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" yWindow="108" windowWidth="14400" windowHeight="11520" firstSheet="1" activeTab="1"/>
  </bookViews>
  <sheets>
    <sheet name="1516 data" sheetId="1" state="hidden" r:id="rId1"/>
    <sheet name="Adjusted 1516 data" sheetId="2" r:id="rId2"/>
    <sheet name="1617 Calculations" sheetId="4" r:id="rId3"/>
    <sheet name="1718 Calculations" sheetId="6" r:id="rId4"/>
    <sheet name="1819 Calculations" sheetId="7" r:id="rId5"/>
    <sheet name="1920 Calculations" sheetId="8" r:id="rId6"/>
    <sheet name="Calculation of Scaling Factors" sheetId="5" r:id="rId7"/>
    <sheet name="RPI forecasts, Nov 2016" sheetId="9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3" hidden="1">'1718 Calculations'!$A$2:$E$663</definedName>
    <definedName name="_xlnm._FilterDatabase" localSheetId="4" hidden="1">'1819 Calculations'!$A$2:$E$663</definedName>
    <definedName name="_xlnm._FilterDatabase" localSheetId="5" hidden="1">'1920 Calculations'!$A$2:$E$663</definedName>
    <definedName name="ADJ1516RSG">'Adjusted 1516 data'!$AY:$AY</definedName>
    <definedName name="ADJFIREFUND1516BL">'Adjusted 1516 data'!$BE:$BE</definedName>
    <definedName name="ADJFIREFUND1516RSG">'Adjusted 1516 data'!$BJ:$BJ</definedName>
    <definedName name="ADJGLAFUND1516BL">'Adjusted 1516 data'!$BF:$BF</definedName>
    <definedName name="ADJGLAFUND1516RSG">'Adjusted 1516 data'!$BK:$BK</definedName>
    <definedName name="ADJLTFUND1516BL">'Adjusted 1516 data'!$BD:$BD</definedName>
    <definedName name="ADJLTFUND1516RSG">'Adjusted 1516 data'!$BI:$BI</definedName>
    <definedName name="ADJPOLFUND1516BL">'Adjusted 1516 data'!$BG:$BG</definedName>
    <definedName name="ADJPOLFUND1516RSG">'Adjusted 1516 data'!$BL:$BL</definedName>
    <definedName name="ADJSFAPY">'Adjusted 1516 data'!$AZ:$AZ</definedName>
    <definedName name="ADJUTFUND1516BL">'Adjusted 1516 data'!$BC:$BC</definedName>
    <definedName name="ADJUTFUND1516RSG">'Adjusted 1516 data'!$BH:$BH</definedName>
    <definedName name="BASELINE1516">'1516 data'!$O:$O</definedName>
    <definedName name="BSOG1516BL">'1516 data'!$K:$K</definedName>
    <definedName name="CRC1516RSG">'1516 data'!$AG:$AG</definedName>
    <definedName name="CTF1415RSG">'1516 data'!$AD:$AD</definedName>
    <definedName name="CTFREEZE11516BL">'1516 data'!$G:$G</definedName>
    <definedName name="CTFREEZE11516RSG">'1516 data'!$V:$V</definedName>
    <definedName name="CTFREEZE1314RSG">'1516 data'!$AC:$AC</definedName>
    <definedName name="CTFREEZE21516RSG">'1516 data'!$AE:$AE</definedName>
    <definedName name="CTR_1516">'1617 Calculations'!$X:$X</definedName>
    <definedName name="EIF1516BL">'1516 data'!$H:$H</definedName>
    <definedName name="EIF1516RSG">'1516 data'!$W:$W</definedName>
    <definedName name="ESG1415RSG">'1516 data'!$AF:$AF</definedName>
    <definedName name="FIREFUND1516BL">'1516 data'!$F:$F</definedName>
    <definedName name="FIREFUND1516RSG">'1516 data'!$U:$U</definedName>
    <definedName name="FIREFUND1617BL">'1617 Calculations'!$L:$L</definedName>
    <definedName name="FIREFUND1617RSG">'1617 Calculations'!$AM:$AM</definedName>
    <definedName name="FIREFUND1718BL">'1718 Calculations'!$L:$L</definedName>
    <definedName name="FIREFUND1718RSG">'1718 Calculations'!$AI:$AI</definedName>
    <definedName name="FIREFUND1819BL">'1819 Calculations'!$L:$L</definedName>
    <definedName name="FIREFUND1819RSG">'1819 Calculations'!$AI:$AI</definedName>
    <definedName name="FR_SF1617">'Calculation of Scaling Factors'!$D$25</definedName>
    <definedName name="FR_SF1718">'Calculation of Scaling Factors'!$D$39</definedName>
    <definedName name="FR_SF1819">'Calculation of Scaling Factors'!$D$53</definedName>
    <definedName name="FR_SF1920">'Calculation of Scaling Factors'!$D$67</definedName>
    <definedName name="FUND1718BL_U">'1718 Calculations'!$AM$3:$AM$663</definedName>
    <definedName name="FUND1819BL_U">'1819 Calculations'!$AM$3:$AM$663</definedName>
    <definedName name="FUND1920BL_U">'1920 Calculations'!$AM$3:$AM$663</definedName>
    <definedName name="GLA_SF1617">'Calculation of Scaling Factors'!$E$25</definedName>
    <definedName name="GLA_SF1718">'Calculation of Scaling Factors'!$E$39</definedName>
    <definedName name="GLA_SF1819">'Calculation of Scaling Factors'!$E$53</definedName>
    <definedName name="GLA_SF1920">'Calculation of Scaling Factors'!$E$67</definedName>
    <definedName name="GLAFUND1617BL">'1617 Calculations'!$N:$N</definedName>
    <definedName name="GLAFUND1617RSG">'1617 Calculations'!$AN:$AN</definedName>
    <definedName name="GLAFUND1718BL">'1718 Calculations'!$N:$N</definedName>
    <definedName name="GLAFUND1718RSG">'1718 Calculations'!$AJ:$AJ</definedName>
    <definedName name="GLAFUND1819BL">'1819 Calculations'!$N:$N</definedName>
    <definedName name="GLAFUND1819RSG">'1819 Calculations'!$AJ:$AJ</definedName>
    <definedName name="GLAGEN1516BL">'1516 data'!$I:$I</definedName>
    <definedName name="GLAGEN1516RSG">'1516 data'!$X:$X</definedName>
    <definedName name="HPF1516BL">'1516 data'!$L:$L</definedName>
    <definedName name="HPF1516RSG">'1516 data'!$Y:$Y</definedName>
    <definedName name="LDHR1516BL">'1516 data'!$N:$N</definedName>
    <definedName name="LDHR1516RSG">'1516 data'!$AA:$AA</definedName>
    <definedName name="LLFA1516BL">'1516 data'!$M:$M</definedName>
    <definedName name="LLFA1516RSG">'1516 data'!$Z:$Z</definedName>
    <definedName name="LT_SF1617">'Calculation of Scaling Factors'!$C$25</definedName>
    <definedName name="LT_SF1718">'Calculation of Scaling Factors'!$C$39</definedName>
    <definedName name="LT_SF1819">'Calculation of Scaling Factors'!$C$53</definedName>
    <definedName name="LT_SF1920">'Calculation of Scaling Factors'!$C$67</definedName>
    <definedName name="LTFUND1516BL">'1516 data'!$E:$E</definedName>
    <definedName name="LTFUND1516RSG">'1516 data'!$T:$T</definedName>
    <definedName name="LTFUND1617BL">'1617 Calculations'!$J:$J</definedName>
    <definedName name="LTFUND1617RSG">'1617 Calculations'!$AL:$AL</definedName>
    <definedName name="LTFUND1718BL">'1718 Calculations'!$J:$J</definedName>
    <definedName name="LTFUND1718RSG">'1718 Calculations'!$AH:$AH</definedName>
    <definedName name="LTFUND1819BL">'1819 Calculations'!$J:$J</definedName>
    <definedName name="LTFUND1819RSG">'1819 Calculations'!$AH:$AH</definedName>
    <definedName name="LWP1516RSG">'1516 data'!$R:$R</definedName>
    <definedName name="ORIGRSG1516">'1516 data'!$AH:$AH</definedName>
    <definedName name="ORIGSFA1516">'1516 data'!$AI:$AI</definedName>
    <definedName name="POLFUND1617BL">'1617 Calculations'!$P:$P</definedName>
    <definedName name="POLFUND1617RSG">'1617 Calculations'!$AO:$AO</definedName>
    <definedName name="POLFUND1718BL">'1718 Calculations'!$P:$P</definedName>
    <definedName name="POLFUND1718RSG">'1718 Calculations'!$AK:$AK</definedName>
    <definedName name="POLFUND1819BL">'1819 Calculations'!$P:$P</definedName>
    <definedName name="POLFUND1819RSG">'1819 Calculations'!$AK:$AK</definedName>
    <definedName name="RPI_INC1718">'Calculation of Scaling Factors'!$C$9</definedName>
    <definedName name="RPI_INC1819">'Calculation of Scaling Factors'!$D$9</definedName>
    <definedName name="RPI_INC1920">'Calculation of Scaling Factors'!$E$9</definedName>
    <definedName name="RPI_INCBFL1718">'RPI forecasts, Nov 2016'!$C$7</definedName>
    <definedName name="RPI_INCBFL1819">'RPI forecasts, Nov 2016'!$E$7</definedName>
    <definedName name="RPI_INCBFL1920">'RPI forecasts, Nov 2016'!$G$7</definedName>
    <definedName name="RSG_1617">'1617 Calculations'!$AJ:$AJ</definedName>
    <definedName name="RSG_1718">'1718 Calculations'!$AF:$AF</definedName>
    <definedName name="RSG_1819">'1819 Calculations'!$AF:$AF</definedName>
    <definedName name="RURAL1516RSG">'1516 data'!$AB:$AB</definedName>
    <definedName name="SBRR_INC">'Calculation of Scaling Factors'!$B$4</definedName>
    <definedName name="SCF_1617">'1617 Calculations'!$AH:$AH</definedName>
    <definedName name="SCF_1718">'1718 Calculations'!$AD:$AD</definedName>
    <definedName name="SCF_1819">'1819 Calculations'!$AD:$AD</definedName>
    <definedName name="SFA_1617">'1617 Calculations'!$AI:$AI</definedName>
    <definedName name="SFA_1718">'1718 Calculations'!$AE:$AE</definedName>
    <definedName name="SFA_1819">'1819 Calculations'!$AE:$AE</definedName>
    <definedName name="TFL1516BL">'1516 data'!$J:$J</definedName>
    <definedName name="UT_SF1617">'Calculation of Scaling Factors'!$B$25</definedName>
    <definedName name="UT_SF1718">'Calculation of Scaling Factors'!$B$39</definedName>
    <definedName name="UT_SF1819">'Calculation of Scaling Factors'!$B$53</definedName>
    <definedName name="UT_SF1920">'Calculation of Scaling Factors'!$B$67</definedName>
    <definedName name="UTFUND1516BL">'1516 data'!$D:$D</definedName>
    <definedName name="UTFUND1516RSG">'1516 data'!$S:$S</definedName>
    <definedName name="UTFUND1617BL">'1617 Calculations'!$H:$H</definedName>
    <definedName name="UTFUND1617RSG">'1617 Calculations'!$AK:$AK</definedName>
    <definedName name="UTFUND1718BL">'1718 Calculations'!$H:$H</definedName>
    <definedName name="UTFUND1718RSG">'1718 Calculations'!$AG:$AG</definedName>
    <definedName name="UTFUND1819BL">'1819 Calculations'!$H:$H</definedName>
    <definedName name="UTFUND1819RSG">'1819 Calculations'!$AG:$AG</definedName>
  </definedNames>
  <calcPr calcId="145621"/>
</workbook>
</file>

<file path=xl/calcChain.xml><?xml version="1.0" encoding="utf-8"?>
<calcChain xmlns="http://schemas.openxmlformats.org/spreadsheetml/2006/main">
  <c r="AN428" i="7" l="1"/>
  <c r="AN645" i="7"/>
  <c r="AN651" i="7"/>
  <c r="AN661" i="7"/>
  <c r="AN428" i="6"/>
  <c r="AN645" i="6"/>
  <c r="AN651" i="6"/>
  <c r="AN661" i="6"/>
  <c r="AM411" i="7" l="1"/>
  <c r="AM411" i="8" s="1"/>
  <c r="AM412" i="7"/>
  <c r="AM412" i="8" s="1"/>
  <c r="AM413" i="7"/>
  <c r="AM413" i="8" s="1"/>
  <c r="AM414" i="7"/>
  <c r="AM414" i="8" s="1"/>
  <c r="AM415" i="7"/>
  <c r="AM415" i="8" s="1"/>
  <c r="AM416" i="7"/>
  <c r="AM416" i="8" s="1"/>
  <c r="AM417" i="7"/>
  <c r="AM417" i="8" s="1"/>
  <c r="AM418" i="7"/>
  <c r="AM418" i="8" s="1"/>
  <c r="AM419" i="7"/>
  <c r="AM419" i="8" s="1"/>
  <c r="AM420" i="7"/>
  <c r="AM420" i="8" s="1"/>
  <c r="AM421" i="7"/>
  <c r="AM421" i="8" s="1"/>
  <c r="AM422" i="7"/>
  <c r="AM422" i="8" s="1"/>
  <c r="AM423" i="7"/>
  <c r="AM423" i="8" s="1"/>
  <c r="AM424" i="7"/>
  <c r="AM424" i="8" s="1"/>
  <c r="AM425" i="7"/>
  <c r="AM425" i="8" s="1"/>
  <c r="AM426" i="7"/>
  <c r="AM426" i="8" s="1"/>
  <c r="AM427" i="7"/>
  <c r="AM427" i="8" s="1"/>
  <c r="AM429" i="7"/>
  <c r="AM429" i="8" s="1"/>
  <c r="AM430" i="7"/>
  <c r="AM430" i="8" s="1"/>
  <c r="AM431" i="7"/>
  <c r="AM431" i="8" s="1"/>
  <c r="AM432" i="7"/>
  <c r="AM432" i="8" s="1"/>
  <c r="AM433" i="7"/>
  <c r="AM433" i="8" s="1"/>
  <c r="AM434" i="7"/>
  <c r="AM434" i="8" s="1"/>
  <c r="AM435" i="7"/>
  <c r="AM435" i="8" s="1"/>
  <c r="AM436" i="7"/>
  <c r="AM436" i="8" s="1"/>
  <c r="AM437" i="7"/>
  <c r="AM437" i="8" s="1"/>
  <c r="AM438" i="7"/>
  <c r="AM438" i="8" s="1"/>
  <c r="AM439" i="7"/>
  <c r="AM439" i="8" s="1"/>
  <c r="AM440" i="7"/>
  <c r="AM440" i="8" s="1"/>
  <c r="AM441" i="7"/>
  <c r="AM441" i="8" s="1"/>
  <c r="AM442" i="7"/>
  <c r="AM442" i="8" s="1"/>
  <c r="AM443" i="7"/>
  <c r="AM443" i="8" s="1"/>
  <c r="AM444" i="7"/>
  <c r="AM444" i="8" s="1"/>
  <c r="AM445" i="7"/>
  <c r="AM445" i="8" s="1"/>
  <c r="AM446" i="7"/>
  <c r="AM446" i="8" s="1"/>
  <c r="AM447" i="7"/>
  <c r="AM447" i="8" s="1"/>
  <c r="AM448" i="7"/>
  <c r="AM448" i="8" s="1"/>
  <c r="AM449" i="7"/>
  <c r="AM449" i="8" s="1"/>
  <c r="AM450" i="7"/>
  <c r="AM450" i="8" s="1"/>
  <c r="AM451" i="7"/>
  <c r="AM451" i="8" s="1"/>
  <c r="AM452" i="7"/>
  <c r="AM452" i="8" s="1"/>
  <c r="AM453" i="7"/>
  <c r="AM453" i="8" s="1"/>
  <c r="AM454" i="7"/>
  <c r="AM454" i="8" s="1"/>
  <c r="AM455" i="7"/>
  <c r="AM455" i="8" s="1"/>
  <c r="AM456" i="7"/>
  <c r="AM456" i="8" s="1"/>
  <c r="AM457" i="7"/>
  <c r="AM457" i="8" s="1"/>
  <c r="AM458" i="7"/>
  <c r="AM458" i="8" s="1"/>
  <c r="AM459" i="7"/>
  <c r="AM459" i="8" s="1"/>
  <c r="AM460" i="7"/>
  <c r="AM460" i="8" s="1"/>
  <c r="AM461" i="7"/>
  <c r="AM461" i="8" s="1"/>
  <c r="AM462" i="7"/>
  <c r="AM462" i="8" s="1"/>
  <c r="AM463" i="7"/>
  <c r="AM463" i="8" s="1"/>
  <c r="AM464" i="7"/>
  <c r="AM464" i="8" s="1"/>
  <c r="AM465" i="7"/>
  <c r="AM465" i="8" s="1"/>
  <c r="AM466" i="7"/>
  <c r="AM466" i="8" s="1"/>
  <c r="AM467" i="7"/>
  <c r="AM467" i="8" s="1"/>
  <c r="AM468" i="7"/>
  <c r="AM468" i="8" s="1"/>
  <c r="AM469" i="7"/>
  <c r="AM469" i="8" s="1"/>
  <c r="AM470" i="7"/>
  <c r="AM470" i="8" s="1"/>
  <c r="AM471" i="7"/>
  <c r="AM471" i="8" s="1"/>
  <c r="AM472" i="7"/>
  <c r="AM472" i="8" s="1"/>
  <c r="AM473" i="7"/>
  <c r="AM473" i="8" s="1"/>
  <c r="AM474" i="7"/>
  <c r="AM474" i="8" s="1"/>
  <c r="AM475" i="7"/>
  <c r="AM475" i="8" s="1"/>
  <c r="AM476" i="7"/>
  <c r="AM476" i="8" s="1"/>
  <c r="AM477" i="7"/>
  <c r="AM477" i="8" s="1"/>
  <c r="AM478" i="7"/>
  <c r="AM478" i="8" s="1"/>
  <c r="AM479" i="7"/>
  <c r="AM479" i="8" s="1"/>
  <c r="AM480" i="7"/>
  <c r="AM480" i="8" s="1"/>
  <c r="AM481" i="7"/>
  <c r="AM481" i="8" s="1"/>
  <c r="AM482" i="7"/>
  <c r="AM482" i="8" s="1"/>
  <c r="AM483" i="7"/>
  <c r="AM483" i="8" s="1"/>
  <c r="AM484" i="7"/>
  <c r="AM484" i="8" s="1"/>
  <c r="AM485" i="7"/>
  <c r="AM485" i="8" s="1"/>
  <c r="AM486" i="7"/>
  <c r="AM486" i="8" s="1"/>
  <c r="AM487" i="7"/>
  <c r="AM487" i="8" s="1"/>
  <c r="AM488" i="7"/>
  <c r="AM488" i="8" s="1"/>
  <c r="AM489" i="7"/>
  <c r="AM489" i="8" s="1"/>
  <c r="AM490" i="7"/>
  <c r="AM490" i="8" s="1"/>
  <c r="AM491" i="7"/>
  <c r="AM491" i="8" s="1"/>
  <c r="AM492" i="7"/>
  <c r="AM492" i="8" s="1"/>
  <c r="AM493" i="7"/>
  <c r="AM493" i="8" s="1"/>
  <c r="AM494" i="7"/>
  <c r="AM494" i="8" s="1"/>
  <c r="AM495" i="7"/>
  <c r="AM495" i="8" s="1"/>
  <c r="AM496" i="7"/>
  <c r="AM496" i="8" s="1"/>
  <c r="AM497" i="7"/>
  <c r="AM497" i="8" s="1"/>
  <c r="AM498" i="7"/>
  <c r="AM498" i="8" s="1"/>
  <c r="AM499" i="7"/>
  <c r="AM499" i="8" s="1"/>
  <c r="AM500" i="7"/>
  <c r="AM500" i="8" s="1"/>
  <c r="AM501" i="7"/>
  <c r="AM501" i="8" s="1"/>
  <c r="AM502" i="7"/>
  <c r="AM502" i="8" s="1"/>
  <c r="AM503" i="7"/>
  <c r="AM503" i="8" s="1"/>
  <c r="AM504" i="7"/>
  <c r="AM504" i="8" s="1"/>
  <c r="AM505" i="7"/>
  <c r="AM505" i="8" s="1"/>
  <c r="AM506" i="7"/>
  <c r="AM506" i="8" s="1"/>
  <c r="AM507" i="7"/>
  <c r="AM507" i="8" s="1"/>
  <c r="AM508" i="7"/>
  <c r="AM508" i="8" s="1"/>
  <c r="AM509" i="7"/>
  <c r="AM509" i="8" s="1"/>
  <c r="AM510" i="7"/>
  <c r="AM510" i="8" s="1"/>
  <c r="AM511" i="7"/>
  <c r="AM511" i="8" s="1"/>
  <c r="AM512" i="7"/>
  <c r="AM512" i="8" s="1"/>
  <c r="AM513" i="7"/>
  <c r="AM513" i="8" s="1"/>
  <c r="AM514" i="7"/>
  <c r="AM514" i="8" s="1"/>
  <c r="AM515" i="7"/>
  <c r="AM515" i="8" s="1"/>
  <c r="AM516" i="7"/>
  <c r="AM516" i="8" s="1"/>
  <c r="AM517" i="7"/>
  <c r="AM517" i="8" s="1"/>
  <c r="AM518" i="7"/>
  <c r="AM518" i="8" s="1"/>
  <c r="AM519" i="7"/>
  <c r="AM519" i="8" s="1"/>
  <c r="AM520" i="7"/>
  <c r="AM520" i="8" s="1"/>
  <c r="AM521" i="7"/>
  <c r="AM521" i="8" s="1"/>
  <c r="AM522" i="7"/>
  <c r="AM522" i="8" s="1"/>
  <c r="AM523" i="7"/>
  <c r="AM523" i="8" s="1"/>
  <c r="AM524" i="7"/>
  <c r="AM524" i="8" s="1"/>
  <c r="AM525" i="7"/>
  <c r="AM525" i="8" s="1"/>
  <c r="AM526" i="7"/>
  <c r="AM526" i="8" s="1"/>
  <c r="AM527" i="7"/>
  <c r="AM527" i="8" s="1"/>
  <c r="AM528" i="7"/>
  <c r="AM528" i="8" s="1"/>
  <c r="AM529" i="7"/>
  <c r="AM529" i="8" s="1"/>
  <c r="AM530" i="7"/>
  <c r="AM530" i="8" s="1"/>
  <c r="AM531" i="7"/>
  <c r="AM531" i="8" s="1"/>
  <c r="AM532" i="7"/>
  <c r="AM532" i="8" s="1"/>
  <c r="AM533" i="7"/>
  <c r="AM533" i="8" s="1"/>
  <c r="AM534" i="7"/>
  <c r="AM534" i="8" s="1"/>
  <c r="AM535" i="7"/>
  <c r="AM535" i="8" s="1"/>
  <c r="AM536" i="7"/>
  <c r="AM536" i="8" s="1"/>
  <c r="AM537" i="7"/>
  <c r="AM537" i="8" s="1"/>
  <c r="AM538" i="7"/>
  <c r="AM538" i="8" s="1"/>
  <c r="AM539" i="7"/>
  <c r="AM539" i="8" s="1"/>
  <c r="AM540" i="7"/>
  <c r="AM540" i="8" s="1"/>
  <c r="AM541" i="7"/>
  <c r="AM541" i="8" s="1"/>
  <c r="AM542" i="7"/>
  <c r="AM542" i="8" s="1"/>
  <c r="AM543" i="7"/>
  <c r="AM543" i="8" s="1"/>
  <c r="AM544" i="7"/>
  <c r="AM544" i="8" s="1"/>
  <c r="AM545" i="7"/>
  <c r="AM545" i="8" s="1"/>
  <c r="AM546" i="7"/>
  <c r="AM546" i="8" s="1"/>
  <c r="AM547" i="7"/>
  <c r="AM547" i="8" s="1"/>
  <c r="AM548" i="7"/>
  <c r="AM548" i="8" s="1"/>
  <c r="AM549" i="7"/>
  <c r="AM549" i="8" s="1"/>
  <c r="AM550" i="7"/>
  <c r="AM550" i="8" s="1"/>
  <c r="AM551" i="7"/>
  <c r="AM551" i="8" s="1"/>
  <c r="AM552" i="7"/>
  <c r="AM552" i="8" s="1"/>
  <c r="AM553" i="7"/>
  <c r="AM553" i="8" s="1"/>
  <c r="AM554" i="7"/>
  <c r="AM554" i="8" s="1"/>
  <c r="AM555" i="7"/>
  <c r="AM555" i="8" s="1"/>
  <c r="AM556" i="7"/>
  <c r="AM556" i="8" s="1"/>
  <c r="AM557" i="7"/>
  <c r="AM557" i="8" s="1"/>
  <c r="AM558" i="7"/>
  <c r="AM558" i="8" s="1"/>
  <c r="AM559" i="7"/>
  <c r="AM559" i="8" s="1"/>
  <c r="AM560" i="7"/>
  <c r="AM560" i="8" s="1"/>
  <c r="AM561" i="7"/>
  <c r="AM561" i="8" s="1"/>
  <c r="AM562" i="7"/>
  <c r="AM562" i="8" s="1"/>
  <c r="AM563" i="7"/>
  <c r="AM563" i="8" s="1"/>
  <c r="AM564" i="7"/>
  <c r="AM564" i="8" s="1"/>
  <c r="AM565" i="7"/>
  <c r="AM565" i="8" s="1"/>
  <c r="AM566" i="7"/>
  <c r="AM566" i="8" s="1"/>
  <c r="AM567" i="7"/>
  <c r="AM567" i="8" s="1"/>
  <c r="AM568" i="7"/>
  <c r="AM568" i="8" s="1"/>
  <c r="AM569" i="7"/>
  <c r="AM569" i="8" s="1"/>
  <c r="AM570" i="7"/>
  <c r="AM570" i="8" s="1"/>
  <c r="AM571" i="7"/>
  <c r="AM571" i="8" s="1"/>
  <c r="AM572" i="7"/>
  <c r="AM572" i="8" s="1"/>
  <c r="AM573" i="7"/>
  <c r="AM573" i="8" s="1"/>
  <c r="AM574" i="7"/>
  <c r="AM574" i="8" s="1"/>
  <c r="AM575" i="7"/>
  <c r="AM575" i="8" s="1"/>
  <c r="AM576" i="7"/>
  <c r="AM576" i="8" s="1"/>
  <c r="AM577" i="7"/>
  <c r="AM577" i="8" s="1"/>
  <c r="AM578" i="7"/>
  <c r="AM578" i="8" s="1"/>
  <c r="AM579" i="7"/>
  <c r="AM579" i="8" s="1"/>
  <c r="AM580" i="7"/>
  <c r="AM580" i="8" s="1"/>
  <c r="AM581" i="7"/>
  <c r="AM581" i="8" s="1"/>
  <c r="AM582" i="7"/>
  <c r="AM582" i="8" s="1"/>
  <c r="AM583" i="7"/>
  <c r="AM583" i="8" s="1"/>
  <c r="AM584" i="7"/>
  <c r="AM584" i="8" s="1"/>
  <c r="AM585" i="7"/>
  <c r="AM585" i="8" s="1"/>
  <c r="AM586" i="7"/>
  <c r="AM586" i="8" s="1"/>
  <c r="AM587" i="7"/>
  <c r="AM587" i="8" s="1"/>
  <c r="AM588" i="7"/>
  <c r="AM588" i="8" s="1"/>
  <c r="AM589" i="7"/>
  <c r="AM589" i="8" s="1"/>
  <c r="AM590" i="7"/>
  <c r="AM590" i="8" s="1"/>
  <c r="AM591" i="7"/>
  <c r="AM591" i="8" s="1"/>
  <c r="AM592" i="7"/>
  <c r="AM592" i="8" s="1"/>
  <c r="AM593" i="7"/>
  <c r="AM593" i="8" s="1"/>
  <c r="AM594" i="7"/>
  <c r="AM594" i="8" s="1"/>
  <c r="AM595" i="7"/>
  <c r="AM595" i="8" s="1"/>
  <c r="AM596" i="7"/>
  <c r="AM596" i="8" s="1"/>
  <c r="AM597" i="7"/>
  <c r="AM597" i="8" s="1"/>
  <c r="AM598" i="7"/>
  <c r="AM598" i="8" s="1"/>
  <c r="AM599" i="7"/>
  <c r="AM599" i="8" s="1"/>
  <c r="AM600" i="7"/>
  <c r="AM600" i="8" s="1"/>
  <c r="AM601" i="7"/>
  <c r="AM601" i="8" s="1"/>
  <c r="AM602" i="7"/>
  <c r="AM602" i="8" s="1"/>
  <c r="AM603" i="7"/>
  <c r="AM603" i="8" s="1"/>
  <c r="AM604" i="7"/>
  <c r="AM604" i="8" s="1"/>
  <c r="AM605" i="7"/>
  <c r="AM605" i="8" s="1"/>
  <c r="AM606" i="7"/>
  <c r="AM606" i="8" s="1"/>
  <c r="AM607" i="7"/>
  <c r="AM607" i="8" s="1"/>
  <c r="AM608" i="7"/>
  <c r="AM608" i="8" s="1"/>
  <c r="AM609" i="7"/>
  <c r="AM609" i="8" s="1"/>
  <c r="AM610" i="7"/>
  <c r="AM610" i="8" s="1"/>
  <c r="AM611" i="7"/>
  <c r="AM611" i="8" s="1"/>
  <c r="AM612" i="7"/>
  <c r="AM612" i="8" s="1"/>
  <c r="AM613" i="7"/>
  <c r="AM613" i="8" s="1"/>
  <c r="AM614" i="7"/>
  <c r="AM614" i="8" s="1"/>
  <c r="AM615" i="7"/>
  <c r="AM615" i="8" s="1"/>
  <c r="AM616" i="7"/>
  <c r="AM616" i="8" s="1"/>
  <c r="AM617" i="7"/>
  <c r="AM617" i="8" s="1"/>
  <c r="AM618" i="7"/>
  <c r="AM618" i="8" s="1"/>
  <c r="AM619" i="7"/>
  <c r="AM619" i="8" s="1"/>
  <c r="AM620" i="7"/>
  <c r="AM620" i="8" s="1"/>
  <c r="AM621" i="7"/>
  <c r="AM621" i="8" s="1"/>
  <c r="AM622" i="7"/>
  <c r="AM622" i="8" s="1"/>
  <c r="AM623" i="7"/>
  <c r="AM623" i="8" s="1"/>
  <c r="AM624" i="7"/>
  <c r="AM624" i="8" s="1"/>
  <c r="AM625" i="7"/>
  <c r="AM625" i="8" s="1"/>
  <c r="AM626" i="7"/>
  <c r="AM626" i="8" s="1"/>
  <c r="AM627" i="7"/>
  <c r="AM627" i="8" s="1"/>
  <c r="AM628" i="7"/>
  <c r="AM628" i="8" s="1"/>
  <c r="AM629" i="7"/>
  <c r="AM629" i="8" s="1"/>
  <c r="AM630" i="7"/>
  <c r="AM630" i="8" s="1"/>
  <c r="AM631" i="7"/>
  <c r="AM631" i="8" s="1"/>
  <c r="AM632" i="7"/>
  <c r="AM632" i="8" s="1"/>
  <c r="AM633" i="7"/>
  <c r="AM633" i="8" s="1"/>
  <c r="AM634" i="7"/>
  <c r="AM634" i="8" s="1"/>
  <c r="AM635" i="7"/>
  <c r="AM635" i="8" s="1"/>
  <c r="AM636" i="7"/>
  <c r="AM636" i="8" s="1"/>
  <c r="AM637" i="7"/>
  <c r="AM637" i="8" s="1"/>
  <c r="AM638" i="7"/>
  <c r="AM638" i="8" s="1"/>
  <c r="AM639" i="7"/>
  <c r="AM639" i="8" s="1"/>
  <c r="AM640" i="7"/>
  <c r="AM640" i="8" s="1"/>
  <c r="AM641" i="7"/>
  <c r="AM641" i="8" s="1"/>
  <c r="AM642" i="7"/>
  <c r="AM642" i="8" s="1"/>
  <c r="AM643" i="7"/>
  <c r="AM643" i="8" s="1"/>
  <c r="AM644" i="7"/>
  <c r="AM644" i="8" s="1"/>
  <c r="AM645" i="7"/>
  <c r="AM651" i="7"/>
  <c r="AM652" i="7"/>
  <c r="AM652" i="8" s="1"/>
  <c r="AM653" i="7"/>
  <c r="AM653" i="8" s="1"/>
  <c r="AM654" i="7"/>
  <c r="AM654" i="8" s="1"/>
  <c r="AM655" i="7"/>
  <c r="AM655" i="8" s="1"/>
  <c r="AM656" i="7"/>
  <c r="AM656" i="8" s="1"/>
  <c r="AM657" i="7"/>
  <c r="AM657" i="8" s="1"/>
  <c r="AM658" i="7"/>
  <c r="AM658" i="8" s="1"/>
  <c r="AM659" i="7"/>
  <c r="AM659" i="8" s="1"/>
  <c r="AM660" i="7"/>
  <c r="AM660" i="8" s="1"/>
  <c r="AM677" i="6"/>
  <c r="AM674" i="6"/>
  <c r="AM671" i="6"/>
  <c r="AM429" i="6"/>
  <c r="AM430" i="6"/>
  <c r="AM431" i="6"/>
  <c r="AM432" i="6"/>
  <c r="AM433" i="6"/>
  <c r="AM434" i="6"/>
  <c r="AM435" i="6"/>
  <c r="AM436" i="6"/>
  <c r="AM437" i="6"/>
  <c r="AM438" i="6"/>
  <c r="AM439" i="6"/>
  <c r="AM440" i="6"/>
  <c r="AM441" i="6"/>
  <c r="AM442" i="6"/>
  <c r="AM443" i="6"/>
  <c r="AM444" i="6"/>
  <c r="AM445" i="6"/>
  <c r="AM446" i="6"/>
  <c r="AM447" i="6"/>
  <c r="AM448" i="6"/>
  <c r="AM449" i="6"/>
  <c r="AM450" i="6"/>
  <c r="AM451" i="6"/>
  <c r="AM452" i="6"/>
  <c r="AM453" i="6"/>
  <c r="AM454" i="6"/>
  <c r="AM455" i="6"/>
  <c r="AM456" i="6"/>
  <c r="AM457" i="6"/>
  <c r="AM458" i="6"/>
  <c r="AM459" i="6"/>
  <c r="AM460" i="6"/>
  <c r="AM461" i="6"/>
  <c r="AM462" i="6"/>
  <c r="AM463" i="6"/>
  <c r="AM464" i="6"/>
  <c r="AM465" i="6"/>
  <c r="AM466" i="6"/>
  <c r="AM467" i="6"/>
  <c r="AM468" i="6"/>
  <c r="AM469" i="6"/>
  <c r="AM470" i="6"/>
  <c r="AM471" i="6"/>
  <c r="AM472" i="6"/>
  <c r="AM473" i="6"/>
  <c r="AM474" i="6"/>
  <c r="AM475" i="6"/>
  <c r="AM476" i="6"/>
  <c r="AM477" i="6"/>
  <c r="AM478" i="6"/>
  <c r="AM479" i="6"/>
  <c r="AM480" i="6"/>
  <c r="AM481" i="6"/>
  <c r="AM482" i="6"/>
  <c r="AM483" i="6"/>
  <c r="AM484" i="6"/>
  <c r="AM485" i="6"/>
  <c r="AM486" i="6"/>
  <c r="AM487" i="6"/>
  <c r="AM488" i="6"/>
  <c r="AM489" i="6"/>
  <c r="AM490" i="6"/>
  <c r="AM491" i="6"/>
  <c r="AM492" i="6"/>
  <c r="AM493" i="6"/>
  <c r="AM494" i="6"/>
  <c r="AM495" i="6"/>
  <c r="AM496" i="6"/>
  <c r="AM497" i="6"/>
  <c r="AM498" i="6"/>
  <c r="AM499" i="6"/>
  <c r="AM500" i="6"/>
  <c r="AM501" i="6"/>
  <c r="AM502" i="6"/>
  <c r="AM503" i="6"/>
  <c r="AM504" i="6"/>
  <c r="AM505" i="6"/>
  <c r="AM506" i="6"/>
  <c r="AM507" i="6"/>
  <c r="AM508" i="6"/>
  <c r="AM509" i="6"/>
  <c r="AM510" i="6"/>
  <c r="AM511" i="6"/>
  <c r="AM512" i="6"/>
  <c r="AM513" i="6"/>
  <c r="AM514" i="6"/>
  <c r="AM515" i="6"/>
  <c r="AM516" i="6"/>
  <c r="AM517" i="6"/>
  <c r="AM518" i="6"/>
  <c r="AM519" i="6"/>
  <c r="AM520" i="6"/>
  <c r="AM521" i="6"/>
  <c r="AM522" i="6"/>
  <c r="AM523" i="6"/>
  <c r="AM524" i="6"/>
  <c r="AM525" i="6"/>
  <c r="AM526" i="6"/>
  <c r="AM527" i="6"/>
  <c r="AM528" i="6"/>
  <c r="AM529" i="6"/>
  <c r="AM530" i="6"/>
  <c r="AM531" i="6"/>
  <c r="AM532" i="6"/>
  <c r="AM533" i="6"/>
  <c r="AM534" i="6"/>
  <c r="AM535" i="6"/>
  <c r="AM536" i="6"/>
  <c r="AM537" i="6"/>
  <c r="AM538" i="6"/>
  <c r="AM539" i="6"/>
  <c r="AM540" i="6"/>
  <c r="AM541" i="6"/>
  <c r="AM542" i="6"/>
  <c r="AM543" i="6"/>
  <c r="AM544" i="6"/>
  <c r="AM545" i="6"/>
  <c r="AM546" i="6"/>
  <c r="AM547" i="6"/>
  <c r="AM548" i="6"/>
  <c r="AM549" i="6"/>
  <c r="AM550" i="6"/>
  <c r="AM551" i="6"/>
  <c r="AM552" i="6"/>
  <c r="AM553" i="6"/>
  <c r="AM554" i="6"/>
  <c r="AM555" i="6"/>
  <c r="AM556" i="6"/>
  <c r="AM557" i="6"/>
  <c r="AM558" i="6"/>
  <c r="AM559" i="6"/>
  <c r="AM560" i="6"/>
  <c r="AM561" i="6"/>
  <c r="AM562" i="6"/>
  <c r="AM563" i="6"/>
  <c r="AM564" i="6"/>
  <c r="AM565" i="6"/>
  <c r="AM566" i="6"/>
  <c r="AM567" i="6"/>
  <c r="AM568" i="6"/>
  <c r="AM569" i="6"/>
  <c r="AM570" i="6"/>
  <c r="AM571" i="6"/>
  <c r="AM572" i="6"/>
  <c r="AM573" i="6"/>
  <c r="AM574" i="6"/>
  <c r="AM575" i="6"/>
  <c r="AM576" i="6"/>
  <c r="AM577" i="6"/>
  <c r="AM578" i="6"/>
  <c r="AM579" i="6"/>
  <c r="AM580" i="6"/>
  <c r="AM581" i="6"/>
  <c r="AM582" i="6"/>
  <c r="AM583" i="6"/>
  <c r="AM584" i="6"/>
  <c r="AM585" i="6"/>
  <c r="AM586" i="6"/>
  <c r="AM587" i="6"/>
  <c r="AM588" i="6"/>
  <c r="AM589" i="6"/>
  <c r="AM590" i="6"/>
  <c r="AM591" i="6"/>
  <c r="AM592" i="6"/>
  <c r="AM593" i="6"/>
  <c r="AM594" i="6"/>
  <c r="AM595" i="6"/>
  <c r="AM596" i="6"/>
  <c r="AM597" i="6"/>
  <c r="AM598" i="6"/>
  <c r="AM599" i="6"/>
  <c r="AM600" i="6"/>
  <c r="AM601" i="6"/>
  <c r="AM602" i="6"/>
  <c r="AM603" i="6"/>
  <c r="AM604" i="6"/>
  <c r="AM605" i="6"/>
  <c r="AM606" i="6"/>
  <c r="AM607" i="6"/>
  <c r="AM608" i="6"/>
  <c r="AM609" i="6"/>
  <c r="AM610" i="6"/>
  <c r="AM611" i="6"/>
  <c r="AM612" i="6"/>
  <c r="AM613" i="6"/>
  <c r="AM614" i="6"/>
  <c r="AM615" i="6"/>
  <c r="AM616" i="6"/>
  <c r="AM617" i="6"/>
  <c r="AM618" i="6"/>
  <c r="AM619" i="6"/>
  <c r="AM620" i="6"/>
  <c r="AM621" i="6"/>
  <c r="AM622" i="6"/>
  <c r="AM623" i="6"/>
  <c r="AM624" i="6"/>
  <c r="AM625" i="6"/>
  <c r="AM626" i="6"/>
  <c r="AM627" i="6"/>
  <c r="AM628" i="6"/>
  <c r="AM629" i="6"/>
  <c r="AM630" i="6"/>
  <c r="AM631" i="6"/>
  <c r="AM632" i="6"/>
  <c r="AM633" i="6"/>
  <c r="AM634" i="6"/>
  <c r="AM635" i="6"/>
  <c r="AM636" i="6"/>
  <c r="AM637" i="6"/>
  <c r="AM638" i="6"/>
  <c r="AM639" i="6"/>
  <c r="AM640" i="6"/>
  <c r="AM641" i="6"/>
  <c r="AM642" i="6"/>
  <c r="AM643" i="6"/>
  <c r="AM644" i="6"/>
  <c r="AM645" i="6"/>
  <c r="AM651" i="6"/>
  <c r="AM652" i="6"/>
  <c r="AM653" i="6"/>
  <c r="AM654" i="6"/>
  <c r="AM655" i="6"/>
  <c r="AM656" i="6"/>
  <c r="AM657" i="6"/>
  <c r="AM658" i="6"/>
  <c r="AM659" i="6"/>
  <c r="AM660" i="6"/>
  <c r="AM411" i="6"/>
  <c r="AM412" i="6"/>
  <c r="AM413" i="6"/>
  <c r="AM414" i="6"/>
  <c r="AM415" i="6"/>
  <c r="AM416" i="6"/>
  <c r="AM417" i="6"/>
  <c r="AM418" i="6"/>
  <c r="AM419" i="6"/>
  <c r="AM420" i="6"/>
  <c r="AM421" i="6"/>
  <c r="AM422" i="6"/>
  <c r="AM423" i="6"/>
  <c r="AM424" i="6"/>
  <c r="AM425" i="6"/>
  <c r="AM426" i="6"/>
  <c r="AM427" i="6"/>
  <c r="G7" i="9"/>
  <c r="E7" i="9"/>
  <c r="C7" i="9"/>
  <c r="AM671" i="8" l="1"/>
  <c r="AM645" i="8"/>
  <c r="AN645" i="8" s="1"/>
  <c r="AM651" i="8"/>
  <c r="AN651" i="8" s="1"/>
  <c r="AM677" i="8"/>
  <c r="AM674" i="8"/>
  <c r="AK678" i="8"/>
  <c r="AJ678" i="8"/>
  <c r="AJ677" i="8"/>
  <c r="AJ676" i="8"/>
  <c r="AK675" i="8"/>
  <c r="AJ675" i="8"/>
  <c r="AK674" i="8"/>
  <c r="AJ674" i="8"/>
  <c r="AK673" i="8"/>
  <c r="AJ673" i="8"/>
  <c r="AK671" i="8"/>
  <c r="AJ671" i="8"/>
  <c r="AK670" i="8"/>
  <c r="AJ670" i="8"/>
  <c r="AK666" i="8"/>
  <c r="AJ666" i="8"/>
  <c r="AJ665" i="8"/>
  <c r="AK678" i="7"/>
  <c r="AJ678" i="7"/>
  <c r="AJ677" i="7"/>
  <c r="AJ676" i="7"/>
  <c r="AK675" i="7"/>
  <c r="AJ675" i="7"/>
  <c r="AK674" i="7"/>
  <c r="AJ674" i="7"/>
  <c r="AK673" i="7"/>
  <c r="AJ673" i="7"/>
  <c r="AK671" i="7"/>
  <c r="AJ671" i="7"/>
  <c r="AK670" i="7"/>
  <c r="AJ670" i="7"/>
  <c r="AK666" i="7"/>
  <c r="AJ666" i="7"/>
  <c r="AJ665" i="7"/>
  <c r="AK678" i="6"/>
  <c r="AJ678" i="6"/>
  <c r="AH678" i="6"/>
  <c r="AG678" i="6"/>
  <c r="AK677" i="6"/>
  <c r="AJ677" i="6"/>
  <c r="AI677" i="6"/>
  <c r="AG677" i="6"/>
  <c r="AK676" i="6"/>
  <c r="AJ676" i="6"/>
  <c r="AI676" i="6"/>
  <c r="AK675" i="6"/>
  <c r="AJ675" i="6"/>
  <c r="AK674" i="6"/>
  <c r="AJ674" i="6"/>
  <c r="AI674" i="6"/>
  <c r="AH674" i="6"/>
  <c r="AK673" i="6"/>
  <c r="AJ673" i="6"/>
  <c r="AH673" i="6"/>
  <c r="AK671" i="6"/>
  <c r="AJ671" i="6"/>
  <c r="AH671" i="6"/>
  <c r="AG671" i="6"/>
  <c r="AK670" i="6"/>
  <c r="AK681" i="6" s="1"/>
  <c r="AJ670" i="6"/>
  <c r="AI670" i="6"/>
  <c r="AH668" i="6"/>
  <c r="AG668" i="6"/>
  <c r="AK666" i="6"/>
  <c r="AJ666" i="6"/>
  <c r="AI666" i="6"/>
  <c r="AJ665" i="6"/>
  <c r="AJ667" i="6" s="1"/>
  <c r="AI665" i="6"/>
  <c r="AK678" i="4"/>
  <c r="AK677" i="4"/>
  <c r="AK671" i="4"/>
  <c r="AK668" i="4"/>
  <c r="AO678" i="4"/>
  <c r="AO677" i="4"/>
  <c r="AO676" i="4"/>
  <c r="AO675" i="4"/>
  <c r="AO674" i="4"/>
  <c r="AO673" i="4"/>
  <c r="AO671" i="4"/>
  <c r="AO670" i="4"/>
  <c r="AO666" i="4"/>
  <c r="AN678" i="4"/>
  <c r="AN677" i="4"/>
  <c r="AN676" i="4"/>
  <c r="AN675" i="4"/>
  <c r="AN674" i="4"/>
  <c r="AN673" i="4"/>
  <c r="AN671" i="4"/>
  <c r="AN670" i="4"/>
  <c r="AN666" i="4"/>
  <c r="AN665" i="4"/>
  <c r="AN667" i="4" s="1"/>
  <c r="AM677" i="4"/>
  <c r="AM676" i="4"/>
  <c r="AM674" i="4"/>
  <c r="AM670" i="4"/>
  <c r="AM666" i="4"/>
  <c r="AM665" i="4"/>
  <c r="AM667" i="4" s="1"/>
  <c r="AL678" i="4"/>
  <c r="AL674" i="4"/>
  <c r="AL673" i="4"/>
  <c r="AL671" i="4"/>
  <c r="AL668" i="4"/>
  <c r="AO681" i="4" l="1"/>
  <c r="AK681" i="7"/>
  <c r="AN681" i="4"/>
  <c r="AN682" i="4"/>
  <c r="AJ667" i="7"/>
  <c r="AO682" i="4"/>
  <c r="AI667" i="6"/>
  <c r="AK681" i="8"/>
  <c r="AJ681" i="7"/>
  <c r="AJ681" i="6"/>
  <c r="AK682" i="6"/>
  <c r="AJ682" i="8"/>
  <c r="AJ682" i="7"/>
  <c r="AJ682" i="6"/>
  <c r="AJ667" i="8"/>
  <c r="AJ681" i="8"/>
  <c r="BC668" i="2" l="1"/>
  <c r="BC671" i="2"/>
  <c r="BC677" i="2"/>
  <c r="BC678" i="2"/>
  <c r="E63" i="5" l="1"/>
  <c r="E49" i="5"/>
  <c r="Z678" i="8"/>
  <c r="Y678" i="8"/>
  <c r="W678" i="8"/>
  <c r="V678" i="8"/>
  <c r="P678" i="8"/>
  <c r="O678" i="8"/>
  <c r="N678" i="8"/>
  <c r="M678" i="8"/>
  <c r="I678" i="8"/>
  <c r="G678" i="8"/>
  <c r="Z677" i="8"/>
  <c r="Y677" i="8"/>
  <c r="X677" i="8"/>
  <c r="V677" i="8"/>
  <c r="O677" i="8"/>
  <c r="N677" i="8"/>
  <c r="M677" i="8"/>
  <c r="K677" i="8"/>
  <c r="G677" i="8"/>
  <c r="Z676" i="8"/>
  <c r="Y676" i="8"/>
  <c r="X676" i="8"/>
  <c r="O676" i="8"/>
  <c r="M676" i="8"/>
  <c r="K676" i="8"/>
  <c r="Z675" i="8"/>
  <c r="Y675" i="8"/>
  <c r="P675" i="8"/>
  <c r="O675" i="8"/>
  <c r="N675" i="8"/>
  <c r="M675" i="8"/>
  <c r="Z674" i="8"/>
  <c r="Y674" i="8"/>
  <c r="X674" i="8"/>
  <c r="W674" i="8"/>
  <c r="P674" i="8"/>
  <c r="O674" i="8"/>
  <c r="N674" i="8"/>
  <c r="M674" i="8"/>
  <c r="K674" i="8"/>
  <c r="I674" i="8"/>
  <c r="Z673" i="8"/>
  <c r="Y673" i="8"/>
  <c r="W673" i="8"/>
  <c r="P673" i="8"/>
  <c r="O673" i="8"/>
  <c r="N673" i="8"/>
  <c r="M673" i="8"/>
  <c r="I673" i="8"/>
  <c r="Z671" i="8"/>
  <c r="Y671" i="8"/>
  <c r="W671" i="8"/>
  <c r="V671" i="8"/>
  <c r="P671" i="8"/>
  <c r="O671" i="8"/>
  <c r="N671" i="8"/>
  <c r="M671" i="8"/>
  <c r="I671" i="8"/>
  <c r="G671" i="8"/>
  <c r="Z670" i="8"/>
  <c r="Y670" i="8"/>
  <c r="X670" i="8"/>
  <c r="P670" i="8"/>
  <c r="O670" i="8"/>
  <c r="N670" i="8"/>
  <c r="M670" i="8"/>
  <c r="K670" i="8"/>
  <c r="W668" i="8"/>
  <c r="V668" i="8"/>
  <c r="T668" i="8"/>
  <c r="I668" i="8"/>
  <c r="G668" i="8"/>
  <c r="Z666" i="8"/>
  <c r="Y666" i="8"/>
  <c r="X666" i="8"/>
  <c r="P666" i="8"/>
  <c r="O666" i="8"/>
  <c r="N666" i="8"/>
  <c r="M666" i="8"/>
  <c r="K666" i="8"/>
  <c r="Y665" i="8"/>
  <c r="X665" i="8"/>
  <c r="N665" i="8"/>
  <c r="M665" i="8"/>
  <c r="K665" i="8"/>
  <c r="T651" i="8"/>
  <c r="T645" i="8"/>
  <c r="X667" i="8" l="1"/>
  <c r="P681" i="8"/>
  <c r="M667" i="8"/>
  <c r="Z681" i="8"/>
  <c r="K667" i="8"/>
  <c r="Y667" i="8"/>
  <c r="Y682" i="8"/>
  <c r="Y681" i="8"/>
  <c r="O681" i="8"/>
  <c r="N667" i="8"/>
  <c r="M681" i="8"/>
  <c r="M682" i="8"/>
  <c r="N681" i="8"/>
  <c r="O682" i="8"/>
  <c r="Z682" i="8"/>
  <c r="Z678" i="7"/>
  <c r="Y678" i="7"/>
  <c r="W678" i="7"/>
  <c r="V678" i="7"/>
  <c r="P678" i="7"/>
  <c r="O678" i="7"/>
  <c r="N678" i="7"/>
  <c r="M678" i="7"/>
  <c r="I678" i="7"/>
  <c r="G678" i="7"/>
  <c r="Z677" i="7"/>
  <c r="Y677" i="7"/>
  <c r="X677" i="7"/>
  <c r="V677" i="7"/>
  <c r="O677" i="7"/>
  <c r="N677" i="7"/>
  <c r="M677" i="7"/>
  <c r="K677" i="7"/>
  <c r="G677" i="7"/>
  <c r="Z676" i="7"/>
  <c r="Y676" i="7"/>
  <c r="X676" i="7"/>
  <c r="O676" i="7"/>
  <c r="M676" i="7"/>
  <c r="K676" i="7"/>
  <c r="Z675" i="7"/>
  <c r="Y675" i="7"/>
  <c r="P675" i="7"/>
  <c r="O675" i="7"/>
  <c r="N675" i="7"/>
  <c r="M675" i="7"/>
  <c r="Z674" i="7"/>
  <c r="Y674" i="7"/>
  <c r="X674" i="7"/>
  <c r="W674" i="7"/>
  <c r="P674" i="7"/>
  <c r="O674" i="7"/>
  <c r="N674" i="7"/>
  <c r="M674" i="7"/>
  <c r="K674" i="7"/>
  <c r="I674" i="7"/>
  <c r="Z673" i="7"/>
  <c r="Y673" i="7"/>
  <c r="W673" i="7"/>
  <c r="P673" i="7"/>
  <c r="O673" i="7"/>
  <c r="N673" i="7"/>
  <c r="M673" i="7"/>
  <c r="I673" i="7"/>
  <c r="Z671" i="7"/>
  <c r="Y671" i="7"/>
  <c r="W671" i="7"/>
  <c r="V671" i="7"/>
  <c r="P671" i="7"/>
  <c r="O671" i="7"/>
  <c r="N671" i="7"/>
  <c r="M671" i="7"/>
  <c r="I671" i="7"/>
  <c r="G671" i="7"/>
  <c r="Z670" i="7"/>
  <c r="Y670" i="7"/>
  <c r="X670" i="7"/>
  <c r="P670" i="7"/>
  <c r="O670" i="7"/>
  <c r="N670" i="7"/>
  <c r="M670" i="7"/>
  <c r="K670" i="7"/>
  <c r="W668" i="7"/>
  <c r="V668" i="7"/>
  <c r="T668" i="7"/>
  <c r="I668" i="7"/>
  <c r="G668" i="7"/>
  <c r="Z666" i="7"/>
  <c r="Y666" i="7"/>
  <c r="X666" i="7"/>
  <c r="P666" i="7"/>
  <c r="O666" i="7"/>
  <c r="N666" i="7"/>
  <c r="M666" i="7"/>
  <c r="K666" i="7"/>
  <c r="Y665" i="7"/>
  <c r="X665" i="7"/>
  <c r="N665" i="7"/>
  <c r="M665" i="7"/>
  <c r="K665" i="7"/>
  <c r="T651" i="7"/>
  <c r="T645" i="7"/>
  <c r="E35" i="5"/>
  <c r="AI651" i="4"/>
  <c r="AI645" i="4"/>
  <c r="T651" i="6"/>
  <c r="AE651" i="6" s="1"/>
  <c r="T645" i="6"/>
  <c r="AE645" i="6" s="1"/>
  <c r="D9" i="5"/>
  <c r="E9" i="5"/>
  <c r="C9" i="5"/>
  <c r="X667" i="7" l="1"/>
  <c r="Y682" i="7"/>
  <c r="N681" i="7"/>
  <c r="Y681" i="7"/>
  <c r="M682" i="7"/>
  <c r="Z681" i="7"/>
  <c r="Y667" i="7"/>
  <c r="P681" i="7"/>
  <c r="O681" i="7"/>
  <c r="M667" i="7"/>
  <c r="M681" i="7"/>
  <c r="N667" i="7"/>
  <c r="K667" i="7"/>
  <c r="O682" i="7"/>
  <c r="Z682" i="7"/>
  <c r="Z678" i="6" l="1"/>
  <c r="Y678" i="6"/>
  <c r="W678" i="6"/>
  <c r="V678" i="6"/>
  <c r="P678" i="6"/>
  <c r="O678" i="6"/>
  <c r="N678" i="6"/>
  <c r="M678" i="6"/>
  <c r="J678" i="6"/>
  <c r="I678" i="6"/>
  <c r="H678" i="6"/>
  <c r="G678" i="6"/>
  <c r="Z677" i="6"/>
  <c r="Y677" i="6"/>
  <c r="X677" i="6"/>
  <c r="V677" i="6"/>
  <c r="P677" i="6"/>
  <c r="O677" i="6"/>
  <c r="N677" i="6"/>
  <c r="M677" i="6"/>
  <c r="L677" i="6"/>
  <c r="K677" i="6"/>
  <c r="H677" i="6"/>
  <c r="G677" i="6"/>
  <c r="Z676" i="6"/>
  <c r="Y676" i="6"/>
  <c r="X676" i="6"/>
  <c r="P676" i="6"/>
  <c r="O676" i="6"/>
  <c r="N676" i="6"/>
  <c r="M676" i="6"/>
  <c r="L676" i="6"/>
  <c r="K676" i="6"/>
  <c r="Z675" i="6"/>
  <c r="Y675" i="6"/>
  <c r="P675" i="6"/>
  <c r="O675" i="6"/>
  <c r="N675" i="6"/>
  <c r="M675" i="6"/>
  <c r="Z674" i="6"/>
  <c r="Y674" i="6"/>
  <c r="X674" i="6"/>
  <c r="W674" i="6"/>
  <c r="P674" i="6"/>
  <c r="O674" i="6"/>
  <c r="N674" i="6"/>
  <c r="M674" i="6"/>
  <c r="L674" i="6"/>
  <c r="K674" i="6"/>
  <c r="J674" i="6"/>
  <c r="I674" i="6"/>
  <c r="Z673" i="6"/>
  <c r="Y673" i="6"/>
  <c r="W673" i="6"/>
  <c r="P673" i="6"/>
  <c r="O673" i="6"/>
  <c r="N673" i="6"/>
  <c r="M673" i="6"/>
  <c r="J673" i="6"/>
  <c r="I673" i="6"/>
  <c r="Z671" i="6"/>
  <c r="Y671" i="6"/>
  <c r="W671" i="6"/>
  <c r="V671" i="6"/>
  <c r="P671" i="6"/>
  <c r="O671" i="6"/>
  <c r="N671" i="6"/>
  <c r="M671" i="6"/>
  <c r="J671" i="6"/>
  <c r="I671" i="6"/>
  <c r="H671" i="6"/>
  <c r="G671" i="6"/>
  <c r="Z670" i="6"/>
  <c r="Y670" i="6"/>
  <c r="X670" i="6"/>
  <c r="P670" i="6"/>
  <c r="O670" i="6"/>
  <c r="N670" i="6"/>
  <c r="M670" i="6"/>
  <c r="L670" i="6"/>
  <c r="K670" i="6"/>
  <c r="W668" i="6"/>
  <c r="V668" i="6"/>
  <c r="T668" i="6"/>
  <c r="J668" i="6"/>
  <c r="I668" i="6"/>
  <c r="H668" i="6"/>
  <c r="G668" i="6"/>
  <c r="Z666" i="6"/>
  <c r="Y666" i="6"/>
  <c r="X666" i="6"/>
  <c r="P666" i="6"/>
  <c r="O666" i="6"/>
  <c r="N666" i="6"/>
  <c r="M666" i="6"/>
  <c r="L666" i="6"/>
  <c r="K666" i="6"/>
  <c r="Y665" i="6"/>
  <c r="X665" i="6"/>
  <c r="N665" i="6"/>
  <c r="M665" i="6"/>
  <c r="L665" i="6"/>
  <c r="K665" i="6"/>
  <c r="AA668" i="4"/>
  <c r="Z668" i="4"/>
  <c r="X667" i="6" l="1"/>
  <c r="O681" i="6"/>
  <c r="Z681" i="6"/>
  <c r="Y681" i="6"/>
  <c r="Y667" i="6"/>
  <c r="K667" i="6"/>
  <c r="M667" i="6"/>
  <c r="Y682" i="6"/>
  <c r="M681" i="6"/>
  <c r="O682" i="6"/>
  <c r="P681" i="6"/>
  <c r="N681" i="6"/>
  <c r="L667" i="6"/>
  <c r="N682" i="6"/>
  <c r="N667" i="6"/>
  <c r="M682" i="6"/>
  <c r="P682" i="6"/>
  <c r="Z682" i="6"/>
  <c r="E21" i="5"/>
  <c r="AU428" i="2" l="1"/>
  <c r="AU427" i="2"/>
  <c r="AU426" i="2"/>
  <c r="AU425" i="2"/>
  <c r="AU424" i="2"/>
  <c r="AU423" i="2"/>
  <c r="AU422" i="2"/>
  <c r="AU421" i="2"/>
  <c r="AU420" i="2"/>
  <c r="AU419" i="2"/>
  <c r="AU418" i="2"/>
  <c r="AU417" i="2"/>
  <c r="AU416" i="2"/>
  <c r="AU415" i="2"/>
  <c r="AU414" i="2"/>
  <c r="AU413" i="2"/>
  <c r="AU412" i="2"/>
  <c r="AU409" i="2"/>
  <c r="AU406" i="2"/>
  <c r="AU403" i="2"/>
  <c r="AU400" i="2"/>
  <c r="AU397" i="2"/>
  <c r="AU394" i="2"/>
  <c r="AU390" i="2"/>
  <c r="AU387" i="2"/>
  <c r="AU383" i="2"/>
  <c r="AU380" i="2"/>
  <c r="AU377" i="2"/>
  <c r="AU374" i="2"/>
  <c r="AU371" i="2"/>
  <c r="AU368" i="2"/>
  <c r="AU365" i="2"/>
  <c r="AU362" i="2"/>
  <c r="AU359" i="2"/>
  <c r="AU356" i="2"/>
  <c r="AU353" i="2"/>
  <c r="AU350" i="2"/>
  <c r="AU347" i="2"/>
  <c r="AU344" i="2"/>
  <c r="AU341" i="2"/>
  <c r="AU338" i="2"/>
  <c r="AU335" i="2"/>
  <c r="AU332" i="2"/>
  <c r="AU329" i="2"/>
  <c r="AU326" i="2"/>
  <c r="AU323" i="2"/>
  <c r="AU320" i="2"/>
  <c r="AU317" i="2"/>
  <c r="AU314" i="2"/>
  <c r="AU311" i="2"/>
  <c r="AU308" i="2"/>
  <c r="AU305" i="2"/>
  <c r="AU302" i="2"/>
  <c r="AU299" i="2"/>
  <c r="AU296" i="2"/>
  <c r="AU293" i="2"/>
  <c r="AU290" i="2"/>
  <c r="AU287" i="2"/>
  <c r="AU284" i="2"/>
  <c r="AU281" i="2"/>
  <c r="AU278" i="2"/>
  <c r="AU275" i="2"/>
  <c r="AU272" i="2"/>
  <c r="AU269" i="2"/>
  <c r="AU266" i="2"/>
  <c r="AU263" i="2"/>
  <c r="AU260" i="2"/>
  <c r="AU257" i="2"/>
  <c r="AU254" i="2"/>
  <c r="AU251" i="2"/>
  <c r="AU248" i="2"/>
  <c r="AU244" i="2"/>
  <c r="AU241" i="2"/>
  <c r="AU238" i="2"/>
  <c r="AU235" i="2"/>
  <c r="AU232" i="2"/>
  <c r="AU229" i="2"/>
  <c r="AU226" i="2"/>
  <c r="AU223" i="2"/>
  <c r="AU220" i="2"/>
  <c r="AU217" i="2"/>
  <c r="AU214" i="2"/>
  <c r="AU211" i="2"/>
  <c r="AU208" i="2"/>
  <c r="AU205" i="2"/>
  <c r="AU202" i="2"/>
  <c r="AU199" i="2"/>
  <c r="AU196" i="2"/>
  <c r="AU193" i="2"/>
  <c r="AU190" i="2"/>
  <c r="AU187" i="2"/>
  <c r="AU184" i="2"/>
  <c r="AU181" i="2"/>
  <c r="AU178" i="2"/>
  <c r="AU175" i="2"/>
  <c r="AU172" i="2"/>
  <c r="AU169" i="2"/>
  <c r="AU166" i="2"/>
  <c r="AU163" i="2"/>
  <c r="AU160" i="2"/>
  <c r="AU157" i="2"/>
  <c r="AU154" i="2"/>
  <c r="AU151" i="2"/>
  <c r="AU148" i="2"/>
  <c r="AU145" i="2"/>
  <c r="AU142" i="2"/>
  <c r="AU139" i="2"/>
  <c r="AU136" i="2"/>
  <c r="AU133" i="2"/>
  <c r="AU130" i="2"/>
  <c r="AU127" i="2"/>
  <c r="AU124" i="2"/>
  <c r="AU121" i="2"/>
  <c r="AU118" i="2"/>
  <c r="AU115" i="2"/>
  <c r="AU111" i="2"/>
  <c r="AU108" i="2"/>
  <c r="AU105" i="2"/>
  <c r="AU102" i="2"/>
  <c r="AU99" i="2"/>
  <c r="AU96" i="2"/>
  <c r="AU93" i="2"/>
  <c r="AU90" i="2"/>
  <c r="AU87" i="2"/>
  <c r="AU84" i="2"/>
  <c r="AU81" i="2"/>
  <c r="AU78" i="2"/>
  <c r="AU75" i="2"/>
  <c r="AU72" i="2"/>
  <c r="AU69" i="2"/>
  <c r="AU66" i="2"/>
  <c r="AU63" i="2"/>
  <c r="AU60" i="2"/>
  <c r="AU57" i="2"/>
  <c r="AU54" i="2"/>
  <c r="AU51" i="2"/>
  <c r="AU48" i="2"/>
  <c r="AU45" i="2"/>
  <c r="AU42" i="2"/>
  <c r="AU39" i="2"/>
  <c r="AU36" i="2"/>
  <c r="AU33" i="2"/>
  <c r="AU30" i="2"/>
  <c r="AU27" i="2"/>
  <c r="AU24" i="2"/>
  <c r="AU21" i="2"/>
  <c r="AU18" i="2"/>
  <c r="AU15" i="2"/>
  <c r="AU12" i="2"/>
  <c r="AU9" i="2"/>
  <c r="AU6" i="2"/>
  <c r="AU3" i="2"/>
  <c r="AD678" i="4" l="1"/>
  <c r="AD677" i="4"/>
  <c r="AD676" i="4"/>
  <c r="AD675" i="4"/>
  <c r="AD674" i="4"/>
  <c r="AD673" i="4"/>
  <c r="AD671" i="4"/>
  <c r="AD670" i="4"/>
  <c r="AD666" i="4"/>
  <c r="AC678" i="4"/>
  <c r="AA678" i="4"/>
  <c r="Z678" i="4"/>
  <c r="AC677" i="4"/>
  <c r="AB677" i="4"/>
  <c r="Z677" i="4"/>
  <c r="AC676" i="4"/>
  <c r="AB676" i="4"/>
  <c r="AC675" i="4"/>
  <c r="AC674" i="4"/>
  <c r="AB674" i="4"/>
  <c r="AA674" i="4"/>
  <c r="AC673" i="4"/>
  <c r="AA673" i="4"/>
  <c r="AC671" i="4"/>
  <c r="AA671" i="4"/>
  <c r="Z671" i="4"/>
  <c r="AC670" i="4"/>
  <c r="AB670" i="4"/>
  <c r="AC666" i="4"/>
  <c r="AB666" i="4"/>
  <c r="AC665" i="4"/>
  <c r="AB665" i="4"/>
  <c r="X668" i="4"/>
  <c r="W687" i="4"/>
  <c r="V687" i="4"/>
  <c r="W668" i="4"/>
  <c r="V668" i="4"/>
  <c r="V661" i="4"/>
  <c r="W661" i="4" s="1"/>
  <c r="X661" i="4" s="1"/>
  <c r="T661" i="8" s="1"/>
  <c r="V660" i="4"/>
  <c r="W660" i="4" s="1"/>
  <c r="X660" i="4" s="1"/>
  <c r="T660" i="8" s="1"/>
  <c r="V659" i="4"/>
  <c r="W659" i="4" s="1"/>
  <c r="X659" i="4" s="1"/>
  <c r="T659" i="8" s="1"/>
  <c r="V658" i="4"/>
  <c r="W658" i="4" s="1"/>
  <c r="X658" i="4" s="1"/>
  <c r="T658" i="8" s="1"/>
  <c r="V657" i="4"/>
  <c r="W657" i="4" s="1"/>
  <c r="X657" i="4" s="1"/>
  <c r="T657" i="8" s="1"/>
  <c r="V656" i="4"/>
  <c r="W656" i="4" s="1"/>
  <c r="X656" i="4" s="1"/>
  <c r="T656" i="8" s="1"/>
  <c r="V655" i="4"/>
  <c r="W655" i="4" s="1"/>
  <c r="X655" i="4" s="1"/>
  <c r="T655" i="8" s="1"/>
  <c r="V654" i="4"/>
  <c r="W654" i="4" s="1"/>
  <c r="X654" i="4" s="1"/>
  <c r="T654" i="8" s="1"/>
  <c r="V653" i="4"/>
  <c r="W653" i="4" s="1"/>
  <c r="X653" i="4" s="1"/>
  <c r="T653" i="8" s="1"/>
  <c r="V652" i="4"/>
  <c r="W652" i="4" s="1"/>
  <c r="X652" i="4" s="1"/>
  <c r="T652" i="8" s="1"/>
  <c r="V651" i="4"/>
  <c r="V650" i="4"/>
  <c r="W650" i="4" s="1"/>
  <c r="X650" i="4" s="1"/>
  <c r="T650" i="8" s="1"/>
  <c r="V649" i="4"/>
  <c r="W649" i="4" s="1"/>
  <c r="X649" i="4" s="1"/>
  <c r="T649" i="8" s="1"/>
  <c r="V648" i="4"/>
  <c r="W648" i="4" s="1"/>
  <c r="X648" i="4" s="1"/>
  <c r="T648" i="8" s="1"/>
  <c r="V647" i="4"/>
  <c r="W647" i="4" s="1"/>
  <c r="X647" i="4" s="1"/>
  <c r="T647" i="8" s="1"/>
  <c r="V646" i="4"/>
  <c r="W646" i="4" s="1"/>
  <c r="X646" i="4" s="1"/>
  <c r="T646" i="8" s="1"/>
  <c r="V645" i="4"/>
  <c r="V644" i="4"/>
  <c r="W644" i="4" s="1"/>
  <c r="X644" i="4" s="1"/>
  <c r="T644" i="8" s="1"/>
  <c r="V643" i="4"/>
  <c r="W643" i="4" s="1"/>
  <c r="X643" i="4" s="1"/>
  <c r="T643" i="8" s="1"/>
  <c r="V642" i="4"/>
  <c r="W642" i="4" s="1"/>
  <c r="X642" i="4" s="1"/>
  <c r="T642" i="8" s="1"/>
  <c r="V641" i="4"/>
  <c r="W641" i="4" s="1"/>
  <c r="X641" i="4" s="1"/>
  <c r="T641" i="8" s="1"/>
  <c r="V640" i="4"/>
  <c r="W640" i="4" s="1"/>
  <c r="X640" i="4" s="1"/>
  <c r="T640" i="8" s="1"/>
  <c r="V639" i="4"/>
  <c r="W639" i="4" s="1"/>
  <c r="X639" i="4" s="1"/>
  <c r="T639" i="8" s="1"/>
  <c r="V638" i="4"/>
  <c r="W638" i="4" s="1"/>
  <c r="X638" i="4" s="1"/>
  <c r="T638" i="8" s="1"/>
  <c r="V636" i="4"/>
  <c r="V635" i="4"/>
  <c r="W635" i="4" s="1"/>
  <c r="X635" i="4" s="1"/>
  <c r="T635" i="8" s="1"/>
  <c r="V634" i="4"/>
  <c r="W634" i="4" s="1"/>
  <c r="X634" i="4" s="1"/>
  <c r="T634" i="8" s="1"/>
  <c r="V633" i="4"/>
  <c r="W633" i="4" s="1"/>
  <c r="X633" i="4" s="1"/>
  <c r="T633" i="8" s="1"/>
  <c r="V632" i="4"/>
  <c r="W632" i="4" s="1"/>
  <c r="X632" i="4" s="1"/>
  <c r="T632" i="8" s="1"/>
  <c r="V631" i="4"/>
  <c r="W631" i="4" s="1"/>
  <c r="X631" i="4" s="1"/>
  <c r="T631" i="8" s="1"/>
  <c r="V630" i="4"/>
  <c r="W630" i="4" s="1"/>
  <c r="V629" i="4"/>
  <c r="W629" i="4" s="1"/>
  <c r="X629" i="4" s="1"/>
  <c r="T629" i="8" s="1"/>
  <c r="V628" i="4"/>
  <c r="W628" i="4" s="1"/>
  <c r="X628" i="4" s="1"/>
  <c r="T628" i="8" s="1"/>
  <c r="V627" i="4"/>
  <c r="W627" i="4" s="1"/>
  <c r="X627" i="4" s="1"/>
  <c r="T627" i="8" s="1"/>
  <c r="V626" i="4"/>
  <c r="W626" i="4" s="1"/>
  <c r="X626" i="4" s="1"/>
  <c r="T626" i="8" s="1"/>
  <c r="V625" i="4"/>
  <c r="W625" i="4" s="1"/>
  <c r="X625" i="4" s="1"/>
  <c r="T625" i="8" s="1"/>
  <c r="V624" i="4"/>
  <c r="W624" i="4" s="1"/>
  <c r="X624" i="4" s="1"/>
  <c r="T624" i="8" s="1"/>
  <c r="V623" i="4"/>
  <c r="W623" i="4" s="1"/>
  <c r="X623" i="4" s="1"/>
  <c r="T623" i="8" s="1"/>
  <c r="V622" i="4"/>
  <c r="W622" i="4" s="1"/>
  <c r="X622" i="4" s="1"/>
  <c r="T622" i="8" s="1"/>
  <c r="V621" i="4"/>
  <c r="W621" i="4" s="1"/>
  <c r="X621" i="4" s="1"/>
  <c r="T621" i="8" s="1"/>
  <c r="V620" i="4"/>
  <c r="W620" i="4" s="1"/>
  <c r="X620" i="4" s="1"/>
  <c r="T620" i="8" s="1"/>
  <c r="V619" i="4"/>
  <c r="W619" i="4" s="1"/>
  <c r="X619" i="4" s="1"/>
  <c r="T619" i="8" s="1"/>
  <c r="V618" i="4"/>
  <c r="W618" i="4" s="1"/>
  <c r="X618" i="4" s="1"/>
  <c r="T618" i="8" s="1"/>
  <c r="V617" i="4"/>
  <c r="W617" i="4" s="1"/>
  <c r="X617" i="4" s="1"/>
  <c r="T617" i="8" s="1"/>
  <c r="V616" i="4"/>
  <c r="W616" i="4" s="1"/>
  <c r="X616" i="4" s="1"/>
  <c r="T616" i="8" s="1"/>
  <c r="V615" i="4"/>
  <c r="W615" i="4" s="1"/>
  <c r="X615" i="4" s="1"/>
  <c r="T615" i="8" s="1"/>
  <c r="V614" i="4"/>
  <c r="W614" i="4" s="1"/>
  <c r="X614" i="4" s="1"/>
  <c r="T614" i="8" s="1"/>
  <c r="V613" i="4"/>
  <c r="W613" i="4" s="1"/>
  <c r="X613" i="4" s="1"/>
  <c r="T613" i="8" s="1"/>
  <c r="V612" i="4"/>
  <c r="W612" i="4" s="1"/>
  <c r="X612" i="4" s="1"/>
  <c r="T612" i="8" s="1"/>
  <c r="V611" i="4"/>
  <c r="W611" i="4" s="1"/>
  <c r="X611" i="4" s="1"/>
  <c r="T611" i="8" s="1"/>
  <c r="V610" i="4"/>
  <c r="W610" i="4" s="1"/>
  <c r="X610" i="4" s="1"/>
  <c r="T610" i="8" s="1"/>
  <c r="V609" i="4"/>
  <c r="W609" i="4" s="1"/>
  <c r="X609" i="4" s="1"/>
  <c r="T609" i="8" s="1"/>
  <c r="V608" i="4"/>
  <c r="W608" i="4" s="1"/>
  <c r="X608" i="4" s="1"/>
  <c r="T608" i="8" s="1"/>
  <c r="V607" i="4"/>
  <c r="W607" i="4" s="1"/>
  <c r="X607" i="4" s="1"/>
  <c r="T607" i="8" s="1"/>
  <c r="V606" i="4"/>
  <c r="W606" i="4" s="1"/>
  <c r="X606" i="4" s="1"/>
  <c r="T606" i="8" s="1"/>
  <c r="V605" i="4"/>
  <c r="W605" i="4" s="1"/>
  <c r="X605" i="4" s="1"/>
  <c r="T605" i="8" s="1"/>
  <c r="V604" i="4"/>
  <c r="W604" i="4" s="1"/>
  <c r="X604" i="4" s="1"/>
  <c r="T604" i="8" s="1"/>
  <c r="V603" i="4"/>
  <c r="W603" i="4" s="1"/>
  <c r="X603" i="4" s="1"/>
  <c r="T603" i="8" s="1"/>
  <c r="V602" i="4"/>
  <c r="W602" i="4" s="1"/>
  <c r="X602" i="4" s="1"/>
  <c r="T602" i="8" s="1"/>
  <c r="V601" i="4"/>
  <c r="W601" i="4" s="1"/>
  <c r="X601" i="4" s="1"/>
  <c r="T601" i="8" s="1"/>
  <c r="V600" i="4"/>
  <c r="W600" i="4" s="1"/>
  <c r="X600" i="4" s="1"/>
  <c r="T600" i="8" s="1"/>
  <c r="V599" i="4"/>
  <c r="W599" i="4" s="1"/>
  <c r="X599" i="4" s="1"/>
  <c r="T599" i="8" s="1"/>
  <c r="V598" i="4"/>
  <c r="W598" i="4" s="1"/>
  <c r="X598" i="4" s="1"/>
  <c r="T598" i="8" s="1"/>
  <c r="V597" i="4"/>
  <c r="W597" i="4" s="1"/>
  <c r="X597" i="4" s="1"/>
  <c r="T597" i="8" s="1"/>
  <c r="V596" i="4"/>
  <c r="W596" i="4" s="1"/>
  <c r="X596" i="4" s="1"/>
  <c r="T596" i="8" s="1"/>
  <c r="V595" i="4"/>
  <c r="W595" i="4" s="1"/>
  <c r="X595" i="4" s="1"/>
  <c r="T595" i="8" s="1"/>
  <c r="V594" i="4"/>
  <c r="W594" i="4" s="1"/>
  <c r="X594" i="4" s="1"/>
  <c r="T594" i="8" s="1"/>
  <c r="V593" i="4"/>
  <c r="W593" i="4" s="1"/>
  <c r="X593" i="4" s="1"/>
  <c r="T593" i="8" s="1"/>
  <c r="V592" i="4"/>
  <c r="W592" i="4" s="1"/>
  <c r="X592" i="4" s="1"/>
  <c r="T592" i="8" s="1"/>
  <c r="V591" i="4"/>
  <c r="W591" i="4" s="1"/>
  <c r="X591" i="4" s="1"/>
  <c r="T591" i="8" s="1"/>
  <c r="V590" i="4"/>
  <c r="W590" i="4" s="1"/>
  <c r="X590" i="4" s="1"/>
  <c r="T590" i="8" s="1"/>
  <c r="V589" i="4"/>
  <c r="W589" i="4" s="1"/>
  <c r="X589" i="4" s="1"/>
  <c r="T589" i="8" s="1"/>
  <c r="V588" i="4"/>
  <c r="W588" i="4" s="1"/>
  <c r="X588" i="4" s="1"/>
  <c r="T588" i="8" s="1"/>
  <c r="V587" i="4"/>
  <c r="W587" i="4" s="1"/>
  <c r="X587" i="4" s="1"/>
  <c r="T587" i="8" s="1"/>
  <c r="V586" i="4"/>
  <c r="W586" i="4" s="1"/>
  <c r="X586" i="4" s="1"/>
  <c r="T586" i="8" s="1"/>
  <c r="V585" i="4"/>
  <c r="W585" i="4" s="1"/>
  <c r="X585" i="4" s="1"/>
  <c r="T585" i="8" s="1"/>
  <c r="V584" i="4"/>
  <c r="W584" i="4" s="1"/>
  <c r="X584" i="4" s="1"/>
  <c r="T584" i="8" s="1"/>
  <c r="V583" i="4"/>
  <c r="W583" i="4" s="1"/>
  <c r="X583" i="4" s="1"/>
  <c r="T583" i="8" s="1"/>
  <c r="V582" i="4"/>
  <c r="W582" i="4" s="1"/>
  <c r="X582" i="4" s="1"/>
  <c r="T582" i="8" s="1"/>
  <c r="V581" i="4"/>
  <c r="W581" i="4" s="1"/>
  <c r="X581" i="4" s="1"/>
  <c r="T581" i="8" s="1"/>
  <c r="V580" i="4"/>
  <c r="W580" i="4" s="1"/>
  <c r="X580" i="4" s="1"/>
  <c r="T580" i="8" s="1"/>
  <c r="V579" i="4"/>
  <c r="W579" i="4" s="1"/>
  <c r="X579" i="4" s="1"/>
  <c r="T579" i="8" s="1"/>
  <c r="V578" i="4"/>
  <c r="W578" i="4" s="1"/>
  <c r="X578" i="4" s="1"/>
  <c r="T578" i="8" s="1"/>
  <c r="V577" i="4"/>
  <c r="W577" i="4" s="1"/>
  <c r="X577" i="4" s="1"/>
  <c r="T577" i="8" s="1"/>
  <c r="V576" i="4"/>
  <c r="W576" i="4" s="1"/>
  <c r="X576" i="4" s="1"/>
  <c r="T576" i="8" s="1"/>
  <c r="V575" i="4"/>
  <c r="W575" i="4" s="1"/>
  <c r="X575" i="4" s="1"/>
  <c r="T575" i="8" s="1"/>
  <c r="V574" i="4"/>
  <c r="W574" i="4" s="1"/>
  <c r="X574" i="4" s="1"/>
  <c r="T574" i="8" s="1"/>
  <c r="V573" i="4"/>
  <c r="W573" i="4" s="1"/>
  <c r="X573" i="4" s="1"/>
  <c r="T573" i="8" s="1"/>
  <c r="V572" i="4"/>
  <c r="W572" i="4" s="1"/>
  <c r="X572" i="4" s="1"/>
  <c r="T572" i="8" s="1"/>
  <c r="V571" i="4"/>
  <c r="W571" i="4" s="1"/>
  <c r="X571" i="4" s="1"/>
  <c r="T571" i="8" s="1"/>
  <c r="V570" i="4"/>
  <c r="W570" i="4" s="1"/>
  <c r="X570" i="4" s="1"/>
  <c r="T570" i="8" s="1"/>
  <c r="V569" i="4"/>
  <c r="W569" i="4" s="1"/>
  <c r="X569" i="4" s="1"/>
  <c r="T569" i="8" s="1"/>
  <c r="V568" i="4"/>
  <c r="W568" i="4" s="1"/>
  <c r="X568" i="4" s="1"/>
  <c r="T568" i="8" s="1"/>
  <c r="V567" i="4"/>
  <c r="W567" i="4" s="1"/>
  <c r="X567" i="4" s="1"/>
  <c r="T567" i="8" s="1"/>
  <c r="V566" i="4"/>
  <c r="W566" i="4" s="1"/>
  <c r="X566" i="4" s="1"/>
  <c r="T566" i="8" s="1"/>
  <c r="V565" i="4"/>
  <c r="W565" i="4" s="1"/>
  <c r="X565" i="4" s="1"/>
  <c r="T565" i="8" s="1"/>
  <c r="V564" i="4"/>
  <c r="W564" i="4" s="1"/>
  <c r="X564" i="4" s="1"/>
  <c r="T564" i="8" s="1"/>
  <c r="V563" i="4"/>
  <c r="W563" i="4" s="1"/>
  <c r="X563" i="4" s="1"/>
  <c r="T563" i="8" s="1"/>
  <c r="V562" i="4"/>
  <c r="W562" i="4" s="1"/>
  <c r="X562" i="4" s="1"/>
  <c r="T562" i="8" s="1"/>
  <c r="V561" i="4"/>
  <c r="W561" i="4" s="1"/>
  <c r="X561" i="4" s="1"/>
  <c r="T561" i="8" s="1"/>
  <c r="V560" i="4"/>
  <c r="W560" i="4" s="1"/>
  <c r="X560" i="4" s="1"/>
  <c r="T560" i="8" s="1"/>
  <c r="V559" i="4"/>
  <c r="W559" i="4" s="1"/>
  <c r="X559" i="4" s="1"/>
  <c r="T559" i="8" s="1"/>
  <c r="V558" i="4"/>
  <c r="W558" i="4" s="1"/>
  <c r="X558" i="4" s="1"/>
  <c r="T558" i="8" s="1"/>
  <c r="V557" i="4"/>
  <c r="W557" i="4" s="1"/>
  <c r="X557" i="4" s="1"/>
  <c r="T557" i="8" s="1"/>
  <c r="V556" i="4"/>
  <c r="W556" i="4" s="1"/>
  <c r="X556" i="4" s="1"/>
  <c r="T556" i="8" s="1"/>
  <c r="V555" i="4"/>
  <c r="W555" i="4" s="1"/>
  <c r="X555" i="4" s="1"/>
  <c r="T555" i="8" s="1"/>
  <c r="V554" i="4"/>
  <c r="W554" i="4" s="1"/>
  <c r="X554" i="4" s="1"/>
  <c r="T554" i="8" s="1"/>
  <c r="V553" i="4"/>
  <c r="W553" i="4" s="1"/>
  <c r="X553" i="4" s="1"/>
  <c r="T553" i="8" s="1"/>
  <c r="V552" i="4"/>
  <c r="W552" i="4" s="1"/>
  <c r="X552" i="4" s="1"/>
  <c r="T552" i="8" s="1"/>
  <c r="V551" i="4"/>
  <c r="W551" i="4" s="1"/>
  <c r="X551" i="4" s="1"/>
  <c r="T551" i="8" s="1"/>
  <c r="V550" i="4"/>
  <c r="W550" i="4" s="1"/>
  <c r="X550" i="4" s="1"/>
  <c r="T550" i="8" s="1"/>
  <c r="V549" i="4"/>
  <c r="W549" i="4" s="1"/>
  <c r="X549" i="4" s="1"/>
  <c r="T549" i="8" s="1"/>
  <c r="V548" i="4"/>
  <c r="W548" i="4" s="1"/>
  <c r="X548" i="4" s="1"/>
  <c r="T548" i="8" s="1"/>
  <c r="V547" i="4"/>
  <c r="W547" i="4" s="1"/>
  <c r="X547" i="4" s="1"/>
  <c r="T547" i="8" s="1"/>
  <c r="V546" i="4"/>
  <c r="W546" i="4" s="1"/>
  <c r="X546" i="4" s="1"/>
  <c r="T546" i="8" s="1"/>
  <c r="V545" i="4"/>
  <c r="W545" i="4" s="1"/>
  <c r="X545" i="4" s="1"/>
  <c r="T545" i="8" s="1"/>
  <c r="V544" i="4"/>
  <c r="W544" i="4" s="1"/>
  <c r="X544" i="4" s="1"/>
  <c r="T544" i="8" s="1"/>
  <c r="V543" i="4"/>
  <c r="W543" i="4" s="1"/>
  <c r="X543" i="4" s="1"/>
  <c r="V542" i="4"/>
  <c r="W542" i="4" s="1"/>
  <c r="X542" i="4" s="1"/>
  <c r="T542" i="8" s="1"/>
  <c r="V541" i="4"/>
  <c r="W541" i="4" s="1"/>
  <c r="X541" i="4" s="1"/>
  <c r="T541" i="8" s="1"/>
  <c r="V540" i="4"/>
  <c r="W540" i="4" s="1"/>
  <c r="X540" i="4" s="1"/>
  <c r="T540" i="8" s="1"/>
  <c r="V539" i="4"/>
  <c r="W539" i="4" s="1"/>
  <c r="X539" i="4" s="1"/>
  <c r="T539" i="8" s="1"/>
  <c r="V538" i="4"/>
  <c r="W538" i="4" s="1"/>
  <c r="X538" i="4" s="1"/>
  <c r="T538" i="8" s="1"/>
  <c r="V537" i="4"/>
  <c r="W537" i="4" s="1"/>
  <c r="X537" i="4" s="1"/>
  <c r="T537" i="8" s="1"/>
  <c r="V536" i="4"/>
  <c r="W536" i="4" s="1"/>
  <c r="X536" i="4" s="1"/>
  <c r="T536" i="8" s="1"/>
  <c r="V535" i="4"/>
  <c r="W535" i="4" s="1"/>
  <c r="X535" i="4" s="1"/>
  <c r="T535" i="8" s="1"/>
  <c r="V534" i="4"/>
  <c r="W534" i="4" s="1"/>
  <c r="X534" i="4" s="1"/>
  <c r="T534" i="8" s="1"/>
  <c r="V533" i="4"/>
  <c r="W533" i="4" s="1"/>
  <c r="X533" i="4" s="1"/>
  <c r="T533" i="8" s="1"/>
  <c r="V532" i="4"/>
  <c r="W532" i="4" s="1"/>
  <c r="X532" i="4" s="1"/>
  <c r="T532" i="8" s="1"/>
  <c r="V531" i="4"/>
  <c r="W531" i="4" s="1"/>
  <c r="X531" i="4" s="1"/>
  <c r="T531" i="8" s="1"/>
  <c r="V530" i="4"/>
  <c r="W530" i="4" s="1"/>
  <c r="X530" i="4" s="1"/>
  <c r="T530" i="8" s="1"/>
  <c r="V529" i="4"/>
  <c r="W529" i="4" s="1"/>
  <c r="X529" i="4" s="1"/>
  <c r="T529" i="8" s="1"/>
  <c r="V528" i="4"/>
  <c r="W528" i="4" s="1"/>
  <c r="X528" i="4" s="1"/>
  <c r="T528" i="8" s="1"/>
  <c r="V527" i="4"/>
  <c r="W527" i="4" s="1"/>
  <c r="X527" i="4" s="1"/>
  <c r="T527" i="8" s="1"/>
  <c r="V526" i="4"/>
  <c r="W526" i="4" s="1"/>
  <c r="X526" i="4" s="1"/>
  <c r="T526" i="8" s="1"/>
  <c r="V525" i="4"/>
  <c r="W525" i="4" s="1"/>
  <c r="X525" i="4" s="1"/>
  <c r="T525" i="8" s="1"/>
  <c r="V524" i="4"/>
  <c r="W524" i="4" s="1"/>
  <c r="X524" i="4" s="1"/>
  <c r="T524" i="8" s="1"/>
  <c r="V523" i="4"/>
  <c r="W523" i="4" s="1"/>
  <c r="X523" i="4" s="1"/>
  <c r="T523" i="8" s="1"/>
  <c r="V522" i="4"/>
  <c r="W522" i="4" s="1"/>
  <c r="X522" i="4" s="1"/>
  <c r="T522" i="8" s="1"/>
  <c r="V521" i="4"/>
  <c r="W521" i="4" s="1"/>
  <c r="X521" i="4" s="1"/>
  <c r="T521" i="8" s="1"/>
  <c r="V520" i="4"/>
  <c r="W520" i="4" s="1"/>
  <c r="X520" i="4" s="1"/>
  <c r="T520" i="8" s="1"/>
  <c r="V519" i="4"/>
  <c r="W519" i="4" s="1"/>
  <c r="X519" i="4" s="1"/>
  <c r="T519" i="8" s="1"/>
  <c r="V518" i="4"/>
  <c r="W518" i="4" s="1"/>
  <c r="X518" i="4" s="1"/>
  <c r="T518" i="8" s="1"/>
  <c r="V517" i="4"/>
  <c r="W517" i="4" s="1"/>
  <c r="X517" i="4" s="1"/>
  <c r="T517" i="8" s="1"/>
  <c r="V516" i="4"/>
  <c r="W516" i="4" s="1"/>
  <c r="X516" i="4" s="1"/>
  <c r="T516" i="8" s="1"/>
  <c r="V515" i="4"/>
  <c r="W515" i="4" s="1"/>
  <c r="X515" i="4" s="1"/>
  <c r="T515" i="8" s="1"/>
  <c r="V514" i="4"/>
  <c r="W514" i="4" s="1"/>
  <c r="X514" i="4" s="1"/>
  <c r="T514" i="8" s="1"/>
  <c r="V513" i="4"/>
  <c r="W513" i="4" s="1"/>
  <c r="X513" i="4" s="1"/>
  <c r="T513" i="8" s="1"/>
  <c r="V512" i="4"/>
  <c r="W512" i="4" s="1"/>
  <c r="X512" i="4" s="1"/>
  <c r="T512" i="8" s="1"/>
  <c r="V511" i="4"/>
  <c r="W511" i="4" s="1"/>
  <c r="X511" i="4" s="1"/>
  <c r="T511" i="8" s="1"/>
  <c r="V510" i="4"/>
  <c r="W510" i="4" s="1"/>
  <c r="X510" i="4" s="1"/>
  <c r="T510" i="8" s="1"/>
  <c r="V509" i="4"/>
  <c r="W509" i="4" s="1"/>
  <c r="X509" i="4" s="1"/>
  <c r="T509" i="8" s="1"/>
  <c r="V508" i="4"/>
  <c r="W508" i="4" s="1"/>
  <c r="X508" i="4" s="1"/>
  <c r="T508" i="8" s="1"/>
  <c r="V507" i="4"/>
  <c r="W507" i="4" s="1"/>
  <c r="X507" i="4" s="1"/>
  <c r="T507" i="8" s="1"/>
  <c r="V506" i="4"/>
  <c r="W506" i="4" s="1"/>
  <c r="X506" i="4" s="1"/>
  <c r="T506" i="8" s="1"/>
  <c r="V505" i="4"/>
  <c r="W505" i="4" s="1"/>
  <c r="X505" i="4" s="1"/>
  <c r="T505" i="8" s="1"/>
  <c r="V504" i="4"/>
  <c r="W504" i="4" s="1"/>
  <c r="X504" i="4" s="1"/>
  <c r="T504" i="8" s="1"/>
  <c r="V503" i="4"/>
  <c r="W503" i="4" s="1"/>
  <c r="X503" i="4" s="1"/>
  <c r="T503" i="8" s="1"/>
  <c r="V502" i="4"/>
  <c r="W502" i="4" s="1"/>
  <c r="X502" i="4" s="1"/>
  <c r="T502" i="8" s="1"/>
  <c r="V501" i="4"/>
  <c r="W501" i="4" s="1"/>
  <c r="X501" i="4" s="1"/>
  <c r="V500" i="4"/>
  <c r="W500" i="4" s="1"/>
  <c r="X500" i="4" s="1"/>
  <c r="T500" i="8" s="1"/>
  <c r="V499" i="4"/>
  <c r="W499" i="4" s="1"/>
  <c r="X499" i="4" s="1"/>
  <c r="T499" i="8" s="1"/>
  <c r="V498" i="4"/>
  <c r="W498" i="4" s="1"/>
  <c r="X498" i="4" s="1"/>
  <c r="T498" i="8" s="1"/>
  <c r="V497" i="4"/>
  <c r="W497" i="4" s="1"/>
  <c r="X497" i="4" s="1"/>
  <c r="T497" i="8" s="1"/>
  <c r="V496" i="4"/>
  <c r="W496" i="4" s="1"/>
  <c r="X496" i="4" s="1"/>
  <c r="T496" i="8" s="1"/>
  <c r="V495" i="4"/>
  <c r="W495" i="4" s="1"/>
  <c r="X495" i="4" s="1"/>
  <c r="T495" i="8" s="1"/>
  <c r="V494" i="4"/>
  <c r="W494" i="4" s="1"/>
  <c r="X494" i="4" s="1"/>
  <c r="T494" i="8" s="1"/>
  <c r="V493" i="4"/>
  <c r="W493" i="4" s="1"/>
  <c r="X493" i="4" s="1"/>
  <c r="T493" i="8" s="1"/>
  <c r="V492" i="4"/>
  <c r="W492" i="4" s="1"/>
  <c r="X492" i="4" s="1"/>
  <c r="T492" i="8" s="1"/>
  <c r="V491" i="4"/>
  <c r="W491" i="4" s="1"/>
  <c r="X491" i="4" s="1"/>
  <c r="T491" i="8" s="1"/>
  <c r="V490" i="4"/>
  <c r="W490" i="4" s="1"/>
  <c r="X490" i="4" s="1"/>
  <c r="T490" i="8" s="1"/>
  <c r="V489" i="4"/>
  <c r="W489" i="4" s="1"/>
  <c r="X489" i="4" s="1"/>
  <c r="T489" i="8" s="1"/>
  <c r="V488" i="4"/>
  <c r="W488" i="4" s="1"/>
  <c r="X488" i="4" s="1"/>
  <c r="T488" i="8" s="1"/>
  <c r="V487" i="4"/>
  <c r="W487" i="4" s="1"/>
  <c r="X487" i="4" s="1"/>
  <c r="T487" i="8" s="1"/>
  <c r="V486" i="4"/>
  <c r="W486" i="4" s="1"/>
  <c r="X486" i="4" s="1"/>
  <c r="T486" i="8" s="1"/>
  <c r="V485" i="4"/>
  <c r="W485" i="4" s="1"/>
  <c r="X485" i="4" s="1"/>
  <c r="T485" i="8" s="1"/>
  <c r="V484" i="4"/>
  <c r="W484" i="4" s="1"/>
  <c r="X484" i="4" s="1"/>
  <c r="T484" i="8" s="1"/>
  <c r="V483" i="4"/>
  <c r="W483" i="4" s="1"/>
  <c r="X483" i="4" s="1"/>
  <c r="V482" i="4"/>
  <c r="W482" i="4" s="1"/>
  <c r="X482" i="4" s="1"/>
  <c r="T482" i="8" s="1"/>
  <c r="V481" i="4"/>
  <c r="W481" i="4" s="1"/>
  <c r="X481" i="4" s="1"/>
  <c r="T481" i="8" s="1"/>
  <c r="V480" i="4"/>
  <c r="W480" i="4" s="1"/>
  <c r="X480" i="4" s="1"/>
  <c r="T480" i="8" s="1"/>
  <c r="V479" i="4"/>
  <c r="W479" i="4" s="1"/>
  <c r="X479" i="4" s="1"/>
  <c r="V478" i="4"/>
  <c r="W478" i="4" s="1"/>
  <c r="X478" i="4" s="1"/>
  <c r="T478" i="8" s="1"/>
  <c r="V477" i="4"/>
  <c r="W477" i="4" s="1"/>
  <c r="X477" i="4" s="1"/>
  <c r="T477" i="8" s="1"/>
  <c r="V476" i="4"/>
  <c r="W476" i="4" s="1"/>
  <c r="X476" i="4" s="1"/>
  <c r="T476" i="8" s="1"/>
  <c r="V475" i="4"/>
  <c r="W475" i="4" s="1"/>
  <c r="X475" i="4" s="1"/>
  <c r="T475" i="8" s="1"/>
  <c r="V474" i="4"/>
  <c r="W474" i="4" s="1"/>
  <c r="X474" i="4" s="1"/>
  <c r="T474" i="8" s="1"/>
  <c r="V473" i="4"/>
  <c r="W473" i="4" s="1"/>
  <c r="X473" i="4" s="1"/>
  <c r="T473" i="8" s="1"/>
  <c r="V472" i="4"/>
  <c r="W472" i="4" s="1"/>
  <c r="X472" i="4" s="1"/>
  <c r="T472" i="8" s="1"/>
  <c r="V471" i="4"/>
  <c r="W471" i="4" s="1"/>
  <c r="X471" i="4" s="1"/>
  <c r="T471" i="8" s="1"/>
  <c r="V470" i="4"/>
  <c r="W470" i="4" s="1"/>
  <c r="X470" i="4" s="1"/>
  <c r="T470" i="8" s="1"/>
  <c r="V469" i="4"/>
  <c r="W469" i="4" s="1"/>
  <c r="X469" i="4" s="1"/>
  <c r="T469" i="8" s="1"/>
  <c r="V468" i="4"/>
  <c r="W468" i="4" s="1"/>
  <c r="X468" i="4" s="1"/>
  <c r="T468" i="8" s="1"/>
  <c r="V467" i="4"/>
  <c r="W467" i="4" s="1"/>
  <c r="X467" i="4" s="1"/>
  <c r="T467" i="8" s="1"/>
  <c r="V466" i="4"/>
  <c r="W466" i="4" s="1"/>
  <c r="X466" i="4" s="1"/>
  <c r="T466" i="8" s="1"/>
  <c r="V465" i="4"/>
  <c r="W465" i="4" s="1"/>
  <c r="X465" i="4" s="1"/>
  <c r="T465" i="8" s="1"/>
  <c r="V464" i="4"/>
  <c r="W464" i="4" s="1"/>
  <c r="X464" i="4" s="1"/>
  <c r="T464" i="8" s="1"/>
  <c r="V463" i="4"/>
  <c r="W463" i="4" s="1"/>
  <c r="X463" i="4" s="1"/>
  <c r="T463" i="8" s="1"/>
  <c r="V462" i="4"/>
  <c r="W462" i="4" s="1"/>
  <c r="X462" i="4" s="1"/>
  <c r="T462" i="8" s="1"/>
  <c r="V461" i="4"/>
  <c r="W461" i="4" s="1"/>
  <c r="X461" i="4" s="1"/>
  <c r="T461" i="8" s="1"/>
  <c r="V460" i="4"/>
  <c r="W460" i="4" s="1"/>
  <c r="X460" i="4" s="1"/>
  <c r="T460" i="8" s="1"/>
  <c r="V459" i="4"/>
  <c r="W459" i="4" s="1"/>
  <c r="X459" i="4" s="1"/>
  <c r="V458" i="4"/>
  <c r="W458" i="4" s="1"/>
  <c r="X458" i="4" s="1"/>
  <c r="T458" i="8" s="1"/>
  <c r="V457" i="4"/>
  <c r="W457" i="4" s="1"/>
  <c r="X457" i="4" s="1"/>
  <c r="T457" i="8" s="1"/>
  <c r="V456" i="4"/>
  <c r="W456" i="4" s="1"/>
  <c r="X456" i="4" s="1"/>
  <c r="T456" i="8" s="1"/>
  <c r="V455" i="4"/>
  <c r="W455" i="4" s="1"/>
  <c r="X455" i="4" s="1"/>
  <c r="T455" i="8" s="1"/>
  <c r="V454" i="4"/>
  <c r="W454" i="4" s="1"/>
  <c r="X454" i="4" s="1"/>
  <c r="T454" i="8" s="1"/>
  <c r="V453" i="4"/>
  <c r="W453" i="4" s="1"/>
  <c r="X453" i="4" s="1"/>
  <c r="T453" i="8" s="1"/>
  <c r="V452" i="4"/>
  <c r="W452" i="4" s="1"/>
  <c r="X452" i="4" s="1"/>
  <c r="T452" i="8" s="1"/>
  <c r="V451" i="4"/>
  <c r="W451" i="4" s="1"/>
  <c r="X451" i="4" s="1"/>
  <c r="T451" i="8" s="1"/>
  <c r="V450" i="4"/>
  <c r="W450" i="4" s="1"/>
  <c r="X450" i="4" s="1"/>
  <c r="T450" i="8" s="1"/>
  <c r="V449" i="4"/>
  <c r="W449" i="4" s="1"/>
  <c r="X449" i="4" s="1"/>
  <c r="T449" i="8" s="1"/>
  <c r="V448" i="4"/>
  <c r="W448" i="4" s="1"/>
  <c r="X448" i="4" s="1"/>
  <c r="T448" i="8" s="1"/>
  <c r="V447" i="4"/>
  <c r="W447" i="4" s="1"/>
  <c r="X447" i="4" s="1"/>
  <c r="T447" i="8" s="1"/>
  <c r="V446" i="4"/>
  <c r="W446" i="4" s="1"/>
  <c r="X446" i="4" s="1"/>
  <c r="T446" i="8" s="1"/>
  <c r="V445" i="4"/>
  <c r="W445" i="4" s="1"/>
  <c r="X445" i="4" s="1"/>
  <c r="T445" i="8" s="1"/>
  <c r="V444" i="4"/>
  <c r="W444" i="4" s="1"/>
  <c r="X444" i="4" s="1"/>
  <c r="T444" i="8" s="1"/>
  <c r="V443" i="4"/>
  <c r="W443" i="4" s="1"/>
  <c r="X443" i="4" s="1"/>
  <c r="T443" i="8" s="1"/>
  <c r="V442" i="4"/>
  <c r="W442" i="4" s="1"/>
  <c r="X442" i="4" s="1"/>
  <c r="T442" i="8" s="1"/>
  <c r="V441" i="4"/>
  <c r="W441" i="4" s="1"/>
  <c r="X441" i="4" s="1"/>
  <c r="T441" i="8" s="1"/>
  <c r="V440" i="4"/>
  <c r="W440" i="4" s="1"/>
  <c r="X440" i="4" s="1"/>
  <c r="T440" i="8" s="1"/>
  <c r="V439" i="4"/>
  <c r="W439" i="4" s="1"/>
  <c r="X439" i="4" s="1"/>
  <c r="V438" i="4"/>
  <c r="W438" i="4" s="1"/>
  <c r="X438" i="4" s="1"/>
  <c r="T438" i="8" s="1"/>
  <c r="V437" i="4"/>
  <c r="W437" i="4" s="1"/>
  <c r="X437" i="4" s="1"/>
  <c r="T437" i="8" s="1"/>
  <c r="V436" i="4"/>
  <c r="W436" i="4" s="1"/>
  <c r="X436" i="4" s="1"/>
  <c r="T436" i="8" s="1"/>
  <c r="V435" i="4"/>
  <c r="W435" i="4" s="1"/>
  <c r="X435" i="4" s="1"/>
  <c r="T435" i="8" s="1"/>
  <c r="V434" i="4"/>
  <c r="W434" i="4" s="1"/>
  <c r="X434" i="4" s="1"/>
  <c r="T434" i="8" s="1"/>
  <c r="V433" i="4"/>
  <c r="W433" i="4" s="1"/>
  <c r="X433" i="4" s="1"/>
  <c r="T433" i="8" s="1"/>
  <c r="V432" i="4"/>
  <c r="W432" i="4" s="1"/>
  <c r="X432" i="4" s="1"/>
  <c r="T432" i="8" s="1"/>
  <c r="V431" i="4"/>
  <c r="W431" i="4" s="1"/>
  <c r="X431" i="4" s="1"/>
  <c r="T431" i="8" s="1"/>
  <c r="V430" i="4"/>
  <c r="V429" i="4"/>
  <c r="W429" i="4" s="1"/>
  <c r="V428" i="4"/>
  <c r="W428" i="4" s="1"/>
  <c r="X428" i="4" s="1"/>
  <c r="T428" i="8" s="1"/>
  <c r="V427" i="4"/>
  <c r="W427" i="4" s="1"/>
  <c r="X427" i="4" s="1"/>
  <c r="T427" i="8" s="1"/>
  <c r="V426" i="4"/>
  <c r="W426" i="4" s="1"/>
  <c r="X426" i="4" s="1"/>
  <c r="T426" i="8" s="1"/>
  <c r="V425" i="4"/>
  <c r="W425" i="4" s="1"/>
  <c r="X425" i="4" s="1"/>
  <c r="T425" i="8" s="1"/>
  <c r="V424" i="4"/>
  <c r="W424" i="4" s="1"/>
  <c r="X424" i="4" s="1"/>
  <c r="T424" i="8" s="1"/>
  <c r="V423" i="4"/>
  <c r="W423" i="4" s="1"/>
  <c r="X423" i="4" s="1"/>
  <c r="T423" i="8" s="1"/>
  <c r="V422" i="4"/>
  <c r="W422" i="4" s="1"/>
  <c r="X422" i="4" s="1"/>
  <c r="T422" i="8" s="1"/>
  <c r="V421" i="4"/>
  <c r="W421" i="4" s="1"/>
  <c r="X421" i="4" s="1"/>
  <c r="T421" i="8" s="1"/>
  <c r="V420" i="4"/>
  <c r="W420" i="4" s="1"/>
  <c r="X420" i="4" s="1"/>
  <c r="T420" i="8" s="1"/>
  <c r="V419" i="4"/>
  <c r="W419" i="4" s="1"/>
  <c r="X419" i="4" s="1"/>
  <c r="T419" i="8" s="1"/>
  <c r="V418" i="4"/>
  <c r="W418" i="4" s="1"/>
  <c r="X418" i="4" s="1"/>
  <c r="T418" i="8" s="1"/>
  <c r="V417" i="4"/>
  <c r="W417" i="4" s="1"/>
  <c r="X417" i="4" s="1"/>
  <c r="T417" i="8" s="1"/>
  <c r="V416" i="4"/>
  <c r="W416" i="4" s="1"/>
  <c r="X416" i="4" s="1"/>
  <c r="T416" i="8" s="1"/>
  <c r="V415" i="4"/>
  <c r="W415" i="4" s="1"/>
  <c r="X415" i="4" s="1"/>
  <c r="T415" i="8" s="1"/>
  <c r="V414" i="4"/>
  <c r="W414" i="4" s="1"/>
  <c r="X414" i="4" s="1"/>
  <c r="T414" i="8" s="1"/>
  <c r="V413" i="4"/>
  <c r="W413" i="4" s="1"/>
  <c r="X413" i="4" s="1"/>
  <c r="T413" i="8" s="1"/>
  <c r="V412" i="4"/>
  <c r="V409" i="4"/>
  <c r="W409" i="4" s="1"/>
  <c r="V406" i="4"/>
  <c r="W406" i="4" s="1"/>
  <c r="V403" i="4"/>
  <c r="W403" i="4" s="1"/>
  <c r="V400" i="4"/>
  <c r="W400" i="4" s="1"/>
  <c r="V397" i="4"/>
  <c r="W397" i="4" s="1"/>
  <c r="V394" i="4"/>
  <c r="W394" i="4" s="1"/>
  <c r="V390" i="4"/>
  <c r="W390" i="4" s="1"/>
  <c r="V387" i="4"/>
  <c r="W387" i="4" s="1"/>
  <c r="V383" i="4"/>
  <c r="W383" i="4" s="1"/>
  <c r="V380" i="4"/>
  <c r="W380" i="4" s="1"/>
  <c r="V377" i="4"/>
  <c r="W377" i="4" s="1"/>
  <c r="V374" i="4"/>
  <c r="W374" i="4" s="1"/>
  <c r="V371" i="4"/>
  <c r="W371" i="4" s="1"/>
  <c r="V368" i="4"/>
  <c r="W368" i="4" s="1"/>
  <c r="V365" i="4"/>
  <c r="W365" i="4" s="1"/>
  <c r="V362" i="4"/>
  <c r="W362" i="4" s="1"/>
  <c r="V359" i="4"/>
  <c r="W359" i="4" s="1"/>
  <c r="V356" i="4"/>
  <c r="W356" i="4" s="1"/>
  <c r="V353" i="4"/>
  <c r="W353" i="4" s="1"/>
  <c r="V350" i="4"/>
  <c r="W350" i="4" s="1"/>
  <c r="V347" i="4"/>
  <c r="W347" i="4" s="1"/>
  <c r="V344" i="4"/>
  <c r="W344" i="4" s="1"/>
  <c r="V341" i="4"/>
  <c r="W341" i="4" s="1"/>
  <c r="V338" i="4"/>
  <c r="W338" i="4" s="1"/>
  <c r="V335" i="4"/>
  <c r="W335" i="4" s="1"/>
  <c r="V332" i="4"/>
  <c r="W332" i="4" s="1"/>
  <c r="V329" i="4"/>
  <c r="W329" i="4" s="1"/>
  <c r="V326" i="4"/>
  <c r="W326" i="4" s="1"/>
  <c r="V323" i="4"/>
  <c r="W323" i="4" s="1"/>
  <c r="V320" i="4"/>
  <c r="W320" i="4" s="1"/>
  <c r="V317" i="4"/>
  <c r="W317" i="4" s="1"/>
  <c r="V314" i="4"/>
  <c r="W314" i="4" s="1"/>
  <c r="V311" i="4"/>
  <c r="W311" i="4" s="1"/>
  <c r="V308" i="4"/>
  <c r="W308" i="4" s="1"/>
  <c r="V305" i="4"/>
  <c r="W305" i="4" s="1"/>
  <c r="V302" i="4"/>
  <c r="W302" i="4" s="1"/>
  <c r="V299" i="4"/>
  <c r="W299" i="4" s="1"/>
  <c r="V296" i="4"/>
  <c r="W296" i="4" s="1"/>
  <c r="V293" i="4"/>
  <c r="W293" i="4" s="1"/>
  <c r="V290" i="4"/>
  <c r="W290" i="4" s="1"/>
  <c r="V287" i="4"/>
  <c r="W287" i="4" s="1"/>
  <c r="V284" i="4"/>
  <c r="W284" i="4" s="1"/>
  <c r="V281" i="4"/>
  <c r="W281" i="4" s="1"/>
  <c r="V278" i="4"/>
  <c r="W278" i="4" s="1"/>
  <c r="V275" i="4"/>
  <c r="W275" i="4" s="1"/>
  <c r="V272" i="4"/>
  <c r="W272" i="4" s="1"/>
  <c r="V269" i="4"/>
  <c r="W269" i="4" s="1"/>
  <c r="V266" i="4"/>
  <c r="W266" i="4" s="1"/>
  <c r="V263" i="4"/>
  <c r="W263" i="4" s="1"/>
  <c r="V260" i="4"/>
  <c r="W260" i="4" s="1"/>
  <c r="V257" i="4"/>
  <c r="W257" i="4" s="1"/>
  <c r="V254" i="4"/>
  <c r="W254" i="4" s="1"/>
  <c r="V251" i="4"/>
  <c r="W251" i="4" s="1"/>
  <c r="V248" i="4"/>
  <c r="W248" i="4" s="1"/>
  <c r="V244" i="4"/>
  <c r="W244" i="4" s="1"/>
  <c r="V241" i="4"/>
  <c r="W241" i="4" s="1"/>
  <c r="V238" i="4"/>
  <c r="W238" i="4" s="1"/>
  <c r="V235" i="4"/>
  <c r="W235" i="4" s="1"/>
  <c r="V232" i="4"/>
  <c r="W232" i="4" s="1"/>
  <c r="V229" i="4"/>
  <c r="W229" i="4" s="1"/>
  <c r="V226" i="4"/>
  <c r="W226" i="4" s="1"/>
  <c r="V223" i="4"/>
  <c r="W223" i="4" s="1"/>
  <c r="V220" i="4"/>
  <c r="W220" i="4" s="1"/>
  <c r="V217" i="4"/>
  <c r="W217" i="4" s="1"/>
  <c r="V214" i="4"/>
  <c r="W214" i="4" s="1"/>
  <c r="V211" i="4"/>
  <c r="V208" i="4"/>
  <c r="W208" i="4" s="1"/>
  <c r="V205" i="4"/>
  <c r="W205" i="4" s="1"/>
  <c r="V202" i="4"/>
  <c r="W202" i="4" s="1"/>
  <c r="V199" i="4"/>
  <c r="W199" i="4" s="1"/>
  <c r="V196" i="4"/>
  <c r="W196" i="4" s="1"/>
  <c r="V193" i="4"/>
  <c r="W193" i="4" s="1"/>
  <c r="V190" i="4"/>
  <c r="W190" i="4" s="1"/>
  <c r="V187" i="4"/>
  <c r="W187" i="4" s="1"/>
  <c r="V184" i="4"/>
  <c r="W184" i="4" s="1"/>
  <c r="V181" i="4"/>
  <c r="W181" i="4" s="1"/>
  <c r="V178" i="4"/>
  <c r="W178" i="4" s="1"/>
  <c r="V175" i="4"/>
  <c r="W175" i="4" s="1"/>
  <c r="V172" i="4"/>
  <c r="W172" i="4" s="1"/>
  <c r="V169" i="4"/>
  <c r="W169" i="4" s="1"/>
  <c r="V166" i="4"/>
  <c r="W166" i="4" s="1"/>
  <c r="V163" i="4"/>
  <c r="W163" i="4" s="1"/>
  <c r="V160" i="4"/>
  <c r="W160" i="4" s="1"/>
  <c r="V157" i="4"/>
  <c r="W157" i="4" s="1"/>
  <c r="V154" i="4"/>
  <c r="W154" i="4" s="1"/>
  <c r="V151" i="4"/>
  <c r="V148" i="4"/>
  <c r="W148" i="4" s="1"/>
  <c r="V145" i="4"/>
  <c r="W145" i="4" s="1"/>
  <c r="V142" i="4"/>
  <c r="W142" i="4" s="1"/>
  <c r="V139" i="4"/>
  <c r="W139" i="4" s="1"/>
  <c r="V136" i="4"/>
  <c r="W136" i="4" s="1"/>
  <c r="V133" i="4"/>
  <c r="W133" i="4" s="1"/>
  <c r="V130" i="4"/>
  <c r="W130" i="4" s="1"/>
  <c r="V127" i="4"/>
  <c r="W127" i="4" s="1"/>
  <c r="V124" i="4"/>
  <c r="W124" i="4" s="1"/>
  <c r="V121" i="4"/>
  <c r="W121" i="4" s="1"/>
  <c r="V118" i="4"/>
  <c r="W118" i="4" s="1"/>
  <c r="V115" i="4"/>
  <c r="W115" i="4" s="1"/>
  <c r="V111" i="4"/>
  <c r="W111" i="4" s="1"/>
  <c r="V108" i="4"/>
  <c r="W108" i="4" s="1"/>
  <c r="V105" i="4"/>
  <c r="W105" i="4" s="1"/>
  <c r="V102" i="4"/>
  <c r="W102" i="4" s="1"/>
  <c r="V99" i="4"/>
  <c r="W99" i="4" s="1"/>
  <c r="V96" i="4"/>
  <c r="W96" i="4" s="1"/>
  <c r="V93" i="4"/>
  <c r="W93" i="4" s="1"/>
  <c r="V90" i="4"/>
  <c r="W90" i="4" s="1"/>
  <c r="V87" i="4"/>
  <c r="W87" i="4" s="1"/>
  <c r="V84" i="4"/>
  <c r="W84" i="4" s="1"/>
  <c r="V81" i="4"/>
  <c r="W81" i="4" s="1"/>
  <c r="V78" i="4"/>
  <c r="W78" i="4" s="1"/>
  <c r="V75" i="4"/>
  <c r="W75" i="4" s="1"/>
  <c r="V72" i="4"/>
  <c r="W72" i="4" s="1"/>
  <c r="V69" i="4"/>
  <c r="W69" i="4" s="1"/>
  <c r="V66" i="4"/>
  <c r="W66" i="4" s="1"/>
  <c r="V63" i="4"/>
  <c r="W63" i="4" s="1"/>
  <c r="V60" i="4"/>
  <c r="W60" i="4" s="1"/>
  <c r="V57" i="4"/>
  <c r="W57" i="4" s="1"/>
  <c r="V54" i="4"/>
  <c r="W54" i="4" s="1"/>
  <c r="V51" i="4"/>
  <c r="W51" i="4" s="1"/>
  <c r="V48" i="4"/>
  <c r="W48" i="4" s="1"/>
  <c r="V45" i="4"/>
  <c r="W45" i="4" s="1"/>
  <c r="V42" i="4"/>
  <c r="W42" i="4" s="1"/>
  <c r="V39" i="4"/>
  <c r="W39" i="4" s="1"/>
  <c r="V36" i="4"/>
  <c r="W36" i="4" s="1"/>
  <c r="V33" i="4"/>
  <c r="W33" i="4" s="1"/>
  <c r="V30" i="4"/>
  <c r="W30" i="4" s="1"/>
  <c r="V27" i="4"/>
  <c r="W27" i="4" s="1"/>
  <c r="V24" i="4"/>
  <c r="W24" i="4" s="1"/>
  <c r="V21" i="4"/>
  <c r="W21" i="4" s="1"/>
  <c r="V18" i="4"/>
  <c r="W18" i="4" s="1"/>
  <c r="V15" i="4"/>
  <c r="W15" i="4" s="1"/>
  <c r="V12" i="4"/>
  <c r="W12" i="4" s="1"/>
  <c r="V9" i="4"/>
  <c r="W9" i="4" s="1"/>
  <c r="V6" i="4"/>
  <c r="W6" i="4" s="1"/>
  <c r="V3" i="4"/>
  <c r="W3" i="4" s="1"/>
  <c r="T662" i="4"/>
  <c r="T661" i="4"/>
  <c r="T660" i="4"/>
  <c r="T659" i="4"/>
  <c r="T658" i="4"/>
  <c r="T657" i="4"/>
  <c r="T656" i="4"/>
  <c r="T655" i="4"/>
  <c r="T654" i="4"/>
  <c r="T653" i="4"/>
  <c r="T652" i="4"/>
  <c r="T650" i="4"/>
  <c r="T649" i="4"/>
  <c r="T648" i="4"/>
  <c r="T647" i="4"/>
  <c r="T646" i="4"/>
  <c r="T644" i="4"/>
  <c r="T643" i="4"/>
  <c r="T642" i="4"/>
  <c r="T641" i="4"/>
  <c r="T640" i="4"/>
  <c r="T639" i="4"/>
  <c r="T638" i="4"/>
  <c r="T636" i="4"/>
  <c r="T635" i="4"/>
  <c r="T634" i="4"/>
  <c r="T633" i="4"/>
  <c r="T632" i="4"/>
  <c r="T631" i="4"/>
  <c r="T630" i="4"/>
  <c r="T629" i="4"/>
  <c r="T628" i="4"/>
  <c r="T627" i="4"/>
  <c r="T626" i="4"/>
  <c r="T625" i="4"/>
  <c r="T624" i="4"/>
  <c r="T623" i="4"/>
  <c r="T622" i="4"/>
  <c r="T621" i="4"/>
  <c r="T620" i="4"/>
  <c r="T619" i="4"/>
  <c r="T618" i="4"/>
  <c r="T617" i="4"/>
  <c r="T616" i="4"/>
  <c r="T615" i="4"/>
  <c r="T614" i="4"/>
  <c r="T613" i="4"/>
  <c r="T612" i="4"/>
  <c r="T611" i="4"/>
  <c r="T610" i="4"/>
  <c r="T609" i="4"/>
  <c r="T608" i="4"/>
  <c r="T607" i="4"/>
  <c r="T606" i="4"/>
  <c r="T605" i="4"/>
  <c r="T604" i="4"/>
  <c r="T603" i="4"/>
  <c r="T602" i="4"/>
  <c r="T601" i="4"/>
  <c r="T600" i="4"/>
  <c r="T599" i="4"/>
  <c r="T598" i="4"/>
  <c r="T597" i="4"/>
  <c r="T596" i="4"/>
  <c r="T595" i="4"/>
  <c r="T594" i="4"/>
  <c r="T593" i="4"/>
  <c r="T592" i="4"/>
  <c r="T591" i="4"/>
  <c r="T590" i="4"/>
  <c r="T589" i="4"/>
  <c r="T588" i="4"/>
  <c r="T587" i="4"/>
  <c r="T586" i="4"/>
  <c r="T585" i="4"/>
  <c r="T584" i="4"/>
  <c r="T583" i="4"/>
  <c r="T582" i="4"/>
  <c r="T581" i="4"/>
  <c r="T580" i="4"/>
  <c r="T579" i="4"/>
  <c r="T578" i="4"/>
  <c r="T577" i="4"/>
  <c r="T576" i="4"/>
  <c r="T575" i="4"/>
  <c r="T574" i="4"/>
  <c r="T573" i="4"/>
  <c r="T572" i="4"/>
  <c r="T571" i="4"/>
  <c r="T570" i="4"/>
  <c r="T569" i="4"/>
  <c r="T568" i="4"/>
  <c r="T567" i="4"/>
  <c r="T566" i="4"/>
  <c r="T565" i="4"/>
  <c r="T564" i="4"/>
  <c r="T563" i="4"/>
  <c r="T562" i="4"/>
  <c r="T561" i="4"/>
  <c r="T560" i="4"/>
  <c r="T559" i="4"/>
  <c r="T558" i="4"/>
  <c r="T557" i="4"/>
  <c r="T556" i="4"/>
  <c r="T555" i="4"/>
  <c r="T554" i="4"/>
  <c r="T553" i="4"/>
  <c r="T552" i="4"/>
  <c r="T551" i="4"/>
  <c r="T550" i="4"/>
  <c r="T549" i="4"/>
  <c r="T548" i="4"/>
  <c r="T547" i="4"/>
  <c r="T546" i="4"/>
  <c r="T545" i="4"/>
  <c r="T544" i="4"/>
  <c r="T543" i="4"/>
  <c r="T542" i="4"/>
  <c r="T541" i="4"/>
  <c r="T540" i="4"/>
  <c r="T539" i="4"/>
  <c r="T538" i="4"/>
  <c r="T537" i="4"/>
  <c r="T536" i="4"/>
  <c r="T535" i="4"/>
  <c r="T534" i="4"/>
  <c r="T533" i="4"/>
  <c r="T532" i="4"/>
  <c r="T531" i="4"/>
  <c r="T530" i="4"/>
  <c r="T529" i="4"/>
  <c r="T528" i="4"/>
  <c r="T527" i="4"/>
  <c r="T526" i="4"/>
  <c r="T525" i="4"/>
  <c r="T524" i="4"/>
  <c r="T523" i="4"/>
  <c r="T522" i="4"/>
  <c r="T521" i="4"/>
  <c r="T520" i="4"/>
  <c r="T519" i="4"/>
  <c r="T518" i="4"/>
  <c r="T517" i="4"/>
  <c r="T516" i="4"/>
  <c r="T515" i="4"/>
  <c r="T514" i="4"/>
  <c r="T513" i="4"/>
  <c r="T512" i="4"/>
  <c r="T511" i="4"/>
  <c r="T510" i="4"/>
  <c r="T509" i="4"/>
  <c r="T508" i="4"/>
  <c r="T507" i="4"/>
  <c r="T506" i="4"/>
  <c r="T505" i="4"/>
  <c r="T504" i="4"/>
  <c r="T503" i="4"/>
  <c r="T502" i="4"/>
  <c r="T501" i="4"/>
  <c r="T500" i="4"/>
  <c r="T499" i="4"/>
  <c r="T498" i="4"/>
  <c r="T497" i="4"/>
  <c r="T496" i="4"/>
  <c r="T495" i="4"/>
  <c r="T494" i="4"/>
  <c r="T493" i="4"/>
  <c r="T492" i="4"/>
  <c r="T491" i="4"/>
  <c r="T490" i="4"/>
  <c r="T489" i="4"/>
  <c r="T488" i="4"/>
  <c r="T487" i="4"/>
  <c r="T486" i="4"/>
  <c r="T485" i="4"/>
  <c r="T484" i="4"/>
  <c r="T483" i="4"/>
  <c r="T482" i="4"/>
  <c r="T481" i="4"/>
  <c r="T480" i="4"/>
  <c r="T479" i="4"/>
  <c r="T478" i="4"/>
  <c r="T477" i="4"/>
  <c r="T476" i="4"/>
  <c r="T475" i="4"/>
  <c r="T474" i="4"/>
  <c r="T473" i="4"/>
  <c r="T472" i="4"/>
  <c r="T471" i="4"/>
  <c r="T470" i="4"/>
  <c r="T469" i="4"/>
  <c r="T468" i="4"/>
  <c r="T467" i="4"/>
  <c r="T466" i="4"/>
  <c r="T465" i="4"/>
  <c r="T464" i="4"/>
  <c r="T463" i="4"/>
  <c r="T462" i="4"/>
  <c r="T461" i="4"/>
  <c r="T460" i="4"/>
  <c r="T459" i="4"/>
  <c r="T458" i="4"/>
  <c r="T457" i="4"/>
  <c r="T456" i="4"/>
  <c r="T455" i="4"/>
  <c r="T454" i="4"/>
  <c r="T453" i="4"/>
  <c r="T452" i="4"/>
  <c r="T451" i="4"/>
  <c r="T450" i="4"/>
  <c r="T449" i="4"/>
  <c r="T448" i="4"/>
  <c r="T447" i="4"/>
  <c r="T446" i="4"/>
  <c r="T445" i="4"/>
  <c r="T444" i="4"/>
  <c r="T443" i="4"/>
  <c r="T442" i="4"/>
  <c r="T441" i="4"/>
  <c r="T440" i="4"/>
  <c r="T439" i="4"/>
  <c r="T438" i="4"/>
  <c r="T437" i="4"/>
  <c r="T436" i="4"/>
  <c r="T435" i="4"/>
  <c r="T434" i="4"/>
  <c r="T433" i="4"/>
  <c r="T432" i="4"/>
  <c r="T431" i="4"/>
  <c r="T430" i="4"/>
  <c r="T429" i="4"/>
  <c r="T428" i="4"/>
  <c r="T427" i="4"/>
  <c r="T426" i="4"/>
  <c r="T425" i="4"/>
  <c r="T424" i="4"/>
  <c r="T423" i="4"/>
  <c r="T422" i="4"/>
  <c r="T421" i="4"/>
  <c r="T420" i="4"/>
  <c r="T419" i="4"/>
  <c r="T418" i="4"/>
  <c r="T417" i="4"/>
  <c r="T416" i="4"/>
  <c r="T415" i="4"/>
  <c r="T414" i="4"/>
  <c r="T413" i="4"/>
  <c r="T412" i="4"/>
  <c r="T411" i="4"/>
  <c r="T410" i="4"/>
  <c r="T409" i="4"/>
  <c r="T408" i="4"/>
  <c r="T407" i="4"/>
  <c r="T406" i="4"/>
  <c r="T405" i="4"/>
  <c r="T404" i="4"/>
  <c r="T403" i="4"/>
  <c r="T402" i="4"/>
  <c r="T401" i="4"/>
  <c r="T400" i="4"/>
  <c r="T399" i="4"/>
  <c r="T398" i="4"/>
  <c r="T397" i="4"/>
  <c r="T396" i="4"/>
  <c r="T395" i="4"/>
  <c r="T394" i="4"/>
  <c r="T393" i="4"/>
  <c r="T392" i="4"/>
  <c r="T391" i="4"/>
  <c r="T390" i="4"/>
  <c r="T389" i="4"/>
  <c r="T388" i="4"/>
  <c r="T387" i="4"/>
  <c r="T386" i="4"/>
  <c r="T385" i="4"/>
  <c r="T384" i="4"/>
  <c r="T383" i="4"/>
  <c r="T382" i="4"/>
  <c r="T381" i="4"/>
  <c r="T380" i="4"/>
  <c r="T379" i="4"/>
  <c r="T378" i="4"/>
  <c r="T377" i="4"/>
  <c r="T376" i="4"/>
  <c r="T375" i="4"/>
  <c r="T374" i="4"/>
  <c r="T373" i="4"/>
  <c r="T372" i="4"/>
  <c r="T371" i="4"/>
  <c r="T370" i="4"/>
  <c r="T369" i="4"/>
  <c r="T368" i="4"/>
  <c r="T367" i="4"/>
  <c r="T366" i="4"/>
  <c r="T365" i="4"/>
  <c r="T364" i="4"/>
  <c r="T363" i="4"/>
  <c r="T362" i="4"/>
  <c r="T361" i="4"/>
  <c r="T360" i="4"/>
  <c r="T359" i="4"/>
  <c r="T358" i="4"/>
  <c r="T357" i="4"/>
  <c r="T356" i="4"/>
  <c r="T355" i="4"/>
  <c r="T354" i="4"/>
  <c r="T353" i="4"/>
  <c r="T352" i="4"/>
  <c r="T351" i="4"/>
  <c r="T350" i="4"/>
  <c r="T349" i="4"/>
  <c r="T348" i="4"/>
  <c r="T347" i="4"/>
  <c r="T346" i="4"/>
  <c r="T345" i="4"/>
  <c r="T344" i="4"/>
  <c r="T343" i="4"/>
  <c r="T342" i="4"/>
  <c r="T341" i="4"/>
  <c r="T340" i="4"/>
  <c r="T339" i="4"/>
  <c r="T338" i="4"/>
  <c r="T337" i="4"/>
  <c r="T336" i="4"/>
  <c r="T335" i="4"/>
  <c r="T334" i="4"/>
  <c r="T333" i="4"/>
  <c r="T332" i="4"/>
  <c r="T331" i="4"/>
  <c r="T330" i="4"/>
  <c r="T329" i="4"/>
  <c r="T328" i="4"/>
  <c r="T327" i="4"/>
  <c r="T326" i="4"/>
  <c r="T325" i="4"/>
  <c r="T324" i="4"/>
  <c r="T323" i="4"/>
  <c r="T322" i="4"/>
  <c r="T321" i="4"/>
  <c r="T320" i="4"/>
  <c r="T319" i="4"/>
  <c r="T318" i="4"/>
  <c r="T317" i="4"/>
  <c r="T316" i="4"/>
  <c r="T315" i="4"/>
  <c r="T314" i="4"/>
  <c r="T313" i="4"/>
  <c r="T312" i="4"/>
  <c r="T311" i="4"/>
  <c r="T310" i="4"/>
  <c r="T309" i="4"/>
  <c r="T308" i="4"/>
  <c r="T307" i="4"/>
  <c r="T306" i="4"/>
  <c r="T305" i="4"/>
  <c r="T304" i="4"/>
  <c r="T303" i="4"/>
  <c r="T302" i="4"/>
  <c r="T301" i="4"/>
  <c r="T300" i="4"/>
  <c r="T299" i="4"/>
  <c r="T298" i="4"/>
  <c r="T297" i="4"/>
  <c r="T296" i="4"/>
  <c r="T295" i="4"/>
  <c r="T294" i="4"/>
  <c r="T293" i="4"/>
  <c r="T292" i="4"/>
  <c r="T291" i="4"/>
  <c r="T290" i="4"/>
  <c r="T289" i="4"/>
  <c r="T288" i="4"/>
  <c r="T287" i="4"/>
  <c r="T286" i="4"/>
  <c r="T285" i="4"/>
  <c r="T284" i="4"/>
  <c r="T283" i="4"/>
  <c r="T282" i="4"/>
  <c r="T281" i="4"/>
  <c r="T280" i="4"/>
  <c r="T279" i="4"/>
  <c r="T278" i="4"/>
  <c r="T277" i="4"/>
  <c r="T276" i="4"/>
  <c r="T275" i="4"/>
  <c r="T274" i="4"/>
  <c r="T273" i="4"/>
  <c r="T272" i="4"/>
  <c r="T271" i="4"/>
  <c r="T270" i="4"/>
  <c r="T269" i="4"/>
  <c r="T268" i="4"/>
  <c r="T267" i="4"/>
  <c r="T266" i="4"/>
  <c r="T265" i="4"/>
  <c r="T264" i="4"/>
  <c r="T263" i="4"/>
  <c r="T262" i="4"/>
  <c r="T261" i="4"/>
  <c r="T260" i="4"/>
  <c r="T259" i="4"/>
  <c r="T258" i="4"/>
  <c r="T257" i="4"/>
  <c r="T256" i="4"/>
  <c r="T255" i="4"/>
  <c r="T254" i="4"/>
  <c r="T253" i="4"/>
  <c r="T252" i="4"/>
  <c r="T251" i="4"/>
  <c r="T250" i="4"/>
  <c r="T249" i="4"/>
  <c r="T248" i="4"/>
  <c r="T247" i="4"/>
  <c r="T246" i="4"/>
  <c r="T245" i="4"/>
  <c r="T244" i="4"/>
  <c r="T243" i="4"/>
  <c r="T242" i="4"/>
  <c r="T241" i="4"/>
  <c r="T240" i="4"/>
  <c r="T239" i="4"/>
  <c r="T238" i="4"/>
  <c r="T237" i="4"/>
  <c r="T236" i="4"/>
  <c r="T235" i="4"/>
  <c r="T234" i="4"/>
  <c r="T233" i="4"/>
  <c r="T232" i="4"/>
  <c r="T231" i="4"/>
  <c r="T230" i="4"/>
  <c r="T229" i="4"/>
  <c r="T228" i="4"/>
  <c r="T227" i="4"/>
  <c r="T226" i="4"/>
  <c r="T225" i="4"/>
  <c r="T224" i="4"/>
  <c r="T223" i="4"/>
  <c r="T222" i="4"/>
  <c r="T221" i="4"/>
  <c r="T220" i="4"/>
  <c r="T219" i="4"/>
  <c r="T218" i="4"/>
  <c r="T217" i="4"/>
  <c r="T216" i="4"/>
  <c r="T215" i="4"/>
  <c r="T214" i="4"/>
  <c r="T213" i="4"/>
  <c r="T212" i="4"/>
  <c r="T211" i="4"/>
  <c r="T210" i="4"/>
  <c r="T209" i="4"/>
  <c r="T208" i="4"/>
  <c r="T207" i="4"/>
  <c r="T206" i="4"/>
  <c r="T205" i="4"/>
  <c r="T204" i="4"/>
  <c r="T203" i="4"/>
  <c r="T202" i="4"/>
  <c r="T201" i="4"/>
  <c r="T200" i="4"/>
  <c r="T199" i="4"/>
  <c r="T198" i="4"/>
  <c r="T197" i="4"/>
  <c r="T196" i="4"/>
  <c r="T195" i="4"/>
  <c r="T194" i="4"/>
  <c r="T193" i="4"/>
  <c r="T192" i="4"/>
  <c r="T191" i="4"/>
  <c r="T190" i="4"/>
  <c r="T189" i="4"/>
  <c r="T188" i="4"/>
  <c r="T187" i="4"/>
  <c r="T186" i="4"/>
  <c r="T185" i="4"/>
  <c r="T184" i="4"/>
  <c r="T183" i="4"/>
  <c r="T182" i="4"/>
  <c r="T181" i="4"/>
  <c r="T180" i="4"/>
  <c r="T179" i="4"/>
  <c r="T178" i="4"/>
  <c r="T177" i="4"/>
  <c r="T176" i="4"/>
  <c r="T175" i="4"/>
  <c r="T174" i="4"/>
  <c r="T173" i="4"/>
  <c r="T172" i="4"/>
  <c r="T171" i="4"/>
  <c r="T170" i="4"/>
  <c r="T169" i="4"/>
  <c r="T168" i="4"/>
  <c r="T167" i="4"/>
  <c r="T166" i="4"/>
  <c r="T165" i="4"/>
  <c r="T164" i="4"/>
  <c r="T163" i="4"/>
  <c r="T162" i="4"/>
  <c r="T161" i="4"/>
  <c r="T160" i="4"/>
  <c r="T159" i="4"/>
  <c r="T158" i="4"/>
  <c r="T157" i="4"/>
  <c r="T156" i="4"/>
  <c r="T155" i="4"/>
  <c r="T154" i="4"/>
  <c r="T153" i="4"/>
  <c r="T152" i="4"/>
  <c r="T151" i="4"/>
  <c r="T150" i="4"/>
  <c r="T149" i="4"/>
  <c r="T148" i="4"/>
  <c r="T147" i="4"/>
  <c r="T146" i="4"/>
  <c r="T145" i="4"/>
  <c r="T144" i="4"/>
  <c r="T143" i="4"/>
  <c r="T142" i="4"/>
  <c r="T141" i="4"/>
  <c r="T140" i="4"/>
  <c r="T139" i="4"/>
  <c r="T138" i="4"/>
  <c r="T137" i="4"/>
  <c r="T136" i="4"/>
  <c r="T135" i="4"/>
  <c r="T134" i="4"/>
  <c r="T133" i="4"/>
  <c r="T132" i="4"/>
  <c r="T131" i="4"/>
  <c r="T130" i="4"/>
  <c r="T129" i="4"/>
  <c r="T128" i="4"/>
  <c r="T127" i="4"/>
  <c r="T126" i="4"/>
  <c r="T125" i="4"/>
  <c r="T124" i="4"/>
  <c r="T123" i="4"/>
  <c r="T122" i="4"/>
  <c r="T121" i="4"/>
  <c r="T120" i="4"/>
  <c r="T119" i="4"/>
  <c r="T118" i="4"/>
  <c r="T117" i="4"/>
  <c r="T116" i="4"/>
  <c r="T115" i="4"/>
  <c r="T114" i="4"/>
  <c r="T113" i="4"/>
  <c r="T112" i="4"/>
  <c r="T110" i="4"/>
  <c r="T109" i="4"/>
  <c r="T108" i="4"/>
  <c r="T107" i="4"/>
  <c r="T106" i="4"/>
  <c r="T105" i="4"/>
  <c r="T104" i="4"/>
  <c r="T103" i="4"/>
  <c r="T102" i="4"/>
  <c r="T101" i="4"/>
  <c r="T100" i="4"/>
  <c r="T99" i="4"/>
  <c r="T98" i="4"/>
  <c r="T97" i="4"/>
  <c r="T96" i="4"/>
  <c r="T95" i="4"/>
  <c r="T94" i="4"/>
  <c r="T93" i="4"/>
  <c r="T92" i="4"/>
  <c r="T91" i="4"/>
  <c r="T90" i="4"/>
  <c r="T89" i="4"/>
  <c r="T88" i="4"/>
  <c r="T87" i="4"/>
  <c r="T86" i="4"/>
  <c r="T85" i="4"/>
  <c r="T84" i="4"/>
  <c r="T83" i="4"/>
  <c r="T82" i="4"/>
  <c r="T81" i="4"/>
  <c r="T80" i="4"/>
  <c r="T79" i="4"/>
  <c r="T78" i="4"/>
  <c r="T77" i="4"/>
  <c r="T76" i="4"/>
  <c r="T75" i="4"/>
  <c r="T74" i="4"/>
  <c r="T73" i="4"/>
  <c r="T72" i="4"/>
  <c r="T71" i="4"/>
  <c r="T70" i="4"/>
  <c r="T69" i="4"/>
  <c r="T68" i="4"/>
  <c r="T67" i="4"/>
  <c r="T66" i="4"/>
  <c r="T65" i="4"/>
  <c r="T64" i="4"/>
  <c r="T63" i="4"/>
  <c r="T62" i="4"/>
  <c r="T61" i="4"/>
  <c r="T60" i="4"/>
  <c r="T59" i="4"/>
  <c r="T58" i="4"/>
  <c r="T57" i="4"/>
  <c r="T56" i="4"/>
  <c r="T55" i="4"/>
  <c r="T54" i="4"/>
  <c r="T53" i="4"/>
  <c r="T52" i="4"/>
  <c r="T51" i="4"/>
  <c r="T50" i="4"/>
  <c r="T49" i="4"/>
  <c r="T48" i="4"/>
  <c r="T47" i="4"/>
  <c r="T46" i="4"/>
  <c r="T45" i="4"/>
  <c r="T44" i="4"/>
  <c r="T43" i="4"/>
  <c r="T42" i="4"/>
  <c r="T41" i="4"/>
  <c r="T40" i="4"/>
  <c r="T39" i="4"/>
  <c r="T38" i="4"/>
  <c r="T37" i="4"/>
  <c r="T36" i="4"/>
  <c r="T35" i="4"/>
  <c r="T34" i="4"/>
  <c r="T33" i="4"/>
  <c r="T32" i="4"/>
  <c r="T31" i="4"/>
  <c r="T30" i="4"/>
  <c r="T29" i="4"/>
  <c r="T28" i="4"/>
  <c r="T27" i="4"/>
  <c r="T26" i="4"/>
  <c r="T25" i="4"/>
  <c r="T24" i="4"/>
  <c r="T23" i="4"/>
  <c r="T22" i="4"/>
  <c r="T21" i="4"/>
  <c r="T20" i="4"/>
  <c r="T19" i="4"/>
  <c r="T18" i="4"/>
  <c r="T17" i="4"/>
  <c r="T16" i="4"/>
  <c r="T15" i="4"/>
  <c r="T14" i="4"/>
  <c r="T13" i="4"/>
  <c r="T12" i="4"/>
  <c r="T11" i="4"/>
  <c r="T10" i="4"/>
  <c r="T9" i="4"/>
  <c r="T8" i="4"/>
  <c r="T7" i="4"/>
  <c r="T6" i="4"/>
  <c r="T5" i="4"/>
  <c r="T4" i="4"/>
  <c r="T3" i="4"/>
  <c r="K665" i="4"/>
  <c r="L665" i="4"/>
  <c r="M665" i="4"/>
  <c r="N665" i="4"/>
  <c r="K666" i="4"/>
  <c r="L666" i="4"/>
  <c r="M666" i="4"/>
  <c r="N666" i="4"/>
  <c r="O666" i="4"/>
  <c r="P666" i="4"/>
  <c r="K670" i="4"/>
  <c r="L670" i="4"/>
  <c r="M670" i="4"/>
  <c r="N670" i="4"/>
  <c r="O670" i="4"/>
  <c r="P670" i="4"/>
  <c r="M671" i="4"/>
  <c r="N671" i="4"/>
  <c r="O671" i="4"/>
  <c r="P671" i="4"/>
  <c r="M673" i="4"/>
  <c r="N673" i="4"/>
  <c r="O673" i="4"/>
  <c r="P673" i="4"/>
  <c r="K674" i="4"/>
  <c r="L674" i="4"/>
  <c r="M674" i="4"/>
  <c r="N674" i="4"/>
  <c r="O674" i="4"/>
  <c r="P674" i="4"/>
  <c r="M675" i="4"/>
  <c r="N675" i="4"/>
  <c r="O675" i="4"/>
  <c r="P675" i="4"/>
  <c r="K676" i="4"/>
  <c r="L676" i="4"/>
  <c r="M676" i="4"/>
  <c r="N676" i="4"/>
  <c r="O676" i="4"/>
  <c r="P676" i="4"/>
  <c r="K677" i="4"/>
  <c r="L677" i="4"/>
  <c r="M677" i="4"/>
  <c r="N677" i="4"/>
  <c r="O677" i="4"/>
  <c r="P677" i="4"/>
  <c r="M678" i="4"/>
  <c r="N678" i="4"/>
  <c r="O678" i="4"/>
  <c r="P678" i="4"/>
  <c r="T439" i="7" l="1"/>
  <c r="T439" i="8"/>
  <c r="T459" i="7"/>
  <c r="T459" i="8"/>
  <c r="T479" i="7"/>
  <c r="T479" i="8"/>
  <c r="T483" i="7"/>
  <c r="T483" i="8"/>
  <c r="T543" i="7"/>
  <c r="T543" i="8"/>
  <c r="T501" i="7"/>
  <c r="T501" i="8"/>
  <c r="T415" i="6"/>
  <c r="T415" i="7"/>
  <c r="T419" i="6"/>
  <c r="T419" i="7"/>
  <c r="T423" i="6"/>
  <c r="T423" i="7"/>
  <c r="T427" i="6"/>
  <c r="T427" i="7"/>
  <c r="T431" i="6"/>
  <c r="T431" i="7"/>
  <c r="T435" i="6"/>
  <c r="T435" i="7"/>
  <c r="T443" i="6"/>
  <c r="T443" i="7"/>
  <c r="T447" i="6"/>
  <c r="T447" i="7"/>
  <c r="T451" i="6"/>
  <c r="T451" i="7"/>
  <c r="T455" i="6"/>
  <c r="T455" i="7"/>
  <c r="T463" i="6"/>
  <c r="T463" i="7"/>
  <c r="T467" i="6"/>
  <c r="T467" i="7"/>
  <c r="T471" i="6"/>
  <c r="T471" i="7"/>
  <c r="T475" i="6"/>
  <c r="T475" i="7"/>
  <c r="T487" i="6"/>
  <c r="T487" i="7"/>
  <c r="T491" i="6"/>
  <c r="T491" i="7"/>
  <c r="T495" i="6"/>
  <c r="T495" i="7"/>
  <c r="T499" i="6"/>
  <c r="T499" i="7"/>
  <c r="T503" i="6"/>
  <c r="T503" i="7"/>
  <c r="T507" i="6"/>
  <c r="T507" i="7"/>
  <c r="T511" i="6"/>
  <c r="T511" i="7"/>
  <c r="T515" i="6"/>
  <c r="T515" i="7"/>
  <c r="T519" i="6"/>
  <c r="T519" i="7"/>
  <c r="T523" i="6"/>
  <c r="T523" i="7"/>
  <c r="T527" i="6"/>
  <c r="T527" i="7"/>
  <c r="T531" i="6"/>
  <c r="T531" i="7"/>
  <c r="T535" i="6"/>
  <c r="T535" i="7"/>
  <c r="T539" i="6"/>
  <c r="T539" i="7"/>
  <c r="T547" i="6"/>
  <c r="T547" i="7"/>
  <c r="T551" i="6"/>
  <c r="T551" i="7"/>
  <c r="T555" i="6"/>
  <c r="T555" i="7"/>
  <c r="T559" i="6"/>
  <c r="T559" i="7"/>
  <c r="T563" i="6"/>
  <c r="T563" i="7"/>
  <c r="T567" i="6"/>
  <c r="T567" i="7"/>
  <c r="T571" i="6"/>
  <c r="T571" i="7"/>
  <c r="T575" i="6"/>
  <c r="T575" i="7"/>
  <c r="T579" i="6"/>
  <c r="T579" i="7"/>
  <c r="T583" i="6"/>
  <c r="T583" i="7"/>
  <c r="T587" i="6"/>
  <c r="T587" i="7"/>
  <c r="T591" i="6"/>
  <c r="T591" i="7"/>
  <c r="T595" i="6"/>
  <c r="T595" i="7"/>
  <c r="T599" i="6"/>
  <c r="T599" i="7"/>
  <c r="T603" i="6"/>
  <c r="T603" i="7"/>
  <c r="T607" i="6"/>
  <c r="T607" i="7"/>
  <c r="T611" i="6"/>
  <c r="T611" i="7"/>
  <c r="T615" i="6"/>
  <c r="T615" i="7"/>
  <c r="T619" i="6"/>
  <c r="T619" i="7"/>
  <c r="T623" i="6"/>
  <c r="T623" i="7"/>
  <c r="T627" i="6"/>
  <c r="T627" i="7"/>
  <c r="T631" i="6"/>
  <c r="T631" i="7"/>
  <c r="T635" i="6"/>
  <c r="T635" i="7"/>
  <c r="T640" i="6"/>
  <c r="T640" i="7"/>
  <c r="T644" i="6"/>
  <c r="T644" i="7"/>
  <c r="T648" i="6"/>
  <c r="T648" i="7"/>
  <c r="T652" i="6"/>
  <c r="T652" i="7"/>
  <c r="T656" i="6"/>
  <c r="T656" i="7"/>
  <c r="T660" i="6"/>
  <c r="T660" i="7"/>
  <c r="T416" i="6"/>
  <c r="T416" i="7"/>
  <c r="T432" i="6"/>
  <c r="T432" i="7"/>
  <c r="T440" i="6"/>
  <c r="T440" i="7"/>
  <c r="T444" i="6"/>
  <c r="T444" i="7"/>
  <c r="T456" i="6"/>
  <c r="T456" i="7"/>
  <c r="T480" i="6"/>
  <c r="T480" i="7"/>
  <c r="T492" i="6"/>
  <c r="T492" i="7"/>
  <c r="T508" i="6"/>
  <c r="T508" i="7"/>
  <c r="T520" i="6"/>
  <c r="T520" i="7"/>
  <c r="T532" i="6"/>
  <c r="T532" i="7"/>
  <c r="T544" i="6"/>
  <c r="T544" i="7"/>
  <c r="T564" i="6"/>
  <c r="T564" i="7"/>
  <c r="T576" i="6"/>
  <c r="T576" i="7"/>
  <c r="T592" i="6"/>
  <c r="T592" i="7"/>
  <c r="T596" i="6"/>
  <c r="T596" i="7"/>
  <c r="T612" i="6"/>
  <c r="T612" i="7"/>
  <c r="T620" i="6"/>
  <c r="T620" i="7"/>
  <c r="T628" i="6"/>
  <c r="T628" i="7"/>
  <c r="T641" i="6"/>
  <c r="T641" i="7"/>
  <c r="T653" i="6"/>
  <c r="T653" i="7"/>
  <c r="T661" i="6"/>
  <c r="T661" i="7"/>
  <c r="T413" i="6"/>
  <c r="T413" i="7"/>
  <c r="T417" i="6"/>
  <c r="T417" i="7"/>
  <c r="T421" i="6"/>
  <c r="T421" i="7"/>
  <c r="T425" i="6"/>
  <c r="T425" i="7"/>
  <c r="T433" i="6"/>
  <c r="T433" i="7"/>
  <c r="T437" i="6"/>
  <c r="T437" i="7"/>
  <c r="T441" i="6"/>
  <c r="T441" i="7"/>
  <c r="T445" i="6"/>
  <c r="T445" i="7"/>
  <c r="T449" i="6"/>
  <c r="T449" i="7"/>
  <c r="T453" i="6"/>
  <c r="T453" i="7"/>
  <c r="T457" i="6"/>
  <c r="T457" i="7"/>
  <c r="T461" i="6"/>
  <c r="T461" i="7"/>
  <c r="T465" i="6"/>
  <c r="T465" i="7"/>
  <c r="T469" i="6"/>
  <c r="T469" i="7"/>
  <c r="T473" i="6"/>
  <c r="T473" i="7"/>
  <c r="T477" i="6"/>
  <c r="T477" i="7"/>
  <c r="T481" i="6"/>
  <c r="T481" i="7"/>
  <c r="T485" i="6"/>
  <c r="T485" i="7"/>
  <c r="T489" i="6"/>
  <c r="T489" i="7"/>
  <c r="T493" i="6"/>
  <c r="T493" i="7"/>
  <c r="T497" i="6"/>
  <c r="T497" i="7"/>
  <c r="T505" i="6"/>
  <c r="T505" i="7"/>
  <c r="T509" i="6"/>
  <c r="T509" i="7"/>
  <c r="T513" i="6"/>
  <c r="T513" i="7"/>
  <c r="T517" i="6"/>
  <c r="T517" i="7"/>
  <c r="T521" i="6"/>
  <c r="T521" i="7"/>
  <c r="T525" i="6"/>
  <c r="T525" i="7"/>
  <c r="T529" i="6"/>
  <c r="T529" i="7"/>
  <c r="T533" i="6"/>
  <c r="T533" i="7"/>
  <c r="T537" i="6"/>
  <c r="T537" i="7"/>
  <c r="T541" i="6"/>
  <c r="T541" i="7"/>
  <c r="T545" i="6"/>
  <c r="T545" i="7"/>
  <c r="T549" i="6"/>
  <c r="T549" i="7"/>
  <c r="T553" i="6"/>
  <c r="T553" i="7"/>
  <c r="T557" i="6"/>
  <c r="T557" i="7"/>
  <c r="T561" i="6"/>
  <c r="T561" i="7"/>
  <c r="T565" i="6"/>
  <c r="T565" i="7"/>
  <c r="T569" i="6"/>
  <c r="T569" i="7"/>
  <c r="T573" i="6"/>
  <c r="T573" i="7"/>
  <c r="T577" i="6"/>
  <c r="T577" i="7"/>
  <c r="T581" i="6"/>
  <c r="T581" i="7"/>
  <c r="T585" i="6"/>
  <c r="T585" i="7"/>
  <c r="T589" i="6"/>
  <c r="T589" i="7"/>
  <c r="T593" i="6"/>
  <c r="T593" i="7"/>
  <c r="T597" i="6"/>
  <c r="T597" i="7"/>
  <c r="T601" i="6"/>
  <c r="T601" i="7"/>
  <c r="T605" i="6"/>
  <c r="T605" i="7"/>
  <c r="T609" i="6"/>
  <c r="T609" i="7"/>
  <c r="T613" i="6"/>
  <c r="T613" i="7"/>
  <c r="T617" i="6"/>
  <c r="T617" i="7"/>
  <c r="T621" i="6"/>
  <c r="T621" i="7"/>
  <c r="T625" i="6"/>
  <c r="T625" i="7"/>
  <c r="T629" i="6"/>
  <c r="T629" i="7"/>
  <c r="T633" i="6"/>
  <c r="T633" i="7"/>
  <c r="T638" i="6"/>
  <c r="T638" i="7"/>
  <c r="T642" i="6"/>
  <c r="T642" i="7"/>
  <c r="T646" i="6"/>
  <c r="T646" i="7"/>
  <c r="T650" i="6"/>
  <c r="T650" i="7"/>
  <c r="T654" i="6"/>
  <c r="T654" i="7"/>
  <c r="T658" i="6"/>
  <c r="T658" i="7"/>
  <c r="T420" i="6"/>
  <c r="T420" i="7"/>
  <c r="T424" i="6"/>
  <c r="T424" i="7"/>
  <c r="T428" i="6"/>
  <c r="T428" i="7"/>
  <c r="T436" i="6"/>
  <c r="T436" i="7"/>
  <c r="T448" i="6"/>
  <c r="T448" i="7"/>
  <c r="T452" i="6"/>
  <c r="T452" i="7"/>
  <c r="T460" i="6"/>
  <c r="T460" i="7"/>
  <c r="T464" i="6"/>
  <c r="T464" i="7"/>
  <c r="T468" i="6"/>
  <c r="T468" i="7"/>
  <c r="T472" i="6"/>
  <c r="T472" i="7"/>
  <c r="T476" i="6"/>
  <c r="T476" i="7"/>
  <c r="T484" i="6"/>
  <c r="T484" i="7"/>
  <c r="T488" i="6"/>
  <c r="T488" i="7"/>
  <c r="T496" i="6"/>
  <c r="T496" i="7"/>
  <c r="T500" i="6"/>
  <c r="T500" i="7"/>
  <c r="T504" i="6"/>
  <c r="T504" i="7"/>
  <c r="T512" i="6"/>
  <c r="T512" i="7"/>
  <c r="T516" i="6"/>
  <c r="T516" i="7"/>
  <c r="T524" i="6"/>
  <c r="T524" i="7"/>
  <c r="T528" i="6"/>
  <c r="T528" i="7"/>
  <c r="T536" i="6"/>
  <c r="T536" i="7"/>
  <c r="T540" i="6"/>
  <c r="T540" i="7"/>
  <c r="T548" i="6"/>
  <c r="T548" i="7"/>
  <c r="T552" i="6"/>
  <c r="T552" i="7"/>
  <c r="T556" i="6"/>
  <c r="T556" i="7"/>
  <c r="T560" i="6"/>
  <c r="T560" i="7"/>
  <c r="T568" i="6"/>
  <c r="T568" i="7"/>
  <c r="T572" i="6"/>
  <c r="T572" i="7"/>
  <c r="T580" i="6"/>
  <c r="T580" i="7"/>
  <c r="T584" i="6"/>
  <c r="T584" i="7"/>
  <c r="T588" i="6"/>
  <c r="T588" i="7"/>
  <c r="T600" i="6"/>
  <c r="T600" i="7"/>
  <c r="T604" i="6"/>
  <c r="T604" i="7"/>
  <c r="T608" i="6"/>
  <c r="T608" i="7"/>
  <c r="T616" i="6"/>
  <c r="T616" i="7"/>
  <c r="T624" i="6"/>
  <c r="T624" i="7"/>
  <c r="T632" i="6"/>
  <c r="T632" i="7"/>
  <c r="T649" i="6"/>
  <c r="T649" i="7"/>
  <c r="T657" i="6"/>
  <c r="T657" i="7"/>
  <c r="X663" i="4"/>
  <c r="X693" i="4" s="1"/>
  <c r="E18" i="5" s="1"/>
  <c r="E22" i="5" s="1"/>
  <c r="X662" i="4"/>
  <c r="T662" i="6" s="1"/>
  <c r="T414" i="6"/>
  <c r="T414" i="7"/>
  <c r="T418" i="6"/>
  <c r="T418" i="7"/>
  <c r="T422" i="6"/>
  <c r="T422" i="7"/>
  <c r="T426" i="6"/>
  <c r="T426" i="7"/>
  <c r="T434" i="6"/>
  <c r="T434" i="7"/>
  <c r="T438" i="6"/>
  <c r="T438" i="7"/>
  <c r="T442" i="6"/>
  <c r="T442" i="7"/>
  <c r="T446" i="6"/>
  <c r="T446" i="7"/>
  <c r="T450" i="6"/>
  <c r="T450" i="7"/>
  <c r="T454" i="6"/>
  <c r="T454" i="7"/>
  <c r="T458" i="6"/>
  <c r="T458" i="7"/>
  <c r="T462" i="6"/>
  <c r="T462" i="7"/>
  <c r="T466" i="6"/>
  <c r="T466" i="7"/>
  <c r="T470" i="6"/>
  <c r="T470" i="7"/>
  <c r="T474" i="6"/>
  <c r="T474" i="7"/>
  <c r="T478" i="6"/>
  <c r="T478" i="7"/>
  <c r="T482" i="6"/>
  <c r="T482" i="7"/>
  <c r="T486" i="6"/>
  <c r="T486" i="7"/>
  <c r="T490" i="6"/>
  <c r="T490" i="7"/>
  <c r="T494" i="6"/>
  <c r="T494" i="7"/>
  <c r="T498" i="6"/>
  <c r="T498" i="7"/>
  <c r="T502" i="6"/>
  <c r="T502" i="7"/>
  <c r="T506" i="6"/>
  <c r="T506" i="7"/>
  <c r="T510" i="6"/>
  <c r="T510" i="7"/>
  <c r="T514" i="6"/>
  <c r="T514" i="7"/>
  <c r="T518" i="6"/>
  <c r="T518" i="7"/>
  <c r="T522" i="6"/>
  <c r="T522" i="7"/>
  <c r="T526" i="6"/>
  <c r="T526" i="7"/>
  <c r="T530" i="6"/>
  <c r="T530" i="7"/>
  <c r="T534" i="6"/>
  <c r="T534" i="7"/>
  <c r="T538" i="6"/>
  <c r="T538" i="7"/>
  <c r="T542" i="6"/>
  <c r="T542" i="7"/>
  <c r="T546" i="6"/>
  <c r="T546" i="7"/>
  <c r="T550" i="6"/>
  <c r="T550" i="7"/>
  <c r="T554" i="6"/>
  <c r="T554" i="7"/>
  <c r="T558" i="6"/>
  <c r="T558" i="7"/>
  <c r="T562" i="6"/>
  <c r="T562" i="7"/>
  <c r="T566" i="6"/>
  <c r="T566" i="7"/>
  <c r="T570" i="6"/>
  <c r="T570" i="7"/>
  <c r="T574" i="6"/>
  <c r="T574" i="7"/>
  <c r="T578" i="6"/>
  <c r="T578" i="7"/>
  <c r="T582" i="6"/>
  <c r="T582" i="7"/>
  <c r="T586" i="6"/>
  <c r="T586" i="7"/>
  <c r="T590" i="6"/>
  <c r="T590" i="7"/>
  <c r="T594" i="6"/>
  <c r="T594" i="7"/>
  <c r="T598" i="6"/>
  <c r="T598" i="7"/>
  <c r="T602" i="6"/>
  <c r="T602" i="7"/>
  <c r="T606" i="6"/>
  <c r="T606" i="7"/>
  <c r="T610" i="6"/>
  <c r="T610" i="7"/>
  <c r="T614" i="6"/>
  <c r="T614" i="7"/>
  <c r="T618" i="6"/>
  <c r="T618" i="7"/>
  <c r="T622" i="6"/>
  <c r="T622" i="7"/>
  <c r="T626" i="6"/>
  <c r="T626" i="7"/>
  <c r="T634" i="6"/>
  <c r="T634" i="7"/>
  <c r="T639" i="6"/>
  <c r="T639" i="7"/>
  <c r="T643" i="6"/>
  <c r="T643" i="7"/>
  <c r="T647" i="6"/>
  <c r="T647" i="7"/>
  <c r="T655" i="6"/>
  <c r="T655" i="7"/>
  <c r="T659" i="6"/>
  <c r="T659" i="7"/>
  <c r="T543" i="6"/>
  <c r="T439" i="6"/>
  <c r="T459" i="6"/>
  <c r="T479" i="6"/>
  <c r="T483" i="6"/>
  <c r="T501" i="6"/>
  <c r="X247" i="4"/>
  <c r="T671" i="4"/>
  <c r="X68" i="4"/>
  <c r="X104" i="4"/>
  <c r="X123" i="4"/>
  <c r="X141" i="4"/>
  <c r="X147" i="4"/>
  <c r="X207" i="4"/>
  <c r="X215" i="4"/>
  <c r="T215" i="8" s="1"/>
  <c r="X219" i="4"/>
  <c r="X227" i="4"/>
  <c r="X231" i="4"/>
  <c r="X239" i="4"/>
  <c r="T239" i="8" s="1"/>
  <c r="X243" i="4"/>
  <c r="X255" i="4"/>
  <c r="X327" i="4"/>
  <c r="X339" i="4"/>
  <c r="X351" i="4"/>
  <c r="T351" i="8" s="1"/>
  <c r="X363" i="4"/>
  <c r="X375" i="4"/>
  <c r="T375" i="8" s="1"/>
  <c r="X14" i="4"/>
  <c r="X26" i="4"/>
  <c r="X38" i="4"/>
  <c r="X50" i="4"/>
  <c r="X62" i="4"/>
  <c r="X74" i="4"/>
  <c r="X86" i="4"/>
  <c r="X98" i="4"/>
  <c r="X110" i="4"/>
  <c r="X135" i="4"/>
  <c r="X159" i="4"/>
  <c r="X171" i="4"/>
  <c r="X183" i="4"/>
  <c r="X195" i="4"/>
  <c r="AC682" i="4"/>
  <c r="K667" i="4"/>
  <c r="X58" i="4"/>
  <c r="X5" i="4"/>
  <c r="T5" i="8" s="1"/>
  <c r="X11" i="4"/>
  <c r="X23" i="4"/>
  <c r="X29" i="4"/>
  <c r="X35" i="4"/>
  <c r="X47" i="4"/>
  <c r="X59" i="4"/>
  <c r="X65" i="4"/>
  <c r="X71" i="4"/>
  <c r="X83" i="4"/>
  <c r="X89" i="4"/>
  <c r="T89" i="8" s="1"/>
  <c r="X95" i="4"/>
  <c r="X107" i="4"/>
  <c r="T111" i="4"/>
  <c r="X114" i="4" s="1"/>
  <c r="X120" i="4"/>
  <c r="X126" i="4"/>
  <c r="X132" i="4"/>
  <c r="X138" i="4"/>
  <c r="X144" i="4"/>
  <c r="X156" i="4"/>
  <c r="X161" i="4"/>
  <c r="X180" i="4"/>
  <c r="X186" i="4"/>
  <c r="X192" i="4"/>
  <c r="X204" i="4"/>
  <c r="X210" i="4"/>
  <c r="X216" i="4"/>
  <c r="X240" i="4"/>
  <c r="X273" i="4"/>
  <c r="X309" i="4"/>
  <c r="N667" i="4"/>
  <c r="X10" i="4"/>
  <c r="X22" i="4"/>
  <c r="X34" i="4"/>
  <c r="X46" i="4"/>
  <c r="X70" i="4"/>
  <c r="T70" i="8" s="1"/>
  <c r="X82" i="4"/>
  <c r="X94" i="4"/>
  <c r="X106" i="4"/>
  <c r="X119" i="4"/>
  <c r="X131" i="4"/>
  <c r="X143" i="4"/>
  <c r="T143" i="8" s="1"/>
  <c r="X155" i="4"/>
  <c r="X167" i="4"/>
  <c r="T167" i="8" s="1"/>
  <c r="X179" i="4"/>
  <c r="T179" i="8" s="1"/>
  <c r="X191" i="4"/>
  <c r="X203" i="4"/>
  <c r="X259" i="4"/>
  <c r="X265" i="4"/>
  <c r="X267" i="4"/>
  <c r="T267" i="8" s="1"/>
  <c r="X279" i="4"/>
  <c r="T279" i="8" s="1"/>
  <c r="X283" i="4"/>
  <c r="X291" i="4"/>
  <c r="X295" i="4"/>
  <c r="X303" i="4"/>
  <c r="X307" i="4"/>
  <c r="X315" i="4"/>
  <c r="T315" i="8" s="1"/>
  <c r="X319" i="4"/>
  <c r="T319" i="8" s="1"/>
  <c r="X324" i="4"/>
  <c r="X331" i="4"/>
  <c r="X343" i="4"/>
  <c r="X349" i="4"/>
  <c r="X355" i="4"/>
  <c r="T355" i="8" s="1"/>
  <c r="X372" i="4"/>
  <c r="X379" i="4"/>
  <c r="X389" i="4"/>
  <c r="X395" i="4"/>
  <c r="X399" i="4"/>
  <c r="X407" i="4"/>
  <c r="X411" i="4"/>
  <c r="T674" i="4"/>
  <c r="X25" i="4"/>
  <c r="X61" i="4"/>
  <c r="T61" i="8" s="1"/>
  <c r="X194" i="4"/>
  <c r="X376" i="4"/>
  <c r="T376" i="8" s="1"/>
  <c r="W637" i="4"/>
  <c r="X637" i="4" s="1"/>
  <c r="X40" i="4"/>
  <c r="X55" i="4"/>
  <c r="T55" i="8" s="1"/>
  <c r="X128" i="4"/>
  <c r="X224" i="4"/>
  <c r="X256" i="4"/>
  <c r="T256" i="8" s="1"/>
  <c r="X268" i="4"/>
  <c r="V675" i="4"/>
  <c r="X391" i="4"/>
  <c r="X280" i="4"/>
  <c r="T280" i="8" s="1"/>
  <c r="X316" i="4"/>
  <c r="X271" i="4"/>
  <c r="X367" i="4"/>
  <c r="X19" i="4"/>
  <c r="X76" i="4"/>
  <c r="X116" i="4"/>
  <c r="X168" i="4"/>
  <c r="X228" i="4"/>
  <c r="W675" i="4"/>
  <c r="X13" i="4"/>
  <c r="X49" i="4"/>
  <c r="X73" i="4"/>
  <c r="X97" i="4"/>
  <c r="T97" i="8" s="1"/>
  <c r="X109" i="4"/>
  <c r="X122" i="4"/>
  <c r="X134" i="4"/>
  <c r="T134" i="8" s="1"/>
  <c r="X150" i="4"/>
  <c r="X162" i="4"/>
  <c r="X170" i="4"/>
  <c r="X174" i="4"/>
  <c r="X182" i="4"/>
  <c r="T182" i="8" s="1"/>
  <c r="X198" i="4"/>
  <c r="X206" i="4"/>
  <c r="T206" i="8" s="1"/>
  <c r="X218" i="4"/>
  <c r="X222" i="4"/>
  <c r="X230" i="4"/>
  <c r="T230" i="8" s="1"/>
  <c r="X234" i="4"/>
  <c r="X242" i="4"/>
  <c r="X258" i="4"/>
  <c r="X306" i="4"/>
  <c r="X354" i="4"/>
  <c r="X402" i="4"/>
  <c r="T402" i="8" s="1"/>
  <c r="X28" i="4"/>
  <c r="X52" i="4"/>
  <c r="X88" i="4"/>
  <c r="X100" i="4"/>
  <c r="X137" i="4"/>
  <c r="X146" i="4"/>
  <c r="T146" i="8" s="1"/>
  <c r="X158" i="4"/>
  <c r="X185" i="4"/>
  <c r="T185" i="8" s="1"/>
  <c r="X209" i="4"/>
  <c r="X261" i="4"/>
  <c r="T261" i="8" s="1"/>
  <c r="X285" i="4"/>
  <c r="X297" i="4"/>
  <c r="X321" i="4"/>
  <c r="T321" i="8" s="1"/>
  <c r="X330" i="4"/>
  <c r="X357" i="4"/>
  <c r="X369" i="4"/>
  <c r="X381" i="4"/>
  <c r="X393" i="4"/>
  <c r="T678" i="4"/>
  <c r="V666" i="4"/>
  <c r="V673" i="4"/>
  <c r="W676" i="4"/>
  <c r="X334" i="4"/>
  <c r="T334" i="8" s="1"/>
  <c r="X396" i="4"/>
  <c r="V677" i="4"/>
  <c r="W671" i="4"/>
  <c r="AD681" i="4"/>
  <c r="AC667" i="4"/>
  <c r="X4" i="4"/>
  <c r="T4" i="8" s="1"/>
  <c r="X8" i="4"/>
  <c r="X20" i="4"/>
  <c r="X44" i="4"/>
  <c r="X56" i="4"/>
  <c r="X92" i="4"/>
  <c r="X117" i="4"/>
  <c r="X165" i="4"/>
  <c r="X189" i="4"/>
  <c r="X225" i="4"/>
  <c r="X237" i="4"/>
  <c r="X253" i="4"/>
  <c r="T253" i="8" s="1"/>
  <c r="X277" i="4"/>
  <c r="T277" i="8" s="1"/>
  <c r="X289" i="4"/>
  <c r="T289" i="8" s="1"/>
  <c r="X301" i="4"/>
  <c r="T301" i="8" s="1"/>
  <c r="X337" i="4"/>
  <c r="T337" i="8" s="1"/>
  <c r="X361" i="4"/>
  <c r="T361" i="8" s="1"/>
  <c r="X373" i="4"/>
  <c r="T373" i="8" s="1"/>
  <c r="X385" i="4"/>
  <c r="T385" i="8" s="1"/>
  <c r="X405" i="4"/>
  <c r="T405" i="8" s="1"/>
  <c r="T673" i="4"/>
  <c r="X17" i="4"/>
  <c r="T17" i="8" s="1"/>
  <c r="X41" i="4"/>
  <c r="T41" i="8" s="1"/>
  <c r="X77" i="4"/>
  <c r="T77" i="8" s="1"/>
  <c r="X310" i="4"/>
  <c r="T310" i="8" s="1"/>
  <c r="X382" i="4"/>
  <c r="T382" i="8" s="1"/>
  <c r="W670" i="4"/>
  <c r="X429" i="4"/>
  <c r="T429" i="8" s="1"/>
  <c r="W412" i="4"/>
  <c r="V674" i="4"/>
  <c r="W636" i="4"/>
  <c r="V678" i="4"/>
  <c r="X630" i="4"/>
  <c r="T630" i="8" s="1"/>
  <c r="T671" i="8" s="1"/>
  <c r="X7" i="4"/>
  <c r="T7" i="8" s="1"/>
  <c r="X31" i="4"/>
  <c r="T31" i="8" s="1"/>
  <c r="X43" i="4"/>
  <c r="T43" i="8" s="1"/>
  <c r="X67" i="4"/>
  <c r="T67" i="8" s="1"/>
  <c r="X79" i="4"/>
  <c r="T79" i="8" s="1"/>
  <c r="X91" i="4"/>
  <c r="T91" i="8" s="1"/>
  <c r="X103" i="4"/>
  <c r="T103" i="8" s="1"/>
  <c r="X140" i="4"/>
  <c r="T140" i="8" s="1"/>
  <c r="T666" i="4"/>
  <c r="X164" i="4"/>
  <c r="T164" i="8" s="1"/>
  <c r="X176" i="4"/>
  <c r="T176" i="8" s="1"/>
  <c r="X188" i="4"/>
  <c r="T188" i="8" s="1"/>
  <c r="X200" i="4"/>
  <c r="T200" i="8" s="1"/>
  <c r="X236" i="4"/>
  <c r="T236" i="8" s="1"/>
  <c r="X252" i="4"/>
  <c r="T252" i="8" s="1"/>
  <c r="X264" i="4"/>
  <c r="T264" i="8" s="1"/>
  <c r="X276" i="4"/>
  <c r="T276" i="8" s="1"/>
  <c r="X286" i="4"/>
  <c r="T286" i="8" s="1"/>
  <c r="X288" i="4"/>
  <c r="T288" i="8" s="1"/>
  <c r="X292" i="4"/>
  <c r="T292" i="8" s="1"/>
  <c r="X300" i="4"/>
  <c r="T300" i="8" s="1"/>
  <c r="X304" i="4"/>
  <c r="T304" i="8" s="1"/>
  <c r="X312" i="4"/>
  <c r="T312" i="8" s="1"/>
  <c r="X328" i="4"/>
  <c r="T328" i="8" s="1"/>
  <c r="X340" i="4"/>
  <c r="T340" i="8" s="1"/>
  <c r="X348" i="4"/>
  <c r="T348" i="8" s="1"/>
  <c r="X408" i="4"/>
  <c r="T408" i="8" s="1"/>
  <c r="V665" i="4"/>
  <c r="V670" i="4"/>
  <c r="W665" i="4"/>
  <c r="X336" i="4"/>
  <c r="T336" i="8" s="1"/>
  <c r="X352" i="4"/>
  <c r="T352" i="8" s="1"/>
  <c r="X360" i="4"/>
  <c r="T360" i="8" s="1"/>
  <c r="X364" i="4"/>
  <c r="T364" i="8" s="1"/>
  <c r="X384" i="4"/>
  <c r="T384" i="8" s="1"/>
  <c r="X388" i="4"/>
  <c r="T388" i="8" s="1"/>
  <c r="X392" i="4"/>
  <c r="T392" i="8" s="1"/>
  <c r="X404" i="4"/>
  <c r="T404" i="8" s="1"/>
  <c r="V671" i="4"/>
  <c r="V676" i="4"/>
  <c r="W151" i="4"/>
  <c r="W666" i="4" s="1"/>
  <c r="W211" i="4"/>
  <c r="W673" i="4" s="1"/>
  <c r="W430" i="4"/>
  <c r="X430" i="4" s="1"/>
  <c r="X32" i="4"/>
  <c r="X64" i="4"/>
  <c r="X80" i="4"/>
  <c r="X125" i="4"/>
  <c r="T125" i="8" s="1"/>
  <c r="X129" i="4"/>
  <c r="X149" i="4"/>
  <c r="T149" i="8" s="1"/>
  <c r="X173" i="4"/>
  <c r="T173" i="8" s="1"/>
  <c r="X177" i="4"/>
  <c r="X197" i="4"/>
  <c r="T197" i="8" s="1"/>
  <c r="X221" i="4"/>
  <c r="T221" i="8" s="1"/>
  <c r="X233" i="4"/>
  <c r="T233" i="8" s="1"/>
  <c r="X245" i="4"/>
  <c r="T245" i="8" s="1"/>
  <c r="X313" i="4"/>
  <c r="T313" i="8" s="1"/>
  <c r="X325" i="4"/>
  <c r="T325" i="8" s="1"/>
  <c r="X333" i="4"/>
  <c r="T333" i="8" s="1"/>
  <c r="X345" i="4"/>
  <c r="T345" i="8" s="1"/>
  <c r="X401" i="4"/>
  <c r="T401" i="8" s="1"/>
  <c r="X16" i="4"/>
  <c r="X201" i="4"/>
  <c r="X249" i="4"/>
  <c r="T249" i="8" s="1"/>
  <c r="T670" i="4"/>
  <c r="X37" i="4"/>
  <c r="T37" i="8" s="1"/>
  <c r="X53" i="4"/>
  <c r="T53" i="8" s="1"/>
  <c r="X85" i="4"/>
  <c r="T85" i="8" s="1"/>
  <c r="X101" i="4"/>
  <c r="T101" i="8" s="1"/>
  <c r="T675" i="4"/>
  <c r="X246" i="4"/>
  <c r="T246" i="8" s="1"/>
  <c r="T676" i="4"/>
  <c r="X250" i="4"/>
  <c r="T250" i="8" s="1"/>
  <c r="X262" i="4"/>
  <c r="T262" i="8" s="1"/>
  <c r="X270" i="4"/>
  <c r="X274" i="4"/>
  <c r="T274" i="8" s="1"/>
  <c r="X282" i="4"/>
  <c r="X294" i="4"/>
  <c r="X298" i="4"/>
  <c r="T298" i="8" s="1"/>
  <c r="X318" i="4"/>
  <c r="X322" i="4"/>
  <c r="X342" i="4"/>
  <c r="X346" i="4"/>
  <c r="T346" i="8" s="1"/>
  <c r="X358" i="4"/>
  <c r="T358" i="8" s="1"/>
  <c r="X366" i="4"/>
  <c r="X370" i="4"/>
  <c r="T370" i="8" s="1"/>
  <c r="X378" i="4"/>
  <c r="X386" i="4"/>
  <c r="X398" i="4"/>
  <c r="T398" i="8" s="1"/>
  <c r="X410" i="4"/>
  <c r="T410" i="8" s="1"/>
  <c r="T677" i="4"/>
  <c r="T668" i="4"/>
  <c r="AC681" i="4"/>
  <c r="AD682" i="4"/>
  <c r="AB667" i="4"/>
  <c r="T665" i="4"/>
  <c r="M682" i="4"/>
  <c r="M681" i="4"/>
  <c r="O681" i="4"/>
  <c r="N682" i="4"/>
  <c r="P681" i="4"/>
  <c r="N681" i="4"/>
  <c r="L667" i="4"/>
  <c r="M667" i="4"/>
  <c r="P682" i="4"/>
  <c r="O682" i="4"/>
  <c r="J678" i="4"/>
  <c r="I678" i="4"/>
  <c r="H678" i="4"/>
  <c r="G678" i="4"/>
  <c r="H677" i="4"/>
  <c r="G677" i="4"/>
  <c r="J674" i="4"/>
  <c r="I674" i="4"/>
  <c r="J673" i="4"/>
  <c r="I673" i="4"/>
  <c r="J671" i="4"/>
  <c r="I671" i="4"/>
  <c r="H671" i="4"/>
  <c r="G671" i="4"/>
  <c r="J668" i="4"/>
  <c r="I668" i="4"/>
  <c r="H668" i="4"/>
  <c r="G668" i="4"/>
  <c r="B4" i="5"/>
  <c r="BL678" i="2"/>
  <c r="BK678" i="2"/>
  <c r="BI678" i="2"/>
  <c r="BL677" i="2"/>
  <c r="BK677" i="2"/>
  <c r="BJ677" i="2"/>
  <c r="BL676" i="2"/>
  <c r="BK676" i="2"/>
  <c r="BJ676" i="2"/>
  <c r="BL675" i="2"/>
  <c r="BK675" i="2"/>
  <c r="BL674" i="2"/>
  <c r="BK674" i="2"/>
  <c r="BJ674" i="2"/>
  <c r="BI674" i="2"/>
  <c r="BL673" i="2"/>
  <c r="BK673" i="2"/>
  <c r="BI673" i="2"/>
  <c r="BL671" i="2"/>
  <c r="BK671" i="2"/>
  <c r="BI671" i="2"/>
  <c r="BL670" i="2"/>
  <c r="BK670" i="2"/>
  <c r="BJ670" i="2"/>
  <c r="BI668" i="2"/>
  <c r="BL666" i="2"/>
  <c r="BK666" i="2"/>
  <c r="BJ666" i="2"/>
  <c r="BK665" i="2"/>
  <c r="BJ665" i="2"/>
  <c r="BH678" i="2"/>
  <c r="BH677" i="2"/>
  <c r="BH671" i="2"/>
  <c r="BH668" i="2"/>
  <c r="BG678" i="2"/>
  <c r="BF678" i="2"/>
  <c r="BD678" i="2"/>
  <c r="BG677" i="2"/>
  <c r="BF677" i="2"/>
  <c r="BE677" i="2"/>
  <c r="BG676" i="2"/>
  <c r="BF676" i="2"/>
  <c r="BE676" i="2"/>
  <c r="BG675" i="2"/>
  <c r="BF675" i="2"/>
  <c r="BG674" i="2"/>
  <c r="BF674" i="2"/>
  <c r="BE674" i="2"/>
  <c r="BD674" i="2"/>
  <c r="BG673" i="2"/>
  <c r="BF673" i="2"/>
  <c r="BD673" i="2"/>
  <c r="BG671" i="2"/>
  <c r="BF671" i="2"/>
  <c r="BD671" i="2"/>
  <c r="BG670" i="2"/>
  <c r="BF670" i="2"/>
  <c r="BE670" i="2"/>
  <c r="BD668" i="2"/>
  <c r="BG666" i="2"/>
  <c r="BF666" i="2"/>
  <c r="BE666" i="2"/>
  <c r="BF665" i="2"/>
  <c r="BE665" i="2"/>
  <c r="T428" i="2"/>
  <c r="Q428" i="4" s="1"/>
  <c r="AY428" i="2"/>
  <c r="BA684" i="2"/>
  <c r="BA682" i="2"/>
  <c r="BA681" i="2"/>
  <c r="BA680" i="2"/>
  <c r="BA678" i="2"/>
  <c r="BA677" i="2"/>
  <c r="BA676" i="2"/>
  <c r="BA675" i="2"/>
  <c r="BA674" i="2"/>
  <c r="BA673" i="2"/>
  <c r="BA671" i="2"/>
  <c r="BA670" i="2"/>
  <c r="BA668" i="2"/>
  <c r="BA667" i="2"/>
  <c r="BA666" i="2"/>
  <c r="BA665" i="2"/>
  <c r="BA663" i="2"/>
  <c r="BA662" i="2"/>
  <c r="BA661" i="2"/>
  <c r="BA660" i="2"/>
  <c r="BA659" i="2"/>
  <c r="BA658" i="2"/>
  <c r="BA657" i="2"/>
  <c r="BA656" i="2"/>
  <c r="BA655" i="2"/>
  <c r="BA654" i="2"/>
  <c r="BA653" i="2"/>
  <c r="BA652" i="2"/>
  <c r="BA651" i="2"/>
  <c r="BA650" i="2"/>
  <c r="BA649" i="2"/>
  <c r="BA648" i="2"/>
  <c r="BA647" i="2"/>
  <c r="BA646" i="2"/>
  <c r="BA645" i="2"/>
  <c r="BA644" i="2"/>
  <c r="BA643" i="2"/>
  <c r="BA642" i="2"/>
  <c r="BA641" i="2"/>
  <c r="BA640" i="2"/>
  <c r="BA639" i="2"/>
  <c r="BA638" i="2"/>
  <c r="BA637" i="2"/>
  <c r="BA636" i="2"/>
  <c r="BA635" i="2"/>
  <c r="BA634" i="2"/>
  <c r="BA633" i="2"/>
  <c r="BA632" i="2"/>
  <c r="BA631" i="2"/>
  <c r="BA630" i="2"/>
  <c r="BA629" i="2"/>
  <c r="BA628" i="2"/>
  <c r="BA627" i="2"/>
  <c r="BA626" i="2"/>
  <c r="BA625" i="2"/>
  <c r="BA624" i="2"/>
  <c r="BA623" i="2"/>
  <c r="BA622" i="2"/>
  <c r="BA621" i="2"/>
  <c r="BA620" i="2"/>
  <c r="BA619" i="2"/>
  <c r="BA618" i="2"/>
  <c r="BA617" i="2"/>
  <c r="BA616" i="2"/>
  <c r="BA615" i="2"/>
  <c r="BA614" i="2"/>
  <c r="BA613" i="2"/>
  <c r="BA612" i="2"/>
  <c r="BA611" i="2"/>
  <c r="BA610" i="2"/>
  <c r="BA609" i="2"/>
  <c r="BA608" i="2"/>
  <c r="BA607" i="2"/>
  <c r="BA606" i="2"/>
  <c r="BA605" i="2"/>
  <c r="BA604" i="2"/>
  <c r="BA603" i="2"/>
  <c r="BA602" i="2"/>
  <c r="BA601" i="2"/>
  <c r="BA600" i="2"/>
  <c r="BA599" i="2"/>
  <c r="BA598" i="2"/>
  <c r="BA597" i="2"/>
  <c r="BA596" i="2"/>
  <c r="BA595" i="2"/>
  <c r="BA594" i="2"/>
  <c r="BA593" i="2"/>
  <c r="BA592" i="2"/>
  <c r="BA591" i="2"/>
  <c r="BA590" i="2"/>
  <c r="BA589" i="2"/>
  <c r="BA588" i="2"/>
  <c r="BA587" i="2"/>
  <c r="BA586" i="2"/>
  <c r="BA585" i="2"/>
  <c r="BA584" i="2"/>
  <c r="BA583" i="2"/>
  <c r="BA582" i="2"/>
  <c r="BA581" i="2"/>
  <c r="BA580" i="2"/>
  <c r="BA579" i="2"/>
  <c r="BA578" i="2"/>
  <c r="BA577" i="2"/>
  <c r="BA576" i="2"/>
  <c r="BA575" i="2"/>
  <c r="BA574" i="2"/>
  <c r="BA573" i="2"/>
  <c r="BA572" i="2"/>
  <c r="BA571" i="2"/>
  <c r="BA570" i="2"/>
  <c r="BA569" i="2"/>
  <c r="BA568" i="2"/>
  <c r="BA567" i="2"/>
  <c r="BA566" i="2"/>
  <c r="BA565" i="2"/>
  <c r="BA564" i="2"/>
  <c r="BA563" i="2"/>
  <c r="BA562" i="2"/>
  <c r="BA561" i="2"/>
  <c r="BA560" i="2"/>
  <c r="BA559" i="2"/>
  <c r="BA558" i="2"/>
  <c r="BA557" i="2"/>
  <c r="BA556" i="2"/>
  <c r="BA555" i="2"/>
  <c r="BA554" i="2"/>
  <c r="BA553" i="2"/>
  <c r="BA552" i="2"/>
  <c r="BA551" i="2"/>
  <c r="BA550" i="2"/>
  <c r="BA549" i="2"/>
  <c r="BA548" i="2"/>
  <c r="BA547" i="2"/>
  <c r="BA546" i="2"/>
  <c r="BA545" i="2"/>
  <c r="BA544" i="2"/>
  <c r="BA543" i="2"/>
  <c r="BA542" i="2"/>
  <c r="BA541" i="2"/>
  <c r="BA540" i="2"/>
  <c r="BA539" i="2"/>
  <c r="BA538" i="2"/>
  <c r="BA537" i="2"/>
  <c r="BA536" i="2"/>
  <c r="BA535" i="2"/>
  <c r="BA534" i="2"/>
  <c r="BA533" i="2"/>
  <c r="BA532" i="2"/>
  <c r="BA531" i="2"/>
  <c r="BA530" i="2"/>
  <c r="BA529" i="2"/>
  <c r="BA528" i="2"/>
  <c r="BA527" i="2"/>
  <c r="BA526" i="2"/>
  <c r="BA525" i="2"/>
  <c r="BA524" i="2"/>
  <c r="BA523" i="2"/>
  <c r="BA522" i="2"/>
  <c r="BA521" i="2"/>
  <c r="BA520" i="2"/>
  <c r="BA519" i="2"/>
  <c r="BA518" i="2"/>
  <c r="BA517" i="2"/>
  <c r="BA516" i="2"/>
  <c r="BA515" i="2"/>
  <c r="BA514" i="2"/>
  <c r="BA513" i="2"/>
  <c r="BA512" i="2"/>
  <c r="BA511" i="2"/>
  <c r="BA510" i="2"/>
  <c r="BA509" i="2"/>
  <c r="BA508" i="2"/>
  <c r="BA507" i="2"/>
  <c r="BA506" i="2"/>
  <c r="BA505" i="2"/>
  <c r="BA504" i="2"/>
  <c r="BA503" i="2"/>
  <c r="BA502" i="2"/>
  <c r="BA501" i="2"/>
  <c r="BA500" i="2"/>
  <c r="BA499" i="2"/>
  <c r="BA498" i="2"/>
  <c r="BA497" i="2"/>
  <c r="BA496" i="2"/>
  <c r="BA495" i="2"/>
  <c r="BA494" i="2"/>
  <c r="BA493" i="2"/>
  <c r="BA492" i="2"/>
  <c r="BA491" i="2"/>
  <c r="BA490" i="2"/>
  <c r="BA489" i="2"/>
  <c r="BA488" i="2"/>
  <c r="BA487" i="2"/>
  <c r="BA486" i="2"/>
  <c r="BA485" i="2"/>
  <c r="BA484" i="2"/>
  <c r="BA483" i="2"/>
  <c r="BA482" i="2"/>
  <c r="BA481" i="2"/>
  <c r="BA480" i="2"/>
  <c r="BA479" i="2"/>
  <c r="BA478" i="2"/>
  <c r="BA477" i="2"/>
  <c r="BA476" i="2"/>
  <c r="BA475" i="2"/>
  <c r="BA474" i="2"/>
  <c r="BA473" i="2"/>
  <c r="BA472" i="2"/>
  <c r="BA471" i="2"/>
  <c r="BA470" i="2"/>
  <c r="BA469" i="2"/>
  <c r="BA468" i="2"/>
  <c r="BA467" i="2"/>
  <c r="BA466" i="2"/>
  <c r="BA465" i="2"/>
  <c r="BA464" i="2"/>
  <c r="BA463" i="2"/>
  <c r="BA462" i="2"/>
  <c r="BA461" i="2"/>
  <c r="BA460" i="2"/>
  <c r="BA459" i="2"/>
  <c r="BA458" i="2"/>
  <c r="BA457" i="2"/>
  <c r="BA456" i="2"/>
  <c r="BA455" i="2"/>
  <c r="BA454" i="2"/>
  <c r="BA453" i="2"/>
  <c r="BA452" i="2"/>
  <c r="BA451" i="2"/>
  <c r="BA450" i="2"/>
  <c r="BA449" i="2"/>
  <c r="BA448" i="2"/>
  <c r="BA447" i="2"/>
  <c r="BA446" i="2"/>
  <c r="BA445" i="2"/>
  <c r="BA444" i="2"/>
  <c r="BA443" i="2"/>
  <c r="BA442" i="2"/>
  <c r="BA441" i="2"/>
  <c r="BA440" i="2"/>
  <c r="BA439" i="2"/>
  <c r="BA438" i="2"/>
  <c r="BA437" i="2"/>
  <c r="BA436" i="2"/>
  <c r="BA435" i="2"/>
  <c r="BA434" i="2"/>
  <c r="BA433" i="2"/>
  <c r="BA432" i="2"/>
  <c r="BA431" i="2"/>
  <c r="BA430" i="2"/>
  <c r="BA429" i="2"/>
  <c r="BA428" i="2"/>
  <c r="BA427" i="2"/>
  <c r="BA426" i="2"/>
  <c r="BA425" i="2"/>
  <c r="BA424" i="2"/>
  <c r="BA423" i="2"/>
  <c r="BA422" i="2"/>
  <c r="BA421" i="2"/>
  <c r="BA420" i="2"/>
  <c r="BA419" i="2"/>
  <c r="BA418" i="2"/>
  <c r="BA417" i="2"/>
  <c r="BA416" i="2"/>
  <c r="BA415" i="2"/>
  <c r="BA414" i="2"/>
  <c r="BA413" i="2"/>
  <c r="BA412" i="2"/>
  <c r="BA411" i="2"/>
  <c r="BA410" i="2"/>
  <c r="BA409" i="2"/>
  <c r="BA408" i="2"/>
  <c r="BA407" i="2"/>
  <c r="BA406" i="2"/>
  <c r="BA405" i="2"/>
  <c r="BA404" i="2"/>
  <c r="BA403" i="2"/>
  <c r="BA402" i="2"/>
  <c r="BA401" i="2"/>
  <c r="BA400" i="2"/>
  <c r="BA399" i="2"/>
  <c r="BA398" i="2"/>
  <c r="BA397" i="2"/>
  <c r="BA396" i="2"/>
  <c r="BA395" i="2"/>
  <c r="BA394" i="2"/>
  <c r="BA393" i="2"/>
  <c r="BA392" i="2"/>
  <c r="BA391" i="2"/>
  <c r="BA390" i="2"/>
  <c r="BA389" i="2"/>
  <c r="BA388" i="2"/>
  <c r="BA387" i="2"/>
  <c r="BA386" i="2"/>
  <c r="BA385" i="2"/>
  <c r="BA384" i="2"/>
  <c r="BA383" i="2"/>
  <c r="BA382" i="2"/>
  <c r="BA381" i="2"/>
  <c r="BA380" i="2"/>
  <c r="BA379" i="2"/>
  <c r="BA378" i="2"/>
  <c r="BA377" i="2"/>
  <c r="BA376" i="2"/>
  <c r="BA375" i="2"/>
  <c r="BA374" i="2"/>
  <c r="BA373" i="2"/>
  <c r="BA372" i="2"/>
  <c r="BA371" i="2"/>
  <c r="BA370" i="2"/>
  <c r="BA369" i="2"/>
  <c r="BA368" i="2"/>
  <c r="BA367" i="2"/>
  <c r="BA366" i="2"/>
  <c r="BA365" i="2"/>
  <c r="BA364" i="2"/>
  <c r="BA363" i="2"/>
  <c r="BA362" i="2"/>
  <c r="BA361" i="2"/>
  <c r="BA360" i="2"/>
  <c r="BA359" i="2"/>
  <c r="BA358" i="2"/>
  <c r="BA357" i="2"/>
  <c r="BA356" i="2"/>
  <c r="BA355" i="2"/>
  <c r="BA354" i="2"/>
  <c r="BA353" i="2"/>
  <c r="BA352" i="2"/>
  <c r="BA351" i="2"/>
  <c r="BA350" i="2"/>
  <c r="BA349" i="2"/>
  <c r="BA348" i="2"/>
  <c r="BA347" i="2"/>
  <c r="BA346" i="2"/>
  <c r="BA345" i="2"/>
  <c r="BA344" i="2"/>
  <c r="BA343" i="2"/>
  <c r="BA342" i="2"/>
  <c r="BA341" i="2"/>
  <c r="BA340" i="2"/>
  <c r="BA339" i="2"/>
  <c r="BA338" i="2"/>
  <c r="BA337" i="2"/>
  <c r="BA336" i="2"/>
  <c r="BA335" i="2"/>
  <c r="BA334" i="2"/>
  <c r="BA333" i="2"/>
  <c r="BA332" i="2"/>
  <c r="BA331" i="2"/>
  <c r="BA330" i="2"/>
  <c r="BA329" i="2"/>
  <c r="BA328" i="2"/>
  <c r="BA327" i="2"/>
  <c r="BA326" i="2"/>
  <c r="BA325" i="2"/>
  <c r="BA324" i="2"/>
  <c r="BA323" i="2"/>
  <c r="BA322" i="2"/>
  <c r="BA321" i="2"/>
  <c r="BA320" i="2"/>
  <c r="BA319" i="2"/>
  <c r="BA318" i="2"/>
  <c r="BA317" i="2"/>
  <c r="BA316" i="2"/>
  <c r="BA315" i="2"/>
  <c r="BA314" i="2"/>
  <c r="BA313" i="2"/>
  <c r="BA312" i="2"/>
  <c r="BA311" i="2"/>
  <c r="BA310" i="2"/>
  <c r="BA309" i="2"/>
  <c r="BA308" i="2"/>
  <c r="BA307" i="2"/>
  <c r="BA306" i="2"/>
  <c r="BA305" i="2"/>
  <c r="BA304" i="2"/>
  <c r="BA303" i="2"/>
  <c r="BA302" i="2"/>
  <c r="BA301" i="2"/>
  <c r="BA300" i="2"/>
  <c r="BA299" i="2"/>
  <c r="BA298" i="2"/>
  <c r="BA297" i="2"/>
  <c r="BA296" i="2"/>
  <c r="BA295" i="2"/>
  <c r="BA294" i="2"/>
  <c r="BA293" i="2"/>
  <c r="BA292" i="2"/>
  <c r="BA291" i="2"/>
  <c r="BA290" i="2"/>
  <c r="BA289" i="2"/>
  <c r="BA288" i="2"/>
  <c r="BA287" i="2"/>
  <c r="BA286" i="2"/>
  <c r="BA285" i="2"/>
  <c r="BA284" i="2"/>
  <c r="BA283" i="2"/>
  <c r="BA282" i="2"/>
  <c r="BA281" i="2"/>
  <c r="BA280" i="2"/>
  <c r="BA279" i="2"/>
  <c r="BA278" i="2"/>
  <c r="BA277" i="2"/>
  <c r="BA276" i="2"/>
  <c r="BA275" i="2"/>
  <c r="BA274" i="2"/>
  <c r="BA273" i="2"/>
  <c r="BA272" i="2"/>
  <c r="BA271" i="2"/>
  <c r="BA270" i="2"/>
  <c r="BA269" i="2"/>
  <c r="BA268" i="2"/>
  <c r="BA267" i="2"/>
  <c r="BA266" i="2"/>
  <c r="BA265" i="2"/>
  <c r="BA264" i="2"/>
  <c r="BA263" i="2"/>
  <c r="BA262" i="2"/>
  <c r="BA261" i="2"/>
  <c r="BA260" i="2"/>
  <c r="BA259" i="2"/>
  <c r="BA258" i="2"/>
  <c r="BA257" i="2"/>
  <c r="BA256" i="2"/>
  <c r="BA255" i="2"/>
  <c r="BA254" i="2"/>
  <c r="BA253" i="2"/>
  <c r="BA252" i="2"/>
  <c r="BA251" i="2"/>
  <c r="BA250" i="2"/>
  <c r="BA249" i="2"/>
  <c r="BA248" i="2"/>
  <c r="BA247" i="2"/>
  <c r="BA246" i="2"/>
  <c r="BA245" i="2"/>
  <c r="BA244" i="2"/>
  <c r="BA243" i="2"/>
  <c r="BA242" i="2"/>
  <c r="BA241" i="2"/>
  <c r="BA240" i="2"/>
  <c r="BA239" i="2"/>
  <c r="BA238" i="2"/>
  <c r="BA237" i="2"/>
  <c r="BA236" i="2"/>
  <c r="BA235" i="2"/>
  <c r="BA234" i="2"/>
  <c r="BA233" i="2"/>
  <c r="BA232" i="2"/>
  <c r="BA231" i="2"/>
  <c r="BA230" i="2"/>
  <c r="BA229" i="2"/>
  <c r="BA228" i="2"/>
  <c r="BA227" i="2"/>
  <c r="BA226" i="2"/>
  <c r="BA225" i="2"/>
  <c r="BA224" i="2"/>
  <c r="BA223" i="2"/>
  <c r="BA222" i="2"/>
  <c r="BA221" i="2"/>
  <c r="BA220" i="2"/>
  <c r="BA219" i="2"/>
  <c r="BA218" i="2"/>
  <c r="BA217" i="2"/>
  <c r="BA216" i="2"/>
  <c r="BA215" i="2"/>
  <c r="BA214" i="2"/>
  <c r="BA213" i="2"/>
  <c r="BA212" i="2"/>
  <c r="BA211" i="2"/>
  <c r="BA210" i="2"/>
  <c r="BA209" i="2"/>
  <c r="BA208" i="2"/>
  <c r="BA207" i="2"/>
  <c r="BA206" i="2"/>
  <c r="BA205" i="2"/>
  <c r="BA204" i="2"/>
  <c r="BA203" i="2"/>
  <c r="BA202" i="2"/>
  <c r="BA201" i="2"/>
  <c r="BA200" i="2"/>
  <c r="BA199" i="2"/>
  <c r="BA198" i="2"/>
  <c r="BA197" i="2"/>
  <c r="BA196" i="2"/>
  <c r="BA195" i="2"/>
  <c r="BA194" i="2"/>
  <c r="BA193" i="2"/>
  <c r="BA192" i="2"/>
  <c r="BA191" i="2"/>
  <c r="BA190" i="2"/>
  <c r="BA189" i="2"/>
  <c r="BA188" i="2"/>
  <c r="BA187" i="2"/>
  <c r="BA186" i="2"/>
  <c r="BA185" i="2"/>
  <c r="BA184" i="2"/>
  <c r="BA183" i="2"/>
  <c r="BA182" i="2"/>
  <c r="BA181" i="2"/>
  <c r="BA180" i="2"/>
  <c r="BA179" i="2"/>
  <c r="BA178" i="2"/>
  <c r="BA177" i="2"/>
  <c r="BA176" i="2"/>
  <c r="BA175" i="2"/>
  <c r="BA174" i="2"/>
  <c r="BA173" i="2"/>
  <c r="BA172" i="2"/>
  <c r="BA171" i="2"/>
  <c r="BA170" i="2"/>
  <c r="BA169" i="2"/>
  <c r="BA168" i="2"/>
  <c r="BA167" i="2"/>
  <c r="BA166" i="2"/>
  <c r="BA165" i="2"/>
  <c r="BA164" i="2"/>
  <c r="BA163" i="2"/>
  <c r="BA162" i="2"/>
  <c r="BA161" i="2"/>
  <c r="BA160" i="2"/>
  <c r="BA159" i="2"/>
  <c r="BA158" i="2"/>
  <c r="BA157" i="2"/>
  <c r="BA156" i="2"/>
  <c r="BA155" i="2"/>
  <c r="BA154" i="2"/>
  <c r="BA153" i="2"/>
  <c r="BA152" i="2"/>
  <c r="BA151" i="2"/>
  <c r="BA150" i="2"/>
  <c r="BA149" i="2"/>
  <c r="BA148" i="2"/>
  <c r="BA147" i="2"/>
  <c r="BA146" i="2"/>
  <c r="BA145" i="2"/>
  <c r="BA144" i="2"/>
  <c r="BA143" i="2"/>
  <c r="BA142" i="2"/>
  <c r="BA141" i="2"/>
  <c r="BA140" i="2"/>
  <c r="BA139" i="2"/>
  <c r="BA138" i="2"/>
  <c r="BA137" i="2"/>
  <c r="BA136" i="2"/>
  <c r="BA135" i="2"/>
  <c r="BA134" i="2"/>
  <c r="BA133" i="2"/>
  <c r="BA132" i="2"/>
  <c r="BA131" i="2"/>
  <c r="BA130" i="2"/>
  <c r="BA129" i="2"/>
  <c r="BA128" i="2"/>
  <c r="BA127" i="2"/>
  <c r="BA126" i="2"/>
  <c r="BA125" i="2"/>
  <c r="BA124" i="2"/>
  <c r="BA123" i="2"/>
  <c r="BA122" i="2"/>
  <c r="BA121" i="2"/>
  <c r="BA120" i="2"/>
  <c r="BA119" i="2"/>
  <c r="BA118" i="2"/>
  <c r="BA117" i="2"/>
  <c r="BA116" i="2"/>
  <c r="BA115" i="2"/>
  <c r="BA114" i="2"/>
  <c r="BA113" i="2"/>
  <c r="BA112" i="2"/>
  <c r="BA111" i="2"/>
  <c r="BA110" i="2"/>
  <c r="BA109" i="2"/>
  <c r="BA108" i="2"/>
  <c r="BA107" i="2"/>
  <c r="BA106" i="2"/>
  <c r="BA105" i="2"/>
  <c r="BA104" i="2"/>
  <c r="BA103" i="2"/>
  <c r="BA102" i="2"/>
  <c r="BA101" i="2"/>
  <c r="BA100" i="2"/>
  <c r="BA99" i="2"/>
  <c r="BA98" i="2"/>
  <c r="BA97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BA4" i="2"/>
  <c r="BA3" i="2"/>
  <c r="AY651" i="2"/>
  <c r="AZ651" i="2" s="1"/>
  <c r="AY645" i="2"/>
  <c r="AX678" i="2"/>
  <c r="AW678" i="2"/>
  <c r="AX674" i="2"/>
  <c r="AW674" i="2"/>
  <c r="AX673" i="2"/>
  <c r="AW673" i="2"/>
  <c r="AX671" i="2"/>
  <c r="AW671" i="2"/>
  <c r="AX668" i="2"/>
  <c r="AW668" i="2"/>
  <c r="AW244" i="2"/>
  <c r="AX245" i="2" s="1"/>
  <c r="AW629" i="2"/>
  <c r="AX629" i="2" s="1"/>
  <c r="AW628" i="2"/>
  <c r="AX628" i="2" s="1"/>
  <c r="AW627" i="2"/>
  <c r="AX627" i="2" s="1"/>
  <c r="AW626" i="2"/>
  <c r="AX626" i="2" s="1"/>
  <c r="AW625" i="2"/>
  <c r="AX625" i="2" s="1"/>
  <c r="AW624" i="2"/>
  <c r="AX624" i="2" s="1"/>
  <c r="AW623" i="2"/>
  <c r="AX623" i="2" s="1"/>
  <c r="AW622" i="2"/>
  <c r="AX622" i="2" s="1"/>
  <c r="AW621" i="2"/>
  <c r="AX621" i="2" s="1"/>
  <c r="AW620" i="2"/>
  <c r="AX620" i="2" s="1"/>
  <c r="AW619" i="2"/>
  <c r="AX619" i="2" s="1"/>
  <c r="AW618" i="2"/>
  <c r="AX618" i="2" s="1"/>
  <c r="AW617" i="2"/>
  <c r="AX617" i="2" s="1"/>
  <c r="AW616" i="2"/>
  <c r="AX616" i="2" s="1"/>
  <c r="AW615" i="2"/>
  <c r="AX615" i="2" s="1"/>
  <c r="AW614" i="2"/>
  <c r="AX614" i="2" s="1"/>
  <c r="AW613" i="2"/>
  <c r="AX613" i="2" s="1"/>
  <c r="AW612" i="2"/>
  <c r="AX612" i="2" s="1"/>
  <c r="AW611" i="2"/>
  <c r="AX611" i="2" s="1"/>
  <c r="AW610" i="2"/>
  <c r="AX610" i="2" s="1"/>
  <c r="AW609" i="2"/>
  <c r="AX609" i="2" s="1"/>
  <c r="AW608" i="2"/>
  <c r="AX608" i="2" s="1"/>
  <c r="AW607" i="2"/>
  <c r="AX607" i="2" s="1"/>
  <c r="AW606" i="2"/>
  <c r="AX606" i="2" s="1"/>
  <c r="AW605" i="2"/>
  <c r="AX605" i="2" s="1"/>
  <c r="AW604" i="2"/>
  <c r="AX604" i="2" s="1"/>
  <c r="AW603" i="2"/>
  <c r="AX603" i="2" s="1"/>
  <c r="AW602" i="2"/>
  <c r="AX602" i="2" s="1"/>
  <c r="AW601" i="2"/>
  <c r="AX601" i="2" s="1"/>
  <c r="AW600" i="2"/>
  <c r="AX600" i="2" s="1"/>
  <c r="AW599" i="2"/>
  <c r="AX599" i="2" s="1"/>
  <c r="AW598" i="2"/>
  <c r="AX598" i="2" s="1"/>
  <c r="AW597" i="2"/>
  <c r="AX597" i="2" s="1"/>
  <c r="AW596" i="2"/>
  <c r="AX596" i="2" s="1"/>
  <c r="AW595" i="2"/>
  <c r="AX595" i="2" s="1"/>
  <c r="AW594" i="2"/>
  <c r="AX594" i="2" s="1"/>
  <c r="AW593" i="2"/>
  <c r="AX593" i="2" s="1"/>
  <c r="AW592" i="2"/>
  <c r="AX592" i="2" s="1"/>
  <c r="AW591" i="2"/>
  <c r="AX591" i="2" s="1"/>
  <c r="AW590" i="2"/>
  <c r="AX590" i="2" s="1"/>
  <c r="AW589" i="2"/>
  <c r="AX589" i="2" s="1"/>
  <c r="AW588" i="2"/>
  <c r="AX588" i="2" s="1"/>
  <c r="AW587" i="2"/>
  <c r="AX587" i="2" s="1"/>
  <c r="AW586" i="2"/>
  <c r="AX586" i="2" s="1"/>
  <c r="AW585" i="2"/>
  <c r="AX585" i="2" s="1"/>
  <c r="AW584" i="2"/>
  <c r="AX584" i="2" s="1"/>
  <c r="AW583" i="2"/>
  <c r="AX583" i="2" s="1"/>
  <c r="AW582" i="2"/>
  <c r="AX582" i="2" s="1"/>
  <c r="AW581" i="2"/>
  <c r="AX581" i="2" s="1"/>
  <c r="AW580" i="2"/>
  <c r="AX580" i="2" s="1"/>
  <c r="AW579" i="2"/>
  <c r="AX579" i="2" s="1"/>
  <c r="AW578" i="2"/>
  <c r="AX578" i="2" s="1"/>
  <c r="AW577" i="2"/>
  <c r="AX577" i="2" s="1"/>
  <c r="AW576" i="2"/>
  <c r="AX576" i="2" s="1"/>
  <c r="AW575" i="2"/>
  <c r="AX575" i="2" s="1"/>
  <c r="AW574" i="2"/>
  <c r="AX574" i="2" s="1"/>
  <c r="AW573" i="2"/>
  <c r="AX573" i="2" s="1"/>
  <c r="AW572" i="2"/>
  <c r="AX572" i="2" s="1"/>
  <c r="AW571" i="2"/>
  <c r="AX571" i="2" s="1"/>
  <c r="AW570" i="2"/>
  <c r="AX570" i="2" s="1"/>
  <c r="AW569" i="2"/>
  <c r="AX569" i="2" s="1"/>
  <c r="AW568" i="2"/>
  <c r="AX568" i="2" s="1"/>
  <c r="AW567" i="2"/>
  <c r="AX567" i="2" s="1"/>
  <c r="AW566" i="2"/>
  <c r="AX566" i="2" s="1"/>
  <c r="AW565" i="2"/>
  <c r="AX565" i="2" s="1"/>
  <c r="AW564" i="2"/>
  <c r="AX564" i="2" s="1"/>
  <c r="AW563" i="2"/>
  <c r="AX563" i="2" s="1"/>
  <c r="AW562" i="2"/>
  <c r="AX562" i="2" s="1"/>
  <c r="AW561" i="2"/>
  <c r="AX561" i="2" s="1"/>
  <c r="AW560" i="2"/>
  <c r="AX560" i="2" s="1"/>
  <c r="AW559" i="2"/>
  <c r="AX559" i="2" s="1"/>
  <c r="AW558" i="2"/>
  <c r="AX558" i="2" s="1"/>
  <c r="AW557" i="2"/>
  <c r="AX557" i="2" s="1"/>
  <c r="AW556" i="2"/>
  <c r="AX556" i="2" s="1"/>
  <c r="AW555" i="2"/>
  <c r="AX555" i="2" s="1"/>
  <c r="AW554" i="2"/>
  <c r="AX554" i="2" s="1"/>
  <c r="AW553" i="2"/>
  <c r="AX553" i="2" s="1"/>
  <c r="AW552" i="2"/>
  <c r="AX552" i="2" s="1"/>
  <c r="AW551" i="2"/>
  <c r="AX551" i="2" s="1"/>
  <c r="AW550" i="2"/>
  <c r="AX550" i="2" s="1"/>
  <c r="AW549" i="2"/>
  <c r="AX549" i="2" s="1"/>
  <c r="AW548" i="2"/>
  <c r="AX548" i="2" s="1"/>
  <c r="AW547" i="2"/>
  <c r="AX547" i="2" s="1"/>
  <c r="AW546" i="2"/>
  <c r="AX546" i="2" s="1"/>
  <c r="AW545" i="2"/>
  <c r="AX545" i="2" s="1"/>
  <c r="AW544" i="2"/>
  <c r="AX544" i="2" s="1"/>
  <c r="AW543" i="2"/>
  <c r="AX543" i="2" s="1"/>
  <c r="AW542" i="2"/>
  <c r="AX542" i="2" s="1"/>
  <c r="AW541" i="2"/>
  <c r="AX541" i="2" s="1"/>
  <c r="AW540" i="2"/>
  <c r="AX540" i="2" s="1"/>
  <c r="AW539" i="2"/>
  <c r="AX539" i="2" s="1"/>
  <c r="AW538" i="2"/>
  <c r="AX538" i="2" s="1"/>
  <c r="AW537" i="2"/>
  <c r="AX537" i="2" s="1"/>
  <c r="AW536" i="2"/>
  <c r="AX536" i="2" s="1"/>
  <c r="AW535" i="2"/>
  <c r="AX535" i="2" s="1"/>
  <c r="AW534" i="2"/>
  <c r="AX534" i="2" s="1"/>
  <c r="AW533" i="2"/>
  <c r="AX533" i="2" s="1"/>
  <c r="AW532" i="2"/>
  <c r="AX532" i="2" s="1"/>
  <c r="AW531" i="2"/>
  <c r="AX531" i="2" s="1"/>
  <c r="AW530" i="2"/>
  <c r="AX530" i="2" s="1"/>
  <c r="AW529" i="2"/>
  <c r="AX529" i="2" s="1"/>
  <c r="AW528" i="2"/>
  <c r="AX528" i="2" s="1"/>
  <c r="AW527" i="2"/>
  <c r="AX527" i="2" s="1"/>
  <c r="AW526" i="2"/>
  <c r="AX526" i="2" s="1"/>
  <c r="AW525" i="2"/>
  <c r="AX525" i="2" s="1"/>
  <c r="AW524" i="2"/>
  <c r="AX524" i="2" s="1"/>
  <c r="AW523" i="2"/>
  <c r="AX523" i="2" s="1"/>
  <c r="AW522" i="2"/>
  <c r="AX522" i="2" s="1"/>
  <c r="AW521" i="2"/>
  <c r="AX521" i="2" s="1"/>
  <c r="AW520" i="2"/>
  <c r="AX520" i="2" s="1"/>
  <c r="AW519" i="2"/>
  <c r="AX519" i="2" s="1"/>
  <c r="AW518" i="2"/>
  <c r="AX518" i="2" s="1"/>
  <c r="AW517" i="2"/>
  <c r="AX517" i="2" s="1"/>
  <c r="AW516" i="2"/>
  <c r="AX516" i="2" s="1"/>
  <c r="AW515" i="2"/>
  <c r="AX515" i="2" s="1"/>
  <c r="AW514" i="2"/>
  <c r="AX514" i="2" s="1"/>
  <c r="AW513" i="2"/>
  <c r="AX513" i="2" s="1"/>
  <c r="AW512" i="2"/>
  <c r="AX512" i="2" s="1"/>
  <c r="AW511" i="2"/>
  <c r="AX511" i="2" s="1"/>
  <c r="AW510" i="2"/>
  <c r="AX510" i="2" s="1"/>
  <c r="AW509" i="2"/>
  <c r="AX509" i="2" s="1"/>
  <c r="AW508" i="2"/>
  <c r="AX508" i="2" s="1"/>
  <c r="AW507" i="2"/>
  <c r="AX507" i="2" s="1"/>
  <c r="AW506" i="2"/>
  <c r="AX506" i="2" s="1"/>
  <c r="AW505" i="2"/>
  <c r="AX505" i="2" s="1"/>
  <c r="AW504" i="2"/>
  <c r="AX504" i="2" s="1"/>
  <c r="AW503" i="2"/>
  <c r="AX503" i="2" s="1"/>
  <c r="AW502" i="2"/>
  <c r="AX502" i="2" s="1"/>
  <c r="AW501" i="2"/>
  <c r="AX501" i="2" s="1"/>
  <c r="AW500" i="2"/>
  <c r="AX500" i="2" s="1"/>
  <c r="AW499" i="2"/>
  <c r="AX499" i="2" s="1"/>
  <c r="AW498" i="2"/>
  <c r="AX498" i="2" s="1"/>
  <c r="AW497" i="2"/>
  <c r="AX497" i="2" s="1"/>
  <c r="AW496" i="2"/>
  <c r="AX496" i="2" s="1"/>
  <c r="AW495" i="2"/>
  <c r="AX495" i="2" s="1"/>
  <c r="AW494" i="2"/>
  <c r="AX494" i="2" s="1"/>
  <c r="AW493" i="2"/>
  <c r="AX493" i="2" s="1"/>
  <c r="AW492" i="2"/>
  <c r="AX492" i="2" s="1"/>
  <c r="AW491" i="2"/>
  <c r="AX491" i="2" s="1"/>
  <c r="AW490" i="2"/>
  <c r="AX490" i="2" s="1"/>
  <c r="AW489" i="2"/>
  <c r="AX489" i="2" s="1"/>
  <c r="AW488" i="2"/>
  <c r="AX488" i="2" s="1"/>
  <c r="AW487" i="2"/>
  <c r="AX487" i="2" s="1"/>
  <c r="AW486" i="2"/>
  <c r="AX486" i="2" s="1"/>
  <c r="AW485" i="2"/>
  <c r="AX485" i="2" s="1"/>
  <c r="AW484" i="2"/>
  <c r="AX484" i="2" s="1"/>
  <c r="AW483" i="2"/>
  <c r="AX483" i="2" s="1"/>
  <c r="AW482" i="2"/>
  <c r="AX482" i="2" s="1"/>
  <c r="AW481" i="2"/>
  <c r="AX481" i="2" s="1"/>
  <c r="AW480" i="2"/>
  <c r="AX480" i="2" s="1"/>
  <c r="AW479" i="2"/>
  <c r="AX479" i="2" s="1"/>
  <c r="AW478" i="2"/>
  <c r="AX478" i="2" s="1"/>
  <c r="AW477" i="2"/>
  <c r="AX477" i="2" s="1"/>
  <c r="AW476" i="2"/>
  <c r="AX476" i="2" s="1"/>
  <c r="AW475" i="2"/>
  <c r="AX475" i="2" s="1"/>
  <c r="AW474" i="2"/>
  <c r="AX474" i="2" s="1"/>
  <c r="AW473" i="2"/>
  <c r="AX473" i="2" s="1"/>
  <c r="AW472" i="2"/>
  <c r="AX472" i="2" s="1"/>
  <c r="AW471" i="2"/>
  <c r="AX471" i="2" s="1"/>
  <c r="AW470" i="2"/>
  <c r="AX470" i="2" s="1"/>
  <c r="AW469" i="2"/>
  <c r="AX469" i="2" s="1"/>
  <c r="AW468" i="2"/>
  <c r="AX468" i="2" s="1"/>
  <c r="AW467" i="2"/>
  <c r="AX467" i="2" s="1"/>
  <c r="AW466" i="2"/>
  <c r="AX466" i="2" s="1"/>
  <c r="AW465" i="2"/>
  <c r="AX465" i="2" s="1"/>
  <c r="AW464" i="2"/>
  <c r="AX464" i="2" s="1"/>
  <c r="AW463" i="2"/>
  <c r="AX463" i="2" s="1"/>
  <c r="AW462" i="2"/>
  <c r="AX462" i="2" s="1"/>
  <c r="AW461" i="2"/>
  <c r="AX461" i="2" s="1"/>
  <c r="AW460" i="2"/>
  <c r="AX460" i="2" s="1"/>
  <c r="AW459" i="2"/>
  <c r="AX459" i="2" s="1"/>
  <c r="AW458" i="2"/>
  <c r="AX458" i="2" s="1"/>
  <c r="AW457" i="2"/>
  <c r="AX457" i="2" s="1"/>
  <c r="AW456" i="2"/>
  <c r="AX456" i="2" s="1"/>
  <c r="AW455" i="2"/>
  <c r="AX455" i="2" s="1"/>
  <c r="AW454" i="2"/>
  <c r="AX454" i="2" s="1"/>
  <c r="AW453" i="2"/>
  <c r="AX453" i="2" s="1"/>
  <c r="AW452" i="2"/>
  <c r="AX452" i="2" s="1"/>
  <c r="AW451" i="2"/>
  <c r="AX451" i="2" s="1"/>
  <c r="AW450" i="2"/>
  <c r="AX450" i="2" s="1"/>
  <c r="AW449" i="2"/>
  <c r="AX449" i="2" s="1"/>
  <c r="AW448" i="2"/>
  <c r="AX448" i="2" s="1"/>
  <c r="AW447" i="2"/>
  <c r="AX447" i="2" s="1"/>
  <c r="AW446" i="2"/>
  <c r="AX446" i="2" s="1"/>
  <c r="AW445" i="2"/>
  <c r="AX445" i="2" s="1"/>
  <c r="AW444" i="2"/>
  <c r="AX444" i="2" s="1"/>
  <c r="AW443" i="2"/>
  <c r="AX443" i="2" s="1"/>
  <c r="AW442" i="2"/>
  <c r="AX442" i="2" s="1"/>
  <c r="AW441" i="2"/>
  <c r="AX441" i="2" s="1"/>
  <c r="AW440" i="2"/>
  <c r="AX440" i="2" s="1"/>
  <c r="AW439" i="2"/>
  <c r="AX439" i="2" s="1"/>
  <c r="AW438" i="2"/>
  <c r="AX438" i="2" s="1"/>
  <c r="AW437" i="2"/>
  <c r="AX437" i="2" s="1"/>
  <c r="AW436" i="2"/>
  <c r="AX436" i="2" s="1"/>
  <c r="AW435" i="2"/>
  <c r="AX435" i="2" s="1"/>
  <c r="AW434" i="2"/>
  <c r="AX434" i="2" s="1"/>
  <c r="AW433" i="2"/>
  <c r="AX433" i="2" s="1"/>
  <c r="AW432" i="2"/>
  <c r="AX432" i="2" s="1"/>
  <c r="AW431" i="2"/>
  <c r="AX431" i="2" s="1"/>
  <c r="AW430" i="2"/>
  <c r="AX430" i="2" s="1"/>
  <c r="AW429" i="2"/>
  <c r="AW428" i="2"/>
  <c r="AX428" i="2" s="1"/>
  <c r="AW409" i="2"/>
  <c r="AX410" i="2" s="1"/>
  <c r="AW406" i="2"/>
  <c r="AX406" i="2" s="1"/>
  <c r="AW403" i="2"/>
  <c r="AW400" i="2"/>
  <c r="AX400" i="2" s="1"/>
  <c r="AW397" i="2"/>
  <c r="AX397" i="2" s="1"/>
  <c r="AW394" i="2"/>
  <c r="AW390" i="2"/>
  <c r="AX391" i="2" s="1"/>
  <c r="AW387" i="2"/>
  <c r="AW383" i="2"/>
  <c r="AX384" i="2" s="1"/>
  <c r="AW380" i="2"/>
  <c r="AX380" i="2" s="1"/>
  <c r="AW377" i="2"/>
  <c r="AW374" i="2"/>
  <c r="AX374" i="2" s="1"/>
  <c r="AW371" i="2"/>
  <c r="AX371" i="2" s="1"/>
  <c r="AW368" i="2"/>
  <c r="AW365" i="2"/>
  <c r="AX365" i="2" s="1"/>
  <c r="AW362" i="2"/>
  <c r="AW359" i="2"/>
  <c r="AX360" i="2" s="1"/>
  <c r="AW356" i="2"/>
  <c r="AX356" i="2" s="1"/>
  <c r="AW353" i="2"/>
  <c r="AW350" i="2"/>
  <c r="AX350" i="2" s="1"/>
  <c r="AW347" i="2"/>
  <c r="AX347" i="2" s="1"/>
  <c r="AW344" i="2"/>
  <c r="AW341" i="2"/>
  <c r="AX342" i="2" s="1"/>
  <c r="AW338" i="2"/>
  <c r="AW335" i="2"/>
  <c r="AX336" i="2" s="1"/>
  <c r="AW332" i="2"/>
  <c r="AX332" i="2" s="1"/>
  <c r="AW329" i="2"/>
  <c r="AW326" i="2"/>
  <c r="AX326" i="2" s="1"/>
  <c r="AW323" i="2"/>
  <c r="AX323" i="2" s="1"/>
  <c r="AW320" i="2"/>
  <c r="AW317" i="2"/>
  <c r="AX317" i="2" s="1"/>
  <c r="AW314" i="2"/>
  <c r="AW311" i="2"/>
  <c r="AX312" i="2" s="1"/>
  <c r="AW308" i="2"/>
  <c r="AX308" i="2" s="1"/>
  <c r="AW305" i="2"/>
  <c r="AW302" i="2"/>
  <c r="AX302" i="2" s="1"/>
  <c r="AW299" i="2"/>
  <c r="AX299" i="2" s="1"/>
  <c r="AW296" i="2"/>
  <c r="AW293" i="2"/>
  <c r="AX294" i="2" s="1"/>
  <c r="AW290" i="2"/>
  <c r="AW287" i="2"/>
  <c r="AX288" i="2" s="1"/>
  <c r="AW284" i="2"/>
  <c r="AX284" i="2" s="1"/>
  <c r="AW281" i="2"/>
  <c r="AW278" i="2"/>
  <c r="AX278" i="2" s="1"/>
  <c r="AW275" i="2"/>
  <c r="AX275" i="2" s="1"/>
  <c r="AW272" i="2"/>
  <c r="AW269" i="2"/>
  <c r="AX269" i="2" s="1"/>
  <c r="AW266" i="2"/>
  <c r="AW263" i="2"/>
  <c r="AX264" i="2" s="1"/>
  <c r="AW260" i="2"/>
  <c r="AX260" i="2" s="1"/>
  <c r="AW257" i="2"/>
  <c r="AW254" i="2"/>
  <c r="AX254" i="2" s="1"/>
  <c r="AW251" i="2"/>
  <c r="AX251" i="2" s="1"/>
  <c r="AW248" i="2"/>
  <c r="AW208" i="2"/>
  <c r="AW205" i="2"/>
  <c r="AX206" i="2" s="1"/>
  <c r="AW202" i="2"/>
  <c r="AX203" i="2" s="1"/>
  <c r="AW199" i="2"/>
  <c r="AX200" i="2" s="1"/>
  <c r="AW196" i="2"/>
  <c r="AX197" i="2" s="1"/>
  <c r="AW193" i="2"/>
  <c r="AX194" i="2" s="1"/>
  <c r="AW190" i="2"/>
  <c r="AX190" i="2" s="1"/>
  <c r="AW187" i="2"/>
  <c r="AX188" i="2" s="1"/>
  <c r="AW184" i="2"/>
  <c r="AX185" i="2" s="1"/>
  <c r="AW181" i="2"/>
  <c r="AX182" i="2" s="1"/>
  <c r="AW178" i="2"/>
  <c r="AX179" i="2" s="1"/>
  <c r="AW175" i="2"/>
  <c r="AX176" i="2" s="1"/>
  <c r="AW172" i="2"/>
  <c r="AX173" i="2" s="1"/>
  <c r="AW169" i="2"/>
  <c r="AX170" i="2" s="1"/>
  <c r="AW166" i="2"/>
  <c r="AX166" i="2" s="1"/>
  <c r="AW163" i="2"/>
  <c r="AX164" i="2" s="1"/>
  <c r="AW160" i="2"/>
  <c r="AX161" i="2" s="1"/>
  <c r="AW157" i="2"/>
  <c r="AX158" i="2" s="1"/>
  <c r="AW154" i="2"/>
  <c r="AX155" i="2" s="1"/>
  <c r="AW151" i="2"/>
  <c r="AX151" i="2" s="1"/>
  <c r="AW148" i="2"/>
  <c r="AX149" i="2" s="1"/>
  <c r="AW145" i="2"/>
  <c r="AX146" i="2" s="1"/>
  <c r="AW142" i="2"/>
  <c r="AX142" i="2" s="1"/>
  <c r="AW139" i="2"/>
  <c r="AX140" i="2" s="1"/>
  <c r="AW136" i="2"/>
  <c r="AX137" i="2" s="1"/>
  <c r="AW133" i="2"/>
  <c r="AX134" i="2" s="1"/>
  <c r="AW130" i="2"/>
  <c r="AX131" i="2" s="1"/>
  <c r="AW127" i="2"/>
  <c r="AX128" i="2" s="1"/>
  <c r="AW124" i="2"/>
  <c r="AX125" i="2" s="1"/>
  <c r="AW121" i="2"/>
  <c r="AX122" i="2" s="1"/>
  <c r="AW118" i="2"/>
  <c r="AX118" i="2" s="1"/>
  <c r="AW115" i="2"/>
  <c r="AX116" i="2" s="1"/>
  <c r="AW111" i="2"/>
  <c r="AW108" i="2"/>
  <c r="AX109" i="2" s="1"/>
  <c r="AW105" i="2"/>
  <c r="AX106" i="2" s="1"/>
  <c r="AW102" i="2"/>
  <c r="AX103" i="2" s="1"/>
  <c r="AW99" i="2"/>
  <c r="AX100" i="2" s="1"/>
  <c r="AW96" i="2"/>
  <c r="AX97" i="2" s="1"/>
  <c r="AW93" i="2"/>
  <c r="AX93" i="2" s="1"/>
  <c r="AW90" i="2"/>
  <c r="AX91" i="2" s="1"/>
  <c r="AW87" i="2"/>
  <c r="AX88" i="2" s="1"/>
  <c r="AW84" i="2"/>
  <c r="AX85" i="2" s="1"/>
  <c r="AW81" i="2"/>
  <c r="AX82" i="2" s="1"/>
  <c r="AW78" i="2"/>
  <c r="AX79" i="2" s="1"/>
  <c r="AW75" i="2"/>
  <c r="AX76" i="2" s="1"/>
  <c r="AW72" i="2"/>
  <c r="AX73" i="2" s="1"/>
  <c r="AW69" i="2"/>
  <c r="AX69" i="2" s="1"/>
  <c r="AW66" i="2"/>
  <c r="AX67" i="2" s="1"/>
  <c r="AW63" i="2"/>
  <c r="AX64" i="2" s="1"/>
  <c r="AW60" i="2"/>
  <c r="AX61" i="2" s="1"/>
  <c r="AW57" i="2"/>
  <c r="AX58" i="2" s="1"/>
  <c r="AW54" i="2"/>
  <c r="AX54" i="2" s="1"/>
  <c r="AW51" i="2"/>
  <c r="AX52" i="2" s="1"/>
  <c r="AW48" i="2"/>
  <c r="AX48" i="2" s="1"/>
  <c r="AW45" i="2"/>
  <c r="AX46" i="2" s="1"/>
  <c r="AW42" i="2"/>
  <c r="AX42" i="2" s="1"/>
  <c r="AW39" i="2"/>
  <c r="AX40" i="2" s="1"/>
  <c r="AW36" i="2"/>
  <c r="AX36" i="2" s="1"/>
  <c r="AW33" i="2"/>
  <c r="AX34" i="2" s="1"/>
  <c r="AW30" i="2"/>
  <c r="AX30" i="2" s="1"/>
  <c r="AW27" i="2"/>
  <c r="AX28" i="2" s="1"/>
  <c r="AW24" i="2"/>
  <c r="AX24" i="2" s="1"/>
  <c r="AW21" i="2"/>
  <c r="AX22" i="2" s="1"/>
  <c r="AW18" i="2"/>
  <c r="AX18" i="2" s="1"/>
  <c r="AW15" i="2"/>
  <c r="AX16" i="2" s="1"/>
  <c r="AW12" i="2"/>
  <c r="AX12" i="2" s="1"/>
  <c r="AW9" i="2"/>
  <c r="AX10" i="2" s="1"/>
  <c r="AW6" i="2"/>
  <c r="AX6" i="2" s="1"/>
  <c r="AW3" i="2"/>
  <c r="AV428" i="2"/>
  <c r="AV678" i="2"/>
  <c r="AU678" i="2"/>
  <c r="AV677" i="2"/>
  <c r="AU677" i="2"/>
  <c r="AV671" i="2"/>
  <c r="AU671" i="2"/>
  <c r="AV668" i="2"/>
  <c r="AU668" i="2"/>
  <c r="AV400" i="2"/>
  <c r="AV427" i="2"/>
  <c r="AV426" i="2"/>
  <c r="AV425" i="2"/>
  <c r="AV424" i="2"/>
  <c r="AV423" i="2"/>
  <c r="AV422" i="2"/>
  <c r="AV421" i="2"/>
  <c r="AV420" i="2"/>
  <c r="AV419" i="2"/>
  <c r="AV418" i="2"/>
  <c r="AV417" i="2"/>
  <c r="AV416" i="2"/>
  <c r="AV415" i="2"/>
  <c r="AV414" i="2"/>
  <c r="AV413" i="2"/>
  <c r="AV412" i="2"/>
  <c r="AV411" i="2"/>
  <c r="AV408" i="2"/>
  <c r="AV405" i="2"/>
  <c r="AV402" i="2"/>
  <c r="AV399" i="2"/>
  <c r="AV396" i="2"/>
  <c r="AV392" i="2"/>
  <c r="AV387" i="2"/>
  <c r="AV385" i="2"/>
  <c r="AV382" i="2"/>
  <c r="AV379" i="2"/>
  <c r="AV376" i="2"/>
  <c r="AV373" i="2"/>
  <c r="AV370" i="2"/>
  <c r="AV367" i="2"/>
  <c r="AV364" i="2"/>
  <c r="AV361" i="2"/>
  <c r="AV358" i="2"/>
  <c r="AV355" i="2"/>
  <c r="AV352" i="2"/>
  <c r="AV349" i="2"/>
  <c r="AV346" i="2"/>
  <c r="AV343" i="2"/>
  <c r="AV340" i="2"/>
  <c r="AV337" i="2"/>
  <c r="AV334" i="2"/>
  <c r="AV331" i="2"/>
  <c r="AV328" i="2"/>
  <c r="AV325" i="2"/>
  <c r="AV322" i="2"/>
  <c r="AV319" i="2"/>
  <c r="AV316" i="2"/>
  <c r="AV313" i="2"/>
  <c r="AV310" i="2"/>
  <c r="AV307" i="2"/>
  <c r="AV304" i="2"/>
  <c r="AV301" i="2"/>
  <c r="AV298" i="2"/>
  <c r="AV295" i="2"/>
  <c r="AV292" i="2"/>
  <c r="AV289" i="2"/>
  <c r="AV286" i="2"/>
  <c r="AV283" i="2"/>
  <c r="AV280" i="2"/>
  <c r="AV277" i="2"/>
  <c r="AV274" i="2"/>
  <c r="AV271" i="2"/>
  <c r="AV268" i="2"/>
  <c r="AV265" i="2"/>
  <c r="AV262" i="2"/>
  <c r="AV259" i="2"/>
  <c r="AV256" i="2"/>
  <c r="AV253" i="2"/>
  <c r="AV250" i="2"/>
  <c r="AV246" i="2"/>
  <c r="AV242" i="2"/>
  <c r="AV239" i="2"/>
  <c r="AV236" i="2"/>
  <c r="AV233" i="2"/>
  <c r="AV230" i="2"/>
  <c r="AV227" i="2"/>
  <c r="AV224" i="2"/>
  <c r="AV221" i="2"/>
  <c r="AV218" i="2"/>
  <c r="AV215" i="2"/>
  <c r="AV210" i="2"/>
  <c r="AV207" i="2"/>
  <c r="AV204" i="2"/>
  <c r="AV201" i="2"/>
  <c r="AV198" i="2"/>
  <c r="AV195" i="2"/>
  <c r="AV192" i="2"/>
  <c r="AV189" i="2"/>
  <c r="AV186" i="2"/>
  <c r="AV183" i="2"/>
  <c r="AV180" i="2"/>
  <c r="AV177" i="2"/>
  <c r="AV174" i="2"/>
  <c r="AV171" i="2"/>
  <c r="AV168" i="2"/>
  <c r="AV165" i="2"/>
  <c r="AV162" i="2"/>
  <c r="AV159" i="2"/>
  <c r="AV156" i="2"/>
  <c r="AV150" i="2"/>
  <c r="AV147" i="2"/>
  <c r="AV144" i="2"/>
  <c r="AV141" i="2"/>
  <c r="AV138" i="2"/>
  <c r="AV135" i="2"/>
  <c r="AV132" i="2"/>
  <c r="AV129" i="2"/>
  <c r="AV126" i="2"/>
  <c r="AV123" i="2"/>
  <c r="AV120" i="2"/>
  <c r="AV117" i="2"/>
  <c r="AV114" i="2"/>
  <c r="AV110" i="2"/>
  <c r="AV107" i="2"/>
  <c r="AV104" i="2"/>
  <c r="AV101" i="2"/>
  <c r="AV98" i="2"/>
  <c r="AV95" i="2"/>
  <c r="AV92" i="2"/>
  <c r="AV89" i="2"/>
  <c r="AV86" i="2"/>
  <c r="AV83" i="2"/>
  <c r="AV80" i="2"/>
  <c r="AV77" i="2"/>
  <c r="AV74" i="2"/>
  <c r="AV71" i="2"/>
  <c r="AV68" i="2"/>
  <c r="AV65" i="2"/>
  <c r="AV62" i="2"/>
  <c r="AV59" i="2"/>
  <c r="AV56" i="2"/>
  <c r="AV53" i="2"/>
  <c r="AV50" i="2"/>
  <c r="AV47" i="2"/>
  <c r="AV44" i="2"/>
  <c r="AV41" i="2"/>
  <c r="AV38" i="2"/>
  <c r="AV35" i="2"/>
  <c r="AV32" i="2"/>
  <c r="AV29" i="2"/>
  <c r="AV26" i="2"/>
  <c r="AV23" i="2"/>
  <c r="AV20" i="2"/>
  <c r="AV17" i="2"/>
  <c r="AV14" i="2"/>
  <c r="AV11" i="2"/>
  <c r="AV8" i="2"/>
  <c r="AV5" i="2"/>
  <c r="AT678" i="2"/>
  <c r="AT677" i="2"/>
  <c r="AT671" i="2"/>
  <c r="AT668" i="2"/>
  <c r="AS678" i="2"/>
  <c r="AS677" i="2"/>
  <c r="AS671" i="2"/>
  <c r="AS668" i="2"/>
  <c r="AS428" i="2"/>
  <c r="AT428" i="2" s="1"/>
  <c r="AS427" i="2"/>
  <c r="AT427" i="2" s="1"/>
  <c r="AS426" i="2"/>
  <c r="AT426" i="2" s="1"/>
  <c r="AS425" i="2"/>
  <c r="AT425" i="2" s="1"/>
  <c r="AS424" i="2"/>
  <c r="AT424" i="2" s="1"/>
  <c r="AS423" i="2"/>
  <c r="AT423" i="2" s="1"/>
  <c r="AS422" i="2"/>
  <c r="AT422" i="2" s="1"/>
  <c r="AS421" i="2"/>
  <c r="AT421" i="2" s="1"/>
  <c r="AS420" i="2"/>
  <c r="AT420" i="2" s="1"/>
  <c r="AS419" i="2"/>
  <c r="AT419" i="2" s="1"/>
  <c r="AS418" i="2"/>
  <c r="AT418" i="2" s="1"/>
  <c r="AS417" i="2"/>
  <c r="AT417" i="2" s="1"/>
  <c r="AS416" i="2"/>
  <c r="AT416" i="2" s="1"/>
  <c r="AS415" i="2"/>
  <c r="AT415" i="2" s="1"/>
  <c r="AS414" i="2"/>
  <c r="AT414" i="2" s="1"/>
  <c r="AS413" i="2"/>
  <c r="AT413" i="2" s="1"/>
  <c r="AS412" i="2"/>
  <c r="AS409" i="2"/>
  <c r="AT409" i="2" s="1"/>
  <c r="AS406" i="2"/>
  <c r="AT408" i="2" s="1"/>
  <c r="AS403" i="2"/>
  <c r="AT403" i="2" s="1"/>
  <c r="AS400" i="2"/>
  <c r="AT402" i="2" s="1"/>
  <c r="AS397" i="2"/>
  <c r="AS394" i="2"/>
  <c r="AT396" i="2" s="1"/>
  <c r="AS390" i="2"/>
  <c r="AT390" i="2" s="1"/>
  <c r="AS387" i="2"/>
  <c r="AT389" i="2" s="1"/>
  <c r="AS383" i="2"/>
  <c r="AT383" i="2" s="1"/>
  <c r="AS380" i="2"/>
  <c r="AS377" i="2"/>
  <c r="AT377" i="2" s="1"/>
  <c r="AS374" i="2"/>
  <c r="AT376" i="2" s="1"/>
  <c r="AS371" i="2"/>
  <c r="AS368" i="2"/>
  <c r="AT370" i="2" s="1"/>
  <c r="AS365" i="2"/>
  <c r="AS362" i="2"/>
  <c r="AT364" i="2" s="1"/>
  <c r="AS359" i="2"/>
  <c r="AT359" i="2" s="1"/>
  <c r="AS356" i="2"/>
  <c r="AT358" i="2" s="1"/>
  <c r="AS353" i="2"/>
  <c r="AT353" i="2" s="1"/>
  <c r="AS350" i="2"/>
  <c r="AT352" i="2" s="1"/>
  <c r="AS347" i="2"/>
  <c r="AT347" i="2" s="1"/>
  <c r="AS344" i="2"/>
  <c r="AT346" i="2" s="1"/>
  <c r="AS341" i="2"/>
  <c r="AT341" i="2" s="1"/>
  <c r="AS338" i="2"/>
  <c r="AT340" i="2" s="1"/>
  <c r="AS335" i="2"/>
  <c r="AT335" i="2" s="1"/>
  <c r="AS332" i="2"/>
  <c r="AT334" i="2" s="1"/>
  <c r="AS329" i="2"/>
  <c r="AT329" i="2" s="1"/>
  <c r="AS326" i="2"/>
  <c r="AT328" i="2" s="1"/>
  <c r="AS323" i="2"/>
  <c r="AS320" i="2"/>
  <c r="AT322" i="2" s="1"/>
  <c r="AS317" i="2"/>
  <c r="AT317" i="2" s="1"/>
  <c r="AS314" i="2"/>
  <c r="AT316" i="2" s="1"/>
  <c r="AS311" i="2"/>
  <c r="AT311" i="2" s="1"/>
  <c r="AS308" i="2"/>
  <c r="AT310" i="2" s="1"/>
  <c r="AS305" i="2"/>
  <c r="AT305" i="2" s="1"/>
  <c r="AS302" i="2"/>
  <c r="AT304" i="2" s="1"/>
  <c r="AS299" i="2"/>
  <c r="AT299" i="2" s="1"/>
  <c r="AS296" i="2"/>
  <c r="AT298" i="2" s="1"/>
  <c r="AS293" i="2"/>
  <c r="AT293" i="2" s="1"/>
  <c r="AS290" i="2"/>
  <c r="AT292" i="2" s="1"/>
  <c r="AS287" i="2"/>
  <c r="AS284" i="2"/>
  <c r="AT286" i="2" s="1"/>
  <c r="AS281" i="2"/>
  <c r="AT281" i="2" s="1"/>
  <c r="AS278" i="2"/>
  <c r="AT280" i="2" s="1"/>
  <c r="AS275" i="2"/>
  <c r="AT275" i="2" s="1"/>
  <c r="AS272" i="2"/>
  <c r="AT274" i="2" s="1"/>
  <c r="AS269" i="2"/>
  <c r="AT269" i="2" s="1"/>
  <c r="AS266" i="2"/>
  <c r="AT268" i="2" s="1"/>
  <c r="AS263" i="2"/>
  <c r="AT263" i="2" s="1"/>
  <c r="AS260" i="2"/>
  <c r="AS257" i="2"/>
  <c r="AT257" i="2" s="1"/>
  <c r="AS254" i="2"/>
  <c r="AT256" i="2" s="1"/>
  <c r="AS251" i="2"/>
  <c r="AT251" i="2" s="1"/>
  <c r="AS248" i="2"/>
  <c r="AT248" i="2" s="1"/>
  <c r="AS244" i="2"/>
  <c r="AT246" i="2" s="1"/>
  <c r="AS241" i="2"/>
  <c r="AT242" i="2" s="1"/>
  <c r="AS238" i="2"/>
  <c r="AT238" i="2" s="1"/>
  <c r="AS235" i="2"/>
  <c r="AT236" i="2" s="1"/>
  <c r="AS232" i="2"/>
  <c r="AT232" i="2" s="1"/>
  <c r="AS229" i="2"/>
  <c r="AT230" i="2" s="1"/>
  <c r="AS226" i="2"/>
  <c r="AT226" i="2" s="1"/>
  <c r="AS223" i="2"/>
  <c r="AT224" i="2" s="1"/>
  <c r="AS220" i="2"/>
  <c r="AT220" i="2" s="1"/>
  <c r="AS217" i="2"/>
  <c r="AT218" i="2" s="1"/>
  <c r="AS214" i="2"/>
  <c r="AT215" i="2" s="1"/>
  <c r="AS211" i="2"/>
  <c r="AT212" i="2" s="1"/>
  <c r="AS208" i="2"/>
  <c r="AT208" i="2" s="1"/>
  <c r="AS205" i="2"/>
  <c r="AT207" i="2" s="1"/>
  <c r="AS202" i="2"/>
  <c r="AT202" i="2" s="1"/>
  <c r="AS199" i="2"/>
  <c r="AT199" i="2" s="1"/>
  <c r="AS196" i="2"/>
  <c r="AT196" i="2" s="1"/>
  <c r="AS193" i="2"/>
  <c r="AT195" i="2" s="1"/>
  <c r="AS190" i="2"/>
  <c r="AT190" i="2" s="1"/>
  <c r="AS187" i="2"/>
  <c r="AT187" i="2" s="1"/>
  <c r="AS184" i="2"/>
  <c r="AT184" i="2" s="1"/>
  <c r="AS181" i="2"/>
  <c r="AT183" i="2" s="1"/>
  <c r="AS178" i="2"/>
  <c r="AT178" i="2" s="1"/>
  <c r="AS175" i="2"/>
  <c r="AT175" i="2" s="1"/>
  <c r="AS172" i="2"/>
  <c r="AT172" i="2" s="1"/>
  <c r="AS169" i="2"/>
  <c r="AT171" i="2" s="1"/>
  <c r="AS166" i="2"/>
  <c r="AS163" i="2"/>
  <c r="AT163" i="2" s="1"/>
  <c r="AS160" i="2"/>
  <c r="AT160" i="2" s="1"/>
  <c r="AS157" i="2"/>
  <c r="AT159" i="2" s="1"/>
  <c r="AS154" i="2"/>
  <c r="AT156" i="2" s="1"/>
  <c r="AS151" i="2"/>
  <c r="AT151" i="2" s="1"/>
  <c r="AS148" i="2"/>
  <c r="AT148" i="2" s="1"/>
  <c r="AS145" i="2"/>
  <c r="AT147" i="2" s="1"/>
  <c r="AS142" i="2"/>
  <c r="AS139" i="2"/>
  <c r="AT139" i="2" s="1"/>
  <c r="AS136" i="2"/>
  <c r="AT136" i="2" s="1"/>
  <c r="AS133" i="2"/>
  <c r="AT135" i="2" s="1"/>
  <c r="AS130" i="2"/>
  <c r="AT130" i="2" s="1"/>
  <c r="AS127" i="2"/>
  <c r="AT127" i="2" s="1"/>
  <c r="AS124" i="2"/>
  <c r="AT124" i="2" s="1"/>
  <c r="AS121" i="2"/>
  <c r="AT123" i="2" s="1"/>
  <c r="AS118" i="2"/>
  <c r="AT118" i="2" s="1"/>
  <c r="AS115" i="2"/>
  <c r="AS111" i="2"/>
  <c r="AT114" i="2" s="1"/>
  <c r="AS108" i="2"/>
  <c r="AT110" i="2" s="1"/>
  <c r="AS105" i="2"/>
  <c r="AT105" i="2" s="1"/>
  <c r="AS102" i="2"/>
  <c r="AT102" i="2" s="1"/>
  <c r="AS99" i="2"/>
  <c r="AT99" i="2" s="1"/>
  <c r="AS96" i="2"/>
  <c r="AT98" i="2" s="1"/>
  <c r="AS93" i="2"/>
  <c r="AT93" i="2" s="1"/>
  <c r="AS90" i="2"/>
  <c r="AT90" i="2" s="1"/>
  <c r="AS87" i="2"/>
  <c r="AT87" i="2" s="1"/>
  <c r="AS84" i="2"/>
  <c r="AT86" i="2" s="1"/>
  <c r="AS81" i="2"/>
  <c r="AT81" i="2" s="1"/>
  <c r="AS78" i="2"/>
  <c r="AT78" i="2" s="1"/>
  <c r="AS75" i="2"/>
  <c r="AT75" i="2" s="1"/>
  <c r="AS72" i="2"/>
  <c r="AT74" i="2" s="1"/>
  <c r="AS69" i="2"/>
  <c r="AT69" i="2" s="1"/>
  <c r="AS66" i="2"/>
  <c r="AS63" i="2"/>
  <c r="AT63" i="2" s="1"/>
  <c r="AS60" i="2"/>
  <c r="AT62" i="2" s="1"/>
  <c r="AS57" i="2"/>
  <c r="AT57" i="2" s="1"/>
  <c r="AS54" i="2"/>
  <c r="AT54" i="2" s="1"/>
  <c r="AS51" i="2"/>
  <c r="AT51" i="2" s="1"/>
  <c r="AS48" i="2"/>
  <c r="AT50" i="2" s="1"/>
  <c r="AS45" i="2"/>
  <c r="AT45" i="2" s="1"/>
  <c r="AS42" i="2"/>
  <c r="AT44" i="2" s="1"/>
  <c r="AS39" i="2"/>
  <c r="AT39" i="2" s="1"/>
  <c r="AS36" i="2"/>
  <c r="AT38" i="2" s="1"/>
  <c r="AS33" i="2"/>
  <c r="AT33" i="2" s="1"/>
  <c r="AS30" i="2"/>
  <c r="AT30" i="2" s="1"/>
  <c r="AS27" i="2"/>
  <c r="AT27" i="2" s="1"/>
  <c r="AS24" i="2"/>
  <c r="AT26" i="2" s="1"/>
  <c r="AS21" i="2"/>
  <c r="AT21" i="2" s="1"/>
  <c r="AS18" i="2"/>
  <c r="AS15" i="2"/>
  <c r="AT15" i="2" s="1"/>
  <c r="AS12" i="2"/>
  <c r="AT14" i="2" s="1"/>
  <c r="AS9" i="2"/>
  <c r="AS6" i="2"/>
  <c r="AT6" i="2" s="1"/>
  <c r="AS3" i="2"/>
  <c r="AT5" i="2" s="1"/>
  <c r="AR678" i="2"/>
  <c r="AR677" i="2"/>
  <c r="AR671" i="2"/>
  <c r="AR668" i="2"/>
  <c r="AP678" i="2"/>
  <c r="AP677" i="2"/>
  <c r="AP671" i="2"/>
  <c r="AP668" i="2"/>
  <c r="AO678" i="2"/>
  <c r="AO677" i="2"/>
  <c r="AO671" i="2"/>
  <c r="AO668" i="2"/>
  <c r="T667" i="4" l="1"/>
  <c r="BB651" i="2"/>
  <c r="BK681" i="2"/>
  <c r="AW670" i="2"/>
  <c r="AW681" i="2" s="1"/>
  <c r="AW665" i="2"/>
  <c r="AX244" i="2"/>
  <c r="AT227" i="2"/>
  <c r="AX72" i="2"/>
  <c r="AX169" i="2"/>
  <c r="AX351" i="2"/>
  <c r="R428" i="4"/>
  <c r="Q428" i="6" s="1"/>
  <c r="AM428" i="6" s="1"/>
  <c r="AM428" i="7" s="1"/>
  <c r="AM428" i="8" s="1"/>
  <c r="AT35" i="2"/>
  <c r="AT239" i="2"/>
  <c r="AX31" i="2"/>
  <c r="AX96" i="2"/>
  <c r="AX193" i="2"/>
  <c r="AT95" i="2"/>
  <c r="AT337" i="2"/>
  <c r="AX43" i="2"/>
  <c r="AX121" i="2"/>
  <c r="AT192" i="2"/>
  <c r="AX49" i="2"/>
  <c r="AX145" i="2"/>
  <c r="T16" i="7"/>
  <c r="T16" i="8"/>
  <c r="T64" i="7"/>
  <c r="T64" i="8"/>
  <c r="T237" i="7"/>
  <c r="T237" i="8"/>
  <c r="T117" i="7"/>
  <c r="T117" i="8"/>
  <c r="T20" i="7"/>
  <c r="T20" i="8"/>
  <c r="T369" i="7"/>
  <c r="T369" i="8"/>
  <c r="T306" i="7"/>
  <c r="T306" i="8"/>
  <c r="T162" i="7"/>
  <c r="T162" i="8"/>
  <c r="T116" i="7"/>
  <c r="T116" i="8"/>
  <c r="T379" i="7"/>
  <c r="T379" i="8"/>
  <c r="T291" i="7"/>
  <c r="T291" i="8"/>
  <c r="T131" i="7"/>
  <c r="T131" i="8"/>
  <c r="T82" i="7"/>
  <c r="T82" i="8"/>
  <c r="T273" i="7"/>
  <c r="T273" i="8"/>
  <c r="T204" i="7"/>
  <c r="T204" i="8"/>
  <c r="T161" i="7"/>
  <c r="T161" i="8"/>
  <c r="T132" i="7"/>
  <c r="T132" i="8"/>
  <c r="T107" i="7"/>
  <c r="T107" i="8"/>
  <c r="T71" i="7"/>
  <c r="T71" i="8"/>
  <c r="T35" i="7"/>
  <c r="T35" i="8"/>
  <c r="T171" i="7"/>
  <c r="T171" i="8"/>
  <c r="T98" i="7"/>
  <c r="T98" i="8"/>
  <c r="T50" i="7"/>
  <c r="T50" i="8"/>
  <c r="T243" i="7"/>
  <c r="T243" i="8"/>
  <c r="T219" i="7"/>
  <c r="T219" i="8"/>
  <c r="T141" i="7"/>
  <c r="T141" i="8"/>
  <c r="T663" i="7"/>
  <c r="T693" i="7" s="1"/>
  <c r="T663" i="8"/>
  <c r="T693" i="8" s="1"/>
  <c r="T378" i="7"/>
  <c r="T378" i="8"/>
  <c r="T270" i="7"/>
  <c r="T270" i="8"/>
  <c r="T201" i="7"/>
  <c r="T201" i="8"/>
  <c r="T80" i="7"/>
  <c r="T80" i="8"/>
  <c r="T430" i="7"/>
  <c r="T430" i="8"/>
  <c r="T165" i="7"/>
  <c r="T165" i="8"/>
  <c r="T44" i="7"/>
  <c r="T44" i="8"/>
  <c r="T381" i="7"/>
  <c r="T381" i="8"/>
  <c r="T209" i="7"/>
  <c r="T209" i="8"/>
  <c r="T137" i="7"/>
  <c r="T137" i="8"/>
  <c r="T28" i="7"/>
  <c r="T28" i="8"/>
  <c r="T354" i="7"/>
  <c r="T354" i="8"/>
  <c r="T234" i="7"/>
  <c r="T234" i="8"/>
  <c r="T170" i="7"/>
  <c r="T170" i="8"/>
  <c r="T122" i="7"/>
  <c r="T122" i="8"/>
  <c r="T49" i="7"/>
  <c r="T49" i="8"/>
  <c r="T168" i="7"/>
  <c r="T168" i="8"/>
  <c r="T367" i="7"/>
  <c r="T367" i="8"/>
  <c r="T316" i="7"/>
  <c r="T316" i="8"/>
  <c r="T268" i="7"/>
  <c r="T268" i="8"/>
  <c r="T194" i="7"/>
  <c r="T194" i="8"/>
  <c r="T411" i="7"/>
  <c r="T411" i="8"/>
  <c r="T389" i="7"/>
  <c r="T389" i="8"/>
  <c r="T349" i="7"/>
  <c r="T349" i="8"/>
  <c r="T295" i="7"/>
  <c r="T295" i="8"/>
  <c r="T191" i="7"/>
  <c r="T191" i="8"/>
  <c r="T94" i="7"/>
  <c r="T94" i="8"/>
  <c r="T34" i="7"/>
  <c r="T34" i="8"/>
  <c r="T309" i="7"/>
  <c r="T309" i="8"/>
  <c r="T210" i="7"/>
  <c r="T210" i="8"/>
  <c r="T180" i="7"/>
  <c r="T180" i="8"/>
  <c r="T138" i="7"/>
  <c r="T138" i="8"/>
  <c r="T114" i="7"/>
  <c r="T114" i="8"/>
  <c r="T83" i="7"/>
  <c r="T83" i="8"/>
  <c r="T47" i="7"/>
  <c r="T47" i="8"/>
  <c r="T11" i="7"/>
  <c r="T11" i="8"/>
  <c r="T183" i="7"/>
  <c r="T183" i="8"/>
  <c r="T110" i="7"/>
  <c r="T110" i="8"/>
  <c r="T62" i="7"/>
  <c r="T62" i="8"/>
  <c r="T14" i="7"/>
  <c r="T14" i="8"/>
  <c r="T363" i="7"/>
  <c r="T363" i="8"/>
  <c r="T255" i="7"/>
  <c r="T255" i="8"/>
  <c r="T227" i="7"/>
  <c r="T227" i="8"/>
  <c r="T147" i="7"/>
  <c r="T147" i="8"/>
  <c r="T68" i="7"/>
  <c r="T68" i="8"/>
  <c r="T663" i="6"/>
  <c r="T693" i="6" s="1"/>
  <c r="T662" i="7"/>
  <c r="T662" i="8"/>
  <c r="T342" i="7"/>
  <c r="T342" i="8"/>
  <c r="T294" i="7"/>
  <c r="T294" i="8"/>
  <c r="T396" i="7"/>
  <c r="T396" i="8"/>
  <c r="T198" i="7"/>
  <c r="T198" i="8"/>
  <c r="T13" i="7"/>
  <c r="T13" i="8"/>
  <c r="T271" i="7"/>
  <c r="T271" i="8"/>
  <c r="T40" i="7"/>
  <c r="T40" i="8"/>
  <c r="T407" i="8"/>
  <c r="T343" i="7"/>
  <c r="T343" i="8"/>
  <c r="T22" i="8"/>
  <c r="T366" i="7"/>
  <c r="T366" i="8"/>
  <c r="T322" i="7"/>
  <c r="T322" i="8"/>
  <c r="T282" i="7"/>
  <c r="T282" i="8"/>
  <c r="T129" i="7"/>
  <c r="T129" i="8"/>
  <c r="T32" i="7"/>
  <c r="T32" i="8"/>
  <c r="T677" i="8"/>
  <c r="T225" i="7"/>
  <c r="T225" i="8"/>
  <c r="T92" i="7"/>
  <c r="T92" i="8"/>
  <c r="T8" i="7"/>
  <c r="T8" i="8"/>
  <c r="T357" i="7"/>
  <c r="T357" i="8"/>
  <c r="T285" i="7"/>
  <c r="T285" i="8"/>
  <c r="T158" i="7"/>
  <c r="T158" i="8"/>
  <c r="T88" i="7"/>
  <c r="T88" i="8"/>
  <c r="T258" i="7"/>
  <c r="T258" i="8"/>
  <c r="T222" i="7"/>
  <c r="T222" i="8"/>
  <c r="T150" i="7"/>
  <c r="T150" i="8"/>
  <c r="T76" i="7"/>
  <c r="T76" i="8"/>
  <c r="T391" i="7"/>
  <c r="T391" i="8"/>
  <c r="T224" i="7"/>
  <c r="T224" i="8"/>
  <c r="T637" i="7"/>
  <c r="T637" i="8"/>
  <c r="T25" i="7"/>
  <c r="T25" i="8"/>
  <c r="T399" i="7"/>
  <c r="T399" i="8"/>
  <c r="T372" i="7"/>
  <c r="T372" i="8"/>
  <c r="T331" i="7"/>
  <c r="T331" i="8"/>
  <c r="T307" i="7"/>
  <c r="T307" i="8"/>
  <c r="T283" i="7"/>
  <c r="T283" i="8"/>
  <c r="T259" i="7"/>
  <c r="T259" i="8"/>
  <c r="T119" i="7"/>
  <c r="T119" i="8"/>
  <c r="T10" i="7"/>
  <c r="T10" i="8"/>
  <c r="T240" i="7"/>
  <c r="T240" i="8"/>
  <c r="T192" i="7"/>
  <c r="T192" i="8"/>
  <c r="T156" i="7"/>
  <c r="T156" i="8"/>
  <c r="T126" i="7"/>
  <c r="T126" i="8"/>
  <c r="T95" i="7"/>
  <c r="T95" i="8"/>
  <c r="T65" i="7"/>
  <c r="T65" i="8"/>
  <c r="T29" i="7"/>
  <c r="T29" i="8"/>
  <c r="T58" i="7"/>
  <c r="T58" i="8"/>
  <c r="T159" i="7"/>
  <c r="T159" i="8"/>
  <c r="T86" i="7"/>
  <c r="T86" i="8"/>
  <c r="T38" i="7"/>
  <c r="T38" i="8"/>
  <c r="T339" i="7"/>
  <c r="T339" i="8"/>
  <c r="T123" i="7"/>
  <c r="T123" i="8"/>
  <c r="T247" i="7"/>
  <c r="T247" i="8"/>
  <c r="T297" i="7"/>
  <c r="T297" i="8"/>
  <c r="T100" i="7"/>
  <c r="T100" i="8"/>
  <c r="T109" i="7"/>
  <c r="T109" i="8"/>
  <c r="T265" i="7"/>
  <c r="T265" i="8"/>
  <c r="T386" i="7"/>
  <c r="T386" i="8"/>
  <c r="T318" i="7"/>
  <c r="T318" i="8"/>
  <c r="T177" i="7"/>
  <c r="T177" i="8"/>
  <c r="T189" i="7"/>
  <c r="T189" i="8"/>
  <c r="T56" i="7"/>
  <c r="T56" i="8"/>
  <c r="T393" i="7"/>
  <c r="T393" i="8"/>
  <c r="T330" i="7"/>
  <c r="T330" i="8"/>
  <c r="T52" i="7"/>
  <c r="T52" i="8"/>
  <c r="T242" i="7"/>
  <c r="T242" i="8"/>
  <c r="T218" i="7"/>
  <c r="T218" i="8"/>
  <c r="T174" i="7"/>
  <c r="T174" i="8"/>
  <c r="T73" i="7"/>
  <c r="T73" i="8"/>
  <c r="T228" i="7"/>
  <c r="T228" i="8"/>
  <c r="T19" i="7"/>
  <c r="T19" i="8"/>
  <c r="T128" i="7"/>
  <c r="T128" i="8"/>
  <c r="T395" i="7"/>
  <c r="T395" i="8"/>
  <c r="T324" i="7"/>
  <c r="T324" i="8"/>
  <c r="T303" i="7"/>
  <c r="T303" i="8"/>
  <c r="T203" i="7"/>
  <c r="T203" i="8"/>
  <c r="T155" i="7"/>
  <c r="T155" i="8"/>
  <c r="T106" i="7"/>
  <c r="T106" i="8"/>
  <c r="T46" i="7"/>
  <c r="T46" i="8"/>
  <c r="T216" i="7"/>
  <c r="T216" i="8"/>
  <c r="T186" i="7"/>
  <c r="T186" i="8"/>
  <c r="T144" i="7"/>
  <c r="T144" i="8"/>
  <c r="T120" i="7"/>
  <c r="T120" i="8"/>
  <c r="T59" i="7"/>
  <c r="T59" i="8"/>
  <c r="T23" i="7"/>
  <c r="T23" i="8"/>
  <c r="T195" i="7"/>
  <c r="T195" i="8"/>
  <c r="T135" i="7"/>
  <c r="T135" i="8"/>
  <c r="T74" i="7"/>
  <c r="T74" i="8"/>
  <c r="T26" i="7"/>
  <c r="T26" i="8"/>
  <c r="T327" i="7"/>
  <c r="T327" i="8"/>
  <c r="T231" i="7"/>
  <c r="T231" i="8"/>
  <c r="T207" i="7"/>
  <c r="T207" i="8"/>
  <c r="T104" i="7"/>
  <c r="T104" i="8"/>
  <c r="T358" i="6"/>
  <c r="T358" i="7"/>
  <c r="T274" i="6"/>
  <c r="T274" i="7"/>
  <c r="T388" i="6"/>
  <c r="T388" i="7"/>
  <c r="T352" i="6"/>
  <c r="T352" i="7"/>
  <c r="T384" i="6"/>
  <c r="T384" i="7"/>
  <c r="T336" i="6"/>
  <c r="T336" i="7"/>
  <c r="T292" i="6"/>
  <c r="T292" i="7"/>
  <c r="T256" i="6"/>
  <c r="T256" i="7"/>
  <c r="T315" i="6"/>
  <c r="T315" i="7"/>
  <c r="T351" i="6"/>
  <c r="T351" i="7"/>
  <c r="T410" i="6"/>
  <c r="T410" i="7"/>
  <c r="T370" i="6"/>
  <c r="T370" i="7"/>
  <c r="T262" i="6"/>
  <c r="T262" i="7"/>
  <c r="T37" i="6"/>
  <c r="T37" i="7"/>
  <c r="T325" i="6"/>
  <c r="T325" i="7"/>
  <c r="T221" i="6"/>
  <c r="T221" i="7"/>
  <c r="T149" i="6"/>
  <c r="T149" i="7"/>
  <c r="T404" i="6"/>
  <c r="T404" i="7"/>
  <c r="T364" i="6"/>
  <c r="T364" i="7"/>
  <c r="T408" i="6"/>
  <c r="T408" i="7"/>
  <c r="T312" i="6"/>
  <c r="T312" i="7"/>
  <c r="T288" i="6"/>
  <c r="T288" i="7"/>
  <c r="T252" i="6"/>
  <c r="T252" i="7"/>
  <c r="T176" i="6"/>
  <c r="T176" i="7"/>
  <c r="T103" i="6"/>
  <c r="T103" i="7"/>
  <c r="T43" i="6"/>
  <c r="T43" i="7"/>
  <c r="T429" i="6"/>
  <c r="T429" i="7"/>
  <c r="T382" i="6"/>
  <c r="T382" i="7"/>
  <c r="T17" i="6"/>
  <c r="T17" i="7"/>
  <c r="T373" i="6"/>
  <c r="T373" i="7"/>
  <c r="T289" i="6"/>
  <c r="T289" i="7"/>
  <c r="T334" i="6"/>
  <c r="T334" i="7"/>
  <c r="T182" i="6"/>
  <c r="T182" i="7"/>
  <c r="T97" i="6"/>
  <c r="T97" i="7"/>
  <c r="T167" i="6"/>
  <c r="T167" i="7"/>
  <c r="T70" i="6"/>
  <c r="T70" i="7"/>
  <c r="T239" i="6"/>
  <c r="T239" i="7"/>
  <c r="T215" i="6"/>
  <c r="T215" i="7"/>
  <c r="T85" i="6"/>
  <c r="T85" i="7"/>
  <c r="T249" i="6"/>
  <c r="T249" i="7"/>
  <c r="T345" i="6"/>
  <c r="T345" i="7"/>
  <c r="T245" i="6"/>
  <c r="T245" i="7"/>
  <c r="T125" i="6"/>
  <c r="T125" i="7"/>
  <c r="T340" i="6"/>
  <c r="T340" i="7"/>
  <c r="T300" i="6"/>
  <c r="T300" i="7"/>
  <c r="T276" i="6"/>
  <c r="T276" i="7"/>
  <c r="T200" i="6"/>
  <c r="T200" i="7"/>
  <c r="T79" i="6"/>
  <c r="T79" i="7"/>
  <c r="T7" i="6"/>
  <c r="T7" i="7"/>
  <c r="T77" i="6"/>
  <c r="T77" i="7"/>
  <c r="T405" i="6"/>
  <c r="T405" i="7"/>
  <c r="T337" i="6"/>
  <c r="T337" i="7"/>
  <c r="T253" i="6"/>
  <c r="T253" i="7"/>
  <c r="T321" i="6"/>
  <c r="T321" i="7"/>
  <c r="T206" i="6"/>
  <c r="T206" i="7"/>
  <c r="T55" i="6"/>
  <c r="T55" i="7"/>
  <c r="T319" i="6"/>
  <c r="T319" i="7"/>
  <c r="T267" i="6"/>
  <c r="T267" i="7"/>
  <c r="T143" i="6"/>
  <c r="T143" i="7"/>
  <c r="T346" i="6"/>
  <c r="T346" i="7"/>
  <c r="T298" i="6"/>
  <c r="T298" i="7"/>
  <c r="T246" i="6"/>
  <c r="T246" i="7"/>
  <c r="T53" i="6"/>
  <c r="T53" i="7"/>
  <c r="T333" i="6"/>
  <c r="T333" i="7"/>
  <c r="T233" i="6"/>
  <c r="T233" i="7"/>
  <c r="T173" i="6"/>
  <c r="T173" i="7"/>
  <c r="T328" i="6"/>
  <c r="T328" i="7"/>
  <c r="T264" i="6"/>
  <c r="T264" i="7"/>
  <c r="T188" i="6"/>
  <c r="T188" i="7"/>
  <c r="T140" i="6"/>
  <c r="T140" i="7"/>
  <c r="T67" i="6"/>
  <c r="T67" i="7"/>
  <c r="T41" i="6"/>
  <c r="T41" i="7"/>
  <c r="T385" i="6"/>
  <c r="T385" i="7"/>
  <c r="T301" i="6"/>
  <c r="T301" i="7"/>
  <c r="T185" i="6"/>
  <c r="T185" i="7"/>
  <c r="T230" i="6"/>
  <c r="T230" i="7"/>
  <c r="T280" i="6"/>
  <c r="T280" i="7"/>
  <c r="T61" i="6"/>
  <c r="T61" i="7"/>
  <c r="T407" i="6"/>
  <c r="T407" i="7"/>
  <c r="T179" i="6"/>
  <c r="T179" i="7"/>
  <c r="T22" i="6"/>
  <c r="T22" i="7"/>
  <c r="T5" i="6"/>
  <c r="T5" i="7"/>
  <c r="T398" i="6"/>
  <c r="T398" i="7"/>
  <c r="T250" i="6"/>
  <c r="T250" i="7"/>
  <c r="T101" i="6"/>
  <c r="T101" i="7"/>
  <c r="T401" i="6"/>
  <c r="T401" i="7"/>
  <c r="T313" i="6"/>
  <c r="T313" i="7"/>
  <c r="T197" i="6"/>
  <c r="T197" i="7"/>
  <c r="T392" i="6"/>
  <c r="T392" i="7"/>
  <c r="T360" i="6"/>
  <c r="T360" i="7"/>
  <c r="T348" i="6"/>
  <c r="T348" i="7"/>
  <c r="T304" i="6"/>
  <c r="T304" i="7"/>
  <c r="T286" i="6"/>
  <c r="T286" i="7"/>
  <c r="T236" i="6"/>
  <c r="T236" i="7"/>
  <c r="T164" i="6"/>
  <c r="T164" i="7"/>
  <c r="T91" i="6"/>
  <c r="T91" i="7"/>
  <c r="T31" i="6"/>
  <c r="T31" i="7"/>
  <c r="T630" i="6"/>
  <c r="T671" i="6" s="1"/>
  <c r="T630" i="7"/>
  <c r="T671" i="7" s="1"/>
  <c r="T310" i="6"/>
  <c r="T310" i="7"/>
  <c r="T361" i="6"/>
  <c r="T361" i="7"/>
  <c r="T277" i="6"/>
  <c r="T277" i="7"/>
  <c r="T4" i="6"/>
  <c r="T4" i="7"/>
  <c r="T261" i="6"/>
  <c r="T261" i="7"/>
  <c r="T146" i="6"/>
  <c r="T146" i="7"/>
  <c r="T402" i="6"/>
  <c r="T402" i="7"/>
  <c r="T134" i="7"/>
  <c r="T376" i="6"/>
  <c r="T376" i="7"/>
  <c r="T355" i="6"/>
  <c r="T355" i="7"/>
  <c r="T279" i="6"/>
  <c r="T279" i="7"/>
  <c r="T89" i="6"/>
  <c r="T89" i="7"/>
  <c r="X374" i="4"/>
  <c r="T375" i="7"/>
  <c r="AZ428" i="2"/>
  <c r="AE428" i="4"/>
  <c r="E23" i="5"/>
  <c r="E32" i="5"/>
  <c r="E36" i="5" s="1"/>
  <c r="BK667" i="2"/>
  <c r="X57" i="4"/>
  <c r="T386" i="6"/>
  <c r="T318" i="6"/>
  <c r="T137" i="6"/>
  <c r="T234" i="6"/>
  <c r="T378" i="6"/>
  <c r="T270" i="6"/>
  <c r="T201" i="6"/>
  <c r="T80" i="6"/>
  <c r="T430" i="6"/>
  <c r="T237" i="6"/>
  <c r="T165" i="6"/>
  <c r="T44" i="6"/>
  <c r="T396" i="6"/>
  <c r="T369" i="6"/>
  <c r="T297" i="6"/>
  <c r="T100" i="6"/>
  <c r="T306" i="6"/>
  <c r="T198" i="6"/>
  <c r="T162" i="6"/>
  <c r="T109" i="6"/>
  <c r="T13" i="6"/>
  <c r="T116" i="6"/>
  <c r="T271" i="6"/>
  <c r="T40" i="6"/>
  <c r="T379" i="6"/>
  <c r="T343" i="6"/>
  <c r="T291" i="6"/>
  <c r="T265" i="6"/>
  <c r="X130" i="4"/>
  <c r="T131" i="6"/>
  <c r="T82" i="6"/>
  <c r="T273" i="6"/>
  <c r="T204" i="6"/>
  <c r="T161" i="6"/>
  <c r="T132" i="6"/>
  <c r="T107" i="6"/>
  <c r="T71" i="6"/>
  <c r="T35" i="6"/>
  <c r="T171" i="6"/>
  <c r="T98" i="6"/>
  <c r="T50" i="6"/>
  <c r="T243" i="6"/>
  <c r="T219" i="6"/>
  <c r="T141" i="6"/>
  <c r="T354" i="6"/>
  <c r="T170" i="6"/>
  <c r="T49" i="6"/>
  <c r="T168" i="6"/>
  <c r="T367" i="6"/>
  <c r="T194" i="6"/>
  <c r="T389" i="6"/>
  <c r="T349" i="6"/>
  <c r="T295" i="6"/>
  <c r="T191" i="6"/>
  <c r="T94" i="6"/>
  <c r="T309" i="6"/>
  <c r="T114" i="6"/>
  <c r="T47" i="6"/>
  <c r="T11" i="6"/>
  <c r="T183" i="6"/>
  <c r="T62" i="6"/>
  <c r="T14" i="6"/>
  <c r="T363" i="6"/>
  <c r="T227" i="6"/>
  <c r="T147" i="6"/>
  <c r="T68" i="6"/>
  <c r="T342" i="6"/>
  <c r="T294" i="6"/>
  <c r="T16" i="6"/>
  <c r="T64" i="6"/>
  <c r="T225" i="6"/>
  <c r="T117" i="6"/>
  <c r="T20" i="6"/>
  <c r="T357" i="6"/>
  <c r="T285" i="6"/>
  <c r="T158" i="6"/>
  <c r="T88" i="6"/>
  <c r="T258" i="6"/>
  <c r="T222" i="6"/>
  <c r="T150" i="6"/>
  <c r="T76" i="6"/>
  <c r="T391" i="6"/>
  <c r="T224" i="6"/>
  <c r="T637" i="6"/>
  <c r="T25" i="6"/>
  <c r="T399" i="6"/>
  <c r="T372" i="6"/>
  <c r="T331" i="6"/>
  <c r="T307" i="6"/>
  <c r="T283" i="6"/>
  <c r="T259" i="6"/>
  <c r="T119" i="6"/>
  <c r="T10" i="6"/>
  <c r="T240" i="6"/>
  <c r="T192" i="6"/>
  <c r="T156" i="6"/>
  <c r="T126" i="6"/>
  <c r="T95" i="6"/>
  <c r="T65" i="6"/>
  <c r="T29" i="6"/>
  <c r="T58" i="6"/>
  <c r="T159" i="6"/>
  <c r="T86" i="6"/>
  <c r="T38" i="6"/>
  <c r="T339" i="6"/>
  <c r="T123" i="6"/>
  <c r="T177" i="6"/>
  <c r="T189" i="6"/>
  <c r="T56" i="6"/>
  <c r="T381" i="6"/>
  <c r="T209" i="6"/>
  <c r="T28" i="6"/>
  <c r="T122" i="6"/>
  <c r="T316" i="6"/>
  <c r="T268" i="6"/>
  <c r="T411" i="6"/>
  <c r="T34" i="6"/>
  <c r="T210" i="6"/>
  <c r="T180" i="6"/>
  <c r="T138" i="6"/>
  <c r="T83" i="6"/>
  <c r="T110" i="6"/>
  <c r="T255" i="6"/>
  <c r="T366" i="6"/>
  <c r="X320" i="4"/>
  <c r="T322" i="6"/>
  <c r="T282" i="6"/>
  <c r="T129" i="6"/>
  <c r="T32" i="6"/>
  <c r="X208" i="4"/>
  <c r="T92" i="6"/>
  <c r="T8" i="6"/>
  <c r="T393" i="6"/>
  <c r="T330" i="6"/>
  <c r="T52" i="6"/>
  <c r="T242" i="6"/>
  <c r="T218" i="6"/>
  <c r="T174" i="6"/>
  <c r="X133" i="4"/>
  <c r="T134" i="6"/>
  <c r="T73" i="6"/>
  <c r="T228" i="6"/>
  <c r="T19" i="6"/>
  <c r="T128" i="6"/>
  <c r="T395" i="6"/>
  <c r="T324" i="6"/>
  <c r="T303" i="6"/>
  <c r="T203" i="6"/>
  <c r="T155" i="6"/>
  <c r="T106" i="6"/>
  <c r="T46" i="6"/>
  <c r="T216" i="6"/>
  <c r="T186" i="6"/>
  <c r="T144" i="6"/>
  <c r="T120" i="6"/>
  <c r="T59" i="6"/>
  <c r="T23" i="6"/>
  <c r="T195" i="6"/>
  <c r="T135" i="6"/>
  <c r="T74" i="6"/>
  <c r="T26" i="6"/>
  <c r="T375" i="6"/>
  <c r="T327" i="6"/>
  <c r="T231" i="6"/>
  <c r="T207" i="6"/>
  <c r="T104" i="6"/>
  <c r="T247" i="6"/>
  <c r="X241" i="4"/>
  <c r="X72" i="4"/>
  <c r="X323" i="4"/>
  <c r="X205" i="4"/>
  <c r="T681" i="4"/>
  <c r="X184" i="4"/>
  <c r="X229" i="4"/>
  <c r="X112" i="4"/>
  <c r="X169" i="4"/>
  <c r="X166" i="4"/>
  <c r="X214" i="4"/>
  <c r="X136" i="4"/>
  <c r="X380" i="4"/>
  <c r="X48" i="4"/>
  <c r="X338" i="4"/>
  <c r="X278" i="4"/>
  <c r="X21" i="4"/>
  <c r="X238" i="4"/>
  <c r="X24" i="4"/>
  <c r="X193" i="4"/>
  <c r="X266" i="4"/>
  <c r="X142" i="4"/>
  <c r="X226" i="4"/>
  <c r="X81" i="4"/>
  <c r="X60" i="4"/>
  <c r="X314" i="4"/>
  <c r="X178" i="4"/>
  <c r="X113" i="4"/>
  <c r="X45" i="4"/>
  <c r="X160" i="4"/>
  <c r="X181" i="4"/>
  <c r="X96" i="4"/>
  <c r="X371" i="4"/>
  <c r="X69" i="4"/>
  <c r="X121" i="4"/>
  <c r="X12" i="4"/>
  <c r="X145" i="4"/>
  <c r="X217" i="4"/>
  <c r="X254" i="4"/>
  <c r="X353" i="4"/>
  <c r="X9" i="4"/>
  <c r="X105" i="4"/>
  <c r="T680" i="4"/>
  <c r="X27" i="4"/>
  <c r="X305" i="4"/>
  <c r="X93" i="4"/>
  <c r="X394" i="4"/>
  <c r="X190" i="4"/>
  <c r="X118" i="4"/>
  <c r="X108" i="4"/>
  <c r="X154" i="4"/>
  <c r="V681" i="4"/>
  <c r="X33" i="4"/>
  <c r="V667" i="4"/>
  <c r="V680" i="4" s="1"/>
  <c r="X202" i="4"/>
  <c r="W681" i="4"/>
  <c r="X157" i="4"/>
  <c r="AV374" i="2"/>
  <c r="AV121" i="2"/>
  <c r="AV241" i="2"/>
  <c r="BE667" i="2"/>
  <c r="X257" i="4"/>
  <c r="X87" i="4"/>
  <c r="X212" i="4"/>
  <c r="X317" i="4"/>
  <c r="X269" i="4"/>
  <c r="V682" i="4"/>
  <c r="X377" i="4"/>
  <c r="T682" i="4"/>
  <c r="X329" i="4"/>
  <c r="X365" i="4"/>
  <c r="X409" i="4"/>
  <c r="X36" i="4"/>
  <c r="X344" i="4"/>
  <c r="X244" i="4"/>
  <c r="T244" i="8" s="1"/>
  <c r="X235" i="4"/>
  <c r="X175" i="4"/>
  <c r="X78" i="4"/>
  <c r="X42" i="4"/>
  <c r="X39" i="4"/>
  <c r="X3" i="4"/>
  <c r="T3" i="8" s="1"/>
  <c r="X248" i="4"/>
  <c r="T248" i="8" s="1"/>
  <c r="X332" i="4"/>
  <c r="X232" i="4"/>
  <c r="X172" i="4"/>
  <c r="X124" i="4"/>
  <c r="X687" i="4"/>
  <c r="X387" i="4"/>
  <c r="X311" i="4"/>
  <c r="X287" i="4"/>
  <c r="X275" i="4"/>
  <c r="X163" i="4"/>
  <c r="X66" i="4"/>
  <c r="X30" i="4"/>
  <c r="X671" i="4"/>
  <c r="X368" i="4"/>
  <c r="X15" i="4"/>
  <c r="X260" i="4"/>
  <c r="X223" i="4"/>
  <c r="X54" i="4"/>
  <c r="X84" i="4"/>
  <c r="X220" i="4"/>
  <c r="X153" i="4"/>
  <c r="X383" i="4"/>
  <c r="X335" i="4"/>
  <c r="W667" i="4"/>
  <c r="W680" i="4" s="1"/>
  <c r="X347" i="4"/>
  <c r="X199" i="4"/>
  <c r="X152" i="4"/>
  <c r="T152" i="8" s="1"/>
  <c r="X102" i="4"/>
  <c r="X293" i="4"/>
  <c r="W674" i="4"/>
  <c r="X412" i="4"/>
  <c r="T412" i="8" s="1"/>
  <c r="T674" i="8" s="1"/>
  <c r="X406" i="4"/>
  <c r="X350" i="4"/>
  <c r="X326" i="4"/>
  <c r="X302" i="4"/>
  <c r="X677" i="4"/>
  <c r="X356" i="4"/>
  <c r="X213" i="4"/>
  <c r="T213" i="8" s="1"/>
  <c r="X272" i="4"/>
  <c r="X115" i="4"/>
  <c r="X390" i="4"/>
  <c r="X359" i="4"/>
  <c r="X263" i="4"/>
  <c r="X139" i="4"/>
  <c r="X6" i="4"/>
  <c r="X636" i="4"/>
  <c r="T636" i="8" s="1"/>
  <c r="W678" i="4"/>
  <c r="X341" i="4"/>
  <c r="X290" i="4"/>
  <c r="X308" i="4"/>
  <c r="X127" i="4"/>
  <c r="X397" i="4"/>
  <c r="X99" i="4"/>
  <c r="X51" i="4"/>
  <c r="X400" i="4"/>
  <c r="X196" i="4"/>
  <c r="X148" i="4"/>
  <c r="X403" i="4"/>
  <c r="X299" i="4"/>
  <c r="X251" i="4"/>
  <c r="X187" i="4"/>
  <c r="X90" i="4"/>
  <c r="X63" i="4"/>
  <c r="X362" i="4"/>
  <c r="W677" i="4"/>
  <c r="X75" i="4"/>
  <c r="X296" i="4"/>
  <c r="X284" i="4"/>
  <c r="X281" i="4"/>
  <c r="X18" i="4"/>
  <c r="BF667" i="2"/>
  <c r="BG681" i="2"/>
  <c r="BL681" i="2"/>
  <c r="BL682" i="2"/>
  <c r="BK682" i="2"/>
  <c r="BJ667" i="2"/>
  <c r="BG682" i="2"/>
  <c r="BF682" i="2"/>
  <c r="BF681" i="2"/>
  <c r="AZ645" i="2"/>
  <c r="AX287" i="2"/>
  <c r="AV48" i="2"/>
  <c r="AV314" i="2"/>
  <c r="AX33" i="2"/>
  <c r="AX70" i="2"/>
  <c r="AX119" i="2"/>
  <c r="AX167" i="2"/>
  <c r="AX335" i="2"/>
  <c r="AT107" i="2"/>
  <c r="AT313" i="2"/>
  <c r="AV181" i="2"/>
  <c r="AX19" i="2"/>
  <c r="AX45" i="2"/>
  <c r="AX94" i="2"/>
  <c r="AX143" i="2"/>
  <c r="AX191" i="2"/>
  <c r="AX276" i="2"/>
  <c r="AT20" i="2"/>
  <c r="AT18" i="2"/>
  <c r="AT394" i="2"/>
  <c r="AT141" i="2"/>
  <c r="AT308" i="2"/>
  <c r="AX9" i="2"/>
  <c r="AX25" i="2"/>
  <c r="AX57" i="2"/>
  <c r="AX81" i="2"/>
  <c r="AX105" i="2"/>
  <c r="AX130" i="2"/>
  <c r="AX154" i="2"/>
  <c r="AX178" i="2"/>
  <c r="AX202" i="2"/>
  <c r="AX255" i="2"/>
  <c r="AX324" i="2"/>
  <c r="AX383" i="2"/>
  <c r="AV36" i="2"/>
  <c r="AV169" i="2"/>
  <c r="AV290" i="2"/>
  <c r="AV389" i="2"/>
  <c r="AX13" i="2"/>
  <c r="AX401" i="2"/>
  <c r="AT59" i="2"/>
  <c r="AT265" i="2"/>
  <c r="AT361" i="2"/>
  <c r="AV96" i="2"/>
  <c r="AV229" i="2"/>
  <c r="AV362" i="2"/>
  <c r="AX7" i="2"/>
  <c r="AX21" i="2"/>
  <c r="AX37" i="2"/>
  <c r="AX55" i="2"/>
  <c r="AX78" i="2"/>
  <c r="AX102" i="2"/>
  <c r="AX127" i="2"/>
  <c r="AX175" i="2"/>
  <c r="AX199" i="2"/>
  <c r="AX303" i="2"/>
  <c r="AX372" i="2"/>
  <c r="AX209" i="2"/>
  <c r="AX208" i="2"/>
  <c r="AX258" i="2"/>
  <c r="AX257" i="2"/>
  <c r="AX282" i="2"/>
  <c r="AX281" i="2"/>
  <c r="AX306" i="2"/>
  <c r="AX305" i="2"/>
  <c r="AX330" i="2"/>
  <c r="AX329" i="2"/>
  <c r="AX354" i="2"/>
  <c r="AX353" i="2"/>
  <c r="AX378" i="2"/>
  <c r="AX377" i="2"/>
  <c r="AX404" i="2"/>
  <c r="AX403" i="2"/>
  <c r="AW677" i="2"/>
  <c r="AX429" i="2"/>
  <c r="AX677" i="2" s="1"/>
  <c r="AX63" i="2"/>
  <c r="AX87" i="2"/>
  <c r="AX111" i="2"/>
  <c r="AX136" i="2"/>
  <c r="AX160" i="2"/>
  <c r="AX184" i="2"/>
  <c r="AX270" i="2"/>
  <c r="AX318" i="2"/>
  <c r="AX366" i="2"/>
  <c r="AW666" i="2"/>
  <c r="AW667" i="2" s="1"/>
  <c r="AW680" i="2" s="1"/>
  <c r="AX152" i="2"/>
  <c r="AX248" i="2"/>
  <c r="AW676" i="2"/>
  <c r="AX249" i="2"/>
  <c r="AX272" i="2"/>
  <c r="AX273" i="2"/>
  <c r="AX296" i="2"/>
  <c r="AX297" i="2"/>
  <c r="AX320" i="2"/>
  <c r="AX321" i="2"/>
  <c r="AX344" i="2"/>
  <c r="AX345" i="2"/>
  <c r="AX368" i="2"/>
  <c r="AX369" i="2"/>
  <c r="AX394" i="2"/>
  <c r="AX395" i="2"/>
  <c r="AX3" i="2"/>
  <c r="AX15" i="2"/>
  <c r="AX27" i="2"/>
  <c r="AX39" i="2"/>
  <c r="AX51" i="2"/>
  <c r="AX113" i="2"/>
  <c r="AX665" i="2" s="1"/>
  <c r="AX261" i="2"/>
  <c r="AX293" i="2"/>
  <c r="AX309" i="2"/>
  <c r="AX341" i="2"/>
  <c r="AX357" i="2"/>
  <c r="AX390" i="2"/>
  <c r="AX407" i="2"/>
  <c r="AV72" i="2"/>
  <c r="AV133" i="2"/>
  <c r="AV193" i="2"/>
  <c r="AV266" i="2"/>
  <c r="AV326" i="2"/>
  <c r="AX4" i="2"/>
  <c r="AX66" i="2"/>
  <c r="AX75" i="2"/>
  <c r="AX90" i="2"/>
  <c r="AX99" i="2"/>
  <c r="AX115" i="2"/>
  <c r="AX124" i="2"/>
  <c r="AX139" i="2"/>
  <c r="AX148" i="2"/>
  <c r="AX163" i="2"/>
  <c r="AX172" i="2"/>
  <c r="AX187" i="2"/>
  <c r="AX196" i="2"/>
  <c r="AX205" i="2"/>
  <c r="AX675" i="2"/>
  <c r="AX263" i="2"/>
  <c r="AX279" i="2"/>
  <c r="AX311" i="2"/>
  <c r="AX327" i="2"/>
  <c r="AX359" i="2"/>
  <c r="AX375" i="2"/>
  <c r="AX409" i="2"/>
  <c r="AT47" i="2"/>
  <c r="AT132" i="2"/>
  <c r="AT204" i="2"/>
  <c r="AT277" i="2"/>
  <c r="AT356" i="2"/>
  <c r="AV24" i="2"/>
  <c r="AV84" i="2"/>
  <c r="AV145" i="2"/>
  <c r="AV217" i="2"/>
  <c r="AV278" i="2"/>
  <c r="AV338" i="2"/>
  <c r="AX266" i="2"/>
  <c r="AX267" i="2"/>
  <c r="AX290" i="2"/>
  <c r="AX291" i="2"/>
  <c r="AX314" i="2"/>
  <c r="AX315" i="2"/>
  <c r="AX338" i="2"/>
  <c r="AX339" i="2"/>
  <c r="AX362" i="2"/>
  <c r="AX363" i="2"/>
  <c r="AX387" i="2"/>
  <c r="AX388" i="2"/>
  <c r="AX60" i="2"/>
  <c r="AX84" i="2"/>
  <c r="AX108" i="2"/>
  <c r="AX133" i="2"/>
  <c r="AX157" i="2"/>
  <c r="AX181" i="2"/>
  <c r="AX252" i="2"/>
  <c r="AX285" i="2"/>
  <c r="AX300" i="2"/>
  <c r="AX333" i="2"/>
  <c r="AX348" i="2"/>
  <c r="AX381" i="2"/>
  <c r="AX398" i="2"/>
  <c r="AW675" i="2"/>
  <c r="AT66" i="2"/>
  <c r="AT68" i="2"/>
  <c r="AT117" i="2"/>
  <c r="AT115" i="2"/>
  <c r="AT262" i="2"/>
  <c r="AT260" i="2"/>
  <c r="AT60" i="2"/>
  <c r="AT157" i="2"/>
  <c r="AT211" i="2"/>
  <c r="AT9" i="2"/>
  <c r="AT11" i="2"/>
  <c r="AT142" i="2"/>
  <c r="AT144" i="2"/>
  <c r="AT166" i="2"/>
  <c r="AT168" i="2"/>
  <c r="AT287" i="2"/>
  <c r="AT289" i="2"/>
  <c r="AT323" i="2"/>
  <c r="AT325" i="2"/>
  <c r="AT371" i="2"/>
  <c r="AT373" i="2"/>
  <c r="AT42" i="2"/>
  <c r="AT71" i="2"/>
  <c r="AT165" i="2"/>
  <c r="AT223" i="2"/>
  <c r="AT272" i="2"/>
  <c r="AT320" i="2"/>
  <c r="AT385" i="2"/>
  <c r="AU674" i="2"/>
  <c r="AV12" i="2"/>
  <c r="AV60" i="2"/>
  <c r="AV108" i="2"/>
  <c r="AV157" i="2"/>
  <c r="AV205" i="2"/>
  <c r="AV254" i="2"/>
  <c r="AV302" i="2"/>
  <c r="AV350" i="2"/>
  <c r="AV380" i="2"/>
  <c r="AT397" i="2"/>
  <c r="AT399" i="2"/>
  <c r="AT12" i="2"/>
  <c r="AT23" i="2"/>
  <c r="AT41" i="2"/>
  <c r="AT53" i="2"/>
  <c r="AT83" i="2"/>
  <c r="AT92" i="2"/>
  <c r="AT108" i="2"/>
  <c r="AT120" i="2"/>
  <c r="AT138" i="2"/>
  <c r="AT150" i="2"/>
  <c r="AT180" i="2"/>
  <c r="AT189" i="2"/>
  <c r="AT205" i="2"/>
  <c r="AT221" i="2"/>
  <c r="AT235" i="2"/>
  <c r="AT253" i="2"/>
  <c r="AT271" i="2"/>
  <c r="AT284" i="2"/>
  <c r="AT301" i="2"/>
  <c r="AT319" i="2"/>
  <c r="AT332" i="2"/>
  <c r="AT349" i="2"/>
  <c r="AT368" i="2"/>
  <c r="AT392" i="2"/>
  <c r="AT411" i="2"/>
  <c r="AV670" i="2"/>
  <c r="AV665" i="2"/>
  <c r="AV675" i="2"/>
  <c r="AV406" i="2"/>
  <c r="AS674" i="2"/>
  <c r="AT17" i="2"/>
  <c r="AT29" i="2"/>
  <c r="AT84" i="2"/>
  <c r="AT126" i="2"/>
  <c r="AT181" i="2"/>
  <c r="AT210" i="2"/>
  <c r="AT259" i="2"/>
  <c r="AT307" i="2"/>
  <c r="AT355" i="2"/>
  <c r="AV153" i="2"/>
  <c r="AU666" i="2"/>
  <c r="AV212" i="2"/>
  <c r="AU673" i="2"/>
  <c r="AV18" i="2"/>
  <c r="AV42" i="2"/>
  <c r="AV66" i="2"/>
  <c r="AV90" i="2"/>
  <c r="AV115" i="2"/>
  <c r="AV139" i="2"/>
  <c r="AV163" i="2"/>
  <c r="AV187" i="2"/>
  <c r="AV211" i="2"/>
  <c r="AV235" i="2"/>
  <c r="AV260" i="2"/>
  <c r="AV284" i="2"/>
  <c r="AV308" i="2"/>
  <c r="AV332" i="2"/>
  <c r="AV356" i="2"/>
  <c r="AV394" i="2"/>
  <c r="AV674" i="2"/>
  <c r="AU665" i="2"/>
  <c r="AT198" i="2"/>
  <c r="AT295" i="2"/>
  <c r="AT365" i="2"/>
  <c r="AT367" i="2"/>
  <c r="AT89" i="2"/>
  <c r="AT101" i="2"/>
  <c r="AT186" i="2"/>
  <c r="AT343" i="2"/>
  <c r="AT379" i="2"/>
  <c r="AT405" i="2"/>
  <c r="AT382" i="2"/>
  <c r="AT380" i="2"/>
  <c r="AT36" i="2"/>
  <c r="AT65" i="2"/>
  <c r="AT77" i="2"/>
  <c r="AT133" i="2"/>
  <c r="AT162" i="2"/>
  <c r="AT174" i="2"/>
  <c r="AT233" i="2"/>
  <c r="AT283" i="2"/>
  <c r="AT296" i="2"/>
  <c r="AT331" i="2"/>
  <c r="AT344" i="2"/>
  <c r="AT406" i="2"/>
  <c r="AV6" i="2"/>
  <c r="AV30" i="2"/>
  <c r="AV54" i="2"/>
  <c r="AV78" i="2"/>
  <c r="AV102" i="2"/>
  <c r="AV127" i="2"/>
  <c r="AV151" i="2"/>
  <c r="AV175" i="2"/>
  <c r="AV199" i="2"/>
  <c r="AV223" i="2"/>
  <c r="AV248" i="2"/>
  <c r="AV272" i="2"/>
  <c r="AV296" i="2"/>
  <c r="AV320" i="2"/>
  <c r="AV344" i="2"/>
  <c r="AV368" i="2"/>
  <c r="AU676" i="2"/>
  <c r="AV3" i="2"/>
  <c r="AV9" i="2"/>
  <c r="AV15" i="2"/>
  <c r="AV21" i="2"/>
  <c r="AV27" i="2"/>
  <c r="AV33" i="2"/>
  <c r="AV39" i="2"/>
  <c r="AV45" i="2"/>
  <c r="AV51" i="2"/>
  <c r="AV57" i="2"/>
  <c r="AV63" i="2"/>
  <c r="AV69" i="2"/>
  <c r="AV75" i="2"/>
  <c r="AV81" i="2"/>
  <c r="AV87" i="2"/>
  <c r="AV93" i="2"/>
  <c r="AV99" i="2"/>
  <c r="AV105" i="2"/>
  <c r="AV111" i="2"/>
  <c r="AV118" i="2"/>
  <c r="AV124" i="2"/>
  <c r="AV130" i="2"/>
  <c r="AV136" i="2"/>
  <c r="AV142" i="2"/>
  <c r="AV148" i="2"/>
  <c r="AV154" i="2"/>
  <c r="AV160" i="2"/>
  <c r="AV166" i="2"/>
  <c r="AV172" i="2"/>
  <c r="AV178" i="2"/>
  <c r="AV184" i="2"/>
  <c r="AV190" i="2"/>
  <c r="AV196" i="2"/>
  <c r="AV202" i="2"/>
  <c r="AV208" i="2"/>
  <c r="AV214" i="2"/>
  <c r="AV220" i="2"/>
  <c r="AV226" i="2"/>
  <c r="AV232" i="2"/>
  <c r="AV238" i="2"/>
  <c r="AV244" i="2"/>
  <c r="AV251" i="2"/>
  <c r="AV257" i="2"/>
  <c r="AV263" i="2"/>
  <c r="AV269" i="2"/>
  <c r="AV275" i="2"/>
  <c r="AV281" i="2"/>
  <c r="AV287" i="2"/>
  <c r="AV293" i="2"/>
  <c r="AV299" i="2"/>
  <c r="AV305" i="2"/>
  <c r="AV311" i="2"/>
  <c r="AV317" i="2"/>
  <c r="AV323" i="2"/>
  <c r="AV329" i="2"/>
  <c r="AV335" i="2"/>
  <c r="AV341" i="2"/>
  <c r="AV347" i="2"/>
  <c r="AV353" i="2"/>
  <c r="AV359" i="2"/>
  <c r="AV365" i="2"/>
  <c r="AV371" i="2"/>
  <c r="AV377" i="2"/>
  <c r="AV383" i="2"/>
  <c r="AV390" i="2"/>
  <c r="AV397" i="2"/>
  <c r="AV403" i="2"/>
  <c r="AV409" i="2"/>
  <c r="AU670" i="2"/>
  <c r="AU681" i="2" s="1"/>
  <c r="AU675" i="2"/>
  <c r="AS666" i="2"/>
  <c r="AT154" i="2"/>
  <c r="AS673" i="2"/>
  <c r="AT214" i="2"/>
  <c r="AT8" i="2"/>
  <c r="AT24" i="2"/>
  <c r="AT32" i="2"/>
  <c r="AT48" i="2"/>
  <c r="AT56" i="2"/>
  <c r="AT72" i="2"/>
  <c r="AT80" i="2"/>
  <c r="AT96" i="2"/>
  <c r="AT104" i="2"/>
  <c r="AT121" i="2"/>
  <c r="AT129" i="2"/>
  <c r="AT145" i="2"/>
  <c r="AT153" i="2"/>
  <c r="AT169" i="2"/>
  <c r="AT177" i="2"/>
  <c r="AT193" i="2"/>
  <c r="AT201" i="2"/>
  <c r="AS676" i="2"/>
  <c r="AT250" i="2"/>
  <c r="AT217" i="2"/>
  <c r="AT229" i="2"/>
  <c r="AT241" i="2"/>
  <c r="AT254" i="2"/>
  <c r="AT266" i="2"/>
  <c r="AT278" i="2"/>
  <c r="AT290" i="2"/>
  <c r="AT302" i="2"/>
  <c r="AT314" i="2"/>
  <c r="AT326" i="2"/>
  <c r="AT338" i="2"/>
  <c r="AT350" i="2"/>
  <c r="AT362" i="2"/>
  <c r="AT374" i="2"/>
  <c r="AT387" i="2"/>
  <c r="AT400" i="2"/>
  <c r="AT412" i="2"/>
  <c r="AS670" i="2"/>
  <c r="AS681" i="2" s="1"/>
  <c r="AS665" i="2"/>
  <c r="AS675" i="2"/>
  <c r="AT3" i="2"/>
  <c r="AT111" i="2"/>
  <c r="AT244" i="2"/>
  <c r="T687" i="7" l="1"/>
  <c r="T677" i="6"/>
  <c r="BB645" i="2"/>
  <c r="AW682" i="2"/>
  <c r="AW684" i="2" s="1"/>
  <c r="AX666" i="2"/>
  <c r="AX667" i="2" s="1"/>
  <c r="AJ428" i="4"/>
  <c r="AA428" i="6" s="1"/>
  <c r="T677" i="7"/>
  <c r="T687" i="6"/>
  <c r="T281" i="7"/>
  <c r="T281" i="8"/>
  <c r="T75" i="7"/>
  <c r="T75" i="8"/>
  <c r="T63" i="7"/>
  <c r="T63" i="8"/>
  <c r="T403" i="7"/>
  <c r="T403" i="8"/>
  <c r="T308" i="7"/>
  <c r="T308" i="8"/>
  <c r="T390" i="7"/>
  <c r="T390" i="8"/>
  <c r="T302" i="7"/>
  <c r="T302" i="8"/>
  <c r="T36" i="7"/>
  <c r="T36" i="8"/>
  <c r="T317" i="7"/>
  <c r="T317" i="8"/>
  <c r="T45" i="7"/>
  <c r="T45" i="8"/>
  <c r="T193" i="7"/>
  <c r="T193" i="8"/>
  <c r="T166" i="7"/>
  <c r="T166" i="8"/>
  <c r="T320" i="7"/>
  <c r="T320" i="8"/>
  <c r="T57" i="7"/>
  <c r="T57" i="8"/>
  <c r="E37" i="5"/>
  <c r="E46" i="5"/>
  <c r="E50" i="5" s="1"/>
  <c r="T251" i="7"/>
  <c r="T251" i="8"/>
  <c r="T148" i="7"/>
  <c r="T148" i="8"/>
  <c r="T51" i="7"/>
  <c r="T51" i="8"/>
  <c r="T397" i="7"/>
  <c r="T397" i="8"/>
  <c r="T290" i="7"/>
  <c r="T290" i="8"/>
  <c r="T284" i="7"/>
  <c r="T284" i="8"/>
  <c r="T18" i="7"/>
  <c r="T18" i="8"/>
  <c r="T296" i="7"/>
  <c r="T296" i="8"/>
  <c r="T362" i="7"/>
  <c r="T362" i="8"/>
  <c r="T187" i="7"/>
  <c r="T187" i="8"/>
  <c r="T299" i="7"/>
  <c r="T299" i="8"/>
  <c r="T196" i="7"/>
  <c r="T196" i="8"/>
  <c r="T127" i="7"/>
  <c r="T127" i="8"/>
  <c r="T6" i="7"/>
  <c r="T6" i="8"/>
  <c r="T692" i="8"/>
  <c r="T406" i="7"/>
  <c r="T406" i="8"/>
  <c r="T383" i="7"/>
  <c r="T383" i="8"/>
  <c r="T260" i="7"/>
  <c r="T260" i="8"/>
  <c r="T368" i="7"/>
  <c r="T368" i="8"/>
  <c r="T30" i="7"/>
  <c r="T30" i="8"/>
  <c r="T163" i="7"/>
  <c r="T163" i="8"/>
  <c r="T287" i="7"/>
  <c r="T287" i="8"/>
  <c r="T172" i="7"/>
  <c r="T172" i="8"/>
  <c r="T42" i="7"/>
  <c r="T42" i="8"/>
  <c r="T409" i="7"/>
  <c r="T409" i="8"/>
  <c r="T269" i="7"/>
  <c r="T269" i="8"/>
  <c r="T108" i="7"/>
  <c r="T108" i="8"/>
  <c r="T190" i="7"/>
  <c r="T190" i="8"/>
  <c r="T27" i="7"/>
  <c r="T27" i="8"/>
  <c r="T9" i="7"/>
  <c r="T9" i="8"/>
  <c r="T145" i="7"/>
  <c r="T145" i="8"/>
  <c r="T69" i="7"/>
  <c r="T69" i="8"/>
  <c r="T160" i="7"/>
  <c r="T160" i="8"/>
  <c r="T314" i="7"/>
  <c r="T314" i="8"/>
  <c r="T266" i="7"/>
  <c r="T266" i="8"/>
  <c r="T338" i="7"/>
  <c r="T338" i="8"/>
  <c r="T214" i="7"/>
  <c r="T214" i="8"/>
  <c r="T229" i="7"/>
  <c r="T229" i="8"/>
  <c r="T323" i="7"/>
  <c r="T323" i="8"/>
  <c r="T208" i="7"/>
  <c r="T208" i="8"/>
  <c r="T57" i="6"/>
  <c r="T687" i="8"/>
  <c r="T139" i="7"/>
  <c r="T139" i="8"/>
  <c r="T332" i="7"/>
  <c r="T332" i="8"/>
  <c r="T39" i="7"/>
  <c r="T39" i="8"/>
  <c r="T377" i="7"/>
  <c r="T377" i="8"/>
  <c r="T257" i="7"/>
  <c r="T257" i="8"/>
  <c r="T202" i="7"/>
  <c r="T202" i="8"/>
  <c r="T394" i="7"/>
  <c r="T394" i="8"/>
  <c r="T353" i="7"/>
  <c r="T353" i="8"/>
  <c r="T48" i="7"/>
  <c r="T48" i="8"/>
  <c r="T184" i="7"/>
  <c r="T184" i="8"/>
  <c r="T72" i="7"/>
  <c r="T72" i="8"/>
  <c r="T678" i="8"/>
  <c r="T359" i="7"/>
  <c r="T359" i="8"/>
  <c r="T115" i="7"/>
  <c r="T115" i="8"/>
  <c r="T356" i="7"/>
  <c r="T356" i="8"/>
  <c r="T326" i="7"/>
  <c r="T326" i="8"/>
  <c r="T335" i="7"/>
  <c r="T335" i="8"/>
  <c r="T153" i="7"/>
  <c r="T153" i="8"/>
  <c r="T54" i="7"/>
  <c r="T54" i="8"/>
  <c r="T66" i="7"/>
  <c r="T66" i="8"/>
  <c r="T275" i="7"/>
  <c r="T275" i="8"/>
  <c r="T311" i="7"/>
  <c r="T311" i="8"/>
  <c r="T387" i="7"/>
  <c r="T387" i="8"/>
  <c r="T124" i="7"/>
  <c r="T124" i="8"/>
  <c r="T232" i="7"/>
  <c r="T232" i="8"/>
  <c r="T78" i="7"/>
  <c r="T78" i="8"/>
  <c r="T235" i="7"/>
  <c r="T235" i="8"/>
  <c r="T344" i="7"/>
  <c r="T344" i="8"/>
  <c r="T365" i="7"/>
  <c r="T365" i="8"/>
  <c r="T212" i="7"/>
  <c r="T212" i="8"/>
  <c r="T154" i="7"/>
  <c r="T154" i="8"/>
  <c r="T93" i="7"/>
  <c r="T93" i="8"/>
  <c r="T254" i="7"/>
  <c r="T254" i="8"/>
  <c r="T12" i="7"/>
  <c r="T12" i="8"/>
  <c r="T96" i="7"/>
  <c r="T96" i="8"/>
  <c r="T113" i="7"/>
  <c r="T113" i="8"/>
  <c r="T691" i="8" s="1"/>
  <c r="T81" i="7"/>
  <c r="T81" i="8"/>
  <c r="T226" i="7"/>
  <c r="T226" i="8"/>
  <c r="T24" i="7"/>
  <c r="T24" i="8"/>
  <c r="T21" i="7"/>
  <c r="T21" i="8"/>
  <c r="T380" i="7"/>
  <c r="T380" i="8"/>
  <c r="T169" i="7"/>
  <c r="T169" i="8"/>
  <c r="T241" i="7"/>
  <c r="T241" i="8"/>
  <c r="T374" i="7"/>
  <c r="T374" i="8"/>
  <c r="T102" i="7"/>
  <c r="T102" i="8"/>
  <c r="T371" i="7"/>
  <c r="T371" i="8"/>
  <c r="T60" i="7"/>
  <c r="T60" i="8"/>
  <c r="T238" i="7"/>
  <c r="T238" i="8"/>
  <c r="T90" i="7"/>
  <c r="T90" i="8"/>
  <c r="T400" i="7"/>
  <c r="T400" i="8"/>
  <c r="T99" i="7"/>
  <c r="T99" i="8"/>
  <c r="T341" i="7"/>
  <c r="T341" i="8"/>
  <c r="T263" i="7"/>
  <c r="T263" i="8"/>
  <c r="T272" i="7"/>
  <c r="T272" i="8"/>
  <c r="T350" i="7"/>
  <c r="T350" i="8"/>
  <c r="T293" i="7"/>
  <c r="T293" i="8"/>
  <c r="T199" i="7"/>
  <c r="T199" i="8"/>
  <c r="T347" i="7"/>
  <c r="T347" i="8"/>
  <c r="T220" i="7"/>
  <c r="T220" i="8"/>
  <c r="T84" i="7"/>
  <c r="T84" i="8"/>
  <c r="T223" i="7"/>
  <c r="T223" i="8"/>
  <c r="T15" i="7"/>
  <c r="T15" i="8"/>
  <c r="T175" i="7"/>
  <c r="T175" i="8"/>
  <c r="T329" i="7"/>
  <c r="T329" i="8"/>
  <c r="T87" i="7"/>
  <c r="T87" i="8"/>
  <c r="T157" i="7"/>
  <c r="T157" i="8"/>
  <c r="T33" i="7"/>
  <c r="T33" i="8"/>
  <c r="T118" i="7"/>
  <c r="T118" i="8"/>
  <c r="T305" i="7"/>
  <c r="T305" i="8"/>
  <c r="T105" i="7"/>
  <c r="T105" i="8"/>
  <c r="T217" i="7"/>
  <c r="T217" i="8"/>
  <c r="T121" i="7"/>
  <c r="T121" i="8"/>
  <c r="T181" i="7"/>
  <c r="T181" i="8"/>
  <c r="T178" i="7"/>
  <c r="T178" i="8"/>
  <c r="T142" i="7"/>
  <c r="T142" i="8"/>
  <c r="T278" i="7"/>
  <c r="T278" i="8"/>
  <c r="T136" i="7"/>
  <c r="T136" i="8"/>
  <c r="T112" i="7"/>
  <c r="T694" i="7" s="1"/>
  <c r="T112" i="8"/>
  <c r="T694" i="8" s="1"/>
  <c r="T205" i="7"/>
  <c r="T205" i="8"/>
  <c r="T133" i="7"/>
  <c r="T133" i="8"/>
  <c r="T374" i="6"/>
  <c r="T130" i="7"/>
  <c r="T130" i="8"/>
  <c r="R428" i="6"/>
  <c r="T412" i="6"/>
  <c r="T674" i="6" s="1"/>
  <c r="T412" i="7"/>
  <c r="T674" i="7" s="1"/>
  <c r="T213" i="6"/>
  <c r="T213" i="7"/>
  <c r="T3" i="6"/>
  <c r="T3" i="7"/>
  <c r="T244" i="6"/>
  <c r="T244" i="7"/>
  <c r="T636" i="6"/>
  <c r="T678" i="6" s="1"/>
  <c r="T636" i="7"/>
  <c r="T678" i="7" s="1"/>
  <c r="T152" i="6"/>
  <c r="T152" i="7"/>
  <c r="T248" i="6"/>
  <c r="T248" i="7"/>
  <c r="BB428" i="2"/>
  <c r="AF428" i="4"/>
  <c r="T6" i="6"/>
  <c r="T406" i="6"/>
  <c r="T383" i="6"/>
  <c r="T368" i="6"/>
  <c r="T175" i="6"/>
  <c r="T157" i="6"/>
  <c r="T118" i="6"/>
  <c r="T105" i="6"/>
  <c r="T121" i="6"/>
  <c r="T142" i="6"/>
  <c r="T278" i="6"/>
  <c r="X694" i="4"/>
  <c r="T112" i="6"/>
  <c r="T694" i="6" s="1"/>
  <c r="T320" i="6"/>
  <c r="T284" i="6"/>
  <c r="T90" i="6"/>
  <c r="T400" i="6"/>
  <c r="T99" i="6"/>
  <c r="T341" i="6"/>
  <c r="T263" i="6"/>
  <c r="T272" i="6"/>
  <c r="T350" i="6"/>
  <c r="T293" i="6"/>
  <c r="T199" i="6"/>
  <c r="T347" i="6"/>
  <c r="T220" i="6"/>
  <c r="T84" i="6"/>
  <c r="T223" i="6"/>
  <c r="T15" i="6"/>
  <c r="X111" i="4"/>
  <c r="T111" i="8" s="1"/>
  <c r="T275" i="6"/>
  <c r="T311" i="6"/>
  <c r="T387" i="6"/>
  <c r="T124" i="6"/>
  <c r="T232" i="6"/>
  <c r="T78" i="6"/>
  <c r="T235" i="6"/>
  <c r="T344" i="6"/>
  <c r="T365" i="6"/>
  <c r="T212" i="6"/>
  <c r="T154" i="6"/>
  <c r="T93" i="6"/>
  <c r="T254" i="6"/>
  <c r="T12" i="6"/>
  <c r="T96" i="6"/>
  <c r="T113" i="6"/>
  <c r="T81" i="6"/>
  <c r="T226" i="6"/>
  <c r="T24" i="6"/>
  <c r="T21" i="6"/>
  <c r="T380" i="6"/>
  <c r="T169" i="6"/>
  <c r="T241" i="6"/>
  <c r="T208" i="6"/>
  <c r="T260" i="6"/>
  <c r="T30" i="6"/>
  <c r="T329" i="6"/>
  <c r="T87" i="6"/>
  <c r="T33" i="6"/>
  <c r="T305" i="6"/>
  <c r="T217" i="6"/>
  <c r="T181" i="6"/>
  <c r="T178" i="6"/>
  <c r="T136" i="6"/>
  <c r="T205" i="6"/>
  <c r="T281" i="6"/>
  <c r="T75" i="6"/>
  <c r="T63" i="6"/>
  <c r="T403" i="6"/>
  <c r="T308" i="6"/>
  <c r="T139" i="6"/>
  <c r="T390" i="6"/>
  <c r="T302" i="6"/>
  <c r="T102" i="6"/>
  <c r="T163" i="6"/>
  <c r="T287" i="6"/>
  <c r="T172" i="6"/>
  <c r="T42" i="6"/>
  <c r="T409" i="6"/>
  <c r="T269" i="6"/>
  <c r="T108" i="6"/>
  <c r="T190" i="6"/>
  <c r="T27" i="6"/>
  <c r="T9" i="6"/>
  <c r="T145" i="6"/>
  <c r="T69" i="6"/>
  <c r="T160" i="6"/>
  <c r="T314" i="6"/>
  <c r="T266" i="6"/>
  <c r="T338" i="6"/>
  <c r="T214" i="6"/>
  <c r="T229" i="6"/>
  <c r="T323" i="6"/>
  <c r="T130" i="6"/>
  <c r="T18" i="6"/>
  <c r="T296" i="6"/>
  <c r="T362" i="6"/>
  <c r="T187" i="6"/>
  <c r="T299" i="6"/>
  <c r="T196" i="6"/>
  <c r="T127" i="6"/>
  <c r="T251" i="6"/>
  <c r="T148" i="6"/>
  <c r="T51" i="6"/>
  <c r="T397" i="6"/>
  <c r="T290" i="6"/>
  <c r="T359" i="6"/>
  <c r="T115" i="6"/>
  <c r="T356" i="6"/>
  <c r="T326" i="6"/>
  <c r="T335" i="6"/>
  <c r="T153" i="6"/>
  <c r="T54" i="6"/>
  <c r="T66" i="6"/>
  <c r="T332" i="6"/>
  <c r="T39" i="6"/>
  <c r="T36" i="6"/>
  <c r="T377" i="6"/>
  <c r="T317" i="6"/>
  <c r="T257" i="6"/>
  <c r="T202" i="6"/>
  <c r="T394" i="6"/>
  <c r="T353" i="6"/>
  <c r="T371" i="6"/>
  <c r="T45" i="6"/>
  <c r="T60" i="6"/>
  <c r="T193" i="6"/>
  <c r="T238" i="6"/>
  <c r="T48" i="6"/>
  <c r="T166" i="6"/>
  <c r="T184" i="6"/>
  <c r="T72" i="6"/>
  <c r="T133" i="6"/>
  <c r="T684" i="4"/>
  <c r="W682" i="4"/>
  <c r="X691" i="4"/>
  <c r="C18" i="5" s="1"/>
  <c r="V684" i="4"/>
  <c r="X690" i="4"/>
  <c r="B18" i="5" s="1"/>
  <c r="B22" i="5" s="1"/>
  <c r="X692" i="4"/>
  <c r="D18" i="5" s="1"/>
  <c r="X211" i="4"/>
  <c r="AV676" i="2"/>
  <c r="X670" i="4"/>
  <c r="X674" i="4"/>
  <c r="X676" i="4"/>
  <c r="X678" i="4"/>
  <c r="X151" i="4"/>
  <c r="T151" i="8" s="1"/>
  <c r="W684" i="4"/>
  <c r="X675" i="4"/>
  <c r="AX670" i="2"/>
  <c r="AX681" i="2" s="1"/>
  <c r="AS667" i="2"/>
  <c r="AS680" i="2" s="1"/>
  <c r="AX676" i="2"/>
  <c r="AT675" i="2"/>
  <c r="AT665" i="2"/>
  <c r="AV673" i="2"/>
  <c r="AV666" i="2"/>
  <c r="AV681" i="2"/>
  <c r="AU667" i="2"/>
  <c r="AU680" i="2" s="1"/>
  <c r="AS682" i="2"/>
  <c r="AT673" i="2"/>
  <c r="AU682" i="2"/>
  <c r="AT674" i="2"/>
  <c r="AT676" i="2"/>
  <c r="AT670" i="2"/>
  <c r="AT666" i="2"/>
  <c r="AI428" i="4" l="1"/>
  <c r="T675" i="8"/>
  <c r="T691" i="7"/>
  <c r="T690" i="8"/>
  <c r="T676" i="7"/>
  <c r="T670" i="7"/>
  <c r="T681" i="7" s="1"/>
  <c r="T675" i="7"/>
  <c r="X665" i="4"/>
  <c r="T690" i="6"/>
  <c r="T670" i="8"/>
  <c r="T681" i="8" s="1"/>
  <c r="T676" i="8"/>
  <c r="T211" i="7"/>
  <c r="T673" i="7" s="1"/>
  <c r="T211" i="8"/>
  <c r="T673" i="8" s="1"/>
  <c r="T665" i="8"/>
  <c r="T666" i="8"/>
  <c r="AF428" i="6"/>
  <c r="T692" i="6"/>
  <c r="E60" i="5"/>
  <c r="E64" i="5" s="1"/>
  <c r="E65" i="5" s="1"/>
  <c r="E51" i="5"/>
  <c r="AE428" i="6"/>
  <c r="T675" i="6"/>
  <c r="T691" i="6"/>
  <c r="Q428" i="7"/>
  <c r="T692" i="7"/>
  <c r="T111" i="6"/>
  <c r="T665" i="6" s="1"/>
  <c r="T111" i="7"/>
  <c r="T665" i="7" s="1"/>
  <c r="T151" i="6"/>
  <c r="T666" i="6" s="1"/>
  <c r="T151" i="7"/>
  <c r="T666" i="7" s="1"/>
  <c r="T690" i="7"/>
  <c r="AB428" i="6"/>
  <c r="B23" i="5"/>
  <c r="B32" i="5"/>
  <c r="B36" i="5" s="1"/>
  <c r="T676" i="6"/>
  <c r="T670" i="6"/>
  <c r="T681" i="6" s="1"/>
  <c r="T211" i="6"/>
  <c r="T673" i="6" s="1"/>
  <c r="C22" i="5"/>
  <c r="D22" i="5"/>
  <c r="X673" i="4"/>
  <c r="X682" i="4" s="1"/>
  <c r="X681" i="4"/>
  <c r="X666" i="4"/>
  <c r="AS684" i="2"/>
  <c r="AV682" i="2"/>
  <c r="AX682" i="2"/>
  <c r="AX680" i="2"/>
  <c r="AV667" i="2"/>
  <c r="AU684" i="2"/>
  <c r="AT667" i="2"/>
  <c r="AT681" i="2"/>
  <c r="AT682" i="2"/>
  <c r="AA428" i="7" l="1"/>
  <c r="T682" i="7"/>
  <c r="T667" i="8"/>
  <c r="T680" i="8" s="1"/>
  <c r="T682" i="8"/>
  <c r="B37" i="5"/>
  <c r="B46" i="5"/>
  <c r="B50" i="5" s="1"/>
  <c r="T667" i="7"/>
  <c r="T680" i="7" s="1"/>
  <c r="R428" i="7"/>
  <c r="Q428" i="8" s="1"/>
  <c r="R428" i="8" s="1"/>
  <c r="AB428" i="7"/>
  <c r="T667" i="6"/>
  <c r="T680" i="6" s="1"/>
  <c r="D23" i="5"/>
  <c r="D32" i="5"/>
  <c r="D36" i="5" s="1"/>
  <c r="C23" i="5"/>
  <c r="C32" i="5"/>
  <c r="C36" i="5" s="1"/>
  <c r="T682" i="6"/>
  <c r="X667" i="4"/>
  <c r="AV680" i="2"/>
  <c r="AT680" i="2"/>
  <c r="AT684" i="2" s="1"/>
  <c r="AX684" i="2"/>
  <c r="T684" i="7" l="1"/>
  <c r="T684" i="8"/>
  <c r="C37" i="5"/>
  <c r="C46" i="5"/>
  <c r="C50" i="5" s="1"/>
  <c r="B51" i="5"/>
  <c r="B60" i="5"/>
  <c r="B64" i="5" s="1"/>
  <c r="B65" i="5" s="1"/>
  <c r="D37" i="5"/>
  <c r="D46" i="5"/>
  <c r="D50" i="5" s="1"/>
  <c r="T684" i="6"/>
  <c r="AF428" i="7"/>
  <c r="AV684" i="2"/>
  <c r="X680" i="4"/>
  <c r="AQ678" i="2"/>
  <c r="AQ677" i="2"/>
  <c r="AQ671" i="2"/>
  <c r="AQ668" i="2"/>
  <c r="AQ428" i="2"/>
  <c r="AR428" i="2" s="1"/>
  <c r="AO428" i="2"/>
  <c r="AP428" i="2" s="1"/>
  <c r="AQ427" i="2"/>
  <c r="AR427" i="2" s="1"/>
  <c r="AO427" i="2"/>
  <c r="AP427" i="2" s="1"/>
  <c r="AQ426" i="2"/>
  <c r="AR426" i="2" s="1"/>
  <c r="AO426" i="2"/>
  <c r="AP426" i="2" s="1"/>
  <c r="AQ425" i="2"/>
  <c r="AR425" i="2" s="1"/>
  <c r="AO425" i="2"/>
  <c r="AP425" i="2" s="1"/>
  <c r="AQ424" i="2"/>
  <c r="AR424" i="2" s="1"/>
  <c r="AO424" i="2"/>
  <c r="AP424" i="2" s="1"/>
  <c r="AQ423" i="2"/>
  <c r="AR423" i="2" s="1"/>
  <c r="AO423" i="2"/>
  <c r="AP423" i="2" s="1"/>
  <c r="AQ422" i="2"/>
  <c r="AR422" i="2" s="1"/>
  <c r="AO422" i="2"/>
  <c r="AP422" i="2" s="1"/>
  <c r="AQ421" i="2"/>
  <c r="AR421" i="2" s="1"/>
  <c r="AO421" i="2"/>
  <c r="AP421" i="2" s="1"/>
  <c r="AQ420" i="2"/>
  <c r="AR420" i="2" s="1"/>
  <c r="AO420" i="2"/>
  <c r="AP420" i="2" s="1"/>
  <c r="AQ419" i="2"/>
  <c r="AR419" i="2" s="1"/>
  <c r="AO419" i="2"/>
  <c r="AP419" i="2" s="1"/>
  <c r="AQ418" i="2"/>
  <c r="AR418" i="2" s="1"/>
  <c r="AO418" i="2"/>
  <c r="AP418" i="2" s="1"/>
  <c r="AQ417" i="2"/>
  <c r="AR417" i="2" s="1"/>
  <c r="AO417" i="2"/>
  <c r="AP417" i="2" s="1"/>
  <c r="AQ416" i="2"/>
  <c r="AR416" i="2" s="1"/>
  <c r="AO416" i="2"/>
  <c r="AP416" i="2" s="1"/>
  <c r="AQ415" i="2"/>
  <c r="AR415" i="2" s="1"/>
  <c r="AO415" i="2"/>
  <c r="AP415" i="2" s="1"/>
  <c r="AQ414" i="2"/>
  <c r="AR414" i="2" s="1"/>
  <c r="AO414" i="2"/>
  <c r="AP414" i="2" s="1"/>
  <c r="AQ413" i="2"/>
  <c r="AR413" i="2" s="1"/>
  <c r="AO413" i="2"/>
  <c r="AP413" i="2" s="1"/>
  <c r="AQ412" i="2"/>
  <c r="AR412" i="2" s="1"/>
  <c r="AO412" i="2"/>
  <c r="AP412" i="2" s="1"/>
  <c r="AO409" i="2"/>
  <c r="AQ409" i="2"/>
  <c r="AQ406" i="2"/>
  <c r="AO406" i="2"/>
  <c r="AQ403" i="2"/>
  <c r="AO403" i="2"/>
  <c r="AQ400" i="2"/>
  <c r="AO400" i="2"/>
  <c r="AQ397" i="2"/>
  <c r="AO397" i="2"/>
  <c r="AQ394" i="2"/>
  <c r="AO394" i="2"/>
  <c r="AQ390" i="2"/>
  <c r="AO390" i="2"/>
  <c r="AQ387" i="2"/>
  <c r="AO387" i="2"/>
  <c r="AQ383" i="2"/>
  <c r="AO383" i="2"/>
  <c r="AQ380" i="2"/>
  <c r="AO380" i="2"/>
  <c r="AQ377" i="2"/>
  <c r="AO377" i="2"/>
  <c r="AQ374" i="2"/>
  <c r="AO374" i="2"/>
  <c r="AQ371" i="2"/>
  <c r="AO371" i="2"/>
  <c r="AQ368" i="2"/>
  <c r="AO368" i="2"/>
  <c r="AQ365" i="2"/>
  <c r="AO365" i="2"/>
  <c r="AQ362" i="2"/>
  <c r="AO362" i="2"/>
  <c r="AQ359" i="2"/>
  <c r="AO359" i="2"/>
  <c r="AQ356" i="2"/>
  <c r="AO356" i="2"/>
  <c r="AQ353" i="2"/>
  <c r="AO353" i="2"/>
  <c r="AQ350" i="2"/>
  <c r="AO350" i="2"/>
  <c r="AQ347" i="2"/>
  <c r="AO347" i="2"/>
  <c r="AQ344" i="2"/>
  <c r="AO344" i="2"/>
  <c r="AQ341" i="2"/>
  <c r="AO341" i="2"/>
  <c r="AQ338" i="2"/>
  <c r="AO338" i="2"/>
  <c r="AQ335" i="2"/>
  <c r="AO335" i="2"/>
  <c r="AQ332" i="2"/>
  <c r="AO332" i="2"/>
  <c r="AQ329" i="2"/>
  <c r="AO329" i="2"/>
  <c r="AQ326" i="2"/>
  <c r="AO326" i="2"/>
  <c r="AQ323" i="2"/>
  <c r="AO323" i="2"/>
  <c r="AQ320" i="2"/>
  <c r="AO320" i="2"/>
  <c r="AQ317" i="2"/>
  <c r="AO317" i="2"/>
  <c r="AQ314" i="2"/>
  <c r="AO314" i="2"/>
  <c r="AQ311" i="2"/>
  <c r="AO311" i="2"/>
  <c r="AQ308" i="2"/>
  <c r="AO308" i="2"/>
  <c r="AQ305" i="2"/>
  <c r="AO305" i="2"/>
  <c r="AQ302" i="2"/>
  <c r="AO302" i="2"/>
  <c r="AQ299" i="2"/>
  <c r="AO299" i="2"/>
  <c r="AQ296" i="2"/>
  <c r="AO296" i="2"/>
  <c r="AQ293" i="2"/>
  <c r="AO293" i="2"/>
  <c r="AQ290" i="2"/>
  <c r="AO290" i="2"/>
  <c r="AQ287" i="2"/>
  <c r="AO287" i="2"/>
  <c r="AQ284" i="2"/>
  <c r="AO284" i="2"/>
  <c r="AQ281" i="2"/>
  <c r="AO281" i="2"/>
  <c r="AQ278" i="2"/>
  <c r="AO278" i="2"/>
  <c r="AQ275" i="2"/>
  <c r="AO275" i="2"/>
  <c r="AQ272" i="2"/>
  <c r="AO272" i="2"/>
  <c r="AQ269" i="2"/>
  <c r="AO269" i="2"/>
  <c r="AQ266" i="2"/>
  <c r="AO266" i="2"/>
  <c r="AQ263" i="2"/>
  <c r="AO263" i="2"/>
  <c r="AQ260" i="2"/>
  <c r="AO260" i="2"/>
  <c r="AQ257" i="2"/>
  <c r="AO257" i="2"/>
  <c r="AQ254" i="2"/>
  <c r="AO254" i="2"/>
  <c r="AQ251" i="2"/>
  <c r="AO251" i="2"/>
  <c r="AQ248" i="2"/>
  <c r="AO248" i="2"/>
  <c r="AQ244" i="2"/>
  <c r="AO244" i="2"/>
  <c r="AQ241" i="2"/>
  <c r="AO241" i="2"/>
  <c r="AQ238" i="2"/>
  <c r="AO238" i="2"/>
  <c r="AQ235" i="2"/>
  <c r="AO235" i="2"/>
  <c r="AQ232" i="2"/>
  <c r="AO232" i="2"/>
  <c r="AQ229" i="2"/>
  <c r="AO229" i="2"/>
  <c r="AQ226" i="2"/>
  <c r="AO226" i="2"/>
  <c r="AQ223" i="2"/>
  <c r="AO223" i="2"/>
  <c r="AQ220" i="2"/>
  <c r="AO220" i="2"/>
  <c r="AQ217" i="2"/>
  <c r="AO217" i="2"/>
  <c r="AQ214" i="2"/>
  <c r="AO214" i="2"/>
  <c r="AQ211" i="2"/>
  <c r="AO211" i="2"/>
  <c r="AQ208" i="2"/>
  <c r="AO208" i="2"/>
  <c r="AQ205" i="2"/>
  <c r="AO205" i="2"/>
  <c r="AQ202" i="2"/>
  <c r="AO202" i="2"/>
  <c r="AQ199" i="2"/>
  <c r="AO199" i="2"/>
  <c r="AQ196" i="2"/>
  <c r="AO196" i="2"/>
  <c r="AQ193" i="2"/>
  <c r="AO193" i="2"/>
  <c r="AQ190" i="2"/>
  <c r="AO190" i="2"/>
  <c r="AQ187" i="2"/>
  <c r="AO187" i="2"/>
  <c r="AQ184" i="2"/>
  <c r="AO184" i="2"/>
  <c r="AQ181" i="2"/>
  <c r="AO181" i="2"/>
  <c r="AQ178" i="2"/>
  <c r="AO178" i="2"/>
  <c r="AQ175" i="2"/>
  <c r="AO175" i="2"/>
  <c r="AQ172" i="2"/>
  <c r="AO172" i="2"/>
  <c r="AQ169" i="2"/>
  <c r="AO169" i="2"/>
  <c r="AQ166" i="2"/>
  <c r="AO166" i="2"/>
  <c r="AQ163" i="2"/>
  <c r="AO163" i="2"/>
  <c r="AQ160" i="2"/>
  <c r="AO160" i="2"/>
  <c r="AQ157" i="2"/>
  <c r="AO157" i="2"/>
  <c r="AQ154" i="2"/>
  <c r="AO154" i="2"/>
  <c r="AQ151" i="2"/>
  <c r="AO151" i="2"/>
  <c r="AQ148" i="2"/>
  <c r="AO148" i="2"/>
  <c r="AQ145" i="2"/>
  <c r="AO145" i="2"/>
  <c r="AQ142" i="2"/>
  <c r="AO142" i="2"/>
  <c r="AQ139" i="2"/>
  <c r="AO139" i="2"/>
  <c r="AQ136" i="2"/>
  <c r="AO136" i="2"/>
  <c r="AQ133" i="2"/>
  <c r="AO133" i="2"/>
  <c r="AQ130" i="2"/>
  <c r="AO130" i="2"/>
  <c r="AQ127" i="2"/>
  <c r="AO127" i="2"/>
  <c r="AQ124" i="2"/>
  <c r="AO124" i="2"/>
  <c r="AQ121" i="2"/>
  <c r="AO121" i="2"/>
  <c r="AQ118" i="2"/>
  <c r="AO118" i="2"/>
  <c r="AQ115" i="2"/>
  <c r="AO115" i="2"/>
  <c r="AQ111" i="2"/>
  <c r="AO111" i="2"/>
  <c r="AQ108" i="2"/>
  <c r="AO108" i="2"/>
  <c r="AQ105" i="2"/>
  <c r="AO105" i="2"/>
  <c r="AQ102" i="2"/>
  <c r="AO102" i="2"/>
  <c r="AQ99" i="2"/>
  <c r="AO99" i="2"/>
  <c r="AQ96" i="2"/>
  <c r="AO96" i="2"/>
  <c r="AQ93" i="2"/>
  <c r="AO93" i="2"/>
  <c r="AQ90" i="2"/>
  <c r="AO90" i="2"/>
  <c r="AQ87" i="2"/>
  <c r="AO87" i="2"/>
  <c r="AQ84" i="2"/>
  <c r="AO84" i="2"/>
  <c r="AQ81" i="2"/>
  <c r="AO81" i="2"/>
  <c r="AQ78" i="2"/>
  <c r="AO78" i="2"/>
  <c r="AQ75" i="2"/>
  <c r="AO75" i="2"/>
  <c r="AQ72" i="2"/>
  <c r="AO72" i="2"/>
  <c r="AQ69" i="2"/>
  <c r="AO69" i="2"/>
  <c r="AQ66" i="2"/>
  <c r="AO66" i="2"/>
  <c r="AQ63" i="2"/>
  <c r="AO63" i="2"/>
  <c r="AQ60" i="2"/>
  <c r="AO60" i="2"/>
  <c r="AQ57" i="2"/>
  <c r="AO57" i="2"/>
  <c r="AQ54" i="2"/>
  <c r="AO54" i="2"/>
  <c r="AQ51" i="2"/>
  <c r="AO51" i="2"/>
  <c r="AQ48" i="2"/>
  <c r="AO48" i="2"/>
  <c r="AQ45" i="2"/>
  <c r="AO45" i="2"/>
  <c r="AQ42" i="2"/>
  <c r="AO42" i="2"/>
  <c r="AQ39" i="2"/>
  <c r="AO39" i="2"/>
  <c r="AQ36" i="2"/>
  <c r="AO36" i="2"/>
  <c r="AQ33" i="2"/>
  <c r="AO33" i="2"/>
  <c r="AQ30" i="2"/>
  <c r="AO30" i="2"/>
  <c r="AQ27" i="2"/>
  <c r="AO27" i="2"/>
  <c r="AQ24" i="2"/>
  <c r="AO24" i="2"/>
  <c r="AQ21" i="2"/>
  <c r="AO21" i="2"/>
  <c r="AQ18" i="2"/>
  <c r="AO18" i="2"/>
  <c r="AQ15" i="2"/>
  <c r="AO15" i="2"/>
  <c r="AQ12" i="2"/>
  <c r="AO12" i="2"/>
  <c r="AQ9" i="2"/>
  <c r="AO9" i="2"/>
  <c r="AQ6" i="2"/>
  <c r="AO6" i="2"/>
  <c r="AQ3" i="2"/>
  <c r="AO3" i="2"/>
  <c r="AN678" i="2"/>
  <c r="AN676" i="2"/>
  <c r="AN675" i="2"/>
  <c r="AN674" i="2"/>
  <c r="AN673" i="2"/>
  <c r="AN671" i="2"/>
  <c r="AN670" i="2"/>
  <c r="AN668" i="2"/>
  <c r="AN666" i="2"/>
  <c r="AM678" i="2"/>
  <c r="AM676" i="2"/>
  <c r="AM675" i="2"/>
  <c r="AM674" i="2"/>
  <c r="AM673" i="2"/>
  <c r="AM671" i="2"/>
  <c r="AM670" i="2"/>
  <c r="AM668" i="2"/>
  <c r="AM666" i="2"/>
  <c r="AM594" i="2"/>
  <c r="AN594" i="2" s="1"/>
  <c r="AM572" i="2"/>
  <c r="AN572" i="2" s="1"/>
  <c r="AM569" i="2"/>
  <c r="AN569" i="2" s="1"/>
  <c r="AM565" i="2"/>
  <c r="AN565" i="2" s="1"/>
  <c r="AM554" i="2"/>
  <c r="AN554" i="2" s="1"/>
  <c r="AM546" i="2"/>
  <c r="AN546" i="2" s="1"/>
  <c r="AM545" i="2"/>
  <c r="AN545" i="2" s="1"/>
  <c r="AM532" i="2"/>
  <c r="AN532" i="2" s="1"/>
  <c r="AM531" i="2"/>
  <c r="AN531" i="2" s="1"/>
  <c r="AM530" i="2"/>
  <c r="AN530" i="2" s="1"/>
  <c r="AM529" i="2"/>
  <c r="AN529" i="2" s="1"/>
  <c r="AM526" i="2"/>
  <c r="AN526" i="2" s="1"/>
  <c r="AM480" i="2"/>
  <c r="AN480" i="2" s="1"/>
  <c r="AM466" i="2"/>
  <c r="AN466" i="2" s="1"/>
  <c r="AM445" i="2"/>
  <c r="AN445" i="2" s="1"/>
  <c r="AM440" i="2"/>
  <c r="AN440" i="2" s="1"/>
  <c r="AM438" i="2"/>
  <c r="AN438" i="2" s="1"/>
  <c r="AM437" i="2"/>
  <c r="AN437" i="2" s="1"/>
  <c r="AM111" i="2"/>
  <c r="AM665" i="2" s="1"/>
  <c r="AL575" i="2"/>
  <c r="AK675" i="2"/>
  <c r="AK668" i="2"/>
  <c r="AL675" i="2"/>
  <c r="AL663" i="2"/>
  <c r="AL662" i="2"/>
  <c r="AL661" i="2"/>
  <c r="AK655" i="2"/>
  <c r="AL655" i="2" s="1"/>
  <c r="AK653" i="2"/>
  <c r="AL653" i="2" s="1"/>
  <c r="AK648" i="2"/>
  <c r="AL648" i="2" s="1"/>
  <c r="AK643" i="2"/>
  <c r="AL643" i="2" s="1"/>
  <c r="AK642" i="2"/>
  <c r="AL642" i="2" s="1"/>
  <c r="AK640" i="2"/>
  <c r="AK630" i="2"/>
  <c r="AL630" i="2" s="1"/>
  <c r="AK629" i="2"/>
  <c r="AL629" i="2" s="1"/>
  <c r="AK628" i="2"/>
  <c r="AL628" i="2" s="1"/>
  <c r="AK627" i="2"/>
  <c r="AL627" i="2" s="1"/>
  <c r="AK626" i="2"/>
  <c r="AL626" i="2" s="1"/>
  <c r="AK625" i="2"/>
  <c r="AL625" i="2" s="1"/>
  <c r="AK624" i="2"/>
  <c r="AL624" i="2" s="1"/>
  <c r="AK623" i="2"/>
  <c r="AL623" i="2" s="1"/>
  <c r="AK622" i="2"/>
  <c r="AL622" i="2" s="1"/>
  <c r="AK621" i="2"/>
  <c r="AL621" i="2" s="1"/>
  <c r="AK620" i="2"/>
  <c r="AL620" i="2" s="1"/>
  <c r="AK619" i="2"/>
  <c r="AL619" i="2" s="1"/>
  <c r="AK618" i="2"/>
  <c r="AL618" i="2" s="1"/>
  <c r="AK617" i="2"/>
  <c r="AL617" i="2" s="1"/>
  <c r="AK616" i="2"/>
  <c r="AL616" i="2" s="1"/>
  <c r="AK615" i="2"/>
  <c r="AL615" i="2" s="1"/>
  <c r="AK613" i="2"/>
  <c r="AL613" i="2" s="1"/>
  <c r="AK611" i="2"/>
  <c r="AL611" i="2" s="1"/>
  <c r="AK610" i="2"/>
  <c r="AL610" i="2" s="1"/>
  <c r="AK602" i="2"/>
  <c r="AL602" i="2" s="1"/>
  <c r="AK601" i="2"/>
  <c r="AL601" i="2" s="1"/>
  <c r="AK600" i="2"/>
  <c r="AL600" i="2" s="1"/>
  <c r="AK599" i="2"/>
  <c r="AL599" i="2" s="1"/>
  <c r="AK596" i="2"/>
  <c r="AL596" i="2" s="1"/>
  <c r="AK595" i="2"/>
  <c r="AL595" i="2" s="1"/>
  <c r="AK593" i="2"/>
  <c r="AL593" i="2" s="1"/>
  <c r="AK592" i="2"/>
  <c r="AL592" i="2" s="1"/>
  <c r="AK591" i="2"/>
  <c r="AL591" i="2" s="1"/>
  <c r="AK590" i="2"/>
  <c r="AL590" i="2" s="1"/>
  <c r="AK588" i="2"/>
  <c r="AL588" i="2" s="1"/>
  <c r="AK587" i="2"/>
  <c r="AL587" i="2" s="1"/>
  <c r="AK586" i="2"/>
  <c r="AL586" i="2" s="1"/>
  <c r="AK584" i="2"/>
  <c r="AL584" i="2" s="1"/>
  <c r="AK582" i="2"/>
  <c r="AL582" i="2" s="1"/>
  <c r="AK581" i="2"/>
  <c r="AL581" i="2" s="1"/>
  <c r="AK580" i="2"/>
  <c r="AL580" i="2" s="1"/>
  <c r="AK579" i="2"/>
  <c r="AL579" i="2" s="1"/>
  <c r="AK577" i="2"/>
  <c r="AL577" i="2" s="1"/>
  <c r="AK576" i="2"/>
  <c r="AL576" i="2" s="1"/>
  <c r="AK574" i="2"/>
  <c r="AL574" i="2" s="1"/>
  <c r="AK573" i="2"/>
  <c r="AL573" i="2" s="1"/>
  <c r="AK572" i="2"/>
  <c r="AL572" i="2" s="1"/>
  <c r="AK570" i="2"/>
  <c r="AL570" i="2" s="1"/>
  <c r="AK569" i="2"/>
  <c r="AL569" i="2" s="1"/>
  <c r="AK568" i="2"/>
  <c r="AL568" i="2" s="1"/>
  <c r="AK567" i="2"/>
  <c r="AL567" i="2" s="1"/>
  <c r="AK566" i="2"/>
  <c r="AL566" i="2" s="1"/>
  <c r="AK565" i="2"/>
  <c r="AL565" i="2" s="1"/>
  <c r="AK564" i="2"/>
  <c r="AL564" i="2" s="1"/>
  <c r="AK563" i="2"/>
  <c r="AL563" i="2" s="1"/>
  <c r="AK562" i="2"/>
  <c r="AL562" i="2" s="1"/>
  <c r="AK561" i="2"/>
  <c r="AL561" i="2" s="1"/>
  <c r="AK559" i="2"/>
  <c r="AL559" i="2" s="1"/>
  <c r="AK558" i="2"/>
  <c r="AL558" i="2" s="1"/>
  <c r="AK557" i="2"/>
  <c r="AL557" i="2" s="1"/>
  <c r="AK555" i="2"/>
  <c r="AL555" i="2" s="1"/>
  <c r="AK554" i="2"/>
  <c r="AL554" i="2" s="1"/>
  <c r="AK553" i="2"/>
  <c r="AL553" i="2" s="1"/>
  <c r="AK552" i="2"/>
  <c r="AL552" i="2" s="1"/>
  <c r="AK551" i="2"/>
  <c r="AL551" i="2" s="1"/>
  <c r="AK550" i="2"/>
  <c r="AL550" i="2" s="1"/>
  <c r="AK549" i="2"/>
  <c r="AL549" i="2" s="1"/>
  <c r="AK545" i="2"/>
  <c r="AL545" i="2" s="1"/>
  <c r="AK544" i="2"/>
  <c r="AL544" i="2" s="1"/>
  <c r="AK543" i="2"/>
  <c r="AL543" i="2" s="1"/>
  <c r="AK541" i="2"/>
  <c r="AL541" i="2" s="1"/>
  <c r="AK540" i="2"/>
  <c r="AL540" i="2" s="1"/>
  <c r="AK539" i="2"/>
  <c r="AL539" i="2" s="1"/>
  <c r="AK537" i="2"/>
  <c r="AL537" i="2" s="1"/>
  <c r="AK536" i="2"/>
  <c r="AL536" i="2" s="1"/>
  <c r="AK535" i="2"/>
  <c r="AL535" i="2" s="1"/>
  <c r="AK534" i="2"/>
  <c r="AL534" i="2" s="1"/>
  <c r="AK533" i="2"/>
  <c r="AL533" i="2" s="1"/>
  <c r="AK531" i="2"/>
  <c r="AL531" i="2" s="1"/>
  <c r="AK529" i="2"/>
  <c r="AL529" i="2" s="1"/>
  <c r="AK528" i="2"/>
  <c r="AL528" i="2" s="1"/>
  <c r="AK527" i="2"/>
  <c r="AL527" i="2" s="1"/>
  <c r="AK523" i="2"/>
  <c r="AL523" i="2" s="1"/>
  <c r="AK522" i="2"/>
  <c r="AL522" i="2" s="1"/>
  <c r="AK521" i="2"/>
  <c r="AL521" i="2" s="1"/>
  <c r="AK517" i="2"/>
  <c r="AL517" i="2" s="1"/>
  <c r="AK516" i="2"/>
  <c r="AL516" i="2" s="1"/>
  <c r="AK514" i="2"/>
  <c r="AL514" i="2" s="1"/>
  <c r="AK513" i="2"/>
  <c r="AL513" i="2" s="1"/>
  <c r="AK512" i="2"/>
  <c r="AL512" i="2" s="1"/>
  <c r="AK511" i="2"/>
  <c r="AL511" i="2" s="1"/>
  <c r="AK510" i="2"/>
  <c r="AL510" i="2" s="1"/>
  <c r="AK509" i="2"/>
  <c r="AL509" i="2" s="1"/>
  <c r="AK507" i="2"/>
  <c r="AL507" i="2" s="1"/>
  <c r="AK506" i="2"/>
  <c r="AL506" i="2" s="1"/>
  <c r="AK504" i="2"/>
  <c r="AL504" i="2" s="1"/>
  <c r="AK501" i="2"/>
  <c r="AL501" i="2" s="1"/>
  <c r="AK499" i="2"/>
  <c r="AL499" i="2" s="1"/>
  <c r="AK498" i="2"/>
  <c r="AL498" i="2" s="1"/>
  <c r="AK497" i="2"/>
  <c r="AL497" i="2" s="1"/>
  <c r="AK496" i="2"/>
  <c r="AL496" i="2" s="1"/>
  <c r="AK495" i="2"/>
  <c r="AL495" i="2" s="1"/>
  <c r="AK494" i="2"/>
  <c r="AL494" i="2" s="1"/>
  <c r="AK493" i="2"/>
  <c r="AL493" i="2" s="1"/>
  <c r="AK492" i="2"/>
  <c r="AL492" i="2" s="1"/>
  <c r="AK491" i="2"/>
  <c r="AL491" i="2" s="1"/>
  <c r="AK490" i="2"/>
  <c r="AL490" i="2" s="1"/>
  <c r="AK489" i="2"/>
  <c r="AL489" i="2" s="1"/>
  <c r="AK488" i="2"/>
  <c r="AL488" i="2" s="1"/>
  <c r="AK487" i="2"/>
  <c r="AL487" i="2" s="1"/>
  <c r="AK486" i="2"/>
  <c r="AL486" i="2" s="1"/>
  <c r="AK485" i="2"/>
  <c r="AL485" i="2" s="1"/>
  <c r="AK484" i="2"/>
  <c r="AL484" i="2" s="1"/>
  <c r="AK483" i="2"/>
  <c r="AL483" i="2" s="1"/>
  <c r="AK482" i="2"/>
  <c r="AL482" i="2" s="1"/>
  <c r="AK481" i="2"/>
  <c r="AL481" i="2" s="1"/>
  <c r="AK480" i="2"/>
  <c r="AL480" i="2" s="1"/>
  <c r="AK479" i="2"/>
  <c r="AL479" i="2" s="1"/>
  <c r="AK476" i="2"/>
  <c r="AL476" i="2" s="1"/>
  <c r="AK475" i="2"/>
  <c r="AL475" i="2" s="1"/>
  <c r="AK474" i="2"/>
  <c r="AL474" i="2" s="1"/>
  <c r="AK473" i="2"/>
  <c r="AL473" i="2" s="1"/>
  <c r="AK472" i="2"/>
  <c r="AL472" i="2" s="1"/>
  <c r="AK471" i="2"/>
  <c r="AL471" i="2" s="1"/>
  <c r="AK470" i="2"/>
  <c r="AL470" i="2" s="1"/>
  <c r="AK469" i="2"/>
  <c r="AL469" i="2" s="1"/>
  <c r="AK468" i="2"/>
  <c r="AL468" i="2" s="1"/>
  <c r="AK467" i="2"/>
  <c r="AL467" i="2" s="1"/>
  <c r="AK465" i="2"/>
  <c r="AL465" i="2" s="1"/>
  <c r="AK460" i="2"/>
  <c r="AL460" i="2" s="1"/>
  <c r="AK457" i="2"/>
  <c r="AL457" i="2" s="1"/>
  <c r="AK456" i="2"/>
  <c r="AL456" i="2" s="1"/>
  <c r="AK455" i="2"/>
  <c r="AL455" i="2" s="1"/>
  <c r="AK454" i="2"/>
  <c r="AL454" i="2" s="1"/>
  <c r="AK453" i="2"/>
  <c r="AL453" i="2" s="1"/>
  <c r="AK451" i="2"/>
  <c r="AL451" i="2" s="1"/>
  <c r="AK450" i="2"/>
  <c r="AL450" i="2" s="1"/>
  <c r="AK449" i="2"/>
  <c r="AL449" i="2" s="1"/>
  <c r="AK448" i="2"/>
  <c r="AL448" i="2" s="1"/>
  <c r="AK447" i="2"/>
  <c r="AL447" i="2" s="1"/>
  <c r="AK446" i="2"/>
  <c r="AL446" i="2" s="1"/>
  <c r="AK445" i="2"/>
  <c r="AL445" i="2" s="1"/>
  <c r="AK444" i="2"/>
  <c r="AL444" i="2" s="1"/>
  <c r="AK443" i="2"/>
  <c r="AL443" i="2" s="1"/>
  <c r="AK442" i="2"/>
  <c r="AL442" i="2" s="1"/>
  <c r="AK439" i="2"/>
  <c r="AL439" i="2" s="1"/>
  <c r="AK438" i="2"/>
  <c r="AL438" i="2" s="1"/>
  <c r="AK435" i="2"/>
  <c r="AL435" i="2" s="1"/>
  <c r="AK434" i="2"/>
  <c r="AL434" i="2" s="1"/>
  <c r="AK432" i="2"/>
  <c r="AL432" i="2" s="1"/>
  <c r="AK430" i="2"/>
  <c r="AL430" i="2" s="1"/>
  <c r="AK429" i="2"/>
  <c r="AL429" i="2" s="1"/>
  <c r="AK423" i="2"/>
  <c r="AL423" i="2" s="1"/>
  <c r="AK418" i="2"/>
  <c r="AL418" i="2" s="1"/>
  <c r="AK412" i="2"/>
  <c r="AK409" i="2"/>
  <c r="AK406" i="2"/>
  <c r="AK403" i="2"/>
  <c r="AK400" i="2"/>
  <c r="AK397" i="2"/>
  <c r="AK394" i="2"/>
  <c r="AK380" i="2"/>
  <c r="AK374" i="2"/>
  <c r="AK371" i="2"/>
  <c r="AK362" i="2"/>
  <c r="AK356" i="2"/>
  <c r="AK344" i="2"/>
  <c r="AK341" i="2"/>
  <c r="AK338" i="2"/>
  <c r="AK335" i="2"/>
  <c r="AK329" i="2"/>
  <c r="AK326" i="2"/>
  <c r="AK323" i="2"/>
  <c r="AK320" i="2"/>
  <c r="AK317" i="2"/>
  <c r="AK308" i="2"/>
  <c r="AK299" i="2"/>
  <c r="AK296" i="2"/>
  <c r="AK284" i="2"/>
  <c r="AK281" i="2"/>
  <c r="AK272" i="2"/>
  <c r="AK266" i="2"/>
  <c r="AK260" i="2"/>
  <c r="AK257" i="2"/>
  <c r="AK254" i="2"/>
  <c r="AK248" i="2"/>
  <c r="AK241" i="2"/>
  <c r="AK232" i="2"/>
  <c r="AK223" i="2"/>
  <c r="AK214" i="2"/>
  <c r="AK208" i="2"/>
  <c r="AK202" i="2"/>
  <c r="AK199" i="2"/>
  <c r="AK196" i="2"/>
  <c r="AK193" i="2"/>
  <c r="AK190" i="2"/>
  <c r="AK187" i="2"/>
  <c r="AK184" i="2"/>
  <c r="AK175" i="2"/>
  <c r="AK172" i="2"/>
  <c r="AK169" i="2"/>
  <c r="AK166" i="2"/>
  <c r="AK160" i="2"/>
  <c r="AK154" i="2"/>
  <c r="AK148" i="2"/>
  <c r="AK145" i="2"/>
  <c r="AK142" i="2"/>
  <c r="AK139" i="2"/>
  <c r="AK136" i="2"/>
  <c r="AK130" i="2"/>
  <c r="AK124" i="2"/>
  <c r="AK121" i="2"/>
  <c r="AK118" i="2"/>
  <c r="AK111" i="2"/>
  <c r="AK99" i="2"/>
  <c r="AK87" i="2"/>
  <c r="AK84" i="2"/>
  <c r="AK81" i="2"/>
  <c r="AK72" i="2"/>
  <c r="AK66" i="2"/>
  <c r="AK45" i="2"/>
  <c r="AK33" i="2"/>
  <c r="AK30" i="2"/>
  <c r="AK27" i="2"/>
  <c r="AK21" i="2"/>
  <c r="AK18" i="2"/>
  <c r="AK15" i="2"/>
  <c r="AK12" i="2"/>
  <c r="AK9" i="2"/>
  <c r="AK6" i="2"/>
  <c r="AK3" i="2"/>
  <c r="AI668" i="2"/>
  <c r="AJ668" i="2"/>
  <c r="AF671" i="2"/>
  <c r="AF666" i="2"/>
  <c r="AF665" i="2"/>
  <c r="AF670" i="2"/>
  <c r="AF668" i="2"/>
  <c r="AE678" i="2"/>
  <c r="AD678" i="2"/>
  <c r="AC678" i="2"/>
  <c r="AE677" i="2"/>
  <c r="AD677" i="2"/>
  <c r="AC674" i="2"/>
  <c r="AC673" i="2"/>
  <c r="AE671" i="2"/>
  <c r="AD671" i="2"/>
  <c r="AC671" i="2"/>
  <c r="AE668" i="2"/>
  <c r="AD668" i="2"/>
  <c r="AC668" i="2"/>
  <c r="AB678" i="2"/>
  <c r="AA678" i="2"/>
  <c r="AB677" i="2"/>
  <c r="AA677" i="2"/>
  <c r="AB676" i="2"/>
  <c r="AB675" i="2"/>
  <c r="AB674" i="2"/>
  <c r="AB673" i="2"/>
  <c r="AB671" i="2"/>
  <c r="AA671" i="2"/>
  <c r="AB670" i="2"/>
  <c r="AA668" i="2"/>
  <c r="AB666" i="2"/>
  <c r="AB665" i="2"/>
  <c r="X677" i="2"/>
  <c r="X676" i="2"/>
  <c r="X674" i="2"/>
  <c r="X670" i="2"/>
  <c r="X666" i="2"/>
  <c r="X665" i="2"/>
  <c r="W678" i="2"/>
  <c r="W674" i="2"/>
  <c r="W673" i="2"/>
  <c r="W671" i="2"/>
  <c r="W668" i="2"/>
  <c r="V678" i="2"/>
  <c r="U678" i="2"/>
  <c r="V677" i="2"/>
  <c r="U677" i="2"/>
  <c r="V671" i="2"/>
  <c r="U671" i="2"/>
  <c r="V668" i="2"/>
  <c r="U668" i="2"/>
  <c r="S678" i="2"/>
  <c r="R678" i="2"/>
  <c r="S677" i="2"/>
  <c r="R677" i="2"/>
  <c r="S671" i="2"/>
  <c r="R671" i="2"/>
  <c r="S668" i="2"/>
  <c r="R668" i="2"/>
  <c r="Q678" i="2"/>
  <c r="Q674" i="2"/>
  <c r="Q673" i="2"/>
  <c r="Q671" i="2"/>
  <c r="Q668" i="2"/>
  <c r="P678" i="2"/>
  <c r="O678" i="2"/>
  <c r="N678" i="2"/>
  <c r="P677" i="2"/>
  <c r="O677" i="2"/>
  <c r="N677" i="2"/>
  <c r="P676" i="2"/>
  <c r="O676" i="2"/>
  <c r="N676" i="2"/>
  <c r="P675" i="2"/>
  <c r="O675" i="2"/>
  <c r="N675" i="2"/>
  <c r="P674" i="2"/>
  <c r="O674" i="2"/>
  <c r="N674" i="2"/>
  <c r="P673" i="2"/>
  <c r="O673" i="2"/>
  <c r="N673" i="2"/>
  <c r="P671" i="2"/>
  <c r="O671" i="2"/>
  <c r="N671" i="2"/>
  <c r="P670" i="2"/>
  <c r="O670" i="2"/>
  <c r="N670" i="2"/>
  <c r="P666" i="2"/>
  <c r="O666" i="2"/>
  <c r="N666" i="2"/>
  <c r="P665" i="2"/>
  <c r="O665" i="2"/>
  <c r="N665" i="2"/>
  <c r="M678" i="2"/>
  <c r="M677" i="2"/>
  <c r="M671" i="2"/>
  <c r="M668" i="2"/>
  <c r="D60" i="5" l="1"/>
  <c r="D64" i="5" s="1"/>
  <c r="D65" i="5" s="1"/>
  <c r="D51" i="5"/>
  <c r="AA428" i="8"/>
  <c r="AF428" i="8" s="1"/>
  <c r="AN428" i="8" s="1"/>
  <c r="AE428" i="7"/>
  <c r="C60" i="5"/>
  <c r="C64" i="5" s="1"/>
  <c r="C65" i="5" s="1"/>
  <c r="C51" i="5"/>
  <c r="X684" i="4"/>
  <c r="AL671" i="2"/>
  <c r="AR6" i="2"/>
  <c r="AR8" i="2"/>
  <c r="AR14" i="2"/>
  <c r="AR12" i="2"/>
  <c r="AR20" i="2"/>
  <c r="AR18" i="2"/>
  <c r="AR26" i="2"/>
  <c r="AR24" i="2"/>
  <c r="AR30" i="2"/>
  <c r="AR32" i="2"/>
  <c r="AR38" i="2"/>
  <c r="AR36" i="2"/>
  <c r="AR42" i="2"/>
  <c r="AR44" i="2"/>
  <c r="AR48" i="2"/>
  <c r="AR50" i="2"/>
  <c r="AR54" i="2"/>
  <c r="AR56" i="2"/>
  <c r="AR62" i="2"/>
  <c r="AR60" i="2"/>
  <c r="AR68" i="2"/>
  <c r="AR66" i="2"/>
  <c r="AR74" i="2"/>
  <c r="AR72" i="2"/>
  <c r="AR78" i="2"/>
  <c r="AR80" i="2"/>
  <c r="AR86" i="2"/>
  <c r="AR84" i="2"/>
  <c r="AR90" i="2"/>
  <c r="AR92" i="2"/>
  <c r="AR96" i="2"/>
  <c r="AR98" i="2"/>
  <c r="AR102" i="2"/>
  <c r="AR104" i="2"/>
  <c r="AR110" i="2"/>
  <c r="AR108" i="2"/>
  <c r="AR117" i="2"/>
  <c r="AR115" i="2"/>
  <c r="AR123" i="2"/>
  <c r="AR121" i="2"/>
  <c r="AR127" i="2"/>
  <c r="AR129" i="2"/>
  <c r="AR135" i="2"/>
  <c r="AR133" i="2"/>
  <c r="AR139" i="2"/>
  <c r="AR141" i="2"/>
  <c r="AR145" i="2"/>
  <c r="AR147" i="2"/>
  <c r="AR153" i="2"/>
  <c r="AR151" i="2"/>
  <c r="AR159" i="2"/>
  <c r="AR157" i="2"/>
  <c r="AR165" i="2"/>
  <c r="AR163" i="2"/>
  <c r="AR169" i="2"/>
  <c r="AR171" i="2"/>
  <c r="AR177" i="2"/>
  <c r="AR175" i="2"/>
  <c r="AR181" i="2"/>
  <c r="AR183" i="2"/>
  <c r="AR187" i="2"/>
  <c r="AR189" i="2"/>
  <c r="AR193" i="2"/>
  <c r="AR195" i="2"/>
  <c r="AR201" i="2"/>
  <c r="AR199" i="2"/>
  <c r="AR207" i="2"/>
  <c r="AR205" i="2"/>
  <c r="AR211" i="2"/>
  <c r="AR212" i="2"/>
  <c r="AR217" i="2"/>
  <c r="AR218" i="2"/>
  <c r="AR224" i="2"/>
  <c r="AR223" i="2"/>
  <c r="AR229" i="2"/>
  <c r="AR230" i="2"/>
  <c r="AR236" i="2"/>
  <c r="AR235" i="2"/>
  <c r="AR241" i="2"/>
  <c r="AR242" i="2"/>
  <c r="AR250" i="2"/>
  <c r="AR248" i="2"/>
  <c r="AR254" i="2"/>
  <c r="AR256" i="2"/>
  <c r="AR262" i="2"/>
  <c r="AR260" i="2"/>
  <c r="AR266" i="2"/>
  <c r="AR268" i="2"/>
  <c r="AR274" i="2"/>
  <c r="AR272" i="2"/>
  <c r="AR280" i="2"/>
  <c r="AR278" i="2"/>
  <c r="AR284" i="2"/>
  <c r="AR286" i="2"/>
  <c r="AR290" i="2"/>
  <c r="AR292" i="2"/>
  <c r="AR298" i="2"/>
  <c r="AR296" i="2"/>
  <c r="AR304" i="2"/>
  <c r="AR302" i="2"/>
  <c r="AR310" i="2"/>
  <c r="AR308" i="2"/>
  <c r="AR314" i="2"/>
  <c r="AR316" i="2"/>
  <c r="AR320" i="2"/>
  <c r="AR322" i="2"/>
  <c r="AR326" i="2"/>
  <c r="AR328" i="2"/>
  <c r="AR332" i="2"/>
  <c r="AR334" i="2"/>
  <c r="AR338" i="2"/>
  <c r="AR340" i="2"/>
  <c r="AR344" i="2"/>
  <c r="AR346" i="2"/>
  <c r="AR350" i="2"/>
  <c r="AR352" i="2"/>
  <c r="AR356" i="2"/>
  <c r="AR358" i="2"/>
  <c r="AR362" i="2"/>
  <c r="AR364" i="2"/>
  <c r="AR368" i="2"/>
  <c r="AR370" i="2"/>
  <c r="AR374" i="2"/>
  <c r="AR376" i="2"/>
  <c r="AR380" i="2"/>
  <c r="AR382" i="2"/>
  <c r="AR387" i="2"/>
  <c r="AR389" i="2"/>
  <c r="AR394" i="2"/>
  <c r="AR396" i="2"/>
  <c r="AR400" i="2"/>
  <c r="AR402" i="2"/>
  <c r="AR406" i="2"/>
  <c r="AR408" i="2"/>
  <c r="AR674" i="2"/>
  <c r="AR409" i="2"/>
  <c r="AR411" i="2"/>
  <c r="AR3" i="2"/>
  <c r="AR5" i="2"/>
  <c r="AR9" i="2"/>
  <c r="AR11" i="2"/>
  <c r="AR15" i="2"/>
  <c r="AR17" i="2"/>
  <c r="AR21" i="2"/>
  <c r="AR23" i="2"/>
  <c r="AR27" i="2"/>
  <c r="AR29" i="2"/>
  <c r="AR33" i="2"/>
  <c r="AR35" i="2"/>
  <c r="AR39" i="2"/>
  <c r="AR41" i="2"/>
  <c r="AR45" i="2"/>
  <c r="AR47" i="2"/>
  <c r="AR51" i="2"/>
  <c r="AR53" i="2"/>
  <c r="AR57" i="2"/>
  <c r="AR59" i="2"/>
  <c r="AR63" i="2"/>
  <c r="AR65" i="2"/>
  <c r="AR69" i="2"/>
  <c r="AR71" i="2"/>
  <c r="AR75" i="2"/>
  <c r="AR77" i="2"/>
  <c r="AR81" i="2"/>
  <c r="AR83" i="2"/>
  <c r="AR87" i="2"/>
  <c r="AR89" i="2"/>
  <c r="AR93" i="2"/>
  <c r="AR95" i="2"/>
  <c r="AR99" i="2"/>
  <c r="AR101" i="2"/>
  <c r="AR105" i="2"/>
  <c r="AR107" i="2"/>
  <c r="AR111" i="2"/>
  <c r="AR114" i="2"/>
  <c r="AR118" i="2"/>
  <c r="AR120" i="2"/>
  <c r="AR124" i="2"/>
  <c r="AR126" i="2"/>
  <c r="AR130" i="2"/>
  <c r="AR132" i="2"/>
  <c r="AR136" i="2"/>
  <c r="AR138" i="2"/>
  <c r="AR142" i="2"/>
  <c r="AR144" i="2"/>
  <c r="AR148" i="2"/>
  <c r="AR150" i="2"/>
  <c r="AR154" i="2"/>
  <c r="AR156" i="2"/>
  <c r="AR160" i="2"/>
  <c r="AR162" i="2"/>
  <c r="AR166" i="2"/>
  <c r="AR168" i="2"/>
  <c r="AR172" i="2"/>
  <c r="AR174" i="2"/>
  <c r="AR178" i="2"/>
  <c r="AR180" i="2"/>
  <c r="AR184" i="2"/>
  <c r="AR186" i="2"/>
  <c r="AR190" i="2"/>
  <c r="AR192" i="2"/>
  <c r="AR196" i="2"/>
  <c r="AR198" i="2"/>
  <c r="AR202" i="2"/>
  <c r="AR204" i="2"/>
  <c r="AR208" i="2"/>
  <c r="AR210" i="2"/>
  <c r="AR214" i="2"/>
  <c r="AR215" i="2"/>
  <c r="AR220" i="2"/>
  <c r="AR221" i="2"/>
  <c r="AR226" i="2"/>
  <c r="AR227" i="2"/>
  <c r="AR232" i="2"/>
  <c r="AR233" i="2"/>
  <c r="AR238" i="2"/>
  <c r="AR239" i="2"/>
  <c r="AQ675" i="2"/>
  <c r="AR244" i="2"/>
  <c r="AR246" i="2"/>
  <c r="AR251" i="2"/>
  <c r="AR253" i="2"/>
  <c r="AR257" i="2"/>
  <c r="AR259" i="2"/>
  <c r="AR263" i="2"/>
  <c r="AR265" i="2"/>
  <c r="AR269" i="2"/>
  <c r="AR271" i="2"/>
  <c r="AR275" i="2"/>
  <c r="AR277" i="2"/>
  <c r="AR281" i="2"/>
  <c r="AR283" i="2"/>
  <c r="AR287" i="2"/>
  <c r="AR289" i="2"/>
  <c r="AR293" i="2"/>
  <c r="AR295" i="2"/>
  <c r="AR299" i="2"/>
  <c r="AR301" i="2"/>
  <c r="AR305" i="2"/>
  <c r="AR307" i="2"/>
  <c r="AR311" i="2"/>
  <c r="AR313" i="2"/>
  <c r="AR319" i="2"/>
  <c r="AR317" i="2"/>
  <c r="AR325" i="2"/>
  <c r="AR323" i="2"/>
  <c r="AR331" i="2"/>
  <c r="AR329" i="2"/>
  <c r="AR335" i="2"/>
  <c r="AR337" i="2"/>
  <c r="AR343" i="2"/>
  <c r="AR341" i="2"/>
  <c r="AR347" i="2"/>
  <c r="AR349" i="2"/>
  <c r="AR355" i="2"/>
  <c r="AR353" i="2"/>
  <c r="AR359" i="2"/>
  <c r="AR361" i="2"/>
  <c r="AR367" i="2"/>
  <c r="AR365" i="2"/>
  <c r="AR373" i="2"/>
  <c r="AR371" i="2"/>
  <c r="AR379" i="2"/>
  <c r="AR377" i="2"/>
  <c r="AR383" i="2"/>
  <c r="AR385" i="2"/>
  <c r="AR392" i="2"/>
  <c r="AR390" i="2"/>
  <c r="AR397" i="2"/>
  <c r="AR399" i="2"/>
  <c r="AR403" i="2"/>
  <c r="AR405" i="2"/>
  <c r="AP674" i="2"/>
  <c r="AP5" i="2"/>
  <c r="AP3" i="2"/>
  <c r="AP9" i="2"/>
  <c r="AP11" i="2"/>
  <c r="AP15" i="2"/>
  <c r="AP17" i="2"/>
  <c r="AP21" i="2"/>
  <c r="AP23" i="2"/>
  <c r="AP27" i="2"/>
  <c r="AP29" i="2"/>
  <c r="AP33" i="2"/>
  <c r="AP35" i="2"/>
  <c r="AP39" i="2"/>
  <c r="AP41" i="2"/>
  <c r="AP45" i="2"/>
  <c r="AP47" i="2"/>
  <c r="AP51" i="2"/>
  <c r="AP53" i="2"/>
  <c r="AP57" i="2"/>
  <c r="AP59" i="2"/>
  <c r="AP63" i="2"/>
  <c r="AP65" i="2"/>
  <c r="AP69" i="2"/>
  <c r="AP71" i="2"/>
  <c r="AP75" i="2"/>
  <c r="AP77" i="2"/>
  <c r="AP81" i="2"/>
  <c r="AP83" i="2"/>
  <c r="AP87" i="2"/>
  <c r="AP89" i="2"/>
  <c r="AP93" i="2"/>
  <c r="AP95" i="2"/>
  <c r="AP99" i="2"/>
  <c r="AP101" i="2"/>
  <c r="AP105" i="2"/>
  <c r="AP107" i="2"/>
  <c r="AP114" i="2"/>
  <c r="AP111" i="2"/>
  <c r="AP118" i="2"/>
  <c r="AP120" i="2"/>
  <c r="AP124" i="2"/>
  <c r="AP126" i="2"/>
  <c r="AP130" i="2"/>
  <c r="AP132" i="2"/>
  <c r="AP136" i="2"/>
  <c r="AP138" i="2"/>
  <c r="AP142" i="2"/>
  <c r="AP144" i="2"/>
  <c r="AP148" i="2"/>
  <c r="AP150" i="2"/>
  <c r="AP154" i="2"/>
  <c r="AP156" i="2"/>
  <c r="AP160" i="2"/>
  <c r="AP162" i="2"/>
  <c r="AP166" i="2"/>
  <c r="AP168" i="2"/>
  <c r="AP172" i="2"/>
  <c r="AP174" i="2"/>
  <c r="AP178" i="2"/>
  <c r="AP180" i="2"/>
  <c r="AP184" i="2"/>
  <c r="AP186" i="2"/>
  <c r="AP190" i="2"/>
  <c r="AP192" i="2"/>
  <c r="AP196" i="2"/>
  <c r="AP198" i="2"/>
  <c r="AP202" i="2"/>
  <c r="AP204" i="2"/>
  <c r="AP208" i="2"/>
  <c r="AP210" i="2"/>
  <c r="AP214" i="2"/>
  <c r="AP215" i="2"/>
  <c r="AP220" i="2"/>
  <c r="AP221" i="2"/>
  <c r="AP226" i="2"/>
  <c r="AP227" i="2"/>
  <c r="AP232" i="2"/>
  <c r="AP233" i="2"/>
  <c r="AP238" i="2"/>
  <c r="AP239" i="2"/>
  <c r="AO675" i="2"/>
  <c r="AP244" i="2"/>
  <c r="AP246" i="2"/>
  <c r="AP251" i="2"/>
  <c r="AP253" i="2"/>
  <c r="AP257" i="2"/>
  <c r="AP259" i="2"/>
  <c r="AP263" i="2"/>
  <c r="AP265" i="2"/>
  <c r="AP269" i="2"/>
  <c r="AP271" i="2"/>
  <c r="AP275" i="2"/>
  <c r="AP277" i="2"/>
  <c r="AP281" i="2"/>
  <c r="AP283" i="2"/>
  <c r="AP287" i="2"/>
  <c r="AP289" i="2"/>
  <c r="AP293" i="2"/>
  <c r="AP295" i="2"/>
  <c r="AP299" i="2"/>
  <c r="AP301" i="2"/>
  <c r="AP305" i="2"/>
  <c r="AP307" i="2"/>
  <c r="AP311" i="2"/>
  <c r="AP313" i="2"/>
  <c r="AP317" i="2"/>
  <c r="AP319" i="2"/>
  <c r="AP323" i="2"/>
  <c r="AP325" i="2"/>
  <c r="AP329" i="2"/>
  <c r="AP331" i="2"/>
  <c r="AP335" i="2"/>
  <c r="AP337" i="2"/>
  <c r="AP341" i="2"/>
  <c r="AP343" i="2"/>
  <c r="AP347" i="2"/>
  <c r="AP349" i="2"/>
  <c r="AP353" i="2"/>
  <c r="AP355" i="2"/>
  <c r="AP359" i="2"/>
  <c r="AP361" i="2"/>
  <c r="AP365" i="2"/>
  <c r="AP367" i="2"/>
  <c r="AP371" i="2"/>
  <c r="AP373" i="2"/>
  <c r="AP377" i="2"/>
  <c r="AP379" i="2"/>
  <c r="AP383" i="2"/>
  <c r="AP385" i="2"/>
  <c r="AP390" i="2"/>
  <c r="AP392" i="2"/>
  <c r="AP397" i="2"/>
  <c r="AP399" i="2"/>
  <c r="AP403" i="2"/>
  <c r="AP405" i="2"/>
  <c r="AP409" i="2"/>
  <c r="AP411" i="2"/>
  <c r="AP6" i="2"/>
  <c r="AP8" i="2"/>
  <c r="AP12" i="2"/>
  <c r="AP14" i="2"/>
  <c r="AP18" i="2"/>
  <c r="AP20" i="2"/>
  <c r="AP24" i="2"/>
  <c r="AP26" i="2"/>
  <c r="AP30" i="2"/>
  <c r="AP32" i="2"/>
  <c r="AP36" i="2"/>
  <c r="AP38" i="2"/>
  <c r="AP42" i="2"/>
  <c r="AP44" i="2"/>
  <c r="AP48" i="2"/>
  <c r="AP50" i="2"/>
  <c r="AP54" i="2"/>
  <c r="AP56" i="2"/>
  <c r="AP60" i="2"/>
  <c r="AP62" i="2"/>
  <c r="AP66" i="2"/>
  <c r="AP68" i="2"/>
  <c r="AP72" i="2"/>
  <c r="AP74" i="2"/>
  <c r="AP78" i="2"/>
  <c r="AP80" i="2"/>
  <c r="AP84" i="2"/>
  <c r="AP86" i="2"/>
  <c r="AP90" i="2"/>
  <c r="AP92" i="2"/>
  <c r="AP96" i="2"/>
  <c r="AP98" i="2"/>
  <c r="AP102" i="2"/>
  <c r="AP104" i="2"/>
  <c r="AP108" i="2"/>
  <c r="AP110" i="2"/>
  <c r="AP115" i="2"/>
  <c r="AP117" i="2"/>
  <c r="AP121" i="2"/>
  <c r="AP123" i="2"/>
  <c r="AP127" i="2"/>
  <c r="AP129" i="2"/>
  <c r="AP133" i="2"/>
  <c r="AP135" i="2"/>
  <c r="AP139" i="2"/>
  <c r="AP141" i="2"/>
  <c r="AP145" i="2"/>
  <c r="AP147" i="2"/>
  <c r="AP151" i="2"/>
  <c r="AP153" i="2"/>
  <c r="AP157" i="2"/>
  <c r="AP159" i="2"/>
  <c r="AP163" i="2"/>
  <c r="AP165" i="2"/>
  <c r="AP169" i="2"/>
  <c r="AP171" i="2"/>
  <c r="AP175" i="2"/>
  <c r="AP177" i="2"/>
  <c r="AP181" i="2"/>
  <c r="AP183" i="2"/>
  <c r="AP187" i="2"/>
  <c r="AP189" i="2"/>
  <c r="AP193" i="2"/>
  <c r="AP195" i="2"/>
  <c r="AP199" i="2"/>
  <c r="AP201" i="2"/>
  <c r="AP205" i="2"/>
  <c r="AP207" i="2"/>
  <c r="AP211" i="2"/>
  <c r="AP212" i="2"/>
  <c r="AP217" i="2"/>
  <c r="AP218" i="2"/>
  <c r="AP223" i="2"/>
  <c r="AP224" i="2"/>
  <c r="AP229" i="2"/>
  <c r="AP230" i="2"/>
  <c r="AP235" i="2"/>
  <c r="AP236" i="2"/>
  <c r="AP241" i="2"/>
  <c r="AP242" i="2"/>
  <c r="AP248" i="2"/>
  <c r="AP250" i="2"/>
  <c r="AP254" i="2"/>
  <c r="AP256" i="2"/>
  <c r="AP260" i="2"/>
  <c r="AP262" i="2"/>
  <c r="AP266" i="2"/>
  <c r="AP268" i="2"/>
  <c r="AP272" i="2"/>
  <c r="AP274" i="2"/>
  <c r="AP278" i="2"/>
  <c r="AP280" i="2"/>
  <c r="AP284" i="2"/>
  <c r="AP286" i="2"/>
  <c r="AP290" i="2"/>
  <c r="AP292" i="2"/>
  <c r="AP296" i="2"/>
  <c r="AP298" i="2"/>
  <c r="AP302" i="2"/>
  <c r="AP304" i="2"/>
  <c r="AP308" i="2"/>
  <c r="AP310" i="2"/>
  <c r="AP314" i="2"/>
  <c r="AP316" i="2"/>
  <c r="AP320" i="2"/>
  <c r="AP322" i="2"/>
  <c r="AP326" i="2"/>
  <c r="AP328" i="2"/>
  <c r="AP332" i="2"/>
  <c r="AP334" i="2"/>
  <c r="AP338" i="2"/>
  <c r="AP340" i="2"/>
  <c r="AP344" i="2"/>
  <c r="AP346" i="2"/>
  <c r="AP350" i="2"/>
  <c r="AP352" i="2"/>
  <c r="AP356" i="2"/>
  <c r="AP358" i="2"/>
  <c r="AP362" i="2"/>
  <c r="AP364" i="2"/>
  <c r="AP368" i="2"/>
  <c r="AP370" i="2"/>
  <c r="AP374" i="2"/>
  <c r="AP376" i="2"/>
  <c r="AP380" i="2"/>
  <c r="AP382" i="2"/>
  <c r="AP387" i="2"/>
  <c r="AP389" i="2"/>
  <c r="AP394" i="2"/>
  <c r="AP396" i="2"/>
  <c r="AP400" i="2"/>
  <c r="AP402" i="2"/>
  <c r="AP406" i="2"/>
  <c r="AP408" i="2"/>
  <c r="AQ666" i="2"/>
  <c r="AQ673" i="2"/>
  <c r="AQ674" i="2"/>
  <c r="AQ665" i="2"/>
  <c r="AQ670" i="2"/>
  <c r="AQ681" i="2" s="1"/>
  <c r="AO670" i="2"/>
  <c r="AO681" i="2" s="1"/>
  <c r="AO665" i="2"/>
  <c r="AQ676" i="2"/>
  <c r="AO666" i="2"/>
  <c r="AO673" i="2"/>
  <c r="AO676" i="2"/>
  <c r="AO674" i="2"/>
  <c r="AM667" i="2"/>
  <c r="AM680" i="2" s="1"/>
  <c r="AN677" i="2"/>
  <c r="AN681" i="2"/>
  <c r="AK670" i="2"/>
  <c r="AK665" i="2"/>
  <c r="AK666" i="2"/>
  <c r="AK676" i="2"/>
  <c r="AK671" i="2"/>
  <c r="AL412" i="2"/>
  <c r="AL674" i="2" s="1"/>
  <c r="AK674" i="2"/>
  <c r="AL668" i="2"/>
  <c r="AK673" i="2"/>
  <c r="AL640" i="2"/>
  <c r="AK678" i="2"/>
  <c r="AK677" i="2"/>
  <c r="AB667" i="2"/>
  <c r="AM681" i="2"/>
  <c r="AM677" i="2"/>
  <c r="AM682" i="2" s="1"/>
  <c r="AL677" i="2"/>
  <c r="AB681" i="2"/>
  <c r="AJ677" i="2"/>
  <c r="AJ671" i="2"/>
  <c r="AI665" i="2"/>
  <c r="AI666" i="2"/>
  <c r="AI673" i="2"/>
  <c r="AI676" i="2"/>
  <c r="AI674" i="2"/>
  <c r="AJ678" i="2"/>
  <c r="AI670" i="2"/>
  <c r="AI675" i="2"/>
  <c r="AI671" i="2"/>
  <c r="AF681" i="2"/>
  <c r="AI678" i="2"/>
  <c r="AF667" i="2"/>
  <c r="AF680" i="2" s="1"/>
  <c r="AB682" i="2"/>
  <c r="X667" i="2"/>
  <c r="P667" i="2"/>
  <c r="N681" i="2"/>
  <c r="O681" i="2"/>
  <c r="P682" i="2"/>
  <c r="P681" i="2"/>
  <c r="O667" i="2"/>
  <c r="O682" i="2"/>
  <c r="N667" i="2"/>
  <c r="N682" i="2"/>
  <c r="AE428" i="8" l="1"/>
  <c r="AQ667" i="2"/>
  <c r="AQ680" i="2" s="1"/>
  <c r="AB428" i="8"/>
  <c r="AP665" i="2"/>
  <c r="AP670" i="2"/>
  <c r="AR665" i="2"/>
  <c r="AR670" i="2"/>
  <c r="AP676" i="2"/>
  <c r="AP673" i="2"/>
  <c r="AP666" i="2"/>
  <c r="AP675" i="2"/>
  <c r="AR673" i="2"/>
  <c r="AR675" i="2"/>
  <c r="AR676" i="2"/>
  <c r="AR666" i="2"/>
  <c r="AQ682" i="2"/>
  <c r="AO682" i="2"/>
  <c r="AO667" i="2"/>
  <c r="AO680" i="2" s="1"/>
  <c r="AK681" i="2"/>
  <c r="AQ684" i="2"/>
  <c r="AK667" i="2"/>
  <c r="AK680" i="2" s="1"/>
  <c r="AI667" i="2"/>
  <c r="AI680" i="2" s="1"/>
  <c r="AN682" i="2"/>
  <c r="AM684" i="2"/>
  <c r="AL678" i="2"/>
  <c r="AK682" i="2"/>
  <c r="AI681" i="2"/>
  <c r="AO684" i="2" l="1"/>
  <c r="AP682" i="2"/>
  <c r="AR681" i="2"/>
  <c r="AP681" i="2"/>
  <c r="AR682" i="2"/>
  <c r="AR667" i="2"/>
  <c r="AP667" i="2"/>
  <c r="AK684" i="2"/>
  <c r="AP680" i="2" l="1"/>
  <c r="AR680" i="2"/>
  <c r="AR684" i="2" l="1"/>
  <c r="AP684" i="2"/>
  <c r="I678" i="2" l="1"/>
  <c r="H678" i="2"/>
  <c r="J677" i="2"/>
  <c r="H677" i="2"/>
  <c r="J676" i="2"/>
  <c r="J674" i="2"/>
  <c r="I674" i="2"/>
  <c r="I673" i="2"/>
  <c r="I671" i="2"/>
  <c r="H671" i="2"/>
  <c r="J670" i="2"/>
  <c r="I668" i="2"/>
  <c r="H668" i="2"/>
  <c r="J666" i="2"/>
  <c r="J665" i="2"/>
  <c r="F662" i="2"/>
  <c r="F661" i="2"/>
  <c r="F660" i="2"/>
  <c r="F659" i="2"/>
  <c r="F658" i="2"/>
  <c r="F657" i="2"/>
  <c r="F656" i="2"/>
  <c r="F655" i="2"/>
  <c r="F654" i="2"/>
  <c r="F653" i="2"/>
  <c r="F652" i="2"/>
  <c r="F650" i="2"/>
  <c r="F649" i="2"/>
  <c r="F648" i="2"/>
  <c r="F647" i="2"/>
  <c r="F646" i="2"/>
  <c r="F644" i="2"/>
  <c r="F643" i="2"/>
  <c r="F642" i="2"/>
  <c r="F641" i="2"/>
  <c r="F640" i="2"/>
  <c r="F639" i="2"/>
  <c r="F638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AF660" i="2"/>
  <c r="AF656" i="2"/>
  <c r="AF641" i="2"/>
  <c r="AF629" i="2"/>
  <c r="AF628" i="2"/>
  <c r="AF627" i="2"/>
  <c r="AF626" i="2"/>
  <c r="AF625" i="2"/>
  <c r="AF622" i="2"/>
  <c r="AF620" i="2"/>
  <c r="AF616" i="2"/>
  <c r="AF600" i="2"/>
  <c r="AF599" i="2"/>
  <c r="AF598" i="2"/>
  <c r="AF596" i="2"/>
  <c r="AF595" i="2"/>
  <c r="AF593" i="2"/>
  <c r="AF592" i="2"/>
  <c r="AF586" i="2"/>
  <c r="AF585" i="2"/>
  <c r="AF584" i="2"/>
  <c r="AF582" i="2"/>
  <c r="AF581" i="2"/>
  <c r="AF580" i="2"/>
  <c r="AF579" i="2"/>
  <c r="AF575" i="2"/>
  <c r="AF571" i="2"/>
  <c r="AF569" i="2"/>
  <c r="AF568" i="2"/>
  <c r="AF567" i="2"/>
  <c r="AF566" i="2"/>
  <c r="AF564" i="2"/>
  <c r="AF561" i="2"/>
  <c r="AF560" i="2"/>
  <c r="AF558" i="2"/>
  <c r="AF557" i="2"/>
  <c r="AF555" i="2"/>
  <c r="AF552" i="2"/>
  <c r="AF551" i="2"/>
  <c r="AF550" i="2"/>
  <c r="AF549" i="2"/>
  <c r="AF548" i="2"/>
  <c r="AF546" i="2"/>
  <c r="AF545" i="2"/>
  <c r="AF542" i="2"/>
  <c r="AF540" i="2"/>
  <c r="AF533" i="2"/>
  <c r="AF514" i="2"/>
  <c r="AF502" i="2"/>
  <c r="AF498" i="2"/>
  <c r="AF487" i="2"/>
  <c r="AF484" i="2"/>
  <c r="AF483" i="2"/>
  <c r="AF481" i="2"/>
  <c r="AF478" i="2"/>
  <c r="AF471" i="2"/>
  <c r="AF469" i="2"/>
  <c r="AF468" i="2"/>
  <c r="AF462" i="2"/>
  <c r="AF461" i="2"/>
  <c r="AF460" i="2"/>
  <c r="AF458" i="2"/>
  <c r="AF457" i="2"/>
  <c r="AF456" i="2"/>
  <c r="AF455" i="2"/>
  <c r="AF454" i="2"/>
  <c r="AF453" i="2"/>
  <c r="AF451" i="2"/>
  <c r="AF450" i="2"/>
  <c r="AF442" i="2"/>
  <c r="AF441" i="2"/>
  <c r="AF440" i="2"/>
  <c r="AF439" i="2"/>
  <c r="AF437" i="2"/>
  <c r="AF436" i="2"/>
  <c r="AF434" i="2"/>
  <c r="AF422" i="2"/>
  <c r="AF416" i="2"/>
  <c r="AF413" i="2"/>
  <c r="AF412" i="2"/>
  <c r="AF399" i="2"/>
  <c r="AF398" i="2"/>
  <c r="AF397" i="2"/>
  <c r="AF396" i="2"/>
  <c r="AF395" i="2"/>
  <c r="AF394" i="2"/>
  <c r="AF393" i="2"/>
  <c r="AF392" i="2"/>
  <c r="AF391" i="2"/>
  <c r="AF390" i="2"/>
  <c r="AF386" i="2"/>
  <c r="AF385" i="2"/>
  <c r="AF384" i="2"/>
  <c r="AF383" i="2"/>
  <c r="AF367" i="2"/>
  <c r="AF366" i="2"/>
  <c r="AF365" i="2"/>
  <c r="AF319" i="2"/>
  <c r="AF318" i="2"/>
  <c r="AF317" i="2"/>
  <c r="AF283" i="2"/>
  <c r="AF282" i="2"/>
  <c r="AF281" i="2"/>
  <c r="AF274" i="2"/>
  <c r="AF273" i="2"/>
  <c r="AF272" i="2"/>
  <c r="AF234" i="2"/>
  <c r="AF233" i="2"/>
  <c r="AF232" i="2"/>
  <c r="AF225" i="2"/>
  <c r="AF224" i="2"/>
  <c r="AF223" i="2"/>
  <c r="AF222" i="2"/>
  <c r="AF221" i="2"/>
  <c r="AF220" i="2"/>
  <c r="AF213" i="2"/>
  <c r="AF212" i="2"/>
  <c r="AF211" i="2"/>
  <c r="AJ422" i="2"/>
  <c r="AJ421" i="2"/>
  <c r="AJ417" i="2"/>
  <c r="AJ416" i="2"/>
  <c r="AJ415" i="2"/>
  <c r="AJ414" i="2"/>
  <c r="AJ413" i="2"/>
  <c r="AJ412" i="2"/>
  <c r="AJ382" i="2"/>
  <c r="AJ380" i="2"/>
  <c r="AJ358" i="2"/>
  <c r="AJ356" i="2"/>
  <c r="AJ355" i="2"/>
  <c r="AJ353" i="2"/>
  <c r="AJ352" i="2"/>
  <c r="AJ350" i="2"/>
  <c r="AJ349" i="2"/>
  <c r="AJ347" i="2"/>
  <c r="AJ343" i="2"/>
  <c r="AJ341" i="2"/>
  <c r="AJ340" i="2"/>
  <c r="AJ338" i="2"/>
  <c r="AJ337" i="2"/>
  <c r="AJ335" i="2"/>
  <c r="AJ334" i="2"/>
  <c r="AJ332" i="2"/>
  <c r="AJ331" i="2"/>
  <c r="AJ329" i="2"/>
  <c r="AJ328" i="2"/>
  <c r="AJ326" i="2"/>
  <c r="AJ304" i="2"/>
  <c r="AJ302" i="2"/>
  <c r="AJ301" i="2"/>
  <c r="AJ299" i="2"/>
  <c r="AJ298" i="2"/>
  <c r="AJ296" i="2"/>
  <c r="AJ292" i="2"/>
  <c r="AJ290" i="2"/>
  <c r="AJ289" i="2"/>
  <c r="AJ287" i="2"/>
  <c r="AJ286" i="2"/>
  <c r="AJ284" i="2"/>
  <c r="AJ283" i="2"/>
  <c r="AJ281" i="2"/>
  <c r="AJ280" i="2"/>
  <c r="AJ278" i="2"/>
  <c r="AJ271" i="2"/>
  <c r="AJ269" i="2"/>
  <c r="AJ268" i="2"/>
  <c r="AJ266" i="2"/>
  <c r="AJ262" i="2"/>
  <c r="AJ260" i="2"/>
  <c r="AJ259" i="2"/>
  <c r="AJ257" i="2"/>
  <c r="AJ256" i="2"/>
  <c r="AJ254" i="2"/>
  <c r="AJ250" i="2"/>
  <c r="AJ248" i="2"/>
  <c r="AJ244" i="2"/>
  <c r="AJ239" i="2"/>
  <c r="AJ238" i="2"/>
  <c r="AJ230" i="2"/>
  <c r="AJ229" i="2"/>
  <c r="AJ221" i="2"/>
  <c r="AJ220" i="2"/>
  <c r="AJ215" i="2"/>
  <c r="AJ214" i="2"/>
  <c r="AJ212" i="2"/>
  <c r="AJ211" i="2"/>
  <c r="AJ210" i="2"/>
  <c r="AJ208" i="2"/>
  <c r="AJ207" i="2"/>
  <c r="AJ205" i="2"/>
  <c r="AJ204" i="2"/>
  <c r="AJ202" i="2"/>
  <c r="AJ195" i="2"/>
  <c r="AJ193" i="2"/>
  <c r="AJ192" i="2"/>
  <c r="AJ190" i="2"/>
  <c r="AJ183" i="2"/>
  <c r="AJ181" i="2"/>
  <c r="AJ180" i="2"/>
  <c r="AJ178" i="2"/>
  <c r="AJ165" i="2"/>
  <c r="AJ163" i="2"/>
  <c r="AJ157" i="2"/>
  <c r="AJ141" i="2"/>
  <c r="AJ139" i="2"/>
  <c r="AJ138" i="2"/>
  <c r="AJ136" i="2"/>
  <c r="AJ126" i="2"/>
  <c r="AJ124" i="2"/>
  <c r="AJ80" i="2"/>
  <c r="AJ78" i="2"/>
  <c r="AJ41" i="2"/>
  <c r="AJ39" i="2"/>
  <c r="AJ29" i="2"/>
  <c r="AJ27" i="2"/>
  <c r="AJ26" i="2"/>
  <c r="AJ24" i="2"/>
  <c r="AJ23" i="2"/>
  <c r="AJ21" i="2"/>
  <c r="AJ17" i="2"/>
  <c r="AJ15" i="2"/>
  <c r="AI554" i="2"/>
  <c r="AI546" i="2"/>
  <c r="AI531" i="2"/>
  <c r="AI529" i="2"/>
  <c r="AI526" i="2"/>
  <c r="AI466" i="2"/>
  <c r="AI445" i="2"/>
  <c r="AI444" i="2"/>
  <c r="AI438" i="2"/>
  <c r="AG653" i="2"/>
  <c r="AH653" i="2" s="1"/>
  <c r="AG652" i="2"/>
  <c r="AH652" i="2" s="1"/>
  <c r="AG635" i="2"/>
  <c r="AH635" i="2" s="1"/>
  <c r="AG628" i="2"/>
  <c r="AH628" i="2" s="1"/>
  <c r="AG607" i="2"/>
  <c r="AH607" i="2" s="1"/>
  <c r="AG602" i="2"/>
  <c r="AH602" i="2" s="1"/>
  <c r="AG587" i="2"/>
  <c r="AH587" i="2" s="1"/>
  <c r="AG585" i="2"/>
  <c r="AH585" i="2" s="1"/>
  <c r="AG576" i="2"/>
  <c r="AH576" i="2" s="1"/>
  <c r="AG573" i="2"/>
  <c r="AH573" i="2" s="1"/>
  <c r="AG552" i="2"/>
  <c r="AH552" i="2" s="1"/>
  <c r="AG551" i="2"/>
  <c r="AH551" i="2" s="1"/>
  <c r="AG550" i="2"/>
  <c r="AH550" i="2" s="1"/>
  <c r="AG517" i="2"/>
  <c r="AH517" i="2" s="1"/>
  <c r="AG514" i="2"/>
  <c r="AH514" i="2" s="1"/>
  <c r="AG497" i="2"/>
  <c r="AH497" i="2" s="1"/>
  <c r="AG489" i="2"/>
  <c r="AH489" i="2" s="1"/>
  <c r="AG473" i="2"/>
  <c r="AH473" i="2" s="1"/>
  <c r="AG448" i="2"/>
  <c r="AH448" i="2" s="1"/>
  <c r="AG445" i="2"/>
  <c r="AH445" i="2" s="1"/>
  <c r="AG435" i="2"/>
  <c r="AH435" i="2" s="1"/>
  <c r="AG434" i="2"/>
  <c r="AH434" i="2" s="1"/>
  <c r="AG431" i="2"/>
  <c r="AH431" i="2" s="1"/>
  <c r="AG405" i="2"/>
  <c r="AH405" i="2" s="1"/>
  <c r="AG404" i="2"/>
  <c r="AH404" i="2" s="1"/>
  <c r="AG403" i="2"/>
  <c r="AH403" i="2" s="1"/>
  <c r="AG382" i="2"/>
  <c r="AH382" i="2" s="1"/>
  <c r="AG381" i="2"/>
  <c r="AH381" i="2" s="1"/>
  <c r="AG380" i="2"/>
  <c r="AH380" i="2" s="1"/>
  <c r="AG364" i="2"/>
  <c r="AH364" i="2" s="1"/>
  <c r="AG363" i="2"/>
  <c r="AH363" i="2" s="1"/>
  <c r="AG362" i="2"/>
  <c r="AH362" i="2" s="1"/>
  <c r="AG361" i="2"/>
  <c r="AH361" i="2" s="1"/>
  <c r="AG360" i="2"/>
  <c r="AH360" i="2" s="1"/>
  <c r="AG359" i="2"/>
  <c r="AH359" i="2" s="1"/>
  <c r="AG337" i="2"/>
  <c r="AH337" i="2" s="1"/>
  <c r="AG336" i="2"/>
  <c r="AH336" i="2" s="1"/>
  <c r="AG335" i="2"/>
  <c r="AH335" i="2" s="1"/>
  <c r="AG331" i="2"/>
  <c r="AH331" i="2" s="1"/>
  <c r="AG330" i="2"/>
  <c r="AH330" i="2" s="1"/>
  <c r="AG329" i="2"/>
  <c r="AH329" i="2" s="1"/>
  <c r="AG310" i="2"/>
  <c r="AH310" i="2" s="1"/>
  <c r="AG309" i="2"/>
  <c r="AH309" i="2" s="1"/>
  <c r="AG308" i="2"/>
  <c r="AH308" i="2" s="1"/>
  <c r="AG292" i="2"/>
  <c r="AH292" i="2" s="1"/>
  <c r="AG291" i="2"/>
  <c r="AH291" i="2" s="1"/>
  <c r="AG290" i="2"/>
  <c r="AH290" i="2" s="1"/>
  <c r="AG192" i="2"/>
  <c r="AH192" i="2" s="1"/>
  <c r="AG191" i="2"/>
  <c r="AH191" i="2" s="1"/>
  <c r="AG190" i="2"/>
  <c r="AH190" i="2" s="1"/>
  <c r="AG180" i="2"/>
  <c r="AH180" i="2" s="1"/>
  <c r="AG179" i="2"/>
  <c r="AH179" i="2" s="1"/>
  <c r="AG178" i="2"/>
  <c r="AH178" i="2" s="1"/>
  <c r="AG168" i="2"/>
  <c r="AH168" i="2" s="1"/>
  <c r="AG167" i="2"/>
  <c r="AH167" i="2" s="1"/>
  <c r="AG166" i="2"/>
  <c r="AH166" i="2" s="1"/>
  <c r="AG165" i="2"/>
  <c r="AH165" i="2" s="1"/>
  <c r="AG164" i="2"/>
  <c r="AH164" i="2" s="1"/>
  <c r="AG163" i="2"/>
  <c r="AH163" i="2" s="1"/>
  <c r="AG147" i="2"/>
  <c r="AH147" i="2" s="1"/>
  <c r="AG146" i="2"/>
  <c r="AH146" i="2" s="1"/>
  <c r="AG145" i="2"/>
  <c r="AH145" i="2" s="1"/>
  <c r="AG138" i="2"/>
  <c r="AH138" i="2" s="1"/>
  <c r="AG137" i="2"/>
  <c r="AH137" i="2" s="1"/>
  <c r="AG136" i="2"/>
  <c r="AH136" i="2" s="1"/>
  <c r="AG104" i="2"/>
  <c r="AH104" i="2" s="1"/>
  <c r="AG103" i="2"/>
  <c r="AH103" i="2" s="1"/>
  <c r="AG102" i="2"/>
  <c r="AH102" i="2" s="1"/>
  <c r="AG101" i="2"/>
  <c r="AH101" i="2" s="1"/>
  <c r="AG100" i="2"/>
  <c r="AH100" i="2" s="1"/>
  <c r="AG99" i="2"/>
  <c r="AH99" i="2" s="1"/>
  <c r="AG92" i="2"/>
  <c r="AH92" i="2" s="1"/>
  <c r="AG91" i="2"/>
  <c r="AH91" i="2" s="1"/>
  <c r="AG90" i="2"/>
  <c r="AH90" i="2" s="1"/>
  <c r="AG47" i="2"/>
  <c r="AH47" i="2" s="1"/>
  <c r="AG46" i="2"/>
  <c r="AH46" i="2" s="1"/>
  <c r="AG45" i="2"/>
  <c r="AH45" i="2" s="1"/>
  <c r="AG32" i="2"/>
  <c r="AH32" i="2" s="1"/>
  <c r="AG31" i="2"/>
  <c r="AH31" i="2" s="1"/>
  <c r="AG30" i="2"/>
  <c r="AH30" i="2" s="1"/>
  <c r="AG26" i="2"/>
  <c r="AH26" i="2" s="1"/>
  <c r="AG25" i="2"/>
  <c r="AH25" i="2" s="1"/>
  <c r="AG24" i="2"/>
  <c r="AH24" i="2" s="1"/>
  <c r="AG23" i="2"/>
  <c r="AH23" i="2" s="1"/>
  <c r="AG22" i="2"/>
  <c r="AH22" i="2" s="1"/>
  <c r="AG21" i="2"/>
  <c r="AH21" i="2" s="1"/>
  <c r="AG17" i="2"/>
  <c r="AH17" i="2" s="1"/>
  <c r="AG16" i="2"/>
  <c r="AH16" i="2" s="1"/>
  <c r="AG15" i="2"/>
  <c r="AH15" i="2" s="1"/>
  <c r="AG14" i="2"/>
  <c r="AH14" i="2" s="1"/>
  <c r="AG13" i="2"/>
  <c r="AH13" i="2" s="1"/>
  <c r="AG12" i="2"/>
  <c r="AH12" i="2" s="1"/>
  <c r="AG11" i="2"/>
  <c r="AH11" i="2" s="1"/>
  <c r="AG10" i="2"/>
  <c r="AH10" i="2" s="1"/>
  <c r="AG9" i="2"/>
  <c r="AH9" i="2" s="1"/>
  <c r="AG8" i="2"/>
  <c r="AH8" i="2" s="1"/>
  <c r="AG6" i="2"/>
  <c r="AH6" i="2" s="1"/>
  <c r="AG659" i="2"/>
  <c r="AH659" i="2" s="1"/>
  <c r="AG658" i="2"/>
  <c r="AH658" i="2" s="1"/>
  <c r="AG657" i="2"/>
  <c r="AH657" i="2" s="1"/>
  <c r="AG656" i="2"/>
  <c r="AH656" i="2" s="1"/>
  <c r="AG655" i="2"/>
  <c r="AH655" i="2" s="1"/>
  <c r="AG648" i="2"/>
  <c r="AH648" i="2" s="1"/>
  <c r="AG647" i="2"/>
  <c r="AH647" i="2" s="1"/>
  <c r="AG646" i="2"/>
  <c r="AH646" i="2" s="1"/>
  <c r="AG644" i="2"/>
  <c r="AH644" i="2" s="1"/>
  <c r="AG643" i="2"/>
  <c r="AH643" i="2" s="1"/>
  <c r="AG641" i="2"/>
  <c r="AH641" i="2" s="1"/>
  <c r="AG627" i="2"/>
  <c r="AH627" i="2" s="1"/>
  <c r="AG625" i="2"/>
  <c r="AH625" i="2" s="1"/>
  <c r="AG621" i="2"/>
  <c r="AH621" i="2" s="1"/>
  <c r="AG616" i="2"/>
  <c r="AH616" i="2" s="1"/>
  <c r="AG614" i="2"/>
  <c r="AH614" i="2" s="1"/>
  <c r="AG613" i="2"/>
  <c r="AH613" i="2" s="1"/>
  <c r="AG611" i="2"/>
  <c r="AH611" i="2" s="1"/>
  <c r="AG610" i="2"/>
  <c r="AH610" i="2" s="1"/>
  <c r="AG600" i="2"/>
  <c r="AH600" i="2" s="1"/>
  <c r="AG599" i="2"/>
  <c r="AH599" i="2" s="1"/>
  <c r="AG598" i="2"/>
  <c r="AH598" i="2" s="1"/>
  <c r="AG596" i="2"/>
  <c r="AH596" i="2" s="1"/>
  <c r="AG593" i="2"/>
  <c r="AH593" i="2" s="1"/>
  <c r="AG591" i="2"/>
  <c r="AH591" i="2" s="1"/>
  <c r="AG588" i="2"/>
  <c r="AH588" i="2" s="1"/>
  <c r="AG584" i="2"/>
  <c r="AH584" i="2" s="1"/>
  <c r="AG582" i="2"/>
  <c r="AH582" i="2" s="1"/>
  <c r="AG581" i="2"/>
  <c r="AH581" i="2" s="1"/>
  <c r="AG577" i="2"/>
  <c r="AH577" i="2" s="1"/>
  <c r="AG575" i="2"/>
  <c r="AH575" i="2" s="1"/>
  <c r="AG572" i="2"/>
  <c r="AH572" i="2" s="1"/>
  <c r="AG571" i="2"/>
  <c r="AH571" i="2" s="1"/>
  <c r="AG570" i="2"/>
  <c r="AH570" i="2" s="1"/>
  <c r="AG566" i="2"/>
  <c r="AH566" i="2" s="1"/>
  <c r="AG565" i="2"/>
  <c r="AH565" i="2" s="1"/>
  <c r="AG563" i="2"/>
  <c r="AH563" i="2" s="1"/>
  <c r="AG562" i="2"/>
  <c r="AH562" i="2" s="1"/>
  <c r="AG561" i="2"/>
  <c r="AH561" i="2" s="1"/>
  <c r="AG558" i="2"/>
  <c r="AH558" i="2" s="1"/>
  <c r="AG557" i="2"/>
  <c r="AH557" i="2" s="1"/>
  <c r="AG555" i="2"/>
  <c r="AH555" i="2" s="1"/>
  <c r="AG553" i="2"/>
  <c r="AH553" i="2" s="1"/>
  <c r="AG549" i="2"/>
  <c r="AH549" i="2" s="1"/>
  <c r="AG545" i="2"/>
  <c r="AH545" i="2" s="1"/>
  <c r="AG544" i="2"/>
  <c r="AH544" i="2" s="1"/>
  <c r="AG543" i="2"/>
  <c r="AH543" i="2" s="1"/>
  <c r="AG542" i="2"/>
  <c r="AH542" i="2" s="1"/>
  <c r="AG541" i="2"/>
  <c r="AH541" i="2" s="1"/>
  <c r="AG540" i="2"/>
  <c r="AH540" i="2" s="1"/>
  <c r="AG539" i="2"/>
  <c r="AH539" i="2" s="1"/>
  <c r="AG538" i="2"/>
  <c r="AH538" i="2" s="1"/>
  <c r="AG537" i="2"/>
  <c r="AH537" i="2" s="1"/>
  <c r="AG535" i="2"/>
  <c r="AH535" i="2" s="1"/>
  <c r="AG534" i="2"/>
  <c r="AH534" i="2" s="1"/>
  <c r="AG533" i="2"/>
  <c r="AH533" i="2" s="1"/>
  <c r="AG529" i="2"/>
  <c r="AH529" i="2" s="1"/>
  <c r="AG528" i="2"/>
  <c r="AH528" i="2" s="1"/>
  <c r="AG527" i="2"/>
  <c r="AH527" i="2" s="1"/>
  <c r="AG522" i="2"/>
  <c r="AH522" i="2" s="1"/>
  <c r="AG521" i="2"/>
  <c r="AH521" i="2" s="1"/>
  <c r="AG516" i="2"/>
  <c r="AH516" i="2" s="1"/>
  <c r="AG512" i="2"/>
  <c r="AH512" i="2" s="1"/>
  <c r="AG511" i="2"/>
  <c r="AH511" i="2" s="1"/>
  <c r="AG510" i="2"/>
  <c r="AH510" i="2" s="1"/>
  <c r="AG507" i="2"/>
  <c r="AH507" i="2" s="1"/>
  <c r="AG506" i="2"/>
  <c r="AH506" i="2" s="1"/>
  <c r="AG504" i="2"/>
  <c r="AH504" i="2" s="1"/>
  <c r="AG503" i="2"/>
  <c r="AH503" i="2" s="1"/>
  <c r="AG502" i="2"/>
  <c r="AH502" i="2" s="1"/>
  <c r="AG501" i="2"/>
  <c r="AH501" i="2" s="1"/>
  <c r="AG500" i="2"/>
  <c r="AH500" i="2" s="1"/>
  <c r="AG495" i="2"/>
  <c r="AH495" i="2" s="1"/>
  <c r="AG494" i="2"/>
  <c r="AH494" i="2" s="1"/>
  <c r="AG491" i="2"/>
  <c r="AH491" i="2" s="1"/>
  <c r="AG490" i="2"/>
  <c r="AH490" i="2" s="1"/>
  <c r="AG487" i="2"/>
  <c r="AH487" i="2" s="1"/>
  <c r="AG486" i="2"/>
  <c r="AH486" i="2" s="1"/>
  <c r="AG485" i="2"/>
  <c r="AH485" i="2" s="1"/>
  <c r="AG483" i="2"/>
  <c r="AH483" i="2" s="1"/>
  <c r="AG482" i="2"/>
  <c r="AH482" i="2" s="1"/>
  <c r="AG481" i="2"/>
  <c r="AH481" i="2" s="1"/>
  <c r="AG476" i="2"/>
  <c r="AH476" i="2" s="1"/>
  <c r="AG475" i="2"/>
  <c r="AH475" i="2" s="1"/>
  <c r="AG472" i="2"/>
  <c r="AH472" i="2" s="1"/>
  <c r="AG471" i="2"/>
  <c r="AH471" i="2" s="1"/>
  <c r="AG470" i="2"/>
  <c r="AH470" i="2" s="1"/>
  <c r="AG469" i="2"/>
  <c r="AH469" i="2" s="1"/>
  <c r="AG468" i="2"/>
  <c r="AH468" i="2" s="1"/>
  <c r="AG467" i="2"/>
  <c r="AH467" i="2" s="1"/>
  <c r="AG466" i="2"/>
  <c r="AH466" i="2" s="1"/>
  <c r="AG465" i="2"/>
  <c r="AH465" i="2" s="1"/>
  <c r="AG462" i="2"/>
  <c r="AH462" i="2" s="1"/>
  <c r="AG457" i="2"/>
  <c r="AH457" i="2" s="1"/>
  <c r="AG455" i="2"/>
  <c r="AH455" i="2" s="1"/>
  <c r="AG453" i="2"/>
  <c r="AH453" i="2" s="1"/>
  <c r="AG449" i="2"/>
  <c r="AH449" i="2" s="1"/>
  <c r="AG447" i="2"/>
  <c r="AH447" i="2" s="1"/>
  <c r="AG444" i="2"/>
  <c r="AH444" i="2" s="1"/>
  <c r="AG443" i="2"/>
  <c r="AH443" i="2" s="1"/>
  <c r="AG442" i="2"/>
  <c r="AH442" i="2" s="1"/>
  <c r="AG439" i="2"/>
  <c r="AH439" i="2" s="1"/>
  <c r="AG428" i="2"/>
  <c r="AG427" i="2"/>
  <c r="AH427" i="2" s="1"/>
  <c r="AG426" i="2"/>
  <c r="AH426" i="2" s="1"/>
  <c r="AG425" i="2"/>
  <c r="AH425" i="2" s="1"/>
  <c r="AG424" i="2"/>
  <c r="AH424" i="2" s="1"/>
  <c r="AG422" i="2"/>
  <c r="AH422" i="2" s="1"/>
  <c r="AG420" i="2"/>
  <c r="AH420" i="2" s="1"/>
  <c r="AG419" i="2"/>
  <c r="AH419" i="2" s="1"/>
  <c r="AG417" i="2"/>
  <c r="AH417" i="2" s="1"/>
  <c r="AG416" i="2"/>
  <c r="AH416" i="2" s="1"/>
  <c r="AG415" i="2"/>
  <c r="AH415" i="2" s="1"/>
  <c r="AG414" i="2"/>
  <c r="AH414" i="2" s="1"/>
  <c r="AG413" i="2"/>
  <c r="AH413" i="2" s="1"/>
  <c r="AG411" i="2"/>
  <c r="AH411" i="2" s="1"/>
  <c r="AG410" i="2"/>
  <c r="AH410" i="2" s="1"/>
  <c r="AG409" i="2"/>
  <c r="AH409" i="2" s="1"/>
  <c r="AG408" i="2"/>
  <c r="AH408" i="2" s="1"/>
  <c r="AG407" i="2"/>
  <c r="AH407" i="2" s="1"/>
  <c r="AG406" i="2"/>
  <c r="AH406" i="2" s="1"/>
  <c r="AG402" i="2"/>
  <c r="AH402" i="2" s="1"/>
  <c r="AG401" i="2"/>
  <c r="AH401" i="2" s="1"/>
  <c r="AG400" i="2"/>
  <c r="AH400" i="2" s="1"/>
  <c r="AG398" i="2"/>
  <c r="AH398" i="2" s="1"/>
  <c r="AG397" i="2"/>
  <c r="AH397" i="2" s="1"/>
  <c r="AG396" i="2"/>
  <c r="AH396" i="2" s="1"/>
  <c r="AG394" i="2"/>
  <c r="AH394" i="2" s="1"/>
  <c r="AG393" i="2"/>
  <c r="AH393" i="2" s="1"/>
  <c r="AG392" i="2"/>
  <c r="AH392" i="2" s="1"/>
  <c r="AG391" i="2"/>
  <c r="AH391" i="2" s="1"/>
  <c r="AG390" i="2"/>
  <c r="AH390" i="2" s="1"/>
  <c r="AG389" i="2"/>
  <c r="AH389" i="2" s="1"/>
  <c r="AG388" i="2"/>
  <c r="AH388" i="2" s="1"/>
  <c r="AG387" i="2"/>
  <c r="AH387" i="2" s="1"/>
  <c r="AG386" i="2"/>
  <c r="AH386" i="2" s="1"/>
  <c r="AG385" i="2"/>
  <c r="AH385" i="2" s="1"/>
  <c r="AG384" i="2"/>
  <c r="AH384" i="2" s="1"/>
  <c r="AG383" i="2"/>
  <c r="AH383" i="2" s="1"/>
  <c r="AG376" i="2"/>
  <c r="AH376" i="2" s="1"/>
  <c r="AG375" i="2"/>
  <c r="AH375" i="2" s="1"/>
  <c r="AG374" i="2"/>
  <c r="AH374" i="2" s="1"/>
  <c r="AG372" i="2"/>
  <c r="AH372" i="2" s="1"/>
  <c r="AG371" i="2"/>
  <c r="AH371" i="2" s="1"/>
  <c r="AG358" i="2"/>
  <c r="AH358" i="2" s="1"/>
  <c r="AG356" i="2"/>
  <c r="AH356" i="2" s="1"/>
  <c r="AG345" i="2"/>
  <c r="AH345" i="2" s="1"/>
  <c r="AG340" i="2"/>
  <c r="AH340" i="2" s="1"/>
  <c r="AG339" i="2"/>
  <c r="AH339" i="2" s="1"/>
  <c r="AG338" i="2"/>
  <c r="AH338" i="2" s="1"/>
  <c r="AG327" i="2"/>
  <c r="AH327" i="2" s="1"/>
  <c r="AG326" i="2"/>
  <c r="AH326" i="2" s="1"/>
  <c r="AG325" i="2"/>
  <c r="AH325" i="2" s="1"/>
  <c r="AG323" i="2"/>
  <c r="AH323" i="2" s="1"/>
  <c r="AG322" i="2"/>
  <c r="AH322" i="2" s="1"/>
  <c r="AG321" i="2"/>
  <c r="AH321" i="2" s="1"/>
  <c r="AG319" i="2"/>
  <c r="AH319" i="2" s="1"/>
  <c r="AG318" i="2"/>
  <c r="AH318" i="2" s="1"/>
  <c r="AG317" i="2"/>
  <c r="AH317" i="2" s="1"/>
  <c r="AG299" i="2"/>
  <c r="AH299" i="2" s="1"/>
  <c r="AG298" i="2"/>
  <c r="AH298" i="2" s="1"/>
  <c r="AG283" i="2"/>
  <c r="AH283" i="2" s="1"/>
  <c r="AG282" i="2"/>
  <c r="AH282" i="2" s="1"/>
  <c r="AG280" i="2"/>
  <c r="AH280" i="2" s="1"/>
  <c r="AG279" i="2"/>
  <c r="AH279" i="2" s="1"/>
  <c r="AG278" i="2"/>
  <c r="AH278" i="2" s="1"/>
  <c r="AG273" i="2"/>
  <c r="AH273" i="2" s="1"/>
  <c r="AG262" i="2"/>
  <c r="AH262" i="2" s="1"/>
  <c r="AG260" i="2"/>
  <c r="AH260" i="2" s="1"/>
  <c r="AG258" i="2"/>
  <c r="AH258" i="2" s="1"/>
  <c r="AG256" i="2"/>
  <c r="AH256" i="2" s="1"/>
  <c r="AG255" i="2"/>
  <c r="AH255" i="2" s="1"/>
  <c r="AG254" i="2"/>
  <c r="AH254" i="2" s="1"/>
  <c r="AG248" i="2"/>
  <c r="AH248" i="2" s="1"/>
  <c r="AG247" i="2"/>
  <c r="AH247" i="2" s="1"/>
  <c r="AG246" i="2"/>
  <c r="AH246" i="2" s="1"/>
  <c r="AG244" i="2"/>
  <c r="AH244" i="2" s="1"/>
  <c r="AG243" i="2"/>
  <c r="AH243" i="2" s="1"/>
  <c r="AG241" i="2"/>
  <c r="AH241" i="2" s="1"/>
  <c r="AG240" i="2"/>
  <c r="AH240" i="2" s="1"/>
  <c r="AG239" i="2"/>
  <c r="AH239" i="2" s="1"/>
  <c r="AG238" i="2"/>
  <c r="AH238" i="2" s="1"/>
  <c r="AG233" i="2"/>
  <c r="AH233" i="2" s="1"/>
  <c r="AG232" i="2"/>
  <c r="AH232" i="2" s="1"/>
  <c r="AG228" i="2"/>
  <c r="AH228" i="2" s="1"/>
  <c r="AG227" i="2"/>
  <c r="AH227" i="2" s="1"/>
  <c r="AG226" i="2"/>
  <c r="AH226" i="2" s="1"/>
  <c r="AG225" i="2"/>
  <c r="AH225" i="2" s="1"/>
  <c r="AG223" i="2"/>
  <c r="AH223" i="2" s="1"/>
  <c r="AG222" i="2"/>
  <c r="AH222" i="2" s="1"/>
  <c r="AG221" i="2"/>
  <c r="AH221" i="2" s="1"/>
  <c r="AG219" i="2"/>
  <c r="AH219" i="2" s="1"/>
  <c r="AG218" i="2"/>
  <c r="AH218" i="2" s="1"/>
  <c r="AG217" i="2"/>
  <c r="AH217" i="2" s="1"/>
  <c r="AG215" i="2"/>
  <c r="AH215" i="2" s="1"/>
  <c r="AG214" i="2"/>
  <c r="AH214" i="2" s="1"/>
  <c r="AG213" i="2"/>
  <c r="AH213" i="2" s="1"/>
  <c r="AG211" i="2"/>
  <c r="AH211" i="2" s="1"/>
  <c r="AG210" i="2"/>
  <c r="AH210" i="2" s="1"/>
  <c r="AG209" i="2"/>
  <c r="AH209" i="2" s="1"/>
  <c r="AG207" i="2"/>
  <c r="AH207" i="2" s="1"/>
  <c r="AG206" i="2"/>
  <c r="AH206" i="2" s="1"/>
  <c r="AG205" i="2"/>
  <c r="AH205" i="2" s="1"/>
  <c r="AG203" i="2"/>
  <c r="AH203" i="2" s="1"/>
  <c r="AG202" i="2"/>
  <c r="AH202" i="2" s="1"/>
  <c r="AG201" i="2"/>
  <c r="AH201" i="2" s="1"/>
  <c r="AG199" i="2"/>
  <c r="AH199" i="2" s="1"/>
  <c r="AG198" i="2"/>
  <c r="AH198" i="2" s="1"/>
  <c r="AG197" i="2"/>
  <c r="AH197" i="2" s="1"/>
  <c r="AG195" i="2"/>
  <c r="AH195" i="2" s="1"/>
  <c r="AG194" i="2"/>
  <c r="AH194" i="2" s="1"/>
  <c r="AG193" i="2"/>
  <c r="AH193" i="2" s="1"/>
  <c r="AG187" i="2"/>
  <c r="AH187" i="2" s="1"/>
  <c r="AG186" i="2"/>
  <c r="AH186" i="2" s="1"/>
  <c r="AG183" i="2"/>
  <c r="AH183" i="2" s="1"/>
  <c r="AG182" i="2"/>
  <c r="AH182" i="2" s="1"/>
  <c r="AG177" i="2"/>
  <c r="AH177" i="2" s="1"/>
  <c r="AG175" i="2"/>
  <c r="AH175" i="2" s="1"/>
  <c r="AG173" i="2"/>
  <c r="AH173" i="2" s="1"/>
  <c r="AG171" i="2"/>
  <c r="AH171" i="2" s="1"/>
  <c r="AG169" i="2"/>
  <c r="AH169" i="2" s="1"/>
  <c r="AG162" i="2"/>
  <c r="AH162" i="2" s="1"/>
  <c r="AG161" i="2"/>
  <c r="AH161" i="2" s="1"/>
  <c r="AG159" i="2"/>
  <c r="AH159" i="2" s="1"/>
  <c r="AG158" i="2"/>
  <c r="AH158" i="2" s="1"/>
  <c r="AG157" i="2"/>
  <c r="AH157" i="2" s="1"/>
  <c r="AG155" i="2"/>
  <c r="AH155" i="2" s="1"/>
  <c r="AG154" i="2"/>
  <c r="AH154" i="2" s="1"/>
  <c r="AG153" i="2"/>
  <c r="AH153" i="2" s="1"/>
  <c r="AG151" i="2"/>
  <c r="AH151" i="2" s="1"/>
  <c r="AG150" i="2"/>
  <c r="AH150" i="2" s="1"/>
  <c r="AG149" i="2"/>
  <c r="AH149" i="2" s="1"/>
  <c r="AG143" i="2"/>
  <c r="AH143" i="2" s="1"/>
  <c r="AG142" i="2"/>
  <c r="AH142" i="2" s="1"/>
  <c r="AG139" i="2"/>
  <c r="AH139" i="2" s="1"/>
  <c r="AG135" i="2"/>
  <c r="AH135" i="2" s="1"/>
  <c r="AG133" i="2"/>
  <c r="AH133" i="2" s="1"/>
  <c r="AG131" i="2"/>
  <c r="AH131" i="2" s="1"/>
  <c r="AG129" i="2"/>
  <c r="AH129" i="2" s="1"/>
  <c r="AG127" i="2"/>
  <c r="AH127" i="2" s="1"/>
  <c r="AG125" i="2"/>
  <c r="AH125" i="2" s="1"/>
  <c r="AG123" i="2"/>
  <c r="AH123" i="2" s="1"/>
  <c r="AG121" i="2"/>
  <c r="AH121" i="2" s="1"/>
  <c r="AG119" i="2"/>
  <c r="AH119" i="2" s="1"/>
  <c r="AG117" i="2"/>
  <c r="AH117" i="2" s="1"/>
  <c r="AG115" i="2"/>
  <c r="AH115" i="2" s="1"/>
  <c r="AG114" i="2"/>
  <c r="AG107" i="2"/>
  <c r="AH107" i="2" s="1"/>
  <c r="AG106" i="2"/>
  <c r="AH106" i="2" s="1"/>
  <c r="AG105" i="2"/>
  <c r="AH105" i="2" s="1"/>
  <c r="AG95" i="2"/>
  <c r="AH95" i="2" s="1"/>
  <c r="AG94" i="2"/>
  <c r="AH94" i="2" s="1"/>
  <c r="AG93" i="2"/>
  <c r="AH93" i="2" s="1"/>
  <c r="AG89" i="2"/>
  <c r="AH89" i="2" s="1"/>
  <c r="AG88" i="2"/>
  <c r="AH88" i="2" s="1"/>
  <c r="AG87" i="2"/>
  <c r="AH87" i="2" s="1"/>
  <c r="AG86" i="2"/>
  <c r="AH86" i="2" s="1"/>
  <c r="AG85" i="2"/>
  <c r="AH85" i="2" s="1"/>
  <c r="AG84" i="2"/>
  <c r="AH84" i="2" s="1"/>
  <c r="AG83" i="2"/>
  <c r="AH83" i="2" s="1"/>
  <c r="AG82" i="2"/>
  <c r="AH82" i="2" s="1"/>
  <c r="AG81" i="2"/>
  <c r="AH81" i="2" s="1"/>
  <c r="AG80" i="2"/>
  <c r="AH80" i="2" s="1"/>
  <c r="AG79" i="2"/>
  <c r="AH79" i="2" s="1"/>
  <c r="AG78" i="2"/>
  <c r="AH78" i="2" s="1"/>
  <c r="AG77" i="2"/>
  <c r="AH77" i="2" s="1"/>
  <c r="AG76" i="2"/>
  <c r="AH76" i="2" s="1"/>
  <c r="AG75" i="2"/>
  <c r="AH75" i="2" s="1"/>
  <c r="AG72" i="2"/>
  <c r="AH72" i="2" s="1"/>
  <c r="AG71" i="2"/>
  <c r="AH71" i="2" s="1"/>
  <c r="AG68" i="2"/>
  <c r="AH68" i="2" s="1"/>
  <c r="AG67" i="2"/>
  <c r="AH67" i="2" s="1"/>
  <c r="AG64" i="2"/>
  <c r="AH64" i="2" s="1"/>
  <c r="AG63" i="2"/>
  <c r="AH63" i="2" s="1"/>
  <c r="AG60" i="2"/>
  <c r="AH60" i="2" s="1"/>
  <c r="AG59" i="2"/>
  <c r="AH59" i="2" s="1"/>
  <c r="AG56" i="2"/>
  <c r="AH56" i="2" s="1"/>
  <c r="AG55" i="2"/>
  <c r="AH55" i="2" s="1"/>
  <c r="AG54" i="2"/>
  <c r="AH54" i="2" s="1"/>
  <c r="AG53" i="2"/>
  <c r="AH53" i="2" s="1"/>
  <c r="AG52" i="2"/>
  <c r="AH52" i="2" s="1"/>
  <c r="AG51" i="2"/>
  <c r="AH51" i="2" s="1"/>
  <c r="AG50" i="2"/>
  <c r="AH50" i="2" s="1"/>
  <c r="AG49" i="2"/>
  <c r="AH49" i="2" s="1"/>
  <c r="AG48" i="2"/>
  <c r="AH48" i="2" s="1"/>
  <c r="AG44" i="2"/>
  <c r="AH44" i="2" s="1"/>
  <c r="AG43" i="2"/>
  <c r="AH43" i="2" s="1"/>
  <c r="AG42" i="2"/>
  <c r="AH42" i="2" s="1"/>
  <c r="AG41" i="2"/>
  <c r="AH41" i="2" s="1"/>
  <c r="AG40" i="2"/>
  <c r="AH40" i="2" s="1"/>
  <c r="AG39" i="2"/>
  <c r="AH39" i="2" s="1"/>
  <c r="AG34" i="2"/>
  <c r="AH34" i="2" s="1"/>
  <c r="AG33" i="2"/>
  <c r="AH33" i="2" s="1"/>
  <c r="AG28" i="2"/>
  <c r="AH28" i="2" s="1"/>
  <c r="AG20" i="2"/>
  <c r="AH20" i="2" s="1"/>
  <c r="AG18" i="2"/>
  <c r="AH18" i="2" s="1"/>
  <c r="Y660" i="2"/>
  <c r="Z660" i="2" s="1"/>
  <c r="Y659" i="2"/>
  <c r="Z659" i="2" s="1"/>
  <c r="Y658" i="2"/>
  <c r="Z658" i="2" s="1"/>
  <c r="Y657" i="2"/>
  <c r="Z657" i="2" s="1"/>
  <c r="Y656" i="2"/>
  <c r="Z656" i="2" s="1"/>
  <c r="Y655" i="2"/>
  <c r="Z655" i="2" s="1"/>
  <c r="Y654" i="2"/>
  <c r="Z654" i="2" s="1"/>
  <c r="Y653" i="2"/>
  <c r="Z653" i="2" s="1"/>
  <c r="Y652" i="2"/>
  <c r="Z652" i="2" s="1"/>
  <c r="Y650" i="2"/>
  <c r="Z650" i="2" s="1"/>
  <c r="Y649" i="2"/>
  <c r="Z649" i="2" s="1"/>
  <c r="Y648" i="2"/>
  <c r="Z648" i="2" s="1"/>
  <c r="Y647" i="2"/>
  <c r="Z647" i="2" s="1"/>
  <c r="Y646" i="2"/>
  <c r="Z646" i="2" s="1"/>
  <c r="Y637" i="2"/>
  <c r="Z637" i="2" s="1"/>
  <c r="Y644" i="2"/>
  <c r="Z644" i="2" s="1"/>
  <c r="Y643" i="2"/>
  <c r="Z643" i="2" s="1"/>
  <c r="Y642" i="2"/>
  <c r="Z642" i="2" s="1"/>
  <c r="Y641" i="2"/>
  <c r="Z641" i="2" s="1"/>
  <c r="Y640" i="2"/>
  <c r="Z640" i="2" s="1"/>
  <c r="Y639" i="2"/>
  <c r="Z639" i="2" s="1"/>
  <c r="Y638" i="2"/>
  <c r="Z638" i="2" s="1"/>
  <c r="Y636" i="2"/>
  <c r="Y635" i="2"/>
  <c r="Z635" i="2" s="1"/>
  <c r="Y634" i="2"/>
  <c r="Z634" i="2" s="1"/>
  <c r="Y633" i="2"/>
  <c r="Z633" i="2" s="1"/>
  <c r="Y632" i="2"/>
  <c r="Z632" i="2" s="1"/>
  <c r="Y631" i="2"/>
  <c r="Z631" i="2" s="1"/>
  <c r="Y630" i="2"/>
  <c r="Y629" i="2"/>
  <c r="Z629" i="2" s="1"/>
  <c r="Y628" i="2"/>
  <c r="Z628" i="2" s="1"/>
  <c r="Y627" i="2"/>
  <c r="Z627" i="2" s="1"/>
  <c r="Y626" i="2"/>
  <c r="Z626" i="2" s="1"/>
  <c r="Y625" i="2"/>
  <c r="Z625" i="2" s="1"/>
  <c r="Y624" i="2"/>
  <c r="Z624" i="2" s="1"/>
  <c r="Y623" i="2"/>
  <c r="Z623" i="2" s="1"/>
  <c r="Y622" i="2"/>
  <c r="Z622" i="2" s="1"/>
  <c r="Y621" i="2"/>
  <c r="Z621" i="2" s="1"/>
  <c r="Y620" i="2"/>
  <c r="Z620" i="2" s="1"/>
  <c r="Y619" i="2"/>
  <c r="Z619" i="2" s="1"/>
  <c r="Y618" i="2"/>
  <c r="Z618" i="2" s="1"/>
  <c r="Y617" i="2"/>
  <c r="Z617" i="2" s="1"/>
  <c r="Y616" i="2"/>
  <c r="Z616" i="2" s="1"/>
  <c r="Y615" i="2"/>
  <c r="Z615" i="2" s="1"/>
  <c r="Y614" i="2"/>
  <c r="Z614" i="2" s="1"/>
  <c r="Y613" i="2"/>
  <c r="Z613" i="2" s="1"/>
  <c r="Y612" i="2"/>
  <c r="Z612" i="2" s="1"/>
  <c r="Y611" i="2"/>
  <c r="Z611" i="2" s="1"/>
  <c r="Y610" i="2"/>
  <c r="Z610" i="2" s="1"/>
  <c r="Y609" i="2"/>
  <c r="Z609" i="2" s="1"/>
  <c r="Y608" i="2"/>
  <c r="Z608" i="2" s="1"/>
  <c r="Y607" i="2"/>
  <c r="Z607" i="2" s="1"/>
  <c r="Y606" i="2"/>
  <c r="Z606" i="2" s="1"/>
  <c r="Y605" i="2"/>
  <c r="Z605" i="2" s="1"/>
  <c r="Y604" i="2"/>
  <c r="Z604" i="2" s="1"/>
  <c r="Y603" i="2"/>
  <c r="Z603" i="2" s="1"/>
  <c r="Y602" i="2"/>
  <c r="Z602" i="2" s="1"/>
  <c r="Y601" i="2"/>
  <c r="Z601" i="2" s="1"/>
  <c r="Y600" i="2"/>
  <c r="Z600" i="2" s="1"/>
  <c r="Y599" i="2"/>
  <c r="Z599" i="2" s="1"/>
  <c r="Y598" i="2"/>
  <c r="Z598" i="2" s="1"/>
  <c r="Y597" i="2"/>
  <c r="Z597" i="2" s="1"/>
  <c r="Y596" i="2"/>
  <c r="Z596" i="2" s="1"/>
  <c r="Y595" i="2"/>
  <c r="Z595" i="2" s="1"/>
  <c r="Y594" i="2"/>
  <c r="Z594" i="2" s="1"/>
  <c r="Y593" i="2"/>
  <c r="Z593" i="2" s="1"/>
  <c r="Y592" i="2"/>
  <c r="Z592" i="2" s="1"/>
  <c r="Y591" i="2"/>
  <c r="Z591" i="2" s="1"/>
  <c r="Y590" i="2"/>
  <c r="Z590" i="2" s="1"/>
  <c r="Y589" i="2"/>
  <c r="Z589" i="2" s="1"/>
  <c r="Y588" i="2"/>
  <c r="Z588" i="2" s="1"/>
  <c r="Y587" i="2"/>
  <c r="Z587" i="2" s="1"/>
  <c r="Y586" i="2"/>
  <c r="Z586" i="2" s="1"/>
  <c r="Y585" i="2"/>
  <c r="Z585" i="2" s="1"/>
  <c r="Y584" i="2"/>
  <c r="Z584" i="2" s="1"/>
  <c r="Y583" i="2"/>
  <c r="Z583" i="2" s="1"/>
  <c r="Y582" i="2"/>
  <c r="Z582" i="2" s="1"/>
  <c r="Y581" i="2"/>
  <c r="Z581" i="2" s="1"/>
  <c r="Y580" i="2"/>
  <c r="Z580" i="2" s="1"/>
  <c r="Y579" i="2"/>
  <c r="Z579" i="2" s="1"/>
  <c r="Y578" i="2"/>
  <c r="Z578" i="2" s="1"/>
  <c r="Y577" i="2"/>
  <c r="Z577" i="2" s="1"/>
  <c r="Y576" i="2"/>
  <c r="Z576" i="2" s="1"/>
  <c r="Y575" i="2"/>
  <c r="Z575" i="2" s="1"/>
  <c r="Y574" i="2"/>
  <c r="Z574" i="2" s="1"/>
  <c r="Y573" i="2"/>
  <c r="Z573" i="2" s="1"/>
  <c r="Y572" i="2"/>
  <c r="Z572" i="2" s="1"/>
  <c r="Y571" i="2"/>
  <c r="Z571" i="2" s="1"/>
  <c r="Y570" i="2"/>
  <c r="Z570" i="2" s="1"/>
  <c r="Y569" i="2"/>
  <c r="Z569" i="2" s="1"/>
  <c r="Y568" i="2"/>
  <c r="Z568" i="2" s="1"/>
  <c r="Y567" i="2"/>
  <c r="Z567" i="2" s="1"/>
  <c r="Y566" i="2"/>
  <c r="Z566" i="2" s="1"/>
  <c r="Y565" i="2"/>
  <c r="Z565" i="2" s="1"/>
  <c r="Y564" i="2"/>
  <c r="Z564" i="2" s="1"/>
  <c r="Y563" i="2"/>
  <c r="Z563" i="2" s="1"/>
  <c r="Y562" i="2"/>
  <c r="Z562" i="2" s="1"/>
  <c r="Y561" i="2"/>
  <c r="Z561" i="2" s="1"/>
  <c r="Y560" i="2"/>
  <c r="Z560" i="2" s="1"/>
  <c r="Y559" i="2"/>
  <c r="Z559" i="2" s="1"/>
  <c r="Y558" i="2"/>
  <c r="Z558" i="2" s="1"/>
  <c r="Y557" i="2"/>
  <c r="Z557" i="2" s="1"/>
  <c r="Y556" i="2"/>
  <c r="Z556" i="2" s="1"/>
  <c r="Y555" i="2"/>
  <c r="Z555" i="2" s="1"/>
  <c r="Y554" i="2"/>
  <c r="Z554" i="2" s="1"/>
  <c r="Y553" i="2"/>
  <c r="Z553" i="2" s="1"/>
  <c r="Y552" i="2"/>
  <c r="Z552" i="2" s="1"/>
  <c r="Y551" i="2"/>
  <c r="Z551" i="2" s="1"/>
  <c r="Y550" i="2"/>
  <c r="Z550" i="2" s="1"/>
  <c r="Y549" i="2"/>
  <c r="Z549" i="2" s="1"/>
  <c r="Y548" i="2"/>
  <c r="Z548" i="2" s="1"/>
  <c r="Y547" i="2"/>
  <c r="Z547" i="2" s="1"/>
  <c r="Y546" i="2"/>
  <c r="Z546" i="2" s="1"/>
  <c r="Y545" i="2"/>
  <c r="Z545" i="2" s="1"/>
  <c r="Y544" i="2"/>
  <c r="Z544" i="2" s="1"/>
  <c r="Y543" i="2"/>
  <c r="Z543" i="2" s="1"/>
  <c r="Y542" i="2"/>
  <c r="Z542" i="2" s="1"/>
  <c r="Y541" i="2"/>
  <c r="Z541" i="2" s="1"/>
  <c r="Y540" i="2"/>
  <c r="Z540" i="2" s="1"/>
  <c r="Y539" i="2"/>
  <c r="Z539" i="2" s="1"/>
  <c r="Y538" i="2"/>
  <c r="Z538" i="2" s="1"/>
  <c r="Y537" i="2"/>
  <c r="Z537" i="2" s="1"/>
  <c r="Y536" i="2"/>
  <c r="Z536" i="2" s="1"/>
  <c r="Y535" i="2"/>
  <c r="Z535" i="2" s="1"/>
  <c r="Y534" i="2"/>
  <c r="Z534" i="2" s="1"/>
  <c r="Y533" i="2"/>
  <c r="Z533" i="2" s="1"/>
  <c r="Y532" i="2"/>
  <c r="Z532" i="2" s="1"/>
  <c r="Y531" i="2"/>
  <c r="Z531" i="2" s="1"/>
  <c r="Y530" i="2"/>
  <c r="Z530" i="2" s="1"/>
  <c r="Y529" i="2"/>
  <c r="Z529" i="2" s="1"/>
  <c r="Y528" i="2"/>
  <c r="Z528" i="2" s="1"/>
  <c r="Y527" i="2"/>
  <c r="Z527" i="2" s="1"/>
  <c r="Y526" i="2"/>
  <c r="Z526" i="2" s="1"/>
  <c r="Y525" i="2"/>
  <c r="Z525" i="2" s="1"/>
  <c r="Y524" i="2"/>
  <c r="Z524" i="2" s="1"/>
  <c r="Y523" i="2"/>
  <c r="Z523" i="2" s="1"/>
  <c r="Y522" i="2"/>
  <c r="Z522" i="2" s="1"/>
  <c r="Y521" i="2"/>
  <c r="Z521" i="2" s="1"/>
  <c r="Y520" i="2"/>
  <c r="Z520" i="2" s="1"/>
  <c r="Y519" i="2"/>
  <c r="Z519" i="2" s="1"/>
  <c r="Y518" i="2"/>
  <c r="Z518" i="2" s="1"/>
  <c r="Y517" i="2"/>
  <c r="Z517" i="2" s="1"/>
  <c r="Y516" i="2"/>
  <c r="Z516" i="2" s="1"/>
  <c r="Y515" i="2"/>
  <c r="Z515" i="2" s="1"/>
  <c r="Y514" i="2"/>
  <c r="Z514" i="2" s="1"/>
  <c r="Y513" i="2"/>
  <c r="Z513" i="2" s="1"/>
  <c r="Y512" i="2"/>
  <c r="Z512" i="2" s="1"/>
  <c r="Y511" i="2"/>
  <c r="Z511" i="2" s="1"/>
  <c r="Y510" i="2"/>
  <c r="Z510" i="2" s="1"/>
  <c r="Y509" i="2"/>
  <c r="Z509" i="2" s="1"/>
  <c r="Y508" i="2"/>
  <c r="Z508" i="2" s="1"/>
  <c r="Y507" i="2"/>
  <c r="Z507" i="2" s="1"/>
  <c r="Y506" i="2"/>
  <c r="Z506" i="2" s="1"/>
  <c r="Y505" i="2"/>
  <c r="Z505" i="2" s="1"/>
  <c r="Y504" i="2"/>
  <c r="Z504" i="2" s="1"/>
  <c r="Y503" i="2"/>
  <c r="Z503" i="2" s="1"/>
  <c r="Y502" i="2"/>
  <c r="Z502" i="2" s="1"/>
  <c r="Y501" i="2"/>
  <c r="Z501" i="2" s="1"/>
  <c r="Y500" i="2"/>
  <c r="Z500" i="2" s="1"/>
  <c r="Y499" i="2"/>
  <c r="Z499" i="2" s="1"/>
  <c r="Y498" i="2"/>
  <c r="Z498" i="2" s="1"/>
  <c r="Y497" i="2"/>
  <c r="Z497" i="2" s="1"/>
  <c r="Y496" i="2"/>
  <c r="Z496" i="2" s="1"/>
  <c r="Y495" i="2"/>
  <c r="Z495" i="2" s="1"/>
  <c r="Y494" i="2"/>
  <c r="Z494" i="2" s="1"/>
  <c r="Y493" i="2"/>
  <c r="Z493" i="2" s="1"/>
  <c r="Y492" i="2"/>
  <c r="Z492" i="2" s="1"/>
  <c r="Y491" i="2"/>
  <c r="Z491" i="2" s="1"/>
  <c r="Y490" i="2"/>
  <c r="Z490" i="2" s="1"/>
  <c r="Y489" i="2"/>
  <c r="Z489" i="2" s="1"/>
  <c r="Y488" i="2"/>
  <c r="Z488" i="2" s="1"/>
  <c r="Y487" i="2"/>
  <c r="Z487" i="2" s="1"/>
  <c r="Y486" i="2"/>
  <c r="Z486" i="2" s="1"/>
  <c r="Y485" i="2"/>
  <c r="Z485" i="2" s="1"/>
  <c r="Y484" i="2"/>
  <c r="Z484" i="2" s="1"/>
  <c r="Y483" i="2"/>
  <c r="Z483" i="2" s="1"/>
  <c r="Y482" i="2"/>
  <c r="Z482" i="2" s="1"/>
  <c r="Y481" i="2"/>
  <c r="Z481" i="2" s="1"/>
  <c r="Y480" i="2"/>
  <c r="Z480" i="2" s="1"/>
  <c r="Y479" i="2"/>
  <c r="Z479" i="2" s="1"/>
  <c r="Y478" i="2"/>
  <c r="Z478" i="2" s="1"/>
  <c r="Y477" i="2"/>
  <c r="Z477" i="2" s="1"/>
  <c r="Y476" i="2"/>
  <c r="Z476" i="2" s="1"/>
  <c r="Y475" i="2"/>
  <c r="Z475" i="2" s="1"/>
  <c r="Y474" i="2"/>
  <c r="Z474" i="2" s="1"/>
  <c r="Y473" i="2"/>
  <c r="Z473" i="2" s="1"/>
  <c r="Y472" i="2"/>
  <c r="Z472" i="2" s="1"/>
  <c r="Y471" i="2"/>
  <c r="Z471" i="2" s="1"/>
  <c r="Y470" i="2"/>
  <c r="Z470" i="2" s="1"/>
  <c r="Y469" i="2"/>
  <c r="Z469" i="2" s="1"/>
  <c r="Y468" i="2"/>
  <c r="Z468" i="2" s="1"/>
  <c r="Y467" i="2"/>
  <c r="Z467" i="2" s="1"/>
  <c r="Y466" i="2"/>
  <c r="Z466" i="2" s="1"/>
  <c r="Y465" i="2"/>
  <c r="Z465" i="2" s="1"/>
  <c r="Y464" i="2"/>
  <c r="Z464" i="2" s="1"/>
  <c r="Y463" i="2"/>
  <c r="Z463" i="2" s="1"/>
  <c r="Y462" i="2"/>
  <c r="Z462" i="2" s="1"/>
  <c r="Y461" i="2"/>
  <c r="Z461" i="2" s="1"/>
  <c r="Y460" i="2"/>
  <c r="Z460" i="2" s="1"/>
  <c r="Y459" i="2"/>
  <c r="Z459" i="2" s="1"/>
  <c r="Y458" i="2"/>
  <c r="Z458" i="2" s="1"/>
  <c r="Y457" i="2"/>
  <c r="Z457" i="2" s="1"/>
  <c r="Y456" i="2"/>
  <c r="Z456" i="2" s="1"/>
  <c r="Y455" i="2"/>
  <c r="Z455" i="2" s="1"/>
  <c r="Y454" i="2"/>
  <c r="Z454" i="2" s="1"/>
  <c r="Y453" i="2"/>
  <c r="Z453" i="2" s="1"/>
  <c r="Y452" i="2"/>
  <c r="Z452" i="2" s="1"/>
  <c r="Y451" i="2"/>
  <c r="Z451" i="2" s="1"/>
  <c r="Y450" i="2"/>
  <c r="Z450" i="2" s="1"/>
  <c r="Y449" i="2"/>
  <c r="Z449" i="2" s="1"/>
  <c r="Y448" i="2"/>
  <c r="Z448" i="2" s="1"/>
  <c r="Y447" i="2"/>
  <c r="Z447" i="2" s="1"/>
  <c r="Y446" i="2"/>
  <c r="Z446" i="2" s="1"/>
  <c r="Y445" i="2"/>
  <c r="Z445" i="2" s="1"/>
  <c r="Y444" i="2"/>
  <c r="Z444" i="2" s="1"/>
  <c r="Y443" i="2"/>
  <c r="Z443" i="2" s="1"/>
  <c r="Y442" i="2"/>
  <c r="Z442" i="2" s="1"/>
  <c r="Y441" i="2"/>
  <c r="Z441" i="2" s="1"/>
  <c r="Y440" i="2"/>
  <c r="Z440" i="2" s="1"/>
  <c r="Y439" i="2"/>
  <c r="Z439" i="2" s="1"/>
  <c r="Y438" i="2"/>
  <c r="Z438" i="2" s="1"/>
  <c r="Y437" i="2"/>
  <c r="Z437" i="2" s="1"/>
  <c r="Y436" i="2"/>
  <c r="Z436" i="2" s="1"/>
  <c r="Y435" i="2"/>
  <c r="Z435" i="2" s="1"/>
  <c r="Y434" i="2"/>
  <c r="Z434" i="2" s="1"/>
  <c r="Y433" i="2"/>
  <c r="Z433" i="2" s="1"/>
  <c r="Y432" i="2"/>
  <c r="Z432" i="2" s="1"/>
  <c r="Y431" i="2"/>
  <c r="Z431" i="2" s="1"/>
  <c r="Y430" i="2"/>
  <c r="Z430" i="2" s="1"/>
  <c r="Y429" i="2"/>
  <c r="Y428" i="2"/>
  <c r="Y427" i="2"/>
  <c r="Z427" i="2" s="1"/>
  <c r="Y426" i="2"/>
  <c r="Z426" i="2" s="1"/>
  <c r="Y425" i="2"/>
  <c r="Z425" i="2" s="1"/>
  <c r="Y424" i="2"/>
  <c r="Z424" i="2" s="1"/>
  <c r="Y423" i="2"/>
  <c r="Z423" i="2" s="1"/>
  <c r="Y422" i="2"/>
  <c r="Z422" i="2" s="1"/>
  <c r="Y421" i="2"/>
  <c r="Z421" i="2" s="1"/>
  <c r="Y420" i="2"/>
  <c r="Z420" i="2" s="1"/>
  <c r="Y419" i="2"/>
  <c r="Z419" i="2" s="1"/>
  <c r="Y418" i="2"/>
  <c r="Z418" i="2" s="1"/>
  <c r="Y417" i="2"/>
  <c r="Z417" i="2" s="1"/>
  <c r="Y416" i="2"/>
  <c r="Z416" i="2" s="1"/>
  <c r="Y415" i="2"/>
  <c r="Z415" i="2" s="1"/>
  <c r="Y414" i="2"/>
  <c r="Z414" i="2" s="1"/>
  <c r="Y413" i="2"/>
  <c r="Z413" i="2" s="1"/>
  <c r="Y412" i="2"/>
  <c r="Y411" i="2"/>
  <c r="Z411" i="2" s="1"/>
  <c r="Y410" i="2"/>
  <c r="Z410" i="2" s="1"/>
  <c r="Y409" i="2"/>
  <c r="Z409" i="2" s="1"/>
  <c r="Y408" i="2"/>
  <c r="Z408" i="2" s="1"/>
  <c r="Y407" i="2"/>
  <c r="Z407" i="2" s="1"/>
  <c r="Y406" i="2"/>
  <c r="Z406" i="2" s="1"/>
  <c r="Y405" i="2"/>
  <c r="Z405" i="2" s="1"/>
  <c r="Y404" i="2"/>
  <c r="Z404" i="2" s="1"/>
  <c r="Y403" i="2"/>
  <c r="Z403" i="2" s="1"/>
  <c r="Y402" i="2"/>
  <c r="Z402" i="2" s="1"/>
  <c r="Y401" i="2"/>
  <c r="Z401" i="2" s="1"/>
  <c r="Y400" i="2"/>
  <c r="Z400" i="2" s="1"/>
  <c r="Y399" i="2"/>
  <c r="Z399" i="2" s="1"/>
  <c r="Y398" i="2"/>
  <c r="Z398" i="2" s="1"/>
  <c r="Y397" i="2"/>
  <c r="Z397" i="2" s="1"/>
  <c r="Y396" i="2"/>
  <c r="Z396" i="2" s="1"/>
  <c r="Y395" i="2"/>
  <c r="Z395" i="2" s="1"/>
  <c r="Y394" i="2"/>
  <c r="Z394" i="2" s="1"/>
  <c r="Y393" i="2"/>
  <c r="Z393" i="2" s="1"/>
  <c r="Y392" i="2"/>
  <c r="Z392" i="2" s="1"/>
  <c r="Y391" i="2"/>
  <c r="Z391" i="2" s="1"/>
  <c r="Y390" i="2"/>
  <c r="Z390" i="2" s="1"/>
  <c r="Y389" i="2"/>
  <c r="Z389" i="2" s="1"/>
  <c r="Y388" i="2"/>
  <c r="Z388" i="2" s="1"/>
  <c r="Y387" i="2"/>
  <c r="Z387" i="2" s="1"/>
  <c r="Y386" i="2"/>
  <c r="Z386" i="2" s="1"/>
  <c r="Y385" i="2"/>
  <c r="Z385" i="2" s="1"/>
  <c r="Y384" i="2"/>
  <c r="Z384" i="2" s="1"/>
  <c r="Y383" i="2"/>
  <c r="Z383" i="2" s="1"/>
  <c r="Y382" i="2"/>
  <c r="Z382" i="2" s="1"/>
  <c r="Y381" i="2"/>
  <c r="Z381" i="2" s="1"/>
  <c r="Y380" i="2"/>
  <c r="Z380" i="2" s="1"/>
  <c r="Y379" i="2"/>
  <c r="Z379" i="2" s="1"/>
  <c r="Y378" i="2"/>
  <c r="Z378" i="2" s="1"/>
  <c r="Y377" i="2"/>
  <c r="Z377" i="2" s="1"/>
  <c r="Y376" i="2"/>
  <c r="Z376" i="2" s="1"/>
  <c r="Y375" i="2"/>
  <c r="Z375" i="2" s="1"/>
  <c r="Y374" i="2"/>
  <c r="Z374" i="2" s="1"/>
  <c r="Y373" i="2"/>
  <c r="Z373" i="2" s="1"/>
  <c r="Y372" i="2"/>
  <c r="Z372" i="2" s="1"/>
  <c r="Y371" i="2"/>
  <c r="Z371" i="2" s="1"/>
  <c r="Y370" i="2"/>
  <c r="Z370" i="2" s="1"/>
  <c r="Y369" i="2"/>
  <c r="Z369" i="2" s="1"/>
  <c r="Y368" i="2"/>
  <c r="Z368" i="2" s="1"/>
  <c r="Y367" i="2"/>
  <c r="Z367" i="2" s="1"/>
  <c r="Y366" i="2"/>
  <c r="Z366" i="2" s="1"/>
  <c r="Y365" i="2"/>
  <c r="Z365" i="2" s="1"/>
  <c r="Y364" i="2"/>
  <c r="Z364" i="2" s="1"/>
  <c r="Y363" i="2"/>
  <c r="Z363" i="2" s="1"/>
  <c r="Y362" i="2"/>
  <c r="Z362" i="2" s="1"/>
  <c r="Y361" i="2"/>
  <c r="Z361" i="2" s="1"/>
  <c r="Y360" i="2"/>
  <c r="Z360" i="2" s="1"/>
  <c r="Y359" i="2"/>
  <c r="Z359" i="2" s="1"/>
  <c r="Y358" i="2"/>
  <c r="Z358" i="2" s="1"/>
  <c r="Y357" i="2"/>
  <c r="Z357" i="2" s="1"/>
  <c r="Y356" i="2"/>
  <c r="Z356" i="2" s="1"/>
  <c r="Y355" i="2"/>
  <c r="Z355" i="2" s="1"/>
  <c r="Y354" i="2"/>
  <c r="Z354" i="2" s="1"/>
  <c r="Y353" i="2"/>
  <c r="Z353" i="2" s="1"/>
  <c r="Y352" i="2"/>
  <c r="Z352" i="2" s="1"/>
  <c r="Y351" i="2"/>
  <c r="Z351" i="2" s="1"/>
  <c r="Y350" i="2"/>
  <c r="Z350" i="2" s="1"/>
  <c r="Y349" i="2"/>
  <c r="Z349" i="2" s="1"/>
  <c r="Y348" i="2"/>
  <c r="Z348" i="2" s="1"/>
  <c r="Y347" i="2"/>
  <c r="Z347" i="2" s="1"/>
  <c r="Y346" i="2"/>
  <c r="Z346" i="2" s="1"/>
  <c r="Y345" i="2"/>
  <c r="Z345" i="2" s="1"/>
  <c r="Y344" i="2"/>
  <c r="Z344" i="2" s="1"/>
  <c r="Y343" i="2"/>
  <c r="Z343" i="2" s="1"/>
  <c r="Y342" i="2"/>
  <c r="Z342" i="2" s="1"/>
  <c r="Y341" i="2"/>
  <c r="Z341" i="2" s="1"/>
  <c r="Y340" i="2"/>
  <c r="Z340" i="2" s="1"/>
  <c r="Y339" i="2"/>
  <c r="Z339" i="2" s="1"/>
  <c r="Y338" i="2"/>
  <c r="Z338" i="2" s="1"/>
  <c r="Y337" i="2"/>
  <c r="Z337" i="2" s="1"/>
  <c r="Y336" i="2"/>
  <c r="Z336" i="2" s="1"/>
  <c r="Y335" i="2"/>
  <c r="Z335" i="2" s="1"/>
  <c r="Y334" i="2"/>
  <c r="Z334" i="2" s="1"/>
  <c r="Y333" i="2"/>
  <c r="Z333" i="2" s="1"/>
  <c r="Y332" i="2"/>
  <c r="Z332" i="2" s="1"/>
  <c r="Y331" i="2"/>
  <c r="Z331" i="2" s="1"/>
  <c r="Y330" i="2"/>
  <c r="Z330" i="2" s="1"/>
  <c r="Y329" i="2"/>
  <c r="Z329" i="2" s="1"/>
  <c r="Y328" i="2"/>
  <c r="Z328" i="2" s="1"/>
  <c r="Y327" i="2"/>
  <c r="Z327" i="2" s="1"/>
  <c r="Y326" i="2"/>
  <c r="Z326" i="2" s="1"/>
  <c r="Y325" i="2"/>
  <c r="Z325" i="2" s="1"/>
  <c r="Y324" i="2"/>
  <c r="Z324" i="2" s="1"/>
  <c r="Y323" i="2"/>
  <c r="Z323" i="2" s="1"/>
  <c r="Y322" i="2"/>
  <c r="Z322" i="2" s="1"/>
  <c r="Y321" i="2"/>
  <c r="Z321" i="2" s="1"/>
  <c r="Y320" i="2"/>
  <c r="Z320" i="2" s="1"/>
  <c r="Y319" i="2"/>
  <c r="Z319" i="2" s="1"/>
  <c r="Y318" i="2"/>
  <c r="Z318" i="2" s="1"/>
  <c r="Y317" i="2"/>
  <c r="Z317" i="2" s="1"/>
  <c r="Y316" i="2"/>
  <c r="Z316" i="2" s="1"/>
  <c r="Y315" i="2"/>
  <c r="Z315" i="2" s="1"/>
  <c r="Y314" i="2"/>
  <c r="Z314" i="2" s="1"/>
  <c r="Y313" i="2"/>
  <c r="Z313" i="2" s="1"/>
  <c r="Y312" i="2"/>
  <c r="Z312" i="2" s="1"/>
  <c r="Y311" i="2"/>
  <c r="Z311" i="2" s="1"/>
  <c r="Y310" i="2"/>
  <c r="Z310" i="2" s="1"/>
  <c r="Y309" i="2"/>
  <c r="Z309" i="2" s="1"/>
  <c r="Y308" i="2"/>
  <c r="Z308" i="2" s="1"/>
  <c r="Y307" i="2"/>
  <c r="Z307" i="2" s="1"/>
  <c r="Y306" i="2"/>
  <c r="Z306" i="2" s="1"/>
  <c r="Y305" i="2"/>
  <c r="Z305" i="2" s="1"/>
  <c r="Y304" i="2"/>
  <c r="Z304" i="2" s="1"/>
  <c r="Y303" i="2"/>
  <c r="Z303" i="2" s="1"/>
  <c r="Y302" i="2"/>
  <c r="Z302" i="2" s="1"/>
  <c r="Y301" i="2"/>
  <c r="Z301" i="2" s="1"/>
  <c r="Y300" i="2"/>
  <c r="Z300" i="2" s="1"/>
  <c r="Y299" i="2"/>
  <c r="Z299" i="2" s="1"/>
  <c r="Y298" i="2"/>
  <c r="Z298" i="2" s="1"/>
  <c r="Y297" i="2"/>
  <c r="Z297" i="2" s="1"/>
  <c r="Y296" i="2"/>
  <c r="Z296" i="2" s="1"/>
  <c r="Y295" i="2"/>
  <c r="Z295" i="2" s="1"/>
  <c r="Y294" i="2"/>
  <c r="Z294" i="2" s="1"/>
  <c r="Y293" i="2"/>
  <c r="Z293" i="2" s="1"/>
  <c r="Y292" i="2"/>
  <c r="Z292" i="2" s="1"/>
  <c r="Y291" i="2"/>
  <c r="Z291" i="2" s="1"/>
  <c r="Y290" i="2"/>
  <c r="Z290" i="2" s="1"/>
  <c r="Y289" i="2"/>
  <c r="Z289" i="2" s="1"/>
  <c r="Y288" i="2"/>
  <c r="Z288" i="2" s="1"/>
  <c r="Y287" i="2"/>
  <c r="Z287" i="2" s="1"/>
  <c r="Y286" i="2"/>
  <c r="Z286" i="2" s="1"/>
  <c r="Y285" i="2"/>
  <c r="Z285" i="2" s="1"/>
  <c r="Y284" i="2"/>
  <c r="Z284" i="2" s="1"/>
  <c r="Y283" i="2"/>
  <c r="Z283" i="2" s="1"/>
  <c r="Y282" i="2"/>
  <c r="Z282" i="2" s="1"/>
  <c r="Y281" i="2"/>
  <c r="Z281" i="2" s="1"/>
  <c r="Y280" i="2"/>
  <c r="Z280" i="2" s="1"/>
  <c r="Y279" i="2"/>
  <c r="Z279" i="2" s="1"/>
  <c r="Y278" i="2"/>
  <c r="Z278" i="2" s="1"/>
  <c r="Y277" i="2"/>
  <c r="Z277" i="2" s="1"/>
  <c r="Y276" i="2"/>
  <c r="Z276" i="2" s="1"/>
  <c r="Y275" i="2"/>
  <c r="Z275" i="2" s="1"/>
  <c r="Y274" i="2"/>
  <c r="Z274" i="2" s="1"/>
  <c r="Y273" i="2"/>
  <c r="Z273" i="2" s="1"/>
  <c r="Y272" i="2"/>
  <c r="Z272" i="2" s="1"/>
  <c r="Y271" i="2"/>
  <c r="Z271" i="2" s="1"/>
  <c r="Y270" i="2"/>
  <c r="Z270" i="2" s="1"/>
  <c r="Y269" i="2"/>
  <c r="Z269" i="2" s="1"/>
  <c r="Y268" i="2"/>
  <c r="Z268" i="2" s="1"/>
  <c r="Y267" i="2"/>
  <c r="Z267" i="2" s="1"/>
  <c r="Y266" i="2"/>
  <c r="Z266" i="2" s="1"/>
  <c r="Y265" i="2"/>
  <c r="Z265" i="2" s="1"/>
  <c r="Y264" i="2"/>
  <c r="Z264" i="2" s="1"/>
  <c r="Y263" i="2"/>
  <c r="Z263" i="2" s="1"/>
  <c r="Y262" i="2"/>
  <c r="Z262" i="2" s="1"/>
  <c r="Y261" i="2"/>
  <c r="Z261" i="2" s="1"/>
  <c r="Y260" i="2"/>
  <c r="Z260" i="2" s="1"/>
  <c r="Y259" i="2"/>
  <c r="Z259" i="2" s="1"/>
  <c r="Y258" i="2"/>
  <c r="Z258" i="2" s="1"/>
  <c r="Y257" i="2"/>
  <c r="Z257" i="2" s="1"/>
  <c r="Y256" i="2"/>
  <c r="Z256" i="2" s="1"/>
  <c r="Y255" i="2"/>
  <c r="Z255" i="2" s="1"/>
  <c r="Y254" i="2"/>
  <c r="Z254" i="2" s="1"/>
  <c r="Y253" i="2"/>
  <c r="Z253" i="2" s="1"/>
  <c r="Y252" i="2"/>
  <c r="Z252" i="2" s="1"/>
  <c r="Y251" i="2"/>
  <c r="Z251" i="2" s="1"/>
  <c r="Y250" i="2"/>
  <c r="Z250" i="2" s="1"/>
  <c r="Y249" i="2"/>
  <c r="Y248" i="2"/>
  <c r="Z248" i="2" s="1"/>
  <c r="Y247" i="2"/>
  <c r="Z247" i="2" s="1"/>
  <c r="Y246" i="2"/>
  <c r="Z246" i="2" s="1"/>
  <c r="Y245" i="2"/>
  <c r="Y244" i="2"/>
  <c r="Z244" i="2" s="1"/>
  <c r="Y243" i="2"/>
  <c r="Z243" i="2" s="1"/>
  <c r="Y242" i="2"/>
  <c r="Z242" i="2" s="1"/>
  <c r="Y241" i="2"/>
  <c r="Z241" i="2" s="1"/>
  <c r="Y240" i="2"/>
  <c r="Z240" i="2" s="1"/>
  <c r="Y239" i="2"/>
  <c r="Z239" i="2" s="1"/>
  <c r="Y238" i="2"/>
  <c r="Z238" i="2" s="1"/>
  <c r="Y237" i="2"/>
  <c r="Z237" i="2" s="1"/>
  <c r="Y236" i="2"/>
  <c r="Z236" i="2" s="1"/>
  <c r="Y235" i="2"/>
  <c r="Z235" i="2" s="1"/>
  <c r="Y234" i="2"/>
  <c r="Z234" i="2" s="1"/>
  <c r="Y233" i="2"/>
  <c r="Z233" i="2" s="1"/>
  <c r="Y232" i="2"/>
  <c r="Z232" i="2" s="1"/>
  <c r="Y231" i="2"/>
  <c r="Z231" i="2" s="1"/>
  <c r="Y230" i="2"/>
  <c r="Z230" i="2" s="1"/>
  <c r="Y229" i="2"/>
  <c r="Z229" i="2" s="1"/>
  <c r="Y228" i="2"/>
  <c r="Z228" i="2" s="1"/>
  <c r="Y227" i="2"/>
  <c r="Z227" i="2" s="1"/>
  <c r="Y226" i="2"/>
  <c r="Z226" i="2" s="1"/>
  <c r="Y225" i="2"/>
  <c r="Z225" i="2" s="1"/>
  <c r="Y224" i="2"/>
  <c r="Z224" i="2" s="1"/>
  <c r="Y223" i="2"/>
  <c r="Z223" i="2" s="1"/>
  <c r="Y222" i="2"/>
  <c r="Z222" i="2" s="1"/>
  <c r="Y221" i="2"/>
  <c r="Z221" i="2" s="1"/>
  <c r="Y220" i="2"/>
  <c r="Z220" i="2" s="1"/>
  <c r="Y219" i="2"/>
  <c r="Z219" i="2" s="1"/>
  <c r="Y218" i="2"/>
  <c r="Z218" i="2" s="1"/>
  <c r="Y217" i="2"/>
  <c r="Z217" i="2" s="1"/>
  <c r="Y216" i="2"/>
  <c r="Z216" i="2" s="1"/>
  <c r="Y215" i="2"/>
  <c r="Z215" i="2" s="1"/>
  <c r="Y214" i="2"/>
  <c r="Z214" i="2" s="1"/>
  <c r="Y213" i="2"/>
  <c r="Z213" i="2" s="1"/>
  <c r="Y212" i="2"/>
  <c r="Y211" i="2"/>
  <c r="Z211" i="2" s="1"/>
  <c r="Y210" i="2"/>
  <c r="Z210" i="2" s="1"/>
  <c r="Y209" i="2"/>
  <c r="Z209" i="2" s="1"/>
  <c r="Y208" i="2"/>
  <c r="Z208" i="2" s="1"/>
  <c r="Y207" i="2"/>
  <c r="Z207" i="2" s="1"/>
  <c r="Y206" i="2"/>
  <c r="Z206" i="2" s="1"/>
  <c r="Y205" i="2"/>
  <c r="Z205" i="2" s="1"/>
  <c r="Y204" i="2"/>
  <c r="Z204" i="2" s="1"/>
  <c r="Y203" i="2"/>
  <c r="Z203" i="2" s="1"/>
  <c r="Y202" i="2"/>
  <c r="Z202" i="2" s="1"/>
  <c r="Y201" i="2"/>
  <c r="Z201" i="2" s="1"/>
  <c r="Y200" i="2"/>
  <c r="Z200" i="2" s="1"/>
  <c r="Y199" i="2"/>
  <c r="Z199" i="2" s="1"/>
  <c r="Y198" i="2"/>
  <c r="Z198" i="2" s="1"/>
  <c r="Y197" i="2"/>
  <c r="Z197" i="2" s="1"/>
  <c r="Y196" i="2"/>
  <c r="Z196" i="2" s="1"/>
  <c r="Y195" i="2"/>
  <c r="Z195" i="2" s="1"/>
  <c r="Y194" i="2"/>
  <c r="Z194" i="2" s="1"/>
  <c r="Y193" i="2"/>
  <c r="Z193" i="2" s="1"/>
  <c r="Y192" i="2"/>
  <c r="Z192" i="2" s="1"/>
  <c r="Y191" i="2"/>
  <c r="Z191" i="2" s="1"/>
  <c r="Y190" i="2"/>
  <c r="Z190" i="2" s="1"/>
  <c r="Y189" i="2"/>
  <c r="Z189" i="2" s="1"/>
  <c r="Y188" i="2"/>
  <c r="Z188" i="2" s="1"/>
  <c r="Y187" i="2"/>
  <c r="Z187" i="2" s="1"/>
  <c r="Y186" i="2"/>
  <c r="Z186" i="2" s="1"/>
  <c r="Y185" i="2"/>
  <c r="Z185" i="2" s="1"/>
  <c r="Y184" i="2"/>
  <c r="Z184" i="2" s="1"/>
  <c r="Y183" i="2"/>
  <c r="Z183" i="2" s="1"/>
  <c r="Y182" i="2"/>
  <c r="Z182" i="2" s="1"/>
  <c r="Y181" i="2"/>
  <c r="Z181" i="2" s="1"/>
  <c r="Y180" i="2"/>
  <c r="Z180" i="2" s="1"/>
  <c r="Y179" i="2"/>
  <c r="Z179" i="2" s="1"/>
  <c r="Y178" i="2"/>
  <c r="Z178" i="2" s="1"/>
  <c r="Y177" i="2"/>
  <c r="Z177" i="2" s="1"/>
  <c r="Y176" i="2"/>
  <c r="Z176" i="2" s="1"/>
  <c r="Y175" i="2"/>
  <c r="Z175" i="2" s="1"/>
  <c r="Y174" i="2"/>
  <c r="Z174" i="2" s="1"/>
  <c r="Y173" i="2"/>
  <c r="Z173" i="2" s="1"/>
  <c r="Y172" i="2"/>
  <c r="Z172" i="2" s="1"/>
  <c r="Y171" i="2"/>
  <c r="Z171" i="2" s="1"/>
  <c r="Y170" i="2"/>
  <c r="Z170" i="2" s="1"/>
  <c r="Y169" i="2"/>
  <c r="Z169" i="2" s="1"/>
  <c r="Y168" i="2"/>
  <c r="Z168" i="2" s="1"/>
  <c r="Y167" i="2"/>
  <c r="Z167" i="2" s="1"/>
  <c r="Y166" i="2"/>
  <c r="Z166" i="2" s="1"/>
  <c r="Y165" i="2"/>
  <c r="Z165" i="2" s="1"/>
  <c r="Y164" i="2"/>
  <c r="Z164" i="2" s="1"/>
  <c r="Y163" i="2"/>
  <c r="Z163" i="2" s="1"/>
  <c r="Y162" i="2"/>
  <c r="Z162" i="2" s="1"/>
  <c r="Y161" i="2"/>
  <c r="Z161" i="2" s="1"/>
  <c r="Y160" i="2"/>
  <c r="Z160" i="2" s="1"/>
  <c r="Y159" i="2"/>
  <c r="Z159" i="2" s="1"/>
  <c r="Y158" i="2"/>
  <c r="Z158" i="2" s="1"/>
  <c r="Y157" i="2"/>
  <c r="Z157" i="2" s="1"/>
  <c r="Y156" i="2"/>
  <c r="Z156" i="2" s="1"/>
  <c r="Y155" i="2"/>
  <c r="Z155" i="2" s="1"/>
  <c r="Y154" i="2"/>
  <c r="Z154" i="2" s="1"/>
  <c r="Y153" i="2"/>
  <c r="Z153" i="2" s="1"/>
  <c r="Y152" i="2"/>
  <c r="Y151" i="2"/>
  <c r="Z151" i="2" s="1"/>
  <c r="Y150" i="2"/>
  <c r="Z150" i="2" s="1"/>
  <c r="Y149" i="2"/>
  <c r="Z149" i="2" s="1"/>
  <c r="Y148" i="2"/>
  <c r="Z148" i="2" s="1"/>
  <c r="Y147" i="2"/>
  <c r="Z147" i="2" s="1"/>
  <c r="Y146" i="2"/>
  <c r="Z146" i="2" s="1"/>
  <c r="Y145" i="2"/>
  <c r="Z145" i="2" s="1"/>
  <c r="Y144" i="2"/>
  <c r="Z144" i="2" s="1"/>
  <c r="Y143" i="2"/>
  <c r="Z143" i="2" s="1"/>
  <c r="Y142" i="2"/>
  <c r="Z142" i="2" s="1"/>
  <c r="Y141" i="2"/>
  <c r="Z141" i="2" s="1"/>
  <c r="Y140" i="2"/>
  <c r="Z140" i="2" s="1"/>
  <c r="Y139" i="2"/>
  <c r="Z139" i="2" s="1"/>
  <c r="Y138" i="2"/>
  <c r="Z138" i="2" s="1"/>
  <c r="Y137" i="2"/>
  <c r="Z137" i="2" s="1"/>
  <c r="Y136" i="2"/>
  <c r="Z136" i="2" s="1"/>
  <c r="Y135" i="2"/>
  <c r="Z135" i="2" s="1"/>
  <c r="Y134" i="2"/>
  <c r="Z134" i="2" s="1"/>
  <c r="Y133" i="2"/>
  <c r="Z133" i="2" s="1"/>
  <c r="Y132" i="2"/>
  <c r="Z132" i="2" s="1"/>
  <c r="Y131" i="2"/>
  <c r="Z131" i="2" s="1"/>
  <c r="Y130" i="2"/>
  <c r="Z130" i="2" s="1"/>
  <c r="Y129" i="2"/>
  <c r="Z129" i="2" s="1"/>
  <c r="Y128" i="2"/>
  <c r="Z128" i="2" s="1"/>
  <c r="Y127" i="2"/>
  <c r="Z127" i="2" s="1"/>
  <c r="Y126" i="2"/>
  <c r="Z126" i="2" s="1"/>
  <c r="Y125" i="2"/>
  <c r="Z125" i="2" s="1"/>
  <c r="Y124" i="2"/>
  <c r="Z124" i="2" s="1"/>
  <c r="Y123" i="2"/>
  <c r="Z123" i="2" s="1"/>
  <c r="Y122" i="2"/>
  <c r="Z122" i="2" s="1"/>
  <c r="Y121" i="2"/>
  <c r="Z121" i="2" s="1"/>
  <c r="Y120" i="2"/>
  <c r="Z120" i="2" s="1"/>
  <c r="Y119" i="2"/>
  <c r="Z119" i="2" s="1"/>
  <c r="Y118" i="2"/>
  <c r="Z118" i="2" s="1"/>
  <c r="Y117" i="2"/>
  <c r="Z117" i="2" s="1"/>
  <c r="Y116" i="2"/>
  <c r="Z116" i="2" s="1"/>
  <c r="Y115" i="2"/>
  <c r="Z115" i="2" s="1"/>
  <c r="Y114" i="2"/>
  <c r="Y113" i="2"/>
  <c r="Y111" i="2"/>
  <c r="Y110" i="2"/>
  <c r="Z110" i="2" s="1"/>
  <c r="Y109" i="2"/>
  <c r="Z109" i="2" s="1"/>
  <c r="Y108" i="2"/>
  <c r="Z108" i="2" s="1"/>
  <c r="Y107" i="2"/>
  <c r="Z107" i="2" s="1"/>
  <c r="Y106" i="2"/>
  <c r="Z106" i="2" s="1"/>
  <c r="Y105" i="2"/>
  <c r="Z105" i="2" s="1"/>
  <c r="Y104" i="2"/>
  <c r="Z104" i="2" s="1"/>
  <c r="Y103" i="2"/>
  <c r="Z103" i="2" s="1"/>
  <c r="Y102" i="2"/>
  <c r="Z102" i="2" s="1"/>
  <c r="Y101" i="2"/>
  <c r="Z101" i="2" s="1"/>
  <c r="Y100" i="2"/>
  <c r="Z100" i="2" s="1"/>
  <c r="Y99" i="2"/>
  <c r="Z99" i="2" s="1"/>
  <c r="Y98" i="2"/>
  <c r="Z98" i="2" s="1"/>
  <c r="Y97" i="2"/>
  <c r="Z97" i="2" s="1"/>
  <c r="Y96" i="2"/>
  <c r="Z96" i="2" s="1"/>
  <c r="Y95" i="2"/>
  <c r="Z95" i="2" s="1"/>
  <c r="Y94" i="2"/>
  <c r="Z94" i="2" s="1"/>
  <c r="Y93" i="2"/>
  <c r="Z93" i="2" s="1"/>
  <c r="Y92" i="2"/>
  <c r="Z92" i="2" s="1"/>
  <c r="Y91" i="2"/>
  <c r="Z91" i="2" s="1"/>
  <c r="Y90" i="2"/>
  <c r="Z90" i="2" s="1"/>
  <c r="Y89" i="2"/>
  <c r="Z89" i="2" s="1"/>
  <c r="Y88" i="2"/>
  <c r="Z88" i="2" s="1"/>
  <c r="Y87" i="2"/>
  <c r="Z87" i="2" s="1"/>
  <c r="Y86" i="2"/>
  <c r="Z86" i="2" s="1"/>
  <c r="Y85" i="2"/>
  <c r="Z85" i="2" s="1"/>
  <c r="Y84" i="2"/>
  <c r="Z84" i="2" s="1"/>
  <c r="Y83" i="2"/>
  <c r="Z83" i="2" s="1"/>
  <c r="Y82" i="2"/>
  <c r="Z82" i="2" s="1"/>
  <c r="Y81" i="2"/>
  <c r="Z81" i="2" s="1"/>
  <c r="Y80" i="2"/>
  <c r="Z80" i="2" s="1"/>
  <c r="Y79" i="2"/>
  <c r="Z79" i="2" s="1"/>
  <c r="Y78" i="2"/>
  <c r="Z78" i="2" s="1"/>
  <c r="Y77" i="2"/>
  <c r="Z77" i="2" s="1"/>
  <c r="Y76" i="2"/>
  <c r="Z76" i="2" s="1"/>
  <c r="Y75" i="2"/>
  <c r="Z75" i="2" s="1"/>
  <c r="Y74" i="2"/>
  <c r="Z74" i="2" s="1"/>
  <c r="Y73" i="2"/>
  <c r="Z73" i="2" s="1"/>
  <c r="Y72" i="2"/>
  <c r="Z72" i="2" s="1"/>
  <c r="Y71" i="2"/>
  <c r="Z71" i="2" s="1"/>
  <c r="Y70" i="2"/>
  <c r="Z70" i="2" s="1"/>
  <c r="Y69" i="2"/>
  <c r="Z69" i="2" s="1"/>
  <c r="Y68" i="2"/>
  <c r="Z68" i="2" s="1"/>
  <c r="Y67" i="2"/>
  <c r="Z67" i="2" s="1"/>
  <c r="Y66" i="2"/>
  <c r="Z66" i="2" s="1"/>
  <c r="Y65" i="2"/>
  <c r="Z65" i="2" s="1"/>
  <c r="Y64" i="2"/>
  <c r="Z64" i="2" s="1"/>
  <c r="Y63" i="2"/>
  <c r="Z63" i="2" s="1"/>
  <c r="Y62" i="2"/>
  <c r="Z62" i="2" s="1"/>
  <c r="Y61" i="2"/>
  <c r="Z61" i="2" s="1"/>
  <c r="Y60" i="2"/>
  <c r="Z60" i="2" s="1"/>
  <c r="Y59" i="2"/>
  <c r="Z59" i="2" s="1"/>
  <c r="Y58" i="2"/>
  <c r="Z58" i="2" s="1"/>
  <c r="Y57" i="2"/>
  <c r="Z57" i="2" s="1"/>
  <c r="Y56" i="2"/>
  <c r="Z56" i="2" s="1"/>
  <c r="Y55" i="2"/>
  <c r="Z55" i="2" s="1"/>
  <c r="Y54" i="2"/>
  <c r="Z54" i="2" s="1"/>
  <c r="Y53" i="2"/>
  <c r="Z53" i="2" s="1"/>
  <c r="Y52" i="2"/>
  <c r="Z52" i="2" s="1"/>
  <c r="Y51" i="2"/>
  <c r="Z51" i="2" s="1"/>
  <c r="Y50" i="2"/>
  <c r="Z50" i="2" s="1"/>
  <c r="Y49" i="2"/>
  <c r="Z49" i="2" s="1"/>
  <c r="Y48" i="2"/>
  <c r="Z48" i="2" s="1"/>
  <c r="Y47" i="2"/>
  <c r="Z47" i="2" s="1"/>
  <c r="Y46" i="2"/>
  <c r="Z46" i="2" s="1"/>
  <c r="Y45" i="2"/>
  <c r="Z45" i="2" s="1"/>
  <c r="Y44" i="2"/>
  <c r="Z44" i="2" s="1"/>
  <c r="Y43" i="2"/>
  <c r="Z43" i="2" s="1"/>
  <c r="Y42" i="2"/>
  <c r="Z42" i="2" s="1"/>
  <c r="Y41" i="2"/>
  <c r="Z41" i="2" s="1"/>
  <c r="Y40" i="2"/>
  <c r="Z40" i="2" s="1"/>
  <c r="Y39" i="2"/>
  <c r="Z39" i="2" s="1"/>
  <c r="Y38" i="2"/>
  <c r="Z38" i="2" s="1"/>
  <c r="Y37" i="2"/>
  <c r="Z37" i="2" s="1"/>
  <c r="Y36" i="2"/>
  <c r="Z36" i="2" s="1"/>
  <c r="Y35" i="2"/>
  <c r="Z35" i="2" s="1"/>
  <c r="Y34" i="2"/>
  <c r="Z34" i="2" s="1"/>
  <c r="Y33" i="2"/>
  <c r="Z33" i="2" s="1"/>
  <c r="Y32" i="2"/>
  <c r="Z32" i="2" s="1"/>
  <c r="Y31" i="2"/>
  <c r="Z31" i="2" s="1"/>
  <c r="Y30" i="2"/>
  <c r="Z30" i="2" s="1"/>
  <c r="Y29" i="2"/>
  <c r="Z29" i="2" s="1"/>
  <c r="Y28" i="2"/>
  <c r="Z28" i="2" s="1"/>
  <c r="Y27" i="2"/>
  <c r="Z27" i="2" s="1"/>
  <c r="Y26" i="2"/>
  <c r="Z26" i="2" s="1"/>
  <c r="Y25" i="2"/>
  <c r="Z25" i="2" s="1"/>
  <c r="Y24" i="2"/>
  <c r="Z24" i="2" s="1"/>
  <c r="Y23" i="2"/>
  <c r="Z23" i="2" s="1"/>
  <c r="Y22" i="2"/>
  <c r="Z22" i="2" s="1"/>
  <c r="Y21" i="2"/>
  <c r="Z21" i="2" s="1"/>
  <c r="Y20" i="2"/>
  <c r="Z20" i="2" s="1"/>
  <c r="Y19" i="2"/>
  <c r="Z19" i="2" s="1"/>
  <c r="Y18" i="2"/>
  <c r="Z18" i="2" s="1"/>
  <c r="Y17" i="2"/>
  <c r="Z17" i="2" s="1"/>
  <c r="Y16" i="2"/>
  <c r="Z16" i="2" s="1"/>
  <c r="Y15" i="2"/>
  <c r="Z15" i="2" s="1"/>
  <c r="Y14" i="2"/>
  <c r="Z14" i="2" s="1"/>
  <c r="Y13" i="2"/>
  <c r="Z13" i="2" s="1"/>
  <c r="Y12" i="2"/>
  <c r="Z12" i="2" s="1"/>
  <c r="Y11" i="2"/>
  <c r="Z11" i="2" s="1"/>
  <c r="Y10" i="2"/>
  <c r="Z10" i="2" s="1"/>
  <c r="Y9" i="2"/>
  <c r="Z9" i="2" s="1"/>
  <c r="Y8" i="2"/>
  <c r="Z8" i="2" s="1"/>
  <c r="Y7" i="2"/>
  <c r="Z7" i="2" s="1"/>
  <c r="Y6" i="2"/>
  <c r="Z6" i="2" s="1"/>
  <c r="Y5" i="2"/>
  <c r="Z5" i="2" s="1"/>
  <c r="Y4" i="2"/>
  <c r="Y3" i="2"/>
  <c r="Z3" i="2" s="1"/>
  <c r="AE427" i="2"/>
  <c r="AE426" i="2"/>
  <c r="AE425" i="2"/>
  <c r="AE424" i="2"/>
  <c r="AE423" i="2"/>
  <c r="AE422" i="2"/>
  <c r="AE421" i="2"/>
  <c r="AE420" i="2"/>
  <c r="AE419" i="2"/>
  <c r="AE418" i="2"/>
  <c r="AE417" i="2"/>
  <c r="AE416" i="2"/>
  <c r="AE415" i="2"/>
  <c r="AE414" i="2"/>
  <c r="AE413" i="2"/>
  <c r="AE411" i="2"/>
  <c r="AE409" i="2"/>
  <c r="AE408" i="2"/>
  <c r="AE406" i="2"/>
  <c r="AE405" i="2"/>
  <c r="AE403" i="2"/>
  <c r="AE402" i="2"/>
  <c r="AE400" i="2"/>
  <c r="AE399" i="2"/>
  <c r="AE397" i="2"/>
  <c r="AE396" i="2"/>
  <c r="AE394" i="2"/>
  <c r="AE392" i="2"/>
  <c r="AE390" i="2"/>
  <c r="AE389" i="2"/>
  <c r="AE387" i="2"/>
  <c r="AE385" i="2"/>
  <c r="AE383" i="2"/>
  <c r="AE382" i="2"/>
  <c r="AE380" i="2"/>
  <c r="AE379" i="2"/>
  <c r="AE377" i="2"/>
  <c r="AE376" i="2"/>
  <c r="AE374" i="2"/>
  <c r="AE373" i="2"/>
  <c r="AE371" i="2"/>
  <c r="AE370" i="2"/>
  <c r="AE368" i="2"/>
  <c r="AE367" i="2"/>
  <c r="AE365" i="2"/>
  <c r="AE364" i="2"/>
  <c r="AE362" i="2"/>
  <c r="AE361" i="2"/>
  <c r="AE359" i="2"/>
  <c r="AE358" i="2"/>
  <c r="AE356" i="2"/>
  <c r="AE355" i="2"/>
  <c r="AE353" i="2"/>
  <c r="AE352" i="2"/>
  <c r="AE350" i="2"/>
  <c r="AE349" i="2"/>
  <c r="AE347" i="2"/>
  <c r="AE346" i="2"/>
  <c r="AE344" i="2"/>
  <c r="AE343" i="2"/>
  <c r="AE341" i="2"/>
  <c r="AE340" i="2"/>
  <c r="AE338" i="2"/>
  <c r="AE337" i="2"/>
  <c r="AE335" i="2"/>
  <c r="AE334" i="2"/>
  <c r="AE332" i="2"/>
  <c r="AE331" i="2"/>
  <c r="AE329" i="2"/>
  <c r="AE328" i="2"/>
  <c r="AE326" i="2"/>
  <c r="AE325" i="2"/>
  <c r="AE323" i="2"/>
  <c r="AE322" i="2"/>
  <c r="AE320" i="2"/>
  <c r="AE319" i="2"/>
  <c r="AE317" i="2"/>
  <c r="AE316" i="2"/>
  <c r="AE314" i="2"/>
  <c r="AE313" i="2"/>
  <c r="AE311" i="2"/>
  <c r="AE310" i="2"/>
  <c r="AE308" i="2"/>
  <c r="AE307" i="2"/>
  <c r="AE305" i="2"/>
  <c r="AE304" i="2"/>
  <c r="AE302" i="2"/>
  <c r="AE301" i="2"/>
  <c r="AE299" i="2"/>
  <c r="AE298" i="2"/>
  <c r="AE296" i="2"/>
  <c r="AE295" i="2"/>
  <c r="AE293" i="2"/>
  <c r="AE292" i="2"/>
  <c r="AE290" i="2"/>
  <c r="AE289" i="2"/>
  <c r="AE287" i="2"/>
  <c r="AE286" i="2"/>
  <c r="AE284" i="2"/>
  <c r="AE283" i="2"/>
  <c r="AE281" i="2"/>
  <c r="AE280" i="2"/>
  <c r="AE278" i="2"/>
  <c r="AE277" i="2"/>
  <c r="AE275" i="2"/>
  <c r="AE274" i="2"/>
  <c r="AE272" i="2"/>
  <c r="AE271" i="2"/>
  <c r="AE269" i="2"/>
  <c r="AE268" i="2"/>
  <c r="AE266" i="2"/>
  <c r="AE265" i="2"/>
  <c r="AE263" i="2"/>
  <c r="AE262" i="2"/>
  <c r="AE260" i="2"/>
  <c r="AE259" i="2"/>
  <c r="AE257" i="2"/>
  <c r="AE256" i="2"/>
  <c r="AE254" i="2"/>
  <c r="AE253" i="2"/>
  <c r="AE251" i="2"/>
  <c r="AE248" i="2"/>
  <c r="AE244" i="2"/>
  <c r="AE242" i="2"/>
  <c r="AE241" i="2"/>
  <c r="AE239" i="2"/>
  <c r="AE238" i="2"/>
  <c r="AE236" i="2"/>
  <c r="AE235" i="2"/>
  <c r="AE233" i="2"/>
  <c r="AE232" i="2"/>
  <c r="AE230" i="2"/>
  <c r="AE229" i="2"/>
  <c r="AE227" i="2"/>
  <c r="AE226" i="2"/>
  <c r="AE224" i="2"/>
  <c r="AE223" i="2"/>
  <c r="AE221" i="2"/>
  <c r="AE220" i="2"/>
  <c r="AE218" i="2"/>
  <c r="AE217" i="2"/>
  <c r="AE215" i="2"/>
  <c r="AE214" i="2"/>
  <c r="AE211" i="2"/>
  <c r="AE210" i="2"/>
  <c r="AE208" i="2"/>
  <c r="AE207" i="2"/>
  <c r="AE205" i="2"/>
  <c r="AE204" i="2"/>
  <c r="AE202" i="2"/>
  <c r="AE201" i="2"/>
  <c r="AE199" i="2"/>
  <c r="AE198" i="2"/>
  <c r="AE196" i="2"/>
  <c r="AE195" i="2"/>
  <c r="AE193" i="2"/>
  <c r="AE192" i="2"/>
  <c r="AE190" i="2"/>
  <c r="AE189" i="2"/>
  <c r="AE187" i="2"/>
  <c r="AE186" i="2"/>
  <c r="AE184" i="2"/>
  <c r="AE183" i="2"/>
  <c r="AE181" i="2"/>
  <c r="AE180" i="2"/>
  <c r="AE178" i="2"/>
  <c r="AE177" i="2"/>
  <c r="AE175" i="2"/>
  <c r="AE174" i="2"/>
  <c r="AE172" i="2"/>
  <c r="AE171" i="2"/>
  <c r="AE169" i="2"/>
  <c r="AE168" i="2"/>
  <c r="AE166" i="2"/>
  <c r="AE165" i="2"/>
  <c r="AE163" i="2"/>
  <c r="AE162" i="2"/>
  <c r="AE160" i="2"/>
  <c r="AE159" i="2"/>
  <c r="AE157" i="2"/>
  <c r="AE156" i="2"/>
  <c r="AE154" i="2"/>
  <c r="AE151" i="2"/>
  <c r="AE150" i="2"/>
  <c r="AE148" i="2"/>
  <c r="AE147" i="2"/>
  <c r="AE145" i="2"/>
  <c r="AE144" i="2"/>
  <c r="AE142" i="2"/>
  <c r="AE141" i="2"/>
  <c r="AE139" i="2"/>
  <c r="AE138" i="2"/>
  <c r="AE136" i="2"/>
  <c r="AE135" i="2"/>
  <c r="AE133" i="2"/>
  <c r="AE132" i="2"/>
  <c r="AE130" i="2"/>
  <c r="AE129" i="2"/>
  <c r="AE127" i="2"/>
  <c r="AE126" i="2"/>
  <c r="AE124" i="2"/>
  <c r="AE123" i="2"/>
  <c r="AE121" i="2"/>
  <c r="AE120" i="2"/>
  <c r="AE118" i="2"/>
  <c r="AE117" i="2"/>
  <c r="AE115" i="2"/>
  <c r="AE114" i="2"/>
  <c r="AE111" i="2"/>
  <c r="AE110" i="2"/>
  <c r="AE108" i="2"/>
  <c r="AE107" i="2"/>
  <c r="AE105" i="2"/>
  <c r="AE104" i="2"/>
  <c r="AE102" i="2"/>
  <c r="AE101" i="2"/>
  <c r="AE99" i="2"/>
  <c r="AE98" i="2"/>
  <c r="AE96" i="2"/>
  <c r="AE95" i="2"/>
  <c r="AE93" i="2"/>
  <c r="AE92" i="2"/>
  <c r="AE90" i="2"/>
  <c r="AE89" i="2"/>
  <c r="AE87" i="2"/>
  <c r="AE86" i="2"/>
  <c r="AE84" i="2"/>
  <c r="AE83" i="2"/>
  <c r="AE81" i="2"/>
  <c r="AE80" i="2"/>
  <c r="AE78" i="2"/>
  <c r="AE77" i="2"/>
  <c r="AE75" i="2"/>
  <c r="AE74" i="2"/>
  <c r="AE72" i="2"/>
  <c r="AE71" i="2"/>
  <c r="AE69" i="2"/>
  <c r="AE68" i="2"/>
  <c r="AE66" i="2"/>
  <c r="AE65" i="2"/>
  <c r="AE63" i="2"/>
  <c r="AE62" i="2"/>
  <c r="AE60" i="2"/>
  <c r="AE59" i="2"/>
  <c r="AE57" i="2"/>
  <c r="AE56" i="2"/>
  <c r="AE54" i="2"/>
  <c r="AE53" i="2"/>
  <c r="AE51" i="2"/>
  <c r="AE50" i="2"/>
  <c r="AE48" i="2"/>
  <c r="AE47" i="2"/>
  <c r="AE45" i="2"/>
  <c r="AE44" i="2"/>
  <c r="AE42" i="2"/>
  <c r="AE41" i="2"/>
  <c r="AE39" i="2"/>
  <c r="AE38" i="2"/>
  <c r="AE36" i="2"/>
  <c r="AE35" i="2"/>
  <c r="AE33" i="2"/>
  <c r="AE32" i="2"/>
  <c r="AE30" i="2"/>
  <c r="AE29" i="2"/>
  <c r="AE27" i="2"/>
  <c r="AE26" i="2"/>
  <c r="AE24" i="2"/>
  <c r="AE23" i="2"/>
  <c r="AE21" i="2"/>
  <c r="AE20" i="2"/>
  <c r="AE18" i="2"/>
  <c r="AE17" i="2"/>
  <c r="AE15" i="2"/>
  <c r="AE14" i="2"/>
  <c r="AE12" i="2"/>
  <c r="AE11" i="2"/>
  <c r="AE9" i="2"/>
  <c r="AE8" i="2"/>
  <c r="AE6" i="2"/>
  <c r="AE5" i="2"/>
  <c r="AE3" i="2"/>
  <c r="AD427" i="2"/>
  <c r="AD426" i="2"/>
  <c r="AD425" i="2"/>
  <c r="AD424" i="2"/>
  <c r="AD423" i="2"/>
  <c r="AD422" i="2"/>
  <c r="AD421" i="2"/>
  <c r="AD420" i="2"/>
  <c r="AD419" i="2"/>
  <c r="AD418" i="2"/>
  <c r="AD417" i="2"/>
  <c r="AD416" i="2"/>
  <c r="AD415" i="2"/>
  <c r="AD414" i="2"/>
  <c r="AD413" i="2"/>
  <c r="AD412" i="2"/>
  <c r="AD411" i="2"/>
  <c r="AD409" i="2"/>
  <c r="AD408" i="2"/>
  <c r="AD406" i="2"/>
  <c r="AD405" i="2"/>
  <c r="AD403" i="2"/>
  <c r="AD402" i="2"/>
  <c r="AD400" i="2"/>
  <c r="AD399" i="2"/>
  <c r="AD397" i="2"/>
  <c r="AD396" i="2"/>
  <c r="AD394" i="2"/>
  <c r="AD392" i="2"/>
  <c r="AD390" i="2"/>
  <c r="AD389" i="2"/>
  <c r="AD387" i="2"/>
  <c r="AD385" i="2"/>
  <c r="AD383" i="2"/>
  <c r="AD382" i="2"/>
  <c r="AD380" i="2"/>
  <c r="AD379" i="2"/>
  <c r="AD377" i="2"/>
  <c r="AD376" i="2"/>
  <c r="AD374" i="2"/>
  <c r="AD373" i="2"/>
  <c r="AD371" i="2"/>
  <c r="AD370" i="2"/>
  <c r="AD368" i="2"/>
  <c r="AD367" i="2"/>
  <c r="AD365" i="2"/>
  <c r="AD364" i="2"/>
  <c r="AD362" i="2"/>
  <c r="AD361" i="2"/>
  <c r="AD359" i="2"/>
  <c r="AD358" i="2"/>
  <c r="AD356" i="2"/>
  <c r="AD355" i="2"/>
  <c r="AD353" i="2"/>
  <c r="AD352" i="2"/>
  <c r="AD350" i="2"/>
  <c r="AD349" i="2"/>
  <c r="AD347" i="2"/>
  <c r="AD346" i="2"/>
  <c r="AD344" i="2"/>
  <c r="AD343" i="2"/>
  <c r="AD341" i="2"/>
  <c r="AD340" i="2"/>
  <c r="AD338" i="2"/>
  <c r="AD337" i="2"/>
  <c r="AD335" i="2"/>
  <c r="AD334" i="2"/>
  <c r="AD332" i="2"/>
  <c r="AD331" i="2"/>
  <c r="AD329" i="2"/>
  <c r="AD328" i="2"/>
  <c r="AD326" i="2"/>
  <c r="AD325" i="2"/>
  <c r="AD323" i="2"/>
  <c r="AD322" i="2"/>
  <c r="AD320" i="2"/>
  <c r="AD319" i="2"/>
  <c r="AD317" i="2"/>
  <c r="AD316" i="2"/>
  <c r="AD314" i="2"/>
  <c r="AD313" i="2"/>
  <c r="AD311" i="2"/>
  <c r="AD310" i="2"/>
  <c r="AD308" i="2"/>
  <c r="AD307" i="2"/>
  <c r="AD305" i="2"/>
  <c r="AD304" i="2"/>
  <c r="AD302" i="2"/>
  <c r="AD301" i="2"/>
  <c r="AD299" i="2"/>
  <c r="AD298" i="2"/>
  <c r="AD296" i="2"/>
  <c r="AD295" i="2"/>
  <c r="AD293" i="2"/>
  <c r="AD292" i="2"/>
  <c r="AD290" i="2"/>
  <c r="AD289" i="2"/>
  <c r="AD287" i="2"/>
  <c r="AD286" i="2"/>
  <c r="AD284" i="2"/>
  <c r="AD283" i="2"/>
  <c r="AD281" i="2"/>
  <c r="AD280" i="2"/>
  <c r="AD278" i="2"/>
  <c r="AD277" i="2"/>
  <c r="AD275" i="2"/>
  <c r="AD274" i="2"/>
  <c r="AD272" i="2"/>
  <c r="AD271" i="2"/>
  <c r="AD269" i="2"/>
  <c r="AD268" i="2"/>
  <c r="AD266" i="2"/>
  <c r="AD265" i="2"/>
  <c r="AD263" i="2"/>
  <c r="AD262" i="2"/>
  <c r="AD260" i="2"/>
  <c r="AD259" i="2"/>
  <c r="AD257" i="2"/>
  <c r="AD256" i="2"/>
  <c r="AD254" i="2"/>
  <c r="AD253" i="2"/>
  <c r="AD251" i="2"/>
  <c r="AD250" i="2"/>
  <c r="AD248" i="2"/>
  <c r="AD244" i="2"/>
  <c r="AD242" i="2"/>
  <c r="AD241" i="2"/>
  <c r="AD239" i="2"/>
  <c r="AD238" i="2"/>
  <c r="AD236" i="2"/>
  <c r="AD235" i="2"/>
  <c r="AD233" i="2"/>
  <c r="AD232" i="2"/>
  <c r="AD230" i="2"/>
  <c r="AD229" i="2"/>
  <c r="AD227" i="2"/>
  <c r="AD226" i="2"/>
  <c r="AD224" i="2"/>
  <c r="AD223" i="2"/>
  <c r="AD221" i="2"/>
  <c r="AD220" i="2"/>
  <c r="AD218" i="2"/>
  <c r="AD217" i="2"/>
  <c r="AD215" i="2"/>
  <c r="AD214" i="2"/>
  <c r="AD212" i="2"/>
  <c r="AD211" i="2"/>
  <c r="AD210" i="2"/>
  <c r="AD208" i="2"/>
  <c r="AD207" i="2"/>
  <c r="AD205" i="2"/>
  <c r="AD204" i="2"/>
  <c r="AD202" i="2"/>
  <c r="AD201" i="2"/>
  <c r="AD199" i="2"/>
  <c r="AD198" i="2"/>
  <c r="AD196" i="2"/>
  <c r="AD195" i="2"/>
  <c r="AD193" i="2"/>
  <c r="AD192" i="2"/>
  <c r="AD190" i="2"/>
  <c r="AD189" i="2"/>
  <c r="AD187" i="2"/>
  <c r="AD186" i="2"/>
  <c r="AD184" i="2"/>
  <c r="AD183" i="2"/>
  <c r="AD181" i="2"/>
  <c r="AD180" i="2"/>
  <c r="AD178" i="2"/>
  <c r="AD177" i="2"/>
  <c r="AD175" i="2"/>
  <c r="AD174" i="2"/>
  <c r="AD172" i="2"/>
  <c r="AD171" i="2"/>
  <c r="AD169" i="2"/>
  <c r="AD168" i="2"/>
  <c r="AD166" i="2"/>
  <c r="AD165" i="2"/>
  <c r="AD163" i="2"/>
  <c r="AD162" i="2"/>
  <c r="AD160" i="2"/>
  <c r="AD159" i="2"/>
  <c r="AD157" i="2"/>
  <c r="AD156" i="2"/>
  <c r="AD154" i="2"/>
  <c r="AD153" i="2"/>
  <c r="AD151" i="2"/>
  <c r="AD150" i="2"/>
  <c r="AD148" i="2"/>
  <c r="AD147" i="2"/>
  <c r="AD145" i="2"/>
  <c r="AD144" i="2"/>
  <c r="AD142" i="2"/>
  <c r="AD141" i="2"/>
  <c r="AD139" i="2"/>
  <c r="AD138" i="2"/>
  <c r="AD136" i="2"/>
  <c r="AD135" i="2"/>
  <c r="AD133" i="2"/>
  <c r="AD132" i="2"/>
  <c r="AD130" i="2"/>
  <c r="AD129" i="2"/>
  <c r="AD127" i="2"/>
  <c r="AD126" i="2"/>
  <c r="AD124" i="2"/>
  <c r="AD123" i="2"/>
  <c r="AD121" i="2"/>
  <c r="AD120" i="2"/>
  <c r="AD118" i="2"/>
  <c r="AD117" i="2"/>
  <c r="AD115" i="2"/>
  <c r="AD111" i="2"/>
  <c r="AD110" i="2"/>
  <c r="AD108" i="2"/>
  <c r="AD107" i="2"/>
  <c r="AD105" i="2"/>
  <c r="AD104" i="2"/>
  <c r="AD102" i="2"/>
  <c r="AD101" i="2"/>
  <c r="AD99" i="2"/>
  <c r="AD98" i="2"/>
  <c r="AD96" i="2"/>
  <c r="AD95" i="2"/>
  <c r="AD93" i="2"/>
  <c r="AD92" i="2"/>
  <c r="AD90" i="2"/>
  <c r="AD89" i="2"/>
  <c r="AD87" i="2"/>
  <c r="AD86" i="2"/>
  <c r="AD84" i="2"/>
  <c r="AD83" i="2"/>
  <c r="AD81" i="2"/>
  <c r="AD80" i="2"/>
  <c r="AD78" i="2"/>
  <c r="AD77" i="2"/>
  <c r="AD75" i="2"/>
  <c r="AD74" i="2"/>
  <c r="AD72" i="2"/>
  <c r="AD71" i="2"/>
  <c r="AD69" i="2"/>
  <c r="AD68" i="2"/>
  <c r="AD66" i="2"/>
  <c r="AD65" i="2"/>
  <c r="AD63" i="2"/>
  <c r="AD62" i="2"/>
  <c r="AD60" i="2"/>
  <c r="AD59" i="2"/>
  <c r="AD57" i="2"/>
  <c r="AD56" i="2"/>
  <c r="AD54" i="2"/>
  <c r="AD53" i="2"/>
  <c r="AD51" i="2"/>
  <c r="AD50" i="2"/>
  <c r="AD48" i="2"/>
  <c r="AD47" i="2"/>
  <c r="AD45" i="2"/>
  <c r="AD44" i="2"/>
  <c r="AD42" i="2"/>
  <c r="AD41" i="2"/>
  <c r="AD39" i="2"/>
  <c r="AD38" i="2"/>
  <c r="AD36" i="2"/>
  <c r="AD35" i="2"/>
  <c r="AD33" i="2"/>
  <c r="AD32" i="2"/>
  <c r="AD30" i="2"/>
  <c r="AD29" i="2"/>
  <c r="AD27" i="2"/>
  <c r="AD26" i="2"/>
  <c r="AD24" i="2"/>
  <c r="AD23" i="2"/>
  <c r="AD21" i="2"/>
  <c r="AD20" i="2"/>
  <c r="AD18" i="2"/>
  <c r="AD17" i="2"/>
  <c r="AD15" i="2"/>
  <c r="AD14" i="2"/>
  <c r="AD12" i="2"/>
  <c r="AD11" i="2"/>
  <c r="AD9" i="2"/>
  <c r="AD8" i="2"/>
  <c r="AD6" i="2"/>
  <c r="AD3" i="2"/>
  <c r="AC629" i="2"/>
  <c r="AC628" i="2"/>
  <c r="AC627" i="2"/>
  <c r="AC626" i="2"/>
  <c r="AC625" i="2"/>
  <c r="AC624" i="2"/>
  <c r="AC623" i="2"/>
  <c r="AC622" i="2"/>
  <c r="AC621" i="2"/>
  <c r="AC620" i="2"/>
  <c r="AC619" i="2"/>
  <c r="AC618" i="2"/>
  <c r="AC617" i="2"/>
  <c r="AC616" i="2"/>
  <c r="AC615" i="2"/>
  <c r="AC614" i="2"/>
  <c r="AC613" i="2"/>
  <c r="AC612" i="2"/>
  <c r="AC611" i="2"/>
  <c r="AC610" i="2"/>
  <c r="AC609" i="2"/>
  <c r="AC608" i="2"/>
  <c r="AC607" i="2"/>
  <c r="AC606" i="2"/>
  <c r="AC605" i="2"/>
  <c r="AC604" i="2"/>
  <c r="AC603" i="2"/>
  <c r="AC602" i="2"/>
  <c r="AC601" i="2"/>
  <c r="AC600" i="2"/>
  <c r="AC599" i="2"/>
  <c r="AC598" i="2"/>
  <c r="AC597" i="2"/>
  <c r="AC596" i="2"/>
  <c r="AC595" i="2"/>
  <c r="AC594" i="2"/>
  <c r="AC593" i="2"/>
  <c r="AC592" i="2"/>
  <c r="AC591" i="2"/>
  <c r="AC590" i="2"/>
  <c r="AC589" i="2"/>
  <c r="AC588" i="2"/>
  <c r="AC587" i="2"/>
  <c r="AC586" i="2"/>
  <c r="AC585" i="2"/>
  <c r="AC584" i="2"/>
  <c r="AC583" i="2"/>
  <c r="AC582" i="2"/>
  <c r="AC581" i="2"/>
  <c r="AC580" i="2"/>
  <c r="AC579" i="2"/>
  <c r="AC578" i="2"/>
  <c r="AC577" i="2"/>
  <c r="AC576" i="2"/>
  <c r="AC575" i="2"/>
  <c r="AC574" i="2"/>
  <c r="AC573" i="2"/>
  <c r="AC572" i="2"/>
  <c r="AC571" i="2"/>
  <c r="AC570" i="2"/>
  <c r="AC569" i="2"/>
  <c r="AC568" i="2"/>
  <c r="AC567" i="2"/>
  <c r="AC566" i="2"/>
  <c r="AC565" i="2"/>
  <c r="AC564" i="2"/>
  <c r="AC563" i="2"/>
  <c r="AC562" i="2"/>
  <c r="AC561" i="2"/>
  <c r="AC560" i="2"/>
  <c r="AC559" i="2"/>
  <c r="AC558" i="2"/>
  <c r="AC557" i="2"/>
  <c r="AC556" i="2"/>
  <c r="AC555" i="2"/>
  <c r="AC554" i="2"/>
  <c r="AC553" i="2"/>
  <c r="AC552" i="2"/>
  <c r="AC551" i="2"/>
  <c r="AC550" i="2"/>
  <c r="AC549" i="2"/>
  <c r="AC548" i="2"/>
  <c r="AC547" i="2"/>
  <c r="AC546" i="2"/>
  <c r="AC545" i="2"/>
  <c r="AC544" i="2"/>
  <c r="AC543" i="2"/>
  <c r="AC542" i="2"/>
  <c r="AC541" i="2"/>
  <c r="AC540" i="2"/>
  <c r="AC539" i="2"/>
  <c r="AC538" i="2"/>
  <c r="AC537" i="2"/>
  <c r="AC536" i="2"/>
  <c r="AC535" i="2"/>
  <c r="AC534" i="2"/>
  <c r="AC533" i="2"/>
  <c r="AC532" i="2"/>
  <c r="AC531" i="2"/>
  <c r="AC530" i="2"/>
  <c r="AC529" i="2"/>
  <c r="AC528" i="2"/>
  <c r="AC527" i="2"/>
  <c r="AC526" i="2"/>
  <c r="AC525" i="2"/>
  <c r="AC524" i="2"/>
  <c r="AC523" i="2"/>
  <c r="AC522" i="2"/>
  <c r="AC521" i="2"/>
  <c r="AC520" i="2"/>
  <c r="AC519" i="2"/>
  <c r="AC518" i="2"/>
  <c r="AC517" i="2"/>
  <c r="AC516" i="2"/>
  <c r="AC515" i="2"/>
  <c r="AC514" i="2"/>
  <c r="AC513" i="2"/>
  <c r="AC512" i="2"/>
  <c r="AC511" i="2"/>
  <c r="AC510" i="2"/>
  <c r="AC509" i="2"/>
  <c r="AC508" i="2"/>
  <c r="AC507" i="2"/>
  <c r="AC506" i="2"/>
  <c r="AC505" i="2"/>
  <c r="AC504" i="2"/>
  <c r="AC503" i="2"/>
  <c r="AC502" i="2"/>
  <c r="AC501" i="2"/>
  <c r="AC500" i="2"/>
  <c r="AC499" i="2"/>
  <c r="AC498" i="2"/>
  <c r="AC497" i="2"/>
  <c r="AC496" i="2"/>
  <c r="AC495" i="2"/>
  <c r="AC494" i="2"/>
  <c r="AC493" i="2"/>
  <c r="AC492" i="2"/>
  <c r="AC491" i="2"/>
  <c r="AC490" i="2"/>
  <c r="AC489" i="2"/>
  <c r="AC488" i="2"/>
  <c r="AC487" i="2"/>
  <c r="AC486" i="2"/>
  <c r="AC485" i="2"/>
  <c r="AC484" i="2"/>
  <c r="AC483" i="2"/>
  <c r="AC482" i="2"/>
  <c r="AC481" i="2"/>
  <c r="AC480" i="2"/>
  <c r="AC479" i="2"/>
  <c r="AC478" i="2"/>
  <c r="AC477" i="2"/>
  <c r="AC476" i="2"/>
  <c r="AC475" i="2"/>
  <c r="AC474" i="2"/>
  <c r="AC473" i="2"/>
  <c r="AC472" i="2"/>
  <c r="AC471" i="2"/>
  <c r="AC470" i="2"/>
  <c r="AC469" i="2"/>
  <c r="AC468" i="2"/>
  <c r="AC467" i="2"/>
  <c r="AC466" i="2"/>
  <c r="AC465" i="2"/>
  <c r="AC464" i="2"/>
  <c r="AC463" i="2"/>
  <c r="AC462" i="2"/>
  <c r="AC461" i="2"/>
  <c r="AC460" i="2"/>
  <c r="AC459" i="2"/>
  <c r="AC458" i="2"/>
  <c r="AC457" i="2"/>
  <c r="AC456" i="2"/>
  <c r="AC455" i="2"/>
  <c r="AC454" i="2"/>
  <c r="AC453" i="2"/>
  <c r="AC452" i="2"/>
  <c r="AC451" i="2"/>
  <c r="AC450" i="2"/>
  <c r="AC449" i="2"/>
  <c r="AC448" i="2"/>
  <c r="AC447" i="2"/>
  <c r="AC446" i="2"/>
  <c r="AC445" i="2"/>
  <c r="AC444" i="2"/>
  <c r="AC443" i="2"/>
  <c r="AC442" i="2"/>
  <c r="AC441" i="2"/>
  <c r="AC440" i="2"/>
  <c r="AC439" i="2"/>
  <c r="AC438" i="2"/>
  <c r="AC437" i="2"/>
  <c r="AC436" i="2"/>
  <c r="AC435" i="2"/>
  <c r="AC434" i="2"/>
  <c r="AC433" i="2"/>
  <c r="AC432" i="2"/>
  <c r="AC431" i="2"/>
  <c r="AC430" i="2"/>
  <c r="AC410" i="2"/>
  <c r="AC409" i="2"/>
  <c r="AC407" i="2"/>
  <c r="AC406" i="2"/>
  <c r="AC404" i="2"/>
  <c r="AC403" i="2"/>
  <c r="AC401" i="2"/>
  <c r="AC400" i="2"/>
  <c r="AC398" i="2"/>
  <c r="AC397" i="2"/>
  <c r="AC395" i="2"/>
  <c r="AC394" i="2"/>
  <c r="AC391" i="2"/>
  <c r="AC390" i="2"/>
  <c r="AC388" i="2"/>
  <c r="AC387" i="2"/>
  <c r="AC384" i="2"/>
  <c r="AC383" i="2"/>
  <c r="AC381" i="2"/>
  <c r="AC380" i="2"/>
  <c r="AC378" i="2"/>
  <c r="AC377" i="2"/>
  <c r="AC375" i="2"/>
  <c r="AC374" i="2"/>
  <c r="AC372" i="2"/>
  <c r="AC371" i="2"/>
  <c r="AC369" i="2"/>
  <c r="AC368" i="2"/>
  <c r="AC366" i="2"/>
  <c r="AC365" i="2"/>
  <c r="AC363" i="2"/>
  <c r="AC362" i="2"/>
  <c r="AC360" i="2"/>
  <c r="AC359" i="2"/>
  <c r="AC357" i="2"/>
  <c r="AC356" i="2"/>
  <c r="AC354" i="2"/>
  <c r="AC353" i="2"/>
  <c r="AC351" i="2"/>
  <c r="AC350" i="2"/>
  <c r="AC348" i="2"/>
  <c r="AC347" i="2"/>
  <c r="AC345" i="2"/>
  <c r="AC344" i="2"/>
  <c r="AC342" i="2"/>
  <c r="AC341" i="2"/>
  <c r="AC339" i="2"/>
  <c r="AC338" i="2"/>
  <c r="AC336" i="2"/>
  <c r="AC335" i="2"/>
  <c r="AC333" i="2"/>
  <c r="AC332" i="2"/>
  <c r="AC330" i="2"/>
  <c r="AC329" i="2"/>
  <c r="AC327" i="2"/>
  <c r="AC326" i="2"/>
  <c r="AC324" i="2"/>
  <c r="AC323" i="2"/>
  <c r="AC321" i="2"/>
  <c r="AC320" i="2"/>
  <c r="AC318" i="2"/>
  <c r="AC317" i="2"/>
  <c r="AC315" i="2"/>
  <c r="AC314" i="2"/>
  <c r="AC312" i="2"/>
  <c r="AC311" i="2"/>
  <c r="AC309" i="2"/>
  <c r="AC308" i="2"/>
  <c r="AC306" i="2"/>
  <c r="AC305" i="2"/>
  <c r="AC303" i="2"/>
  <c r="AC302" i="2"/>
  <c r="AC300" i="2"/>
  <c r="AC299" i="2"/>
  <c r="AC297" i="2"/>
  <c r="AC296" i="2"/>
  <c r="AC294" i="2"/>
  <c r="AC293" i="2"/>
  <c r="AC291" i="2"/>
  <c r="AC290" i="2"/>
  <c r="AC288" i="2"/>
  <c r="AC287" i="2"/>
  <c r="AC285" i="2"/>
  <c r="AC284" i="2"/>
  <c r="AC282" i="2"/>
  <c r="AC281" i="2"/>
  <c r="AC279" i="2"/>
  <c r="AC278" i="2"/>
  <c r="AC276" i="2"/>
  <c r="AC275" i="2"/>
  <c r="AC273" i="2"/>
  <c r="AC272" i="2"/>
  <c r="AC270" i="2"/>
  <c r="AC269" i="2"/>
  <c r="AC267" i="2"/>
  <c r="AC266" i="2"/>
  <c r="AC264" i="2"/>
  <c r="AC263" i="2"/>
  <c r="AC261" i="2"/>
  <c r="AC260" i="2"/>
  <c r="AC258" i="2"/>
  <c r="AC257" i="2"/>
  <c r="AC255" i="2"/>
  <c r="AC254" i="2"/>
  <c r="AC252" i="2"/>
  <c r="AC251" i="2"/>
  <c r="AC248" i="2"/>
  <c r="AC244" i="2"/>
  <c r="AC209" i="2"/>
  <c r="AC208" i="2"/>
  <c r="AC206" i="2"/>
  <c r="AC205" i="2"/>
  <c r="AC203" i="2"/>
  <c r="AC202" i="2"/>
  <c r="AC200" i="2"/>
  <c r="AC199" i="2"/>
  <c r="AC197" i="2"/>
  <c r="AC196" i="2"/>
  <c r="AC194" i="2"/>
  <c r="AC193" i="2"/>
  <c r="AC191" i="2"/>
  <c r="AC190" i="2"/>
  <c r="AC188" i="2"/>
  <c r="AC187" i="2"/>
  <c r="AC185" i="2"/>
  <c r="AC184" i="2"/>
  <c r="AC182" i="2"/>
  <c r="AC181" i="2"/>
  <c r="AC179" i="2"/>
  <c r="AC178" i="2"/>
  <c r="AC176" i="2"/>
  <c r="AC175" i="2"/>
  <c r="AC173" i="2"/>
  <c r="AC172" i="2"/>
  <c r="AC170" i="2"/>
  <c r="AC169" i="2"/>
  <c r="AC167" i="2"/>
  <c r="AC166" i="2"/>
  <c r="AC164" i="2"/>
  <c r="AC163" i="2"/>
  <c r="AC161" i="2"/>
  <c r="AC160" i="2"/>
  <c r="AC158" i="2"/>
  <c r="AC157" i="2"/>
  <c r="AC155" i="2"/>
  <c r="AC154" i="2"/>
  <c r="AC152" i="2"/>
  <c r="AC151" i="2"/>
  <c r="AC149" i="2"/>
  <c r="AC148" i="2"/>
  <c r="AC146" i="2"/>
  <c r="AC145" i="2"/>
  <c r="AC143" i="2"/>
  <c r="AC142" i="2"/>
  <c r="AC140" i="2"/>
  <c r="AC139" i="2"/>
  <c r="AC137" i="2"/>
  <c r="AC136" i="2"/>
  <c r="AC134" i="2"/>
  <c r="AC133" i="2"/>
  <c r="AC131" i="2"/>
  <c r="AC130" i="2"/>
  <c r="AC128" i="2"/>
  <c r="AC127" i="2"/>
  <c r="AC125" i="2"/>
  <c r="AC124" i="2"/>
  <c r="AC122" i="2"/>
  <c r="AC121" i="2"/>
  <c r="AC119" i="2"/>
  <c r="AC118" i="2"/>
  <c r="AC116" i="2"/>
  <c r="AC115" i="2"/>
  <c r="AC111" i="2"/>
  <c r="AC109" i="2"/>
  <c r="AC108" i="2"/>
  <c r="AC106" i="2"/>
  <c r="AC105" i="2"/>
  <c r="AC103" i="2"/>
  <c r="AC102" i="2"/>
  <c r="AC100" i="2"/>
  <c r="AC99" i="2"/>
  <c r="AC97" i="2"/>
  <c r="AC96" i="2"/>
  <c r="AC94" i="2"/>
  <c r="AC93" i="2"/>
  <c r="AC91" i="2"/>
  <c r="AC90" i="2"/>
  <c r="AC88" i="2"/>
  <c r="AC87" i="2"/>
  <c r="AC85" i="2"/>
  <c r="AC84" i="2"/>
  <c r="AC82" i="2"/>
  <c r="AC81" i="2"/>
  <c r="AC79" i="2"/>
  <c r="AC78" i="2"/>
  <c r="AC76" i="2"/>
  <c r="AC75" i="2"/>
  <c r="AC73" i="2"/>
  <c r="AC72" i="2"/>
  <c r="AC70" i="2"/>
  <c r="AC69" i="2"/>
  <c r="AC67" i="2"/>
  <c r="AC66" i="2"/>
  <c r="AC64" i="2"/>
  <c r="AC63" i="2"/>
  <c r="AC61" i="2"/>
  <c r="AC60" i="2"/>
  <c r="AC58" i="2"/>
  <c r="AC57" i="2"/>
  <c r="AC55" i="2"/>
  <c r="AC54" i="2"/>
  <c r="AC52" i="2"/>
  <c r="AC51" i="2"/>
  <c r="AC49" i="2"/>
  <c r="AC48" i="2"/>
  <c r="AC46" i="2"/>
  <c r="AC45" i="2"/>
  <c r="AC43" i="2"/>
  <c r="AC42" i="2"/>
  <c r="AC40" i="2"/>
  <c r="AC39" i="2"/>
  <c r="AC37" i="2"/>
  <c r="AC36" i="2"/>
  <c r="AC34" i="2"/>
  <c r="AC33" i="2"/>
  <c r="AC31" i="2"/>
  <c r="AC30" i="2"/>
  <c r="AC28" i="2"/>
  <c r="AC27" i="2"/>
  <c r="AC25" i="2"/>
  <c r="AC24" i="2"/>
  <c r="AC22" i="2"/>
  <c r="AC21" i="2"/>
  <c r="AC19" i="2"/>
  <c r="AC18" i="2"/>
  <c r="AC16" i="2"/>
  <c r="AC15" i="2"/>
  <c r="AC13" i="2"/>
  <c r="AC12" i="2"/>
  <c r="AC10" i="2"/>
  <c r="AC9" i="2"/>
  <c r="AC7" i="2"/>
  <c r="AC6" i="2"/>
  <c r="AC3" i="2"/>
  <c r="AA427" i="2"/>
  <c r="AA426" i="2"/>
  <c r="AA425" i="2"/>
  <c r="AA424" i="2"/>
  <c r="AA423" i="2"/>
  <c r="AA422" i="2"/>
  <c r="AA421" i="2"/>
  <c r="AA420" i="2"/>
  <c r="AA419" i="2"/>
  <c r="AA418" i="2"/>
  <c r="AA417" i="2"/>
  <c r="AA416" i="2"/>
  <c r="AA415" i="2"/>
  <c r="AA414" i="2"/>
  <c r="AA413" i="2"/>
  <c r="AA412" i="2"/>
  <c r="AA411" i="2"/>
  <c r="AA409" i="2"/>
  <c r="AA408" i="2"/>
  <c r="AA406" i="2"/>
  <c r="AA405" i="2"/>
  <c r="AA403" i="2"/>
  <c r="AA402" i="2"/>
  <c r="AA400" i="2"/>
  <c r="AA399" i="2"/>
  <c r="AA397" i="2"/>
  <c r="AA396" i="2"/>
  <c r="AA394" i="2"/>
  <c r="AA392" i="2"/>
  <c r="AA390" i="2"/>
  <c r="AA389" i="2"/>
  <c r="AA387" i="2"/>
  <c r="AA385" i="2"/>
  <c r="AA383" i="2"/>
  <c r="AA382" i="2"/>
  <c r="AA380" i="2"/>
  <c r="AA379" i="2"/>
  <c r="AA377" i="2"/>
  <c r="AA376" i="2"/>
  <c r="AA374" i="2"/>
  <c r="AA373" i="2"/>
  <c r="AA371" i="2"/>
  <c r="AA370" i="2"/>
  <c r="AA368" i="2"/>
  <c r="AA367" i="2"/>
  <c r="AA365" i="2"/>
  <c r="AA364" i="2"/>
  <c r="AA362" i="2"/>
  <c r="AA361" i="2"/>
  <c r="AA359" i="2"/>
  <c r="AA358" i="2"/>
  <c r="AA356" i="2"/>
  <c r="AA355" i="2"/>
  <c r="AA353" i="2"/>
  <c r="AA352" i="2"/>
  <c r="AA350" i="2"/>
  <c r="AA349" i="2"/>
  <c r="AA347" i="2"/>
  <c r="AA346" i="2"/>
  <c r="AA344" i="2"/>
  <c r="AA343" i="2"/>
  <c r="AA341" i="2"/>
  <c r="AA340" i="2"/>
  <c r="AA338" i="2"/>
  <c r="AA337" i="2"/>
  <c r="AA335" i="2"/>
  <c r="AA334" i="2"/>
  <c r="AA332" i="2"/>
  <c r="AA331" i="2"/>
  <c r="AA329" i="2"/>
  <c r="AA328" i="2"/>
  <c r="AA326" i="2"/>
  <c r="AA325" i="2"/>
  <c r="AA323" i="2"/>
  <c r="AA322" i="2"/>
  <c r="AA320" i="2"/>
  <c r="AA319" i="2"/>
  <c r="AA317" i="2"/>
  <c r="AA316" i="2"/>
  <c r="AA314" i="2"/>
  <c r="AA313" i="2"/>
  <c r="AA311" i="2"/>
  <c r="AA310" i="2"/>
  <c r="AA308" i="2"/>
  <c r="AA307" i="2"/>
  <c r="AA305" i="2"/>
  <c r="AA304" i="2"/>
  <c r="AA302" i="2"/>
  <c r="AA301" i="2"/>
  <c r="AA299" i="2"/>
  <c r="AA298" i="2"/>
  <c r="AA296" i="2"/>
  <c r="AA295" i="2"/>
  <c r="AA293" i="2"/>
  <c r="AA292" i="2"/>
  <c r="AA290" i="2"/>
  <c r="AA289" i="2"/>
  <c r="AA287" i="2"/>
  <c r="AA286" i="2"/>
  <c r="AA284" i="2"/>
  <c r="AA283" i="2"/>
  <c r="AA281" i="2"/>
  <c r="AA280" i="2"/>
  <c r="AA278" i="2"/>
  <c r="AA277" i="2"/>
  <c r="AA275" i="2"/>
  <c r="AA274" i="2"/>
  <c r="AA272" i="2"/>
  <c r="AA271" i="2"/>
  <c r="AA269" i="2"/>
  <c r="AA268" i="2"/>
  <c r="AA266" i="2"/>
  <c r="AA265" i="2"/>
  <c r="AA263" i="2"/>
  <c r="AA262" i="2"/>
  <c r="AA260" i="2"/>
  <c r="AA259" i="2"/>
  <c r="AA257" i="2"/>
  <c r="AA256" i="2"/>
  <c r="AA254" i="2"/>
  <c r="AA253" i="2"/>
  <c r="AA251" i="2"/>
  <c r="AA250" i="2"/>
  <c r="AA248" i="2"/>
  <c r="AA244" i="2"/>
  <c r="AA242" i="2"/>
  <c r="AA241" i="2"/>
  <c r="AA239" i="2"/>
  <c r="AA238" i="2"/>
  <c r="AA236" i="2"/>
  <c r="AA235" i="2"/>
  <c r="AA233" i="2"/>
  <c r="AA232" i="2"/>
  <c r="AA230" i="2"/>
  <c r="AA229" i="2"/>
  <c r="AA227" i="2"/>
  <c r="AA226" i="2"/>
  <c r="AA224" i="2"/>
  <c r="AA223" i="2"/>
  <c r="AA221" i="2"/>
  <c r="AA220" i="2"/>
  <c r="AA218" i="2"/>
  <c r="AA217" i="2"/>
  <c r="AA215" i="2"/>
  <c r="AA214" i="2"/>
  <c r="AA212" i="2"/>
  <c r="AA211" i="2"/>
  <c r="AA210" i="2"/>
  <c r="AA208" i="2"/>
  <c r="AA207" i="2"/>
  <c r="AA205" i="2"/>
  <c r="AA204" i="2"/>
  <c r="AA202" i="2"/>
  <c r="AA201" i="2"/>
  <c r="AA199" i="2"/>
  <c r="AA198" i="2"/>
  <c r="AA196" i="2"/>
  <c r="AA195" i="2"/>
  <c r="AA193" i="2"/>
  <c r="AA192" i="2"/>
  <c r="AA190" i="2"/>
  <c r="AA189" i="2"/>
  <c r="AA187" i="2"/>
  <c r="AA186" i="2"/>
  <c r="AA184" i="2"/>
  <c r="AA183" i="2"/>
  <c r="AA181" i="2"/>
  <c r="AA180" i="2"/>
  <c r="AA178" i="2"/>
  <c r="AA177" i="2"/>
  <c r="AA175" i="2"/>
  <c r="AA174" i="2"/>
  <c r="AA172" i="2"/>
  <c r="AA171" i="2"/>
  <c r="AA169" i="2"/>
  <c r="AA168" i="2"/>
  <c r="AA166" i="2"/>
  <c r="AA165" i="2"/>
  <c r="AA163" i="2"/>
  <c r="AA162" i="2"/>
  <c r="AA160" i="2"/>
  <c r="AA159" i="2"/>
  <c r="AA157" i="2"/>
  <c r="AA156" i="2"/>
  <c r="AA154" i="2"/>
  <c r="AA153" i="2"/>
  <c r="AA151" i="2"/>
  <c r="AA150" i="2"/>
  <c r="AA148" i="2"/>
  <c r="AA147" i="2"/>
  <c r="AA145" i="2"/>
  <c r="AA144" i="2"/>
  <c r="AA142" i="2"/>
  <c r="AA141" i="2"/>
  <c r="AA139" i="2"/>
  <c r="AA138" i="2"/>
  <c r="AA136" i="2"/>
  <c r="AA135" i="2"/>
  <c r="AA133" i="2"/>
  <c r="AA132" i="2"/>
  <c r="AA130" i="2"/>
  <c r="AA129" i="2"/>
  <c r="AA127" i="2"/>
  <c r="AA126" i="2"/>
  <c r="AA124" i="2"/>
  <c r="AA123" i="2"/>
  <c r="AA121" i="2"/>
  <c r="AA120" i="2"/>
  <c r="AA118" i="2"/>
  <c r="AA117" i="2"/>
  <c r="AA115" i="2"/>
  <c r="AA111" i="2"/>
  <c r="AA110" i="2"/>
  <c r="AA108" i="2"/>
  <c r="AA107" i="2"/>
  <c r="AA105" i="2"/>
  <c r="AA104" i="2"/>
  <c r="AA102" i="2"/>
  <c r="AA101" i="2"/>
  <c r="AA99" i="2"/>
  <c r="AA98" i="2"/>
  <c r="AA96" i="2"/>
  <c r="AA95" i="2"/>
  <c r="AA93" i="2"/>
  <c r="AA92" i="2"/>
  <c r="AA90" i="2"/>
  <c r="AA89" i="2"/>
  <c r="AA87" i="2"/>
  <c r="AA86" i="2"/>
  <c r="AA84" i="2"/>
  <c r="AA83" i="2"/>
  <c r="AA81" i="2"/>
  <c r="AA80" i="2"/>
  <c r="AA78" i="2"/>
  <c r="AA77" i="2"/>
  <c r="AA75" i="2"/>
  <c r="AA74" i="2"/>
  <c r="AA72" i="2"/>
  <c r="AA71" i="2"/>
  <c r="AA69" i="2"/>
  <c r="AA68" i="2"/>
  <c r="AA66" i="2"/>
  <c r="AA65" i="2"/>
  <c r="AA63" i="2"/>
  <c r="AA62" i="2"/>
  <c r="AA60" i="2"/>
  <c r="AA59" i="2"/>
  <c r="AA57" i="2"/>
  <c r="AA56" i="2"/>
  <c r="AA54" i="2"/>
  <c r="AA53" i="2"/>
  <c r="AA51" i="2"/>
  <c r="AA50" i="2"/>
  <c r="AA48" i="2"/>
  <c r="AA47" i="2"/>
  <c r="AA45" i="2"/>
  <c r="AA44" i="2"/>
  <c r="AA42" i="2"/>
  <c r="AA41" i="2"/>
  <c r="AA39" i="2"/>
  <c r="AA38" i="2"/>
  <c r="AA36" i="2"/>
  <c r="AA35" i="2"/>
  <c r="AA33" i="2"/>
  <c r="AA32" i="2"/>
  <c r="AA30" i="2"/>
  <c r="AA29" i="2"/>
  <c r="AA27" i="2"/>
  <c r="AA26" i="2"/>
  <c r="AA24" i="2"/>
  <c r="AA23" i="2"/>
  <c r="AA21" i="2"/>
  <c r="AA20" i="2"/>
  <c r="AA18" i="2"/>
  <c r="AA17" i="2"/>
  <c r="AA15" i="2"/>
  <c r="AA14" i="2"/>
  <c r="AA12" i="2"/>
  <c r="AA11" i="2"/>
  <c r="AA9" i="2"/>
  <c r="AA8" i="2"/>
  <c r="AA6" i="2"/>
  <c r="AA3" i="2"/>
  <c r="X662" i="2"/>
  <c r="X660" i="2"/>
  <c r="X659" i="2"/>
  <c r="X658" i="2"/>
  <c r="X656" i="2"/>
  <c r="X654" i="2"/>
  <c r="BJ654" i="2" s="1"/>
  <c r="X652" i="2"/>
  <c r="X650" i="2"/>
  <c r="X648" i="2"/>
  <c r="X646" i="2"/>
  <c r="X644" i="2"/>
  <c r="X642" i="2"/>
  <c r="BJ642" i="2" s="1"/>
  <c r="X640" i="2"/>
  <c r="X638" i="2"/>
  <c r="BJ638" i="2" s="1"/>
  <c r="X636" i="2"/>
  <c r="X635" i="2"/>
  <c r="X633" i="2"/>
  <c r="X631" i="2"/>
  <c r="X630" i="2"/>
  <c r="X393" i="2"/>
  <c r="X390" i="2"/>
  <c r="X386" i="2"/>
  <c r="X383" i="2"/>
  <c r="X244" i="2"/>
  <c r="X243" i="2"/>
  <c r="X241" i="2"/>
  <c r="X238" i="2"/>
  <c r="X237" i="2"/>
  <c r="X235" i="2"/>
  <c r="X234" i="2"/>
  <c r="X232" i="2"/>
  <c r="X231" i="2"/>
  <c r="X229" i="2"/>
  <c r="X226" i="2"/>
  <c r="X225" i="2"/>
  <c r="X223" i="2"/>
  <c r="X220" i="2"/>
  <c r="X219" i="2"/>
  <c r="X217" i="2"/>
  <c r="X216" i="2"/>
  <c r="X214" i="2"/>
  <c r="X213" i="2"/>
  <c r="X211" i="2"/>
  <c r="W629" i="2"/>
  <c r="W627" i="2"/>
  <c r="W626" i="2"/>
  <c r="W625" i="2"/>
  <c r="W624" i="2"/>
  <c r="W623" i="2"/>
  <c r="W622" i="2"/>
  <c r="W621" i="2"/>
  <c r="W619" i="2"/>
  <c r="W618" i="2"/>
  <c r="W617" i="2"/>
  <c r="W615" i="2"/>
  <c r="W614" i="2"/>
  <c r="W613" i="2"/>
  <c r="W611" i="2"/>
  <c r="W609" i="2"/>
  <c r="W607" i="2"/>
  <c r="W605" i="2"/>
  <c r="W603" i="2"/>
  <c r="W602" i="2"/>
  <c r="W601" i="2"/>
  <c r="W599" i="2"/>
  <c r="W597" i="2"/>
  <c r="W595" i="2"/>
  <c r="W593" i="2"/>
  <c r="W592" i="2"/>
  <c r="W591" i="2"/>
  <c r="W590" i="2"/>
  <c r="W589" i="2"/>
  <c r="W587" i="2"/>
  <c r="W586" i="2"/>
  <c r="W585" i="2"/>
  <c r="W583" i="2"/>
  <c r="W582" i="2"/>
  <c r="W581" i="2"/>
  <c r="W580" i="2"/>
  <c r="W579" i="2"/>
  <c r="W577" i="2"/>
  <c r="W575" i="2"/>
  <c r="W574" i="2"/>
  <c r="W573" i="2"/>
  <c r="W571" i="2"/>
  <c r="W570" i="2"/>
  <c r="W569" i="2"/>
  <c r="W567" i="2"/>
  <c r="W565" i="2"/>
  <c r="W564" i="2"/>
  <c r="W563" i="2"/>
  <c r="W562" i="2"/>
  <c r="W561" i="2"/>
  <c r="W559" i="2"/>
  <c r="W557" i="2"/>
  <c r="W555" i="2"/>
  <c r="W554" i="2"/>
  <c r="W553" i="2"/>
  <c r="W551" i="2"/>
  <c r="W549" i="2"/>
  <c r="W547" i="2"/>
  <c r="W545" i="2"/>
  <c r="W543" i="2"/>
  <c r="W541" i="2"/>
  <c r="W539" i="2"/>
  <c r="W537" i="2"/>
  <c r="W536" i="2"/>
  <c r="W535" i="2"/>
  <c r="W533" i="2"/>
  <c r="W531" i="2"/>
  <c r="W529" i="2"/>
  <c r="W527" i="2"/>
  <c r="W525" i="2"/>
  <c r="W523" i="2"/>
  <c r="W521" i="2"/>
  <c r="W519" i="2"/>
  <c r="W517" i="2"/>
  <c r="W515" i="2"/>
  <c r="W513" i="2"/>
  <c r="W511" i="2"/>
  <c r="W509" i="2"/>
  <c r="W507" i="2"/>
  <c r="W506" i="2"/>
  <c r="W505" i="2"/>
  <c r="W503" i="2"/>
  <c r="W501" i="2"/>
  <c r="W500" i="2"/>
  <c r="W499" i="2"/>
  <c r="W498" i="2"/>
  <c r="W497" i="2"/>
  <c r="W496" i="2"/>
  <c r="W495" i="2"/>
  <c r="W493" i="2"/>
  <c r="W492" i="2"/>
  <c r="W491" i="2"/>
  <c r="W489" i="2"/>
  <c r="W487" i="2"/>
  <c r="W485" i="2"/>
  <c r="W484" i="2"/>
  <c r="W483" i="2"/>
  <c r="W482" i="2"/>
  <c r="W481" i="2"/>
  <c r="W480" i="2"/>
  <c r="W479" i="2"/>
  <c r="W478" i="2"/>
  <c r="W477" i="2"/>
  <c r="W475" i="2"/>
  <c r="W474" i="2"/>
  <c r="W473" i="2"/>
  <c r="W471" i="2"/>
  <c r="W470" i="2"/>
  <c r="W469" i="2"/>
  <c r="W467" i="2"/>
  <c r="W466" i="2"/>
  <c r="W465" i="2"/>
  <c r="W463" i="2"/>
  <c r="W462" i="2"/>
  <c r="W461" i="2"/>
  <c r="W459" i="2"/>
  <c r="W458" i="2"/>
  <c r="W457" i="2"/>
  <c r="W456" i="2"/>
  <c r="W455" i="2"/>
  <c r="W454" i="2"/>
  <c r="W453" i="2"/>
  <c r="W451" i="2"/>
  <c r="W450" i="2"/>
  <c r="W449" i="2"/>
  <c r="W447" i="2"/>
  <c r="W446" i="2"/>
  <c r="W445" i="2"/>
  <c r="W443" i="2"/>
  <c r="W442" i="2"/>
  <c r="W441" i="2"/>
  <c r="W439" i="2"/>
  <c r="W438" i="2"/>
  <c r="W437" i="2"/>
  <c r="W435" i="2"/>
  <c r="W434" i="2"/>
  <c r="W433" i="2"/>
  <c r="W432" i="2"/>
  <c r="W431" i="2"/>
  <c r="W430" i="2"/>
  <c r="W429" i="2"/>
  <c r="W409" i="2"/>
  <c r="W407" i="2"/>
  <c r="W406" i="2"/>
  <c r="W403" i="2"/>
  <c r="W401" i="2"/>
  <c r="W400" i="2"/>
  <c r="W397" i="2"/>
  <c r="W395" i="2"/>
  <c r="W394" i="2"/>
  <c r="W391" i="2"/>
  <c r="W390" i="2"/>
  <c r="W387" i="2"/>
  <c r="W383" i="2"/>
  <c r="W381" i="2"/>
  <c r="W380" i="2"/>
  <c r="W377" i="2"/>
  <c r="W375" i="2"/>
  <c r="W374" i="2"/>
  <c r="W371" i="2"/>
  <c r="W369" i="2"/>
  <c r="BI369" i="2" s="1"/>
  <c r="W368" i="2"/>
  <c r="W365" i="2"/>
  <c r="W363" i="2"/>
  <c r="W362" i="2"/>
  <c r="W359" i="2"/>
  <c r="W357" i="2"/>
  <c r="W356" i="2"/>
  <c r="W353" i="2"/>
  <c r="W351" i="2"/>
  <c r="W350" i="2"/>
  <c r="W347" i="2"/>
  <c r="W345" i="2"/>
  <c r="W344" i="2"/>
  <c r="W341" i="2"/>
  <c r="W339" i="2"/>
  <c r="W338" i="2"/>
  <c r="W335" i="2"/>
  <c r="W333" i="2"/>
  <c r="BI333" i="2" s="1"/>
  <c r="W332" i="2"/>
  <c r="W329" i="2"/>
  <c r="W327" i="2"/>
  <c r="W326" i="2"/>
  <c r="W324" i="2"/>
  <c r="W323" i="2"/>
  <c r="W321" i="2"/>
  <c r="W320" i="2"/>
  <c r="W317" i="2"/>
  <c r="W315" i="2"/>
  <c r="W314" i="2"/>
  <c r="W311" i="2"/>
  <c r="W309" i="2"/>
  <c r="W308" i="2"/>
  <c r="W305" i="2"/>
  <c r="W303" i="2"/>
  <c r="W302" i="2"/>
  <c r="W300" i="2"/>
  <c r="W299" i="2"/>
  <c r="W297" i="2"/>
  <c r="W296" i="2"/>
  <c r="W293" i="2"/>
  <c r="W291" i="2"/>
  <c r="W290" i="2"/>
  <c r="W287" i="2"/>
  <c r="W285" i="2"/>
  <c r="W284" i="2"/>
  <c r="W281" i="2"/>
  <c r="W279" i="2"/>
  <c r="W278" i="2"/>
  <c r="W275" i="2"/>
  <c r="W273" i="2"/>
  <c r="W272" i="2"/>
  <c r="W269" i="2"/>
  <c r="W267" i="2"/>
  <c r="W266" i="2"/>
  <c r="W263" i="2"/>
  <c r="W261" i="2"/>
  <c r="W260" i="2"/>
  <c r="W257" i="2"/>
  <c r="W255" i="2"/>
  <c r="W254" i="2"/>
  <c r="W251" i="2"/>
  <c r="W248" i="2"/>
  <c r="W244" i="2"/>
  <c r="W209" i="2"/>
  <c r="W208" i="2"/>
  <c r="W205" i="2"/>
  <c r="W203" i="2"/>
  <c r="W202" i="2"/>
  <c r="W200" i="2"/>
  <c r="W199" i="2"/>
  <c r="W197" i="2"/>
  <c r="W196" i="2"/>
  <c r="W193" i="2"/>
  <c r="W191" i="2"/>
  <c r="W190" i="2"/>
  <c r="W188" i="2"/>
  <c r="W187" i="2"/>
  <c r="W185" i="2"/>
  <c r="W184" i="2"/>
  <c r="W181" i="2"/>
  <c r="W179" i="2"/>
  <c r="W178" i="2"/>
  <c r="W176" i="2"/>
  <c r="W175" i="2"/>
  <c r="W173" i="2"/>
  <c r="W172" i="2"/>
  <c r="W170" i="2"/>
  <c r="W169" i="2"/>
  <c r="W167" i="2"/>
  <c r="W166" i="2"/>
  <c r="W163" i="2"/>
  <c r="W161" i="2"/>
  <c r="W160" i="2"/>
  <c r="W157" i="2"/>
  <c r="W155" i="2"/>
  <c r="W154" i="2"/>
  <c r="W152" i="2"/>
  <c r="W151" i="2"/>
  <c r="W149" i="2"/>
  <c r="W148" i="2"/>
  <c r="W145" i="2"/>
  <c r="W143" i="2"/>
  <c r="W142" i="2"/>
  <c r="W140" i="2"/>
  <c r="W139" i="2"/>
  <c r="W137" i="2"/>
  <c r="W136" i="2"/>
  <c r="W134" i="2"/>
  <c r="W133" i="2"/>
  <c r="W131" i="2"/>
  <c r="W130" i="2"/>
  <c r="W128" i="2"/>
  <c r="W127" i="2"/>
  <c r="W125" i="2"/>
  <c r="W124" i="2"/>
  <c r="W122" i="2"/>
  <c r="W121" i="2"/>
  <c r="W119" i="2"/>
  <c r="W118" i="2"/>
  <c r="W116" i="2"/>
  <c r="W115" i="2"/>
  <c r="W111" i="2"/>
  <c r="W108" i="2"/>
  <c r="W106" i="2"/>
  <c r="W105" i="2"/>
  <c r="W102" i="2"/>
  <c r="W100" i="2"/>
  <c r="W99" i="2"/>
  <c r="W96" i="2"/>
  <c r="W94" i="2"/>
  <c r="W93" i="2"/>
  <c r="W90" i="2"/>
  <c r="W88" i="2"/>
  <c r="W87" i="2"/>
  <c r="W84" i="2"/>
  <c r="W82" i="2"/>
  <c r="W81" i="2"/>
  <c r="W79" i="2"/>
  <c r="W78" i="2"/>
  <c r="W76" i="2"/>
  <c r="W75" i="2"/>
  <c r="W73" i="2"/>
  <c r="W72" i="2"/>
  <c r="W70" i="2"/>
  <c r="W69" i="2"/>
  <c r="W66" i="2"/>
  <c r="W64" i="2"/>
  <c r="W63" i="2"/>
  <c r="W61" i="2"/>
  <c r="W60" i="2"/>
  <c r="W58" i="2"/>
  <c r="W57" i="2"/>
  <c r="W54" i="2"/>
  <c r="W52" i="2"/>
  <c r="W51" i="2"/>
  <c r="W48" i="2"/>
  <c r="W46" i="2"/>
  <c r="W45" i="2"/>
  <c r="W42" i="2"/>
  <c r="W40" i="2"/>
  <c r="W39" i="2"/>
  <c r="W36" i="2"/>
  <c r="W34" i="2"/>
  <c r="W33" i="2"/>
  <c r="W30" i="2"/>
  <c r="W28" i="2"/>
  <c r="W27" i="2"/>
  <c r="W24" i="2"/>
  <c r="W22" i="2"/>
  <c r="W21" i="2"/>
  <c r="W19" i="2"/>
  <c r="W18" i="2"/>
  <c r="W16" i="2"/>
  <c r="W15" i="2"/>
  <c r="W13" i="2"/>
  <c r="W12" i="2"/>
  <c r="W10" i="2"/>
  <c r="W9" i="2"/>
  <c r="W7" i="2"/>
  <c r="W6" i="2"/>
  <c r="W3" i="2"/>
  <c r="V427" i="2"/>
  <c r="V426" i="2"/>
  <c r="V425" i="2"/>
  <c r="V424" i="2"/>
  <c r="V423" i="2"/>
  <c r="V422" i="2"/>
  <c r="V421" i="2"/>
  <c r="V420" i="2"/>
  <c r="V419" i="2"/>
  <c r="V418" i="2"/>
  <c r="V417" i="2"/>
  <c r="V416" i="2"/>
  <c r="V415" i="2"/>
  <c r="V414" i="2"/>
  <c r="V413" i="2"/>
  <c r="V412" i="2"/>
  <c r="V411" i="2"/>
  <c r="V409" i="2"/>
  <c r="V408" i="2"/>
  <c r="V406" i="2"/>
  <c r="V405" i="2"/>
  <c r="V403" i="2"/>
  <c r="V402" i="2"/>
  <c r="V400" i="2"/>
  <c r="V399" i="2"/>
  <c r="V397" i="2"/>
  <c r="V396" i="2"/>
  <c r="V394" i="2"/>
  <c r="V392" i="2"/>
  <c r="V390" i="2"/>
  <c r="V389" i="2"/>
  <c r="V387" i="2"/>
  <c r="V385" i="2"/>
  <c r="V383" i="2"/>
  <c r="V382" i="2"/>
  <c r="V380" i="2"/>
  <c r="V379" i="2"/>
  <c r="V377" i="2"/>
  <c r="V376" i="2"/>
  <c r="V374" i="2"/>
  <c r="V373" i="2"/>
  <c r="V371" i="2"/>
  <c r="V370" i="2"/>
  <c r="V368" i="2"/>
  <c r="V367" i="2"/>
  <c r="V365" i="2"/>
  <c r="V364" i="2"/>
  <c r="V362" i="2"/>
  <c r="V361" i="2"/>
  <c r="V359" i="2"/>
  <c r="V358" i="2"/>
  <c r="V356" i="2"/>
  <c r="V355" i="2"/>
  <c r="V353" i="2"/>
  <c r="V352" i="2"/>
  <c r="V350" i="2"/>
  <c r="V349" i="2"/>
  <c r="V347" i="2"/>
  <c r="V346" i="2"/>
  <c r="V344" i="2"/>
  <c r="V343" i="2"/>
  <c r="V341" i="2"/>
  <c r="V340" i="2"/>
  <c r="V338" i="2"/>
  <c r="V337" i="2"/>
  <c r="V335" i="2"/>
  <c r="V334" i="2"/>
  <c r="V332" i="2"/>
  <c r="V331" i="2"/>
  <c r="V329" i="2"/>
  <c r="V328" i="2"/>
  <c r="V326" i="2"/>
  <c r="V325" i="2"/>
  <c r="V323" i="2"/>
  <c r="V322" i="2"/>
  <c r="V320" i="2"/>
  <c r="V319" i="2"/>
  <c r="V317" i="2"/>
  <c r="V316" i="2"/>
  <c r="V314" i="2"/>
  <c r="V313" i="2"/>
  <c r="V311" i="2"/>
  <c r="V310" i="2"/>
  <c r="V308" i="2"/>
  <c r="V307" i="2"/>
  <c r="V305" i="2"/>
  <c r="V304" i="2"/>
  <c r="V302" i="2"/>
  <c r="V301" i="2"/>
  <c r="V299" i="2"/>
  <c r="V298" i="2"/>
  <c r="V296" i="2"/>
  <c r="V295" i="2"/>
  <c r="V293" i="2"/>
  <c r="V292" i="2"/>
  <c r="V290" i="2"/>
  <c r="V289" i="2"/>
  <c r="V287" i="2"/>
  <c r="V286" i="2"/>
  <c r="V284" i="2"/>
  <c r="V283" i="2"/>
  <c r="V281" i="2"/>
  <c r="V280" i="2"/>
  <c r="V278" i="2"/>
  <c r="V277" i="2"/>
  <c r="V275" i="2"/>
  <c r="V274" i="2"/>
  <c r="V272" i="2"/>
  <c r="V271" i="2"/>
  <c r="V269" i="2"/>
  <c r="V268" i="2"/>
  <c r="V266" i="2"/>
  <c r="V265" i="2"/>
  <c r="V263" i="2"/>
  <c r="V262" i="2"/>
  <c r="V260" i="2"/>
  <c r="V259" i="2"/>
  <c r="V257" i="2"/>
  <c r="V256" i="2"/>
  <c r="V254" i="2"/>
  <c r="V253" i="2"/>
  <c r="V251" i="2"/>
  <c r="V248" i="2"/>
  <c r="V244" i="2"/>
  <c r="V242" i="2"/>
  <c r="V241" i="2"/>
  <c r="V239" i="2"/>
  <c r="V238" i="2"/>
  <c r="V236" i="2"/>
  <c r="V235" i="2"/>
  <c r="V233" i="2"/>
  <c r="V232" i="2"/>
  <c r="V230" i="2"/>
  <c r="V229" i="2"/>
  <c r="V227" i="2"/>
  <c r="V226" i="2"/>
  <c r="V224" i="2"/>
  <c r="V223" i="2"/>
  <c r="V221" i="2"/>
  <c r="V220" i="2"/>
  <c r="V218" i="2"/>
  <c r="V217" i="2"/>
  <c r="V215" i="2"/>
  <c r="V214" i="2"/>
  <c r="V211" i="2"/>
  <c r="V210" i="2"/>
  <c r="V208" i="2"/>
  <c r="V207" i="2"/>
  <c r="V205" i="2"/>
  <c r="V204" i="2"/>
  <c r="V202" i="2"/>
  <c r="V201" i="2"/>
  <c r="V199" i="2"/>
  <c r="V198" i="2"/>
  <c r="V196" i="2"/>
  <c r="V195" i="2"/>
  <c r="V193" i="2"/>
  <c r="V192" i="2"/>
  <c r="V190" i="2"/>
  <c r="V189" i="2"/>
  <c r="V187" i="2"/>
  <c r="V186" i="2"/>
  <c r="V184" i="2"/>
  <c r="V183" i="2"/>
  <c r="V181" i="2"/>
  <c r="V180" i="2"/>
  <c r="V178" i="2"/>
  <c r="V177" i="2"/>
  <c r="V175" i="2"/>
  <c r="V174" i="2"/>
  <c r="V172" i="2"/>
  <c r="V171" i="2"/>
  <c r="V169" i="2"/>
  <c r="V168" i="2"/>
  <c r="V166" i="2"/>
  <c r="V165" i="2"/>
  <c r="V163" i="2"/>
  <c r="V162" i="2"/>
  <c r="V160" i="2"/>
  <c r="V159" i="2"/>
  <c r="V157" i="2"/>
  <c r="V156" i="2"/>
  <c r="V154" i="2"/>
  <c r="V151" i="2"/>
  <c r="V150" i="2"/>
  <c r="V148" i="2"/>
  <c r="V147" i="2"/>
  <c r="V145" i="2"/>
  <c r="V144" i="2"/>
  <c r="V142" i="2"/>
  <c r="V141" i="2"/>
  <c r="V139" i="2"/>
  <c r="V138" i="2"/>
  <c r="V136" i="2"/>
  <c r="V135" i="2"/>
  <c r="V133" i="2"/>
  <c r="V132" i="2"/>
  <c r="V130" i="2"/>
  <c r="V129" i="2"/>
  <c r="V127" i="2"/>
  <c r="V126" i="2"/>
  <c r="V124" i="2"/>
  <c r="V123" i="2"/>
  <c r="V121" i="2"/>
  <c r="V120" i="2"/>
  <c r="V118" i="2"/>
  <c r="V117" i="2"/>
  <c r="V115" i="2"/>
  <c r="V114" i="2"/>
  <c r="V111" i="2"/>
  <c r="V110" i="2"/>
  <c r="V108" i="2"/>
  <c r="V107" i="2"/>
  <c r="V105" i="2"/>
  <c r="V104" i="2"/>
  <c r="V102" i="2"/>
  <c r="V101" i="2"/>
  <c r="V99" i="2"/>
  <c r="V98" i="2"/>
  <c r="V96" i="2"/>
  <c r="V95" i="2"/>
  <c r="V93" i="2"/>
  <c r="V92" i="2"/>
  <c r="V90" i="2"/>
  <c r="V89" i="2"/>
  <c r="V87" i="2"/>
  <c r="V86" i="2"/>
  <c r="V84" i="2"/>
  <c r="V83" i="2"/>
  <c r="V81" i="2"/>
  <c r="V80" i="2"/>
  <c r="V78" i="2"/>
  <c r="V77" i="2"/>
  <c r="V75" i="2"/>
  <c r="V74" i="2"/>
  <c r="V72" i="2"/>
  <c r="V71" i="2"/>
  <c r="V69" i="2"/>
  <c r="V68" i="2"/>
  <c r="V66" i="2"/>
  <c r="V65" i="2"/>
  <c r="V63" i="2"/>
  <c r="V62" i="2"/>
  <c r="V60" i="2"/>
  <c r="V59" i="2"/>
  <c r="V57" i="2"/>
  <c r="V56" i="2"/>
  <c r="V54" i="2"/>
  <c r="V53" i="2"/>
  <c r="V51" i="2"/>
  <c r="V50" i="2"/>
  <c r="V48" i="2"/>
  <c r="V47" i="2"/>
  <c r="V45" i="2"/>
  <c r="V44" i="2"/>
  <c r="V42" i="2"/>
  <c r="V41" i="2"/>
  <c r="V39" i="2"/>
  <c r="V38" i="2"/>
  <c r="V36" i="2"/>
  <c r="V35" i="2"/>
  <c r="V33" i="2"/>
  <c r="V32" i="2"/>
  <c r="V30" i="2"/>
  <c r="V29" i="2"/>
  <c r="V27" i="2"/>
  <c r="V26" i="2"/>
  <c r="V24" i="2"/>
  <c r="V23" i="2"/>
  <c r="V21" i="2"/>
  <c r="V20" i="2"/>
  <c r="V18" i="2"/>
  <c r="V17" i="2"/>
  <c r="V15" i="2"/>
  <c r="V14" i="2"/>
  <c r="V12" i="2"/>
  <c r="V11" i="2"/>
  <c r="V9" i="2"/>
  <c r="V8" i="2"/>
  <c r="V6" i="2"/>
  <c r="V5" i="2"/>
  <c r="V3" i="2"/>
  <c r="U427" i="2"/>
  <c r="U426" i="2"/>
  <c r="U425" i="2"/>
  <c r="U424" i="2"/>
  <c r="U423" i="2"/>
  <c r="U421" i="2"/>
  <c r="U420" i="2"/>
  <c r="U419" i="2"/>
  <c r="U418" i="2"/>
  <c r="U417" i="2"/>
  <c r="U416" i="2"/>
  <c r="U415" i="2"/>
  <c r="U413" i="2"/>
  <c r="U411" i="2"/>
  <c r="U409" i="2"/>
  <c r="U408" i="2"/>
  <c r="U406" i="2"/>
  <c r="U405" i="2"/>
  <c r="U403" i="2"/>
  <c r="U402" i="2"/>
  <c r="U400" i="2"/>
  <c r="U399" i="2"/>
  <c r="U397" i="2"/>
  <c r="U396" i="2"/>
  <c r="U394" i="2"/>
  <c r="U392" i="2"/>
  <c r="U389" i="2"/>
  <c r="U387" i="2"/>
  <c r="U385" i="2"/>
  <c r="U383" i="2"/>
  <c r="U382" i="2"/>
  <c r="U380" i="2"/>
  <c r="U379" i="2"/>
  <c r="U377" i="2"/>
  <c r="U376" i="2"/>
  <c r="U374" i="2"/>
  <c r="U373" i="2"/>
  <c r="U371" i="2"/>
  <c r="U370" i="2"/>
  <c r="U368" i="2"/>
  <c r="U367" i="2"/>
  <c r="U365" i="2"/>
  <c r="U364" i="2"/>
  <c r="U362" i="2"/>
  <c r="U361" i="2"/>
  <c r="U359" i="2"/>
  <c r="U358" i="2"/>
  <c r="U356" i="2"/>
  <c r="U355" i="2"/>
  <c r="U353" i="2"/>
  <c r="U352" i="2"/>
  <c r="U350" i="2"/>
  <c r="U349" i="2"/>
  <c r="U347" i="2"/>
  <c r="U346" i="2"/>
  <c r="U344" i="2"/>
  <c r="U343" i="2"/>
  <c r="U341" i="2"/>
  <c r="U340" i="2"/>
  <c r="U338" i="2"/>
  <c r="U337" i="2"/>
  <c r="U335" i="2"/>
  <c r="U334" i="2"/>
  <c r="U332" i="2"/>
  <c r="U331" i="2"/>
  <c r="U329" i="2"/>
  <c r="U328" i="2"/>
  <c r="U326" i="2"/>
  <c r="U325" i="2"/>
  <c r="U323" i="2"/>
  <c r="U322" i="2"/>
  <c r="U320" i="2"/>
  <c r="U319" i="2"/>
  <c r="U317" i="2"/>
  <c r="U316" i="2"/>
  <c r="U314" i="2"/>
  <c r="U313" i="2"/>
  <c r="U311" i="2"/>
  <c r="U310" i="2"/>
  <c r="U308" i="2"/>
  <c r="U307" i="2"/>
  <c r="U305" i="2"/>
  <c r="U304" i="2"/>
  <c r="U302" i="2"/>
  <c r="U301" i="2"/>
  <c r="U299" i="2"/>
  <c r="U298" i="2"/>
  <c r="U296" i="2"/>
  <c r="U295" i="2"/>
  <c r="U293" i="2"/>
  <c r="U292" i="2"/>
  <c r="U290" i="2"/>
  <c r="U289" i="2"/>
  <c r="U287" i="2"/>
  <c r="U286" i="2"/>
  <c r="U284" i="2"/>
  <c r="U283" i="2"/>
  <c r="U281" i="2"/>
  <c r="U280" i="2"/>
  <c r="U278" i="2"/>
  <c r="U277" i="2"/>
  <c r="U275" i="2"/>
  <c r="U274" i="2"/>
  <c r="U272" i="2"/>
  <c r="U271" i="2"/>
  <c r="U269" i="2"/>
  <c r="U268" i="2"/>
  <c r="U266" i="2"/>
  <c r="U265" i="2"/>
  <c r="U263" i="2"/>
  <c r="U262" i="2"/>
  <c r="U260" i="2"/>
  <c r="U259" i="2"/>
  <c r="U257" i="2"/>
  <c r="U256" i="2"/>
  <c r="U254" i="2"/>
  <c r="U253" i="2"/>
  <c r="U251" i="2"/>
  <c r="U250" i="2"/>
  <c r="U248" i="2"/>
  <c r="U242" i="2"/>
  <c r="U241" i="2"/>
  <c r="U239" i="2"/>
  <c r="U236" i="2"/>
  <c r="U235" i="2"/>
  <c r="U233" i="2"/>
  <c r="U230" i="2"/>
  <c r="U229" i="2"/>
  <c r="U227" i="2"/>
  <c r="U224" i="2"/>
  <c r="U223" i="2"/>
  <c r="U221" i="2"/>
  <c r="U220" i="2"/>
  <c r="U218" i="2"/>
  <c r="U217" i="2"/>
  <c r="U215" i="2"/>
  <c r="U212" i="2"/>
  <c r="U211" i="2"/>
  <c r="U208" i="2"/>
  <c r="U207" i="2"/>
  <c r="U205" i="2"/>
  <c r="U204" i="2"/>
  <c r="U201" i="2"/>
  <c r="U199" i="2"/>
  <c r="U198" i="2"/>
  <c r="U196" i="2"/>
  <c r="U195" i="2"/>
  <c r="U193" i="2"/>
  <c r="U192" i="2"/>
  <c r="U189" i="2"/>
  <c r="U187" i="2"/>
  <c r="U186" i="2"/>
  <c r="U184" i="2"/>
  <c r="U183" i="2"/>
  <c r="U181" i="2"/>
  <c r="U180" i="2"/>
  <c r="U178" i="2"/>
  <c r="U177" i="2"/>
  <c r="U175" i="2"/>
  <c r="U174" i="2"/>
  <c r="U172" i="2"/>
  <c r="U171" i="2"/>
  <c r="U169" i="2"/>
  <c r="U168" i="2"/>
  <c r="U165" i="2"/>
  <c r="U163" i="2"/>
  <c r="U162" i="2"/>
  <c r="U160" i="2"/>
  <c r="U159" i="2"/>
  <c r="U157" i="2"/>
  <c r="U156" i="2"/>
  <c r="U153" i="2"/>
  <c r="U151" i="2"/>
  <c r="U150" i="2"/>
  <c r="U148" i="2"/>
  <c r="U147" i="2"/>
  <c r="U145" i="2"/>
  <c r="U144" i="2"/>
  <c r="U142" i="2"/>
  <c r="U141" i="2"/>
  <c r="U139" i="2"/>
  <c r="U138" i="2"/>
  <c r="U135" i="2"/>
  <c r="U133" i="2"/>
  <c r="U132" i="2"/>
  <c r="U130" i="2"/>
  <c r="U129" i="2"/>
  <c r="U127" i="2"/>
  <c r="U126" i="2"/>
  <c r="U124" i="2"/>
  <c r="U123" i="2"/>
  <c r="U121" i="2"/>
  <c r="U120" i="2"/>
  <c r="U118" i="2"/>
  <c r="U117" i="2"/>
  <c r="U115" i="2"/>
  <c r="U111" i="2"/>
  <c r="U110" i="2"/>
  <c r="U108" i="2"/>
  <c r="U107" i="2"/>
  <c r="U104" i="2"/>
  <c r="U102" i="2"/>
  <c r="U101" i="2"/>
  <c r="U98" i="2"/>
  <c r="U96" i="2"/>
  <c r="U95" i="2"/>
  <c r="U92" i="2"/>
  <c r="U90" i="2"/>
  <c r="U89" i="2"/>
  <c r="U86" i="2"/>
  <c r="U84" i="2"/>
  <c r="U83" i="2"/>
  <c r="U80" i="2"/>
  <c r="U78" i="2"/>
  <c r="U77" i="2"/>
  <c r="U74" i="2"/>
  <c r="U72" i="2"/>
  <c r="U71" i="2"/>
  <c r="U69" i="2"/>
  <c r="U68" i="2"/>
  <c r="U66" i="2"/>
  <c r="U65" i="2"/>
  <c r="U62" i="2"/>
  <c r="U60" i="2"/>
  <c r="U59" i="2"/>
  <c r="U57" i="2"/>
  <c r="U56" i="2"/>
  <c r="U54" i="2"/>
  <c r="U53" i="2"/>
  <c r="U50" i="2"/>
  <c r="U48" i="2"/>
  <c r="U47" i="2"/>
  <c r="U44" i="2"/>
  <c r="U42" i="2"/>
  <c r="U41" i="2"/>
  <c r="U38" i="2"/>
  <c r="U36" i="2"/>
  <c r="U35" i="2"/>
  <c r="U32" i="2"/>
  <c r="U30" i="2"/>
  <c r="U29" i="2"/>
  <c r="U27" i="2"/>
  <c r="U26" i="2"/>
  <c r="U24" i="2"/>
  <c r="U23" i="2"/>
  <c r="U20" i="2"/>
  <c r="U18" i="2"/>
  <c r="U17" i="2"/>
  <c r="U14" i="2"/>
  <c r="U12" i="2"/>
  <c r="U11" i="2"/>
  <c r="U8" i="2"/>
  <c r="U6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09" i="2"/>
  <c r="S408" i="2"/>
  <c r="S406" i="2"/>
  <c r="S405" i="2"/>
  <c r="S403" i="2"/>
  <c r="S402" i="2"/>
  <c r="S400" i="2"/>
  <c r="S399" i="2"/>
  <c r="S397" i="2"/>
  <c r="S396" i="2"/>
  <c r="S394" i="2"/>
  <c r="S392" i="2"/>
  <c r="S390" i="2"/>
  <c r="S389" i="2"/>
  <c r="S387" i="2"/>
  <c r="S385" i="2"/>
  <c r="S383" i="2"/>
  <c r="S382" i="2"/>
  <c r="S380" i="2"/>
  <c r="S379" i="2"/>
  <c r="S377" i="2"/>
  <c r="S376" i="2"/>
  <c r="S374" i="2"/>
  <c r="S373" i="2"/>
  <c r="S371" i="2"/>
  <c r="S370" i="2"/>
  <c r="S368" i="2"/>
  <c r="S367" i="2"/>
  <c r="S365" i="2"/>
  <c r="S364" i="2"/>
  <c r="S362" i="2"/>
  <c r="S361" i="2"/>
  <c r="S359" i="2"/>
  <c r="S358" i="2"/>
  <c r="S356" i="2"/>
  <c r="S355" i="2"/>
  <c r="S353" i="2"/>
  <c r="S352" i="2"/>
  <c r="S350" i="2"/>
  <c r="S349" i="2"/>
  <c r="S347" i="2"/>
  <c r="S346" i="2"/>
  <c r="S344" i="2"/>
  <c r="S343" i="2"/>
  <c r="S341" i="2"/>
  <c r="S340" i="2"/>
  <c r="S338" i="2"/>
  <c r="S337" i="2"/>
  <c r="S335" i="2"/>
  <c r="S334" i="2"/>
  <c r="S332" i="2"/>
  <c r="S331" i="2"/>
  <c r="S329" i="2"/>
  <c r="S328" i="2"/>
  <c r="S326" i="2"/>
  <c r="S325" i="2"/>
  <c r="S323" i="2"/>
  <c r="S322" i="2"/>
  <c r="S320" i="2"/>
  <c r="S319" i="2"/>
  <c r="S317" i="2"/>
  <c r="S316" i="2"/>
  <c r="S314" i="2"/>
  <c r="S313" i="2"/>
  <c r="S311" i="2"/>
  <c r="S310" i="2"/>
  <c r="S308" i="2"/>
  <c r="S307" i="2"/>
  <c r="S305" i="2"/>
  <c r="S304" i="2"/>
  <c r="S302" i="2"/>
  <c r="S301" i="2"/>
  <c r="S299" i="2"/>
  <c r="S298" i="2"/>
  <c r="S296" i="2"/>
  <c r="S295" i="2"/>
  <c r="S293" i="2"/>
  <c r="S292" i="2"/>
  <c r="S290" i="2"/>
  <c r="S289" i="2"/>
  <c r="S287" i="2"/>
  <c r="S286" i="2"/>
  <c r="S284" i="2"/>
  <c r="S283" i="2"/>
  <c r="S281" i="2"/>
  <c r="S280" i="2"/>
  <c r="S278" i="2"/>
  <c r="S277" i="2"/>
  <c r="S275" i="2"/>
  <c r="S274" i="2"/>
  <c r="S272" i="2"/>
  <c r="S271" i="2"/>
  <c r="S269" i="2"/>
  <c r="S268" i="2"/>
  <c r="S266" i="2"/>
  <c r="S265" i="2"/>
  <c r="S263" i="2"/>
  <c r="S262" i="2"/>
  <c r="S260" i="2"/>
  <c r="S259" i="2"/>
  <c r="S257" i="2"/>
  <c r="S256" i="2"/>
  <c r="S254" i="2"/>
  <c r="S253" i="2"/>
  <c r="S251" i="2"/>
  <c r="S248" i="2"/>
  <c r="S244" i="2"/>
  <c r="S242" i="2"/>
  <c r="S241" i="2"/>
  <c r="S239" i="2"/>
  <c r="S238" i="2"/>
  <c r="S236" i="2"/>
  <c r="S235" i="2"/>
  <c r="S233" i="2"/>
  <c r="S232" i="2"/>
  <c r="S230" i="2"/>
  <c r="S229" i="2"/>
  <c r="S227" i="2"/>
  <c r="S226" i="2"/>
  <c r="S224" i="2"/>
  <c r="S223" i="2"/>
  <c r="S221" i="2"/>
  <c r="S220" i="2"/>
  <c r="S218" i="2"/>
  <c r="S217" i="2"/>
  <c r="S215" i="2"/>
  <c r="S214" i="2"/>
  <c r="S211" i="2"/>
  <c r="S210" i="2"/>
  <c r="S208" i="2"/>
  <c r="S207" i="2"/>
  <c r="S205" i="2"/>
  <c r="S204" i="2"/>
  <c r="S202" i="2"/>
  <c r="S201" i="2"/>
  <c r="S199" i="2"/>
  <c r="S198" i="2"/>
  <c r="S196" i="2"/>
  <c r="S195" i="2"/>
  <c r="S193" i="2"/>
  <c r="S192" i="2"/>
  <c r="S190" i="2"/>
  <c r="S189" i="2"/>
  <c r="S187" i="2"/>
  <c r="S186" i="2"/>
  <c r="S184" i="2"/>
  <c r="S183" i="2"/>
  <c r="S181" i="2"/>
  <c r="S180" i="2"/>
  <c r="S178" i="2"/>
  <c r="S177" i="2"/>
  <c r="S175" i="2"/>
  <c r="S174" i="2"/>
  <c r="S172" i="2"/>
  <c r="S171" i="2"/>
  <c r="S169" i="2"/>
  <c r="S168" i="2"/>
  <c r="S166" i="2"/>
  <c r="S165" i="2"/>
  <c r="S163" i="2"/>
  <c r="S162" i="2"/>
  <c r="S160" i="2"/>
  <c r="S159" i="2"/>
  <c r="S157" i="2"/>
  <c r="S156" i="2"/>
  <c r="S154" i="2"/>
  <c r="S151" i="2"/>
  <c r="S150" i="2"/>
  <c r="S148" i="2"/>
  <c r="S147" i="2"/>
  <c r="S145" i="2"/>
  <c r="S144" i="2"/>
  <c r="S142" i="2"/>
  <c r="S141" i="2"/>
  <c r="S139" i="2"/>
  <c r="S138" i="2"/>
  <c r="S136" i="2"/>
  <c r="S135" i="2"/>
  <c r="S133" i="2"/>
  <c r="S132" i="2"/>
  <c r="S130" i="2"/>
  <c r="S129" i="2"/>
  <c r="S127" i="2"/>
  <c r="S126" i="2"/>
  <c r="S124" i="2"/>
  <c r="S123" i="2"/>
  <c r="S121" i="2"/>
  <c r="S120" i="2"/>
  <c r="S118" i="2"/>
  <c r="S117" i="2"/>
  <c r="S115" i="2"/>
  <c r="S114" i="2"/>
  <c r="S111" i="2"/>
  <c r="S110" i="2"/>
  <c r="S108" i="2"/>
  <c r="S107" i="2"/>
  <c r="S105" i="2"/>
  <c r="S104" i="2"/>
  <c r="S102" i="2"/>
  <c r="S101" i="2"/>
  <c r="S99" i="2"/>
  <c r="S98" i="2"/>
  <c r="S96" i="2"/>
  <c r="S95" i="2"/>
  <c r="S93" i="2"/>
  <c r="S92" i="2"/>
  <c r="S90" i="2"/>
  <c r="S89" i="2"/>
  <c r="S87" i="2"/>
  <c r="S86" i="2"/>
  <c r="S84" i="2"/>
  <c r="S83" i="2"/>
  <c r="S81" i="2"/>
  <c r="S80" i="2"/>
  <c r="S78" i="2"/>
  <c r="S77" i="2"/>
  <c r="S75" i="2"/>
  <c r="S74" i="2"/>
  <c r="S72" i="2"/>
  <c r="S71" i="2"/>
  <c r="S69" i="2"/>
  <c r="S68" i="2"/>
  <c r="S66" i="2"/>
  <c r="S65" i="2"/>
  <c r="S63" i="2"/>
  <c r="S62" i="2"/>
  <c r="S60" i="2"/>
  <c r="S59" i="2"/>
  <c r="S57" i="2"/>
  <c r="S56" i="2"/>
  <c r="S54" i="2"/>
  <c r="S53" i="2"/>
  <c r="S51" i="2"/>
  <c r="S50" i="2"/>
  <c r="S48" i="2"/>
  <c r="S47" i="2"/>
  <c r="S45" i="2"/>
  <c r="S44" i="2"/>
  <c r="S42" i="2"/>
  <c r="S41" i="2"/>
  <c r="S39" i="2"/>
  <c r="S38" i="2"/>
  <c r="S36" i="2"/>
  <c r="S35" i="2"/>
  <c r="S33" i="2"/>
  <c r="S32" i="2"/>
  <c r="S30" i="2"/>
  <c r="S29" i="2"/>
  <c r="S27" i="2"/>
  <c r="S26" i="2"/>
  <c r="S24" i="2"/>
  <c r="S23" i="2"/>
  <c r="S21" i="2"/>
  <c r="S20" i="2"/>
  <c r="S18" i="2"/>
  <c r="S17" i="2"/>
  <c r="S15" i="2"/>
  <c r="S14" i="2"/>
  <c r="S12" i="2"/>
  <c r="S11" i="2"/>
  <c r="S9" i="2"/>
  <c r="S8" i="2"/>
  <c r="S6" i="2"/>
  <c r="S5" i="2"/>
  <c r="S3" i="2"/>
  <c r="R427" i="2"/>
  <c r="R426" i="2"/>
  <c r="R425" i="2"/>
  <c r="R424" i="2"/>
  <c r="R423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09" i="2"/>
  <c r="R408" i="2"/>
  <c r="R406" i="2"/>
  <c r="R405" i="2"/>
  <c r="R403" i="2"/>
  <c r="R402" i="2"/>
  <c r="R400" i="2"/>
  <c r="R399" i="2"/>
  <c r="R397" i="2"/>
  <c r="R396" i="2"/>
  <c r="R394" i="2"/>
  <c r="R392" i="2"/>
  <c r="R390" i="2"/>
  <c r="R389" i="2"/>
  <c r="R387" i="2"/>
  <c r="R385" i="2"/>
  <c r="R383" i="2"/>
  <c r="R382" i="2"/>
  <c r="R380" i="2"/>
  <c r="R379" i="2"/>
  <c r="R377" i="2"/>
  <c r="R376" i="2"/>
  <c r="R374" i="2"/>
  <c r="R373" i="2"/>
  <c r="R371" i="2"/>
  <c r="R370" i="2"/>
  <c r="R368" i="2"/>
  <c r="R367" i="2"/>
  <c r="R365" i="2"/>
  <c r="R364" i="2"/>
  <c r="R362" i="2"/>
  <c r="R361" i="2"/>
  <c r="R359" i="2"/>
  <c r="R358" i="2"/>
  <c r="R356" i="2"/>
  <c r="R355" i="2"/>
  <c r="R353" i="2"/>
  <c r="R352" i="2"/>
  <c r="R350" i="2"/>
  <c r="R349" i="2"/>
  <c r="R347" i="2"/>
  <c r="R346" i="2"/>
  <c r="R344" i="2"/>
  <c r="R343" i="2"/>
  <c r="R341" i="2"/>
  <c r="R340" i="2"/>
  <c r="R338" i="2"/>
  <c r="R337" i="2"/>
  <c r="R335" i="2"/>
  <c r="R334" i="2"/>
  <c r="R332" i="2"/>
  <c r="R331" i="2"/>
  <c r="R329" i="2"/>
  <c r="R328" i="2"/>
  <c r="R326" i="2"/>
  <c r="R325" i="2"/>
  <c r="R323" i="2"/>
  <c r="R322" i="2"/>
  <c r="R320" i="2"/>
  <c r="R319" i="2"/>
  <c r="R317" i="2"/>
  <c r="R316" i="2"/>
  <c r="R314" i="2"/>
  <c r="R313" i="2"/>
  <c r="R311" i="2"/>
  <c r="R310" i="2"/>
  <c r="R308" i="2"/>
  <c r="R307" i="2"/>
  <c r="R305" i="2"/>
  <c r="R304" i="2"/>
  <c r="R302" i="2"/>
  <c r="R301" i="2"/>
  <c r="R299" i="2"/>
  <c r="R298" i="2"/>
  <c r="R296" i="2"/>
  <c r="R295" i="2"/>
  <c r="R293" i="2"/>
  <c r="R292" i="2"/>
  <c r="R290" i="2"/>
  <c r="R289" i="2"/>
  <c r="R287" i="2"/>
  <c r="R286" i="2"/>
  <c r="R284" i="2"/>
  <c r="R283" i="2"/>
  <c r="R281" i="2"/>
  <c r="R280" i="2"/>
  <c r="R278" i="2"/>
  <c r="R277" i="2"/>
  <c r="R275" i="2"/>
  <c r="R274" i="2"/>
  <c r="R272" i="2"/>
  <c r="R271" i="2"/>
  <c r="R269" i="2"/>
  <c r="R268" i="2"/>
  <c r="R266" i="2"/>
  <c r="R265" i="2"/>
  <c r="R263" i="2"/>
  <c r="R262" i="2"/>
  <c r="R260" i="2"/>
  <c r="R259" i="2"/>
  <c r="R257" i="2"/>
  <c r="R256" i="2"/>
  <c r="R254" i="2"/>
  <c r="R253" i="2"/>
  <c r="R251" i="2"/>
  <c r="R250" i="2"/>
  <c r="R248" i="2"/>
  <c r="R244" i="2"/>
  <c r="R242" i="2"/>
  <c r="R241" i="2"/>
  <c r="R239" i="2"/>
  <c r="R238" i="2"/>
  <c r="R236" i="2"/>
  <c r="R235" i="2"/>
  <c r="R233" i="2"/>
  <c r="R232" i="2"/>
  <c r="R230" i="2"/>
  <c r="R229" i="2"/>
  <c r="R227" i="2"/>
  <c r="R226" i="2"/>
  <c r="R224" i="2"/>
  <c r="R223" i="2"/>
  <c r="R221" i="2"/>
  <c r="R220" i="2"/>
  <c r="R218" i="2"/>
  <c r="R217" i="2"/>
  <c r="R215" i="2"/>
  <c r="R214" i="2"/>
  <c r="R212" i="2"/>
  <c r="R211" i="2"/>
  <c r="R210" i="2"/>
  <c r="R208" i="2"/>
  <c r="R207" i="2"/>
  <c r="R205" i="2"/>
  <c r="R204" i="2"/>
  <c r="R202" i="2"/>
  <c r="R201" i="2"/>
  <c r="R199" i="2"/>
  <c r="R198" i="2"/>
  <c r="R196" i="2"/>
  <c r="R195" i="2"/>
  <c r="R193" i="2"/>
  <c r="R192" i="2"/>
  <c r="R190" i="2"/>
  <c r="R189" i="2"/>
  <c r="R187" i="2"/>
  <c r="R186" i="2"/>
  <c r="R184" i="2"/>
  <c r="R183" i="2"/>
  <c r="R181" i="2"/>
  <c r="R180" i="2"/>
  <c r="R178" i="2"/>
  <c r="R177" i="2"/>
  <c r="R175" i="2"/>
  <c r="R174" i="2"/>
  <c r="R172" i="2"/>
  <c r="R171" i="2"/>
  <c r="R169" i="2"/>
  <c r="R168" i="2"/>
  <c r="R166" i="2"/>
  <c r="R165" i="2"/>
  <c r="R163" i="2"/>
  <c r="R162" i="2"/>
  <c r="R160" i="2"/>
  <c r="R159" i="2"/>
  <c r="R157" i="2"/>
  <c r="R156" i="2"/>
  <c r="R154" i="2"/>
  <c r="R153" i="2"/>
  <c r="R151" i="2"/>
  <c r="R150" i="2"/>
  <c r="R148" i="2"/>
  <c r="R147" i="2"/>
  <c r="R145" i="2"/>
  <c r="R144" i="2"/>
  <c r="R142" i="2"/>
  <c r="R141" i="2"/>
  <c r="R139" i="2"/>
  <c r="R138" i="2"/>
  <c r="R136" i="2"/>
  <c r="R135" i="2"/>
  <c r="R133" i="2"/>
  <c r="R132" i="2"/>
  <c r="R130" i="2"/>
  <c r="R129" i="2"/>
  <c r="R127" i="2"/>
  <c r="R126" i="2"/>
  <c r="R124" i="2"/>
  <c r="R123" i="2"/>
  <c r="R121" i="2"/>
  <c r="R120" i="2"/>
  <c r="R118" i="2"/>
  <c r="R117" i="2"/>
  <c r="R115" i="2"/>
  <c r="R111" i="2"/>
  <c r="R110" i="2"/>
  <c r="R108" i="2"/>
  <c r="R107" i="2"/>
  <c r="R105" i="2"/>
  <c r="R104" i="2"/>
  <c r="R102" i="2"/>
  <c r="R101" i="2"/>
  <c r="R99" i="2"/>
  <c r="R98" i="2"/>
  <c r="R96" i="2"/>
  <c r="R95" i="2"/>
  <c r="R93" i="2"/>
  <c r="R92" i="2"/>
  <c r="R90" i="2"/>
  <c r="R89" i="2"/>
  <c r="R87" i="2"/>
  <c r="R86" i="2"/>
  <c r="R84" i="2"/>
  <c r="R83" i="2"/>
  <c r="R81" i="2"/>
  <c r="R80" i="2"/>
  <c r="R78" i="2"/>
  <c r="R77" i="2"/>
  <c r="R75" i="2"/>
  <c r="R74" i="2"/>
  <c r="R72" i="2"/>
  <c r="R71" i="2"/>
  <c r="R69" i="2"/>
  <c r="R68" i="2"/>
  <c r="R66" i="2"/>
  <c r="R65" i="2"/>
  <c r="R63" i="2"/>
  <c r="R62" i="2"/>
  <c r="R60" i="2"/>
  <c r="R59" i="2"/>
  <c r="R57" i="2"/>
  <c r="R56" i="2"/>
  <c r="R54" i="2"/>
  <c r="R53" i="2"/>
  <c r="R51" i="2"/>
  <c r="R50" i="2"/>
  <c r="R48" i="2"/>
  <c r="R47" i="2"/>
  <c r="R45" i="2"/>
  <c r="R44" i="2"/>
  <c r="R42" i="2"/>
  <c r="R41" i="2"/>
  <c r="R39" i="2"/>
  <c r="R38" i="2"/>
  <c r="R36" i="2"/>
  <c r="R35" i="2"/>
  <c r="R33" i="2"/>
  <c r="R32" i="2"/>
  <c r="R30" i="2"/>
  <c r="R29" i="2"/>
  <c r="R27" i="2"/>
  <c r="R26" i="2"/>
  <c r="R24" i="2"/>
  <c r="R23" i="2"/>
  <c r="R21" i="2"/>
  <c r="R20" i="2"/>
  <c r="R18" i="2"/>
  <c r="R17" i="2"/>
  <c r="R15" i="2"/>
  <c r="R14" i="2"/>
  <c r="R12" i="2"/>
  <c r="R11" i="2"/>
  <c r="R9" i="2"/>
  <c r="R8" i="2"/>
  <c r="R6" i="2"/>
  <c r="R3" i="2"/>
  <c r="Q629" i="2"/>
  <c r="Q628" i="2"/>
  <c r="Q627" i="2"/>
  <c r="Q626" i="2"/>
  <c r="Q625" i="2"/>
  <c r="Q624" i="2"/>
  <c r="Q623" i="2"/>
  <c r="Q622" i="2"/>
  <c r="Q621" i="2"/>
  <c r="Q620" i="2"/>
  <c r="Q619" i="2"/>
  <c r="Q618" i="2"/>
  <c r="Q617" i="2"/>
  <c r="Q616" i="2"/>
  <c r="Q615" i="2"/>
  <c r="Q614" i="2"/>
  <c r="Q613" i="2"/>
  <c r="Q612" i="2"/>
  <c r="Q611" i="2"/>
  <c r="Q610" i="2"/>
  <c r="Q609" i="2"/>
  <c r="Q608" i="2"/>
  <c r="Q607" i="2"/>
  <c r="Q606" i="2"/>
  <c r="Q605" i="2"/>
  <c r="Q604" i="2"/>
  <c r="Q603" i="2"/>
  <c r="Q602" i="2"/>
  <c r="Q601" i="2"/>
  <c r="Q600" i="2"/>
  <c r="Q599" i="2"/>
  <c r="Q598" i="2"/>
  <c r="Q597" i="2"/>
  <c r="Q596" i="2"/>
  <c r="Q595" i="2"/>
  <c r="Q594" i="2"/>
  <c r="Q593" i="2"/>
  <c r="Q592" i="2"/>
  <c r="Q591" i="2"/>
  <c r="Q590" i="2"/>
  <c r="Q589" i="2"/>
  <c r="Q588" i="2"/>
  <c r="Q587" i="2"/>
  <c r="Q586" i="2"/>
  <c r="Q585" i="2"/>
  <c r="Q584" i="2"/>
  <c r="Q583" i="2"/>
  <c r="Q582" i="2"/>
  <c r="Q581" i="2"/>
  <c r="Q580" i="2"/>
  <c r="Q579" i="2"/>
  <c r="Q578" i="2"/>
  <c r="Q577" i="2"/>
  <c r="Q576" i="2"/>
  <c r="Q575" i="2"/>
  <c r="Q574" i="2"/>
  <c r="Q573" i="2"/>
  <c r="Q572" i="2"/>
  <c r="Q571" i="2"/>
  <c r="Q570" i="2"/>
  <c r="Q569" i="2"/>
  <c r="Q568" i="2"/>
  <c r="Q567" i="2"/>
  <c r="Q566" i="2"/>
  <c r="Q565" i="2"/>
  <c r="Q564" i="2"/>
  <c r="Q563" i="2"/>
  <c r="Q562" i="2"/>
  <c r="Q561" i="2"/>
  <c r="Q560" i="2"/>
  <c r="Q559" i="2"/>
  <c r="Q558" i="2"/>
  <c r="Q557" i="2"/>
  <c r="Q556" i="2"/>
  <c r="Q555" i="2"/>
  <c r="Q554" i="2"/>
  <c r="Q553" i="2"/>
  <c r="Q552" i="2"/>
  <c r="Q551" i="2"/>
  <c r="Q550" i="2"/>
  <c r="Q549" i="2"/>
  <c r="Q548" i="2"/>
  <c r="Q547" i="2"/>
  <c r="Q546" i="2"/>
  <c r="Q545" i="2"/>
  <c r="Q544" i="2"/>
  <c r="Q543" i="2"/>
  <c r="Q542" i="2"/>
  <c r="Q541" i="2"/>
  <c r="Q540" i="2"/>
  <c r="Q539" i="2"/>
  <c r="Q538" i="2"/>
  <c r="Q537" i="2"/>
  <c r="Q536" i="2"/>
  <c r="Q535" i="2"/>
  <c r="Q534" i="2"/>
  <c r="Q533" i="2"/>
  <c r="Q532" i="2"/>
  <c r="Q531" i="2"/>
  <c r="Q530" i="2"/>
  <c r="Q529" i="2"/>
  <c r="Q528" i="2"/>
  <c r="Q527" i="2"/>
  <c r="Q526" i="2"/>
  <c r="Q525" i="2"/>
  <c r="Q524" i="2"/>
  <c r="Q523" i="2"/>
  <c r="Q522" i="2"/>
  <c r="Q521" i="2"/>
  <c r="Q520" i="2"/>
  <c r="Q519" i="2"/>
  <c r="Q518" i="2"/>
  <c r="Q517" i="2"/>
  <c r="Q516" i="2"/>
  <c r="Q515" i="2"/>
  <c r="Q514" i="2"/>
  <c r="Q513" i="2"/>
  <c r="Q512" i="2"/>
  <c r="Q511" i="2"/>
  <c r="Q510" i="2"/>
  <c r="Q509" i="2"/>
  <c r="Q508" i="2"/>
  <c r="Q507" i="2"/>
  <c r="Q506" i="2"/>
  <c r="Q505" i="2"/>
  <c r="Q504" i="2"/>
  <c r="Q503" i="2"/>
  <c r="Q502" i="2"/>
  <c r="Q501" i="2"/>
  <c r="Q500" i="2"/>
  <c r="Q499" i="2"/>
  <c r="Q498" i="2"/>
  <c r="Q497" i="2"/>
  <c r="Q496" i="2"/>
  <c r="Q495" i="2"/>
  <c r="Q494" i="2"/>
  <c r="Q493" i="2"/>
  <c r="Q492" i="2"/>
  <c r="Q491" i="2"/>
  <c r="Q490" i="2"/>
  <c r="Q489" i="2"/>
  <c r="Q488" i="2"/>
  <c r="Q487" i="2"/>
  <c r="Q486" i="2"/>
  <c r="Q485" i="2"/>
  <c r="Q484" i="2"/>
  <c r="Q483" i="2"/>
  <c r="Q482" i="2"/>
  <c r="Q481" i="2"/>
  <c r="Q480" i="2"/>
  <c r="Q479" i="2"/>
  <c r="Q478" i="2"/>
  <c r="Q477" i="2"/>
  <c r="Q476" i="2"/>
  <c r="Q475" i="2"/>
  <c r="Q474" i="2"/>
  <c r="Q473" i="2"/>
  <c r="Q472" i="2"/>
  <c r="Q471" i="2"/>
  <c r="Q470" i="2"/>
  <c r="Q469" i="2"/>
  <c r="Q468" i="2"/>
  <c r="Q467" i="2"/>
  <c r="Q466" i="2"/>
  <c r="Q465" i="2"/>
  <c r="Q464" i="2"/>
  <c r="Q463" i="2"/>
  <c r="Q462" i="2"/>
  <c r="Q461" i="2"/>
  <c r="Q460" i="2"/>
  <c r="Q459" i="2"/>
  <c r="Q458" i="2"/>
  <c r="Q457" i="2"/>
  <c r="Q456" i="2"/>
  <c r="Q455" i="2"/>
  <c r="Q454" i="2"/>
  <c r="Q453" i="2"/>
  <c r="Q452" i="2"/>
  <c r="Q451" i="2"/>
  <c r="Q450" i="2"/>
  <c r="Q449" i="2"/>
  <c r="Q448" i="2"/>
  <c r="Q447" i="2"/>
  <c r="Q446" i="2"/>
  <c r="Q445" i="2"/>
  <c r="Q444" i="2"/>
  <c r="Q443" i="2"/>
  <c r="Q442" i="2"/>
  <c r="Q441" i="2"/>
  <c r="Q440" i="2"/>
  <c r="Q439" i="2"/>
  <c r="Q438" i="2"/>
  <c r="Q437" i="2"/>
  <c r="Q436" i="2"/>
  <c r="Q435" i="2"/>
  <c r="Q434" i="2"/>
  <c r="Q433" i="2"/>
  <c r="Q432" i="2"/>
  <c r="Q431" i="2"/>
  <c r="Q430" i="2"/>
  <c r="Q429" i="2"/>
  <c r="Q410" i="2"/>
  <c r="Q409" i="2"/>
  <c r="Q407" i="2"/>
  <c r="Q406" i="2"/>
  <c r="Q404" i="2"/>
  <c r="Q403" i="2"/>
  <c r="Q401" i="2"/>
  <c r="Q400" i="2"/>
  <c r="Q398" i="2"/>
  <c r="Q397" i="2"/>
  <c r="Q395" i="2"/>
  <c r="Q394" i="2"/>
  <c r="Q391" i="2"/>
  <c r="Q390" i="2"/>
  <c r="Q388" i="2"/>
  <c r="Q387" i="2"/>
  <c r="Q384" i="2"/>
  <c r="Q383" i="2"/>
  <c r="Q381" i="2"/>
  <c r="Q380" i="2"/>
  <c r="Q378" i="2"/>
  <c r="Q377" i="2"/>
  <c r="Q375" i="2"/>
  <c r="Q374" i="2"/>
  <c r="Q372" i="2"/>
  <c r="Q371" i="2"/>
  <c r="Q369" i="2"/>
  <c r="Q368" i="2"/>
  <c r="Q366" i="2"/>
  <c r="Q365" i="2"/>
  <c r="Q363" i="2"/>
  <c r="Q362" i="2"/>
  <c r="Q360" i="2"/>
  <c r="Q359" i="2"/>
  <c r="Q357" i="2"/>
  <c r="Q356" i="2"/>
  <c r="Q354" i="2"/>
  <c r="Q353" i="2"/>
  <c r="Q351" i="2"/>
  <c r="Q350" i="2"/>
  <c r="Q348" i="2"/>
  <c r="Q347" i="2"/>
  <c r="Q345" i="2"/>
  <c r="Q344" i="2"/>
  <c r="Q342" i="2"/>
  <c r="Q341" i="2"/>
  <c r="Q339" i="2"/>
  <c r="Q338" i="2"/>
  <c r="Q336" i="2"/>
  <c r="Q335" i="2"/>
  <c r="Q333" i="2"/>
  <c r="Q332" i="2"/>
  <c r="Q330" i="2"/>
  <c r="Q329" i="2"/>
  <c r="Q327" i="2"/>
  <c r="Q326" i="2"/>
  <c r="Q324" i="2"/>
  <c r="Q323" i="2"/>
  <c r="Q321" i="2"/>
  <c r="Q320" i="2"/>
  <c r="Q318" i="2"/>
  <c r="Q317" i="2"/>
  <c r="Q315" i="2"/>
  <c r="Q314" i="2"/>
  <c r="Q312" i="2"/>
  <c r="Q311" i="2"/>
  <c r="Q309" i="2"/>
  <c r="Q308" i="2"/>
  <c r="Q306" i="2"/>
  <c r="Q305" i="2"/>
  <c r="Q303" i="2"/>
  <c r="Q302" i="2"/>
  <c r="Q300" i="2"/>
  <c r="Q299" i="2"/>
  <c r="Q297" i="2"/>
  <c r="Q296" i="2"/>
  <c r="Q294" i="2"/>
  <c r="Q293" i="2"/>
  <c r="Q291" i="2"/>
  <c r="Q290" i="2"/>
  <c r="Q288" i="2"/>
  <c r="Q287" i="2"/>
  <c r="Q285" i="2"/>
  <c r="Q284" i="2"/>
  <c r="Q282" i="2"/>
  <c r="Q281" i="2"/>
  <c r="Q279" i="2"/>
  <c r="Q278" i="2"/>
  <c r="Q276" i="2"/>
  <c r="Q275" i="2"/>
  <c r="Q273" i="2"/>
  <c r="Q272" i="2"/>
  <c r="Q270" i="2"/>
  <c r="Q269" i="2"/>
  <c r="Q267" i="2"/>
  <c r="Q266" i="2"/>
  <c r="Q264" i="2"/>
  <c r="Q263" i="2"/>
  <c r="Q261" i="2"/>
  <c r="Q260" i="2"/>
  <c r="Q258" i="2"/>
  <c r="Q257" i="2"/>
  <c r="Q255" i="2"/>
  <c r="Q254" i="2"/>
  <c r="Q252" i="2"/>
  <c r="Q251" i="2"/>
  <c r="Q249" i="2"/>
  <c r="Q248" i="2"/>
  <c r="Q244" i="2"/>
  <c r="Q209" i="2"/>
  <c r="Q208" i="2"/>
  <c r="Q206" i="2"/>
  <c r="Q205" i="2"/>
  <c r="Q203" i="2"/>
  <c r="Q202" i="2"/>
  <c r="Q200" i="2"/>
  <c r="Q199" i="2"/>
  <c r="Q197" i="2"/>
  <c r="Q196" i="2"/>
  <c r="Q194" i="2"/>
  <c r="Q193" i="2"/>
  <c r="Q191" i="2"/>
  <c r="Q190" i="2"/>
  <c r="Q188" i="2"/>
  <c r="Q187" i="2"/>
  <c r="Q185" i="2"/>
  <c r="Q184" i="2"/>
  <c r="Q182" i="2"/>
  <c r="Q181" i="2"/>
  <c r="Q179" i="2"/>
  <c r="Q178" i="2"/>
  <c r="Q176" i="2"/>
  <c r="Q175" i="2"/>
  <c r="Q173" i="2"/>
  <c r="Q172" i="2"/>
  <c r="Q170" i="2"/>
  <c r="Q169" i="2"/>
  <c r="Q167" i="2"/>
  <c r="Q166" i="2"/>
  <c r="Q164" i="2"/>
  <c r="Q163" i="2"/>
  <c r="Q161" i="2"/>
  <c r="Q160" i="2"/>
  <c r="Q158" i="2"/>
  <c r="Q157" i="2"/>
  <c r="Q155" i="2"/>
  <c r="Q154" i="2"/>
  <c r="Q151" i="2"/>
  <c r="Q149" i="2"/>
  <c r="Q148" i="2"/>
  <c r="Q146" i="2"/>
  <c r="Q145" i="2"/>
  <c r="Q143" i="2"/>
  <c r="Q142" i="2"/>
  <c r="Q140" i="2"/>
  <c r="Q139" i="2"/>
  <c r="Q137" i="2"/>
  <c r="Q136" i="2"/>
  <c r="Q134" i="2"/>
  <c r="Q133" i="2"/>
  <c r="Q131" i="2"/>
  <c r="Q130" i="2"/>
  <c r="Q128" i="2"/>
  <c r="Q127" i="2"/>
  <c r="Q125" i="2"/>
  <c r="Q124" i="2"/>
  <c r="Q122" i="2"/>
  <c r="Q121" i="2"/>
  <c r="Q119" i="2"/>
  <c r="Q118" i="2"/>
  <c r="Q116" i="2"/>
  <c r="Q115" i="2"/>
  <c r="Q113" i="2"/>
  <c r="Q111" i="2"/>
  <c r="Q109" i="2"/>
  <c r="Q108" i="2"/>
  <c r="Q106" i="2"/>
  <c r="Q105" i="2"/>
  <c r="Q103" i="2"/>
  <c r="Q102" i="2"/>
  <c r="Q100" i="2"/>
  <c r="Q99" i="2"/>
  <c r="Q97" i="2"/>
  <c r="Q96" i="2"/>
  <c r="Q94" i="2"/>
  <c r="Q93" i="2"/>
  <c r="Q91" i="2"/>
  <c r="Q90" i="2"/>
  <c r="Q88" i="2"/>
  <c r="Q87" i="2"/>
  <c r="Q85" i="2"/>
  <c r="Q84" i="2"/>
  <c r="Q82" i="2"/>
  <c r="Q81" i="2"/>
  <c r="Q79" i="2"/>
  <c r="Q78" i="2"/>
  <c r="Q76" i="2"/>
  <c r="Q75" i="2"/>
  <c r="Q73" i="2"/>
  <c r="Q72" i="2"/>
  <c r="Q70" i="2"/>
  <c r="Q69" i="2"/>
  <c r="Q67" i="2"/>
  <c r="Q66" i="2"/>
  <c r="Q64" i="2"/>
  <c r="Q63" i="2"/>
  <c r="Q61" i="2"/>
  <c r="Q60" i="2"/>
  <c r="Q58" i="2"/>
  <c r="Q57" i="2"/>
  <c r="Q55" i="2"/>
  <c r="Q54" i="2"/>
  <c r="Q52" i="2"/>
  <c r="Q51" i="2"/>
  <c r="Q49" i="2"/>
  <c r="Q48" i="2"/>
  <c r="Q46" i="2"/>
  <c r="Q45" i="2"/>
  <c r="Q43" i="2"/>
  <c r="Q42" i="2"/>
  <c r="Q40" i="2"/>
  <c r="Q39" i="2"/>
  <c r="Q37" i="2"/>
  <c r="Q36" i="2"/>
  <c r="Q34" i="2"/>
  <c r="Q33" i="2"/>
  <c r="Q31" i="2"/>
  <c r="Q30" i="2"/>
  <c r="Q28" i="2"/>
  <c r="Q27" i="2"/>
  <c r="Q25" i="2"/>
  <c r="Q24" i="2"/>
  <c r="Q22" i="2"/>
  <c r="Q21" i="2"/>
  <c r="Q19" i="2"/>
  <c r="Q18" i="2"/>
  <c r="Q16" i="2"/>
  <c r="Q15" i="2"/>
  <c r="Q13" i="2"/>
  <c r="Q12" i="2"/>
  <c r="Q10" i="2"/>
  <c r="Q9" i="2"/>
  <c r="Q7" i="2"/>
  <c r="Q6" i="2"/>
  <c r="Q4" i="2"/>
  <c r="Q3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09" i="2"/>
  <c r="M408" i="2"/>
  <c r="M406" i="2"/>
  <c r="M405" i="2"/>
  <c r="M403" i="2"/>
  <c r="M402" i="2"/>
  <c r="M400" i="2"/>
  <c r="M399" i="2"/>
  <c r="M397" i="2"/>
  <c r="M396" i="2"/>
  <c r="M394" i="2"/>
  <c r="M392" i="2"/>
  <c r="M390" i="2"/>
  <c r="M389" i="2"/>
  <c r="M387" i="2"/>
  <c r="M385" i="2"/>
  <c r="M383" i="2"/>
  <c r="M382" i="2"/>
  <c r="M380" i="2"/>
  <c r="M379" i="2"/>
  <c r="M377" i="2"/>
  <c r="M376" i="2"/>
  <c r="M374" i="2"/>
  <c r="M373" i="2"/>
  <c r="M371" i="2"/>
  <c r="M370" i="2"/>
  <c r="M368" i="2"/>
  <c r="M367" i="2"/>
  <c r="M365" i="2"/>
  <c r="M364" i="2"/>
  <c r="M362" i="2"/>
  <c r="M361" i="2"/>
  <c r="M359" i="2"/>
  <c r="M358" i="2"/>
  <c r="M356" i="2"/>
  <c r="M355" i="2"/>
  <c r="M353" i="2"/>
  <c r="M352" i="2"/>
  <c r="M350" i="2"/>
  <c r="M349" i="2"/>
  <c r="M347" i="2"/>
  <c r="M346" i="2"/>
  <c r="M344" i="2"/>
  <c r="M343" i="2"/>
  <c r="M341" i="2"/>
  <c r="M340" i="2"/>
  <c r="M338" i="2"/>
  <c r="M337" i="2"/>
  <c r="M335" i="2"/>
  <c r="M334" i="2"/>
  <c r="M332" i="2"/>
  <c r="M331" i="2"/>
  <c r="M329" i="2"/>
  <c r="M328" i="2"/>
  <c r="M326" i="2"/>
  <c r="M325" i="2"/>
  <c r="M323" i="2"/>
  <c r="M322" i="2"/>
  <c r="M320" i="2"/>
  <c r="M319" i="2"/>
  <c r="M317" i="2"/>
  <c r="M316" i="2"/>
  <c r="M314" i="2"/>
  <c r="M313" i="2"/>
  <c r="M311" i="2"/>
  <c r="M310" i="2"/>
  <c r="M308" i="2"/>
  <c r="M307" i="2"/>
  <c r="M305" i="2"/>
  <c r="M304" i="2"/>
  <c r="M302" i="2"/>
  <c r="M301" i="2"/>
  <c r="M299" i="2"/>
  <c r="M298" i="2"/>
  <c r="M296" i="2"/>
  <c r="M295" i="2"/>
  <c r="M293" i="2"/>
  <c r="M292" i="2"/>
  <c r="M290" i="2"/>
  <c r="M289" i="2"/>
  <c r="M287" i="2"/>
  <c r="M286" i="2"/>
  <c r="M284" i="2"/>
  <c r="M283" i="2"/>
  <c r="M281" i="2"/>
  <c r="M280" i="2"/>
  <c r="M278" i="2"/>
  <c r="M277" i="2"/>
  <c r="M275" i="2"/>
  <c r="M274" i="2"/>
  <c r="M272" i="2"/>
  <c r="M271" i="2"/>
  <c r="M269" i="2"/>
  <c r="M268" i="2"/>
  <c r="M266" i="2"/>
  <c r="M265" i="2"/>
  <c r="M263" i="2"/>
  <c r="M262" i="2"/>
  <c r="M260" i="2"/>
  <c r="M259" i="2"/>
  <c r="M257" i="2"/>
  <c r="M256" i="2"/>
  <c r="M254" i="2"/>
  <c r="M253" i="2"/>
  <c r="M251" i="2"/>
  <c r="M248" i="2"/>
  <c r="M244" i="2"/>
  <c r="M242" i="2"/>
  <c r="M241" i="2"/>
  <c r="M239" i="2"/>
  <c r="M238" i="2"/>
  <c r="M236" i="2"/>
  <c r="M235" i="2"/>
  <c r="M233" i="2"/>
  <c r="M232" i="2"/>
  <c r="M230" i="2"/>
  <c r="M229" i="2"/>
  <c r="M227" i="2"/>
  <c r="M226" i="2"/>
  <c r="M224" i="2"/>
  <c r="M223" i="2"/>
  <c r="M221" i="2"/>
  <c r="M220" i="2"/>
  <c r="M218" i="2"/>
  <c r="M217" i="2"/>
  <c r="M215" i="2"/>
  <c r="M214" i="2"/>
  <c r="M211" i="2"/>
  <c r="M210" i="2"/>
  <c r="M208" i="2"/>
  <c r="M207" i="2"/>
  <c r="M205" i="2"/>
  <c r="M204" i="2"/>
  <c r="M202" i="2"/>
  <c r="M201" i="2"/>
  <c r="M199" i="2"/>
  <c r="M198" i="2"/>
  <c r="M196" i="2"/>
  <c r="M195" i="2"/>
  <c r="M193" i="2"/>
  <c r="M192" i="2"/>
  <c r="M190" i="2"/>
  <c r="M189" i="2"/>
  <c r="M187" i="2"/>
  <c r="M186" i="2"/>
  <c r="M184" i="2"/>
  <c r="M183" i="2"/>
  <c r="M181" i="2"/>
  <c r="M180" i="2"/>
  <c r="M178" i="2"/>
  <c r="M177" i="2"/>
  <c r="M175" i="2"/>
  <c r="M174" i="2"/>
  <c r="M172" i="2"/>
  <c r="M171" i="2"/>
  <c r="M169" i="2"/>
  <c r="M168" i="2"/>
  <c r="M166" i="2"/>
  <c r="M165" i="2"/>
  <c r="M163" i="2"/>
  <c r="M162" i="2"/>
  <c r="M160" i="2"/>
  <c r="M159" i="2"/>
  <c r="M157" i="2"/>
  <c r="M156" i="2"/>
  <c r="M154" i="2"/>
  <c r="M151" i="2"/>
  <c r="M150" i="2"/>
  <c r="M148" i="2"/>
  <c r="M147" i="2"/>
  <c r="M145" i="2"/>
  <c r="M144" i="2"/>
  <c r="M142" i="2"/>
  <c r="M141" i="2"/>
  <c r="M139" i="2"/>
  <c r="M138" i="2"/>
  <c r="M136" i="2"/>
  <c r="M135" i="2"/>
  <c r="M133" i="2"/>
  <c r="M132" i="2"/>
  <c r="M130" i="2"/>
  <c r="M129" i="2"/>
  <c r="M127" i="2"/>
  <c r="M126" i="2"/>
  <c r="M124" i="2"/>
  <c r="M123" i="2"/>
  <c r="M121" i="2"/>
  <c r="M120" i="2"/>
  <c r="M118" i="2"/>
  <c r="M117" i="2"/>
  <c r="M115" i="2"/>
  <c r="M114" i="2"/>
  <c r="M111" i="2"/>
  <c r="M110" i="2"/>
  <c r="M108" i="2"/>
  <c r="M107" i="2"/>
  <c r="M105" i="2"/>
  <c r="M104" i="2"/>
  <c r="M102" i="2"/>
  <c r="M101" i="2"/>
  <c r="M99" i="2"/>
  <c r="M98" i="2"/>
  <c r="M96" i="2"/>
  <c r="M95" i="2"/>
  <c r="M93" i="2"/>
  <c r="M92" i="2"/>
  <c r="M90" i="2"/>
  <c r="M89" i="2"/>
  <c r="M87" i="2"/>
  <c r="M86" i="2"/>
  <c r="M84" i="2"/>
  <c r="M83" i="2"/>
  <c r="M81" i="2"/>
  <c r="M80" i="2"/>
  <c r="M78" i="2"/>
  <c r="M77" i="2"/>
  <c r="M75" i="2"/>
  <c r="M74" i="2"/>
  <c r="M72" i="2"/>
  <c r="M71" i="2"/>
  <c r="M69" i="2"/>
  <c r="M68" i="2"/>
  <c r="M66" i="2"/>
  <c r="M65" i="2"/>
  <c r="M63" i="2"/>
  <c r="M62" i="2"/>
  <c r="M60" i="2"/>
  <c r="M59" i="2"/>
  <c r="M57" i="2"/>
  <c r="M56" i="2"/>
  <c r="M54" i="2"/>
  <c r="M53" i="2"/>
  <c r="M51" i="2"/>
  <c r="M50" i="2"/>
  <c r="M48" i="2"/>
  <c r="M47" i="2"/>
  <c r="M45" i="2"/>
  <c r="M44" i="2"/>
  <c r="M42" i="2"/>
  <c r="M41" i="2"/>
  <c r="M39" i="2"/>
  <c r="M38" i="2"/>
  <c r="M36" i="2"/>
  <c r="M35" i="2"/>
  <c r="M33" i="2"/>
  <c r="M32" i="2"/>
  <c r="M30" i="2"/>
  <c r="M29" i="2"/>
  <c r="M27" i="2"/>
  <c r="M26" i="2"/>
  <c r="M24" i="2"/>
  <c r="M23" i="2"/>
  <c r="M21" i="2"/>
  <c r="M20" i="2"/>
  <c r="M18" i="2"/>
  <c r="M17" i="2"/>
  <c r="M15" i="2"/>
  <c r="M14" i="2"/>
  <c r="M12" i="2"/>
  <c r="M11" i="2"/>
  <c r="M9" i="2"/>
  <c r="M8" i="2"/>
  <c r="M6" i="2"/>
  <c r="M5" i="2"/>
  <c r="M3" i="2"/>
  <c r="K660" i="2"/>
  <c r="L660" i="2" s="1"/>
  <c r="K659" i="2"/>
  <c r="L659" i="2" s="1"/>
  <c r="K656" i="2"/>
  <c r="L656" i="2" s="1"/>
  <c r="K655" i="2"/>
  <c r="L655" i="2" s="1"/>
  <c r="K652" i="2"/>
  <c r="L652" i="2" s="1"/>
  <c r="K648" i="2"/>
  <c r="L648" i="2" s="1"/>
  <c r="K647" i="2"/>
  <c r="L647" i="2" s="1"/>
  <c r="K644" i="2"/>
  <c r="L644" i="2" s="1"/>
  <c r="K643" i="2"/>
  <c r="L643" i="2" s="1"/>
  <c r="K640" i="2"/>
  <c r="L640" i="2" s="1"/>
  <c r="K639" i="2"/>
  <c r="L639" i="2" s="1"/>
  <c r="K635" i="2"/>
  <c r="L635" i="2" s="1"/>
  <c r="K634" i="2"/>
  <c r="L634" i="2" s="1"/>
  <c r="K633" i="2"/>
  <c r="L633" i="2" s="1"/>
  <c r="K632" i="2"/>
  <c r="L632" i="2" s="1"/>
  <c r="K631" i="2"/>
  <c r="L631" i="2" s="1"/>
  <c r="K629" i="2"/>
  <c r="L629" i="2" s="1"/>
  <c r="K628" i="2"/>
  <c r="L628" i="2" s="1"/>
  <c r="K627" i="2"/>
  <c r="L627" i="2" s="1"/>
  <c r="K626" i="2"/>
  <c r="L626" i="2" s="1"/>
  <c r="K625" i="2"/>
  <c r="L625" i="2" s="1"/>
  <c r="K624" i="2"/>
  <c r="L624" i="2" s="1"/>
  <c r="K623" i="2"/>
  <c r="L623" i="2" s="1"/>
  <c r="K622" i="2"/>
  <c r="L622" i="2" s="1"/>
  <c r="K621" i="2"/>
  <c r="L621" i="2" s="1"/>
  <c r="K620" i="2"/>
  <c r="L620" i="2" s="1"/>
  <c r="K619" i="2"/>
  <c r="L619" i="2" s="1"/>
  <c r="K618" i="2"/>
  <c r="L618" i="2" s="1"/>
  <c r="K617" i="2"/>
  <c r="L617" i="2" s="1"/>
  <c r="K616" i="2"/>
  <c r="L616" i="2" s="1"/>
  <c r="K615" i="2"/>
  <c r="L615" i="2" s="1"/>
  <c r="K614" i="2"/>
  <c r="L614" i="2" s="1"/>
  <c r="K613" i="2"/>
  <c r="L613" i="2" s="1"/>
  <c r="K612" i="2"/>
  <c r="L612" i="2" s="1"/>
  <c r="K611" i="2"/>
  <c r="L611" i="2" s="1"/>
  <c r="K610" i="2"/>
  <c r="L610" i="2" s="1"/>
  <c r="K609" i="2"/>
  <c r="L609" i="2" s="1"/>
  <c r="K608" i="2"/>
  <c r="L608" i="2" s="1"/>
  <c r="K607" i="2"/>
  <c r="L607" i="2" s="1"/>
  <c r="K606" i="2"/>
  <c r="L606" i="2" s="1"/>
  <c r="K605" i="2"/>
  <c r="L605" i="2" s="1"/>
  <c r="K604" i="2"/>
  <c r="L604" i="2" s="1"/>
  <c r="K603" i="2"/>
  <c r="L603" i="2" s="1"/>
  <c r="K602" i="2"/>
  <c r="L602" i="2" s="1"/>
  <c r="K601" i="2"/>
  <c r="L601" i="2" s="1"/>
  <c r="K600" i="2"/>
  <c r="L600" i="2" s="1"/>
  <c r="K599" i="2"/>
  <c r="L599" i="2" s="1"/>
  <c r="K598" i="2"/>
  <c r="L598" i="2" s="1"/>
  <c r="K597" i="2"/>
  <c r="L597" i="2" s="1"/>
  <c r="K596" i="2"/>
  <c r="L596" i="2" s="1"/>
  <c r="K595" i="2"/>
  <c r="L595" i="2" s="1"/>
  <c r="K594" i="2"/>
  <c r="L594" i="2" s="1"/>
  <c r="K593" i="2"/>
  <c r="L593" i="2" s="1"/>
  <c r="K592" i="2"/>
  <c r="L592" i="2" s="1"/>
  <c r="K591" i="2"/>
  <c r="L591" i="2" s="1"/>
  <c r="K590" i="2"/>
  <c r="L590" i="2" s="1"/>
  <c r="K589" i="2"/>
  <c r="L589" i="2" s="1"/>
  <c r="K588" i="2"/>
  <c r="L588" i="2" s="1"/>
  <c r="K587" i="2"/>
  <c r="L587" i="2" s="1"/>
  <c r="K586" i="2"/>
  <c r="L586" i="2" s="1"/>
  <c r="K585" i="2"/>
  <c r="L585" i="2" s="1"/>
  <c r="K584" i="2"/>
  <c r="L584" i="2" s="1"/>
  <c r="K583" i="2"/>
  <c r="L583" i="2" s="1"/>
  <c r="K582" i="2"/>
  <c r="L582" i="2" s="1"/>
  <c r="K581" i="2"/>
  <c r="L581" i="2" s="1"/>
  <c r="K580" i="2"/>
  <c r="L580" i="2" s="1"/>
  <c r="K579" i="2"/>
  <c r="L579" i="2" s="1"/>
  <c r="K578" i="2"/>
  <c r="L578" i="2" s="1"/>
  <c r="K577" i="2"/>
  <c r="L577" i="2" s="1"/>
  <c r="K576" i="2"/>
  <c r="L576" i="2" s="1"/>
  <c r="K575" i="2"/>
  <c r="L575" i="2" s="1"/>
  <c r="K574" i="2"/>
  <c r="L574" i="2" s="1"/>
  <c r="K573" i="2"/>
  <c r="L573" i="2" s="1"/>
  <c r="K572" i="2"/>
  <c r="L572" i="2" s="1"/>
  <c r="K571" i="2"/>
  <c r="L571" i="2" s="1"/>
  <c r="K570" i="2"/>
  <c r="L570" i="2" s="1"/>
  <c r="K569" i="2"/>
  <c r="L569" i="2" s="1"/>
  <c r="K568" i="2"/>
  <c r="L568" i="2" s="1"/>
  <c r="K567" i="2"/>
  <c r="L567" i="2" s="1"/>
  <c r="K566" i="2"/>
  <c r="L566" i="2" s="1"/>
  <c r="K565" i="2"/>
  <c r="L565" i="2" s="1"/>
  <c r="K564" i="2"/>
  <c r="L564" i="2" s="1"/>
  <c r="K563" i="2"/>
  <c r="L563" i="2" s="1"/>
  <c r="K562" i="2"/>
  <c r="L562" i="2" s="1"/>
  <c r="K561" i="2"/>
  <c r="L561" i="2" s="1"/>
  <c r="K560" i="2"/>
  <c r="L560" i="2" s="1"/>
  <c r="K559" i="2"/>
  <c r="L559" i="2" s="1"/>
  <c r="K558" i="2"/>
  <c r="L558" i="2" s="1"/>
  <c r="K557" i="2"/>
  <c r="L557" i="2" s="1"/>
  <c r="K556" i="2"/>
  <c r="L556" i="2" s="1"/>
  <c r="K555" i="2"/>
  <c r="L555" i="2" s="1"/>
  <c r="K554" i="2"/>
  <c r="L554" i="2" s="1"/>
  <c r="K553" i="2"/>
  <c r="L553" i="2" s="1"/>
  <c r="K552" i="2"/>
  <c r="L552" i="2" s="1"/>
  <c r="K551" i="2"/>
  <c r="L551" i="2" s="1"/>
  <c r="K550" i="2"/>
  <c r="L550" i="2" s="1"/>
  <c r="K549" i="2"/>
  <c r="L549" i="2" s="1"/>
  <c r="K548" i="2"/>
  <c r="L548" i="2" s="1"/>
  <c r="K547" i="2"/>
  <c r="L547" i="2" s="1"/>
  <c r="K546" i="2"/>
  <c r="L546" i="2" s="1"/>
  <c r="K545" i="2"/>
  <c r="L545" i="2" s="1"/>
  <c r="K544" i="2"/>
  <c r="L544" i="2" s="1"/>
  <c r="K543" i="2"/>
  <c r="L543" i="2" s="1"/>
  <c r="K542" i="2"/>
  <c r="L542" i="2" s="1"/>
  <c r="K541" i="2"/>
  <c r="L541" i="2" s="1"/>
  <c r="K540" i="2"/>
  <c r="L540" i="2" s="1"/>
  <c r="K539" i="2"/>
  <c r="L539" i="2" s="1"/>
  <c r="K538" i="2"/>
  <c r="L538" i="2" s="1"/>
  <c r="K537" i="2"/>
  <c r="L537" i="2" s="1"/>
  <c r="K536" i="2"/>
  <c r="L536" i="2" s="1"/>
  <c r="K535" i="2"/>
  <c r="L535" i="2" s="1"/>
  <c r="K534" i="2"/>
  <c r="L534" i="2" s="1"/>
  <c r="K533" i="2"/>
  <c r="L533" i="2" s="1"/>
  <c r="K532" i="2"/>
  <c r="L532" i="2" s="1"/>
  <c r="K531" i="2"/>
  <c r="L531" i="2" s="1"/>
  <c r="K530" i="2"/>
  <c r="L530" i="2" s="1"/>
  <c r="K529" i="2"/>
  <c r="L529" i="2" s="1"/>
  <c r="K528" i="2"/>
  <c r="L528" i="2" s="1"/>
  <c r="K527" i="2"/>
  <c r="L527" i="2" s="1"/>
  <c r="K526" i="2"/>
  <c r="L526" i="2" s="1"/>
  <c r="K525" i="2"/>
  <c r="L525" i="2" s="1"/>
  <c r="K524" i="2"/>
  <c r="L524" i="2" s="1"/>
  <c r="K522" i="2"/>
  <c r="L522" i="2" s="1"/>
  <c r="K521" i="2"/>
  <c r="L521" i="2" s="1"/>
  <c r="K520" i="2"/>
  <c r="L520" i="2" s="1"/>
  <c r="K519" i="2"/>
  <c r="L519" i="2" s="1"/>
  <c r="K518" i="2"/>
  <c r="L518" i="2" s="1"/>
  <c r="K517" i="2"/>
  <c r="L517" i="2" s="1"/>
  <c r="K516" i="2"/>
  <c r="L516" i="2" s="1"/>
  <c r="K515" i="2"/>
  <c r="L515" i="2" s="1"/>
  <c r="K514" i="2"/>
  <c r="L514" i="2" s="1"/>
  <c r="K513" i="2"/>
  <c r="L513" i="2" s="1"/>
  <c r="K512" i="2"/>
  <c r="L512" i="2" s="1"/>
  <c r="K511" i="2"/>
  <c r="L511" i="2" s="1"/>
  <c r="K510" i="2"/>
  <c r="L510" i="2" s="1"/>
  <c r="K509" i="2"/>
  <c r="L509" i="2" s="1"/>
  <c r="K508" i="2"/>
  <c r="L508" i="2" s="1"/>
  <c r="K507" i="2"/>
  <c r="L507" i="2" s="1"/>
  <c r="K506" i="2"/>
  <c r="L506" i="2" s="1"/>
  <c r="K505" i="2"/>
  <c r="L505" i="2" s="1"/>
  <c r="K504" i="2"/>
  <c r="L504" i="2" s="1"/>
  <c r="K503" i="2"/>
  <c r="L503" i="2" s="1"/>
  <c r="K502" i="2"/>
  <c r="L502" i="2" s="1"/>
  <c r="K501" i="2"/>
  <c r="L501" i="2" s="1"/>
  <c r="K500" i="2"/>
  <c r="L500" i="2" s="1"/>
  <c r="K499" i="2"/>
  <c r="L499" i="2" s="1"/>
  <c r="K498" i="2"/>
  <c r="L498" i="2" s="1"/>
  <c r="K497" i="2"/>
  <c r="L497" i="2" s="1"/>
  <c r="K496" i="2"/>
  <c r="L496" i="2" s="1"/>
  <c r="K495" i="2"/>
  <c r="L495" i="2" s="1"/>
  <c r="K494" i="2"/>
  <c r="L494" i="2" s="1"/>
  <c r="K493" i="2"/>
  <c r="L493" i="2" s="1"/>
  <c r="K492" i="2"/>
  <c r="L492" i="2" s="1"/>
  <c r="K491" i="2"/>
  <c r="L491" i="2" s="1"/>
  <c r="K490" i="2"/>
  <c r="L490" i="2" s="1"/>
  <c r="K489" i="2"/>
  <c r="L489" i="2" s="1"/>
  <c r="K488" i="2"/>
  <c r="L488" i="2" s="1"/>
  <c r="K487" i="2"/>
  <c r="L487" i="2" s="1"/>
  <c r="K486" i="2"/>
  <c r="L486" i="2" s="1"/>
  <c r="K485" i="2"/>
  <c r="L485" i="2" s="1"/>
  <c r="K484" i="2"/>
  <c r="L484" i="2" s="1"/>
  <c r="K483" i="2"/>
  <c r="L483" i="2" s="1"/>
  <c r="K482" i="2"/>
  <c r="L482" i="2" s="1"/>
  <c r="K481" i="2"/>
  <c r="L481" i="2" s="1"/>
  <c r="K480" i="2"/>
  <c r="L480" i="2" s="1"/>
  <c r="K479" i="2"/>
  <c r="L479" i="2" s="1"/>
  <c r="K478" i="2"/>
  <c r="L478" i="2" s="1"/>
  <c r="K477" i="2"/>
  <c r="L477" i="2" s="1"/>
  <c r="K476" i="2"/>
  <c r="L476" i="2" s="1"/>
  <c r="K475" i="2"/>
  <c r="L475" i="2" s="1"/>
  <c r="K474" i="2"/>
  <c r="L474" i="2" s="1"/>
  <c r="K473" i="2"/>
  <c r="L473" i="2" s="1"/>
  <c r="K472" i="2"/>
  <c r="L472" i="2" s="1"/>
  <c r="K471" i="2"/>
  <c r="L471" i="2" s="1"/>
  <c r="K470" i="2"/>
  <c r="L470" i="2" s="1"/>
  <c r="K469" i="2"/>
  <c r="L469" i="2" s="1"/>
  <c r="K468" i="2"/>
  <c r="L468" i="2" s="1"/>
  <c r="K467" i="2"/>
  <c r="L467" i="2" s="1"/>
  <c r="K466" i="2"/>
  <c r="L466" i="2" s="1"/>
  <c r="K465" i="2"/>
  <c r="L465" i="2" s="1"/>
  <c r="K464" i="2"/>
  <c r="L464" i="2" s="1"/>
  <c r="K463" i="2"/>
  <c r="L463" i="2" s="1"/>
  <c r="K462" i="2"/>
  <c r="L462" i="2" s="1"/>
  <c r="K461" i="2"/>
  <c r="L461" i="2" s="1"/>
  <c r="K460" i="2"/>
  <c r="L460" i="2" s="1"/>
  <c r="K459" i="2"/>
  <c r="L459" i="2" s="1"/>
  <c r="K458" i="2"/>
  <c r="L458" i="2" s="1"/>
  <c r="K457" i="2"/>
  <c r="L457" i="2" s="1"/>
  <c r="K456" i="2"/>
  <c r="L456" i="2" s="1"/>
  <c r="K455" i="2"/>
  <c r="L455" i="2" s="1"/>
  <c r="K454" i="2"/>
  <c r="L454" i="2" s="1"/>
  <c r="K453" i="2"/>
  <c r="L453" i="2" s="1"/>
  <c r="K452" i="2"/>
  <c r="L452" i="2" s="1"/>
  <c r="K451" i="2"/>
  <c r="L451" i="2" s="1"/>
  <c r="K450" i="2"/>
  <c r="L450" i="2" s="1"/>
  <c r="K449" i="2"/>
  <c r="L449" i="2" s="1"/>
  <c r="K448" i="2"/>
  <c r="L448" i="2" s="1"/>
  <c r="K447" i="2"/>
  <c r="L447" i="2" s="1"/>
  <c r="K446" i="2"/>
  <c r="L446" i="2" s="1"/>
  <c r="K445" i="2"/>
  <c r="L445" i="2" s="1"/>
  <c r="K444" i="2"/>
  <c r="L444" i="2" s="1"/>
  <c r="K443" i="2"/>
  <c r="L443" i="2" s="1"/>
  <c r="K442" i="2"/>
  <c r="L442" i="2" s="1"/>
  <c r="K441" i="2"/>
  <c r="L441" i="2" s="1"/>
  <c r="K440" i="2"/>
  <c r="L440" i="2" s="1"/>
  <c r="K439" i="2"/>
  <c r="L439" i="2" s="1"/>
  <c r="K438" i="2"/>
  <c r="L438" i="2" s="1"/>
  <c r="K437" i="2"/>
  <c r="L437" i="2" s="1"/>
  <c r="K436" i="2"/>
  <c r="L436" i="2" s="1"/>
  <c r="K435" i="2"/>
  <c r="L435" i="2" s="1"/>
  <c r="K434" i="2"/>
  <c r="L434" i="2" s="1"/>
  <c r="K433" i="2"/>
  <c r="L433" i="2" s="1"/>
  <c r="K432" i="2"/>
  <c r="L432" i="2" s="1"/>
  <c r="K431" i="2"/>
  <c r="L431" i="2" s="1"/>
  <c r="K430" i="2"/>
  <c r="L430" i="2" s="1"/>
  <c r="K427" i="2"/>
  <c r="L427" i="2" s="1"/>
  <c r="K426" i="2"/>
  <c r="L426" i="2" s="1"/>
  <c r="K425" i="2"/>
  <c r="L425" i="2" s="1"/>
  <c r="K424" i="2"/>
  <c r="L424" i="2" s="1"/>
  <c r="K423" i="2"/>
  <c r="L423" i="2" s="1"/>
  <c r="K422" i="2"/>
  <c r="L422" i="2" s="1"/>
  <c r="K421" i="2"/>
  <c r="L421" i="2" s="1"/>
  <c r="K420" i="2"/>
  <c r="L420" i="2" s="1"/>
  <c r="K419" i="2"/>
  <c r="L419" i="2" s="1"/>
  <c r="K418" i="2"/>
  <c r="L418" i="2" s="1"/>
  <c r="K417" i="2"/>
  <c r="L417" i="2" s="1"/>
  <c r="K416" i="2"/>
  <c r="L416" i="2" s="1"/>
  <c r="K415" i="2"/>
  <c r="L415" i="2" s="1"/>
  <c r="K414" i="2"/>
  <c r="L414" i="2" s="1"/>
  <c r="K413" i="2"/>
  <c r="L413" i="2" s="1"/>
  <c r="K411" i="2"/>
  <c r="L411" i="2" s="1"/>
  <c r="K410" i="2"/>
  <c r="L410" i="2" s="1"/>
  <c r="K409" i="2"/>
  <c r="L409" i="2" s="1"/>
  <c r="K408" i="2"/>
  <c r="L408" i="2" s="1"/>
  <c r="K407" i="2"/>
  <c r="L407" i="2" s="1"/>
  <c r="K406" i="2"/>
  <c r="L406" i="2" s="1"/>
  <c r="K405" i="2"/>
  <c r="L405" i="2" s="1"/>
  <c r="K404" i="2"/>
  <c r="L404" i="2" s="1"/>
  <c r="K403" i="2"/>
  <c r="L403" i="2" s="1"/>
  <c r="K402" i="2"/>
  <c r="L402" i="2" s="1"/>
  <c r="K401" i="2"/>
  <c r="L401" i="2" s="1"/>
  <c r="K400" i="2"/>
  <c r="L400" i="2" s="1"/>
  <c r="K399" i="2"/>
  <c r="L399" i="2" s="1"/>
  <c r="K398" i="2"/>
  <c r="L398" i="2" s="1"/>
  <c r="K397" i="2"/>
  <c r="L397" i="2" s="1"/>
  <c r="K396" i="2"/>
  <c r="L396" i="2" s="1"/>
  <c r="K395" i="2"/>
  <c r="L395" i="2" s="1"/>
  <c r="K394" i="2"/>
  <c r="L394" i="2" s="1"/>
  <c r="K393" i="2"/>
  <c r="L393" i="2" s="1"/>
  <c r="K392" i="2"/>
  <c r="L392" i="2" s="1"/>
  <c r="K391" i="2"/>
  <c r="L391" i="2" s="1"/>
  <c r="K390" i="2"/>
  <c r="L390" i="2" s="1"/>
  <c r="K389" i="2"/>
  <c r="L389" i="2" s="1"/>
  <c r="K388" i="2"/>
  <c r="L388" i="2" s="1"/>
  <c r="K387" i="2"/>
  <c r="L387" i="2" s="1"/>
  <c r="K386" i="2"/>
  <c r="L386" i="2" s="1"/>
  <c r="K385" i="2"/>
  <c r="L385" i="2" s="1"/>
  <c r="K384" i="2"/>
  <c r="L384" i="2" s="1"/>
  <c r="K383" i="2"/>
  <c r="L383" i="2" s="1"/>
  <c r="K382" i="2"/>
  <c r="L382" i="2" s="1"/>
  <c r="K381" i="2"/>
  <c r="L381" i="2" s="1"/>
  <c r="K380" i="2"/>
  <c r="L380" i="2" s="1"/>
  <c r="K379" i="2"/>
  <c r="L379" i="2" s="1"/>
  <c r="K378" i="2"/>
  <c r="L378" i="2" s="1"/>
  <c r="K377" i="2"/>
  <c r="L377" i="2" s="1"/>
  <c r="K376" i="2"/>
  <c r="L376" i="2" s="1"/>
  <c r="K375" i="2"/>
  <c r="L375" i="2" s="1"/>
  <c r="K374" i="2"/>
  <c r="L374" i="2" s="1"/>
  <c r="K373" i="2"/>
  <c r="L373" i="2" s="1"/>
  <c r="K372" i="2"/>
  <c r="L372" i="2" s="1"/>
  <c r="K371" i="2"/>
  <c r="L371" i="2" s="1"/>
  <c r="K370" i="2"/>
  <c r="L370" i="2" s="1"/>
  <c r="K369" i="2"/>
  <c r="L369" i="2" s="1"/>
  <c r="K368" i="2"/>
  <c r="L368" i="2" s="1"/>
  <c r="K367" i="2"/>
  <c r="L367" i="2" s="1"/>
  <c r="K366" i="2"/>
  <c r="L366" i="2" s="1"/>
  <c r="K365" i="2"/>
  <c r="L365" i="2" s="1"/>
  <c r="K364" i="2"/>
  <c r="L364" i="2" s="1"/>
  <c r="K363" i="2"/>
  <c r="L363" i="2" s="1"/>
  <c r="K362" i="2"/>
  <c r="L362" i="2" s="1"/>
  <c r="K361" i="2"/>
  <c r="L361" i="2" s="1"/>
  <c r="K360" i="2"/>
  <c r="L360" i="2" s="1"/>
  <c r="K359" i="2"/>
  <c r="L359" i="2" s="1"/>
  <c r="K358" i="2"/>
  <c r="L358" i="2" s="1"/>
  <c r="K357" i="2"/>
  <c r="L357" i="2" s="1"/>
  <c r="K356" i="2"/>
  <c r="L356" i="2" s="1"/>
  <c r="K355" i="2"/>
  <c r="L355" i="2" s="1"/>
  <c r="K354" i="2"/>
  <c r="L354" i="2" s="1"/>
  <c r="K353" i="2"/>
  <c r="L353" i="2" s="1"/>
  <c r="K352" i="2"/>
  <c r="L352" i="2" s="1"/>
  <c r="K351" i="2"/>
  <c r="L351" i="2" s="1"/>
  <c r="K350" i="2"/>
  <c r="L350" i="2" s="1"/>
  <c r="K349" i="2"/>
  <c r="L349" i="2" s="1"/>
  <c r="K348" i="2"/>
  <c r="L348" i="2" s="1"/>
  <c r="K347" i="2"/>
  <c r="L347" i="2" s="1"/>
  <c r="K346" i="2"/>
  <c r="L346" i="2" s="1"/>
  <c r="K345" i="2"/>
  <c r="L345" i="2" s="1"/>
  <c r="K344" i="2"/>
  <c r="L344" i="2" s="1"/>
  <c r="K343" i="2"/>
  <c r="L343" i="2" s="1"/>
  <c r="K342" i="2"/>
  <c r="L342" i="2" s="1"/>
  <c r="K341" i="2"/>
  <c r="L341" i="2" s="1"/>
  <c r="K340" i="2"/>
  <c r="L340" i="2" s="1"/>
  <c r="K339" i="2"/>
  <c r="L339" i="2" s="1"/>
  <c r="K338" i="2"/>
  <c r="L338" i="2" s="1"/>
  <c r="K337" i="2"/>
  <c r="L337" i="2" s="1"/>
  <c r="K336" i="2"/>
  <c r="L336" i="2" s="1"/>
  <c r="K335" i="2"/>
  <c r="L335" i="2" s="1"/>
  <c r="K334" i="2"/>
  <c r="L334" i="2" s="1"/>
  <c r="K333" i="2"/>
  <c r="L333" i="2" s="1"/>
  <c r="K332" i="2"/>
  <c r="L332" i="2" s="1"/>
  <c r="K331" i="2"/>
  <c r="L331" i="2" s="1"/>
  <c r="K330" i="2"/>
  <c r="L330" i="2" s="1"/>
  <c r="K329" i="2"/>
  <c r="L329" i="2" s="1"/>
  <c r="K328" i="2"/>
  <c r="L328" i="2" s="1"/>
  <c r="K327" i="2"/>
  <c r="L327" i="2" s="1"/>
  <c r="K326" i="2"/>
  <c r="L326" i="2" s="1"/>
  <c r="K325" i="2"/>
  <c r="L325" i="2" s="1"/>
  <c r="K324" i="2"/>
  <c r="L324" i="2" s="1"/>
  <c r="K323" i="2"/>
  <c r="L323" i="2" s="1"/>
  <c r="K322" i="2"/>
  <c r="L322" i="2" s="1"/>
  <c r="K321" i="2"/>
  <c r="L321" i="2" s="1"/>
  <c r="K320" i="2"/>
  <c r="L320" i="2" s="1"/>
  <c r="K319" i="2"/>
  <c r="L319" i="2" s="1"/>
  <c r="K318" i="2"/>
  <c r="L318" i="2" s="1"/>
  <c r="K317" i="2"/>
  <c r="L317" i="2" s="1"/>
  <c r="K316" i="2"/>
  <c r="L316" i="2" s="1"/>
  <c r="K315" i="2"/>
  <c r="L315" i="2" s="1"/>
  <c r="K314" i="2"/>
  <c r="L314" i="2" s="1"/>
  <c r="K313" i="2"/>
  <c r="L313" i="2" s="1"/>
  <c r="K312" i="2"/>
  <c r="L312" i="2" s="1"/>
  <c r="K311" i="2"/>
  <c r="L311" i="2" s="1"/>
  <c r="K310" i="2"/>
  <c r="L310" i="2" s="1"/>
  <c r="K309" i="2"/>
  <c r="L309" i="2" s="1"/>
  <c r="K308" i="2"/>
  <c r="L308" i="2" s="1"/>
  <c r="K307" i="2"/>
  <c r="L307" i="2" s="1"/>
  <c r="K306" i="2"/>
  <c r="L306" i="2" s="1"/>
  <c r="K305" i="2"/>
  <c r="L305" i="2" s="1"/>
  <c r="K304" i="2"/>
  <c r="L304" i="2" s="1"/>
  <c r="K303" i="2"/>
  <c r="L303" i="2" s="1"/>
  <c r="K302" i="2"/>
  <c r="L302" i="2" s="1"/>
  <c r="K301" i="2"/>
  <c r="L301" i="2" s="1"/>
  <c r="K300" i="2"/>
  <c r="L300" i="2" s="1"/>
  <c r="K299" i="2"/>
  <c r="L299" i="2" s="1"/>
  <c r="K298" i="2"/>
  <c r="L298" i="2" s="1"/>
  <c r="K297" i="2"/>
  <c r="L297" i="2" s="1"/>
  <c r="K296" i="2"/>
  <c r="L296" i="2" s="1"/>
  <c r="K295" i="2"/>
  <c r="L295" i="2" s="1"/>
  <c r="K294" i="2"/>
  <c r="L294" i="2" s="1"/>
  <c r="K293" i="2"/>
  <c r="L293" i="2" s="1"/>
  <c r="K292" i="2"/>
  <c r="L292" i="2" s="1"/>
  <c r="K291" i="2"/>
  <c r="L291" i="2" s="1"/>
  <c r="K290" i="2"/>
  <c r="L290" i="2" s="1"/>
  <c r="K289" i="2"/>
  <c r="L289" i="2" s="1"/>
  <c r="K288" i="2"/>
  <c r="L288" i="2" s="1"/>
  <c r="K287" i="2"/>
  <c r="L287" i="2" s="1"/>
  <c r="K286" i="2"/>
  <c r="L286" i="2" s="1"/>
  <c r="K285" i="2"/>
  <c r="L285" i="2" s="1"/>
  <c r="K284" i="2"/>
  <c r="L284" i="2" s="1"/>
  <c r="K283" i="2"/>
  <c r="L283" i="2" s="1"/>
  <c r="K282" i="2"/>
  <c r="L282" i="2" s="1"/>
  <c r="K281" i="2"/>
  <c r="L281" i="2" s="1"/>
  <c r="K280" i="2"/>
  <c r="L280" i="2" s="1"/>
  <c r="K279" i="2"/>
  <c r="L279" i="2" s="1"/>
  <c r="K278" i="2"/>
  <c r="L278" i="2" s="1"/>
  <c r="K277" i="2"/>
  <c r="L277" i="2" s="1"/>
  <c r="K276" i="2"/>
  <c r="L276" i="2" s="1"/>
  <c r="K275" i="2"/>
  <c r="L275" i="2" s="1"/>
  <c r="K274" i="2"/>
  <c r="L274" i="2" s="1"/>
  <c r="K273" i="2"/>
  <c r="L273" i="2" s="1"/>
  <c r="K272" i="2"/>
  <c r="L272" i="2" s="1"/>
  <c r="K271" i="2"/>
  <c r="L271" i="2" s="1"/>
  <c r="K270" i="2"/>
  <c r="L270" i="2" s="1"/>
  <c r="K269" i="2"/>
  <c r="L269" i="2" s="1"/>
  <c r="K268" i="2"/>
  <c r="L268" i="2" s="1"/>
  <c r="K267" i="2"/>
  <c r="L267" i="2" s="1"/>
  <c r="K266" i="2"/>
  <c r="L266" i="2" s="1"/>
  <c r="K265" i="2"/>
  <c r="L265" i="2" s="1"/>
  <c r="K264" i="2"/>
  <c r="L264" i="2" s="1"/>
  <c r="K263" i="2"/>
  <c r="L263" i="2" s="1"/>
  <c r="K262" i="2"/>
  <c r="L262" i="2" s="1"/>
  <c r="K261" i="2"/>
  <c r="L261" i="2" s="1"/>
  <c r="K260" i="2"/>
  <c r="L260" i="2" s="1"/>
  <c r="K259" i="2"/>
  <c r="L259" i="2" s="1"/>
  <c r="K258" i="2"/>
  <c r="L258" i="2" s="1"/>
  <c r="K257" i="2"/>
  <c r="L257" i="2" s="1"/>
  <c r="K256" i="2"/>
  <c r="L256" i="2" s="1"/>
  <c r="K255" i="2"/>
  <c r="L255" i="2" s="1"/>
  <c r="K254" i="2"/>
  <c r="L254" i="2" s="1"/>
  <c r="K253" i="2"/>
  <c r="L253" i="2" s="1"/>
  <c r="K252" i="2"/>
  <c r="L252" i="2" s="1"/>
  <c r="K251" i="2"/>
  <c r="L251" i="2" s="1"/>
  <c r="K250" i="2"/>
  <c r="L250" i="2" s="1"/>
  <c r="K248" i="2"/>
  <c r="L248" i="2" s="1"/>
  <c r="K247" i="2"/>
  <c r="L247" i="2" s="1"/>
  <c r="K246" i="2"/>
  <c r="L246" i="2" s="1"/>
  <c r="K245" i="2"/>
  <c r="L245" i="2" s="1"/>
  <c r="K244" i="2"/>
  <c r="L244" i="2" s="1"/>
  <c r="K243" i="2"/>
  <c r="L243" i="2" s="1"/>
  <c r="K242" i="2"/>
  <c r="L242" i="2" s="1"/>
  <c r="K241" i="2"/>
  <c r="L241" i="2" s="1"/>
  <c r="K240" i="2"/>
  <c r="L240" i="2" s="1"/>
  <c r="K239" i="2"/>
  <c r="L239" i="2" s="1"/>
  <c r="K238" i="2"/>
  <c r="L238" i="2" s="1"/>
  <c r="K237" i="2"/>
  <c r="L237" i="2" s="1"/>
  <c r="K236" i="2"/>
  <c r="L236" i="2" s="1"/>
  <c r="K235" i="2"/>
  <c r="L235" i="2" s="1"/>
  <c r="K234" i="2"/>
  <c r="L234" i="2" s="1"/>
  <c r="K233" i="2"/>
  <c r="L233" i="2" s="1"/>
  <c r="K232" i="2"/>
  <c r="L232" i="2" s="1"/>
  <c r="K231" i="2"/>
  <c r="L231" i="2" s="1"/>
  <c r="K230" i="2"/>
  <c r="L230" i="2" s="1"/>
  <c r="K229" i="2"/>
  <c r="L229" i="2" s="1"/>
  <c r="K228" i="2"/>
  <c r="L228" i="2" s="1"/>
  <c r="K227" i="2"/>
  <c r="L227" i="2" s="1"/>
  <c r="K226" i="2"/>
  <c r="L226" i="2" s="1"/>
  <c r="K225" i="2"/>
  <c r="L225" i="2" s="1"/>
  <c r="K224" i="2"/>
  <c r="L224" i="2" s="1"/>
  <c r="K223" i="2"/>
  <c r="L223" i="2" s="1"/>
  <c r="K222" i="2"/>
  <c r="L222" i="2" s="1"/>
  <c r="K221" i="2"/>
  <c r="L221" i="2" s="1"/>
  <c r="K220" i="2"/>
  <c r="L220" i="2" s="1"/>
  <c r="K219" i="2"/>
  <c r="L219" i="2" s="1"/>
  <c r="K218" i="2"/>
  <c r="L218" i="2" s="1"/>
  <c r="K217" i="2"/>
  <c r="L217" i="2" s="1"/>
  <c r="K216" i="2"/>
  <c r="L216" i="2" s="1"/>
  <c r="K215" i="2"/>
  <c r="L215" i="2" s="1"/>
  <c r="K214" i="2"/>
  <c r="L214" i="2" s="1"/>
  <c r="K213" i="2"/>
  <c r="L213" i="2" s="1"/>
  <c r="K211" i="2"/>
  <c r="L211" i="2" s="1"/>
  <c r="K210" i="2"/>
  <c r="L210" i="2" s="1"/>
  <c r="K209" i="2"/>
  <c r="L209" i="2" s="1"/>
  <c r="K208" i="2"/>
  <c r="L208" i="2" s="1"/>
  <c r="K207" i="2"/>
  <c r="L207" i="2" s="1"/>
  <c r="K206" i="2"/>
  <c r="L206" i="2" s="1"/>
  <c r="K205" i="2"/>
  <c r="L205" i="2" s="1"/>
  <c r="K204" i="2"/>
  <c r="L204" i="2" s="1"/>
  <c r="K203" i="2"/>
  <c r="L203" i="2" s="1"/>
  <c r="K202" i="2"/>
  <c r="L202" i="2" s="1"/>
  <c r="K201" i="2"/>
  <c r="L201" i="2" s="1"/>
  <c r="K200" i="2"/>
  <c r="L200" i="2" s="1"/>
  <c r="K199" i="2"/>
  <c r="L199" i="2" s="1"/>
  <c r="K198" i="2"/>
  <c r="L198" i="2" s="1"/>
  <c r="K197" i="2"/>
  <c r="L197" i="2" s="1"/>
  <c r="K196" i="2"/>
  <c r="L196" i="2" s="1"/>
  <c r="K195" i="2"/>
  <c r="L195" i="2" s="1"/>
  <c r="K194" i="2"/>
  <c r="L194" i="2" s="1"/>
  <c r="K193" i="2"/>
  <c r="L193" i="2" s="1"/>
  <c r="K192" i="2"/>
  <c r="L192" i="2" s="1"/>
  <c r="K191" i="2"/>
  <c r="L191" i="2" s="1"/>
  <c r="K190" i="2"/>
  <c r="L190" i="2" s="1"/>
  <c r="K189" i="2"/>
  <c r="L189" i="2" s="1"/>
  <c r="K188" i="2"/>
  <c r="L188" i="2" s="1"/>
  <c r="K187" i="2"/>
  <c r="L187" i="2" s="1"/>
  <c r="K186" i="2"/>
  <c r="L186" i="2" s="1"/>
  <c r="K185" i="2"/>
  <c r="L185" i="2" s="1"/>
  <c r="K184" i="2"/>
  <c r="L184" i="2" s="1"/>
  <c r="K183" i="2"/>
  <c r="L183" i="2" s="1"/>
  <c r="K182" i="2"/>
  <c r="L182" i="2" s="1"/>
  <c r="K181" i="2"/>
  <c r="L181" i="2" s="1"/>
  <c r="K180" i="2"/>
  <c r="L180" i="2" s="1"/>
  <c r="K179" i="2"/>
  <c r="L179" i="2" s="1"/>
  <c r="K178" i="2"/>
  <c r="L178" i="2" s="1"/>
  <c r="K177" i="2"/>
  <c r="L177" i="2" s="1"/>
  <c r="K176" i="2"/>
  <c r="L176" i="2" s="1"/>
  <c r="K175" i="2"/>
  <c r="L175" i="2" s="1"/>
  <c r="K174" i="2"/>
  <c r="L174" i="2" s="1"/>
  <c r="K173" i="2"/>
  <c r="L173" i="2" s="1"/>
  <c r="K172" i="2"/>
  <c r="L172" i="2" s="1"/>
  <c r="K171" i="2"/>
  <c r="L171" i="2" s="1"/>
  <c r="K170" i="2"/>
  <c r="L170" i="2" s="1"/>
  <c r="K169" i="2"/>
  <c r="L169" i="2" s="1"/>
  <c r="K168" i="2"/>
  <c r="L168" i="2" s="1"/>
  <c r="K167" i="2"/>
  <c r="L167" i="2" s="1"/>
  <c r="K166" i="2"/>
  <c r="L166" i="2" s="1"/>
  <c r="K165" i="2"/>
  <c r="L165" i="2" s="1"/>
  <c r="K164" i="2"/>
  <c r="L164" i="2" s="1"/>
  <c r="K163" i="2"/>
  <c r="L163" i="2" s="1"/>
  <c r="K162" i="2"/>
  <c r="L162" i="2" s="1"/>
  <c r="K161" i="2"/>
  <c r="L161" i="2" s="1"/>
  <c r="K160" i="2"/>
  <c r="L160" i="2" s="1"/>
  <c r="K159" i="2"/>
  <c r="L159" i="2" s="1"/>
  <c r="K158" i="2"/>
  <c r="L158" i="2" s="1"/>
  <c r="K157" i="2"/>
  <c r="L157" i="2" s="1"/>
  <c r="K156" i="2"/>
  <c r="L156" i="2" s="1"/>
  <c r="K155" i="2"/>
  <c r="L155" i="2" s="1"/>
  <c r="K154" i="2"/>
  <c r="L154" i="2" s="1"/>
  <c r="K153" i="2"/>
  <c r="L153" i="2" s="1"/>
  <c r="K151" i="2"/>
  <c r="L151" i="2" s="1"/>
  <c r="K150" i="2"/>
  <c r="L150" i="2" s="1"/>
  <c r="K149" i="2"/>
  <c r="L149" i="2" s="1"/>
  <c r="K148" i="2"/>
  <c r="L148" i="2" s="1"/>
  <c r="K147" i="2"/>
  <c r="L147" i="2" s="1"/>
  <c r="K146" i="2"/>
  <c r="L146" i="2" s="1"/>
  <c r="K145" i="2"/>
  <c r="L145" i="2" s="1"/>
  <c r="K144" i="2"/>
  <c r="L144" i="2" s="1"/>
  <c r="K143" i="2"/>
  <c r="L143" i="2" s="1"/>
  <c r="K142" i="2"/>
  <c r="L142" i="2" s="1"/>
  <c r="K141" i="2"/>
  <c r="L141" i="2" s="1"/>
  <c r="K140" i="2"/>
  <c r="L140" i="2" s="1"/>
  <c r="K139" i="2"/>
  <c r="L139" i="2" s="1"/>
  <c r="K138" i="2"/>
  <c r="L138" i="2" s="1"/>
  <c r="K137" i="2"/>
  <c r="L137" i="2" s="1"/>
  <c r="K136" i="2"/>
  <c r="L136" i="2" s="1"/>
  <c r="K135" i="2"/>
  <c r="L135" i="2" s="1"/>
  <c r="K134" i="2"/>
  <c r="L134" i="2" s="1"/>
  <c r="K133" i="2"/>
  <c r="L133" i="2" s="1"/>
  <c r="K132" i="2"/>
  <c r="L132" i="2" s="1"/>
  <c r="K131" i="2"/>
  <c r="L131" i="2" s="1"/>
  <c r="K130" i="2"/>
  <c r="L130" i="2" s="1"/>
  <c r="K129" i="2"/>
  <c r="L129" i="2" s="1"/>
  <c r="K128" i="2"/>
  <c r="L128" i="2" s="1"/>
  <c r="K127" i="2"/>
  <c r="L127" i="2" s="1"/>
  <c r="K126" i="2"/>
  <c r="L126" i="2" s="1"/>
  <c r="K125" i="2"/>
  <c r="L125" i="2" s="1"/>
  <c r="K124" i="2"/>
  <c r="L124" i="2" s="1"/>
  <c r="K123" i="2"/>
  <c r="L123" i="2" s="1"/>
  <c r="K122" i="2"/>
  <c r="L122" i="2" s="1"/>
  <c r="K121" i="2"/>
  <c r="L121" i="2" s="1"/>
  <c r="K120" i="2"/>
  <c r="L120" i="2" s="1"/>
  <c r="K119" i="2"/>
  <c r="L119" i="2" s="1"/>
  <c r="K118" i="2"/>
  <c r="L118" i="2" s="1"/>
  <c r="K117" i="2"/>
  <c r="L117" i="2" s="1"/>
  <c r="K116" i="2"/>
  <c r="L116" i="2" s="1"/>
  <c r="K115" i="2"/>
  <c r="L115" i="2" s="1"/>
  <c r="K114" i="2"/>
  <c r="K111" i="2"/>
  <c r="K110" i="2"/>
  <c r="L110" i="2" s="1"/>
  <c r="K109" i="2"/>
  <c r="L109" i="2" s="1"/>
  <c r="K108" i="2"/>
  <c r="L108" i="2" s="1"/>
  <c r="K107" i="2"/>
  <c r="L107" i="2" s="1"/>
  <c r="K106" i="2"/>
  <c r="L106" i="2" s="1"/>
  <c r="K105" i="2"/>
  <c r="L105" i="2" s="1"/>
  <c r="K104" i="2"/>
  <c r="L104" i="2" s="1"/>
  <c r="K103" i="2"/>
  <c r="L103" i="2" s="1"/>
  <c r="K102" i="2"/>
  <c r="L102" i="2" s="1"/>
  <c r="K101" i="2"/>
  <c r="L101" i="2" s="1"/>
  <c r="K100" i="2"/>
  <c r="L100" i="2" s="1"/>
  <c r="K99" i="2"/>
  <c r="L99" i="2" s="1"/>
  <c r="K98" i="2"/>
  <c r="L98" i="2" s="1"/>
  <c r="K97" i="2"/>
  <c r="L97" i="2" s="1"/>
  <c r="K96" i="2"/>
  <c r="L96" i="2" s="1"/>
  <c r="K95" i="2"/>
  <c r="L95" i="2" s="1"/>
  <c r="K94" i="2"/>
  <c r="L94" i="2" s="1"/>
  <c r="K93" i="2"/>
  <c r="L93" i="2" s="1"/>
  <c r="K92" i="2"/>
  <c r="L92" i="2" s="1"/>
  <c r="K91" i="2"/>
  <c r="L91" i="2" s="1"/>
  <c r="K90" i="2"/>
  <c r="L90" i="2" s="1"/>
  <c r="K89" i="2"/>
  <c r="L89" i="2" s="1"/>
  <c r="K88" i="2"/>
  <c r="L88" i="2" s="1"/>
  <c r="K87" i="2"/>
  <c r="L87" i="2" s="1"/>
  <c r="K86" i="2"/>
  <c r="L86" i="2" s="1"/>
  <c r="K85" i="2"/>
  <c r="L85" i="2" s="1"/>
  <c r="K84" i="2"/>
  <c r="L84" i="2" s="1"/>
  <c r="K83" i="2"/>
  <c r="L83" i="2" s="1"/>
  <c r="K82" i="2"/>
  <c r="L82" i="2" s="1"/>
  <c r="K81" i="2"/>
  <c r="L81" i="2" s="1"/>
  <c r="K80" i="2"/>
  <c r="L80" i="2" s="1"/>
  <c r="K79" i="2"/>
  <c r="L79" i="2" s="1"/>
  <c r="K78" i="2"/>
  <c r="L78" i="2" s="1"/>
  <c r="K77" i="2"/>
  <c r="L77" i="2" s="1"/>
  <c r="K76" i="2"/>
  <c r="L76" i="2" s="1"/>
  <c r="K75" i="2"/>
  <c r="L75" i="2" s="1"/>
  <c r="K74" i="2"/>
  <c r="L74" i="2" s="1"/>
  <c r="K73" i="2"/>
  <c r="L73" i="2" s="1"/>
  <c r="K72" i="2"/>
  <c r="L72" i="2" s="1"/>
  <c r="K71" i="2"/>
  <c r="L71" i="2" s="1"/>
  <c r="K70" i="2"/>
  <c r="L70" i="2" s="1"/>
  <c r="K69" i="2"/>
  <c r="L69" i="2" s="1"/>
  <c r="K68" i="2"/>
  <c r="L68" i="2" s="1"/>
  <c r="K67" i="2"/>
  <c r="L67" i="2" s="1"/>
  <c r="K66" i="2"/>
  <c r="L66" i="2" s="1"/>
  <c r="K65" i="2"/>
  <c r="L65" i="2" s="1"/>
  <c r="K64" i="2"/>
  <c r="L64" i="2" s="1"/>
  <c r="K63" i="2"/>
  <c r="L63" i="2" s="1"/>
  <c r="K62" i="2"/>
  <c r="L62" i="2" s="1"/>
  <c r="K61" i="2"/>
  <c r="L61" i="2" s="1"/>
  <c r="K60" i="2"/>
  <c r="L60" i="2" s="1"/>
  <c r="K59" i="2"/>
  <c r="L59" i="2" s="1"/>
  <c r="K58" i="2"/>
  <c r="L58" i="2" s="1"/>
  <c r="K57" i="2"/>
  <c r="L57" i="2" s="1"/>
  <c r="K56" i="2"/>
  <c r="L56" i="2" s="1"/>
  <c r="K55" i="2"/>
  <c r="L55" i="2" s="1"/>
  <c r="K54" i="2"/>
  <c r="L54" i="2" s="1"/>
  <c r="K53" i="2"/>
  <c r="L53" i="2" s="1"/>
  <c r="K52" i="2"/>
  <c r="L52" i="2" s="1"/>
  <c r="K51" i="2"/>
  <c r="L51" i="2" s="1"/>
  <c r="K50" i="2"/>
  <c r="L50" i="2" s="1"/>
  <c r="K49" i="2"/>
  <c r="L49" i="2" s="1"/>
  <c r="K48" i="2"/>
  <c r="L48" i="2" s="1"/>
  <c r="K47" i="2"/>
  <c r="L47" i="2" s="1"/>
  <c r="K46" i="2"/>
  <c r="L46" i="2" s="1"/>
  <c r="K45" i="2"/>
  <c r="L45" i="2" s="1"/>
  <c r="K44" i="2"/>
  <c r="L44" i="2" s="1"/>
  <c r="K43" i="2"/>
  <c r="L43" i="2" s="1"/>
  <c r="K42" i="2"/>
  <c r="L42" i="2" s="1"/>
  <c r="K41" i="2"/>
  <c r="L41" i="2" s="1"/>
  <c r="K40" i="2"/>
  <c r="L40" i="2" s="1"/>
  <c r="K39" i="2"/>
  <c r="L39" i="2" s="1"/>
  <c r="K38" i="2"/>
  <c r="L38" i="2" s="1"/>
  <c r="K37" i="2"/>
  <c r="L37" i="2" s="1"/>
  <c r="K36" i="2"/>
  <c r="L36" i="2" s="1"/>
  <c r="K35" i="2"/>
  <c r="L35" i="2" s="1"/>
  <c r="K34" i="2"/>
  <c r="L34" i="2" s="1"/>
  <c r="K33" i="2"/>
  <c r="L33" i="2" s="1"/>
  <c r="K32" i="2"/>
  <c r="L32" i="2" s="1"/>
  <c r="K31" i="2"/>
  <c r="L31" i="2" s="1"/>
  <c r="K30" i="2"/>
  <c r="L30" i="2" s="1"/>
  <c r="K29" i="2"/>
  <c r="L29" i="2" s="1"/>
  <c r="K28" i="2"/>
  <c r="L28" i="2" s="1"/>
  <c r="K27" i="2"/>
  <c r="L27" i="2" s="1"/>
  <c r="K26" i="2"/>
  <c r="L26" i="2" s="1"/>
  <c r="K25" i="2"/>
  <c r="L25" i="2" s="1"/>
  <c r="K24" i="2"/>
  <c r="L24" i="2" s="1"/>
  <c r="K23" i="2"/>
  <c r="L23" i="2" s="1"/>
  <c r="K22" i="2"/>
  <c r="L22" i="2" s="1"/>
  <c r="K21" i="2"/>
  <c r="L21" i="2" s="1"/>
  <c r="K20" i="2"/>
  <c r="L20" i="2" s="1"/>
  <c r="K19" i="2"/>
  <c r="L19" i="2" s="1"/>
  <c r="K18" i="2"/>
  <c r="L18" i="2" s="1"/>
  <c r="K17" i="2"/>
  <c r="L17" i="2" s="1"/>
  <c r="K16" i="2"/>
  <c r="L16" i="2" s="1"/>
  <c r="K15" i="2"/>
  <c r="L15" i="2" s="1"/>
  <c r="K14" i="2"/>
  <c r="L14" i="2" s="1"/>
  <c r="K13" i="2"/>
  <c r="L13" i="2" s="1"/>
  <c r="K12" i="2"/>
  <c r="L12" i="2" s="1"/>
  <c r="K11" i="2"/>
  <c r="L11" i="2" s="1"/>
  <c r="K10" i="2"/>
  <c r="L10" i="2" s="1"/>
  <c r="K9" i="2"/>
  <c r="L9" i="2" s="1"/>
  <c r="K8" i="2"/>
  <c r="L8" i="2" s="1"/>
  <c r="K7" i="2"/>
  <c r="L7" i="2" s="1"/>
  <c r="K6" i="2"/>
  <c r="L6" i="2" s="1"/>
  <c r="K5" i="2"/>
  <c r="L5" i="2" s="1"/>
  <c r="K3" i="2"/>
  <c r="L3" i="2" s="1"/>
  <c r="J662" i="2"/>
  <c r="J657" i="2"/>
  <c r="J653" i="2"/>
  <c r="J649" i="2"/>
  <c r="J641" i="2"/>
  <c r="J638" i="2"/>
  <c r="J635" i="2"/>
  <c r="J633" i="2"/>
  <c r="J631" i="2"/>
  <c r="J630" i="2"/>
  <c r="J393" i="2"/>
  <c r="J390" i="2"/>
  <c r="J383" i="2"/>
  <c r="J244" i="2"/>
  <c r="J243" i="2"/>
  <c r="J241" i="2"/>
  <c r="J238" i="2"/>
  <c r="J237" i="2"/>
  <c r="J235" i="2"/>
  <c r="J234" i="2"/>
  <c r="J232" i="2"/>
  <c r="J231" i="2"/>
  <c r="J229" i="2"/>
  <c r="J226" i="2"/>
  <c r="J225" i="2"/>
  <c r="J223" i="2"/>
  <c r="J222" i="2"/>
  <c r="J220" i="2"/>
  <c r="J219" i="2"/>
  <c r="J217" i="2"/>
  <c r="J214" i="2"/>
  <c r="J211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10" i="2"/>
  <c r="I409" i="2"/>
  <c r="I407" i="2"/>
  <c r="I406" i="2"/>
  <c r="I404" i="2"/>
  <c r="I403" i="2"/>
  <c r="I401" i="2"/>
  <c r="I400" i="2"/>
  <c r="I398" i="2"/>
  <c r="I397" i="2"/>
  <c r="I395" i="2"/>
  <c r="I394" i="2"/>
  <c r="I391" i="2"/>
  <c r="I390" i="2"/>
  <c r="I388" i="2"/>
  <c r="I387" i="2"/>
  <c r="I384" i="2"/>
  <c r="I383" i="2"/>
  <c r="I381" i="2"/>
  <c r="I380" i="2"/>
  <c r="I378" i="2"/>
  <c r="I377" i="2"/>
  <c r="I375" i="2"/>
  <c r="I374" i="2"/>
  <c r="I372" i="2"/>
  <c r="I371" i="2"/>
  <c r="I369" i="2"/>
  <c r="I368" i="2"/>
  <c r="I366" i="2"/>
  <c r="I365" i="2"/>
  <c r="I363" i="2"/>
  <c r="I362" i="2"/>
  <c r="I360" i="2"/>
  <c r="I359" i="2"/>
  <c r="I357" i="2"/>
  <c r="I356" i="2"/>
  <c r="I354" i="2"/>
  <c r="I353" i="2"/>
  <c r="I351" i="2"/>
  <c r="I350" i="2"/>
  <c r="I348" i="2"/>
  <c r="I347" i="2"/>
  <c r="I345" i="2"/>
  <c r="I344" i="2"/>
  <c r="I342" i="2"/>
  <c r="I341" i="2"/>
  <c r="I339" i="2"/>
  <c r="I338" i="2"/>
  <c r="I336" i="2"/>
  <c r="I335" i="2"/>
  <c r="I333" i="2"/>
  <c r="I332" i="2"/>
  <c r="I330" i="2"/>
  <c r="I329" i="2"/>
  <c r="I327" i="2"/>
  <c r="I326" i="2"/>
  <c r="I324" i="2"/>
  <c r="I323" i="2"/>
  <c r="I321" i="2"/>
  <c r="I320" i="2"/>
  <c r="I318" i="2"/>
  <c r="I317" i="2"/>
  <c r="I315" i="2"/>
  <c r="I314" i="2"/>
  <c r="I312" i="2"/>
  <c r="I311" i="2"/>
  <c r="I309" i="2"/>
  <c r="I308" i="2"/>
  <c r="I306" i="2"/>
  <c r="I305" i="2"/>
  <c r="I303" i="2"/>
  <c r="I302" i="2"/>
  <c r="I300" i="2"/>
  <c r="I299" i="2"/>
  <c r="I297" i="2"/>
  <c r="I296" i="2"/>
  <c r="I294" i="2"/>
  <c r="I293" i="2"/>
  <c r="I291" i="2"/>
  <c r="I290" i="2"/>
  <c r="I288" i="2"/>
  <c r="I287" i="2"/>
  <c r="I285" i="2"/>
  <c r="I284" i="2"/>
  <c r="I282" i="2"/>
  <c r="I281" i="2"/>
  <c r="I279" i="2"/>
  <c r="I278" i="2"/>
  <c r="I276" i="2"/>
  <c r="I275" i="2"/>
  <c r="I273" i="2"/>
  <c r="I272" i="2"/>
  <c r="I270" i="2"/>
  <c r="I269" i="2"/>
  <c r="I267" i="2"/>
  <c r="I266" i="2"/>
  <c r="I264" i="2"/>
  <c r="I263" i="2"/>
  <c r="I261" i="2"/>
  <c r="I260" i="2"/>
  <c r="I258" i="2"/>
  <c r="I257" i="2"/>
  <c r="I255" i="2"/>
  <c r="I254" i="2"/>
  <c r="I252" i="2"/>
  <c r="I251" i="2"/>
  <c r="I248" i="2"/>
  <c r="I244" i="2"/>
  <c r="I209" i="2"/>
  <c r="I208" i="2"/>
  <c r="I206" i="2"/>
  <c r="I205" i="2"/>
  <c r="I203" i="2"/>
  <c r="I202" i="2"/>
  <c r="I200" i="2"/>
  <c r="I199" i="2"/>
  <c r="I197" i="2"/>
  <c r="I196" i="2"/>
  <c r="I194" i="2"/>
  <c r="I193" i="2"/>
  <c r="I191" i="2"/>
  <c r="I190" i="2"/>
  <c r="I188" i="2"/>
  <c r="I187" i="2"/>
  <c r="I185" i="2"/>
  <c r="I184" i="2"/>
  <c r="I182" i="2"/>
  <c r="I181" i="2"/>
  <c r="I179" i="2"/>
  <c r="I178" i="2"/>
  <c r="I176" i="2"/>
  <c r="I175" i="2"/>
  <c r="I173" i="2"/>
  <c r="I172" i="2"/>
  <c r="I170" i="2"/>
  <c r="I169" i="2"/>
  <c r="I167" i="2"/>
  <c r="I166" i="2"/>
  <c r="I164" i="2"/>
  <c r="I163" i="2"/>
  <c r="I161" i="2"/>
  <c r="I160" i="2"/>
  <c r="I158" i="2"/>
  <c r="I157" i="2"/>
  <c r="I155" i="2"/>
  <c r="I154" i="2"/>
  <c r="I151" i="2"/>
  <c r="I149" i="2"/>
  <c r="I148" i="2"/>
  <c r="I146" i="2"/>
  <c r="I145" i="2"/>
  <c r="I143" i="2"/>
  <c r="I142" i="2"/>
  <c r="I140" i="2"/>
  <c r="I139" i="2"/>
  <c r="I137" i="2"/>
  <c r="I136" i="2"/>
  <c r="I134" i="2"/>
  <c r="I133" i="2"/>
  <c r="I131" i="2"/>
  <c r="I130" i="2"/>
  <c r="I128" i="2"/>
  <c r="I127" i="2"/>
  <c r="I125" i="2"/>
  <c r="I124" i="2"/>
  <c r="I122" i="2"/>
  <c r="I121" i="2"/>
  <c r="I119" i="2"/>
  <c r="I118" i="2"/>
  <c r="I116" i="2"/>
  <c r="I115" i="2"/>
  <c r="I111" i="2"/>
  <c r="I109" i="2"/>
  <c r="I108" i="2"/>
  <c r="I106" i="2"/>
  <c r="I105" i="2"/>
  <c r="I103" i="2"/>
  <c r="I102" i="2"/>
  <c r="I100" i="2"/>
  <c r="I99" i="2"/>
  <c r="I97" i="2"/>
  <c r="I96" i="2"/>
  <c r="I94" i="2"/>
  <c r="I93" i="2"/>
  <c r="I91" i="2"/>
  <c r="I90" i="2"/>
  <c r="I88" i="2"/>
  <c r="I87" i="2"/>
  <c r="I85" i="2"/>
  <c r="I84" i="2"/>
  <c r="I82" i="2"/>
  <c r="I81" i="2"/>
  <c r="I79" i="2"/>
  <c r="I78" i="2"/>
  <c r="I76" i="2"/>
  <c r="I75" i="2"/>
  <c r="I73" i="2"/>
  <c r="I72" i="2"/>
  <c r="I70" i="2"/>
  <c r="I69" i="2"/>
  <c r="I67" i="2"/>
  <c r="I66" i="2"/>
  <c r="I64" i="2"/>
  <c r="I63" i="2"/>
  <c r="I61" i="2"/>
  <c r="I60" i="2"/>
  <c r="I58" i="2"/>
  <c r="I57" i="2"/>
  <c r="I55" i="2"/>
  <c r="I54" i="2"/>
  <c r="I52" i="2"/>
  <c r="I51" i="2"/>
  <c r="I49" i="2"/>
  <c r="I48" i="2"/>
  <c r="I46" i="2"/>
  <c r="I45" i="2"/>
  <c r="I43" i="2"/>
  <c r="I42" i="2"/>
  <c r="I40" i="2"/>
  <c r="I39" i="2"/>
  <c r="I37" i="2"/>
  <c r="I36" i="2"/>
  <c r="I34" i="2"/>
  <c r="I33" i="2"/>
  <c r="I31" i="2"/>
  <c r="I30" i="2"/>
  <c r="I28" i="2"/>
  <c r="I27" i="2"/>
  <c r="I25" i="2"/>
  <c r="I24" i="2"/>
  <c r="I22" i="2"/>
  <c r="I21" i="2"/>
  <c r="I19" i="2"/>
  <c r="I18" i="2"/>
  <c r="I16" i="2"/>
  <c r="I15" i="2"/>
  <c r="I13" i="2"/>
  <c r="I12" i="2"/>
  <c r="I10" i="2"/>
  <c r="I9" i="2"/>
  <c r="I7" i="2"/>
  <c r="I6" i="2"/>
  <c r="I3" i="2"/>
  <c r="H426" i="2"/>
  <c r="H424" i="2"/>
  <c r="H422" i="2"/>
  <c r="H420" i="2"/>
  <c r="H418" i="2"/>
  <c r="H416" i="2"/>
  <c r="H414" i="2"/>
  <c r="H409" i="2"/>
  <c r="H408" i="2"/>
  <c r="H406" i="2"/>
  <c r="H405" i="2"/>
  <c r="H403" i="2"/>
  <c r="H400" i="2"/>
  <c r="H397" i="2"/>
  <c r="H396" i="2"/>
  <c r="H394" i="2"/>
  <c r="H390" i="2"/>
  <c r="H387" i="2"/>
  <c r="H385" i="2"/>
  <c r="H383" i="2"/>
  <c r="H382" i="2"/>
  <c r="H380" i="2"/>
  <c r="H377" i="2"/>
  <c r="H376" i="2"/>
  <c r="H374" i="2"/>
  <c r="H373" i="2"/>
  <c r="H371" i="2"/>
  <c r="H368" i="2"/>
  <c r="H365" i="2"/>
  <c r="H364" i="2"/>
  <c r="H362" i="2"/>
  <c r="H361" i="2"/>
  <c r="H359" i="2"/>
  <c r="H358" i="2"/>
  <c r="H356" i="2"/>
  <c r="H353" i="2"/>
  <c r="H352" i="2"/>
  <c r="H350" i="2"/>
  <c r="H349" i="2"/>
  <c r="H347" i="2"/>
  <c r="H344" i="2"/>
  <c r="H341" i="2"/>
  <c r="H340" i="2"/>
  <c r="H338" i="2"/>
  <c r="H337" i="2"/>
  <c r="H335" i="2"/>
  <c r="H332" i="2"/>
  <c r="H329" i="2"/>
  <c r="H328" i="2"/>
  <c r="H326" i="2"/>
  <c r="H325" i="2"/>
  <c r="H323" i="2"/>
  <c r="H320" i="2"/>
  <c r="H317" i="2"/>
  <c r="H316" i="2"/>
  <c r="H314" i="2"/>
  <c r="H313" i="2"/>
  <c r="H311" i="2"/>
  <c r="H308" i="2"/>
  <c r="H305" i="2"/>
  <c r="H304" i="2"/>
  <c r="H302" i="2"/>
  <c r="H301" i="2"/>
  <c r="H299" i="2"/>
  <c r="H296" i="2"/>
  <c r="H293" i="2"/>
  <c r="H292" i="2"/>
  <c r="H290" i="2"/>
  <c r="H289" i="2"/>
  <c r="H287" i="2"/>
  <c r="H284" i="2"/>
  <c r="H281" i="2"/>
  <c r="H280" i="2"/>
  <c r="H278" i="2"/>
  <c r="H277" i="2"/>
  <c r="H275" i="2"/>
  <c r="H274" i="2"/>
  <c r="H272" i="2"/>
  <c r="H269" i="2"/>
  <c r="H268" i="2"/>
  <c r="H266" i="2"/>
  <c r="H265" i="2"/>
  <c r="H263" i="2"/>
  <c r="H260" i="2"/>
  <c r="H257" i="2"/>
  <c r="H256" i="2"/>
  <c r="H254" i="2"/>
  <c r="H253" i="2"/>
  <c r="H251" i="2"/>
  <c r="H248" i="2"/>
  <c r="H244" i="2"/>
  <c r="H241" i="2"/>
  <c r="H238" i="2"/>
  <c r="H236" i="2"/>
  <c r="H235" i="2"/>
  <c r="H233" i="2"/>
  <c r="H232" i="2"/>
  <c r="H229" i="2"/>
  <c r="H226" i="2"/>
  <c r="H224" i="2"/>
  <c r="H223" i="2"/>
  <c r="H221" i="2"/>
  <c r="H220" i="2"/>
  <c r="H217" i="2"/>
  <c r="H214" i="2"/>
  <c r="H211" i="2"/>
  <c r="H210" i="2"/>
  <c r="H208" i="2"/>
  <c r="H207" i="2"/>
  <c r="H205" i="2"/>
  <c r="H202" i="2"/>
  <c r="H199" i="2"/>
  <c r="H198" i="2"/>
  <c r="H196" i="2"/>
  <c r="H195" i="2"/>
  <c r="H193" i="2"/>
  <c r="H190" i="2"/>
  <c r="H189" i="2"/>
  <c r="H187" i="2"/>
  <c r="H186" i="2"/>
  <c r="H184" i="2"/>
  <c r="H183" i="2"/>
  <c r="H181" i="2"/>
  <c r="H178" i="2"/>
  <c r="H175" i="2"/>
  <c r="H174" i="2"/>
  <c r="H172" i="2"/>
  <c r="H171" i="2"/>
  <c r="H169" i="2"/>
  <c r="H166" i="2"/>
  <c r="H163" i="2"/>
  <c r="H162" i="2"/>
  <c r="H160" i="2"/>
  <c r="H159" i="2"/>
  <c r="H157" i="2"/>
  <c r="H154" i="2"/>
  <c r="H151" i="2"/>
  <c r="H150" i="2"/>
  <c r="H148" i="2"/>
  <c r="H147" i="2"/>
  <c r="H145" i="2"/>
  <c r="H142" i="2"/>
  <c r="H139" i="2"/>
  <c r="H136" i="2"/>
  <c r="H135" i="2"/>
  <c r="H133" i="2"/>
  <c r="H130" i="2"/>
  <c r="H127" i="2"/>
  <c r="H126" i="2"/>
  <c r="H124" i="2"/>
  <c r="H123" i="2"/>
  <c r="H121" i="2"/>
  <c r="H118" i="2"/>
  <c r="H115" i="2"/>
  <c r="H111" i="2"/>
  <c r="H110" i="2"/>
  <c r="H108" i="2"/>
  <c r="H105" i="2"/>
  <c r="H102" i="2"/>
  <c r="H101" i="2"/>
  <c r="H99" i="2"/>
  <c r="H98" i="2"/>
  <c r="H96" i="2"/>
  <c r="H93" i="2"/>
  <c r="H90" i="2"/>
  <c r="H89" i="2"/>
  <c r="H87" i="2"/>
  <c r="H86" i="2"/>
  <c r="H84" i="2"/>
  <c r="H81" i="2"/>
  <c r="H78" i="2"/>
  <c r="H77" i="2"/>
  <c r="H75" i="2"/>
  <c r="H74" i="2"/>
  <c r="H72" i="2"/>
  <c r="H69" i="2"/>
  <c r="H66" i="2"/>
  <c r="H65" i="2"/>
  <c r="H63" i="2"/>
  <c r="H62" i="2"/>
  <c r="H60" i="2"/>
  <c r="H57" i="2"/>
  <c r="H54" i="2"/>
  <c r="H53" i="2"/>
  <c r="H51" i="2"/>
  <c r="H50" i="2"/>
  <c r="H48" i="2"/>
  <c r="H45" i="2"/>
  <c r="H42" i="2"/>
  <c r="H41" i="2"/>
  <c r="H39" i="2"/>
  <c r="H38" i="2"/>
  <c r="H36" i="2"/>
  <c r="H33" i="2"/>
  <c r="H30" i="2"/>
  <c r="H29" i="2"/>
  <c r="H27" i="2"/>
  <c r="H26" i="2"/>
  <c r="H24" i="2"/>
  <c r="H21" i="2"/>
  <c r="H18" i="2"/>
  <c r="H17" i="2"/>
  <c r="H15" i="2"/>
  <c r="H14" i="2"/>
  <c r="H12" i="2"/>
  <c r="H9" i="2"/>
  <c r="H6" i="2"/>
  <c r="H3" i="2"/>
  <c r="BI500" i="2" l="1"/>
  <c r="BC17" i="2"/>
  <c r="BC15" i="2" s="1"/>
  <c r="BC29" i="2"/>
  <c r="BC27" i="2" s="1"/>
  <c r="BC41" i="2"/>
  <c r="BC39" i="2" s="1"/>
  <c r="BC53" i="2"/>
  <c r="BC51" i="2" s="1"/>
  <c r="BC65" i="2"/>
  <c r="BC63" i="2" s="1"/>
  <c r="BC77" i="2"/>
  <c r="BC75" i="2" s="1"/>
  <c r="BC89" i="2"/>
  <c r="BC87" i="2" s="1"/>
  <c r="BC101" i="2"/>
  <c r="BC99" i="2" s="1"/>
  <c r="BC126" i="2"/>
  <c r="BC124" i="2" s="1"/>
  <c r="BC150" i="2"/>
  <c r="BC148" i="2" s="1"/>
  <c r="BC162" i="2"/>
  <c r="BC160" i="2" s="1"/>
  <c r="BC174" i="2"/>
  <c r="BC172" i="2" s="1"/>
  <c r="BC186" i="2"/>
  <c r="BC184" i="2" s="1"/>
  <c r="BC198" i="2"/>
  <c r="BC196" i="2" s="1"/>
  <c r="BC210" i="2"/>
  <c r="BC208" i="2" s="1"/>
  <c r="BC221" i="2"/>
  <c r="BC220" i="2" s="1"/>
  <c r="BC233" i="2"/>
  <c r="BC232" i="2" s="1"/>
  <c r="BC253" i="2"/>
  <c r="BC251" i="2" s="1"/>
  <c r="BC265" i="2"/>
  <c r="BC263" i="2" s="1"/>
  <c r="BC277" i="2"/>
  <c r="BC275" i="2" s="1"/>
  <c r="BC289" i="2"/>
  <c r="BC287" i="2" s="1"/>
  <c r="BC301" i="2"/>
  <c r="BC299" i="2" s="1"/>
  <c r="BC313" i="2"/>
  <c r="BC311" i="2" s="1"/>
  <c r="BC325" i="2"/>
  <c r="BC323" i="2" s="1"/>
  <c r="BC337" i="2"/>
  <c r="BC335" i="2" s="1"/>
  <c r="BC349" i="2"/>
  <c r="BC347" i="2" s="1"/>
  <c r="BC361" i="2"/>
  <c r="BC359" i="2" s="1"/>
  <c r="BC373" i="2"/>
  <c r="BC371" i="2" s="1"/>
  <c r="BC385" i="2"/>
  <c r="BC383" i="2" s="1"/>
  <c r="BC405" i="2"/>
  <c r="BC403" i="2" s="1"/>
  <c r="BI433" i="2"/>
  <c r="AA433" i="4" s="1"/>
  <c r="BI437" i="2"/>
  <c r="AA437" i="4" s="1"/>
  <c r="BI441" i="2"/>
  <c r="BI449" i="2"/>
  <c r="AA449" i="4" s="1"/>
  <c r="BI461" i="2"/>
  <c r="AA461" i="4" s="1"/>
  <c r="BI465" i="2"/>
  <c r="AA465" i="4" s="1"/>
  <c r="BI469" i="2"/>
  <c r="BI473" i="2"/>
  <c r="AA473" i="4" s="1"/>
  <c r="BI477" i="2"/>
  <c r="AA477" i="4" s="1"/>
  <c r="BI489" i="2"/>
  <c r="AA489" i="4" s="1"/>
  <c r="BI497" i="2"/>
  <c r="BI501" i="2"/>
  <c r="AA501" i="4" s="1"/>
  <c r="BI505" i="2"/>
  <c r="AA505" i="4" s="1"/>
  <c r="BI517" i="2"/>
  <c r="AA517" i="4" s="1"/>
  <c r="BI521" i="2"/>
  <c r="BI525" i="2"/>
  <c r="AA525" i="4" s="1"/>
  <c r="BI549" i="2"/>
  <c r="AA549" i="4" s="1"/>
  <c r="BI553" i="2"/>
  <c r="AA553" i="4" s="1"/>
  <c r="BI557" i="2"/>
  <c r="BI577" i="2"/>
  <c r="AA577" i="4" s="1"/>
  <c r="BI589" i="2"/>
  <c r="BI597" i="2"/>
  <c r="AA597" i="4" s="1"/>
  <c r="BI605" i="2"/>
  <c r="BI609" i="2"/>
  <c r="AA609" i="4" s="1"/>
  <c r="BI613" i="2"/>
  <c r="AA613" i="4" s="1"/>
  <c r="BI629" i="2"/>
  <c r="AA629" i="4" s="1"/>
  <c r="BC420" i="2"/>
  <c r="BC414" i="2"/>
  <c r="BC418" i="2"/>
  <c r="BC422" i="2"/>
  <c r="BC426" i="2"/>
  <c r="BC424" i="2"/>
  <c r="BC416" i="2"/>
  <c r="BC135" i="2"/>
  <c r="BC133" i="2" s="1"/>
  <c r="BC147" i="2"/>
  <c r="BC145" i="2" s="1"/>
  <c r="BC159" i="2"/>
  <c r="BC157" i="2" s="1"/>
  <c r="BC171" i="2"/>
  <c r="BC169" i="2" s="1"/>
  <c r="BC183" i="2"/>
  <c r="BC181" i="2" s="1"/>
  <c r="BC189" i="2"/>
  <c r="BC187" i="2" s="1"/>
  <c r="BC195" i="2"/>
  <c r="BC193" i="2" s="1"/>
  <c r="BC207" i="2"/>
  <c r="BC205" i="2" s="1"/>
  <c r="BC224" i="2"/>
  <c r="BC223" i="2" s="1"/>
  <c r="BC236" i="2"/>
  <c r="BC235" i="2" s="1"/>
  <c r="BC256" i="2"/>
  <c r="BC254" i="2" s="1"/>
  <c r="BC268" i="2"/>
  <c r="BC266" i="2" s="1"/>
  <c r="BC274" i="2"/>
  <c r="BC272" i="2" s="1"/>
  <c r="BC280" i="2"/>
  <c r="BC278" i="2" s="1"/>
  <c r="BC292" i="2"/>
  <c r="BC290" i="2" s="1"/>
  <c r="BC304" i="2"/>
  <c r="BC302" i="2" s="1"/>
  <c r="BC316" i="2"/>
  <c r="BC314" i="2" s="1"/>
  <c r="BC328" i="2"/>
  <c r="BC326" i="2" s="1"/>
  <c r="BC340" i="2"/>
  <c r="BC338" i="2" s="1"/>
  <c r="BC352" i="2"/>
  <c r="BC350" i="2" s="1"/>
  <c r="BC358" i="2"/>
  <c r="BC356" i="2" s="1"/>
  <c r="BC364" i="2"/>
  <c r="BC362" i="2" s="1"/>
  <c r="BC376" i="2"/>
  <c r="BC374" i="2" s="1"/>
  <c r="BC382" i="2"/>
  <c r="BC380" i="2" s="1"/>
  <c r="BC396" i="2"/>
  <c r="BC394" i="2" s="1"/>
  <c r="BC408" i="2"/>
  <c r="BC406" i="2" s="1"/>
  <c r="AN113" i="2"/>
  <c r="BC26" i="2"/>
  <c r="BC24" i="2" s="1"/>
  <c r="BC50" i="2"/>
  <c r="BC48" i="2" s="1"/>
  <c r="BC74" i="2"/>
  <c r="BC72" i="2" s="1"/>
  <c r="BC98" i="2"/>
  <c r="BC96" i="2" s="1"/>
  <c r="BC123" i="2"/>
  <c r="BC121" i="2" s="1"/>
  <c r="BC14" i="2"/>
  <c r="BC12" i="2" s="1"/>
  <c r="BC38" i="2"/>
  <c r="BC36" i="2" s="1"/>
  <c r="BC62" i="2"/>
  <c r="BC60" i="2" s="1"/>
  <c r="BC86" i="2"/>
  <c r="BC84" i="2" s="1"/>
  <c r="BC110" i="2"/>
  <c r="BC108" i="2" s="1"/>
  <c r="BJ237" i="2"/>
  <c r="AB237" i="4" s="1"/>
  <c r="BJ386" i="2"/>
  <c r="AB386" i="4" s="1"/>
  <c r="AJ670" i="2"/>
  <c r="AJ681" i="2" s="1"/>
  <c r="AN114" i="2"/>
  <c r="BH426" i="2"/>
  <c r="BI391" i="2"/>
  <c r="AA391" i="4" s="1"/>
  <c r="BI529" i="2"/>
  <c r="AA529" i="4" s="1"/>
  <c r="BI573" i="2"/>
  <c r="AA573" i="4" s="1"/>
  <c r="BI434" i="2"/>
  <c r="BI438" i="2"/>
  <c r="AA438" i="4" s="1"/>
  <c r="BI454" i="2"/>
  <c r="AA454" i="4" s="1"/>
  <c r="BI458" i="2"/>
  <c r="AA458" i="4" s="1"/>
  <c r="BI466" i="2"/>
  <c r="BI470" i="2"/>
  <c r="AA470" i="4" s="1"/>
  <c r="BI474" i="2"/>
  <c r="AA474" i="4" s="1"/>
  <c r="BI478" i="2"/>
  <c r="AA478" i="4" s="1"/>
  <c r="BI482" i="2"/>
  <c r="BI506" i="2"/>
  <c r="AA506" i="4" s="1"/>
  <c r="BI562" i="2"/>
  <c r="AA562" i="4" s="1"/>
  <c r="BI582" i="2"/>
  <c r="AA582" i="4" s="1"/>
  <c r="BI602" i="2"/>
  <c r="BI614" i="2"/>
  <c r="AA614" i="4" s="1"/>
  <c r="BJ659" i="2"/>
  <c r="AB659" i="4" s="1"/>
  <c r="T48" i="2"/>
  <c r="T72" i="2"/>
  <c r="T96" i="2"/>
  <c r="T121" i="2"/>
  <c r="T169" i="2"/>
  <c r="T193" i="2"/>
  <c r="T217" i="2"/>
  <c r="T266" i="2"/>
  <c r="T284" i="2"/>
  <c r="T302" i="2"/>
  <c r="T326" i="2"/>
  <c r="T350" i="2"/>
  <c r="T374" i="2"/>
  <c r="T400" i="2"/>
  <c r="T3" i="2"/>
  <c r="T9" i="2"/>
  <c r="T15" i="2"/>
  <c r="T21" i="2"/>
  <c r="T27" i="2"/>
  <c r="T33" i="2"/>
  <c r="T39" i="2"/>
  <c r="T45" i="2"/>
  <c r="T51" i="2"/>
  <c r="T57" i="2"/>
  <c r="T63" i="2"/>
  <c r="T69" i="2"/>
  <c r="T75" i="2"/>
  <c r="T81" i="2"/>
  <c r="T87" i="2"/>
  <c r="T93" i="2"/>
  <c r="T99" i="2"/>
  <c r="T105" i="2"/>
  <c r="T118" i="2"/>
  <c r="T124" i="2"/>
  <c r="T130" i="2"/>
  <c r="T136" i="2"/>
  <c r="T142" i="2"/>
  <c r="T148" i="2"/>
  <c r="T154" i="2"/>
  <c r="T160" i="2"/>
  <c r="T166" i="2"/>
  <c r="T172" i="2"/>
  <c r="T178" i="2"/>
  <c r="T184" i="2"/>
  <c r="T190" i="2"/>
  <c r="T196" i="2"/>
  <c r="T202" i="2"/>
  <c r="T208" i="2"/>
  <c r="T257" i="2"/>
  <c r="T269" i="2"/>
  <c r="T281" i="2"/>
  <c r="T293" i="2"/>
  <c r="T305" i="2"/>
  <c r="T317" i="2"/>
  <c r="T329" i="2"/>
  <c r="T341" i="2"/>
  <c r="T353" i="2"/>
  <c r="T365" i="2"/>
  <c r="T377" i="2"/>
  <c r="T397" i="2"/>
  <c r="T409" i="2"/>
  <c r="BI431" i="2"/>
  <c r="BI435" i="2"/>
  <c r="AA435" i="4" s="1"/>
  <c r="BI439" i="2"/>
  <c r="AA439" i="4" s="1"/>
  <c r="BI443" i="2"/>
  <c r="BI447" i="2"/>
  <c r="BI455" i="2"/>
  <c r="AA455" i="4" s="1"/>
  <c r="BI459" i="2"/>
  <c r="AA459" i="4" s="1"/>
  <c r="BI463" i="2"/>
  <c r="AA463" i="4" s="1"/>
  <c r="BI467" i="2"/>
  <c r="BI471" i="2"/>
  <c r="AA471" i="4" s="1"/>
  <c r="BI475" i="2"/>
  <c r="AA475" i="4" s="1"/>
  <c r="BI479" i="2"/>
  <c r="AA479" i="4" s="1"/>
  <c r="BI483" i="2"/>
  <c r="BI487" i="2"/>
  <c r="AA487" i="4" s="1"/>
  <c r="BI491" i="2"/>
  <c r="AA491" i="4" s="1"/>
  <c r="BI495" i="2"/>
  <c r="AA495" i="4" s="1"/>
  <c r="BI499" i="2"/>
  <c r="BI503" i="2"/>
  <c r="AA503" i="4" s="1"/>
  <c r="BI507" i="2"/>
  <c r="AA507" i="4" s="1"/>
  <c r="BI511" i="2"/>
  <c r="AA511" i="4" s="1"/>
  <c r="BI515" i="2"/>
  <c r="BI519" i="2"/>
  <c r="AA519" i="4" s="1"/>
  <c r="BI527" i="2"/>
  <c r="AA527" i="4" s="1"/>
  <c r="BI535" i="2"/>
  <c r="BI539" i="2"/>
  <c r="BI543" i="2"/>
  <c r="AA543" i="4" s="1"/>
  <c r="BI547" i="2"/>
  <c r="AA547" i="4" s="1"/>
  <c r="BI551" i="2"/>
  <c r="AA551" i="4" s="1"/>
  <c r="BI555" i="2"/>
  <c r="BI563" i="2"/>
  <c r="AA563" i="4" s="1"/>
  <c r="BI571" i="2"/>
  <c r="AA571" i="4" s="1"/>
  <c r="BI575" i="2"/>
  <c r="BI583" i="2"/>
  <c r="BI587" i="2"/>
  <c r="AA587" i="4" s="1"/>
  <c r="BI591" i="2"/>
  <c r="AA591" i="4" s="1"/>
  <c r="BI599" i="2"/>
  <c r="AA599" i="4" s="1"/>
  <c r="BI603" i="2"/>
  <c r="BI607" i="2"/>
  <c r="AA607" i="4" s="1"/>
  <c r="BI611" i="2"/>
  <c r="AA611" i="4" s="1"/>
  <c r="BI627" i="2"/>
  <c r="AA627" i="4" s="1"/>
  <c r="BJ219" i="2"/>
  <c r="BJ231" i="2"/>
  <c r="AB231" i="4" s="1"/>
  <c r="BJ631" i="2"/>
  <c r="AB631" i="4" s="1"/>
  <c r="BJ635" i="2"/>
  <c r="AB635" i="4" s="1"/>
  <c r="BJ644" i="2"/>
  <c r="AB644" i="4" s="1"/>
  <c r="BJ648" i="2"/>
  <c r="AB648" i="4" s="1"/>
  <c r="BJ652" i="2"/>
  <c r="AB652" i="4" s="1"/>
  <c r="BJ656" i="2"/>
  <c r="AB656" i="4" s="1"/>
  <c r="BJ660" i="2"/>
  <c r="AB660" i="4" s="1"/>
  <c r="T12" i="2"/>
  <c r="T60" i="2"/>
  <c r="T108" i="2"/>
  <c r="T133" i="2"/>
  <c r="T157" i="2"/>
  <c r="T205" i="2"/>
  <c r="T254" i="2"/>
  <c r="T272" i="2"/>
  <c r="T296" i="2"/>
  <c r="T314" i="2"/>
  <c r="T338" i="2"/>
  <c r="T362" i="2"/>
  <c r="T394" i="2"/>
  <c r="BH41" i="2"/>
  <c r="BH39" i="2" s="1"/>
  <c r="BH53" i="2"/>
  <c r="BH51" i="2" s="1"/>
  <c r="BH59" i="2"/>
  <c r="BH57" i="2" s="1"/>
  <c r="BH71" i="2"/>
  <c r="Z71" i="4" s="1"/>
  <c r="BH77" i="2"/>
  <c r="BH75" i="2" s="1"/>
  <c r="BH95" i="2"/>
  <c r="BH93" i="2" s="1"/>
  <c r="BH107" i="2"/>
  <c r="BH105" i="2" s="1"/>
  <c r="BH180" i="2"/>
  <c r="BH178" i="2" s="1"/>
  <c r="BH221" i="2"/>
  <c r="Z221" i="4" s="1"/>
  <c r="BH227" i="2"/>
  <c r="BH226" i="2" s="1"/>
  <c r="BH239" i="2"/>
  <c r="BH238" i="2" s="1"/>
  <c r="BH253" i="2"/>
  <c r="Z253" i="4" s="1"/>
  <c r="BH265" i="2"/>
  <c r="Z265" i="4" s="1"/>
  <c r="BH271" i="2"/>
  <c r="Z271" i="4" s="1"/>
  <c r="BH277" i="2"/>
  <c r="Z277" i="4" s="1"/>
  <c r="BH289" i="2"/>
  <c r="Z289" i="4" s="1"/>
  <c r="BH295" i="2"/>
  <c r="Z295" i="4" s="1"/>
  <c r="BH307" i="2"/>
  <c r="BH305" i="2" s="1"/>
  <c r="BH313" i="2"/>
  <c r="BH311" i="2" s="1"/>
  <c r="BH349" i="2"/>
  <c r="Z349" i="4" s="1"/>
  <c r="BH355" i="2"/>
  <c r="Z355" i="4" s="1"/>
  <c r="BH361" i="2"/>
  <c r="Z361" i="4" s="1"/>
  <c r="BH367" i="2"/>
  <c r="BH379" i="2"/>
  <c r="Z379" i="4" s="1"/>
  <c r="BH385" i="2"/>
  <c r="Z385" i="4" s="1"/>
  <c r="BH392" i="2"/>
  <c r="BH390" i="2" s="1"/>
  <c r="BH415" i="2"/>
  <c r="Z415" i="4" s="1"/>
  <c r="BH419" i="2"/>
  <c r="Z419" i="4" s="1"/>
  <c r="BH427" i="2"/>
  <c r="Z427" i="4" s="1"/>
  <c r="BI445" i="2"/>
  <c r="AA445" i="4" s="1"/>
  <c r="BI453" i="2"/>
  <c r="BI481" i="2"/>
  <c r="AA481" i="4" s="1"/>
  <c r="BI485" i="2"/>
  <c r="AA485" i="4" s="1"/>
  <c r="BI533" i="2"/>
  <c r="AA533" i="4" s="1"/>
  <c r="BI537" i="2"/>
  <c r="BI541" i="2"/>
  <c r="AA541" i="4" s="1"/>
  <c r="BI545" i="2"/>
  <c r="AA545" i="4" s="1"/>
  <c r="BI561" i="2"/>
  <c r="AA561" i="4" s="1"/>
  <c r="BI565" i="2"/>
  <c r="AA565" i="4" s="1"/>
  <c r="BI581" i="2"/>
  <c r="AA581" i="4" s="1"/>
  <c r="BI585" i="2"/>
  <c r="AA585" i="4" s="1"/>
  <c r="BI593" i="2"/>
  <c r="AA593" i="4" s="1"/>
  <c r="BI621" i="2"/>
  <c r="BI625" i="2"/>
  <c r="AA625" i="4" s="1"/>
  <c r="BJ646" i="2"/>
  <c r="AB646" i="4" s="1"/>
  <c r="BJ658" i="2"/>
  <c r="AB658" i="4" s="1"/>
  <c r="T24" i="2"/>
  <c r="T36" i="2"/>
  <c r="T84" i="2"/>
  <c r="T145" i="2"/>
  <c r="T181" i="2"/>
  <c r="T248" i="2"/>
  <c r="T260" i="2"/>
  <c r="T278" i="2"/>
  <c r="T290" i="2"/>
  <c r="T308" i="2"/>
  <c r="T320" i="2"/>
  <c r="T344" i="2"/>
  <c r="T356" i="2"/>
  <c r="T380" i="2"/>
  <c r="T406" i="2"/>
  <c r="R674" i="2"/>
  <c r="BI94" i="2"/>
  <c r="BI93" i="2" s="1"/>
  <c r="BI106" i="2"/>
  <c r="BI105" i="2" s="1"/>
  <c r="BI179" i="2"/>
  <c r="BI178" i="2" s="1"/>
  <c r="BI279" i="2"/>
  <c r="BI278" i="2" s="1"/>
  <c r="BI291" i="2"/>
  <c r="BI290" i="2" s="1"/>
  <c r="BI303" i="2"/>
  <c r="AA303" i="4" s="1"/>
  <c r="BI315" i="2"/>
  <c r="AA315" i="4" s="1"/>
  <c r="BI351" i="2"/>
  <c r="AA351" i="4" s="1"/>
  <c r="BI442" i="2"/>
  <c r="AA442" i="4" s="1"/>
  <c r="BI462" i="2"/>
  <c r="AA462" i="4" s="1"/>
  <c r="BI570" i="2"/>
  <c r="AA570" i="4" s="1"/>
  <c r="AD666" i="2"/>
  <c r="AF674" i="2"/>
  <c r="AF677" i="2"/>
  <c r="AA431" i="4"/>
  <c r="AA443" i="4"/>
  <c r="AA447" i="4"/>
  <c r="AA467" i="4"/>
  <c r="AA483" i="4"/>
  <c r="AA499" i="4"/>
  <c r="AA515" i="4"/>
  <c r="AA535" i="4"/>
  <c r="AA539" i="4"/>
  <c r="AA555" i="4"/>
  <c r="AA575" i="4"/>
  <c r="AA583" i="4"/>
  <c r="AA603" i="4"/>
  <c r="Z426" i="4"/>
  <c r="AA500" i="4"/>
  <c r="AJ665" i="2"/>
  <c r="AJ673" i="2"/>
  <c r="AJ676" i="2"/>
  <c r="AA441" i="4"/>
  <c r="AA453" i="4"/>
  <c r="AA469" i="4"/>
  <c r="AA497" i="4"/>
  <c r="AA521" i="4"/>
  <c r="AA537" i="4"/>
  <c r="AA557" i="4"/>
  <c r="AA589" i="4"/>
  <c r="AA605" i="4"/>
  <c r="AA621" i="4"/>
  <c r="AB638" i="4"/>
  <c r="AB642" i="4"/>
  <c r="AB654" i="4"/>
  <c r="AJ674" i="2"/>
  <c r="AA434" i="4"/>
  <c r="AA466" i="4"/>
  <c r="AA482" i="4"/>
  <c r="AA602" i="4"/>
  <c r="AD673" i="2"/>
  <c r="AD676" i="2"/>
  <c r="Y665" i="2"/>
  <c r="AI677" i="2"/>
  <c r="AI682" i="2" s="1"/>
  <c r="AI684" i="2" s="1"/>
  <c r="P663" i="2"/>
  <c r="P668" i="2" s="1"/>
  <c r="P680" i="2" s="1"/>
  <c r="P684" i="2" s="1"/>
  <c r="Q152" i="2"/>
  <c r="Q666" i="2" s="1"/>
  <c r="Q245" i="2"/>
  <c r="Q675" i="2" s="1"/>
  <c r="U412" i="2"/>
  <c r="BH416" i="2"/>
  <c r="BH420" i="2"/>
  <c r="BH424" i="2"/>
  <c r="V153" i="2"/>
  <c r="V666" i="2" s="1"/>
  <c r="V212" i="2"/>
  <c r="V673" i="2" s="1"/>
  <c r="V250" i="2"/>
  <c r="V676" i="2" s="1"/>
  <c r="W4" i="2"/>
  <c r="BI40" i="2"/>
  <c r="BI52" i="2"/>
  <c r="BI64" i="2"/>
  <c r="BI76" i="2"/>
  <c r="AA94" i="4"/>
  <c r="W113" i="2"/>
  <c r="W249" i="2"/>
  <c r="BI332" i="2"/>
  <c r="AA333" i="4"/>
  <c r="BI368" i="2"/>
  <c r="AA369" i="4"/>
  <c r="W388" i="2"/>
  <c r="BI388" i="2" s="1"/>
  <c r="W486" i="2"/>
  <c r="BI486" i="2" s="1"/>
  <c r="W490" i="2"/>
  <c r="BI490" i="2" s="1"/>
  <c r="W494" i="2"/>
  <c r="BI494" i="2" s="1"/>
  <c r="W502" i="2"/>
  <c r="BI502" i="2" s="1"/>
  <c r="W510" i="2"/>
  <c r="BI510" i="2" s="1"/>
  <c r="W514" i="2"/>
  <c r="BI514" i="2" s="1"/>
  <c r="W518" i="2"/>
  <c r="BI518" i="2" s="1"/>
  <c r="W522" i="2"/>
  <c r="BI522" i="2" s="1"/>
  <c r="W526" i="2"/>
  <c r="BI526" i="2" s="1"/>
  <c r="W530" i="2"/>
  <c r="BI530" i="2" s="1"/>
  <c r="W534" i="2"/>
  <c r="BI534" i="2" s="1"/>
  <c r="W538" i="2"/>
  <c r="BI538" i="2" s="1"/>
  <c r="W542" i="2"/>
  <c r="BI542" i="2" s="1"/>
  <c r="W546" i="2"/>
  <c r="BI546" i="2" s="1"/>
  <c r="W550" i="2"/>
  <c r="BI550" i="2" s="1"/>
  <c r="W558" i="2"/>
  <c r="BI558" i="2" s="1"/>
  <c r="W566" i="2"/>
  <c r="BI566" i="2" s="1"/>
  <c r="W578" i="2"/>
  <c r="BI578" i="2" s="1"/>
  <c r="W594" i="2"/>
  <c r="BI594" i="2" s="1"/>
  <c r="W598" i="2"/>
  <c r="BI598" i="2" s="1"/>
  <c r="W606" i="2"/>
  <c r="BI606" i="2" s="1"/>
  <c r="W610" i="2"/>
  <c r="BI610" i="2" s="1"/>
  <c r="X634" i="2"/>
  <c r="BJ634" i="2" s="1"/>
  <c r="X639" i="2"/>
  <c r="BJ639" i="2" s="1"/>
  <c r="X643" i="2"/>
  <c r="BJ643" i="2" s="1"/>
  <c r="X647" i="2"/>
  <c r="BJ647" i="2" s="1"/>
  <c r="X655" i="2"/>
  <c r="BJ655" i="2" s="1"/>
  <c r="AA5" i="2"/>
  <c r="AA670" i="2" s="1"/>
  <c r="AA681" i="2" s="1"/>
  <c r="AA114" i="2"/>
  <c r="AA665" i="2" s="1"/>
  <c r="AA246" i="2"/>
  <c r="AA675" i="2" s="1"/>
  <c r="AC4" i="2"/>
  <c r="AC670" i="2" s="1"/>
  <c r="AC681" i="2" s="1"/>
  <c r="AC113" i="2"/>
  <c r="AC665" i="2" s="1"/>
  <c r="AC249" i="2"/>
  <c r="AC676" i="2" s="1"/>
  <c r="AC429" i="2"/>
  <c r="AC677" i="2" s="1"/>
  <c r="Z4" i="2"/>
  <c r="Y670" i="2"/>
  <c r="AY24" i="2"/>
  <c r="AY36" i="2"/>
  <c r="AY40" i="2"/>
  <c r="AY44" i="2"/>
  <c r="AY48" i="2"/>
  <c r="AY52" i="2"/>
  <c r="AY56" i="2"/>
  <c r="AY60" i="2"/>
  <c r="AY64" i="2"/>
  <c r="AY76" i="2"/>
  <c r="AY80" i="2"/>
  <c r="AY92" i="2"/>
  <c r="AY96" i="2"/>
  <c r="AY104" i="2"/>
  <c r="AY108" i="2"/>
  <c r="AY117" i="2"/>
  <c r="AY129" i="2"/>
  <c r="AY133" i="2"/>
  <c r="AY157" i="2"/>
  <c r="AY165" i="2"/>
  <c r="AY205" i="2"/>
  <c r="AY213" i="2"/>
  <c r="AY217" i="2"/>
  <c r="AY221" i="2"/>
  <c r="AY229" i="2"/>
  <c r="AY237" i="2"/>
  <c r="Z245" i="2"/>
  <c r="Y675" i="2"/>
  <c r="Z249" i="2"/>
  <c r="Y676" i="2"/>
  <c r="AY253" i="2"/>
  <c r="AY265" i="2"/>
  <c r="AY269" i="2"/>
  <c r="AY277" i="2"/>
  <c r="AY289" i="2"/>
  <c r="AY293" i="2"/>
  <c r="AY305" i="2"/>
  <c r="AY313" i="2"/>
  <c r="AY333" i="2"/>
  <c r="AY349" i="2"/>
  <c r="AY353" i="2"/>
  <c r="AY361" i="2"/>
  <c r="AY365" i="2"/>
  <c r="AY369" i="2"/>
  <c r="AY377" i="2"/>
  <c r="AY385" i="2"/>
  <c r="AY389" i="2"/>
  <c r="AY393" i="2"/>
  <c r="AY413" i="2"/>
  <c r="AY417" i="2"/>
  <c r="AY421" i="2"/>
  <c r="AY425" i="2"/>
  <c r="Z429" i="2"/>
  <c r="Y677" i="2"/>
  <c r="AY433" i="2"/>
  <c r="AY437" i="2"/>
  <c r="AY441" i="2"/>
  <c r="AY445" i="2"/>
  <c r="AY449" i="2"/>
  <c r="AY453" i="2"/>
  <c r="AY457" i="2"/>
  <c r="AY461" i="2"/>
  <c r="AY465" i="2"/>
  <c r="AY469" i="2"/>
  <c r="AY473" i="2"/>
  <c r="AY477" i="2"/>
  <c r="AY481" i="2"/>
  <c r="AY485" i="2"/>
  <c r="AY489" i="2"/>
  <c r="AY497" i="2"/>
  <c r="AY501" i="2"/>
  <c r="AY505" i="2"/>
  <c r="AY517" i="2"/>
  <c r="AY521" i="2"/>
  <c r="AY525" i="2"/>
  <c r="AY529" i="2"/>
  <c r="AY533" i="2"/>
  <c r="AY537" i="2"/>
  <c r="AY541" i="2"/>
  <c r="AY545" i="2"/>
  <c r="AY549" i="2"/>
  <c r="AY553" i="2"/>
  <c r="AY557" i="2"/>
  <c r="AY561" i="2"/>
  <c r="AY565" i="2"/>
  <c r="AY573" i="2"/>
  <c r="AY577" i="2"/>
  <c r="AY581" i="2"/>
  <c r="AY585" i="2"/>
  <c r="AY589" i="2"/>
  <c r="AY593" i="2"/>
  <c r="AY597" i="2"/>
  <c r="AY605" i="2"/>
  <c r="AY609" i="2"/>
  <c r="AY613" i="2"/>
  <c r="AY621" i="2"/>
  <c r="AY625" i="2"/>
  <c r="AY629" i="2"/>
  <c r="AY638" i="2"/>
  <c r="AY642" i="2"/>
  <c r="AY646" i="2"/>
  <c r="AY654" i="2"/>
  <c r="AY658" i="2"/>
  <c r="K638" i="2"/>
  <c r="L638" i="2" s="1"/>
  <c r="T638" i="2" s="1"/>
  <c r="M670" i="2"/>
  <c r="M681" i="2" s="1"/>
  <c r="M665" i="2"/>
  <c r="M246" i="2"/>
  <c r="M675" i="2" s="1"/>
  <c r="Q677" i="2"/>
  <c r="R666" i="2"/>
  <c r="R673" i="2"/>
  <c r="R676" i="2"/>
  <c r="S670" i="2"/>
  <c r="S681" i="2" s="1"/>
  <c r="S665" i="2"/>
  <c r="S246" i="2"/>
  <c r="S675" i="2" s="1"/>
  <c r="BH26" i="2"/>
  <c r="BH38" i="2"/>
  <c r="BH44" i="2"/>
  <c r="BH50" i="2"/>
  <c r="BH56" i="2"/>
  <c r="BH80" i="2"/>
  <c r="BH92" i="2"/>
  <c r="BH98" i="2"/>
  <c r="BH104" i="2"/>
  <c r="BH110" i="2"/>
  <c r="BH117" i="2"/>
  <c r="BH129" i="2"/>
  <c r="BH135" i="2"/>
  <c r="BH165" i="2"/>
  <c r="BH183" i="2"/>
  <c r="BH207" i="2"/>
  <c r="U673" i="2"/>
  <c r="BH218" i="2"/>
  <c r="BH230" i="2"/>
  <c r="BH236" i="2"/>
  <c r="U676" i="2"/>
  <c r="BH280" i="2"/>
  <c r="BH292" i="2"/>
  <c r="BH304" i="2"/>
  <c r="BH316" i="2"/>
  <c r="BH334" i="2"/>
  <c r="BH352" i="2"/>
  <c r="BH370" i="2"/>
  <c r="BH389" i="2"/>
  <c r="BH413" i="2"/>
  <c r="BH417" i="2"/>
  <c r="BH421" i="2"/>
  <c r="BH425" i="2"/>
  <c r="BJ213" i="2"/>
  <c r="BJ217" i="2"/>
  <c r="AB219" i="4"/>
  <c r="AA674" i="2"/>
  <c r="AE670" i="2"/>
  <c r="AE681" i="2" s="1"/>
  <c r="AE665" i="2"/>
  <c r="AE246" i="2"/>
  <c r="AE675" i="2" s="1"/>
  <c r="AY41" i="2"/>
  <c r="AY53" i="2"/>
  <c r="AY77" i="2"/>
  <c r="AY178" i="2"/>
  <c r="AY218" i="2"/>
  <c r="AY230" i="2"/>
  <c r="AY278" i="2"/>
  <c r="AY290" i="2"/>
  <c r="AY302" i="2"/>
  <c r="AY314" i="2"/>
  <c r="AY334" i="2"/>
  <c r="AY350" i="2"/>
  <c r="AY370" i="2"/>
  <c r="AY386" i="2"/>
  <c r="AY426" i="2"/>
  <c r="AY434" i="2"/>
  <c r="AY438" i="2"/>
  <c r="AY442" i="2"/>
  <c r="AY454" i="2"/>
  <c r="AY458" i="2"/>
  <c r="AY462" i="2"/>
  <c r="AY466" i="2"/>
  <c r="AY470" i="2"/>
  <c r="AY474" i="2"/>
  <c r="AY478" i="2"/>
  <c r="AY482" i="2"/>
  <c r="AY502" i="2"/>
  <c r="AY506" i="2"/>
  <c r="AY550" i="2"/>
  <c r="AY562" i="2"/>
  <c r="AY566" i="2"/>
  <c r="AY570" i="2"/>
  <c r="AY582" i="2"/>
  <c r="AY602" i="2"/>
  <c r="AY614" i="2"/>
  <c r="Z630" i="2"/>
  <c r="Y671" i="2"/>
  <c r="AY639" i="2"/>
  <c r="AY647" i="2"/>
  <c r="AY659" i="2"/>
  <c r="AF673" i="2"/>
  <c r="AF676" i="2"/>
  <c r="AF675" i="2"/>
  <c r="K663" i="2"/>
  <c r="J637" i="2"/>
  <c r="K641" i="2"/>
  <c r="L641" i="2" s="1"/>
  <c r="BE641" i="2" s="1"/>
  <c r="K649" i="2"/>
  <c r="L649" i="2" s="1"/>
  <c r="K653" i="2"/>
  <c r="L653" i="2" s="1"/>
  <c r="K657" i="2"/>
  <c r="L657" i="2" s="1"/>
  <c r="BE657" i="2" s="1"/>
  <c r="M674" i="2"/>
  <c r="N663" i="2"/>
  <c r="N668" i="2" s="1"/>
  <c r="N680" i="2" s="1"/>
  <c r="N684" i="2" s="1"/>
  <c r="Q670" i="2"/>
  <c r="Q681" i="2" s="1"/>
  <c r="Q665" i="2"/>
  <c r="Q676" i="2"/>
  <c r="S674" i="2"/>
  <c r="U3" i="2"/>
  <c r="U9" i="2"/>
  <c r="U15" i="2"/>
  <c r="U21" i="2"/>
  <c r="U33" i="2"/>
  <c r="U39" i="2"/>
  <c r="U45" i="2"/>
  <c r="U51" i="2"/>
  <c r="U63" i="2"/>
  <c r="AY63" i="2" s="1"/>
  <c r="U75" i="2"/>
  <c r="U81" i="2"/>
  <c r="U87" i="2"/>
  <c r="U93" i="2"/>
  <c r="AY93" i="2" s="1"/>
  <c r="U99" i="2"/>
  <c r="U105" i="2"/>
  <c r="AY105" i="2" s="1"/>
  <c r="U136" i="2"/>
  <c r="U154" i="2"/>
  <c r="U166" i="2"/>
  <c r="U190" i="2"/>
  <c r="U202" i="2"/>
  <c r="U214" i="2"/>
  <c r="U226" i="2"/>
  <c r="AY226" i="2" s="1"/>
  <c r="U232" i="2"/>
  <c r="U238" i="2"/>
  <c r="AY238" i="2" s="1"/>
  <c r="U244" i="2"/>
  <c r="AY244" i="2" s="1"/>
  <c r="U390" i="2"/>
  <c r="AY390" i="2" s="1"/>
  <c r="U414" i="2"/>
  <c r="BH414" i="2" s="1"/>
  <c r="U422" i="2"/>
  <c r="BH422" i="2" s="1"/>
  <c r="V670" i="2"/>
  <c r="V681" i="2" s="1"/>
  <c r="V665" i="2"/>
  <c r="V667" i="2" s="1"/>
  <c r="V680" i="2" s="1"/>
  <c r="V246" i="2"/>
  <c r="V675" i="2" s="1"/>
  <c r="W25" i="2"/>
  <c r="BI25" i="2" s="1"/>
  <c r="W31" i="2"/>
  <c r="W37" i="2"/>
  <c r="BI37" i="2" s="1"/>
  <c r="W43" i="2"/>
  <c r="AY43" i="2" s="1"/>
  <c r="W49" i="2"/>
  <c r="BI49" i="2" s="1"/>
  <c r="W55" i="2"/>
  <c r="AY55" i="2" s="1"/>
  <c r="W67" i="2"/>
  <c r="BI79" i="2"/>
  <c r="W85" i="2"/>
  <c r="W91" i="2"/>
  <c r="BI91" i="2" s="1"/>
  <c r="W97" i="2"/>
  <c r="BI97" i="2" s="1"/>
  <c r="W103" i="2"/>
  <c r="BI103" i="2" s="1"/>
  <c r="W109" i="2"/>
  <c r="BI109" i="2" s="1"/>
  <c r="W146" i="2"/>
  <c r="W158" i="2"/>
  <c r="BI158" i="2" s="1"/>
  <c r="W164" i="2"/>
  <c r="BI164" i="2" s="1"/>
  <c r="W182" i="2"/>
  <c r="BI182" i="2" s="1"/>
  <c r="W194" i="2"/>
  <c r="W206" i="2"/>
  <c r="BI206" i="2" s="1"/>
  <c r="W245" i="2"/>
  <c r="W252" i="2"/>
  <c r="BI252" i="2" s="1"/>
  <c r="W258" i="2"/>
  <c r="W264" i="2"/>
  <c r="BI264" i="2" s="1"/>
  <c r="W270" i="2"/>
  <c r="BI270" i="2" s="1"/>
  <c r="W276" i="2"/>
  <c r="BI276" i="2" s="1"/>
  <c r="W282" i="2"/>
  <c r="W288" i="2"/>
  <c r="BI288" i="2" s="1"/>
  <c r="W294" i="2"/>
  <c r="BI294" i="2" s="1"/>
  <c r="W306" i="2"/>
  <c r="BI306" i="2" s="1"/>
  <c r="W312" i="2"/>
  <c r="BI312" i="2" s="1"/>
  <c r="W318" i="2"/>
  <c r="W330" i="2"/>
  <c r="W336" i="2"/>
  <c r="W342" i="2"/>
  <c r="W348" i="2"/>
  <c r="BI348" i="2" s="1"/>
  <c r="W354" i="2"/>
  <c r="BI354" i="2" s="1"/>
  <c r="W360" i="2"/>
  <c r="BI360" i="2" s="1"/>
  <c r="W366" i="2"/>
  <c r="BI366" i="2" s="1"/>
  <c r="W372" i="2"/>
  <c r="W378" i="2"/>
  <c r="BI378" i="2" s="1"/>
  <c r="W384" i="2"/>
  <c r="BI384" i="2" s="1"/>
  <c r="W398" i="2"/>
  <c r="W404" i="2"/>
  <c r="W410" i="2"/>
  <c r="W436" i="2"/>
  <c r="BI436" i="2" s="1"/>
  <c r="W440" i="2"/>
  <c r="BI440" i="2" s="1"/>
  <c r="W444" i="2"/>
  <c r="BI444" i="2" s="1"/>
  <c r="W448" i="2"/>
  <c r="BI448" i="2" s="1"/>
  <c r="W452" i="2"/>
  <c r="BI452" i="2" s="1"/>
  <c r="W460" i="2"/>
  <c r="BI460" i="2" s="1"/>
  <c r="W464" i="2"/>
  <c r="BI464" i="2" s="1"/>
  <c r="W468" i="2"/>
  <c r="BI468" i="2" s="1"/>
  <c r="W472" i="2"/>
  <c r="BI472" i="2" s="1"/>
  <c r="W476" i="2"/>
  <c r="BI476" i="2" s="1"/>
  <c r="W488" i="2"/>
  <c r="W504" i="2"/>
  <c r="BI504" i="2" s="1"/>
  <c r="W508" i="2"/>
  <c r="BI508" i="2" s="1"/>
  <c r="W512" i="2"/>
  <c r="BI512" i="2" s="1"/>
  <c r="W516" i="2"/>
  <c r="BI516" i="2" s="1"/>
  <c r="W520" i="2"/>
  <c r="BI520" i="2" s="1"/>
  <c r="W524" i="2"/>
  <c r="BI524" i="2" s="1"/>
  <c r="W528" i="2"/>
  <c r="BI528" i="2" s="1"/>
  <c r="W532" i="2"/>
  <c r="BI532" i="2" s="1"/>
  <c r="W540" i="2"/>
  <c r="BI540" i="2" s="1"/>
  <c r="W544" i="2"/>
  <c r="BI544" i="2" s="1"/>
  <c r="W548" i="2"/>
  <c r="BI548" i="2" s="1"/>
  <c r="W552" i="2"/>
  <c r="BI552" i="2" s="1"/>
  <c r="W556" i="2"/>
  <c r="BI556" i="2" s="1"/>
  <c r="W560" i="2"/>
  <c r="BI560" i="2" s="1"/>
  <c r="W568" i="2"/>
  <c r="BI568" i="2" s="1"/>
  <c r="W572" i="2"/>
  <c r="BI572" i="2" s="1"/>
  <c r="W576" i="2"/>
  <c r="BI576" i="2" s="1"/>
  <c r="W584" i="2"/>
  <c r="BI584" i="2" s="1"/>
  <c r="W588" i="2"/>
  <c r="BI588" i="2" s="1"/>
  <c r="W596" i="2"/>
  <c r="BI596" i="2" s="1"/>
  <c r="W600" i="2"/>
  <c r="BI600" i="2" s="1"/>
  <c r="W604" i="2"/>
  <c r="BI604" i="2" s="1"/>
  <c r="W608" i="2"/>
  <c r="BI608" i="2" s="1"/>
  <c r="W612" i="2"/>
  <c r="BI612" i="2" s="1"/>
  <c r="W616" i="2"/>
  <c r="BI616" i="2" s="1"/>
  <c r="W620" i="2"/>
  <c r="BI620" i="2" s="1"/>
  <c r="W628" i="2"/>
  <c r="BI628" i="2" s="1"/>
  <c r="X632" i="2"/>
  <c r="BJ632" i="2" s="1"/>
  <c r="X641" i="2"/>
  <c r="BJ641" i="2" s="1"/>
  <c r="X637" i="2"/>
  <c r="X649" i="2"/>
  <c r="BJ649" i="2" s="1"/>
  <c r="X653" i="2"/>
  <c r="BJ653" i="2" s="1"/>
  <c r="X657" i="2"/>
  <c r="BJ657" i="2" s="1"/>
  <c r="X668" i="2"/>
  <c r="X680" i="2" s="1"/>
  <c r="AA666" i="2"/>
  <c r="AA673" i="2"/>
  <c r="AA676" i="2"/>
  <c r="AB663" i="2"/>
  <c r="AB668" i="2" s="1"/>
  <c r="AB680" i="2" s="1"/>
  <c r="AB684" i="2" s="1"/>
  <c r="AC666" i="2"/>
  <c r="AC245" i="2"/>
  <c r="AC675" i="2" s="1"/>
  <c r="AD5" i="2"/>
  <c r="AD670" i="2" s="1"/>
  <c r="AD681" i="2" s="1"/>
  <c r="AD114" i="2"/>
  <c r="AD665" i="2" s="1"/>
  <c r="AD246" i="2"/>
  <c r="AD675" i="2" s="1"/>
  <c r="AE412" i="2"/>
  <c r="AE674" i="2" s="1"/>
  <c r="AY26" i="2"/>
  <c r="AY38" i="2"/>
  <c r="AY42" i="2"/>
  <c r="AY50" i="2"/>
  <c r="AY54" i="2"/>
  <c r="AY78" i="2"/>
  <c r="AY90" i="2"/>
  <c r="AY94" i="2"/>
  <c r="AY98" i="2"/>
  <c r="AY102" i="2"/>
  <c r="AY106" i="2"/>
  <c r="AY110" i="2"/>
  <c r="AY115" i="2"/>
  <c r="AY127" i="2"/>
  <c r="AY135" i="2"/>
  <c r="AY151" i="2"/>
  <c r="AY163" i="2"/>
  <c r="AY179" i="2"/>
  <c r="AY183" i="2"/>
  <c r="AY207" i="2"/>
  <c r="AY211" i="2"/>
  <c r="AY219" i="2"/>
  <c r="AY227" i="2"/>
  <c r="AY231" i="2"/>
  <c r="AY235" i="2"/>
  <c r="AY239" i="2"/>
  <c r="AY251" i="2"/>
  <c r="AY263" i="2"/>
  <c r="AY271" i="2"/>
  <c r="AY275" i="2"/>
  <c r="AY279" i="2"/>
  <c r="AY287" i="2"/>
  <c r="AY291" i="2"/>
  <c r="AY295" i="2"/>
  <c r="AY303" i="2"/>
  <c r="AY307" i="2"/>
  <c r="AY311" i="2"/>
  <c r="AY315" i="2"/>
  <c r="AY347" i="2"/>
  <c r="AY351" i="2"/>
  <c r="AY355" i="2"/>
  <c r="AY359" i="2"/>
  <c r="AY367" i="2"/>
  <c r="AY379" i="2"/>
  <c r="AY383" i="2"/>
  <c r="AY387" i="2"/>
  <c r="AY391" i="2"/>
  <c r="AY415" i="2"/>
  <c r="AY419" i="2"/>
  <c r="AY427" i="2"/>
  <c r="AY431" i="2"/>
  <c r="AY435" i="2"/>
  <c r="AY439" i="2"/>
  <c r="AY443" i="2"/>
  <c r="AY447" i="2"/>
  <c r="AY455" i="2"/>
  <c r="AY459" i="2"/>
  <c r="AY463" i="2"/>
  <c r="AY467" i="2"/>
  <c r="AY471" i="2"/>
  <c r="AY475" i="2"/>
  <c r="AY479" i="2"/>
  <c r="AY483" i="2"/>
  <c r="AY487" i="2"/>
  <c r="AY491" i="2"/>
  <c r="AY495" i="2"/>
  <c r="AY499" i="2"/>
  <c r="AY503" i="2"/>
  <c r="AY507" i="2"/>
  <c r="AY511" i="2"/>
  <c r="AY515" i="2"/>
  <c r="AY519" i="2"/>
  <c r="AY527" i="2"/>
  <c r="AY535" i="2"/>
  <c r="AY539" i="2"/>
  <c r="AY543" i="2"/>
  <c r="AY547" i="2"/>
  <c r="AY551" i="2"/>
  <c r="AY555" i="2"/>
  <c r="AY563" i="2"/>
  <c r="AY571" i="2"/>
  <c r="AY575" i="2"/>
  <c r="AY583" i="2"/>
  <c r="AY587" i="2"/>
  <c r="AY591" i="2"/>
  <c r="AY599" i="2"/>
  <c r="AY603" i="2"/>
  <c r="AY607" i="2"/>
  <c r="AY611" i="2"/>
  <c r="AY627" i="2"/>
  <c r="AY631" i="2"/>
  <c r="AY635" i="2"/>
  <c r="AY644" i="2"/>
  <c r="AY648" i="2"/>
  <c r="AY652" i="2"/>
  <c r="AY656" i="2"/>
  <c r="AY660" i="2"/>
  <c r="AH428" i="2"/>
  <c r="AG637" i="2"/>
  <c r="AF637" i="2"/>
  <c r="AG488" i="2"/>
  <c r="AH488" i="2" s="1"/>
  <c r="AG531" i="2"/>
  <c r="AH531" i="2" s="1"/>
  <c r="AJ159" i="2"/>
  <c r="AJ666" i="2" s="1"/>
  <c r="AJ246" i="2"/>
  <c r="AJ675" i="2" s="1"/>
  <c r="T229" i="2"/>
  <c r="T241" i="2"/>
  <c r="J639" i="2"/>
  <c r="T639" i="2" s="1"/>
  <c r="J643" i="2"/>
  <c r="BE643" i="2" s="1"/>
  <c r="J647" i="2"/>
  <c r="T647" i="2" s="1"/>
  <c r="J655" i="2"/>
  <c r="T655" i="2" s="1"/>
  <c r="J659" i="2"/>
  <c r="BE659" i="2" s="1"/>
  <c r="K642" i="2"/>
  <c r="L642" i="2" s="1"/>
  <c r="K646" i="2"/>
  <c r="L646" i="2" s="1"/>
  <c r="K637" i="2"/>
  <c r="L637" i="2" s="1"/>
  <c r="K650" i="2"/>
  <c r="L650" i="2" s="1"/>
  <c r="K654" i="2"/>
  <c r="L654" i="2" s="1"/>
  <c r="K658" i="2"/>
  <c r="L658" i="2" s="1"/>
  <c r="M153" i="2"/>
  <c r="M666" i="2" s="1"/>
  <c r="M212" i="2"/>
  <c r="M673" i="2" s="1"/>
  <c r="M250" i="2"/>
  <c r="M676" i="2" s="1"/>
  <c r="O663" i="2"/>
  <c r="O668" i="2" s="1"/>
  <c r="O680" i="2" s="1"/>
  <c r="O684" i="2" s="1"/>
  <c r="R5" i="2"/>
  <c r="R670" i="2" s="1"/>
  <c r="R681" i="2" s="1"/>
  <c r="R114" i="2"/>
  <c r="R665" i="2" s="1"/>
  <c r="R246" i="2"/>
  <c r="R675" i="2" s="1"/>
  <c r="S153" i="2"/>
  <c r="S666" i="2" s="1"/>
  <c r="S212" i="2"/>
  <c r="S673" i="2" s="1"/>
  <c r="S250" i="2"/>
  <c r="S676" i="2" s="1"/>
  <c r="U5" i="2"/>
  <c r="Z59" i="4"/>
  <c r="U114" i="2"/>
  <c r="U665" i="2" s="1"/>
  <c r="U210" i="2"/>
  <c r="Z239" i="4"/>
  <c r="U246" i="2"/>
  <c r="BH287" i="2"/>
  <c r="Z307" i="4"/>
  <c r="BH365" i="2"/>
  <c r="Z367" i="4"/>
  <c r="V674" i="2"/>
  <c r="BI457" i="2"/>
  <c r="X222" i="2"/>
  <c r="BJ222" i="2" s="1"/>
  <c r="X228" i="2"/>
  <c r="BJ228" i="2" s="1"/>
  <c r="X240" i="2"/>
  <c r="BJ240" i="2" s="1"/>
  <c r="X247" i="2"/>
  <c r="BJ393" i="2"/>
  <c r="AD674" i="2"/>
  <c r="AE153" i="2"/>
  <c r="AE666" i="2" s="1"/>
  <c r="AE212" i="2"/>
  <c r="AE673" i="2" s="1"/>
  <c r="AE250" i="2"/>
  <c r="AE676" i="2" s="1"/>
  <c r="AY39" i="2"/>
  <c r="AY51" i="2"/>
  <c r="AY59" i="2"/>
  <c r="AY71" i="2"/>
  <c r="AY75" i="2"/>
  <c r="AY79" i="2"/>
  <c r="AY91" i="2"/>
  <c r="AY95" i="2"/>
  <c r="AY107" i="2"/>
  <c r="Z152" i="2"/>
  <c r="Y666" i="2"/>
  <c r="AY180" i="2"/>
  <c r="Z212" i="2"/>
  <c r="Y673" i="2"/>
  <c r="AY236" i="2"/>
  <c r="AY280" i="2"/>
  <c r="AY292" i="2"/>
  <c r="AY304" i="2"/>
  <c r="AY316" i="2"/>
  <c r="AY332" i="2"/>
  <c r="AY352" i="2"/>
  <c r="AY368" i="2"/>
  <c r="AY392" i="2"/>
  <c r="Z412" i="2"/>
  <c r="Y674" i="2"/>
  <c r="AY416" i="2"/>
  <c r="AY420" i="2"/>
  <c r="AY424" i="2"/>
  <c r="Z428" i="2"/>
  <c r="AY444" i="2"/>
  <c r="AY500" i="2"/>
  <c r="AY512" i="2"/>
  <c r="AY516" i="2"/>
  <c r="AY524" i="2"/>
  <c r="AY552" i="2"/>
  <c r="AY584" i="2"/>
  <c r="AY596" i="2"/>
  <c r="AY608" i="2"/>
  <c r="AY612" i="2"/>
  <c r="Z636" i="2"/>
  <c r="Y678" i="2"/>
  <c r="AY653" i="2"/>
  <c r="Y663" i="2"/>
  <c r="AG189" i="2"/>
  <c r="AH189" i="2" s="1"/>
  <c r="AF636" i="2"/>
  <c r="T41" i="2"/>
  <c r="T77" i="2"/>
  <c r="T101" i="2"/>
  <c r="T174" i="2"/>
  <c r="T210" i="2"/>
  <c r="T265" i="2"/>
  <c r="T289" i="2"/>
  <c r="T337" i="2"/>
  <c r="T373" i="2"/>
  <c r="T7" i="2"/>
  <c r="BD7" i="2"/>
  <c r="T25" i="2"/>
  <c r="BD25" i="2"/>
  <c r="T43" i="2"/>
  <c r="BD43" i="2"/>
  <c r="T67" i="2"/>
  <c r="BD67" i="2"/>
  <c r="T85" i="2"/>
  <c r="BD85" i="2"/>
  <c r="T103" i="2"/>
  <c r="BD103" i="2"/>
  <c r="T122" i="2"/>
  <c r="BD122" i="2"/>
  <c r="BD140" i="2"/>
  <c r="T140" i="2"/>
  <c r="T170" i="2"/>
  <c r="BD170" i="2"/>
  <c r="BD188" i="2"/>
  <c r="T188" i="2"/>
  <c r="T206" i="2"/>
  <c r="BD206" i="2"/>
  <c r="BD264" i="2"/>
  <c r="T264" i="2"/>
  <c r="BD288" i="2"/>
  <c r="T288" i="2"/>
  <c r="BD306" i="2"/>
  <c r="T306" i="2"/>
  <c r="BD318" i="2"/>
  <c r="T318" i="2"/>
  <c r="BD336" i="2"/>
  <c r="T336" i="2"/>
  <c r="BD360" i="2"/>
  <c r="T360" i="2"/>
  <c r="BD378" i="2"/>
  <c r="T378" i="2"/>
  <c r="BD398" i="2"/>
  <c r="T398" i="2"/>
  <c r="BD432" i="2"/>
  <c r="T432" i="2"/>
  <c r="BD444" i="2"/>
  <c r="T444" i="2"/>
  <c r="BD460" i="2"/>
  <c r="T460" i="2"/>
  <c r="BD476" i="2"/>
  <c r="T476" i="2"/>
  <c r="BD488" i="2"/>
  <c r="T488" i="2"/>
  <c r="BD500" i="2"/>
  <c r="T500" i="2"/>
  <c r="BD512" i="2"/>
  <c r="T512" i="2"/>
  <c r="BD520" i="2"/>
  <c r="T520" i="2"/>
  <c r="BD536" i="2"/>
  <c r="T536" i="2"/>
  <c r="BD548" i="2"/>
  <c r="T548" i="2"/>
  <c r="BD564" i="2"/>
  <c r="T564" i="2"/>
  <c r="BD576" i="2"/>
  <c r="T576" i="2"/>
  <c r="BD588" i="2"/>
  <c r="T588" i="2"/>
  <c r="BD600" i="2"/>
  <c r="T600" i="2"/>
  <c r="BD616" i="2"/>
  <c r="T616" i="2"/>
  <c r="BD628" i="2"/>
  <c r="T628" i="2"/>
  <c r="T332" i="2"/>
  <c r="T368" i="2"/>
  <c r="T387" i="2"/>
  <c r="T416" i="2"/>
  <c r="T420" i="2"/>
  <c r="T424" i="2"/>
  <c r="T433" i="2"/>
  <c r="BD433" i="2"/>
  <c r="BD437" i="2"/>
  <c r="T437" i="2"/>
  <c r="T441" i="2"/>
  <c r="BD441" i="2"/>
  <c r="BD445" i="2"/>
  <c r="T445" i="2"/>
  <c r="T449" i="2"/>
  <c r="BD449" i="2"/>
  <c r="T453" i="2"/>
  <c r="BD453" i="2"/>
  <c r="T457" i="2"/>
  <c r="BD457" i="2"/>
  <c r="BD461" i="2"/>
  <c r="T461" i="2"/>
  <c r="AZ461" i="2" s="1"/>
  <c r="T465" i="2"/>
  <c r="BD465" i="2"/>
  <c r="T469" i="2"/>
  <c r="BD469" i="2"/>
  <c r="T473" i="2"/>
  <c r="BD473" i="2"/>
  <c r="BD477" i="2"/>
  <c r="T477" i="2"/>
  <c r="T481" i="2"/>
  <c r="BD481" i="2"/>
  <c r="BD485" i="2"/>
  <c r="T485" i="2"/>
  <c r="T489" i="2"/>
  <c r="BD489" i="2"/>
  <c r="T493" i="2"/>
  <c r="BD493" i="2"/>
  <c r="T497" i="2"/>
  <c r="BD497" i="2"/>
  <c r="BD501" i="2"/>
  <c r="T501" i="2"/>
  <c r="T505" i="2"/>
  <c r="BD505" i="2"/>
  <c r="BD509" i="2"/>
  <c r="T509" i="2"/>
  <c r="T513" i="2"/>
  <c r="BD513" i="2"/>
  <c r="BD517" i="2"/>
  <c r="T517" i="2"/>
  <c r="T521" i="2"/>
  <c r="BD521" i="2"/>
  <c r="T525" i="2"/>
  <c r="BD525" i="2"/>
  <c r="T529" i="2"/>
  <c r="BD529" i="2"/>
  <c r="BD533" i="2"/>
  <c r="T533" i="2"/>
  <c r="T537" i="2"/>
  <c r="BD537" i="2"/>
  <c r="BD541" i="2"/>
  <c r="T541" i="2"/>
  <c r="T545" i="2"/>
  <c r="BD545" i="2"/>
  <c r="T549" i="2"/>
  <c r="BD549" i="2"/>
  <c r="T553" i="2"/>
  <c r="BD553" i="2"/>
  <c r="BD557" i="2"/>
  <c r="T557" i="2"/>
  <c r="T561" i="2"/>
  <c r="BD561" i="2"/>
  <c r="BD565" i="2"/>
  <c r="T565" i="2"/>
  <c r="T569" i="2"/>
  <c r="BD569" i="2"/>
  <c r="T573" i="2"/>
  <c r="BD573" i="2"/>
  <c r="T577" i="2"/>
  <c r="BD577" i="2"/>
  <c r="BD581" i="2"/>
  <c r="T581" i="2"/>
  <c r="T585" i="2"/>
  <c r="BD585" i="2"/>
  <c r="BD589" i="2"/>
  <c r="T589" i="2"/>
  <c r="T593" i="2"/>
  <c r="BD593" i="2"/>
  <c r="BD597" i="2"/>
  <c r="T597" i="2"/>
  <c r="T601" i="2"/>
  <c r="BD601" i="2"/>
  <c r="T605" i="2"/>
  <c r="BD605" i="2"/>
  <c r="T609" i="2"/>
  <c r="BD609" i="2"/>
  <c r="BD613" i="2"/>
  <c r="T613" i="2"/>
  <c r="T617" i="2"/>
  <c r="BD617" i="2"/>
  <c r="BD621" i="2"/>
  <c r="T621" i="2"/>
  <c r="T625" i="2"/>
  <c r="BD625" i="2"/>
  <c r="T629" i="2"/>
  <c r="BD629" i="2"/>
  <c r="BE222" i="2"/>
  <c r="T222" i="2"/>
  <c r="T234" i="2"/>
  <c r="BE234" i="2"/>
  <c r="T393" i="2"/>
  <c r="BE393" i="2"/>
  <c r="T633" i="2"/>
  <c r="BE633" i="2"/>
  <c r="BE639" i="2"/>
  <c r="T29" i="2"/>
  <c r="T53" i="2"/>
  <c r="T150" i="2"/>
  <c r="T186" i="2"/>
  <c r="T233" i="2"/>
  <c r="T301" i="2"/>
  <c r="T325" i="2"/>
  <c r="T385" i="2"/>
  <c r="T13" i="2"/>
  <c r="BD13" i="2"/>
  <c r="T31" i="2"/>
  <c r="BD31" i="2"/>
  <c r="T49" i="2"/>
  <c r="BD49" i="2"/>
  <c r="T73" i="2"/>
  <c r="BD73" i="2"/>
  <c r="T91" i="2"/>
  <c r="BD91" i="2"/>
  <c r="BD116" i="2"/>
  <c r="T116" i="2"/>
  <c r="BD134" i="2"/>
  <c r="T134" i="2"/>
  <c r="T158" i="2"/>
  <c r="BD158" i="2"/>
  <c r="BD176" i="2"/>
  <c r="T176" i="2"/>
  <c r="BD200" i="2"/>
  <c r="T200" i="2"/>
  <c r="BD258" i="2"/>
  <c r="T258" i="2"/>
  <c r="BD276" i="2"/>
  <c r="T276" i="2"/>
  <c r="BD300" i="2"/>
  <c r="T300" i="2"/>
  <c r="BD324" i="2"/>
  <c r="T324" i="2"/>
  <c r="BD348" i="2"/>
  <c r="T348" i="2"/>
  <c r="BD366" i="2"/>
  <c r="T366" i="2"/>
  <c r="BD384" i="2"/>
  <c r="T384" i="2"/>
  <c r="BD404" i="2"/>
  <c r="T404" i="2"/>
  <c r="BD436" i="2"/>
  <c r="T436" i="2"/>
  <c r="BD452" i="2"/>
  <c r="T452" i="2"/>
  <c r="BD468" i="2"/>
  <c r="T468" i="2"/>
  <c r="BD484" i="2"/>
  <c r="T484" i="2"/>
  <c r="BD496" i="2"/>
  <c r="T496" i="2"/>
  <c r="BD508" i="2"/>
  <c r="T508" i="2"/>
  <c r="BD524" i="2"/>
  <c r="T524" i="2"/>
  <c r="BD540" i="2"/>
  <c r="T540" i="2"/>
  <c r="BD556" i="2"/>
  <c r="T556" i="2"/>
  <c r="BD568" i="2"/>
  <c r="T568" i="2"/>
  <c r="BD580" i="2"/>
  <c r="T580" i="2"/>
  <c r="BD596" i="2"/>
  <c r="T596" i="2"/>
  <c r="BD608" i="2"/>
  <c r="T608" i="2"/>
  <c r="BD624" i="2"/>
  <c r="T624" i="2"/>
  <c r="T6" i="2"/>
  <c r="T175" i="2"/>
  <c r="T187" i="2"/>
  <c r="T211" i="2"/>
  <c r="T223" i="2"/>
  <c r="T235" i="2"/>
  <c r="T14" i="2"/>
  <c r="T26" i="2"/>
  <c r="T38" i="2"/>
  <c r="T50" i="2"/>
  <c r="T62" i="2"/>
  <c r="T74" i="2"/>
  <c r="T86" i="2"/>
  <c r="T98" i="2"/>
  <c r="T110" i="2"/>
  <c r="T123" i="2"/>
  <c r="T135" i="2"/>
  <c r="T147" i="2"/>
  <c r="T159" i="2"/>
  <c r="T171" i="2"/>
  <c r="T183" i="2"/>
  <c r="T189" i="2"/>
  <c r="T195" i="2"/>
  <c r="T207" i="2"/>
  <c r="T224" i="2"/>
  <c r="T236" i="2"/>
  <c r="T256" i="2"/>
  <c r="T268" i="2"/>
  <c r="T274" i="2"/>
  <c r="T280" i="2"/>
  <c r="T292" i="2"/>
  <c r="T304" i="2"/>
  <c r="T316" i="2"/>
  <c r="T328" i="2"/>
  <c r="T340" i="2"/>
  <c r="T352" i="2"/>
  <c r="T358" i="2"/>
  <c r="T364" i="2"/>
  <c r="T376" i="2"/>
  <c r="T382" i="2"/>
  <c r="T396" i="2"/>
  <c r="T408" i="2"/>
  <c r="BD10" i="2"/>
  <c r="T10" i="2"/>
  <c r="T16" i="2"/>
  <c r="BD16" i="2"/>
  <c r="BD22" i="2"/>
  <c r="T22" i="2"/>
  <c r="BD28" i="2"/>
  <c r="T28" i="2"/>
  <c r="BD34" i="2"/>
  <c r="T34" i="2"/>
  <c r="T40" i="2"/>
  <c r="BD40" i="2"/>
  <c r="BD46" i="2"/>
  <c r="T46" i="2"/>
  <c r="BD52" i="2"/>
  <c r="T52" i="2"/>
  <c r="BD58" i="2"/>
  <c r="T58" i="2"/>
  <c r="T64" i="2"/>
  <c r="BD64" i="2"/>
  <c r="BD70" i="2"/>
  <c r="T70" i="2"/>
  <c r="BD76" i="2"/>
  <c r="T76" i="2"/>
  <c r="BD82" i="2"/>
  <c r="T82" i="2"/>
  <c r="T88" i="2"/>
  <c r="BD88" i="2"/>
  <c r="BD94" i="2"/>
  <c r="T94" i="2"/>
  <c r="T100" i="2"/>
  <c r="BD100" i="2"/>
  <c r="BD106" i="2"/>
  <c r="T106" i="2"/>
  <c r="T119" i="2"/>
  <c r="BD119" i="2"/>
  <c r="T125" i="2"/>
  <c r="BD125" i="2"/>
  <c r="T131" i="2"/>
  <c r="BD131" i="2"/>
  <c r="T137" i="2"/>
  <c r="BD137" i="2"/>
  <c r="T143" i="2"/>
  <c r="BD143" i="2"/>
  <c r="T149" i="2"/>
  <c r="BD149" i="2"/>
  <c r="T155" i="2"/>
  <c r="BD155" i="2"/>
  <c r="T161" i="2"/>
  <c r="BD161" i="2"/>
  <c r="T167" i="2"/>
  <c r="BD167" i="2"/>
  <c r="T173" i="2"/>
  <c r="BD173" i="2"/>
  <c r="T179" i="2"/>
  <c r="BD179" i="2"/>
  <c r="T185" i="2"/>
  <c r="BD185" i="2"/>
  <c r="T191" i="2"/>
  <c r="BD191" i="2"/>
  <c r="T197" i="2"/>
  <c r="BD197" i="2"/>
  <c r="T203" i="2"/>
  <c r="BD203" i="2"/>
  <c r="T209" i="2"/>
  <c r="BD209" i="2"/>
  <c r="T255" i="2"/>
  <c r="BD255" i="2"/>
  <c r="BD261" i="2"/>
  <c r="T261" i="2"/>
  <c r="T267" i="2"/>
  <c r="BD267" i="2"/>
  <c r="BD273" i="2"/>
  <c r="T273" i="2"/>
  <c r="T279" i="2"/>
  <c r="BD279" i="2"/>
  <c r="BD285" i="2"/>
  <c r="T285" i="2"/>
  <c r="T291" i="2"/>
  <c r="BD291" i="2"/>
  <c r="BD297" i="2"/>
  <c r="T297" i="2"/>
  <c r="T303" i="2"/>
  <c r="BD303" i="2"/>
  <c r="BD309" i="2"/>
  <c r="T309" i="2"/>
  <c r="T315" i="2"/>
  <c r="BD315" i="2"/>
  <c r="BD321" i="2"/>
  <c r="T321" i="2"/>
  <c r="T327" i="2"/>
  <c r="BD327" i="2"/>
  <c r="BD333" i="2"/>
  <c r="T333" i="2"/>
  <c r="T339" i="2"/>
  <c r="BD339" i="2"/>
  <c r="BD345" i="2"/>
  <c r="T345" i="2"/>
  <c r="T351" i="2"/>
  <c r="BD351" i="2"/>
  <c r="BD357" i="2"/>
  <c r="T357" i="2"/>
  <c r="T363" i="2"/>
  <c r="BD363" i="2"/>
  <c r="BD369" i="2"/>
  <c r="T369" i="2"/>
  <c r="T375" i="2"/>
  <c r="BD375" i="2"/>
  <c r="BD381" i="2"/>
  <c r="T381" i="2"/>
  <c r="BD388" i="2"/>
  <c r="T388" i="2"/>
  <c r="T395" i="2"/>
  <c r="BD395" i="2"/>
  <c r="BD401" i="2"/>
  <c r="T401" i="2"/>
  <c r="T407" i="2"/>
  <c r="BD407" i="2"/>
  <c r="BD430" i="2"/>
  <c r="T430" i="2"/>
  <c r="BD434" i="2"/>
  <c r="T434" i="2"/>
  <c r="BD438" i="2"/>
  <c r="T438" i="2"/>
  <c r="BD442" i="2"/>
  <c r="T442" i="2"/>
  <c r="BD446" i="2"/>
  <c r="T446" i="2"/>
  <c r="BD450" i="2"/>
  <c r="T450" i="2"/>
  <c r="BD454" i="2"/>
  <c r="T454" i="2"/>
  <c r="BD458" i="2"/>
  <c r="T458" i="2"/>
  <c r="BD462" i="2"/>
  <c r="T462" i="2"/>
  <c r="BD466" i="2"/>
  <c r="T466" i="2"/>
  <c r="BD470" i="2"/>
  <c r="T470" i="2"/>
  <c r="BD474" i="2"/>
  <c r="T474" i="2"/>
  <c r="BD478" i="2"/>
  <c r="T478" i="2"/>
  <c r="BD482" i="2"/>
  <c r="T482" i="2"/>
  <c r="BD486" i="2"/>
  <c r="T486" i="2"/>
  <c r="BD490" i="2"/>
  <c r="T490" i="2"/>
  <c r="BD494" i="2"/>
  <c r="T494" i="2"/>
  <c r="BD498" i="2"/>
  <c r="T498" i="2"/>
  <c r="BD502" i="2"/>
  <c r="T502" i="2"/>
  <c r="BD506" i="2"/>
  <c r="T506" i="2"/>
  <c r="BD510" i="2"/>
  <c r="T510" i="2"/>
  <c r="BD514" i="2"/>
  <c r="T514" i="2"/>
  <c r="BD518" i="2"/>
  <c r="T518" i="2"/>
  <c r="BD522" i="2"/>
  <c r="T522" i="2"/>
  <c r="BD526" i="2"/>
  <c r="T526" i="2"/>
  <c r="BD530" i="2"/>
  <c r="T530" i="2"/>
  <c r="BD534" i="2"/>
  <c r="T534" i="2"/>
  <c r="BD538" i="2"/>
  <c r="T538" i="2"/>
  <c r="BD542" i="2"/>
  <c r="T542" i="2"/>
  <c r="BD546" i="2"/>
  <c r="T546" i="2"/>
  <c r="BD550" i="2"/>
  <c r="T550" i="2"/>
  <c r="BD554" i="2"/>
  <c r="T554" i="2"/>
  <c r="BD558" i="2"/>
  <c r="T558" i="2"/>
  <c r="BD562" i="2"/>
  <c r="T562" i="2"/>
  <c r="BD566" i="2"/>
  <c r="T566" i="2"/>
  <c r="BD570" i="2"/>
  <c r="T570" i="2"/>
  <c r="BD574" i="2"/>
  <c r="T574" i="2"/>
  <c r="BD578" i="2"/>
  <c r="T578" i="2"/>
  <c r="BD582" i="2"/>
  <c r="T582" i="2"/>
  <c r="BD586" i="2"/>
  <c r="T586" i="2"/>
  <c r="BD590" i="2"/>
  <c r="T590" i="2"/>
  <c r="BD594" i="2"/>
  <c r="T594" i="2"/>
  <c r="BD598" i="2"/>
  <c r="T598" i="2"/>
  <c r="BD602" i="2"/>
  <c r="T602" i="2"/>
  <c r="BD606" i="2"/>
  <c r="T606" i="2"/>
  <c r="BD610" i="2"/>
  <c r="T610" i="2"/>
  <c r="BD614" i="2"/>
  <c r="T614" i="2"/>
  <c r="BD618" i="2"/>
  <c r="T618" i="2"/>
  <c r="BD622" i="2"/>
  <c r="T622" i="2"/>
  <c r="BD626" i="2"/>
  <c r="T626" i="2"/>
  <c r="T17" i="2"/>
  <c r="T65" i="2"/>
  <c r="T89" i="2"/>
  <c r="T126" i="2"/>
  <c r="T162" i="2"/>
  <c r="T198" i="2"/>
  <c r="T221" i="2"/>
  <c r="T253" i="2"/>
  <c r="T277" i="2"/>
  <c r="T313" i="2"/>
  <c r="T349" i="2"/>
  <c r="T361" i="2"/>
  <c r="T405" i="2"/>
  <c r="T19" i="2"/>
  <c r="BD19" i="2"/>
  <c r="T37" i="2"/>
  <c r="BD37" i="2"/>
  <c r="T55" i="2"/>
  <c r="BD55" i="2"/>
  <c r="T61" i="2"/>
  <c r="BD61" i="2"/>
  <c r="T79" i="2"/>
  <c r="BD79" i="2"/>
  <c r="T97" i="2"/>
  <c r="BD97" i="2"/>
  <c r="T109" i="2"/>
  <c r="BD109" i="2"/>
  <c r="BD128" i="2"/>
  <c r="T128" i="2"/>
  <c r="T146" i="2"/>
  <c r="BD146" i="2"/>
  <c r="BD164" i="2"/>
  <c r="T164" i="2"/>
  <c r="T182" i="2"/>
  <c r="BD182" i="2"/>
  <c r="T194" i="2"/>
  <c r="BD194" i="2"/>
  <c r="BD252" i="2"/>
  <c r="T252" i="2"/>
  <c r="BD270" i="2"/>
  <c r="T270" i="2"/>
  <c r="BD282" i="2"/>
  <c r="T282" i="2"/>
  <c r="BD294" i="2"/>
  <c r="T294" i="2"/>
  <c r="BD312" i="2"/>
  <c r="T312" i="2"/>
  <c r="BD330" i="2"/>
  <c r="T330" i="2"/>
  <c r="BD342" i="2"/>
  <c r="T342" i="2"/>
  <c r="BD354" i="2"/>
  <c r="T354" i="2"/>
  <c r="BD372" i="2"/>
  <c r="T372" i="2"/>
  <c r="T391" i="2"/>
  <c r="BD391" i="2"/>
  <c r="BD410" i="2"/>
  <c r="T410" i="2"/>
  <c r="BD440" i="2"/>
  <c r="T440" i="2"/>
  <c r="BD448" i="2"/>
  <c r="T448" i="2"/>
  <c r="BD456" i="2"/>
  <c r="T456" i="2"/>
  <c r="BD464" i="2"/>
  <c r="T464" i="2"/>
  <c r="BD472" i="2"/>
  <c r="T472" i="2"/>
  <c r="BD480" i="2"/>
  <c r="T480" i="2"/>
  <c r="BD492" i="2"/>
  <c r="T492" i="2"/>
  <c r="BD504" i="2"/>
  <c r="T504" i="2"/>
  <c r="BD516" i="2"/>
  <c r="T516" i="2"/>
  <c r="BD528" i="2"/>
  <c r="T528" i="2"/>
  <c r="BD532" i="2"/>
  <c r="T532" i="2"/>
  <c r="BD544" i="2"/>
  <c r="T544" i="2"/>
  <c r="BD552" i="2"/>
  <c r="T552" i="2"/>
  <c r="BD560" i="2"/>
  <c r="T560" i="2"/>
  <c r="BD572" i="2"/>
  <c r="T572" i="2"/>
  <c r="BD584" i="2"/>
  <c r="T584" i="2"/>
  <c r="BD592" i="2"/>
  <c r="T592" i="2"/>
  <c r="BD604" i="2"/>
  <c r="T604" i="2"/>
  <c r="BD612" i="2"/>
  <c r="T612" i="2"/>
  <c r="BD620" i="2"/>
  <c r="T620" i="2"/>
  <c r="T18" i="2"/>
  <c r="T30" i="2"/>
  <c r="T42" i="2"/>
  <c r="T54" i="2"/>
  <c r="T66" i="2"/>
  <c r="T78" i="2"/>
  <c r="T90" i="2"/>
  <c r="T102" i="2"/>
  <c r="T115" i="2"/>
  <c r="T127" i="2"/>
  <c r="T139" i="2"/>
  <c r="T151" i="2"/>
  <c r="T163" i="2"/>
  <c r="T199" i="2"/>
  <c r="T214" i="2"/>
  <c r="T220" i="2"/>
  <c r="T226" i="2"/>
  <c r="T232" i="2"/>
  <c r="T238" i="2"/>
  <c r="T244" i="2"/>
  <c r="T251" i="2"/>
  <c r="T263" i="2"/>
  <c r="T275" i="2"/>
  <c r="T287" i="2"/>
  <c r="T299" i="2"/>
  <c r="T311" i="2"/>
  <c r="T323" i="2"/>
  <c r="T335" i="2"/>
  <c r="T347" i="2"/>
  <c r="T359" i="2"/>
  <c r="T371" i="2"/>
  <c r="T383" i="2"/>
  <c r="T390" i="2"/>
  <c r="T403" i="2"/>
  <c r="T414" i="2"/>
  <c r="T418" i="2"/>
  <c r="T422" i="2"/>
  <c r="T426" i="2"/>
  <c r="BD431" i="2"/>
  <c r="T431" i="2"/>
  <c r="T435" i="2"/>
  <c r="BD435" i="2"/>
  <c r="BD439" i="2"/>
  <c r="T439" i="2"/>
  <c r="AZ439" i="2" s="1"/>
  <c r="T443" i="2"/>
  <c r="BD443" i="2"/>
  <c r="BD447" i="2"/>
  <c r="T447" i="2"/>
  <c r="T451" i="2"/>
  <c r="BD451" i="2"/>
  <c r="BD455" i="2"/>
  <c r="T455" i="2"/>
  <c r="T459" i="2"/>
  <c r="BD459" i="2"/>
  <c r="BD463" i="2"/>
  <c r="T463" i="2"/>
  <c r="T467" i="2"/>
  <c r="AZ467" i="2" s="1"/>
  <c r="BD467" i="2"/>
  <c r="BD471" i="2"/>
  <c r="T471" i="2"/>
  <c r="T475" i="2"/>
  <c r="BD475" i="2"/>
  <c r="BD479" i="2"/>
  <c r="T479" i="2"/>
  <c r="T483" i="2"/>
  <c r="BD483" i="2"/>
  <c r="BD487" i="2"/>
  <c r="T487" i="2"/>
  <c r="T491" i="2"/>
  <c r="BD491" i="2"/>
  <c r="BD495" i="2"/>
  <c r="T495" i="2"/>
  <c r="T499" i="2"/>
  <c r="BD499" i="2"/>
  <c r="BD503" i="2"/>
  <c r="T503" i="2"/>
  <c r="T507" i="2"/>
  <c r="BD507" i="2"/>
  <c r="BD511" i="2"/>
  <c r="T511" i="2"/>
  <c r="T515" i="2"/>
  <c r="BD515" i="2"/>
  <c r="BD519" i="2"/>
  <c r="T519" i="2"/>
  <c r="BD527" i="2"/>
  <c r="T527" i="2"/>
  <c r="T531" i="2"/>
  <c r="BD531" i="2"/>
  <c r="BD535" i="2"/>
  <c r="T535" i="2"/>
  <c r="T539" i="2"/>
  <c r="BD539" i="2"/>
  <c r="BD543" i="2"/>
  <c r="T543" i="2"/>
  <c r="T547" i="2"/>
  <c r="BD547" i="2"/>
  <c r="BD551" i="2"/>
  <c r="T551" i="2"/>
  <c r="T555" i="2"/>
  <c r="BD555" i="2"/>
  <c r="BD559" i="2"/>
  <c r="T559" i="2"/>
  <c r="T563" i="2"/>
  <c r="BD563" i="2"/>
  <c r="BD567" i="2"/>
  <c r="T567" i="2"/>
  <c r="T571" i="2"/>
  <c r="BD571" i="2"/>
  <c r="BD575" i="2"/>
  <c r="T575" i="2"/>
  <c r="T579" i="2"/>
  <c r="BD579" i="2"/>
  <c r="BD583" i="2"/>
  <c r="T583" i="2"/>
  <c r="T587" i="2"/>
  <c r="BD587" i="2"/>
  <c r="BD591" i="2"/>
  <c r="T591" i="2"/>
  <c r="T595" i="2"/>
  <c r="BD595" i="2"/>
  <c r="BD599" i="2"/>
  <c r="T599" i="2"/>
  <c r="T603" i="2"/>
  <c r="BD603" i="2"/>
  <c r="BD607" i="2"/>
  <c r="T607" i="2"/>
  <c r="T611" i="2"/>
  <c r="BD611" i="2"/>
  <c r="BD615" i="2"/>
  <c r="T615" i="2"/>
  <c r="T619" i="2"/>
  <c r="BD619" i="2"/>
  <c r="BD623" i="2"/>
  <c r="T623" i="2"/>
  <c r="T627" i="2"/>
  <c r="BD627" i="2"/>
  <c r="T219" i="2"/>
  <c r="BE219" i="2"/>
  <c r="T225" i="2"/>
  <c r="BE225" i="2"/>
  <c r="T231" i="2"/>
  <c r="BE231" i="2"/>
  <c r="T237" i="2"/>
  <c r="BE237" i="2"/>
  <c r="T243" i="2"/>
  <c r="BE243" i="2"/>
  <c r="BE631" i="2"/>
  <c r="T631" i="2"/>
  <c r="T635" i="2"/>
  <c r="BE635" i="2"/>
  <c r="T653" i="2"/>
  <c r="BE653" i="2"/>
  <c r="AL404" i="2"/>
  <c r="AL372" i="2"/>
  <c r="AL67" i="2"/>
  <c r="AL188" i="2"/>
  <c r="AL200" i="2"/>
  <c r="AL224" i="2"/>
  <c r="AL7" i="2"/>
  <c r="AL19" i="2"/>
  <c r="AL31" i="2"/>
  <c r="AL140" i="2"/>
  <c r="AL176" i="2"/>
  <c r="AL300" i="2"/>
  <c r="AL324" i="2"/>
  <c r="AL336" i="2"/>
  <c r="AL13" i="2"/>
  <c r="BI13" i="2" s="1"/>
  <c r="AL85" i="2"/>
  <c r="AL146" i="2"/>
  <c r="AL170" i="2"/>
  <c r="AL194" i="2"/>
  <c r="AL318" i="2"/>
  <c r="AL342" i="2"/>
  <c r="AL398" i="2"/>
  <c r="AL73" i="2"/>
  <c r="AL122" i="2"/>
  <c r="AL242" i="2"/>
  <c r="AL258" i="2"/>
  <c r="AL282" i="2"/>
  <c r="AL330" i="2"/>
  <c r="AL410" i="2"/>
  <c r="AL14" i="2"/>
  <c r="AY14" i="2" s="1"/>
  <c r="AL74" i="2"/>
  <c r="AL86" i="2"/>
  <c r="AY86" i="2" s="1"/>
  <c r="AL123" i="2"/>
  <c r="BH123" i="2" s="1"/>
  <c r="AL147" i="2"/>
  <c r="AY147" i="2" s="1"/>
  <c r="AL171" i="2"/>
  <c r="BH171" i="2" s="1"/>
  <c r="AL195" i="2"/>
  <c r="AY195" i="2" s="1"/>
  <c r="AL243" i="2"/>
  <c r="BJ243" i="2" s="1"/>
  <c r="AB243" i="4" s="1"/>
  <c r="AL259" i="2"/>
  <c r="AL283" i="2"/>
  <c r="BH283" i="2" s="1"/>
  <c r="BH281" i="2" s="1"/>
  <c r="AL319" i="2"/>
  <c r="AY319" i="2" s="1"/>
  <c r="AL331" i="2"/>
  <c r="BH331" i="2" s="1"/>
  <c r="AL343" i="2"/>
  <c r="AY343" i="2" s="1"/>
  <c r="AL399" i="2"/>
  <c r="AL411" i="2"/>
  <c r="AY411" i="2" s="1"/>
  <c r="AL5" i="2"/>
  <c r="AL29" i="2"/>
  <c r="AL89" i="2"/>
  <c r="BH89" i="2" s="1"/>
  <c r="AL101" i="2"/>
  <c r="BH101" i="2" s="1"/>
  <c r="AL126" i="2"/>
  <c r="AL138" i="2"/>
  <c r="BH138" i="2" s="1"/>
  <c r="AL150" i="2"/>
  <c r="BH150" i="2" s="1"/>
  <c r="Z150" i="4" s="1"/>
  <c r="AL162" i="2"/>
  <c r="BH162" i="2" s="1"/>
  <c r="AL174" i="2"/>
  <c r="AL186" i="2"/>
  <c r="BH186" i="2" s="1"/>
  <c r="AL198" i="2"/>
  <c r="BH198" i="2" s="1"/>
  <c r="AL210" i="2"/>
  <c r="AL234" i="2"/>
  <c r="AL250" i="2"/>
  <c r="AL262" i="2"/>
  <c r="BH262" i="2" s="1"/>
  <c r="AL274" i="2"/>
  <c r="AL286" i="2"/>
  <c r="BH286" i="2" s="1"/>
  <c r="AL298" i="2"/>
  <c r="BH298" i="2" s="1"/>
  <c r="AL310" i="2"/>
  <c r="BH310" i="2" s="1"/>
  <c r="AL322" i="2"/>
  <c r="BH322" i="2" s="1"/>
  <c r="AL346" i="2"/>
  <c r="AL358" i="2"/>
  <c r="BH358" i="2" s="1"/>
  <c r="AL382" i="2"/>
  <c r="BH382" i="2" s="1"/>
  <c r="AL402" i="2"/>
  <c r="BH402" i="2" s="1"/>
  <c r="AL17" i="2"/>
  <c r="BH17" i="2" s="1"/>
  <c r="BH15" i="2" s="1"/>
  <c r="AL11" i="2"/>
  <c r="BH11" i="2" s="1"/>
  <c r="AL23" i="2"/>
  <c r="BH23" i="2" s="1"/>
  <c r="AL35" i="2"/>
  <c r="AL47" i="2"/>
  <c r="BH47" i="2" s="1"/>
  <c r="AL83" i="2"/>
  <c r="BH83" i="2" s="1"/>
  <c r="Z83" i="4" s="1"/>
  <c r="AL120" i="2"/>
  <c r="AL132" i="2"/>
  <c r="AL144" i="2"/>
  <c r="AL156" i="2"/>
  <c r="AL168" i="2"/>
  <c r="BH168" i="2" s="1"/>
  <c r="AL192" i="2"/>
  <c r="BH192" i="2" s="1"/>
  <c r="AL204" i="2"/>
  <c r="AL216" i="2"/>
  <c r="AL256" i="2"/>
  <c r="BH256" i="2" s="1"/>
  <c r="AL268" i="2"/>
  <c r="BH268" i="2" s="1"/>
  <c r="AL328" i="2"/>
  <c r="AL340" i="2"/>
  <c r="BH340" i="2" s="1"/>
  <c r="AL364" i="2"/>
  <c r="BH364" i="2" s="1"/>
  <c r="AL376" i="2"/>
  <c r="BH376" i="2" s="1"/>
  <c r="AL396" i="2"/>
  <c r="BH396" i="2" s="1"/>
  <c r="AL408" i="2"/>
  <c r="BH408" i="2" s="1"/>
  <c r="AL4" i="2"/>
  <c r="AL8" i="2"/>
  <c r="AY8" i="2" s="1"/>
  <c r="AL16" i="2"/>
  <c r="AY16" i="2" s="1"/>
  <c r="AL20" i="2"/>
  <c r="AY20" i="2" s="1"/>
  <c r="AL28" i="2"/>
  <c r="BI28" i="2" s="1"/>
  <c r="AL32" i="2"/>
  <c r="AY32" i="2" s="1"/>
  <c r="AL68" i="2"/>
  <c r="AY68" i="2" s="1"/>
  <c r="AL88" i="2"/>
  <c r="BI88" i="2" s="1"/>
  <c r="AL100" i="2"/>
  <c r="BI100" i="2" s="1"/>
  <c r="BI99" i="2" s="1"/>
  <c r="AL125" i="2"/>
  <c r="AY125" i="2" s="1"/>
  <c r="AL137" i="2"/>
  <c r="BI137" i="2" s="1"/>
  <c r="AL141" i="2"/>
  <c r="AL149" i="2"/>
  <c r="BI149" i="2" s="1"/>
  <c r="BI148" i="2" s="1"/>
  <c r="AL161" i="2"/>
  <c r="AY161" i="2" s="1"/>
  <c r="AL173" i="2"/>
  <c r="AY173" i="2" s="1"/>
  <c r="AL177" i="2"/>
  <c r="AY177" i="2" s="1"/>
  <c r="AL185" i="2"/>
  <c r="AL189" i="2"/>
  <c r="AL197" i="2"/>
  <c r="AY197" i="2" s="1"/>
  <c r="AL201" i="2"/>
  <c r="AY201" i="2" s="1"/>
  <c r="AL209" i="2"/>
  <c r="BI209" i="2" s="1"/>
  <c r="AA209" i="4" s="1"/>
  <c r="AL225" i="2"/>
  <c r="AY225" i="2" s="1"/>
  <c r="AL233" i="2"/>
  <c r="AY233" i="2" s="1"/>
  <c r="AL249" i="2"/>
  <c r="AL261" i="2"/>
  <c r="AL273" i="2"/>
  <c r="AY273" i="2" s="1"/>
  <c r="AL285" i="2"/>
  <c r="AY285" i="2" s="1"/>
  <c r="AL297" i="2"/>
  <c r="AL301" i="2"/>
  <c r="AL309" i="2"/>
  <c r="BI309" i="2" s="1"/>
  <c r="AL321" i="2"/>
  <c r="BI321" i="2" s="1"/>
  <c r="AL325" i="2"/>
  <c r="AY325" i="2" s="1"/>
  <c r="AL337" i="2"/>
  <c r="AY337" i="2" s="1"/>
  <c r="AL345" i="2"/>
  <c r="AY345" i="2" s="1"/>
  <c r="AL357" i="2"/>
  <c r="AL373" i="2"/>
  <c r="AL381" i="2"/>
  <c r="BI381" i="2" s="1"/>
  <c r="AA381" i="4" s="1"/>
  <c r="AL401" i="2"/>
  <c r="AY401" i="2" s="1"/>
  <c r="AL405" i="2"/>
  <c r="AY405" i="2" s="1"/>
  <c r="AL10" i="2"/>
  <c r="AY10" i="2" s="1"/>
  <c r="AL22" i="2"/>
  <c r="AY22" i="2" s="1"/>
  <c r="AL34" i="2"/>
  <c r="BI34" i="2" s="1"/>
  <c r="AL46" i="2"/>
  <c r="BI46" i="2" s="1"/>
  <c r="AL82" i="2"/>
  <c r="BI82" i="2" s="1"/>
  <c r="AL119" i="2"/>
  <c r="BI119" i="2" s="1"/>
  <c r="AL131" i="2"/>
  <c r="BI131" i="2" s="1"/>
  <c r="AA131" i="4" s="1"/>
  <c r="AL143" i="2"/>
  <c r="AY143" i="2" s="1"/>
  <c r="AL155" i="2"/>
  <c r="BI155" i="2" s="1"/>
  <c r="AL167" i="2"/>
  <c r="BI167" i="2" s="1"/>
  <c r="AL191" i="2"/>
  <c r="BI191" i="2" s="1"/>
  <c r="AL203" i="2"/>
  <c r="AY203" i="2" s="1"/>
  <c r="AL215" i="2"/>
  <c r="BH215" i="2" s="1"/>
  <c r="AL255" i="2"/>
  <c r="BI255" i="2" s="1"/>
  <c r="AL267" i="2"/>
  <c r="BI267" i="2" s="1"/>
  <c r="AL327" i="2"/>
  <c r="BI327" i="2" s="1"/>
  <c r="BI326" i="2" s="1"/>
  <c r="AL339" i="2"/>
  <c r="BI339" i="2" s="1"/>
  <c r="AL363" i="2"/>
  <c r="AY363" i="2" s="1"/>
  <c r="AL375" i="2"/>
  <c r="BI375" i="2" s="1"/>
  <c r="AL395" i="2"/>
  <c r="AL407" i="2"/>
  <c r="BI407" i="2" s="1"/>
  <c r="F668" i="2"/>
  <c r="J668" i="2"/>
  <c r="AZ365" i="2"/>
  <c r="F678" i="2"/>
  <c r="F111" i="2"/>
  <c r="L112" i="2" s="1"/>
  <c r="F675" i="2"/>
  <c r="F671" i="2"/>
  <c r="J216" i="2"/>
  <c r="H5" i="2"/>
  <c r="BC5" i="2" s="1"/>
  <c r="H11" i="2"/>
  <c r="BC11" i="2" s="1"/>
  <c r="BC9" i="2" s="1"/>
  <c r="H23" i="2"/>
  <c r="BC23" i="2" s="1"/>
  <c r="BC21" i="2" s="1"/>
  <c r="H47" i="2"/>
  <c r="BC47" i="2" s="1"/>
  <c r="BC45" i="2" s="1"/>
  <c r="H71" i="2"/>
  <c r="BC71" i="2" s="1"/>
  <c r="BC69" i="2" s="1"/>
  <c r="H83" i="2"/>
  <c r="BC83" i="2" s="1"/>
  <c r="BC81" i="2" s="1"/>
  <c r="H95" i="2"/>
  <c r="BC95" i="2" s="1"/>
  <c r="BC93" i="2" s="1"/>
  <c r="H107" i="2"/>
  <c r="BC107" i="2" s="1"/>
  <c r="BC105" i="2" s="1"/>
  <c r="H114" i="2"/>
  <c r="H120" i="2"/>
  <c r="BC120" i="2" s="1"/>
  <c r="BC118" i="2" s="1"/>
  <c r="H132" i="2"/>
  <c r="BC132" i="2" s="1"/>
  <c r="BC130" i="2" s="1"/>
  <c r="H138" i="2"/>
  <c r="BC138" i="2" s="1"/>
  <c r="BC136" i="2" s="1"/>
  <c r="H156" i="2"/>
  <c r="BC156" i="2" s="1"/>
  <c r="BC154" i="2" s="1"/>
  <c r="H168" i="2"/>
  <c r="BC168" i="2" s="1"/>
  <c r="BC166" i="2" s="1"/>
  <c r="H180" i="2"/>
  <c r="BC180" i="2" s="1"/>
  <c r="BC178" i="2" s="1"/>
  <c r="H192" i="2"/>
  <c r="BC192" i="2" s="1"/>
  <c r="BC190" i="2" s="1"/>
  <c r="H204" i="2"/>
  <c r="BC204" i="2" s="1"/>
  <c r="BC202" i="2" s="1"/>
  <c r="H215" i="2"/>
  <c r="BC215" i="2" s="1"/>
  <c r="BC214" i="2" s="1"/>
  <c r="H239" i="2"/>
  <c r="BC239" i="2" s="1"/>
  <c r="BC238" i="2" s="1"/>
  <c r="H246" i="2"/>
  <c r="H259" i="2"/>
  <c r="BC259" i="2" s="1"/>
  <c r="BC257" i="2" s="1"/>
  <c r="H271" i="2"/>
  <c r="BC271" i="2" s="1"/>
  <c r="BC269" i="2" s="1"/>
  <c r="H283" i="2"/>
  <c r="BC283" i="2" s="1"/>
  <c r="BC281" i="2" s="1"/>
  <c r="H295" i="2"/>
  <c r="BC295" i="2" s="1"/>
  <c r="BC293" i="2" s="1"/>
  <c r="H307" i="2"/>
  <c r="BC307" i="2" s="1"/>
  <c r="BC305" i="2" s="1"/>
  <c r="H319" i="2"/>
  <c r="BC319" i="2" s="1"/>
  <c r="BC317" i="2" s="1"/>
  <c r="H331" i="2"/>
  <c r="BC331" i="2" s="1"/>
  <c r="BC329" i="2" s="1"/>
  <c r="H343" i="2"/>
  <c r="BC343" i="2" s="1"/>
  <c r="BC341" i="2" s="1"/>
  <c r="H355" i="2"/>
  <c r="BC355" i="2" s="1"/>
  <c r="BC353" i="2" s="1"/>
  <c r="H367" i="2"/>
  <c r="BC367" i="2" s="1"/>
  <c r="BC365" i="2" s="1"/>
  <c r="H379" i="2"/>
  <c r="BC379" i="2" s="1"/>
  <c r="BC377" i="2" s="1"/>
  <c r="H392" i="2"/>
  <c r="BC392" i="2" s="1"/>
  <c r="BC390" i="2" s="1"/>
  <c r="H399" i="2"/>
  <c r="BC399" i="2" s="1"/>
  <c r="BC397" i="2" s="1"/>
  <c r="H411" i="2"/>
  <c r="BC411" i="2" s="1"/>
  <c r="BC409" i="2" s="1"/>
  <c r="H415" i="2"/>
  <c r="BC415" i="2" s="1"/>
  <c r="H423" i="2"/>
  <c r="BC423" i="2" s="1"/>
  <c r="H427" i="2"/>
  <c r="BC427" i="2" s="1"/>
  <c r="I152" i="2"/>
  <c r="I245" i="2"/>
  <c r="J632" i="2"/>
  <c r="J636" i="2"/>
  <c r="J642" i="2"/>
  <c r="J646" i="2"/>
  <c r="J650" i="2"/>
  <c r="J654" i="2"/>
  <c r="J658" i="2"/>
  <c r="K523" i="2"/>
  <c r="L523" i="2" s="1"/>
  <c r="AG640" i="2"/>
  <c r="AH640" i="2" s="1"/>
  <c r="AG7" i="2"/>
  <c r="AG234" i="2"/>
  <c r="AH234" i="2" s="1"/>
  <c r="AG595" i="2"/>
  <c r="AH595" i="2" s="1"/>
  <c r="AG626" i="2"/>
  <c r="AH626" i="2" s="1"/>
  <c r="I429" i="2"/>
  <c r="J228" i="2"/>
  <c r="AG412" i="2"/>
  <c r="AG430" i="2"/>
  <c r="H35" i="2"/>
  <c r="BC35" i="2" s="1"/>
  <c r="BC33" i="2" s="1"/>
  <c r="H8" i="2"/>
  <c r="BC8" i="2" s="1"/>
  <c r="BC6" i="2" s="1"/>
  <c r="H32" i="2"/>
  <c r="BC32" i="2" s="1"/>
  <c r="BC30" i="2" s="1"/>
  <c r="H56" i="2"/>
  <c r="BC56" i="2" s="1"/>
  <c r="BC54" i="2" s="1"/>
  <c r="H92" i="2"/>
  <c r="BC92" i="2" s="1"/>
  <c r="BC90" i="2" s="1"/>
  <c r="H117" i="2"/>
  <c r="BC117" i="2" s="1"/>
  <c r="BC115" i="2" s="1"/>
  <c r="H153" i="2"/>
  <c r="H177" i="2"/>
  <c r="BC177" i="2" s="1"/>
  <c r="BC175" i="2" s="1"/>
  <c r="H201" i="2"/>
  <c r="BC201" i="2" s="1"/>
  <c r="BC199" i="2" s="1"/>
  <c r="H242" i="2"/>
  <c r="BC242" i="2" s="1"/>
  <c r="BC241" i="2" s="1"/>
  <c r="H286" i="2"/>
  <c r="BC286" i="2" s="1"/>
  <c r="BC284" i="2" s="1"/>
  <c r="H298" i="2"/>
  <c r="BC298" i="2" s="1"/>
  <c r="BC296" i="2" s="1"/>
  <c r="H310" i="2"/>
  <c r="BC310" i="2" s="1"/>
  <c r="BC308" i="2" s="1"/>
  <c r="H322" i="2"/>
  <c r="BC322" i="2" s="1"/>
  <c r="BC320" i="2" s="1"/>
  <c r="H334" i="2"/>
  <c r="BC334" i="2" s="1"/>
  <c r="BC332" i="2" s="1"/>
  <c r="H346" i="2"/>
  <c r="BC346" i="2" s="1"/>
  <c r="BC344" i="2" s="1"/>
  <c r="H402" i="2"/>
  <c r="BC402" i="2" s="1"/>
  <c r="BC400" i="2" s="1"/>
  <c r="H417" i="2"/>
  <c r="BC417" i="2" s="1"/>
  <c r="H425" i="2"/>
  <c r="BC425" i="2" s="1"/>
  <c r="I4" i="2"/>
  <c r="I249" i="2"/>
  <c r="J634" i="2"/>
  <c r="J644" i="2"/>
  <c r="J652" i="2"/>
  <c r="J660" i="2"/>
  <c r="K113" i="2"/>
  <c r="K665" i="2" s="1"/>
  <c r="K249" i="2"/>
  <c r="L249" i="2" s="1"/>
  <c r="AG113" i="2"/>
  <c r="AG249" i="2"/>
  <c r="AG623" i="2"/>
  <c r="AH623" i="2" s="1"/>
  <c r="AG630" i="2"/>
  <c r="H59" i="2"/>
  <c r="BC59" i="2" s="1"/>
  <c r="BC57" i="2" s="1"/>
  <c r="H144" i="2"/>
  <c r="BC144" i="2" s="1"/>
  <c r="BC142" i="2" s="1"/>
  <c r="H227" i="2"/>
  <c r="BC227" i="2" s="1"/>
  <c r="BC226" i="2" s="1"/>
  <c r="H412" i="2"/>
  <c r="J240" i="2"/>
  <c r="J247" i="2"/>
  <c r="K152" i="2"/>
  <c r="K666" i="2" s="1"/>
  <c r="K212" i="2"/>
  <c r="K412" i="2"/>
  <c r="K674" i="2" s="1"/>
  <c r="K428" i="2"/>
  <c r="K636" i="2"/>
  <c r="H20" i="2"/>
  <c r="BC20" i="2" s="1"/>
  <c r="BC18" i="2" s="1"/>
  <c r="H44" i="2"/>
  <c r="BC44" i="2" s="1"/>
  <c r="BC42" i="2" s="1"/>
  <c r="H68" i="2"/>
  <c r="BC68" i="2" s="1"/>
  <c r="BC66" i="2" s="1"/>
  <c r="H104" i="2"/>
  <c r="BC104" i="2" s="1"/>
  <c r="BC102" i="2" s="1"/>
  <c r="H129" i="2"/>
  <c r="BC129" i="2" s="1"/>
  <c r="BC127" i="2" s="1"/>
  <c r="H141" i="2"/>
  <c r="BC141" i="2" s="1"/>
  <c r="BC139" i="2" s="1"/>
  <c r="H212" i="2"/>
  <c r="H218" i="2"/>
  <c r="BC218" i="2" s="1"/>
  <c r="BC217" i="2" s="1"/>
  <c r="H230" i="2"/>
  <c r="BC230" i="2" s="1"/>
  <c r="BC229" i="2" s="1"/>
  <c r="H250" i="2"/>
  <c r="H262" i="2"/>
  <c r="BC262" i="2" s="1"/>
  <c r="BC260" i="2" s="1"/>
  <c r="H370" i="2"/>
  <c r="BC370" i="2" s="1"/>
  <c r="BC368" i="2" s="1"/>
  <c r="H389" i="2"/>
  <c r="BC389" i="2" s="1"/>
  <c r="BC387" i="2" s="1"/>
  <c r="H413" i="2"/>
  <c r="BC413" i="2" s="1"/>
  <c r="H421" i="2"/>
  <c r="BC421" i="2" s="1"/>
  <c r="I113" i="2"/>
  <c r="J648" i="2"/>
  <c r="J656" i="2"/>
  <c r="K4" i="2"/>
  <c r="L4" i="2" s="1"/>
  <c r="L675" i="2"/>
  <c r="K429" i="2"/>
  <c r="L429" i="2" s="1"/>
  <c r="J213" i="2"/>
  <c r="J386" i="2"/>
  <c r="K630" i="2"/>
  <c r="L630" i="2" s="1"/>
  <c r="BE630" i="2" s="1"/>
  <c r="H80" i="2"/>
  <c r="BC80" i="2" s="1"/>
  <c r="BC78" i="2" s="1"/>
  <c r="H165" i="2"/>
  <c r="BC165" i="2" s="1"/>
  <c r="BC163" i="2" s="1"/>
  <c r="H419" i="2"/>
  <c r="BC419" i="2" s="1"/>
  <c r="J640" i="2"/>
  <c r="AG62" i="2"/>
  <c r="AH62" i="2" s="1"/>
  <c r="AG70" i="2"/>
  <c r="AH70" i="2" s="1"/>
  <c r="AG126" i="2"/>
  <c r="AH126" i="2" s="1"/>
  <c r="AG174" i="2"/>
  <c r="AH174" i="2" s="1"/>
  <c r="AG181" i="2"/>
  <c r="AH181" i="2" s="1"/>
  <c r="AG185" i="2"/>
  <c r="AH185" i="2" s="1"/>
  <c r="AG242" i="2"/>
  <c r="AH242" i="2" s="1"/>
  <c r="AG257" i="2"/>
  <c r="AH257" i="2" s="1"/>
  <c r="AG274" i="2"/>
  <c r="AH274" i="2" s="1"/>
  <c r="AG297" i="2"/>
  <c r="AH297" i="2" s="1"/>
  <c r="AG301" i="2"/>
  <c r="AH301" i="2" s="1"/>
  <c r="AG320" i="2"/>
  <c r="AH320" i="2" s="1"/>
  <c r="AG344" i="2"/>
  <c r="AH344" i="2" s="1"/>
  <c r="AG357" i="2"/>
  <c r="AH357" i="2" s="1"/>
  <c r="AG373" i="2"/>
  <c r="AH373" i="2" s="1"/>
  <c r="AG399" i="2"/>
  <c r="AH399" i="2" s="1"/>
  <c r="AG423" i="2"/>
  <c r="AH423" i="2" s="1"/>
  <c r="AG493" i="2"/>
  <c r="AH493" i="2" s="1"/>
  <c r="AG498" i="2"/>
  <c r="AH498" i="2" s="1"/>
  <c r="AG509" i="2"/>
  <c r="AH509" i="2" s="1"/>
  <c r="AG513" i="2"/>
  <c r="AH513" i="2" s="1"/>
  <c r="AG559" i="2"/>
  <c r="AH559" i="2" s="1"/>
  <c r="AG569" i="2"/>
  <c r="AH569" i="2" s="1"/>
  <c r="AG574" i="2"/>
  <c r="AH574" i="2" s="1"/>
  <c r="AG619" i="2"/>
  <c r="AH619" i="2" s="1"/>
  <c r="AG633" i="2"/>
  <c r="AH633" i="2" s="1"/>
  <c r="K668" i="2"/>
  <c r="L661" i="2"/>
  <c r="L663" i="2"/>
  <c r="L662" i="2"/>
  <c r="F670" i="2"/>
  <c r="F665" i="2"/>
  <c r="F666" i="2"/>
  <c r="F673" i="2"/>
  <c r="F674" i="2"/>
  <c r="K675" i="2"/>
  <c r="F676" i="2"/>
  <c r="F677" i="2"/>
  <c r="J667" i="2"/>
  <c r="AG57" i="2"/>
  <c r="AH57" i="2" s="1"/>
  <c r="AG140" i="2"/>
  <c r="AH140" i="2" s="1"/>
  <c r="AG456" i="2"/>
  <c r="AH456" i="2" s="1"/>
  <c r="AG152" i="2"/>
  <c r="AG212" i="2"/>
  <c r="AZ629" i="2" l="1"/>
  <c r="AY560" i="2"/>
  <c r="AY604" i="2"/>
  <c r="AE604" i="4" s="1"/>
  <c r="AY620" i="2"/>
  <c r="AZ620" i="2" s="1"/>
  <c r="AF620" i="4" s="1"/>
  <c r="AY544" i="2"/>
  <c r="BJ383" i="2"/>
  <c r="BI302" i="2"/>
  <c r="AA302" i="4" s="1"/>
  <c r="AY534" i="2"/>
  <c r="AY494" i="2"/>
  <c r="BC246" i="2"/>
  <c r="BC675" i="2" s="1"/>
  <c r="AZ315" i="2"/>
  <c r="AY572" i="2"/>
  <c r="AZ572" i="2" s="1"/>
  <c r="AY532" i="2"/>
  <c r="AE532" i="4" s="1"/>
  <c r="AY508" i="2"/>
  <c r="AZ508" i="2" s="1"/>
  <c r="BB508" i="2" s="1"/>
  <c r="BH263" i="2"/>
  <c r="AY634" i="2"/>
  <c r="AY518" i="2"/>
  <c r="T657" i="2"/>
  <c r="AY632" i="2"/>
  <c r="BH353" i="2"/>
  <c r="Z77" i="4"/>
  <c r="AY655" i="2"/>
  <c r="AZ655" i="2" s="1"/>
  <c r="BB655" i="2" s="1"/>
  <c r="AY594" i="2"/>
  <c r="AZ549" i="2"/>
  <c r="AC682" i="2"/>
  <c r="AY643" i="2"/>
  <c r="AE643" i="4" s="1"/>
  <c r="AY526" i="2"/>
  <c r="AE526" i="4" s="1"/>
  <c r="BH269" i="2"/>
  <c r="Z227" i="4"/>
  <c r="Z95" i="4"/>
  <c r="R667" i="2"/>
  <c r="R680" i="2" s="1"/>
  <c r="AZ115" i="2"/>
  <c r="AD667" i="2"/>
  <c r="AD680" i="2" s="1"/>
  <c r="AY606" i="2"/>
  <c r="AE606" i="4" s="1"/>
  <c r="AY542" i="2"/>
  <c r="AE542" i="4" s="1"/>
  <c r="AY510" i="2"/>
  <c r="AY486" i="2"/>
  <c r="AZ486" i="2" s="1"/>
  <c r="AA279" i="4"/>
  <c r="AZ557" i="2"/>
  <c r="AF557" i="4" s="1"/>
  <c r="BC153" i="2"/>
  <c r="BE647" i="2"/>
  <c r="K647" i="4" s="1"/>
  <c r="Q647" i="4" s="1"/>
  <c r="BE655" i="2"/>
  <c r="K655" i="4" s="1"/>
  <c r="L655" i="4" s="1"/>
  <c r="AY103" i="2"/>
  <c r="AE103" i="4" s="1"/>
  <c r="AZ551" i="2"/>
  <c r="BJ229" i="2"/>
  <c r="AB229" i="4" s="1"/>
  <c r="AZ565" i="2"/>
  <c r="BB565" i="2" s="1"/>
  <c r="AZ287" i="2"/>
  <c r="AY312" i="2"/>
  <c r="BH377" i="2"/>
  <c r="Z377" i="4" s="1"/>
  <c r="BH347" i="2"/>
  <c r="Z347" i="4" s="1"/>
  <c r="AZ314" i="2"/>
  <c r="AY436" i="2"/>
  <c r="AZ436" i="2" s="1"/>
  <c r="AY252" i="2"/>
  <c r="AZ252" i="2" s="1"/>
  <c r="AZ350" i="2"/>
  <c r="AF350" i="4" s="1"/>
  <c r="BC250" i="2"/>
  <c r="BC248" i="2" s="1"/>
  <c r="AZ533" i="2"/>
  <c r="AY641" i="2"/>
  <c r="AE641" i="4" s="1"/>
  <c r="AY616" i="2"/>
  <c r="AZ616" i="2" s="1"/>
  <c r="AY600" i="2"/>
  <c r="AZ600" i="2" s="1"/>
  <c r="AY528" i="2"/>
  <c r="AE528" i="4" s="1"/>
  <c r="BH293" i="2"/>
  <c r="Z293" i="4" s="1"/>
  <c r="AY657" i="2"/>
  <c r="AZ657" i="2" s="1"/>
  <c r="AY556" i="2"/>
  <c r="AZ556" i="2" s="1"/>
  <c r="AZ10" i="2"/>
  <c r="AY649" i="2"/>
  <c r="AE649" i="4" s="1"/>
  <c r="AY520" i="2"/>
  <c r="AE520" i="4" s="1"/>
  <c r="AY504" i="2"/>
  <c r="AZ91" i="2"/>
  <c r="AZ541" i="2"/>
  <c r="T659" i="2"/>
  <c r="AZ659" i="2" s="1"/>
  <c r="AZ596" i="2"/>
  <c r="AZ512" i="2"/>
  <c r="AY228" i="2"/>
  <c r="AE228" i="4" s="1"/>
  <c r="BH86" i="2"/>
  <c r="BH84" i="2" s="1"/>
  <c r="BC666" i="2"/>
  <c r="BC151" i="2"/>
  <c r="BI125" i="2"/>
  <c r="BC244" i="2"/>
  <c r="AZ603" i="2"/>
  <c r="BB603" i="2" s="1"/>
  <c r="AZ591" i="2"/>
  <c r="AZ303" i="2"/>
  <c r="AZ291" i="2"/>
  <c r="BB291" i="2" s="1"/>
  <c r="BI404" i="2"/>
  <c r="AA404" i="4" s="1"/>
  <c r="BI318" i="2"/>
  <c r="BI317" i="2" s="1"/>
  <c r="BI85" i="2"/>
  <c r="BI84" i="2" s="1"/>
  <c r="BH337" i="2"/>
  <c r="BH335" i="2" s="1"/>
  <c r="Z335" i="4" s="1"/>
  <c r="BC3" i="2"/>
  <c r="BC670" i="2"/>
  <c r="BC681" i="2" s="1"/>
  <c r="AZ597" i="2"/>
  <c r="AZ589" i="2"/>
  <c r="AF589" i="4" s="1"/>
  <c r="AZ581" i="2"/>
  <c r="AF581" i="4" s="1"/>
  <c r="AZ501" i="2"/>
  <c r="AZ485" i="2"/>
  <c r="AF485" i="4" s="1"/>
  <c r="AZ477" i="2"/>
  <c r="AZ469" i="2"/>
  <c r="BB469" i="2" s="1"/>
  <c r="AZ453" i="2"/>
  <c r="AZ445" i="2"/>
  <c r="AZ437" i="2"/>
  <c r="AF437" i="4" s="1"/>
  <c r="BI363" i="2"/>
  <c r="BI401" i="2"/>
  <c r="BI400" i="2" s="1"/>
  <c r="AA400" i="4" s="1"/>
  <c r="AA339" i="4"/>
  <c r="BI338" i="2"/>
  <c r="AA338" i="4" s="1"/>
  <c r="Z186" i="4"/>
  <c r="BH184" i="2"/>
  <c r="Z184" i="4" s="1"/>
  <c r="AA321" i="4"/>
  <c r="BI320" i="2"/>
  <c r="AA320" i="4" s="1"/>
  <c r="AA137" i="4"/>
  <c r="BI136" i="2"/>
  <c r="AA136" i="4" s="1"/>
  <c r="BH45" i="2"/>
  <c r="Z45" i="4" s="1"/>
  <c r="Z47" i="4"/>
  <c r="BH329" i="2"/>
  <c r="Z331" i="4"/>
  <c r="BI406" i="2"/>
  <c r="AA406" i="4" s="1"/>
  <c r="AA407" i="4"/>
  <c r="BI154" i="2"/>
  <c r="AA154" i="4" s="1"/>
  <c r="AA155" i="4"/>
  <c r="Z11" i="4"/>
  <c r="BH9" i="2"/>
  <c r="Z9" i="4" s="1"/>
  <c r="Z138" i="4"/>
  <c r="BH136" i="2"/>
  <c r="Z136" i="4" s="1"/>
  <c r="BI374" i="2"/>
  <c r="AA374" i="4" s="1"/>
  <c r="AA375" i="4"/>
  <c r="BI266" i="2"/>
  <c r="AA266" i="4" s="1"/>
  <c r="AA267" i="4"/>
  <c r="BI190" i="2"/>
  <c r="AA190" i="4" s="1"/>
  <c r="AA191" i="4"/>
  <c r="BI308" i="2"/>
  <c r="AA308" i="4" s="1"/>
  <c r="AA309" i="4"/>
  <c r="Z192" i="4"/>
  <c r="BH190" i="2"/>
  <c r="Z190" i="4" s="1"/>
  <c r="Z162" i="4"/>
  <c r="BH160" i="2"/>
  <c r="Z160" i="4" s="1"/>
  <c r="BH99" i="2"/>
  <c r="Z99" i="4" s="1"/>
  <c r="Z101" i="4"/>
  <c r="BH214" i="2"/>
  <c r="Z214" i="4" s="1"/>
  <c r="Z215" i="4"/>
  <c r="AA88" i="4"/>
  <c r="BI87" i="2"/>
  <c r="AA87" i="4" s="1"/>
  <c r="BI254" i="2"/>
  <c r="AA255" i="4"/>
  <c r="BI166" i="2"/>
  <c r="AA166" i="4" s="1"/>
  <c r="AA167" i="4"/>
  <c r="AA119" i="4"/>
  <c r="BI118" i="2"/>
  <c r="AA118" i="4" s="1"/>
  <c r="BH166" i="2"/>
  <c r="Z166" i="4" s="1"/>
  <c r="Z168" i="4"/>
  <c r="BH21" i="2"/>
  <c r="Z21" i="4" s="1"/>
  <c r="Z23" i="4"/>
  <c r="BH196" i="2"/>
  <c r="Z196" i="4" s="1"/>
  <c r="Z198" i="4"/>
  <c r="BH87" i="2"/>
  <c r="Z89" i="4"/>
  <c r="BI12" i="2"/>
  <c r="AA12" i="4" s="1"/>
  <c r="AA13" i="4"/>
  <c r="AZ305" i="2"/>
  <c r="BB305" i="2" s="1"/>
  <c r="AZ157" i="2"/>
  <c r="BE638" i="2"/>
  <c r="K638" i="4" s="1"/>
  <c r="Q638" i="4" s="1"/>
  <c r="AF678" i="2"/>
  <c r="AF682" i="2" s="1"/>
  <c r="AF684" i="2" s="1"/>
  <c r="AY472" i="2"/>
  <c r="AZ472" i="2" s="1"/>
  <c r="AF472" i="4" s="1"/>
  <c r="AY240" i="2"/>
  <c r="Y667" i="2"/>
  <c r="Z392" i="4"/>
  <c r="BH359" i="2"/>
  <c r="Z359" i="4" s="1"/>
  <c r="BH220" i="2"/>
  <c r="Z220" i="4" s="1"/>
  <c r="Z41" i="4"/>
  <c r="AZ647" i="2"/>
  <c r="AF647" i="4" s="1"/>
  <c r="AZ594" i="2"/>
  <c r="AF594" i="4" s="1"/>
  <c r="BJ235" i="2"/>
  <c r="AB235" i="4" s="1"/>
  <c r="BH147" i="2"/>
  <c r="Z147" i="4" s="1"/>
  <c r="BH32" i="2"/>
  <c r="Z32" i="4" s="1"/>
  <c r="BH8" i="2"/>
  <c r="Z8" i="4" s="1"/>
  <c r="BI10" i="2"/>
  <c r="AA10" i="4" s="1"/>
  <c r="BH405" i="2"/>
  <c r="BH343" i="2"/>
  <c r="BH319" i="2"/>
  <c r="BI285" i="2"/>
  <c r="AZ584" i="2"/>
  <c r="BI372" i="2"/>
  <c r="BI371" i="2" s="1"/>
  <c r="AZ511" i="2"/>
  <c r="BB511" i="2" s="1"/>
  <c r="AZ431" i="2"/>
  <c r="AZ393" i="2"/>
  <c r="AF393" i="4" s="1"/>
  <c r="AZ604" i="2"/>
  <c r="T641" i="2"/>
  <c r="Z283" i="4"/>
  <c r="BH251" i="2"/>
  <c r="Z251" i="4" s="1"/>
  <c r="BH210" i="2"/>
  <c r="BH208" i="2" s="1"/>
  <c r="AZ55" i="2"/>
  <c r="BB55" i="2" s="1"/>
  <c r="BJ241" i="2"/>
  <c r="AB241" i="4" s="1"/>
  <c r="BH201" i="2"/>
  <c r="Z201" i="4" s="1"/>
  <c r="BH20" i="2"/>
  <c r="BH18" i="2" s="1"/>
  <c r="AZ613" i="2"/>
  <c r="AF613" i="4" s="1"/>
  <c r="AA179" i="4"/>
  <c r="BI22" i="2"/>
  <c r="AA22" i="4" s="1"/>
  <c r="BI203" i="2"/>
  <c r="BI143" i="2"/>
  <c r="BI273" i="2"/>
  <c r="BI336" i="2"/>
  <c r="BI335" i="2" s="1"/>
  <c r="BH177" i="2"/>
  <c r="Z177" i="4" s="1"/>
  <c r="AZ479" i="2"/>
  <c r="AY189" i="2"/>
  <c r="AE189" i="4" s="1"/>
  <c r="AZ544" i="2"/>
  <c r="AY464" i="2"/>
  <c r="AZ464" i="2" s="1"/>
  <c r="AY452" i="2"/>
  <c r="AE452" i="4" s="1"/>
  <c r="BH148" i="2"/>
  <c r="Z148" i="4" s="1"/>
  <c r="AJ682" i="2"/>
  <c r="AZ635" i="2"/>
  <c r="AZ599" i="2"/>
  <c r="BB599" i="2" s="1"/>
  <c r="AZ543" i="2"/>
  <c r="AZ535" i="2"/>
  <c r="BB535" i="2" s="1"/>
  <c r="AZ515" i="2"/>
  <c r="AZ499" i="2"/>
  <c r="BB499" i="2" s="1"/>
  <c r="AZ483" i="2"/>
  <c r="BB483" i="2" s="1"/>
  <c r="AZ447" i="2"/>
  <c r="AF447" i="4" s="1"/>
  <c r="AZ179" i="2"/>
  <c r="BI410" i="2"/>
  <c r="BI409" i="2" s="1"/>
  <c r="BI398" i="2"/>
  <c r="AA398" i="4" s="1"/>
  <c r="BI342" i="2"/>
  <c r="AA342" i="4" s="1"/>
  <c r="BI330" i="2"/>
  <c r="BI329" i="2" s="1"/>
  <c r="BI282" i="2"/>
  <c r="BI281" i="2" s="1"/>
  <c r="BI258" i="2"/>
  <c r="BI257" i="2" s="1"/>
  <c r="BI194" i="2"/>
  <c r="BI193" i="2" s="1"/>
  <c r="BI146" i="2"/>
  <c r="BI145" i="2" s="1"/>
  <c r="BH195" i="2"/>
  <c r="BH193" i="2" s="1"/>
  <c r="BH68" i="2"/>
  <c r="Z68" i="4" s="1"/>
  <c r="BH14" i="2"/>
  <c r="Z14" i="4" s="1"/>
  <c r="AA100" i="4"/>
  <c r="BI16" i="2"/>
  <c r="AA16" i="4" s="1"/>
  <c r="BI345" i="2"/>
  <c r="BI197" i="2"/>
  <c r="BI196" i="2" s="1"/>
  <c r="AA196" i="4" s="1"/>
  <c r="BI161" i="2"/>
  <c r="BH411" i="2"/>
  <c r="BH325" i="2"/>
  <c r="BH233" i="2"/>
  <c r="BH232" i="2" s="1"/>
  <c r="Z232" i="4" s="1"/>
  <c r="BJ225" i="2"/>
  <c r="AB225" i="4" s="1"/>
  <c r="BI173" i="2"/>
  <c r="AZ638" i="2"/>
  <c r="AZ539" i="2"/>
  <c r="AZ79" i="2"/>
  <c r="AA327" i="4"/>
  <c r="AZ607" i="2"/>
  <c r="AZ575" i="2"/>
  <c r="AZ359" i="2"/>
  <c r="AF359" i="4" s="1"/>
  <c r="AZ505" i="2"/>
  <c r="AZ98" i="2"/>
  <c r="AZ253" i="2"/>
  <c r="BB253" i="2" s="1"/>
  <c r="AZ608" i="2"/>
  <c r="BB608" i="2" s="1"/>
  <c r="AZ552" i="2"/>
  <c r="BB552" i="2" s="1"/>
  <c r="AZ516" i="2"/>
  <c r="AY628" i="2"/>
  <c r="AE628" i="4" s="1"/>
  <c r="AY576" i="2"/>
  <c r="AZ576" i="2" s="1"/>
  <c r="AY568" i="2"/>
  <c r="AZ568" i="2" s="1"/>
  <c r="BB568" i="2" s="1"/>
  <c r="AY548" i="2"/>
  <c r="AY540" i="2"/>
  <c r="AZ540" i="2" s="1"/>
  <c r="AY488" i="2"/>
  <c r="AZ488" i="2" s="1"/>
  <c r="AF488" i="4" s="1"/>
  <c r="AZ452" i="2"/>
  <c r="W677" i="2"/>
  <c r="BH383" i="2"/>
  <c r="Z383" i="4" s="1"/>
  <c r="BH275" i="2"/>
  <c r="Z275" i="4" s="1"/>
  <c r="Z180" i="4"/>
  <c r="BI390" i="2"/>
  <c r="AA390" i="4" s="1"/>
  <c r="AZ434" i="2"/>
  <c r="BI380" i="2"/>
  <c r="BI350" i="2"/>
  <c r="AA350" i="4" s="1"/>
  <c r="BI208" i="2"/>
  <c r="AA208" i="4" s="1"/>
  <c r="AZ639" i="2"/>
  <c r="BB639" i="2" s="1"/>
  <c r="Z313" i="4"/>
  <c r="BH69" i="2"/>
  <c r="AA291" i="4"/>
  <c r="AA149" i="4"/>
  <c r="AA106" i="4"/>
  <c r="AZ583" i="2"/>
  <c r="AZ527" i="2"/>
  <c r="AZ495" i="2"/>
  <c r="AZ463" i="2"/>
  <c r="AZ63" i="2"/>
  <c r="AZ135" i="2"/>
  <c r="AZ612" i="2"/>
  <c r="AZ560" i="2"/>
  <c r="AZ524" i="2"/>
  <c r="AZ500" i="2"/>
  <c r="AZ53" i="2"/>
  <c r="AF53" i="4" s="1"/>
  <c r="BE649" i="2"/>
  <c r="K649" i="4" s="1"/>
  <c r="L649" i="4" s="1"/>
  <c r="AY588" i="2"/>
  <c r="AZ588" i="2" s="1"/>
  <c r="AY360" i="2"/>
  <c r="AZ360" i="2" s="1"/>
  <c r="AY348" i="2"/>
  <c r="AZ348" i="2" s="1"/>
  <c r="AF348" i="4" s="1"/>
  <c r="AY288" i="2"/>
  <c r="AZ288" i="2" s="1"/>
  <c r="AY578" i="2"/>
  <c r="AE578" i="4" s="1"/>
  <c r="AZ497" i="2"/>
  <c r="BB497" i="2" s="1"/>
  <c r="AZ76" i="2"/>
  <c r="T643" i="2"/>
  <c r="AZ519" i="2"/>
  <c r="AZ503" i="2"/>
  <c r="AZ487" i="2"/>
  <c r="AZ471" i="2"/>
  <c r="AF471" i="4" s="1"/>
  <c r="AZ455" i="2"/>
  <c r="AZ435" i="2"/>
  <c r="BB435" i="2" s="1"/>
  <c r="AZ351" i="2"/>
  <c r="AZ279" i="2"/>
  <c r="AZ621" i="2"/>
  <c r="AZ593" i="2"/>
  <c r="AZ577" i="2"/>
  <c r="BB577" i="2" s="1"/>
  <c r="AZ553" i="2"/>
  <c r="AZ537" i="2"/>
  <c r="AZ517" i="2"/>
  <c r="AZ489" i="2"/>
  <c r="BB489" i="2" s="1"/>
  <c r="AZ473" i="2"/>
  <c r="AZ457" i="2"/>
  <c r="AZ441" i="2"/>
  <c r="AZ504" i="2"/>
  <c r="T649" i="2"/>
  <c r="AY440" i="2"/>
  <c r="AZ440" i="2" s="1"/>
  <c r="AY388" i="2"/>
  <c r="AE388" i="4" s="1"/>
  <c r="AY264" i="2"/>
  <c r="AZ264" i="2" s="1"/>
  <c r="AY164" i="2"/>
  <c r="AZ164" i="2" s="1"/>
  <c r="AY546" i="2"/>
  <c r="AZ546" i="2" s="1"/>
  <c r="AY530" i="2"/>
  <c r="AY522" i="2"/>
  <c r="AY514" i="2"/>
  <c r="AZ514" i="2" s="1"/>
  <c r="BI314" i="2"/>
  <c r="AA314" i="4" s="1"/>
  <c r="BI130" i="2"/>
  <c r="AA130" i="4" s="1"/>
  <c r="K678" i="2"/>
  <c r="AZ231" i="2"/>
  <c r="AZ555" i="2"/>
  <c r="AZ443" i="2"/>
  <c r="AZ75" i="2"/>
  <c r="AZ609" i="2"/>
  <c r="AZ585" i="2"/>
  <c r="AZ561" i="2"/>
  <c r="AZ545" i="2"/>
  <c r="AZ529" i="2"/>
  <c r="AZ481" i="2"/>
  <c r="AF481" i="4" s="1"/>
  <c r="AZ465" i="2"/>
  <c r="AZ449" i="2"/>
  <c r="AZ433" i="2"/>
  <c r="AZ278" i="2"/>
  <c r="AZ444" i="2"/>
  <c r="AZ474" i="2"/>
  <c r="AZ391" i="2"/>
  <c r="AY460" i="2"/>
  <c r="AZ460" i="2" s="1"/>
  <c r="BB460" i="2" s="1"/>
  <c r="AY384" i="2"/>
  <c r="AZ384" i="2" s="1"/>
  <c r="AY276" i="2"/>
  <c r="AZ276" i="2" s="1"/>
  <c r="BI429" i="2"/>
  <c r="AA429" i="4" s="1"/>
  <c r="Z107" i="4"/>
  <c r="BH81" i="2"/>
  <c r="Z81" i="4" s="1"/>
  <c r="Z53" i="4"/>
  <c r="Z17" i="4"/>
  <c r="Q667" i="2"/>
  <c r="Q680" i="2" s="1"/>
  <c r="AY598" i="2"/>
  <c r="AE598" i="4" s="1"/>
  <c r="AY558" i="2"/>
  <c r="AY490" i="2"/>
  <c r="AZ490" i="2" s="1"/>
  <c r="AZ219" i="2"/>
  <c r="AZ507" i="2"/>
  <c r="AZ491" i="2"/>
  <c r="AZ475" i="2"/>
  <c r="AZ459" i="2"/>
  <c r="AF459" i="4" s="1"/>
  <c r="AZ625" i="2"/>
  <c r="AZ521" i="2"/>
  <c r="AZ163" i="2"/>
  <c r="AY476" i="2"/>
  <c r="AY468" i="2"/>
  <c r="AZ468" i="2" s="1"/>
  <c r="AY448" i="2"/>
  <c r="AZ448" i="2" s="1"/>
  <c r="AJ667" i="2"/>
  <c r="AJ680" i="2" s="1"/>
  <c r="AA682" i="2"/>
  <c r="AY610" i="2"/>
  <c r="AY538" i="2"/>
  <c r="BB583" i="2"/>
  <c r="BB467" i="2"/>
  <c r="AF467" i="4"/>
  <c r="BB431" i="2"/>
  <c r="BB279" i="2"/>
  <c r="BB457" i="2"/>
  <c r="AE363" i="4"/>
  <c r="AE22" i="4"/>
  <c r="AE337" i="4"/>
  <c r="K631" i="4"/>
  <c r="Q631" i="4" s="1"/>
  <c r="I519" i="4"/>
  <c r="AG519" i="4" s="1"/>
  <c r="I511" i="4"/>
  <c r="J511" i="4" s="1"/>
  <c r="I503" i="4"/>
  <c r="AG503" i="4" s="1"/>
  <c r="I495" i="4"/>
  <c r="Q495" i="4" s="1"/>
  <c r="I487" i="4"/>
  <c r="AG487" i="4" s="1"/>
  <c r="I479" i="4"/>
  <c r="J479" i="4" s="1"/>
  <c r="I471" i="4"/>
  <c r="AG471" i="4" s="1"/>
  <c r="I463" i="4"/>
  <c r="J463" i="4" s="1"/>
  <c r="I455" i="4"/>
  <c r="AG455" i="4" s="1"/>
  <c r="I447" i="4"/>
  <c r="J447" i="4" s="1"/>
  <c r="I439" i="4"/>
  <c r="AG439" i="4" s="1"/>
  <c r="I431" i="4"/>
  <c r="AG431" i="4" s="1"/>
  <c r="G422" i="4"/>
  <c r="Q422" i="4" s="1"/>
  <c r="G414" i="4"/>
  <c r="Q414" i="4" s="1"/>
  <c r="I620" i="4"/>
  <c r="J620" i="4" s="1"/>
  <c r="I604" i="4"/>
  <c r="J604" i="4" s="1"/>
  <c r="I584" i="4"/>
  <c r="J584" i="4" s="1"/>
  <c r="I560" i="4"/>
  <c r="Q560" i="4" s="1"/>
  <c r="I544" i="4"/>
  <c r="Q544" i="4" s="1"/>
  <c r="I528" i="4"/>
  <c r="Q528" i="4" s="1"/>
  <c r="I504" i="4"/>
  <c r="Q504" i="4" s="1"/>
  <c r="I480" i="4"/>
  <c r="Q480" i="4" s="1"/>
  <c r="I464" i="4"/>
  <c r="Q464" i="4" s="1"/>
  <c r="I448" i="4"/>
  <c r="J448" i="4" s="1"/>
  <c r="I608" i="4"/>
  <c r="J608" i="4" s="1"/>
  <c r="I580" i="4"/>
  <c r="J580" i="4" s="1"/>
  <c r="I556" i="4"/>
  <c r="Q556" i="4" s="1"/>
  <c r="I524" i="4"/>
  <c r="Q524" i="4" s="1"/>
  <c r="I496" i="4"/>
  <c r="Q496" i="4" s="1"/>
  <c r="I468" i="4"/>
  <c r="J468" i="4" s="1"/>
  <c r="I436" i="4"/>
  <c r="J436" i="4" s="1"/>
  <c r="I621" i="4"/>
  <c r="AG621" i="4" s="1"/>
  <c r="I613" i="4"/>
  <c r="Q613" i="4" s="1"/>
  <c r="I597" i="4"/>
  <c r="Q597" i="4" s="1"/>
  <c r="I589" i="4"/>
  <c r="Q589" i="4" s="1"/>
  <c r="I581" i="4"/>
  <c r="AG581" i="4" s="1"/>
  <c r="I565" i="4"/>
  <c r="Q565" i="4" s="1"/>
  <c r="I557" i="4"/>
  <c r="J557" i="4" s="1"/>
  <c r="I541" i="4"/>
  <c r="AG541" i="4" s="1"/>
  <c r="I533" i="4"/>
  <c r="J533" i="4" s="1"/>
  <c r="I517" i="4"/>
  <c r="AG517" i="4" s="1"/>
  <c r="I509" i="4"/>
  <c r="J509" i="4" s="1"/>
  <c r="I501" i="4"/>
  <c r="J501" i="4" s="1"/>
  <c r="I485" i="4"/>
  <c r="Q485" i="4" s="1"/>
  <c r="I477" i="4"/>
  <c r="J477" i="4" s="1"/>
  <c r="I461" i="4"/>
  <c r="Q461" i="4" s="1"/>
  <c r="I445" i="4"/>
  <c r="AG445" i="4" s="1"/>
  <c r="I437" i="4"/>
  <c r="J437" i="4" s="1"/>
  <c r="G424" i="4"/>
  <c r="Q424" i="4" s="1"/>
  <c r="G416" i="4"/>
  <c r="H416" i="4" s="1"/>
  <c r="AE653" i="4"/>
  <c r="AE612" i="4"/>
  <c r="AE596" i="4"/>
  <c r="AE576" i="4"/>
  <c r="AE568" i="4"/>
  <c r="AE516" i="4"/>
  <c r="AE500" i="4"/>
  <c r="AE368" i="4"/>
  <c r="AE352" i="4"/>
  <c r="AE332" i="4"/>
  <c r="AE312" i="4"/>
  <c r="AE292" i="4"/>
  <c r="AE280" i="4"/>
  <c r="AE244" i="4"/>
  <c r="AE236" i="4"/>
  <c r="AE79" i="4"/>
  <c r="AB393" i="4"/>
  <c r="Z365" i="4"/>
  <c r="Z329" i="4"/>
  <c r="Z287" i="4"/>
  <c r="Z263" i="4"/>
  <c r="Z105" i="4"/>
  <c r="Z51" i="4"/>
  <c r="Z15" i="4"/>
  <c r="AE660" i="4"/>
  <c r="AE652" i="4"/>
  <c r="AE644" i="4"/>
  <c r="AE603" i="4"/>
  <c r="AE591" i="4"/>
  <c r="AE555" i="4"/>
  <c r="AE539" i="4"/>
  <c r="AE527" i="4"/>
  <c r="AE519" i="4"/>
  <c r="AE503" i="4"/>
  <c r="AE495" i="4"/>
  <c r="AE487" i="4"/>
  <c r="AE479" i="4"/>
  <c r="AE471" i="4"/>
  <c r="AE455" i="4"/>
  <c r="AE443" i="4"/>
  <c r="AE427" i="4"/>
  <c r="AE419" i="4"/>
  <c r="AE391" i="4"/>
  <c r="AE303" i="4"/>
  <c r="AE291" i="4"/>
  <c r="AE279" i="4"/>
  <c r="AE235" i="4"/>
  <c r="AE227" i="4"/>
  <c r="AE211" i="4"/>
  <c r="AE183" i="4"/>
  <c r="AE163" i="4"/>
  <c r="AE94" i="4"/>
  <c r="AE54" i="4"/>
  <c r="AE42" i="4"/>
  <c r="AE26" i="4"/>
  <c r="AA472" i="4"/>
  <c r="AA464" i="4"/>
  <c r="AA452" i="4"/>
  <c r="AA444" i="4"/>
  <c r="AA436" i="4"/>
  <c r="AE634" i="4"/>
  <c r="AE602" i="4"/>
  <c r="AE594" i="4"/>
  <c r="AE566" i="4"/>
  <c r="AE482" i="4"/>
  <c r="AE474" i="4"/>
  <c r="AE466" i="4"/>
  <c r="AE438" i="4"/>
  <c r="AE302" i="4"/>
  <c r="AE53" i="4"/>
  <c r="AB383" i="4"/>
  <c r="Z413" i="4"/>
  <c r="AE646" i="4"/>
  <c r="AE638" i="4"/>
  <c r="AE573" i="4"/>
  <c r="AE565" i="4"/>
  <c r="AE549" i="4"/>
  <c r="AE541" i="4"/>
  <c r="AE533" i="4"/>
  <c r="AE517" i="4"/>
  <c r="AE505" i="4"/>
  <c r="AE497" i="4"/>
  <c r="AE461" i="4"/>
  <c r="AE421" i="4"/>
  <c r="AE389" i="4"/>
  <c r="AE377" i="4"/>
  <c r="AE365" i="4"/>
  <c r="AE353" i="4"/>
  <c r="AE305" i="4"/>
  <c r="AE289" i="4"/>
  <c r="AE269" i="4"/>
  <c r="AE253" i="4"/>
  <c r="AE229" i="4"/>
  <c r="AE217" i="4"/>
  <c r="AE205" i="4"/>
  <c r="AE133" i="4"/>
  <c r="AE117" i="4"/>
  <c r="AE104" i="4"/>
  <c r="AE92" i="4"/>
  <c r="AE60" i="4"/>
  <c r="AE44" i="4"/>
  <c r="AE36" i="4"/>
  <c r="AB655" i="4"/>
  <c r="AB643" i="4"/>
  <c r="AB634" i="4"/>
  <c r="AA606" i="4"/>
  <c r="AA594" i="4"/>
  <c r="AA566" i="4"/>
  <c r="AA550" i="4"/>
  <c r="AA542" i="4"/>
  <c r="AA534" i="4"/>
  <c r="AA526" i="4"/>
  <c r="AA518" i="4"/>
  <c r="AA510" i="4"/>
  <c r="AA494" i="4"/>
  <c r="AA486" i="4"/>
  <c r="Z420" i="4"/>
  <c r="AZ627" i="2"/>
  <c r="BB551" i="2"/>
  <c r="AF551" i="4"/>
  <c r="BB479" i="2"/>
  <c r="BB443" i="2"/>
  <c r="BB365" i="2"/>
  <c r="AF365" i="4"/>
  <c r="AZ275" i="2"/>
  <c r="BB315" i="2"/>
  <c r="AF315" i="4"/>
  <c r="BB549" i="2"/>
  <c r="AF549" i="4"/>
  <c r="BB533" i="2"/>
  <c r="AF505" i="4"/>
  <c r="AF453" i="4"/>
  <c r="BB115" i="2"/>
  <c r="AF115" i="4"/>
  <c r="BB314" i="2"/>
  <c r="BB572" i="2"/>
  <c r="AF572" i="4"/>
  <c r="AE10" i="4"/>
  <c r="AE325" i="4"/>
  <c r="AE201" i="4"/>
  <c r="AE177" i="4"/>
  <c r="AE20" i="4"/>
  <c r="AE343" i="4"/>
  <c r="AE147" i="4"/>
  <c r="AE14" i="4"/>
  <c r="AZ506" i="2"/>
  <c r="AZ466" i="2"/>
  <c r="K657" i="4"/>
  <c r="L657" i="4" s="1"/>
  <c r="K635" i="4"/>
  <c r="AG635" i="4" s="1"/>
  <c r="I515" i="4"/>
  <c r="Q515" i="4" s="1"/>
  <c r="I507" i="4"/>
  <c r="Q507" i="4" s="1"/>
  <c r="I499" i="4"/>
  <c r="Q499" i="4" s="1"/>
  <c r="I491" i="4"/>
  <c r="Q491" i="4" s="1"/>
  <c r="I483" i="4"/>
  <c r="AG483" i="4" s="1"/>
  <c r="I475" i="4"/>
  <c r="J475" i="4" s="1"/>
  <c r="I467" i="4"/>
  <c r="Q467" i="4" s="1"/>
  <c r="I459" i="4"/>
  <c r="J459" i="4" s="1"/>
  <c r="I451" i="4"/>
  <c r="Q451" i="4" s="1"/>
  <c r="I443" i="4"/>
  <c r="J443" i="4" s="1"/>
  <c r="I435" i="4"/>
  <c r="J435" i="4" s="1"/>
  <c r="I626" i="4"/>
  <c r="Q626" i="4" s="1"/>
  <c r="I618" i="4"/>
  <c r="Q618" i="4" s="1"/>
  <c r="I610" i="4"/>
  <c r="J610" i="4" s="1"/>
  <c r="I602" i="4"/>
  <c r="AG602" i="4" s="1"/>
  <c r="I594" i="4"/>
  <c r="J594" i="4" s="1"/>
  <c r="I586" i="4"/>
  <c r="Q586" i="4" s="1"/>
  <c r="I578" i="4"/>
  <c r="Q578" i="4" s="1"/>
  <c r="I570" i="4"/>
  <c r="AG570" i="4" s="1"/>
  <c r="I562" i="4"/>
  <c r="J562" i="4" s="1"/>
  <c r="I554" i="4"/>
  <c r="Q554" i="4" s="1"/>
  <c r="I546" i="4"/>
  <c r="J546" i="4" s="1"/>
  <c r="I538" i="4"/>
  <c r="Q538" i="4" s="1"/>
  <c r="I530" i="4"/>
  <c r="Q530" i="4" s="1"/>
  <c r="I522" i="4"/>
  <c r="I514" i="4"/>
  <c r="Q514" i="4" s="1"/>
  <c r="I506" i="4"/>
  <c r="AG506" i="4" s="1"/>
  <c r="I498" i="4"/>
  <c r="Q498" i="4" s="1"/>
  <c r="I490" i="4"/>
  <c r="Q490" i="4" s="1"/>
  <c r="I482" i="4"/>
  <c r="J482" i="4" s="1"/>
  <c r="I474" i="4"/>
  <c r="AG474" i="4" s="1"/>
  <c r="I466" i="4"/>
  <c r="J466" i="4" s="1"/>
  <c r="I458" i="4"/>
  <c r="AG458" i="4" s="1"/>
  <c r="I450" i="4"/>
  <c r="Q450" i="4" s="1"/>
  <c r="I442" i="4"/>
  <c r="AG442" i="4" s="1"/>
  <c r="I434" i="4"/>
  <c r="J434" i="4" s="1"/>
  <c r="K659" i="4"/>
  <c r="AG659" i="4" s="1"/>
  <c r="I625" i="4"/>
  <c r="AG625" i="4" s="1"/>
  <c r="I617" i="4"/>
  <c r="Q617" i="4" s="1"/>
  <c r="I609" i="4"/>
  <c r="Q609" i="4" s="1"/>
  <c r="I601" i="4"/>
  <c r="Q601" i="4" s="1"/>
  <c r="I593" i="4"/>
  <c r="Q593" i="4" s="1"/>
  <c r="I585" i="4"/>
  <c r="Q585" i="4" s="1"/>
  <c r="I577" i="4"/>
  <c r="Q577" i="4" s="1"/>
  <c r="I569" i="4"/>
  <c r="Q569" i="4" s="1"/>
  <c r="I561" i="4"/>
  <c r="J561" i="4" s="1"/>
  <c r="I553" i="4"/>
  <c r="J553" i="4" s="1"/>
  <c r="I545" i="4"/>
  <c r="J545" i="4" s="1"/>
  <c r="I537" i="4"/>
  <c r="AG537" i="4" s="1"/>
  <c r="I529" i="4"/>
  <c r="AG529" i="4" s="1"/>
  <c r="I521" i="4"/>
  <c r="Q521" i="4" s="1"/>
  <c r="I513" i="4"/>
  <c r="J513" i="4" s="1"/>
  <c r="I505" i="4"/>
  <c r="Q505" i="4" s="1"/>
  <c r="I497" i="4"/>
  <c r="AG497" i="4" s="1"/>
  <c r="I489" i="4"/>
  <c r="J489" i="4" s="1"/>
  <c r="I481" i="4"/>
  <c r="Q481" i="4" s="1"/>
  <c r="I473" i="4"/>
  <c r="AG473" i="4" s="1"/>
  <c r="I465" i="4"/>
  <c r="Q465" i="4" s="1"/>
  <c r="I457" i="4"/>
  <c r="J457" i="4" s="1"/>
  <c r="I449" i="4"/>
  <c r="Q449" i="4" s="1"/>
  <c r="I441" i="4"/>
  <c r="Q441" i="4" s="1"/>
  <c r="I433" i="4"/>
  <c r="J433" i="4" s="1"/>
  <c r="I616" i="4"/>
  <c r="Q616" i="4" s="1"/>
  <c r="I588" i="4"/>
  <c r="Q588" i="4" s="1"/>
  <c r="I564" i="4"/>
  <c r="Q564" i="4" s="1"/>
  <c r="I536" i="4"/>
  <c r="Q536" i="4" s="1"/>
  <c r="I512" i="4"/>
  <c r="Q512" i="4" s="1"/>
  <c r="I488" i="4"/>
  <c r="Q488" i="4" s="1"/>
  <c r="I460" i="4"/>
  <c r="J460" i="4" s="1"/>
  <c r="I432" i="4"/>
  <c r="Q432" i="4" s="1"/>
  <c r="AE608" i="4"/>
  <c r="AE584" i="4"/>
  <c r="AE572" i="4"/>
  <c r="AE512" i="4"/>
  <c r="AE420" i="4"/>
  <c r="AE75" i="4"/>
  <c r="AE63" i="4"/>
  <c r="AA457" i="4"/>
  <c r="Z238" i="4"/>
  <c r="Z75" i="4"/>
  <c r="Z57" i="4"/>
  <c r="AE631" i="4"/>
  <c r="AE607" i="4"/>
  <c r="AE583" i="4"/>
  <c r="AE563" i="4"/>
  <c r="AE551" i="4"/>
  <c r="AE475" i="4"/>
  <c r="AE467" i="4"/>
  <c r="AE459" i="4"/>
  <c r="AE435" i="4"/>
  <c r="AE387" i="4"/>
  <c r="AE379" i="4"/>
  <c r="AE359" i="4"/>
  <c r="AE315" i="4"/>
  <c r="AE307" i="4"/>
  <c r="AE295" i="4"/>
  <c r="AE287" i="4"/>
  <c r="AE275" i="4"/>
  <c r="AE263" i="4"/>
  <c r="AE135" i="4"/>
  <c r="AE115" i="4"/>
  <c r="AE98" i="4"/>
  <c r="AE90" i="4"/>
  <c r="AB653" i="4"/>
  <c r="AB632" i="4"/>
  <c r="AA620" i="4"/>
  <c r="AA612" i="4"/>
  <c r="AA604" i="4"/>
  <c r="AA596" i="4"/>
  <c r="AA584" i="4"/>
  <c r="AA572" i="4"/>
  <c r="AA560" i="4"/>
  <c r="AA552" i="4"/>
  <c r="AA544" i="4"/>
  <c r="AA532" i="4"/>
  <c r="AA524" i="4"/>
  <c r="AA516" i="4"/>
  <c r="AA508" i="4"/>
  <c r="Z422" i="4"/>
  <c r="AE390" i="4"/>
  <c r="AE238" i="4"/>
  <c r="AE226" i="4"/>
  <c r="AE582" i="4"/>
  <c r="AE530" i="4"/>
  <c r="AE506" i="4"/>
  <c r="AE426" i="4"/>
  <c r="AE370" i="4"/>
  <c r="AE350" i="4"/>
  <c r="AE314" i="4"/>
  <c r="AE278" i="4"/>
  <c r="Z425" i="4"/>
  <c r="AE654" i="4"/>
  <c r="AE625" i="4"/>
  <c r="AE605" i="4"/>
  <c r="AE597" i="4"/>
  <c r="AE589" i="4"/>
  <c r="AE581" i="4"/>
  <c r="AE545" i="4"/>
  <c r="AE501" i="4"/>
  <c r="AE485" i="4"/>
  <c r="AE477" i="4"/>
  <c r="AE469" i="4"/>
  <c r="AE453" i="4"/>
  <c r="AE445" i="4"/>
  <c r="AE437" i="4"/>
  <c r="AE413" i="4"/>
  <c r="AE333" i="4"/>
  <c r="AE157" i="4"/>
  <c r="AE76" i="4"/>
  <c r="AE52" i="4"/>
  <c r="AA380" i="4"/>
  <c r="AA368" i="4"/>
  <c r="AA326" i="4"/>
  <c r="AA254" i="4"/>
  <c r="AA178" i="4"/>
  <c r="AA105" i="4"/>
  <c r="AA93" i="4"/>
  <c r="Z416" i="4"/>
  <c r="AZ653" i="2"/>
  <c r="AZ237" i="2"/>
  <c r="AZ611" i="2"/>
  <c r="AZ571" i="2"/>
  <c r="AZ547" i="2"/>
  <c r="BB439" i="2"/>
  <c r="AF439" i="4"/>
  <c r="BB359" i="2"/>
  <c r="AF10" i="4"/>
  <c r="BB629" i="2"/>
  <c r="AF629" i="4"/>
  <c r="BB561" i="2"/>
  <c r="AF501" i="4"/>
  <c r="AF465" i="4"/>
  <c r="BB512" i="2"/>
  <c r="BB488" i="2"/>
  <c r="AE203" i="4"/>
  <c r="AE143" i="4"/>
  <c r="AE405" i="4"/>
  <c r="AE285" i="4"/>
  <c r="AE233" i="4"/>
  <c r="AE197" i="4"/>
  <c r="AE173" i="4"/>
  <c r="AE68" i="4"/>
  <c r="AE16" i="4"/>
  <c r="AZ570" i="2"/>
  <c r="AZ530" i="2"/>
  <c r="AZ458" i="2"/>
  <c r="I623" i="4"/>
  <c r="Q623" i="4" s="1"/>
  <c r="I615" i="4"/>
  <c r="Q615" i="4" s="1"/>
  <c r="I607" i="4"/>
  <c r="J607" i="4" s="1"/>
  <c r="I599" i="4"/>
  <c r="AG599" i="4" s="1"/>
  <c r="I591" i="4"/>
  <c r="Q591" i="4" s="1"/>
  <c r="I583" i="4"/>
  <c r="J583" i="4" s="1"/>
  <c r="I575" i="4"/>
  <c r="AG575" i="4" s="1"/>
  <c r="I567" i="4"/>
  <c r="J567" i="4" s="1"/>
  <c r="I559" i="4"/>
  <c r="Q559" i="4" s="1"/>
  <c r="I551" i="4"/>
  <c r="Q551" i="4" s="1"/>
  <c r="I543" i="4"/>
  <c r="J543" i="4" s="1"/>
  <c r="I535" i="4"/>
  <c r="Q535" i="4" s="1"/>
  <c r="I527" i="4"/>
  <c r="Q527" i="4" s="1"/>
  <c r="G426" i="4"/>
  <c r="Q426" i="4" s="1"/>
  <c r="G418" i="4"/>
  <c r="Q418" i="4" s="1"/>
  <c r="I612" i="4"/>
  <c r="J612" i="4" s="1"/>
  <c r="I592" i="4"/>
  <c r="Q592" i="4" s="1"/>
  <c r="I572" i="4"/>
  <c r="J572" i="4" s="1"/>
  <c r="I552" i="4"/>
  <c r="J552" i="4" s="1"/>
  <c r="I532" i="4"/>
  <c r="Q532" i="4" s="1"/>
  <c r="I516" i="4"/>
  <c r="Q516" i="4" s="1"/>
  <c r="I492" i="4"/>
  <c r="Q492" i="4" s="1"/>
  <c r="I472" i="4"/>
  <c r="Q472" i="4" s="1"/>
  <c r="I456" i="4"/>
  <c r="J456" i="4" s="1"/>
  <c r="I440" i="4"/>
  <c r="I624" i="4"/>
  <c r="Q624" i="4" s="1"/>
  <c r="I596" i="4"/>
  <c r="Q596" i="4" s="1"/>
  <c r="I568" i="4"/>
  <c r="J568" i="4" s="1"/>
  <c r="I540" i="4"/>
  <c r="I508" i="4"/>
  <c r="Q508" i="4" s="1"/>
  <c r="I484" i="4"/>
  <c r="J484" i="4" s="1"/>
  <c r="I452" i="4"/>
  <c r="J452" i="4" s="1"/>
  <c r="K639" i="4"/>
  <c r="Q639" i="4" s="1"/>
  <c r="G420" i="4"/>
  <c r="Q420" i="4" s="1"/>
  <c r="AE544" i="4"/>
  <c r="AE504" i="4"/>
  <c r="AE444" i="4"/>
  <c r="AE416" i="4"/>
  <c r="AE392" i="4"/>
  <c r="AE316" i="4"/>
  <c r="AE304" i="4"/>
  <c r="AE91" i="4"/>
  <c r="AE55" i="4"/>
  <c r="AE43" i="4"/>
  <c r="Z390" i="4"/>
  <c r="Z311" i="4"/>
  <c r="Z281" i="4"/>
  <c r="Z269" i="4"/>
  <c r="Z226" i="4"/>
  <c r="Z87" i="4"/>
  <c r="AE656" i="4"/>
  <c r="AE648" i="4"/>
  <c r="AE635" i="4"/>
  <c r="AE599" i="4"/>
  <c r="AE571" i="4"/>
  <c r="AE543" i="4"/>
  <c r="AE535" i="4"/>
  <c r="AE515" i="4"/>
  <c r="AE507" i="4"/>
  <c r="AE499" i="4"/>
  <c r="AE491" i="4"/>
  <c r="AE483" i="4"/>
  <c r="AE447" i="4"/>
  <c r="AE415" i="4"/>
  <c r="AE351" i="4"/>
  <c r="AE239" i="4"/>
  <c r="AE207" i="4"/>
  <c r="AE179" i="4"/>
  <c r="AE106" i="4"/>
  <c r="AE50" i="4"/>
  <c r="AE38" i="4"/>
  <c r="AA476" i="4"/>
  <c r="AA468" i="4"/>
  <c r="AA460" i="4"/>
  <c r="AA448" i="4"/>
  <c r="AA440" i="4"/>
  <c r="AE659" i="4"/>
  <c r="AE647" i="4"/>
  <c r="AE639" i="4"/>
  <c r="AE570" i="4"/>
  <c r="AE562" i="4"/>
  <c r="AE502" i="4"/>
  <c r="AE494" i="4"/>
  <c r="AE478" i="4"/>
  <c r="AE470" i="4"/>
  <c r="AE462" i="4"/>
  <c r="AE454" i="4"/>
  <c r="AE442" i="4"/>
  <c r="AE434" i="4"/>
  <c r="AE230" i="4"/>
  <c r="AE218" i="4"/>
  <c r="AE178" i="4"/>
  <c r="AE77" i="4"/>
  <c r="Z421" i="4"/>
  <c r="AE642" i="4"/>
  <c r="AE621" i="4"/>
  <c r="AE613" i="4"/>
  <c r="AE561" i="4"/>
  <c r="AE553" i="4"/>
  <c r="AE537" i="4"/>
  <c r="AE529" i="4"/>
  <c r="AE521" i="4"/>
  <c r="AE465" i="4"/>
  <c r="AE425" i="4"/>
  <c r="AE393" i="4"/>
  <c r="AE385" i="4"/>
  <c r="AE369" i="4"/>
  <c r="AE361" i="4"/>
  <c r="AE349" i="4"/>
  <c r="AE313" i="4"/>
  <c r="AE293" i="4"/>
  <c r="AE277" i="4"/>
  <c r="AE265" i="4"/>
  <c r="AE221" i="4"/>
  <c r="AE129" i="4"/>
  <c r="AE108" i="4"/>
  <c r="AE96" i="4"/>
  <c r="AE80" i="4"/>
  <c r="AE56" i="4"/>
  <c r="AE24" i="4"/>
  <c r="AB647" i="4"/>
  <c r="AB639" i="4"/>
  <c r="AA610" i="4"/>
  <c r="AA598" i="4"/>
  <c r="AA578" i="4"/>
  <c r="AA558" i="4"/>
  <c r="AA546" i="4"/>
  <c r="AA538" i="4"/>
  <c r="AA530" i="4"/>
  <c r="AA522" i="4"/>
  <c r="AA514" i="4"/>
  <c r="AA502" i="4"/>
  <c r="AA490" i="4"/>
  <c r="AA99" i="4"/>
  <c r="K630" i="4"/>
  <c r="Q630" i="4" s="1"/>
  <c r="AZ587" i="2"/>
  <c r="AZ563" i="2"/>
  <c r="AF503" i="4"/>
  <c r="BB471" i="2"/>
  <c r="BB557" i="2"/>
  <c r="BB461" i="2"/>
  <c r="AF461" i="4"/>
  <c r="BB604" i="2"/>
  <c r="BB524" i="2"/>
  <c r="AE401" i="4"/>
  <c r="AE345" i="4"/>
  <c r="AE273" i="4"/>
  <c r="AE225" i="4"/>
  <c r="AE161" i="4"/>
  <c r="AE125" i="4"/>
  <c r="AE32" i="4"/>
  <c r="AE8" i="4"/>
  <c r="AE411" i="4"/>
  <c r="AE319" i="4"/>
  <c r="AE195" i="4"/>
  <c r="AE86" i="4"/>
  <c r="AZ562" i="2"/>
  <c r="AZ482" i="2"/>
  <c r="AZ442" i="2"/>
  <c r="K653" i="4"/>
  <c r="L653" i="4" s="1"/>
  <c r="K641" i="4"/>
  <c r="Q641" i="4" s="1"/>
  <c r="I627" i="4"/>
  <c r="Q627" i="4" s="1"/>
  <c r="I619" i="4"/>
  <c r="J619" i="4" s="1"/>
  <c r="I611" i="4"/>
  <c r="Q611" i="4" s="1"/>
  <c r="I603" i="4"/>
  <c r="AG603" i="4" s="1"/>
  <c r="I595" i="4"/>
  <c r="J595" i="4" s="1"/>
  <c r="I587" i="4"/>
  <c r="AG587" i="4" s="1"/>
  <c r="I579" i="4"/>
  <c r="Q579" i="4" s="1"/>
  <c r="I571" i="4"/>
  <c r="AG571" i="4" s="1"/>
  <c r="I563" i="4"/>
  <c r="AG563" i="4" s="1"/>
  <c r="I555" i="4"/>
  <c r="AG555" i="4" s="1"/>
  <c r="I547" i="4"/>
  <c r="Q547" i="4" s="1"/>
  <c r="I539" i="4"/>
  <c r="AG539" i="4" s="1"/>
  <c r="I531" i="4"/>
  <c r="J531" i="4" s="1"/>
  <c r="I622" i="4"/>
  <c r="Q622" i="4" s="1"/>
  <c r="I614" i="4"/>
  <c r="AG614" i="4" s="1"/>
  <c r="I606" i="4"/>
  <c r="J606" i="4" s="1"/>
  <c r="I598" i="4"/>
  <c r="Q598" i="4" s="1"/>
  <c r="I590" i="4"/>
  <c r="J590" i="4" s="1"/>
  <c r="I582" i="4"/>
  <c r="AG582" i="4" s="1"/>
  <c r="I574" i="4"/>
  <c r="J574" i="4" s="1"/>
  <c r="I566" i="4"/>
  <c r="Q566" i="4" s="1"/>
  <c r="I558" i="4"/>
  <c r="Q558" i="4" s="1"/>
  <c r="I550" i="4"/>
  <c r="J550" i="4" s="1"/>
  <c r="I542" i="4"/>
  <c r="Q542" i="4" s="1"/>
  <c r="I534" i="4"/>
  <c r="Q534" i="4" s="1"/>
  <c r="I526" i="4"/>
  <c r="Q526" i="4" s="1"/>
  <c r="I518" i="4"/>
  <c r="Q518" i="4" s="1"/>
  <c r="I510" i="4"/>
  <c r="Q510" i="4" s="1"/>
  <c r="I502" i="4"/>
  <c r="J502" i="4" s="1"/>
  <c r="I494" i="4"/>
  <c r="Q494" i="4" s="1"/>
  <c r="I486" i="4"/>
  <c r="Q486" i="4" s="1"/>
  <c r="I478" i="4"/>
  <c r="AG478" i="4" s="1"/>
  <c r="I470" i="4"/>
  <c r="AG470" i="4" s="1"/>
  <c r="I462" i="4"/>
  <c r="AG462" i="4" s="1"/>
  <c r="I454" i="4"/>
  <c r="Q454" i="4" s="1"/>
  <c r="I446" i="4"/>
  <c r="J446" i="4" s="1"/>
  <c r="I438" i="4"/>
  <c r="Q438" i="4" s="1"/>
  <c r="I430" i="4"/>
  <c r="Q430" i="4" s="1"/>
  <c r="K643" i="4"/>
  <c r="L643" i="4" s="1"/>
  <c r="K633" i="4"/>
  <c r="L633" i="4" s="1"/>
  <c r="I629" i="4"/>
  <c r="AG629" i="4" s="1"/>
  <c r="I605" i="4"/>
  <c r="AG605" i="4" s="1"/>
  <c r="I573" i="4"/>
  <c r="AG573" i="4" s="1"/>
  <c r="I549" i="4"/>
  <c r="AG549" i="4" s="1"/>
  <c r="I525" i="4"/>
  <c r="AG525" i="4" s="1"/>
  <c r="I493" i="4"/>
  <c r="J493" i="4" s="1"/>
  <c r="I469" i="4"/>
  <c r="AG469" i="4" s="1"/>
  <c r="I453" i="4"/>
  <c r="AG453" i="4" s="1"/>
  <c r="I628" i="4"/>
  <c r="Q628" i="4" s="1"/>
  <c r="I600" i="4"/>
  <c r="Q600" i="4" s="1"/>
  <c r="I576" i="4"/>
  <c r="J576" i="4" s="1"/>
  <c r="I548" i="4"/>
  <c r="Q548" i="4" s="1"/>
  <c r="I520" i="4"/>
  <c r="J520" i="4" s="1"/>
  <c r="I500" i="4"/>
  <c r="AG500" i="4" s="1"/>
  <c r="I476" i="4"/>
  <c r="J476" i="4" s="1"/>
  <c r="I444" i="4"/>
  <c r="Q444" i="4" s="1"/>
  <c r="AE632" i="4"/>
  <c r="AE620" i="4"/>
  <c r="AE560" i="4"/>
  <c r="AE552" i="4"/>
  <c r="AE524" i="4"/>
  <c r="AE460" i="4"/>
  <c r="AE424" i="4"/>
  <c r="AE180" i="4"/>
  <c r="AE107" i="4"/>
  <c r="AE95" i="4"/>
  <c r="AE71" i="4"/>
  <c r="AE59" i="4"/>
  <c r="AE51" i="4"/>
  <c r="AE39" i="4"/>
  <c r="AE682" i="2"/>
  <c r="AD682" i="2"/>
  <c r="AD684" i="2" s="1"/>
  <c r="Z353" i="4"/>
  <c r="Z305" i="4"/>
  <c r="Z178" i="4"/>
  <c r="Z93" i="4"/>
  <c r="Z69" i="4"/>
  <c r="Z39" i="4"/>
  <c r="S682" i="2"/>
  <c r="AE627" i="4"/>
  <c r="AE611" i="4"/>
  <c r="AE587" i="4"/>
  <c r="AE575" i="4"/>
  <c r="AE547" i="4"/>
  <c r="AE511" i="4"/>
  <c r="AE463" i="4"/>
  <c r="AE439" i="4"/>
  <c r="AE431" i="4"/>
  <c r="AE383" i="4"/>
  <c r="AE367" i="4"/>
  <c r="AE355" i="4"/>
  <c r="AE347" i="4"/>
  <c r="AE311" i="4"/>
  <c r="AE271" i="4"/>
  <c r="AE251" i="4"/>
  <c r="AE231" i="4"/>
  <c r="AE219" i="4"/>
  <c r="AE151" i="4"/>
  <c r="AE127" i="4"/>
  <c r="AE110" i="4"/>
  <c r="AE102" i="4"/>
  <c r="AE78" i="4"/>
  <c r="AB657" i="4"/>
  <c r="AB649" i="4"/>
  <c r="AB641" i="4"/>
  <c r="AA628" i="4"/>
  <c r="AA616" i="4"/>
  <c r="AA608" i="4"/>
  <c r="AA600" i="4"/>
  <c r="AA588" i="4"/>
  <c r="AA576" i="4"/>
  <c r="AA568" i="4"/>
  <c r="AA556" i="4"/>
  <c r="AA548" i="4"/>
  <c r="AA540" i="4"/>
  <c r="AA528" i="4"/>
  <c r="AA520" i="4"/>
  <c r="AA512" i="4"/>
  <c r="AA504" i="4"/>
  <c r="Z414" i="4"/>
  <c r="AE105" i="4"/>
  <c r="AE93" i="4"/>
  <c r="AE614" i="4"/>
  <c r="AE550" i="4"/>
  <c r="AE534" i="4"/>
  <c r="AE518" i="4"/>
  <c r="AE510" i="4"/>
  <c r="AE458" i="4"/>
  <c r="AE386" i="4"/>
  <c r="AE334" i="4"/>
  <c r="AE290" i="4"/>
  <c r="AE41" i="4"/>
  <c r="AB217" i="4"/>
  <c r="Z417" i="4"/>
  <c r="AE658" i="4"/>
  <c r="AE629" i="4"/>
  <c r="AE609" i="4"/>
  <c r="AE593" i="4"/>
  <c r="AE585" i="4"/>
  <c r="AE577" i="4"/>
  <c r="AE557" i="4"/>
  <c r="AE525" i="4"/>
  <c r="AE489" i="4"/>
  <c r="AE481" i="4"/>
  <c r="AE473" i="4"/>
  <c r="AE457" i="4"/>
  <c r="AE449" i="4"/>
  <c r="AE441" i="4"/>
  <c r="AE433" i="4"/>
  <c r="AE417" i="4"/>
  <c r="AE237" i="4"/>
  <c r="AE213" i="4"/>
  <c r="AE165" i="4"/>
  <c r="AE64" i="4"/>
  <c r="AE48" i="4"/>
  <c r="AE40" i="4"/>
  <c r="AA332" i="4"/>
  <c r="AA290" i="4"/>
  <c r="AA278" i="4"/>
  <c r="AA148" i="4"/>
  <c r="Z424" i="4"/>
  <c r="AZ353" i="2"/>
  <c r="AZ244" i="2"/>
  <c r="AZ211" i="2"/>
  <c r="AZ54" i="2"/>
  <c r="AZ292" i="2"/>
  <c r="AZ39" i="2"/>
  <c r="AZ229" i="2"/>
  <c r="AZ26" i="2"/>
  <c r="AZ302" i="2"/>
  <c r="AZ207" i="2"/>
  <c r="AZ313" i="2"/>
  <c r="AZ347" i="2"/>
  <c r="AZ151" i="2"/>
  <c r="AZ24" i="2"/>
  <c r="AZ102" i="2"/>
  <c r="AZ325" i="2"/>
  <c r="AZ377" i="2"/>
  <c r="AZ269" i="2"/>
  <c r="AZ217" i="2"/>
  <c r="AZ108" i="2"/>
  <c r="AZ36" i="2"/>
  <c r="AZ236" i="2"/>
  <c r="AZ289" i="2"/>
  <c r="AZ178" i="2"/>
  <c r="AZ235" i="2"/>
  <c r="AZ205" i="2"/>
  <c r="AZ133" i="2"/>
  <c r="AZ60" i="2"/>
  <c r="AZ183" i="2"/>
  <c r="AZ304" i="2"/>
  <c r="AZ221" i="2"/>
  <c r="AZ77" i="2"/>
  <c r="AZ293" i="2"/>
  <c r="AZ251" i="2"/>
  <c r="AZ127" i="2"/>
  <c r="AZ96" i="2"/>
  <c r="AZ48" i="2"/>
  <c r="AZ38" i="2"/>
  <c r="AZ290" i="2"/>
  <c r="AZ349" i="2"/>
  <c r="AZ277" i="2"/>
  <c r="AZ41" i="2"/>
  <c r="AZ50" i="2"/>
  <c r="AZ361" i="2"/>
  <c r="AZ383" i="2"/>
  <c r="AZ51" i="2"/>
  <c r="AZ78" i="2"/>
  <c r="AZ110" i="2"/>
  <c r="AZ280" i="2"/>
  <c r="AZ332" i="2"/>
  <c r="AZ352" i="2"/>
  <c r="AZ105" i="2"/>
  <c r="AZ93" i="2"/>
  <c r="AZ390" i="2"/>
  <c r="AZ238" i="2"/>
  <c r="AZ226" i="2"/>
  <c r="AG346" i="2"/>
  <c r="AH346" i="2" s="1"/>
  <c r="AY346" i="2" s="1"/>
  <c r="AG120" i="2"/>
  <c r="AH120" i="2" s="1"/>
  <c r="AY120" i="2" s="1"/>
  <c r="AH152" i="2"/>
  <c r="BI152" i="2" s="1"/>
  <c r="AG116" i="2"/>
  <c r="AH116" i="2" s="1"/>
  <c r="AH212" i="2"/>
  <c r="BH212" i="2" s="1"/>
  <c r="AG196" i="2"/>
  <c r="AH196" i="2" s="1"/>
  <c r="AG567" i="2"/>
  <c r="AH567" i="2" s="1"/>
  <c r="AG184" i="2"/>
  <c r="AH184" i="2" s="1"/>
  <c r="AG617" i="2"/>
  <c r="AH617" i="2" s="1"/>
  <c r="AG61" i="2"/>
  <c r="AH61" i="2" s="1"/>
  <c r="AG592" i="2"/>
  <c r="AH592" i="2" s="1"/>
  <c r="AG536" i="2"/>
  <c r="AH536" i="2" s="1"/>
  <c r="AG134" i="2"/>
  <c r="AH134" i="2" s="1"/>
  <c r="AG118" i="2"/>
  <c r="AH118" i="2" s="1"/>
  <c r="AH630" i="2"/>
  <c r="AY630" i="2" s="1"/>
  <c r="AG671" i="2"/>
  <c r="AH430" i="2"/>
  <c r="AY373" i="2"/>
  <c r="BD353" i="2"/>
  <c r="I354" i="4"/>
  <c r="BD329" i="2"/>
  <c r="I330" i="4"/>
  <c r="BD293" i="2"/>
  <c r="I294" i="4"/>
  <c r="BD269" i="2"/>
  <c r="I270" i="4"/>
  <c r="BD163" i="2"/>
  <c r="I164" i="4"/>
  <c r="BD127" i="2"/>
  <c r="I128" i="4"/>
  <c r="G162" i="4"/>
  <c r="G89" i="4"/>
  <c r="G17" i="4"/>
  <c r="BD374" i="2"/>
  <c r="I375" i="4"/>
  <c r="AZ369" i="2"/>
  <c r="BD356" i="2"/>
  <c r="I357" i="4"/>
  <c r="BD344" i="2"/>
  <c r="I345" i="4"/>
  <c r="BD332" i="2"/>
  <c r="I333" i="4"/>
  <c r="BD320" i="2"/>
  <c r="I321" i="4"/>
  <c r="BD308" i="2"/>
  <c r="I309" i="4"/>
  <c r="BD296" i="2"/>
  <c r="I297" i="4"/>
  <c r="BD284" i="2"/>
  <c r="I285" i="4"/>
  <c r="BD272" i="2"/>
  <c r="I273" i="4"/>
  <c r="BD260" i="2"/>
  <c r="I261" i="4"/>
  <c r="BD105" i="2"/>
  <c r="I106" i="4"/>
  <c r="BD93" i="2"/>
  <c r="I94" i="4"/>
  <c r="BD81" i="2"/>
  <c r="I82" i="4"/>
  <c r="G376" i="4"/>
  <c r="G340" i="4"/>
  <c r="G316" i="4"/>
  <c r="G256" i="4"/>
  <c r="BD157" i="2"/>
  <c r="I158" i="4"/>
  <c r="BD72" i="2"/>
  <c r="I73" i="4"/>
  <c r="BD30" i="2"/>
  <c r="I31" i="4"/>
  <c r="G385" i="4"/>
  <c r="AG385" i="4" s="1"/>
  <c r="G301" i="4"/>
  <c r="T662" i="2"/>
  <c r="AZ420" i="2"/>
  <c r="BD377" i="2"/>
  <c r="I378" i="4"/>
  <c r="BD335" i="2"/>
  <c r="I336" i="4"/>
  <c r="BD305" i="2"/>
  <c r="I306" i="4"/>
  <c r="BD263" i="2"/>
  <c r="I264" i="4"/>
  <c r="BD187" i="2"/>
  <c r="I188" i="4"/>
  <c r="BD139" i="2"/>
  <c r="I140" i="4"/>
  <c r="G210" i="4"/>
  <c r="G101" i="4"/>
  <c r="G41" i="4"/>
  <c r="BJ247" i="2"/>
  <c r="X675" i="2"/>
  <c r="BJ234" i="2"/>
  <c r="BI509" i="2"/>
  <c r="BI493" i="2"/>
  <c r="BH423" i="2"/>
  <c r="BH174" i="2"/>
  <c r="BH126" i="2"/>
  <c r="T637" i="2"/>
  <c r="AY595" i="2"/>
  <c r="AY531" i="2"/>
  <c r="AY159" i="2"/>
  <c r="X678" i="2"/>
  <c r="BI456" i="2"/>
  <c r="BI383" i="2"/>
  <c r="AA384" i="4"/>
  <c r="BI359" i="2"/>
  <c r="AA360" i="4"/>
  <c r="BI347" i="2"/>
  <c r="AA348" i="4"/>
  <c r="BI293" i="2"/>
  <c r="AA294" i="4"/>
  <c r="BI269" i="2"/>
  <c r="AA270" i="4"/>
  <c r="W675" i="2"/>
  <c r="BI181" i="2"/>
  <c r="AA182" i="4"/>
  <c r="BI163" i="2"/>
  <c r="AA164" i="4"/>
  <c r="W666" i="2"/>
  <c r="BI140" i="2"/>
  <c r="BE637" i="2"/>
  <c r="K637" i="4" s="1"/>
  <c r="AY498" i="2"/>
  <c r="AY366" i="2"/>
  <c r="AY270" i="2"/>
  <c r="AY182" i="2"/>
  <c r="AY158" i="2"/>
  <c r="AZ158" i="2" s="1"/>
  <c r="AY109" i="2"/>
  <c r="AY97" i="2"/>
  <c r="AY49" i="2"/>
  <c r="AY37" i="2"/>
  <c r="X673" i="2"/>
  <c r="BI619" i="2"/>
  <c r="BH406" i="2"/>
  <c r="Z408" i="4"/>
  <c r="Z382" i="4"/>
  <c r="BH380" i="2"/>
  <c r="Z358" i="4"/>
  <c r="BH356" i="2"/>
  <c r="Z334" i="4"/>
  <c r="BH332" i="2"/>
  <c r="BH308" i="2"/>
  <c r="Z310" i="4"/>
  <c r="Z286" i="4"/>
  <c r="BH284" i="2"/>
  <c r="Z262" i="4"/>
  <c r="BH260" i="2"/>
  <c r="BH242" i="2"/>
  <c r="BH217" i="2"/>
  <c r="Z218" i="4"/>
  <c r="U666" i="2"/>
  <c r="U667" i="2" s="1"/>
  <c r="U680" i="2" s="1"/>
  <c r="Z135" i="4"/>
  <c r="BH133" i="2"/>
  <c r="BH108" i="2"/>
  <c r="Z110" i="4"/>
  <c r="BH62" i="2"/>
  <c r="BH36" i="2"/>
  <c r="Z38" i="4"/>
  <c r="S667" i="2"/>
  <c r="S680" i="2" s="1"/>
  <c r="M667" i="2"/>
  <c r="M680" i="2" s="1"/>
  <c r="AY509" i="2"/>
  <c r="AY429" i="2"/>
  <c r="Z677" i="2"/>
  <c r="Z675" i="2"/>
  <c r="AA667" i="2"/>
  <c r="AA680" i="2" s="1"/>
  <c r="BI498" i="2"/>
  <c r="BI357" i="2"/>
  <c r="AA82" i="4"/>
  <c r="BI81" i="2"/>
  <c r="BI70" i="2"/>
  <c r="BI45" i="2"/>
  <c r="AA46" i="4"/>
  <c r="BI33" i="2"/>
  <c r="AA34" i="4"/>
  <c r="U674" i="2"/>
  <c r="AG395" i="2"/>
  <c r="AH395" i="2" s="1"/>
  <c r="AY395" i="2" s="1"/>
  <c r="AZ395" i="2" s="1"/>
  <c r="AG204" i="2"/>
  <c r="AH204" i="2" s="1"/>
  <c r="AY204" i="2" s="1"/>
  <c r="AG156" i="2"/>
  <c r="AH156" i="2" s="1"/>
  <c r="AY156" i="2" s="1"/>
  <c r="AG296" i="2"/>
  <c r="AH296" i="2" s="1"/>
  <c r="AG35" i="2"/>
  <c r="AH35" i="2" s="1"/>
  <c r="AY35" i="2" s="1"/>
  <c r="AG172" i="2"/>
  <c r="AH172" i="2" s="1"/>
  <c r="AG484" i="2"/>
  <c r="AH484" i="2" s="1"/>
  <c r="AG328" i="2"/>
  <c r="AH328" i="2" s="1"/>
  <c r="AY328" i="2" s="1"/>
  <c r="AG200" i="2"/>
  <c r="AH200" i="2" s="1"/>
  <c r="AY200" i="2" s="1"/>
  <c r="AG272" i="2"/>
  <c r="AH272" i="2" s="1"/>
  <c r="AG480" i="2"/>
  <c r="AH480" i="2" s="1"/>
  <c r="AG324" i="2"/>
  <c r="AH324" i="2" s="1"/>
  <c r="AY324" i="2" s="1"/>
  <c r="AG148" i="2"/>
  <c r="AH148" i="2" s="1"/>
  <c r="AG432" i="2"/>
  <c r="AH432" i="2" s="1"/>
  <c r="AG69" i="2"/>
  <c r="AH69" i="2" s="1"/>
  <c r="AG259" i="2"/>
  <c r="AH259" i="2" s="1"/>
  <c r="AG128" i="2"/>
  <c r="AH128" i="2" s="1"/>
  <c r="AG111" i="2"/>
  <c r="AH114" i="2" s="1"/>
  <c r="AG650" i="2"/>
  <c r="AH650" i="2" s="1"/>
  <c r="AG446" i="2"/>
  <c r="AH446" i="2" s="1"/>
  <c r="AG224" i="2"/>
  <c r="AH224" i="2" s="1"/>
  <c r="AY224" i="2" s="1"/>
  <c r="AG208" i="2"/>
  <c r="AH208" i="2" s="1"/>
  <c r="AG160" i="2"/>
  <c r="AH160" i="2" s="1"/>
  <c r="AG19" i="2"/>
  <c r="AH19" i="2" s="1"/>
  <c r="AY19" i="2" s="1"/>
  <c r="AG496" i="2"/>
  <c r="AH496" i="2" s="1"/>
  <c r="AG300" i="2"/>
  <c r="AH300" i="2" s="1"/>
  <c r="AG144" i="2"/>
  <c r="AH144" i="2" s="1"/>
  <c r="AY144" i="2" s="1"/>
  <c r="AG65" i="2"/>
  <c r="AH65" i="2" s="1"/>
  <c r="AG590" i="2"/>
  <c r="AH590" i="2" s="1"/>
  <c r="AG176" i="2"/>
  <c r="AH176" i="2" s="1"/>
  <c r="AY176" i="2" s="1"/>
  <c r="AG124" i="2"/>
  <c r="AH124" i="2" s="1"/>
  <c r="AG27" i="2"/>
  <c r="AH27" i="2" s="1"/>
  <c r="AG624" i="2"/>
  <c r="AH624" i="2" s="1"/>
  <c r="AG586" i="2"/>
  <c r="AH586" i="2" s="1"/>
  <c r="AG564" i="2"/>
  <c r="AH564" i="2" s="1"/>
  <c r="AG451" i="2"/>
  <c r="AH451" i="2" s="1"/>
  <c r="AG261" i="2"/>
  <c r="AH261" i="2" s="1"/>
  <c r="AY261" i="2" s="1"/>
  <c r="AG170" i="2"/>
  <c r="AH170" i="2" s="1"/>
  <c r="AY170" i="2" s="1"/>
  <c r="AG130" i="2"/>
  <c r="AH130" i="2" s="1"/>
  <c r="AG74" i="2"/>
  <c r="AH74" i="2" s="1"/>
  <c r="AY74" i="2" s="1"/>
  <c r="AG58" i="2"/>
  <c r="AH58" i="2" s="1"/>
  <c r="AG29" i="2"/>
  <c r="AH29" i="2" s="1"/>
  <c r="AY29" i="2" s="1"/>
  <c r="AG618" i="2"/>
  <c r="AH618" i="2" s="1"/>
  <c r="AG245" i="2"/>
  <c r="AH7" i="2"/>
  <c r="AY7" i="2" s="1"/>
  <c r="AZ602" i="2"/>
  <c r="BE235" i="2"/>
  <c r="K237" i="4"/>
  <c r="BE223" i="2"/>
  <c r="K225" i="4"/>
  <c r="BD523" i="2"/>
  <c r="BD409" i="2"/>
  <c r="I410" i="4"/>
  <c r="BD181" i="2"/>
  <c r="I182" i="4"/>
  <c r="BD145" i="2"/>
  <c r="I146" i="4"/>
  <c r="BD108" i="2"/>
  <c r="I109" i="4"/>
  <c r="BD78" i="2"/>
  <c r="I79" i="4"/>
  <c r="BD54" i="2"/>
  <c r="I55" i="4"/>
  <c r="BD18" i="2"/>
  <c r="I19" i="4"/>
  <c r="G361" i="4"/>
  <c r="AG361" i="4" s="1"/>
  <c r="G313" i="4"/>
  <c r="G253" i="4"/>
  <c r="AG253" i="4" s="1"/>
  <c r="T630" i="2"/>
  <c r="BD400" i="2"/>
  <c r="I401" i="4"/>
  <c r="BD387" i="2"/>
  <c r="I388" i="4"/>
  <c r="BD362" i="2"/>
  <c r="I363" i="4"/>
  <c r="BD350" i="2"/>
  <c r="I351" i="4"/>
  <c r="BD338" i="2"/>
  <c r="I339" i="4"/>
  <c r="BD326" i="2"/>
  <c r="I327" i="4"/>
  <c r="BD314" i="2"/>
  <c r="I315" i="4"/>
  <c r="BD302" i="2"/>
  <c r="I303" i="4"/>
  <c r="BD290" i="2"/>
  <c r="I291" i="4"/>
  <c r="BD278" i="2"/>
  <c r="I279" i="4"/>
  <c r="BD266" i="2"/>
  <c r="I267" i="4"/>
  <c r="BD254" i="2"/>
  <c r="I255" i="4"/>
  <c r="BD202" i="2"/>
  <c r="I203" i="4"/>
  <c r="BD190" i="2"/>
  <c r="I191" i="4"/>
  <c r="BD178" i="2"/>
  <c r="I179" i="4"/>
  <c r="BD166" i="2"/>
  <c r="I167" i="4"/>
  <c r="BD154" i="2"/>
  <c r="I155" i="4"/>
  <c r="BD142" i="2"/>
  <c r="I143" i="4"/>
  <c r="BD130" i="2"/>
  <c r="I131" i="4"/>
  <c r="BD118" i="2"/>
  <c r="I119" i="4"/>
  <c r="BD99" i="2"/>
  <c r="I100" i="4"/>
  <c r="BD87" i="2"/>
  <c r="I88" i="4"/>
  <c r="BD69" i="2"/>
  <c r="I70" i="4"/>
  <c r="BD57" i="2"/>
  <c r="I58" i="4"/>
  <c r="BD45" i="2"/>
  <c r="I46" i="4"/>
  <c r="BD33" i="2"/>
  <c r="I34" i="4"/>
  <c r="BD21" i="2"/>
  <c r="I22" i="4"/>
  <c r="BD9" i="2"/>
  <c r="I10" i="4"/>
  <c r="G396" i="4"/>
  <c r="G358" i="4"/>
  <c r="G292" i="4"/>
  <c r="G274" i="4"/>
  <c r="G224" i="4"/>
  <c r="G195" i="4"/>
  <c r="G183" i="4"/>
  <c r="G159" i="4"/>
  <c r="G135" i="4"/>
  <c r="G110" i="4"/>
  <c r="G86" i="4"/>
  <c r="G62" i="4"/>
  <c r="G38" i="4"/>
  <c r="G14" i="4"/>
  <c r="BD403" i="2"/>
  <c r="I404" i="4"/>
  <c r="BD365" i="2"/>
  <c r="I366" i="4"/>
  <c r="BD323" i="2"/>
  <c r="I324" i="4"/>
  <c r="BD275" i="2"/>
  <c r="I276" i="4"/>
  <c r="BD199" i="2"/>
  <c r="I200" i="4"/>
  <c r="BD115" i="2"/>
  <c r="I116" i="4"/>
  <c r="G186" i="4"/>
  <c r="G53" i="4"/>
  <c r="BE390" i="2"/>
  <c r="K393" i="4"/>
  <c r="AZ424" i="2"/>
  <c r="BD205" i="2"/>
  <c r="I206" i="4"/>
  <c r="BD169" i="2"/>
  <c r="I170" i="4"/>
  <c r="BD121" i="2"/>
  <c r="I122" i="4"/>
  <c r="BD84" i="2"/>
  <c r="I85" i="4"/>
  <c r="BD42" i="2"/>
  <c r="I43" i="4"/>
  <c r="BD6" i="2"/>
  <c r="I7" i="4"/>
  <c r="G337" i="4"/>
  <c r="G265" i="4"/>
  <c r="AG265" i="4" s="1"/>
  <c r="AY636" i="2"/>
  <c r="Z678" i="2"/>
  <c r="Z674" i="2"/>
  <c r="Z666" i="2"/>
  <c r="BJ633" i="2"/>
  <c r="AB228" i="4"/>
  <c r="BJ226" i="2"/>
  <c r="BI569" i="2"/>
  <c r="BH301" i="2"/>
  <c r="BH246" i="2"/>
  <c r="U675" i="2"/>
  <c r="M682" i="2"/>
  <c r="AH637" i="2"/>
  <c r="AY619" i="2"/>
  <c r="AY70" i="2"/>
  <c r="BJ636" i="2"/>
  <c r="AA318" i="4"/>
  <c r="BI305" i="2"/>
  <c r="AA306" i="4"/>
  <c r="BI108" i="2"/>
  <c r="AA109" i="4"/>
  <c r="BI96" i="2"/>
  <c r="AA97" i="4"/>
  <c r="BI55" i="2"/>
  <c r="BI43" i="2"/>
  <c r="BI31" i="2"/>
  <c r="AY246" i="2"/>
  <c r="AE667" i="2"/>
  <c r="AE680" i="2" s="1"/>
  <c r="BJ640" i="2"/>
  <c r="AB213" i="4"/>
  <c r="BJ211" i="2"/>
  <c r="BH400" i="2"/>
  <c r="Z402" i="4"/>
  <c r="Z376" i="4"/>
  <c r="BH374" i="2"/>
  <c r="Z352" i="4"/>
  <c r="BH350" i="2"/>
  <c r="Z304" i="4"/>
  <c r="BH302" i="2"/>
  <c r="Z280" i="4"/>
  <c r="BH278" i="2"/>
  <c r="Z256" i="4"/>
  <c r="BH254" i="2"/>
  <c r="BH235" i="2"/>
  <c r="Z236" i="4"/>
  <c r="Z195" i="4"/>
  <c r="BH169" i="2"/>
  <c r="Z171" i="4"/>
  <c r="BH153" i="2"/>
  <c r="BH127" i="2"/>
  <c r="Z129" i="4"/>
  <c r="BH102" i="2"/>
  <c r="Z104" i="4"/>
  <c r="Z80" i="4"/>
  <c r="BH78" i="2"/>
  <c r="BH54" i="2"/>
  <c r="Z56" i="4"/>
  <c r="AY181" i="2"/>
  <c r="BI626" i="2"/>
  <c r="W676" i="2"/>
  <c r="AG580" i="2"/>
  <c r="AH580" i="2" s="1"/>
  <c r="AH412" i="2"/>
  <c r="AY412" i="2" s="1"/>
  <c r="BD390" i="2"/>
  <c r="I391" i="4"/>
  <c r="AG391" i="4" s="1"/>
  <c r="BD371" i="2"/>
  <c r="I372" i="4"/>
  <c r="BD341" i="2"/>
  <c r="I342" i="4"/>
  <c r="BD311" i="2"/>
  <c r="I312" i="4"/>
  <c r="BD281" i="2"/>
  <c r="I282" i="4"/>
  <c r="BD251" i="2"/>
  <c r="I252" i="4"/>
  <c r="G198" i="4"/>
  <c r="G126" i="4"/>
  <c r="G65" i="4"/>
  <c r="BD406" i="2"/>
  <c r="I407" i="4"/>
  <c r="BD394" i="2"/>
  <c r="I395" i="4"/>
  <c r="BD75" i="2"/>
  <c r="I76" i="4"/>
  <c r="BD63" i="2"/>
  <c r="I64" i="4"/>
  <c r="BD39" i="2"/>
  <c r="I40" i="4"/>
  <c r="BD15" i="2"/>
  <c r="I16" i="4"/>
  <c r="G364" i="4"/>
  <c r="G352" i="4"/>
  <c r="G328" i="4"/>
  <c r="G304" i="4"/>
  <c r="G280" i="4"/>
  <c r="BD90" i="2"/>
  <c r="I91" i="4"/>
  <c r="BD48" i="2"/>
  <c r="I49" i="4"/>
  <c r="BD12" i="2"/>
  <c r="I13" i="4"/>
  <c r="G325" i="4"/>
  <c r="G233" i="4"/>
  <c r="BE220" i="2"/>
  <c r="K222" i="4"/>
  <c r="BD397" i="2"/>
  <c r="I398" i="4"/>
  <c r="BD359" i="2"/>
  <c r="I360" i="4"/>
  <c r="BD317" i="2"/>
  <c r="I318" i="4"/>
  <c r="BD287" i="2"/>
  <c r="I288" i="4"/>
  <c r="G174" i="4"/>
  <c r="G77" i="4"/>
  <c r="Z662" i="2"/>
  <c r="Y668" i="2"/>
  <c r="Z661" i="2"/>
  <c r="Z663" i="2"/>
  <c r="Y682" i="2"/>
  <c r="AB240" i="4"/>
  <c r="BJ238" i="2"/>
  <c r="BH373" i="2"/>
  <c r="AY640" i="2"/>
  <c r="AY559" i="2"/>
  <c r="AY62" i="2"/>
  <c r="BI488" i="2"/>
  <c r="BI377" i="2"/>
  <c r="AA378" i="4"/>
  <c r="BI365" i="2"/>
  <c r="AA366" i="4"/>
  <c r="BI353" i="2"/>
  <c r="AA354" i="4"/>
  <c r="AA330" i="4"/>
  <c r="BI287" i="2"/>
  <c r="AA288" i="4"/>
  <c r="BI275" i="2"/>
  <c r="AA276" i="4"/>
  <c r="BI263" i="2"/>
  <c r="AA264" i="4"/>
  <c r="BI251" i="2"/>
  <c r="AA252" i="4"/>
  <c r="BI205" i="2"/>
  <c r="AA206" i="4"/>
  <c r="BI157" i="2"/>
  <c r="AA158" i="4"/>
  <c r="BI67" i="2"/>
  <c r="Z671" i="2"/>
  <c r="AY574" i="2"/>
  <c r="AZ574" i="2" s="1"/>
  <c r="AY422" i="2"/>
  <c r="AY414" i="2"/>
  <c r="AY354" i="2"/>
  <c r="AY306" i="2"/>
  <c r="AY294" i="2"/>
  <c r="AY222" i="2"/>
  <c r="AY206" i="2"/>
  <c r="AZ206" i="2" s="1"/>
  <c r="AY25" i="2"/>
  <c r="BI595" i="2"/>
  <c r="BI531" i="2"/>
  <c r="Z396" i="4"/>
  <c r="BH394" i="2"/>
  <c r="BH368" i="2"/>
  <c r="Z370" i="4"/>
  <c r="BH320" i="2"/>
  <c r="Z322" i="4"/>
  <c r="BH296" i="2"/>
  <c r="Z298" i="4"/>
  <c r="BH274" i="2"/>
  <c r="Z230" i="4"/>
  <c r="BH229" i="2"/>
  <c r="BH189" i="2"/>
  <c r="BH163" i="2"/>
  <c r="Z165" i="4"/>
  <c r="Z123" i="4"/>
  <c r="BH121" i="2"/>
  <c r="Z98" i="4"/>
  <c r="BH96" i="2"/>
  <c r="Z50" i="4"/>
  <c r="BH48" i="2"/>
  <c r="Z26" i="4"/>
  <c r="BH24" i="2"/>
  <c r="AY633" i="2"/>
  <c r="AZ633" i="2" s="1"/>
  <c r="AY569" i="2"/>
  <c r="AY513" i="2"/>
  <c r="Z676" i="2"/>
  <c r="Y681" i="2"/>
  <c r="AC667" i="2"/>
  <c r="AC680" i="2" s="1"/>
  <c r="BI387" i="2"/>
  <c r="AA388" i="4"/>
  <c r="W665" i="2"/>
  <c r="AA76" i="4"/>
  <c r="BI75" i="2"/>
  <c r="AA64" i="4"/>
  <c r="BI63" i="2"/>
  <c r="AA52" i="4"/>
  <c r="BI51" i="2"/>
  <c r="AA40" i="4"/>
  <c r="BI39" i="2"/>
  <c r="BI27" i="2"/>
  <c r="AA28" i="4"/>
  <c r="BI15" i="2"/>
  <c r="BI4" i="2"/>
  <c r="W670" i="2"/>
  <c r="W681" i="2" s="1"/>
  <c r="V682" i="2"/>
  <c r="V684" i="2" s="1"/>
  <c r="Q682" i="2"/>
  <c r="AG523" i="2"/>
  <c r="AH523" i="2" s="1"/>
  <c r="AG220" i="2"/>
  <c r="AH220" i="2" s="1"/>
  <c r="AG601" i="2"/>
  <c r="AH601" i="2" s="1"/>
  <c r="AG216" i="2"/>
  <c r="AH216" i="2" s="1"/>
  <c r="AY216" i="2" s="1"/>
  <c r="AG579" i="2"/>
  <c r="AH579" i="2" s="1"/>
  <c r="AG450" i="2"/>
  <c r="AH450" i="2" s="1"/>
  <c r="AG188" i="2"/>
  <c r="AH188" i="2" s="1"/>
  <c r="AY188" i="2" s="1"/>
  <c r="AG73" i="2"/>
  <c r="AH73" i="2" s="1"/>
  <c r="AY73" i="2" s="1"/>
  <c r="AG622" i="2"/>
  <c r="AH622" i="2" s="1"/>
  <c r="AG132" i="2"/>
  <c r="AH132" i="2" s="1"/>
  <c r="AY132" i="2" s="1"/>
  <c r="AG492" i="2"/>
  <c r="AH492" i="2" s="1"/>
  <c r="AG615" i="2"/>
  <c r="AH615" i="2" s="1"/>
  <c r="AG554" i="2"/>
  <c r="AH554" i="2" s="1"/>
  <c r="AG418" i="2"/>
  <c r="AH418" i="2" s="1"/>
  <c r="AG281" i="2"/>
  <c r="AH281" i="2" s="1"/>
  <c r="AG250" i="2"/>
  <c r="AH250" i="2" s="1"/>
  <c r="AG141" i="2"/>
  <c r="AH141" i="2" s="1"/>
  <c r="AG122" i="2"/>
  <c r="AH122" i="2" s="1"/>
  <c r="AY122" i="2" s="1"/>
  <c r="AG66" i="2"/>
  <c r="AH66" i="2" s="1"/>
  <c r="AG663" i="2"/>
  <c r="AH249" i="2"/>
  <c r="AY249" i="2" s="1"/>
  <c r="AZ401" i="2"/>
  <c r="AY301" i="2"/>
  <c r="AZ301" i="2" s="1"/>
  <c r="BE241" i="2"/>
  <c r="K243" i="4"/>
  <c r="AG243" i="4" s="1"/>
  <c r="BE229" i="2"/>
  <c r="K231" i="4"/>
  <c r="AG231" i="4" s="1"/>
  <c r="BE217" i="2"/>
  <c r="K219" i="4"/>
  <c r="BD193" i="2"/>
  <c r="I194" i="4"/>
  <c r="BD96" i="2"/>
  <c r="I97" i="4"/>
  <c r="BD60" i="2"/>
  <c r="I61" i="4"/>
  <c r="BD36" i="2"/>
  <c r="I37" i="4"/>
  <c r="G405" i="4"/>
  <c r="G349" i="4"/>
  <c r="AG349" i="4" s="1"/>
  <c r="G277" i="4"/>
  <c r="G221" i="4"/>
  <c r="BD380" i="2"/>
  <c r="I381" i="4"/>
  <c r="BD368" i="2"/>
  <c r="I369" i="4"/>
  <c r="BD208" i="2"/>
  <c r="I209" i="4"/>
  <c r="AG209" i="4" s="1"/>
  <c r="BD196" i="2"/>
  <c r="I197" i="4"/>
  <c r="BD184" i="2"/>
  <c r="I185" i="4"/>
  <c r="BD172" i="2"/>
  <c r="I173" i="4"/>
  <c r="BD160" i="2"/>
  <c r="I161" i="4"/>
  <c r="BD148" i="2"/>
  <c r="I149" i="4"/>
  <c r="BD136" i="2"/>
  <c r="I137" i="4"/>
  <c r="BD124" i="2"/>
  <c r="I125" i="4"/>
  <c r="BD51" i="2"/>
  <c r="I52" i="4"/>
  <c r="BD27" i="2"/>
  <c r="I28" i="4"/>
  <c r="G408" i="4"/>
  <c r="G382" i="4"/>
  <c r="G268" i="4"/>
  <c r="G236" i="4"/>
  <c r="G207" i="4"/>
  <c r="G189" i="4"/>
  <c r="G171" i="4"/>
  <c r="G147" i="4"/>
  <c r="G123" i="4"/>
  <c r="G98" i="4"/>
  <c r="G74" i="4"/>
  <c r="G50" i="4"/>
  <c r="G26" i="4"/>
  <c r="BD383" i="2"/>
  <c r="I384" i="4"/>
  <c r="BD347" i="2"/>
  <c r="I348" i="4"/>
  <c r="BD299" i="2"/>
  <c r="I300" i="4"/>
  <c r="BD257" i="2"/>
  <c r="I258" i="4"/>
  <c r="BD175" i="2"/>
  <c r="I176" i="4"/>
  <c r="BD133" i="2"/>
  <c r="I134" i="4"/>
  <c r="G150" i="4"/>
  <c r="G29" i="4"/>
  <c r="BE232" i="2"/>
  <c r="K234" i="4"/>
  <c r="BD102" i="2"/>
  <c r="I103" i="4"/>
  <c r="BD66" i="2"/>
  <c r="I67" i="4"/>
  <c r="BD24" i="2"/>
  <c r="I25" i="4"/>
  <c r="G373" i="4"/>
  <c r="G289" i="4"/>
  <c r="AY456" i="2"/>
  <c r="Z673" i="2"/>
  <c r="AY212" i="2"/>
  <c r="BJ390" i="2"/>
  <c r="AB222" i="4"/>
  <c r="BJ220" i="2"/>
  <c r="BI513" i="2"/>
  <c r="BH399" i="2"/>
  <c r="BH5" i="2"/>
  <c r="U670" i="2"/>
  <c r="U681" i="2" s="1"/>
  <c r="AY623" i="2"/>
  <c r="AY423" i="2"/>
  <c r="AY247" i="2"/>
  <c r="BI311" i="2"/>
  <c r="AA312" i="4"/>
  <c r="BI102" i="2"/>
  <c r="AA103" i="4"/>
  <c r="BI90" i="2"/>
  <c r="AA91" i="4"/>
  <c r="BI78" i="2"/>
  <c r="AA79" i="4"/>
  <c r="BI48" i="2"/>
  <c r="AA49" i="4"/>
  <c r="BI36" i="2"/>
  <c r="AA37" i="4"/>
  <c r="BI24" i="2"/>
  <c r="AA25" i="4"/>
  <c r="AY626" i="2"/>
  <c r="AY378" i="2"/>
  <c r="AY57" i="2"/>
  <c r="BI623" i="2"/>
  <c r="BI559" i="2"/>
  <c r="BH387" i="2"/>
  <c r="Z389" i="4"/>
  <c r="BH362" i="2"/>
  <c r="Z364" i="4"/>
  <c r="BH338" i="2"/>
  <c r="Z340" i="4"/>
  <c r="Z316" i="4"/>
  <c r="BH314" i="2"/>
  <c r="BH290" i="2"/>
  <c r="Z292" i="4"/>
  <c r="BH266" i="2"/>
  <c r="Z268" i="4"/>
  <c r="Z207" i="4"/>
  <c r="BH205" i="2"/>
  <c r="BH181" i="2"/>
  <c r="Z183" i="4"/>
  <c r="BH159" i="2"/>
  <c r="Z117" i="4"/>
  <c r="BH115" i="2"/>
  <c r="BH90" i="2"/>
  <c r="Z92" i="4"/>
  <c r="Z44" i="4"/>
  <c r="BH42" i="2"/>
  <c r="R682" i="2"/>
  <c r="AY493" i="2"/>
  <c r="AZ493" i="2" s="1"/>
  <c r="AY153" i="2"/>
  <c r="Z670" i="2"/>
  <c r="X671" i="2"/>
  <c r="X681" i="2" s="1"/>
  <c r="BI574" i="2"/>
  <c r="BI297" i="2"/>
  <c r="BI185" i="2"/>
  <c r="AZ233" i="2"/>
  <c r="T262" i="2"/>
  <c r="T44" i="2"/>
  <c r="T240" i="2"/>
  <c r="BE240" i="2"/>
  <c r="T227" i="2"/>
  <c r="BE652" i="2"/>
  <c r="T652" i="2"/>
  <c r="BE634" i="2"/>
  <c r="T634" i="2"/>
  <c r="BD4" i="2"/>
  <c r="T4" i="2"/>
  <c r="T417" i="2"/>
  <c r="T201" i="2"/>
  <c r="BE658" i="2"/>
  <c r="T658" i="2"/>
  <c r="T650" i="2"/>
  <c r="BE650" i="2"/>
  <c r="BE642" i="2"/>
  <c r="T642" i="2"/>
  <c r="T415" i="2"/>
  <c r="T399" i="2"/>
  <c r="T379" i="2"/>
  <c r="T355" i="2"/>
  <c r="T331" i="2"/>
  <c r="T307" i="2"/>
  <c r="T283" i="2"/>
  <c r="T259" i="2"/>
  <c r="T239" i="2"/>
  <c r="T138" i="2"/>
  <c r="T120" i="2"/>
  <c r="T107" i="2"/>
  <c r="T83" i="2"/>
  <c r="T23" i="2"/>
  <c r="T5" i="2"/>
  <c r="AZ311" i="2"/>
  <c r="AZ94" i="2"/>
  <c r="AZ42" i="2"/>
  <c r="AZ385" i="2"/>
  <c r="AZ337" i="2"/>
  <c r="AZ614" i="2"/>
  <c r="AZ582" i="2"/>
  <c r="AZ566" i="2"/>
  <c r="AZ550" i="2"/>
  <c r="AZ534" i="2"/>
  <c r="AZ518" i="2"/>
  <c r="AZ502" i="2"/>
  <c r="AZ470" i="2"/>
  <c r="AZ454" i="2"/>
  <c r="AZ438" i="2"/>
  <c r="BE662" i="2"/>
  <c r="AZ416" i="2"/>
  <c r="T640" i="2"/>
  <c r="BE640" i="2"/>
  <c r="BE386" i="2"/>
  <c r="T386" i="2"/>
  <c r="T648" i="2"/>
  <c r="BE648" i="2"/>
  <c r="I665" i="2"/>
  <c r="T370" i="2"/>
  <c r="T144" i="2"/>
  <c r="T298" i="2"/>
  <c r="T632" i="2"/>
  <c r="BE632" i="2"/>
  <c r="T204" i="2"/>
  <c r="T47" i="2"/>
  <c r="T322" i="2"/>
  <c r="T117" i="2"/>
  <c r="T8" i="2"/>
  <c r="T156" i="2"/>
  <c r="T68" i="2"/>
  <c r="T59" i="2"/>
  <c r="BD249" i="2"/>
  <c r="T249" i="2"/>
  <c r="T646" i="2"/>
  <c r="BE646" i="2"/>
  <c r="T392" i="2"/>
  <c r="T319" i="2"/>
  <c r="T11" i="2"/>
  <c r="AZ225" i="2"/>
  <c r="AZ263" i="2"/>
  <c r="AZ316" i="2"/>
  <c r="AZ265" i="2"/>
  <c r="AZ43" i="2"/>
  <c r="AZ526" i="2"/>
  <c r="AZ510" i="2"/>
  <c r="AZ494" i="2"/>
  <c r="AZ478" i="2"/>
  <c r="AZ462" i="2"/>
  <c r="T523" i="2"/>
  <c r="AZ333" i="2"/>
  <c r="AZ64" i="2"/>
  <c r="BF663" i="2"/>
  <c r="T663" i="2"/>
  <c r="T80" i="2"/>
  <c r="BG661" i="2"/>
  <c r="T661" i="2"/>
  <c r="T413" i="2"/>
  <c r="T230" i="2"/>
  <c r="T129" i="2"/>
  <c r="T346" i="2"/>
  <c r="T56" i="2"/>
  <c r="BD429" i="2"/>
  <c r="T429" i="2"/>
  <c r="T423" i="2"/>
  <c r="T180" i="2"/>
  <c r="T419" i="2"/>
  <c r="T250" i="2"/>
  <c r="T20" i="2"/>
  <c r="T247" i="2"/>
  <c r="BE247" i="2"/>
  <c r="BE660" i="2"/>
  <c r="T660" i="2"/>
  <c r="T644" i="2"/>
  <c r="BE644" i="2"/>
  <c r="T425" i="2"/>
  <c r="T402" i="2"/>
  <c r="T242" i="2"/>
  <c r="T153" i="2"/>
  <c r="BE654" i="2"/>
  <c r="T654" i="2"/>
  <c r="T411" i="2"/>
  <c r="T367" i="2"/>
  <c r="T343" i="2"/>
  <c r="T295" i="2"/>
  <c r="T271" i="2"/>
  <c r="T132" i="2"/>
  <c r="T95" i="2"/>
  <c r="T71" i="2"/>
  <c r="T216" i="2"/>
  <c r="BE216" i="2"/>
  <c r="T165" i="2"/>
  <c r="BE213" i="2"/>
  <c r="T213" i="2"/>
  <c r="BE656" i="2"/>
  <c r="T656" i="2"/>
  <c r="T421" i="2"/>
  <c r="T389" i="2"/>
  <c r="T218" i="2"/>
  <c r="T141" i="2"/>
  <c r="T104" i="2"/>
  <c r="T334" i="2"/>
  <c r="T310" i="2"/>
  <c r="T286" i="2"/>
  <c r="T177" i="2"/>
  <c r="AZ177" i="2" s="1"/>
  <c r="T92" i="2"/>
  <c r="T32" i="2"/>
  <c r="T35" i="2"/>
  <c r="BE228" i="2"/>
  <c r="T228" i="2"/>
  <c r="BD245" i="2"/>
  <c r="T245" i="2"/>
  <c r="T427" i="2"/>
  <c r="T246" i="2"/>
  <c r="T215" i="2"/>
  <c r="T192" i="2"/>
  <c r="T168" i="2"/>
  <c r="BG112" i="2"/>
  <c r="T112" i="2"/>
  <c r="AZ631" i="2"/>
  <c r="AZ106" i="2"/>
  <c r="AZ605" i="2"/>
  <c r="AZ573" i="2"/>
  <c r="AZ525" i="2"/>
  <c r="AZ387" i="2"/>
  <c r="AZ90" i="2"/>
  <c r="AZ195" i="2"/>
  <c r="AZ405" i="2"/>
  <c r="AZ312" i="2"/>
  <c r="AZ52" i="2"/>
  <c r="AZ426" i="2"/>
  <c r="AZ40" i="2"/>
  <c r="AZ368" i="2"/>
  <c r="AZ363" i="2"/>
  <c r="AZ86" i="2"/>
  <c r="AZ22" i="2"/>
  <c r="AZ161" i="2"/>
  <c r="AZ203" i="2"/>
  <c r="AZ14" i="2"/>
  <c r="AZ143" i="2"/>
  <c r="AZ147" i="2"/>
  <c r="AZ345" i="2"/>
  <c r="AZ285" i="2"/>
  <c r="AZ197" i="2"/>
  <c r="AZ273" i="2"/>
  <c r="AZ173" i="2"/>
  <c r="AZ125" i="2"/>
  <c r="AZ16" i="2"/>
  <c r="AY297" i="2"/>
  <c r="AY408" i="2"/>
  <c r="AY340" i="2"/>
  <c r="AY83" i="2"/>
  <c r="AY11" i="2"/>
  <c r="AY358" i="2"/>
  <c r="AY298" i="2"/>
  <c r="AY186" i="2"/>
  <c r="AY138" i="2"/>
  <c r="AY282" i="2"/>
  <c r="AY194" i="2"/>
  <c r="AY13" i="2"/>
  <c r="AY67" i="2"/>
  <c r="AY375" i="2"/>
  <c r="AY267" i="2"/>
  <c r="AY191" i="2"/>
  <c r="AY131" i="2"/>
  <c r="AY34" i="2"/>
  <c r="AY357" i="2"/>
  <c r="AY321" i="2"/>
  <c r="AY137" i="2"/>
  <c r="AY396" i="2"/>
  <c r="AY47" i="2"/>
  <c r="AY17" i="2"/>
  <c r="AY286" i="2"/>
  <c r="AY234" i="2"/>
  <c r="AY174" i="2"/>
  <c r="AY126" i="2"/>
  <c r="AY5" i="2"/>
  <c r="AY331" i="2"/>
  <c r="AY243" i="2"/>
  <c r="AY123" i="2"/>
  <c r="AY258" i="2"/>
  <c r="AY398" i="2"/>
  <c r="AY336" i="2"/>
  <c r="AY140" i="2"/>
  <c r="AY372" i="2"/>
  <c r="AY327" i="2"/>
  <c r="AY88" i="2"/>
  <c r="AY255" i="2"/>
  <c r="AY167" i="2"/>
  <c r="AY119" i="2"/>
  <c r="AY309" i="2"/>
  <c r="AY376" i="2"/>
  <c r="AY268" i="2"/>
  <c r="AY192" i="2"/>
  <c r="AY402" i="2"/>
  <c r="AY322" i="2"/>
  <c r="AY274" i="2"/>
  <c r="AY210" i="2"/>
  <c r="AY162" i="2"/>
  <c r="AY101" i="2"/>
  <c r="AY410" i="2"/>
  <c r="AY242" i="2"/>
  <c r="AY342" i="2"/>
  <c r="AY146" i="2"/>
  <c r="AY31" i="2"/>
  <c r="AY404" i="2"/>
  <c r="AY46" i="2"/>
  <c r="AY407" i="2"/>
  <c r="AY339" i="2"/>
  <c r="AY215" i="2"/>
  <c r="AY155" i="2"/>
  <c r="AY82" i="2"/>
  <c r="AY381" i="2"/>
  <c r="AY209" i="2"/>
  <c r="AY185" i="2"/>
  <c r="AY149" i="2"/>
  <c r="AY100" i="2"/>
  <c r="AY28" i="2"/>
  <c r="AY4" i="2"/>
  <c r="AY364" i="2"/>
  <c r="AY256" i="2"/>
  <c r="AY168" i="2"/>
  <c r="AY23" i="2"/>
  <c r="AY382" i="2"/>
  <c r="AY310" i="2"/>
  <c r="AY262" i="2"/>
  <c r="AY198" i="2"/>
  <c r="AY150" i="2"/>
  <c r="AY89" i="2"/>
  <c r="AY399" i="2"/>
  <c r="AY283" i="2"/>
  <c r="AY171" i="2"/>
  <c r="AY330" i="2"/>
  <c r="AY318" i="2"/>
  <c r="AY85" i="2"/>
  <c r="AY300" i="2"/>
  <c r="AL329" i="2"/>
  <c r="AL241" i="2"/>
  <c r="AL121" i="2"/>
  <c r="AL362" i="2"/>
  <c r="AL21" i="2"/>
  <c r="AL272" i="2"/>
  <c r="AL187" i="2"/>
  <c r="AL160" i="2"/>
  <c r="AL124" i="2"/>
  <c r="AL6" i="2"/>
  <c r="AL409" i="2"/>
  <c r="AL193" i="2"/>
  <c r="AL394" i="2"/>
  <c r="AL202" i="2"/>
  <c r="AL142" i="2"/>
  <c r="AL371" i="2"/>
  <c r="AL323" i="2"/>
  <c r="AL199" i="2"/>
  <c r="AL175" i="2"/>
  <c r="AL139" i="2"/>
  <c r="AL18" i="2"/>
  <c r="AL341" i="2"/>
  <c r="AL257" i="2"/>
  <c r="AL145" i="2"/>
  <c r="AL12" i="2"/>
  <c r="AL403" i="2"/>
  <c r="AL284" i="2"/>
  <c r="AL232" i="2"/>
  <c r="AL196" i="2"/>
  <c r="AL172" i="2"/>
  <c r="AL66" i="2"/>
  <c r="AL15" i="2"/>
  <c r="AL397" i="2"/>
  <c r="AL169" i="2"/>
  <c r="AL400" i="2"/>
  <c r="AL344" i="2"/>
  <c r="AL223" i="2"/>
  <c r="AL30" i="2"/>
  <c r="AL317" i="2"/>
  <c r="AL84" i="2"/>
  <c r="AL9" i="2"/>
  <c r="AL335" i="2"/>
  <c r="AL299" i="2"/>
  <c r="AL281" i="2"/>
  <c r="AL72" i="2"/>
  <c r="AL406" i="2"/>
  <c r="AL208" i="2"/>
  <c r="AL184" i="2"/>
  <c r="AL99" i="2"/>
  <c r="AL27" i="2"/>
  <c r="AL296" i="2"/>
  <c r="AL266" i="2"/>
  <c r="AL130" i="2"/>
  <c r="AL33" i="2"/>
  <c r="AL356" i="2"/>
  <c r="AL320" i="2"/>
  <c r="AL136" i="2"/>
  <c r="AL87" i="2"/>
  <c r="Z114" i="2"/>
  <c r="AL254" i="2"/>
  <c r="AL118" i="2"/>
  <c r="AL308" i="2"/>
  <c r="AL338" i="2"/>
  <c r="AL380" i="2"/>
  <c r="AL260" i="2"/>
  <c r="AL148" i="2"/>
  <c r="AL45" i="2"/>
  <c r="AL676" i="2"/>
  <c r="AL248" i="2"/>
  <c r="AL3" i="2"/>
  <c r="AL670" i="2"/>
  <c r="AL326" i="2"/>
  <c r="AL374" i="2"/>
  <c r="AL190" i="2"/>
  <c r="AL166" i="2"/>
  <c r="AL673" i="2"/>
  <c r="AL214" i="2"/>
  <c r="AL666" i="2"/>
  <c r="AL154" i="2"/>
  <c r="AL81" i="2"/>
  <c r="AL113" i="2"/>
  <c r="AL112" i="2"/>
  <c r="AL114" i="2"/>
  <c r="L113" i="2"/>
  <c r="K676" i="2"/>
  <c r="Z112" i="2"/>
  <c r="Z113" i="2"/>
  <c r="L114" i="2"/>
  <c r="L676" i="2"/>
  <c r="J680" i="2"/>
  <c r="K670" i="2"/>
  <c r="L412" i="2"/>
  <c r="T412" i="2" s="1"/>
  <c r="L152" i="2"/>
  <c r="L666" i="2" s="1"/>
  <c r="J678" i="2"/>
  <c r="H673" i="2"/>
  <c r="I670" i="2"/>
  <c r="I681" i="2" s="1"/>
  <c r="K671" i="2"/>
  <c r="H674" i="2"/>
  <c r="I677" i="2"/>
  <c r="J671" i="2"/>
  <c r="J681" i="2" s="1"/>
  <c r="I666" i="2"/>
  <c r="H666" i="2"/>
  <c r="L428" i="2"/>
  <c r="I676" i="2"/>
  <c r="I675" i="2"/>
  <c r="F667" i="2"/>
  <c r="F680" i="2" s="1"/>
  <c r="F681" i="2"/>
  <c r="K667" i="2"/>
  <c r="K680" i="2" s="1"/>
  <c r="H676" i="2"/>
  <c r="J675" i="2"/>
  <c r="L636" i="2"/>
  <c r="L671" i="2"/>
  <c r="L677" i="2"/>
  <c r="L670" i="2"/>
  <c r="K677" i="2"/>
  <c r="H675" i="2"/>
  <c r="H665" i="2"/>
  <c r="K673" i="2"/>
  <c r="L212" i="2"/>
  <c r="T212" i="2" s="1"/>
  <c r="L668" i="2"/>
  <c r="J673" i="2"/>
  <c r="H670" i="2"/>
  <c r="H681" i="2" s="1"/>
  <c r="F682" i="2"/>
  <c r="AZ532" i="2" l="1"/>
  <c r="BB532" i="2" s="1"/>
  <c r="Z210" i="4"/>
  <c r="AA372" i="4"/>
  <c r="BB348" i="2"/>
  <c r="BB620" i="2"/>
  <c r="AF608" i="4"/>
  <c r="AE486" i="4"/>
  <c r="Z20" i="4"/>
  <c r="AG77" i="4"/>
  <c r="J512" i="4"/>
  <c r="AE464" i="4"/>
  <c r="AZ606" i="2"/>
  <c r="BB606" i="2" s="1"/>
  <c r="BI341" i="2"/>
  <c r="AA341" i="4" s="1"/>
  <c r="Z86" i="4"/>
  <c r="AF508" i="4"/>
  <c r="AF497" i="4"/>
  <c r="AE348" i="4"/>
  <c r="AE616" i="4"/>
  <c r="AE164" i="4"/>
  <c r="AF532" i="4"/>
  <c r="AE655" i="4"/>
  <c r="AF565" i="4"/>
  <c r="AZ520" i="2"/>
  <c r="AF520" i="4" s="1"/>
  <c r="AZ641" i="2"/>
  <c r="BB641" i="2" s="1"/>
  <c r="AC684" i="2"/>
  <c r="AE508" i="4"/>
  <c r="AE657" i="4"/>
  <c r="AE514" i="4"/>
  <c r="AZ542" i="2"/>
  <c r="AF542" i="4" s="1"/>
  <c r="Q434" i="4"/>
  <c r="Y680" i="2"/>
  <c r="Y684" i="2" s="1"/>
  <c r="AG41" i="4"/>
  <c r="AZ103" i="2"/>
  <c r="AF103" i="4" s="1"/>
  <c r="BC676" i="2"/>
  <c r="AA85" i="4"/>
  <c r="AG560" i="4"/>
  <c r="R684" i="2"/>
  <c r="BH145" i="2"/>
  <c r="Z145" i="4" s="1"/>
  <c r="J587" i="4"/>
  <c r="R587" i="4" s="1"/>
  <c r="BI21" i="2"/>
  <c r="AA21" i="4" s="1"/>
  <c r="Q608" i="4"/>
  <c r="BH6" i="2"/>
  <c r="Z6" i="4" s="1"/>
  <c r="BB581" i="2"/>
  <c r="AE252" i="4"/>
  <c r="AE472" i="4"/>
  <c r="BI403" i="2"/>
  <c r="AA684" i="2"/>
  <c r="AA282" i="4"/>
  <c r="AG282" i="4" s="1"/>
  <c r="AA410" i="4"/>
  <c r="AG410" i="4" s="1"/>
  <c r="J616" i="4"/>
  <c r="I616" i="6" s="1"/>
  <c r="J616" i="6" s="1"/>
  <c r="AG162" i="4"/>
  <c r="AF55" i="4"/>
  <c r="AF305" i="4"/>
  <c r="AF568" i="4"/>
  <c r="AF469" i="4"/>
  <c r="AF511" i="4"/>
  <c r="J442" i="4"/>
  <c r="I442" i="6" s="1"/>
  <c r="J442" i="6" s="1"/>
  <c r="AG186" i="4"/>
  <c r="Q435" i="4"/>
  <c r="J498" i="4"/>
  <c r="I498" i="6" s="1"/>
  <c r="J498" i="6" s="1"/>
  <c r="BI9" i="2"/>
  <c r="AA9" i="4" s="1"/>
  <c r="AF521" i="4"/>
  <c r="AF591" i="4"/>
  <c r="AE556" i="4"/>
  <c r="BB596" i="2"/>
  <c r="BB504" i="2"/>
  <c r="AF287" i="4"/>
  <c r="BH66" i="2"/>
  <c r="Z66" i="4" s="1"/>
  <c r="J530" i="4"/>
  <c r="R530" i="4" s="1"/>
  <c r="J491" i="4"/>
  <c r="R491" i="4" s="1"/>
  <c r="AE600" i="4"/>
  <c r="BB591" i="2"/>
  <c r="AF314" i="4"/>
  <c r="BB287" i="2"/>
  <c r="AZ189" i="2"/>
  <c r="BB189" i="2" s="1"/>
  <c r="AG434" i="4"/>
  <c r="AF560" i="4"/>
  <c r="BB638" i="2"/>
  <c r="BB501" i="2"/>
  <c r="AF596" i="4"/>
  <c r="BB453" i="2"/>
  <c r="BB463" i="2"/>
  <c r="AA401" i="4"/>
  <c r="AG401" i="4" s="1"/>
  <c r="AF616" i="4"/>
  <c r="J627" i="4"/>
  <c r="I627" i="6" s="1"/>
  <c r="J627" i="6" s="1"/>
  <c r="AA258" i="4"/>
  <c r="BI397" i="2"/>
  <c r="AE436" i="4"/>
  <c r="AF584" i="4"/>
  <c r="AF445" i="4"/>
  <c r="BB597" i="2"/>
  <c r="AF543" i="4"/>
  <c r="AF303" i="4"/>
  <c r="BB91" i="2"/>
  <c r="AH112" i="2"/>
  <c r="H422" i="4"/>
  <c r="R422" i="4" s="1"/>
  <c r="AE490" i="4"/>
  <c r="AH113" i="2"/>
  <c r="BI113" i="2" s="1"/>
  <c r="AA113" i="4" s="1"/>
  <c r="Q453" i="4"/>
  <c r="Q584" i="4"/>
  <c r="AG588" i="4"/>
  <c r="AF391" i="4"/>
  <c r="BB440" i="2"/>
  <c r="BB584" i="2"/>
  <c r="AF638" i="4"/>
  <c r="BB445" i="2"/>
  <c r="BB543" i="2"/>
  <c r="AE288" i="4"/>
  <c r="AF512" i="4"/>
  <c r="BB465" i="2"/>
  <c r="AF561" i="4"/>
  <c r="BB303" i="2"/>
  <c r="AE440" i="4"/>
  <c r="BB384" i="2"/>
  <c r="AF533" i="4"/>
  <c r="AF463" i="4"/>
  <c r="BB594" i="2"/>
  <c r="BB350" i="2"/>
  <c r="AF431" i="4"/>
  <c r="AF603" i="4"/>
  <c r="AZ528" i="2"/>
  <c r="BB528" i="2" s="1"/>
  <c r="U682" i="2"/>
  <c r="U684" i="2" s="1"/>
  <c r="AG608" i="4"/>
  <c r="BB560" i="2"/>
  <c r="BB163" i="2"/>
  <c r="AF597" i="4"/>
  <c r="BB10" i="2"/>
  <c r="AF475" i="4"/>
  <c r="AF91" i="4"/>
  <c r="BB485" i="2"/>
  <c r="AF635" i="4"/>
  <c r="AE488" i="4"/>
  <c r="BB472" i="2"/>
  <c r="AG179" i="4"/>
  <c r="AG339" i="4"/>
  <c r="AG313" i="4"/>
  <c r="AG321" i="4"/>
  <c r="AG88" i="4"/>
  <c r="BB468" i="2"/>
  <c r="BB625" i="2"/>
  <c r="BB507" i="2"/>
  <c r="BB276" i="2"/>
  <c r="BB474" i="2"/>
  <c r="BB449" i="2"/>
  <c r="AF545" i="4"/>
  <c r="BB75" i="2"/>
  <c r="BB657" i="2"/>
  <c r="AF441" i="4"/>
  <c r="BB517" i="2"/>
  <c r="AF593" i="4"/>
  <c r="AF351" i="4"/>
  <c r="AF487" i="4"/>
  <c r="AF524" i="4"/>
  <c r="AF540" i="4"/>
  <c r="AF253" i="4"/>
  <c r="BB575" i="2"/>
  <c r="AF539" i="4"/>
  <c r="J548" i="4"/>
  <c r="R548" i="4" s="1"/>
  <c r="BH30" i="2"/>
  <c r="Z30" i="4" s="1"/>
  <c r="AE684" i="2"/>
  <c r="AA194" i="4"/>
  <c r="AG194" i="4" s="1"/>
  <c r="Q446" i="4"/>
  <c r="AA336" i="4"/>
  <c r="AG336" i="4" s="1"/>
  <c r="AF544" i="4"/>
  <c r="AF477" i="4"/>
  <c r="AF63" i="4"/>
  <c r="BB647" i="2"/>
  <c r="AF552" i="4"/>
  <c r="BB437" i="2"/>
  <c r="BB505" i="2"/>
  <c r="BB589" i="2"/>
  <c r="BB393" i="2"/>
  <c r="BB520" i="2"/>
  <c r="BB447" i="2"/>
  <c r="AF499" i="4"/>
  <c r="BB459" i="2"/>
  <c r="BB219" i="2"/>
  <c r="AF384" i="4"/>
  <c r="BB444" i="2"/>
  <c r="AF443" i="4"/>
  <c r="AF514" i="4"/>
  <c r="AF556" i="4"/>
  <c r="AF457" i="4"/>
  <c r="BB537" i="2"/>
  <c r="BB621" i="2"/>
  <c r="AF435" i="4"/>
  <c r="BB503" i="2"/>
  <c r="BB76" i="2"/>
  <c r="BB288" i="2"/>
  <c r="BB516" i="2"/>
  <c r="BB98" i="2"/>
  <c r="AF607" i="4"/>
  <c r="AF483" i="4"/>
  <c r="AG627" i="4"/>
  <c r="J542" i="4"/>
  <c r="R542" i="4" s="1"/>
  <c r="BH12" i="2"/>
  <c r="Z12" i="4" s="1"/>
  <c r="BH199" i="2"/>
  <c r="Z199" i="4" s="1"/>
  <c r="AG101" i="4"/>
  <c r="AG375" i="4"/>
  <c r="BB544" i="2"/>
  <c r="BB477" i="2"/>
  <c r="AF541" i="4"/>
  <c r="AF625" i="4"/>
  <c r="BB63" i="2"/>
  <c r="AF75" i="4"/>
  <c r="AZ578" i="2"/>
  <c r="BB578" i="2" s="1"/>
  <c r="AF468" i="4"/>
  <c r="BB540" i="2"/>
  <c r="AJ684" i="2"/>
  <c r="AF163" i="4"/>
  <c r="BB475" i="2"/>
  <c r="Z233" i="4"/>
  <c r="AG233" i="4" s="1"/>
  <c r="AF460" i="4"/>
  <c r="BB278" i="2"/>
  <c r="BB481" i="2"/>
  <c r="BB585" i="2"/>
  <c r="AF555" i="4"/>
  <c r="AF264" i="4"/>
  <c r="BB436" i="2"/>
  <c r="BB600" i="2"/>
  <c r="AF473" i="4"/>
  <c r="AF553" i="4"/>
  <c r="BB659" i="2"/>
  <c r="BB455" i="2"/>
  <c r="BB519" i="2"/>
  <c r="BB53" i="2"/>
  <c r="AF612" i="4"/>
  <c r="BB495" i="2"/>
  <c r="AF639" i="4"/>
  <c r="BB452" i="2"/>
  <c r="BB157" i="2"/>
  <c r="Q633" i="4"/>
  <c r="AG613" i="4"/>
  <c r="AG407" i="4"/>
  <c r="Q477" i="4"/>
  <c r="AF440" i="4"/>
  <c r="BB541" i="2"/>
  <c r="AF291" i="4"/>
  <c r="BB545" i="2"/>
  <c r="AE546" i="4"/>
  <c r="BB612" i="2"/>
  <c r="BB613" i="2"/>
  <c r="AF479" i="4"/>
  <c r="AF535" i="4"/>
  <c r="AF599" i="4"/>
  <c r="AF657" i="4"/>
  <c r="AF583" i="4"/>
  <c r="AF448" i="4"/>
  <c r="BB521" i="2"/>
  <c r="BB491" i="2"/>
  <c r="BB391" i="2"/>
  <c r="BB433" i="2"/>
  <c r="AF529" i="4"/>
  <c r="AF609" i="4"/>
  <c r="BB231" i="2"/>
  <c r="AA197" i="4"/>
  <c r="AG197" i="4" s="1"/>
  <c r="AF504" i="4"/>
  <c r="BB616" i="2"/>
  <c r="AF489" i="4"/>
  <c r="AF577" i="4"/>
  <c r="AF279" i="4"/>
  <c r="AF655" i="4"/>
  <c r="AF500" i="4"/>
  <c r="BB135" i="2"/>
  <c r="BB527" i="2"/>
  <c r="BB434" i="2"/>
  <c r="BB79" i="2"/>
  <c r="BB179" i="2"/>
  <c r="BB515" i="2"/>
  <c r="BB635" i="2"/>
  <c r="AF604" i="4"/>
  <c r="AF516" i="4"/>
  <c r="BB514" i="2"/>
  <c r="AF621" i="4"/>
  <c r="AF515" i="4"/>
  <c r="Z337" i="4"/>
  <c r="AG337" i="4" s="1"/>
  <c r="AZ538" i="2"/>
  <c r="AF538" i="4" s="1"/>
  <c r="AF157" i="4"/>
  <c r="BC412" i="2"/>
  <c r="BC674" i="2" s="1"/>
  <c r="BI124" i="2"/>
  <c r="AA124" i="4" s="1"/>
  <c r="AA125" i="4"/>
  <c r="AG125" i="4" s="1"/>
  <c r="BC212" i="2"/>
  <c r="AY250" i="2"/>
  <c r="AE250" i="4" s="1"/>
  <c r="BB555" i="2"/>
  <c r="BC114" i="2"/>
  <c r="BI362" i="2"/>
  <c r="AA362" i="4" s="1"/>
  <c r="AA363" i="4"/>
  <c r="AG363" i="4" s="1"/>
  <c r="AF464" i="4"/>
  <c r="BB464" i="2"/>
  <c r="AF576" i="4"/>
  <c r="BB576" i="2"/>
  <c r="BI284" i="2"/>
  <c r="AA284" i="4" s="1"/>
  <c r="AA285" i="4"/>
  <c r="AZ632" i="2"/>
  <c r="BB632" i="2" s="1"/>
  <c r="AZ92" i="2"/>
  <c r="J605" i="4"/>
  <c r="R605" i="4" s="1"/>
  <c r="AZ429" i="2"/>
  <c r="BB429" i="2" s="1"/>
  <c r="BH175" i="2"/>
  <c r="Z175" i="4" s="1"/>
  <c r="AG309" i="4"/>
  <c r="AG548" i="4"/>
  <c r="AF98" i="4"/>
  <c r="BB607" i="2"/>
  <c r="AE240" i="4"/>
  <c r="AF433" i="4"/>
  <c r="BB448" i="2"/>
  <c r="AE548" i="4"/>
  <c r="AF434" i="4"/>
  <c r="AF288" i="4"/>
  <c r="AZ476" i="2"/>
  <c r="AF476" i="4" s="1"/>
  <c r="Z319" i="4"/>
  <c r="BH317" i="2"/>
  <c r="Z317" i="4" s="1"/>
  <c r="BI160" i="2"/>
  <c r="AA160" i="4" s="1"/>
  <c r="AA161" i="4"/>
  <c r="AG161" i="4" s="1"/>
  <c r="BI202" i="2"/>
  <c r="AA202" i="4" s="1"/>
  <c r="AA203" i="4"/>
  <c r="AG203" i="4" s="1"/>
  <c r="AZ411" i="2"/>
  <c r="J472" i="4"/>
  <c r="R472" i="4" s="1"/>
  <c r="AA146" i="4"/>
  <c r="AG146" i="4" s="1"/>
  <c r="AE276" i="4"/>
  <c r="BB264" i="2"/>
  <c r="BB609" i="2"/>
  <c r="AF507" i="4"/>
  <c r="AF276" i="4"/>
  <c r="AF179" i="4"/>
  <c r="AE476" i="4"/>
  <c r="AF452" i="4"/>
  <c r="AF517" i="4"/>
  <c r="BB593" i="2"/>
  <c r="BB539" i="2"/>
  <c r="AZ548" i="2"/>
  <c r="BJ223" i="2"/>
  <c r="AB223" i="4" s="1"/>
  <c r="Z325" i="4"/>
  <c r="AG325" i="4" s="1"/>
  <c r="BH323" i="2"/>
  <c r="Z323" i="4" s="1"/>
  <c r="BI344" i="2"/>
  <c r="AA344" i="4" s="1"/>
  <c r="AA345" i="4"/>
  <c r="AG345" i="4" s="1"/>
  <c r="AA273" i="4"/>
  <c r="AG273" i="4" s="1"/>
  <c r="BI272" i="2"/>
  <c r="AA272" i="4" s="1"/>
  <c r="Z343" i="4"/>
  <c r="BH341" i="2"/>
  <c r="Z341" i="4" s="1"/>
  <c r="AZ598" i="2"/>
  <c r="AF598" i="4" s="1"/>
  <c r="AG100" i="4"/>
  <c r="AG89" i="4"/>
  <c r="AZ522" i="2"/>
  <c r="BB522" i="2" s="1"/>
  <c r="BB487" i="2"/>
  <c r="BB500" i="2"/>
  <c r="BB473" i="2"/>
  <c r="BB553" i="2"/>
  <c r="BB351" i="2"/>
  <c r="AA173" i="4"/>
  <c r="AG173" i="4" s="1"/>
  <c r="BI172" i="2"/>
  <c r="AA172" i="4" s="1"/>
  <c r="Z411" i="4"/>
  <c r="BH409" i="2"/>
  <c r="Z409" i="4" s="1"/>
  <c r="AA143" i="4"/>
  <c r="BI142" i="2"/>
  <c r="AA142" i="4" s="1"/>
  <c r="Z405" i="4"/>
  <c r="AG405" i="4" s="1"/>
  <c r="BH403" i="2"/>
  <c r="Z403" i="4" s="1"/>
  <c r="J467" i="4"/>
  <c r="R467" i="4" s="1"/>
  <c r="J585" i="4"/>
  <c r="R585" i="4" s="1"/>
  <c r="J599" i="4"/>
  <c r="I599" i="6" s="1"/>
  <c r="J599" i="6" s="1"/>
  <c r="AG482" i="4"/>
  <c r="Q529" i="4"/>
  <c r="AG543" i="4"/>
  <c r="AG472" i="4"/>
  <c r="AG545" i="4"/>
  <c r="Q574" i="4"/>
  <c r="J563" i="4"/>
  <c r="I563" i="6" s="1"/>
  <c r="J563" i="6" s="1"/>
  <c r="Q459" i="4"/>
  <c r="AG591" i="4"/>
  <c r="Q466" i="4"/>
  <c r="AG597" i="4"/>
  <c r="L639" i="4"/>
  <c r="R639" i="4" s="1"/>
  <c r="Q513" i="4"/>
  <c r="Q563" i="4"/>
  <c r="J461" i="4"/>
  <c r="I461" i="6" s="1"/>
  <c r="J461" i="6" s="1"/>
  <c r="AG616" i="4"/>
  <c r="AG530" i="4"/>
  <c r="AG647" i="4"/>
  <c r="J495" i="4"/>
  <c r="R495" i="4" s="1"/>
  <c r="AG436" i="4"/>
  <c r="J622" i="4"/>
  <c r="R622" i="4" s="1"/>
  <c r="Q509" i="4"/>
  <c r="AG639" i="4"/>
  <c r="AG416" i="4"/>
  <c r="AG438" i="4"/>
  <c r="AG515" i="4"/>
  <c r="AG327" i="4"/>
  <c r="Q557" i="4"/>
  <c r="J441" i="4"/>
  <c r="I441" i="6" s="1"/>
  <c r="J441" i="6" s="1"/>
  <c r="AG461" i="4"/>
  <c r="J451" i="4"/>
  <c r="I451" i="6" s="1"/>
  <c r="AG463" i="4"/>
  <c r="AG607" i="4"/>
  <c r="Q493" i="4"/>
  <c r="Q482" i="4"/>
  <c r="Q610" i="4"/>
  <c r="Q463" i="4"/>
  <c r="AG610" i="4"/>
  <c r="J430" i="4"/>
  <c r="I430" i="6" s="1"/>
  <c r="J430" i="6" s="1"/>
  <c r="R430" i="6" s="1"/>
  <c r="Q590" i="4"/>
  <c r="J528" i="4"/>
  <c r="I528" i="6" s="1"/>
  <c r="J528" i="6" s="1"/>
  <c r="Q655" i="4"/>
  <c r="Q575" i="4"/>
  <c r="AG528" i="4"/>
  <c r="AG558" i="4"/>
  <c r="AG655" i="4"/>
  <c r="AG631" i="4"/>
  <c r="H420" i="4"/>
  <c r="G420" i="6" s="1"/>
  <c r="H420" i="6" s="1"/>
  <c r="Q552" i="4"/>
  <c r="L631" i="4"/>
  <c r="K631" i="6" s="1"/>
  <c r="L631" i="6" s="1"/>
  <c r="R631" i="6" s="1"/>
  <c r="J596" i="4"/>
  <c r="R596" i="4" s="1"/>
  <c r="H418" i="4"/>
  <c r="G418" i="6" s="1"/>
  <c r="H418" i="6" s="1"/>
  <c r="Q443" i="4"/>
  <c r="Q546" i="4"/>
  <c r="J497" i="4"/>
  <c r="R497" i="4" s="1"/>
  <c r="J625" i="4"/>
  <c r="I625" i="6" s="1"/>
  <c r="J625" i="6" s="1"/>
  <c r="Q448" i="4"/>
  <c r="Q460" i="4"/>
  <c r="J445" i="4"/>
  <c r="R445" i="4" s="1"/>
  <c r="J575" i="4"/>
  <c r="R575" i="4" s="1"/>
  <c r="AG514" i="4"/>
  <c r="AG546" i="4"/>
  <c r="AG448" i="4"/>
  <c r="Q456" i="4"/>
  <c r="J455" i="4"/>
  <c r="R455" i="4" s="1"/>
  <c r="AG585" i="4"/>
  <c r="J617" i="4"/>
  <c r="I617" i="6" s="1"/>
  <c r="J617" i="6" s="1"/>
  <c r="J454" i="4"/>
  <c r="R454" i="4" s="1"/>
  <c r="J581" i="4"/>
  <c r="R581" i="4" s="1"/>
  <c r="AG550" i="4"/>
  <c r="J573" i="4"/>
  <c r="I573" i="6" s="1"/>
  <c r="J573" i="6" s="1"/>
  <c r="J474" i="4"/>
  <c r="I474" i="6" s="1"/>
  <c r="J474" i="6" s="1"/>
  <c r="Q457" i="4"/>
  <c r="J614" i="4"/>
  <c r="I614" i="6" s="1"/>
  <c r="J614" i="6" s="1"/>
  <c r="J504" i="4"/>
  <c r="R504" i="4" s="1"/>
  <c r="Q437" i="4"/>
  <c r="J485" i="4"/>
  <c r="I485" i="6" s="1"/>
  <c r="J485" i="6" s="1"/>
  <c r="Q621" i="4"/>
  <c r="AG516" i="4"/>
  <c r="Q602" i="4"/>
  <c r="Q487" i="4"/>
  <c r="Q657" i="4"/>
  <c r="AG437" i="4"/>
  <c r="AG489" i="4"/>
  <c r="Q489" i="4"/>
  <c r="Q553" i="4"/>
  <c r="AG426" i="4"/>
  <c r="AG576" i="4"/>
  <c r="J469" i="4"/>
  <c r="I469" i="6" s="1"/>
  <c r="J469" i="6" s="1"/>
  <c r="Q573" i="4"/>
  <c r="J556" i="4"/>
  <c r="I556" i="6" s="1"/>
  <c r="J556" i="6" s="1"/>
  <c r="Q570" i="4"/>
  <c r="Q439" i="4"/>
  <c r="J471" i="4"/>
  <c r="R471" i="4" s="1"/>
  <c r="Q476" i="4"/>
  <c r="AG457" i="4"/>
  <c r="J537" i="4"/>
  <c r="R537" i="4" s="1"/>
  <c r="J486" i="4"/>
  <c r="R486" i="4" s="1"/>
  <c r="J534" i="4"/>
  <c r="R534" i="4" s="1"/>
  <c r="J582" i="4"/>
  <c r="I582" i="6" s="1"/>
  <c r="J582" i="6" s="1"/>
  <c r="Q614" i="4"/>
  <c r="J464" i="4"/>
  <c r="R464" i="4" s="1"/>
  <c r="Q620" i="4"/>
  <c r="AG422" i="4"/>
  <c r="AG557" i="4"/>
  <c r="Q581" i="4"/>
  <c r="J535" i="4"/>
  <c r="R535" i="4" s="1"/>
  <c r="J615" i="4"/>
  <c r="R615" i="4" s="1"/>
  <c r="AG657" i="4"/>
  <c r="AG584" i="4"/>
  <c r="AG542" i="4"/>
  <c r="AG606" i="4"/>
  <c r="Q643" i="4"/>
  <c r="AG476" i="4"/>
  <c r="L641" i="4"/>
  <c r="K641" i="6" s="1"/>
  <c r="L641" i="6" s="1"/>
  <c r="Q525" i="4"/>
  <c r="Q436" i="4"/>
  <c r="Q612" i="4"/>
  <c r="Q455" i="4"/>
  <c r="AG454" i="4"/>
  <c r="AG435" i="4"/>
  <c r="AG533" i="4"/>
  <c r="Q416" i="4"/>
  <c r="J521" i="4"/>
  <c r="I521" i="6" s="1"/>
  <c r="J521" i="6" s="1"/>
  <c r="J569" i="4"/>
  <c r="R569" i="4" s="1"/>
  <c r="AG53" i="4"/>
  <c r="J566" i="4"/>
  <c r="R566" i="4" s="1"/>
  <c r="J598" i="4"/>
  <c r="R598" i="4" s="1"/>
  <c r="J603" i="4"/>
  <c r="I603" i="6" s="1"/>
  <c r="J603" i="6" s="1"/>
  <c r="J432" i="4"/>
  <c r="R432" i="4" s="1"/>
  <c r="Q533" i="4"/>
  <c r="J621" i="4"/>
  <c r="I621" i="6" s="1"/>
  <c r="J621" i="6" s="1"/>
  <c r="J483" i="4"/>
  <c r="I483" i="6" s="1"/>
  <c r="J483" i="6" s="1"/>
  <c r="AG556" i="4"/>
  <c r="AG468" i="4"/>
  <c r="BB360" i="2"/>
  <c r="AF360" i="4"/>
  <c r="BB588" i="2"/>
  <c r="AF588" i="4"/>
  <c r="AG449" i="4"/>
  <c r="AG577" i="4"/>
  <c r="Q605" i="4"/>
  <c r="Q468" i="4"/>
  <c r="AG565" i="4"/>
  <c r="J500" i="4"/>
  <c r="I500" i="6" s="1"/>
  <c r="J500" i="6" s="1"/>
  <c r="J600" i="4"/>
  <c r="R600" i="4" s="1"/>
  <c r="AG551" i="4"/>
  <c r="H424" i="4"/>
  <c r="R424" i="4" s="1"/>
  <c r="J517" i="4"/>
  <c r="I517" i="6" s="1"/>
  <c r="J517" i="6" s="1"/>
  <c r="AG17" i="4"/>
  <c r="J551" i="4"/>
  <c r="I551" i="6" s="1"/>
  <c r="J551" i="6" s="1"/>
  <c r="AF231" i="4"/>
  <c r="AF79" i="4"/>
  <c r="AE448" i="4"/>
  <c r="AZ343" i="2"/>
  <c r="AZ558" i="2"/>
  <c r="BB558" i="2" s="1"/>
  <c r="AZ388" i="2"/>
  <c r="AZ307" i="2"/>
  <c r="BB307" i="2" s="1"/>
  <c r="BH250" i="2"/>
  <c r="Z250" i="4" s="1"/>
  <c r="AG527" i="4"/>
  <c r="AG508" i="4"/>
  <c r="AG481" i="4"/>
  <c r="AG609" i="4"/>
  <c r="Q629" i="4"/>
  <c r="J496" i="4"/>
  <c r="R496" i="4" s="1"/>
  <c r="Q580" i="4"/>
  <c r="Q442" i="4"/>
  <c r="Q474" i="4"/>
  <c r="J506" i="4"/>
  <c r="R506" i="4" s="1"/>
  <c r="J538" i="4"/>
  <c r="R538" i="4" s="1"/>
  <c r="Q562" i="4"/>
  <c r="Q594" i="4"/>
  <c r="J626" i="4"/>
  <c r="R626" i="4" s="1"/>
  <c r="J492" i="4"/>
  <c r="R492" i="4" s="1"/>
  <c r="Q572" i="4"/>
  <c r="Q431" i="4"/>
  <c r="Q471" i="4"/>
  <c r="J503" i="4"/>
  <c r="I503" i="6" s="1"/>
  <c r="J503" i="6" s="1"/>
  <c r="Q635" i="4"/>
  <c r="AG467" i="4"/>
  <c r="AG641" i="4"/>
  <c r="AG485" i="4"/>
  <c r="Q500" i="4"/>
  <c r="AG195" i="4"/>
  <c r="AG583" i="4"/>
  <c r="AG521" i="4"/>
  <c r="J449" i="4"/>
  <c r="I449" i="6" s="1"/>
  <c r="J449" i="6" s="1"/>
  <c r="J481" i="4"/>
  <c r="R481" i="4" s="1"/>
  <c r="Q545" i="4"/>
  <c r="J577" i="4"/>
  <c r="R577" i="4" s="1"/>
  <c r="J609" i="4"/>
  <c r="R609" i="4" s="1"/>
  <c r="J508" i="4"/>
  <c r="R508" i="4" s="1"/>
  <c r="J624" i="4"/>
  <c r="R624" i="4" s="1"/>
  <c r="AG291" i="4"/>
  <c r="J438" i="4"/>
  <c r="I438" i="6" s="1"/>
  <c r="J438" i="6" s="1"/>
  <c r="Q462" i="4"/>
  <c r="J494" i="4"/>
  <c r="I494" i="6" s="1"/>
  <c r="J494" i="6" s="1"/>
  <c r="J526" i="4"/>
  <c r="I526" i="6" s="1"/>
  <c r="J526" i="6" s="1"/>
  <c r="J558" i="4"/>
  <c r="I558" i="6" s="1"/>
  <c r="J558" i="6" s="1"/>
  <c r="J544" i="4"/>
  <c r="I544" i="6" s="1"/>
  <c r="J544" i="6" s="1"/>
  <c r="Q604" i="4"/>
  <c r="H426" i="4"/>
  <c r="R426" i="4" s="1"/>
  <c r="Q539" i="4"/>
  <c r="Q571" i="4"/>
  <c r="AG594" i="4"/>
  <c r="AG491" i="4"/>
  <c r="AG477" i="4"/>
  <c r="AG638" i="4"/>
  <c r="J536" i="4"/>
  <c r="R536" i="4" s="1"/>
  <c r="L638" i="4"/>
  <c r="R638" i="4" s="1"/>
  <c r="Q517" i="4"/>
  <c r="J565" i="4"/>
  <c r="R565" i="4" s="1"/>
  <c r="J613" i="4"/>
  <c r="I613" i="6" s="1"/>
  <c r="J613" i="6" s="1"/>
  <c r="J499" i="4"/>
  <c r="R499" i="4" s="1"/>
  <c r="Q583" i="4"/>
  <c r="AE558" i="4"/>
  <c r="AG512" i="4"/>
  <c r="AG628" i="4"/>
  <c r="AE588" i="4"/>
  <c r="AZ610" i="2"/>
  <c r="AG538" i="4"/>
  <c r="AG598" i="4"/>
  <c r="AG452" i="4"/>
  <c r="AF444" i="4"/>
  <c r="AF135" i="4"/>
  <c r="AF449" i="4"/>
  <c r="BB529" i="2"/>
  <c r="AF491" i="4"/>
  <c r="AF527" i="4"/>
  <c r="AE522" i="4"/>
  <c r="AG532" i="4"/>
  <c r="AG572" i="4"/>
  <c r="AG612" i="4"/>
  <c r="AF495" i="4"/>
  <c r="AF575" i="4"/>
  <c r="AG486" i="4"/>
  <c r="AG526" i="4"/>
  <c r="AG566" i="4"/>
  <c r="AG643" i="4"/>
  <c r="AE538" i="4"/>
  <c r="AE610" i="4"/>
  <c r="AG464" i="4"/>
  <c r="AF76" i="4"/>
  <c r="AF436" i="4"/>
  <c r="BB556" i="2"/>
  <c r="BB441" i="2"/>
  <c r="AF537" i="4"/>
  <c r="AZ628" i="2"/>
  <c r="AG466" i="4"/>
  <c r="AG562" i="4"/>
  <c r="AG495" i="4"/>
  <c r="AG604" i="4"/>
  <c r="J431" i="4"/>
  <c r="I431" i="6" s="1"/>
  <c r="J431" i="6" s="1"/>
  <c r="J462" i="4"/>
  <c r="R462" i="4" s="1"/>
  <c r="J539" i="4"/>
  <c r="R539" i="4" s="1"/>
  <c r="J571" i="4"/>
  <c r="R571" i="4" s="1"/>
  <c r="Q603" i="4"/>
  <c r="AG459" i="4"/>
  <c r="AE264" i="4"/>
  <c r="AZ640" i="2"/>
  <c r="AZ8" i="2"/>
  <c r="AF8" i="4" s="1"/>
  <c r="AZ386" i="2"/>
  <c r="BB386" i="2" s="1"/>
  <c r="Q506" i="4"/>
  <c r="J570" i="4"/>
  <c r="R570" i="4" s="1"/>
  <c r="J602" i="4"/>
  <c r="R602" i="4" s="1"/>
  <c r="J439" i="4"/>
  <c r="I439" i="6" s="1"/>
  <c r="J439" i="6" s="1"/>
  <c r="Q503" i="4"/>
  <c r="L635" i="4"/>
  <c r="R635" i="4" s="1"/>
  <c r="AG499" i="4"/>
  <c r="J628" i="4"/>
  <c r="I628" i="6" s="1"/>
  <c r="J628" i="6" s="1"/>
  <c r="AG678" i="2"/>
  <c r="AG553" i="4"/>
  <c r="J470" i="4"/>
  <c r="R470" i="4" s="1"/>
  <c r="S684" i="2"/>
  <c r="AG424" i="4"/>
  <c r="AG600" i="4"/>
  <c r="AG518" i="4"/>
  <c r="AE360" i="4"/>
  <c r="AG544" i="4"/>
  <c r="AG620" i="4"/>
  <c r="AG522" i="4"/>
  <c r="AG420" i="4"/>
  <c r="AG494" i="4"/>
  <c r="AE468" i="4"/>
  <c r="AE540" i="4"/>
  <c r="AG510" i="4"/>
  <c r="AG465" i="4"/>
  <c r="AG593" i="4"/>
  <c r="J450" i="4"/>
  <c r="R450" i="4" s="1"/>
  <c r="J514" i="4"/>
  <c r="R514" i="4" s="1"/>
  <c r="J578" i="4"/>
  <c r="R578" i="4" s="1"/>
  <c r="J532" i="4"/>
  <c r="R532" i="4" s="1"/>
  <c r="Q511" i="4"/>
  <c r="AG444" i="4"/>
  <c r="Q497" i="4"/>
  <c r="Q625" i="4"/>
  <c r="Q452" i="4"/>
  <c r="Q587" i="4"/>
  <c r="AG475" i="4"/>
  <c r="Q599" i="4"/>
  <c r="AG568" i="4"/>
  <c r="AG433" i="4"/>
  <c r="AG561" i="4"/>
  <c r="J453" i="4"/>
  <c r="I453" i="6" s="1"/>
  <c r="J453" i="6" s="1"/>
  <c r="J549" i="4"/>
  <c r="R549" i="4" s="1"/>
  <c r="Q447" i="4"/>
  <c r="J487" i="4"/>
  <c r="R487" i="4" s="1"/>
  <c r="Q519" i="4"/>
  <c r="AG501" i="4"/>
  <c r="Q576" i="4"/>
  <c r="L630" i="4"/>
  <c r="R630" i="4" s="1"/>
  <c r="AG578" i="4"/>
  <c r="AG535" i="4"/>
  <c r="AG504" i="4"/>
  <c r="Q433" i="4"/>
  <c r="J473" i="4"/>
  <c r="R473" i="4" s="1"/>
  <c r="J529" i="4"/>
  <c r="I529" i="6" s="1"/>
  <c r="J529" i="6" s="1"/>
  <c r="Q561" i="4"/>
  <c r="J601" i="4"/>
  <c r="R601" i="4" s="1"/>
  <c r="Q484" i="4"/>
  <c r="Q568" i="4"/>
  <c r="Q478" i="4"/>
  <c r="J518" i="4"/>
  <c r="I518" i="6" s="1"/>
  <c r="J518" i="6" s="1"/>
  <c r="Q550" i="4"/>
  <c r="Q606" i="4"/>
  <c r="Q531" i="4"/>
  <c r="Q555" i="4"/>
  <c r="Q595" i="4"/>
  <c r="Q619" i="4"/>
  <c r="AG443" i="4"/>
  <c r="AG507" i="4"/>
  <c r="Q501" i="4"/>
  <c r="J597" i="4"/>
  <c r="I597" i="6" s="1"/>
  <c r="J597" i="6" s="1"/>
  <c r="Q475" i="4"/>
  <c r="J515" i="4"/>
  <c r="R515" i="4" s="1"/>
  <c r="Q543" i="4"/>
  <c r="Q567" i="4"/>
  <c r="Q607" i="4"/>
  <c r="Q649" i="4"/>
  <c r="AG520" i="4"/>
  <c r="AG502" i="4"/>
  <c r="AG490" i="4"/>
  <c r="AG460" i="4"/>
  <c r="AG540" i="4"/>
  <c r="AG440" i="4"/>
  <c r="J444" i="4"/>
  <c r="R444" i="4" s="1"/>
  <c r="J465" i="4"/>
  <c r="I465" i="6" s="1"/>
  <c r="J465" i="6" s="1"/>
  <c r="J593" i="4"/>
  <c r="I593" i="6" s="1"/>
  <c r="J593" i="6" s="1"/>
  <c r="J510" i="4"/>
  <c r="R510" i="4" s="1"/>
  <c r="J564" i="4"/>
  <c r="R564" i="4" s="1"/>
  <c r="J589" i="4"/>
  <c r="I589" i="6" s="1"/>
  <c r="J589" i="6" s="1"/>
  <c r="J507" i="4"/>
  <c r="R507" i="4" s="1"/>
  <c r="Q469" i="4"/>
  <c r="Q549" i="4"/>
  <c r="Q479" i="4"/>
  <c r="J519" i="4"/>
  <c r="I519" i="6" s="1"/>
  <c r="J519" i="6" s="1"/>
  <c r="AG649" i="4"/>
  <c r="J505" i="4"/>
  <c r="R505" i="4" s="1"/>
  <c r="AG393" i="4"/>
  <c r="J478" i="4"/>
  <c r="I478" i="6" s="1"/>
  <c r="J478" i="6" s="1"/>
  <c r="Q582" i="4"/>
  <c r="J555" i="4"/>
  <c r="R555" i="4" s="1"/>
  <c r="J541" i="4"/>
  <c r="I541" i="6" s="1"/>
  <c r="J541" i="6" s="1"/>
  <c r="AG552" i="4"/>
  <c r="AG596" i="4"/>
  <c r="BB546" i="2"/>
  <c r="AF546" i="4"/>
  <c r="BB164" i="2"/>
  <c r="AF164" i="4"/>
  <c r="AZ630" i="2"/>
  <c r="BB630" i="2" s="1"/>
  <c r="AZ646" i="2"/>
  <c r="AG534" i="4"/>
  <c r="AG183" i="4"/>
  <c r="AG479" i="4"/>
  <c r="AG524" i="4"/>
  <c r="J524" i="4"/>
  <c r="J458" i="4"/>
  <c r="R458" i="4" s="1"/>
  <c r="J490" i="4"/>
  <c r="J522" i="4"/>
  <c r="I522" i="6" s="1"/>
  <c r="J522" i="6" s="1"/>
  <c r="J554" i="4"/>
  <c r="R554" i="4" s="1"/>
  <c r="J586" i="4"/>
  <c r="R586" i="4" s="1"/>
  <c r="J618" i="4"/>
  <c r="J440" i="4"/>
  <c r="I440" i="6" s="1"/>
  <c r="J440" i="6" s="1"/>
  <c r="J516" i="4"/>
  <c r="I516" i="6" s="1"/>
  <c r="J516" i="6" s="1"/>
  <c r="J592" i="4"/>
  <c r="R592" i="4" s="1"/>
  <c r="AG676" i="2"/>
  <c r="Q684" i="2"/>
  <c r="W667" i="2"/>
  <c r="W680" i="2" s="1"/>
  <c r="AG611" i="4"/>
  <c r="Q520" i="4"/>
  <c r="AG441" i="4"/>
  <c r="AG505" i="4"/>
  <c r="Q473" i="4"/>
  <c r="Q537" i="4"/>
  <c r="Q470" i="4"/>
  <c r="Q502" i="4"/>
  <c r="J480" i="4"/>
  <c r="R480" i="4" s="1"/>
  <c r="J560" i="4"/>
  <c r="R560" i="4" s="1"/>
  <c r="AG653" i="4"/>
  <c r="AG589" i="4"/>
  <c r="J488" i="4"/>
  <c r="I488" i="6" s="1"/>
  <c r="J488" i="6" s="1"/>
  <c r="J588" i="4"/>
  <c r="I588" i="6" s="1"/>
  <c r="J588" i="6" s="1"/>
  <c r="Q445" i="4"/>
  <c r="Q541" i="4"/>
  <c r="Q483" i="4"/>
  <c r="AF474" i="4"/>
  <c r="AF600" i="4"/>
  <c r="AF659" i="4"/>
  <c r="AF219" i="4"/>
  <c r="I667" i="2"/>
  <c r="I680" i="2" s="1"/>
  <c r="AZ654" i="2"/>
  <c r="Q458" i="4"/>
  <c r="Q522" i="4"/>
  <c r="Q440" i="4"/>
  <c r="AG547" i="4"/>
  <c r="L659" i="4"/>
  <c r="R659" i="4" s="1"/>
  <c r="J540" i="4"/>
  <c r="R540" i="4" s="1"/>
  <c r="J547" i="4"/>
  <c r="I547" i="6" s="1"/>
  <c r="J547" i="6" s="1"/>
  <c r="J579" i="4"/>
  <c r="I579" i="6" s="1"/>
  <c r="J579" i="6" s="1"/>
  <c r="J611" i="4"/>
  <c r="R611" i="4" s="1"/>
  <c r="Q653" i="4"/>
  <c r="H414" i="4"/>
  <c r="R414" i="4" s="1"/>
  <c r="J527" i="4"/>
  <c r="J559" i="4"/>
  <c r="R559" i="4" s="1"/>
  <c r="J591" i="4"/>
  <c r="R591" i="4" s="1"/>
  <c r="J623" i="4"/>
  <c r="R623" i="4" s="1"/>
  <c r="AF455" i="4"/>
  <c r="AF519" i="4"/>
  <c r="AF278" i="4"/>
  <c r="AF585" i="4"/>
  <c r="AZ643" i="2"/>
  <c r="AZ649" i="2"/>
  <c r="AZ218" i="2"/>
  <c r="AG447" i="4"/>
  <c r="AG511" i="4"/>
  <c r="AG414" i="4"/>
  <c r="J525" i="4"/>
  <c r="R525" i="4" s="1"/>
  <c r="J629" i="4"/>
  <c r="R629" i="4" s="1"/>
  <c r="AG396" i="4"/>
  <c r="Q659" i="4"/>
  <c r="Q540" i="4"/>
  <c r="AE384" i="4"/>
  <c r="R468" i="4"/>
  <c r="I468" i="6"/>
  <c r="J468" i="6" s="1"/>
  <c r="R442" i="4"/>
  <c r="R448" i="4"/>
  <c r="I448" i="6"/>
  <c r="J448" i="6" s="1"/>
  <c r="R643" i="4"/>
  <c r="K643" i="6"/>
  <c r="L643" i="6" s="1"/>
  <c r="R416" i="4"/>
  <c r="G416" i="6"/>
  <c r="H416" i="6" s="1"/>
  <c r="R433" i="4"/>
  <c r="I433" i="6"/>
  <c r="J433" i="6" s="1"/>
  <c r="R513" i="4"/>
  <c r="I513" i="6"/>
  <c r="J513" i="6" s="1"/>
  <c r="R545" i="4"/>
  <c r="I545" i="6"/>
  <c r="J545" i="6" s="1"/>
  <c r="R561" i="4"/>
  <c r="I561" i="6"/>
  <c r="J561" i="6" s="1"/>
  <c r="I577" i="6"/>
  <c r="J577" i="6" s="1"/>
  <c r="R484" i="4"/>
  <c r="I484" i="6"/>
  <c r="J484" i="6" s="1"/>
  <c r="R484" i="6" s="1"/>
  <c r="R446" i="4"/>
  <c r="I446" i="6"/>
  <c r="J446" i="6" s="1"/>
  <c r="R574" i="4"/>
  <c r="I574" i="6"/>
  <c r="J574" i="6" s="1"/>
  <c r="R590" i="4"/>
  <c r="I590" i="6"/>
  <c r="J590" i="6" s="1"/>
  <c r="R606" i="4"/>
  <c r="I606" i="6"/>
  <c r="J606" i="6" s="1"/>
  <c r="R531" i="4"/>
  <c r="I531" i="6"/>
  <c r="J531" i="6" s="1"/>
  <c r="R595" i="4"/>
  <c r="I595" i="6"/>
  <c r="J595" i="6" s="1"/>
  <c r="R437" i="4"/>
  <c r="I437" i="6"/>
  <c r="J437" i="6" s="1"/>
  <c r="R509" i="4"/>
  <c r="I509" i="6"/>
  <c r="J509" i="6" s="1"/>
  <c r="R533" i="4"/>
  <c r="I533" i="6"/>
  <c r="J533" i="6" s="1"/>
  <c r="R557" i="4"/>
  <c r="I557" i="6"/>
  <c r="J557" i="6" s="1"/>
  <c r="R443" i="4"/>
  <c r="I443" i="6"/>
  <c r="J443" i="6" s="1"/>
  <c r="R443" i="6" s="1"/>
  <c r="R459" i="4"/>
  <c r="I459" i="6"/>
  <c r="J459" i="6" s="1"/>
  <c r="R475" i="4"/>
  <c r="I475" i="6"/>
  <c r="J475" i="6" s="1"/>
  <c r="R543" i="4"/>
  <c r="I543" i="6"/>
  <c r="J543" i="6" s="1"/>
  <c r="R607" i="4"/>
  <c r="I607" i="6"/>
  <c r="J607" i="6" s="1"/>
  <c r="I472" i="6"/>
  <c r="J472" i="6" s="1"/>
  <c r="R633" i="4"/>
  <c r="K633" i="6"/>
  <c r="L633" i="6" s="1"/>
  <c r="R436" i="4"/>
  <c r="I436" i="6"/>
  <c r="J436" i="6" s="1"/>
  <c r="R608" i="4"/>
  <c r="I608" i="6"/>
  <c r="J608" i="6" s="1"/>
  <c r="R434" i="4"/>
  <c r="I434" i="6"/>
  <c r="J434" i="6" s="1"/>
  <c r="R466" i="4"/>
  <c r="I466" i="6"/>
  <c r="J466" i="6" s="1"/>
  <c r="R482" i="4"/>
  <c r="I482" i="6"/>
  <c r="J482" i="6" s="1"/>
  <c r="R546" i="4"/>
  <c r="I546" i="6"/>
  <c r="J546" i="6" s="1"/>
  <c r="R562" i="4"/>
  <c r="I562" i="6"/>
  <c r="J562" i="6" s="1"/>
  <c r="R594" i="4"/>
  <c r="I594" i="6"/>
  <c r="J594" i="6" s="1"/>
  <c r="R610" i="4"/>
  <c r="I610" i="6"/>
  <c r="J610" i="6" s="1"/>
  <c r="R456" i="4"/>
  <c r="I456" i="6"/>
  <c r="J456" i="6" s="1"/>
  <c r="R572" i="4"/>
  <c r="I572" i="6"/>
  <c r="J572" i="6" s="1"/>
  <c r="R612" i="4"/>
  <c r="I612" i="6"/>
  <c r="J612" i="6" s="1"/>
  <c r="R447" i="4"/>
  <c r="I447" i="6"/>
  <c r="J447" i="6" s="1"/>
  <c r="R463" i="4"/>
  <c r="I463" i="6"/>
  <c r="J463" i="6" s="1"/>
  <c r="R479" i="4"/>
  <c r="I479" i="6"/>
  <c r="J479" i="6" s="1"/>
  <c r="R511" i="4"/>
  <c r="I511" i="6"/>
  <c r="J511" i="6" s="1"/>
  <c r="R631" i="4"/>
  <c r="R584" i="4"/>
  <c r="I584" i="6"/>
  <c r="J584" i="6" s="1"/>
  <c r="R620" i="4"/>
  <c r="I620" i="6"/>
  <c r="J620" i="6" s="1"/>
  <c r="R653" i="4"/>
  <c r="K653" i="6"/>
  <c r="L653" i="6" s="1"/>
  <c r="R460" i="4"/>
  <c r="I460" i="6"/>
  <c r="J460" i="6" s="1"/>
  <c r="R512" i="4"/>
  <c r="I512" i="6"/>
  <c r="J512" i="6" s="1"/>
  <c r="R493" i="4"/>
  <c r="I493" i="6"/>
  <c r="J493" i="6" s="1"/>
  <c r="R580" i="4"/>
  <c r="I580" i="6"/>
  <c r="J580" i="6" s="1"/>
  <c r="R552" i="4"/>
  <c r="I552" i="6"/>
  <c r="J552" i="6" s="1"/>
  <c r="R604" i="4"/>
  <c r="I604" i="6"/>
  <c r="J604" i="6" s="1"/>
  <c r="R501" i="4"/>
  <c r="I501" i="6"/>
  <c r="J501" i="6" s="1"/>
  <c r="R655" i="4"/>
  <c r="K655" i="6"/>
  <c r="L655" i="6" s="1"/>
  <c r="R657" i="4"/>
  <c r="K657" i="6"/>
  <c r="L657" i="6" s="1"/>
  <c r="R476" i="4"/>
  <c r="I476" i="6"/>
  <c r="J476" i="6" s="1"/>
  <c r="R520" i="4"/>
  <c r="I520" i="6"/>
  <c r="J520" i="6" s="1"/>
  <c r="R576" i="4"/>
  <c r="I576" i="6"/>
  <c r="J576" i="6" s="1"/>
  <c r="R457" i="4"/>
  <c r="I457" i="6"/>
  <c r="J457" i="6" s="1"/>
  <c r="R489" i="4"/>
  <c r="I489" i="6"/>
  <c r="J489" i="6" s="1"/>
  <c r="R553" i="4"/>
  <c r="I553" i="6"/>
  <c r="J553" i="6" s="1"/>
  <c r="R452" i="4"/>
  <c r="I452" i="6"/>
  <c r="J452" i="6" s="1"/>
  <c r="R568" i="4"/>
  <c r="I568" i="6"/>
  <c r="J568" i="6" s="1"/>
  <c r="R502" i="4"/>
  <c r="I502" i="6"/>
  <c r="J502" i="6" s="1"/>
  <c r="R550" i="4"/>
  <c r="I550" i="6"/>
  <c r="J550" i="6" s="1"/>
  <c r="R619" i="4"/>
  <c r="I619" i="6"/>
  <c r="J619" i="6" s="1"/>
  <c r="R477" i="4"/>
  <c r="I477" i="6"/>
  <c r="J477" i="6" s="1"/>
  <c r="R435" i="4"/>
  <c r="I435" i="6"/>
  <c r="J435" i="6" s="1"/>
  <c r="I467" i="6"/>
  <c r="J467" i="6" s="1"/>
  <c r="I499" i="6"/>
  <c r="J499" i="6" s="1"/>
  <c r="R567" i="4"/>
  <c r="I567" i="6"/>
  <c r="J567" i="6" s="1"/>
  <c r="R583" i="4"/>
  <c r="I583" i="6"/>
  <c r="J583" i="6" s="1"/>
  <c r="L647" i="4"/>
  <c r="AG364" i="4"/>
  <c r="AG376" i="4"/>
  <c r="R649" i="4"/>
  <c r="K649" i="6"/>
  <c r="L649" i="6" s="1"/>
  <c r="AG256" i="4"/>
  <c r="AE188" i="4"/>
  <c r="AE300" i="4"/>
  <c r="AE318" i="4"/>
  <c r="AE330" i="4"/>
  <c r="AE171" i="4"/>
  <c r="AE399" i="4"/>
  <c r="AE150" i="4"/>
  <c r="AE262" i="4"/>
  <c r="AE382" i="4"/>
  <c r="AE120" i="4"/>
  <c r="AE256" i="4"/>
  <c r="AE4" i="4"/>
  <c r="AE100" i="4"/>
  <c r="AE185" i="4"/>
  <c r="AE261" i="4"/>
  <c r="AE82" i="4"/>
  <c r="AE215" i="4"/>
  <c r="AE407" i="4"/>
  <c r="AE404" i="4"/>
  <c r="AE31" i="4"/>
  <c r="AE146" i="4"/>
  <c r="AE242" i="4"/>
  <c r="AE101" i="4"/>
  <c r="AE210" i="4"/>
  <c r="AE322" i="4"/>
  <c r="AE35" i="4"/>
  <c r="AE192" i="4"/>
  <c r="AE376" i="4"/>
  <c r="AE119" i="4"/>
  <c r="AE255" i="4"/>
  <c r="AE88" i="4"/>
  <c r="AE372" i="4"/>
  <c r="AE140" i="4"/>
  <c r="AE170" i="4"/>
  <c r="AE258" i="4"/>
  <c r="AE243" i="4"/>
  <c r="AE5" i="4"/>
  <c r="AE174" i="4"/>
  <c r="AE286" i="4"/>
  <c r="AE17" i="4"/>
  <c r="AE144" i="4"/>
  <c r="AE328" i="4"/>
  <c r="AE137" i="4"/>
  <c r="AE357" i="4"/>
  <c r="AE131" i="4"/>
  <c r="AE267" i="4"/>
  <c r="AE67" i="4"/>
  <c r="AE176" i="4"/>
  <c r="AE194" i="4"/>
  <c r="AE282" i="4"/>
  <c r="AE186" i="4"/>
  <c r="AE298" i="4"/>
  <c r="AE11" i="4"/>
  <c r="AE156" i="4"/>
  <c r="AE340" i="4"/>
  <c r="AE249" i="4"/>
  <c r="BB16" i="2"/>
  <c r="AF16" i="4"/>
  <c r="AZ201" i="2"/>
  <c r="BB147" i="2"/>
  <c r="AF147" i="4"/>
  <c r="BB203" i="2"/>
  <c r="AF203" i="4"/>
  <c r="AZ319" i="2"/>
  <c r="BB8" i="2"/>
  <c r="BB40" i="2"/>
  <c r="AF40" i="4"/>
  <c r="BB312" i="2"/>
  <c r="AF312" i="4"/>
  <c r="BB90" i="2"/>
  <c r="AF90" i="4"/>
  <c r="BB573" i="2"/>
  <c r="AF573" i="4"/>
  <c r="BB631" i="2"/>
  <c r="AF631" i="4"/>
  <c r="K656" i="4"/>
  <c r="Q656" i="4" s="1"/>
  <c r="AZ95" i="2"/>
  <c r="K644" i="4"/>
  <c r="Q644" i="4" s="1"/>
  <c r="K247" i="4"/>
  <c r="Q247" i="4" s="1"/>
  <c r="AZ419" i="2"/>
  <c r="BB64" i="2"/>
  <c r="AF64" i="4"/>
  <c r="BB478" i="2"/>
  <c r="AF478" i="4"/>
  <c r="BB542" i="2"/>
  <c r="BB43" i="2"/>
  <c r="AF43" i="4"/>
  <c r="BB316" i="2"/>
  <c r="AF316" i="4"/>
  <c r="K640" i="4"/>
  <c r="BB438" i="2"/>
  <c r="AF438" i="4"/>
  <c r="BB502" i="2"/>
  <c r="AF502" i="4"/>
  <c r="BB566" i="2"/>
  <c r="AF566" i="4"/>
  <c r="BB337" i="2"/>
  <c r="AF337" i="4"/>
  <c r="BB94" i="2"/>
  <c r="AF94" i="4"/>
  <c r="K642" i="4"/>
  <c r="AG642" i="4" s="1"/>
  <c r="K658" i="4"/>
  <c r="Q658" i="4" s="1"/>
  <c r="K634" i="4"/>
  <c r="AG634" i="4" s="1"/>
  <c r="AE153" i="4"/>
  <c r="Z205" i="4"/>
  <c r="Z266" i="4"/>
  <c r="Z362" i="4"/>
  <c r="AA24" i="4"/>
  <c r="AA48" i="4"/>
  <c r="AA90" i="4"/>
  <c r="AA311" i="4"/>
  <c r="AE423" i="4"/>
  <c r="AA513" i="4"/>
  <c r="AG513" i="4" s="1"/>
  <c r="AB220" i="4"/>
  <c r="G287" i="4"/>
  <c r="H287" i="4" s="1"/>
  <c r="I24" i="4"/>
  <c r="J24" i="4" s="1"/>
  <c r="I102" i="4"/>
  <c r="J102" i="4" s="1"/>
  <c r="K232" i="4"/>
  <c r="L232" i="4" s="1"/>
  <c r="G148" i="4"/>
  <c r="H148" i="4" s="1"/>
  <c r="I175" i="4"/>
  <c r="J175" i="4" s="1"/>
  <c r="I299" i="4"/>
  <c r="J299" i="4" s="1"/>
  <c r="I383" i="4"/>
  <c r="J383" i="4" s="1"/>
  <c r="G24" i="4"/>
  <c r="H24" i="4" s="1"/>
  <c r="G72" i="4"/>
  <c r="H72" i="4" s="1"/>
  <c r="G121" i="4"/>
  <c r="H121" i="4" s="1"/>
  <c r="G169" i="4"/>
  <c r="H169" i="4" s="1"/>
  <c r="G205" i="4"/>
  <c r="H205" i="4" s="1"/>
  <c r="G266" i="4"/>
  <c r="H266" i="4" s="1"/>
  <c r="G406" i="4"/>
  <c r="H406" i="4" s="1"/>
  <c r="I51" i="4"/>
  <c r="J51" i="4" s="1"/>
  <c r="I136" i="4"/>
  <c r="J136" i="4" s="1"/>
  <c r="I160" i="4"/>
  <c r="J160" i="4" s="1"/>
  <c r="I184" i="4"/>
  <c r="J184" i="4" s="1"/>
  <c r="I208" i="4"/>
  <c r="J208" i="4" s="1"/>
  <c r="I380" i="4"/>
  <c r="J380" i="4" s="1"/>
  <c r="G220" i="4"/>
  <c r="H220" i="4" s="1"/>
  <c r="G347" i="4"/>
  <c r="H347" i="4" s="1"/>
  <c r="I36" i="4"/>
  <c r="J36" i="4" s="1"/>
  <c r="I96" i="4"/>
  <c r="J96" i="4" s="1"/>
  <c r="K229" i="4"/>
  <c r="L229" i="4" s="1"/>
  <c r="BB401" i="2"/>
  <c r="AF401" i="4"/>
  <c r="AE569" i="4"/>
  <c r="Z48" i="4"/>
  <c r="Z121" i="4"/>
  <c r="Z394" i="4"/>
  <c r="AE294" i="4"/>
  <c r="AE422" i="4"/>
  <c r="AE630" i="4"/>
  <c r="AE559" i="4"/>
  <c r="AG674" i="2"/>
  <c r="Z54" i="4"/>
  <c r="Z102" i="4"/>
  <c r="Z278" i="4"/>
  <c r="Z350" i="4"/>
  <c r="AB640" i="4"/>
  <c r="AA305" i="4"/>
  <c r="AE619" i="4"/>
  <c r="AB226" i="4"/>
  <c r="G184" i="4"/>
  <c r="H184" i="4" s="1"/>
  <c r="I199" i="4"/>
  <c r="J199" i="4" s="1"/>
  <c r="I323" i="4"/>
  <c r="J323" i="4" s="1"/>
  <c r="I403" i="4"/>
  <c r="J403" i="4" s="1"/>
  <c r="G12" i="4"/>
  <c r="H12" i="4" s="1"/>
  <c r="G60" i="4"/>
  <c r="H60" i="4" s="1"/>
  <c r="G108" i="4"/>
  <c r="G157" i="4"/>
  <c r="H157" i="4" s="1"/>
  <c r="G193" i="4"/>
  <c r="H193" i="4" s="1"/>
  <c r="G272" i="4"/>
  <c r="H272" i="4" s="1"/>
  <c r="G356" i="4"/>
  <c r="H356" i="4" s="1"/>
  <c r="I9" i="4"/>
  <c r="J9" i="4" s="1"/>
  <c r="I33" i="4"/>
  <c r="J33" i="4" s="1"/>
  <c r="I57" i="4"/>
  <c r="J57" i="4" s="1"/>
  <c r="I87" i="4"/>
  <c r="J87" i="4" s="1"/>
  <c r="I118" i="4"/>
  <c r="J118" i="4" s="1"/>
  <c r="I142" i="4"/>
  <c r="J142" i="4" s="1"/>
  <c r="I166" i="4"/>
  <c r="J166" i="4" s="1"/>
  <c r="I190" i="4"/>
  <c r="J190" i="4" s="1"/>
  <c r="I254" i="4"/>
  <c r="J254" i="4" s="1"/>
  <c r="I278" i="4"/>
  <c r="J278" i="4" s="1"/>
  <c r="I302" i="4"/>
  <c r="J302" i="4" s="1"/>
  <c r="I326" i="4"/>
  <c r="J326" i="4" s="1"/>
  <c r="I350" i="4"/>
  <c r="J350" i="4" s="1"/>
  <c r="I387" i="4"/>
  <c r="J387" i="4" s="1"/>
  <c r="K235" i="4"/>
  <c r="L235" i="4" s="1"/>
  <c r="AA498" i="4"/>
  <c r="AG498" i="4" s="1"/>
  <c r="AE429" i="4"/>
  <c r="Z108" i="4"/>
  <c r="Z308" i="4"/>
  <c r="Z406" i="4"/>
  <c r="AE37" i="4"/>
  <c r="AE158" i="4"/>
  <c r="AE498" i="4"/>
  <c r="AA257" i="4"/>
  <c r="AA281" i="4"/>
  <c r="AA335" i="4"/>
  <c r="AA359" i="4"/>
  <c r="AA383" i="4"/>
  <c r="AA409" i="4"/>
  <c r="AE531" i="4"/>
  <c r="BB420" i="2"/>
  <c r="AF420" i="4"/>
  <c r="I374" i="4"/>
  <c r="J374" i="4" s="1"/>
  <c r="G87" i="4"/>
  <c r="H87" i="4" s="1"/>
  <c r="I127" i="4"/>
  <c r="J127" i="4" s="1"/>
  <c r="I269" i="4"/>
  <c r="J269" i="4" s="1"/>
  <c r="I329" i="4"/>
  <c r="J329" i="4" s="1"/>
  <c r="BB226" i="2"/>
  <c r="AF226" i="4"/>
  <c r="BB390" i="2"/>
  <c r="AF390" i="4"/>
  <c r="BB105" i="2"/>
  <c r="AF105" i="4"/>
  <c r="BB280" i="2"/>
  <c r="AF280" i="4"/>
  <c r="BB383" i="2"/>
  <c r="AF383" i="4"/>
  <c r="BB277" i="2"/>
  <c r="AF277" i="4"/>
  <c r="BB48" i="2"/>
  <c r="AF48" i="4"/>
  <c r="BB293" i="2"/>
  <c r="AF293" i="4"/>
  <c r="BB183" i="2"/>
  <c r="AF183" i="4"/>
  <c r="BB235" i="2"/>
  <c r="AF235" i="4"/>
  <c r="BB36" i="2"/>
  <c r="AF36" i="4"/>
  <c r="BB377" i="2"/>
  <c r="AF377" i="4"/>
  <c r="BB313" i="2"/>
  <c r="AF313" i="4"/>
  <c r="BB229" i="2"/>
  <c r="AF229" i="4"/>
  <c r="BB211" i="2"/>
  <c r="AF211" i="4"/>
  <c r="BB442" i="2"/>
  <c r="AF442" i="4"/>
  <c r="BB587" i="2"/>
  <c r="AF587" i="4"/>
  <c r="BB530" i="2"/>
  <c r="AF530" i="4"/>
  <c r="BB547" i="2"/>
  <c r="AF547" i="4"/>
  <c r="BB506" i="2"/>
  <c r="AF506" i="4"/>
  <c r="BB125" i="2"/>
  <c r="AF125" i="4"/>
  <c r="BB197" i="2"/>
  <c r="AF197" i="4"/>
  <c r="BB143" i="2"/>
  <c r="AF143" i="4"/>
  <c r="BB395" i="2"/>
  <c r="AF395" i="4"/>
  <c r="BB86" i="2"/>
  <c r="AF86" i="4"/>
  <c r="BB426" i="2"/>
  <c r="AF426" i="4"/>
  <c r="BB301" i="2"/>
  <c r="AF301" i="4"/>
  <c r="BB387" i="2"/>
  <c r="AF387" i="4"/>
  <c r="BB605" i="2"/>
  <c r="AF605" i="4"/>
  <c r="G421" i="4"/>
  <c r="AG421" i="4" s="1"/>
  <c r="AZ656" i="2"/>
  <c r="G153" i="4"/>
  <c r="Q153" i="4" s="1"/>
  <c r="G250" i="4"/>
  <c r="Q250" i="4" s="1"/>
  <c r="BB333" i="2"/>
  <c r="AF333" i="4"/>
  <c r="BB494" i="2"/>
  <c r="AF494" i="4"/>
  <c r="BB158" i="2"/>
  <c r="AF158" i="4"/>
  <c r="BB263" i="2"/>
  <c r="AF263" i="4"/>
  <c r="K646" i="4"/>
  <c r="L646" i="4" s="1"/>
  <c r="I249" i="4"/>
  <c r="Q249" i="4" s="1"/>
  <c r="BB454" i="2"/>
  <c r="AF454" i="4"/>
  <c r="BB518" i="2"/>
  <c r="AF518" i="4"/>
  <c r="BB582" i="2"/>
  <c r="AF582" i="4"/>
  <c r="BB385" i="2"/>
  <c r="AF385" i="4"/>
  <c r="BB311" i="2"/>
  <c r="AF311" i="4"/>
  <c r="G415" i="4"/>
  <c r="Q415" i="4" s="1"/>
  <c r="K650" i="4"/>
  <c r="Q650" i="4" s="1"/>
  <c r="AA574" i="4"/>
  <c r="AG574" i="4" s="1"/>
  <c r="AE493" i="4"/>
  <c r="Z42" i="4"/>
  <c r="AE57" i="4"/>
  <c r="AE623" i="4"/>
  <c r="AA51" i="4"/>
  <c r="AA75" i="4"/>
  <c r="AA387" i="4"/>
  <c r="AE633" i="4"/>
  <c r="Z163" i="4"/>
  <c r="Z320" i="4"/>
  <c r="AE25" i="4"/>
  <c r="AE306" i="4"/>
  <c r="AE574" i="4"/>
  <c r="AA157" i="4"/>
  <c r="AA251" i="4"/>
  <c r="AA275" i="4"/>
  <c r="AA329" i="4"/>
  <c r="AA353" i="4"/>
  <c r="AA377" i="4"/>
  <c r="AE640" i="4"/>
  <c r="AB238" i="4"/>
  <c r="G75" i="4"/>
  <c r="H75" i="4" s="1"/>
  <c r="I287" i="4"/>
  <c r="J287" i="4" s="1"/>
  <c r="I359" i="4"/>
  <c r="J359" i="4" s="1"/>
  <c r="G232" i="4"/>
  <c r="H232" i="4" s="1"/>
  <c r="I12" i="4"/>
  <c r="J12" i="4" s="1"/>
  <c r="I90" i="4"/>
  <c r="J90" i="4" s="1"/>
  <c r="G302" i="4"/>
  <c r="H302" i="4" s="1"/>
  <c r="G350" i="4"/>
  <c r="H350" i="4" s="1"/>
  <c r="I15" i="4"/>
  <c r="J15" i="4" s="1"/>
  <c r="I63" i="4"/>
  <c r="J63" i="4" s="1"/>
  <c r="I394" i="4"/>
  <c r="J394" i="4" s="1"/>
  <c r="G63" i="4"/>
  <c r="H63" i="4" s="1"/>
  <c r="G196" i="4"/>
  <c r="H196" i="4" s="1"/>
  <c r="I281" i="4"/>
  <c r="J281" i="4" s="1"/>
  <c r="I341" i="4"/>
  <c r="J341" i="4" s="1"/>
  <c r="I390" i="4"/>
  <c r="J390" i="4" s="1"/>
  <c r="AE412" i="4"/>
  <c r="Z78" i="4"/>
  <c r="Z169" i="4"/>
  <c r="Z235" i="4"/>
  <c r="Z400" i="4"/>
  <c r="AA96" i="4"/>
  <c r="Z208" i="4"/>
  <c r="AE636" i="4"/>
  <c r="G335" i="4"/>
  <c r="H335" i="4" s="1"/>
  <c r="I42" i="4"/>
  <c r="J42" i="4" s="1"/>
  <c r="I121" i="4"/>
  <c r="J121" i="4" s="1"/>
  <c r="I205" i="4"/>
  <c r="J205" i="4" s="1"/>
  <c r="G311" i="4"/>
  <c r="H311" i="4" s="1"/>
  <c r="I18" i="4"/>
  <c r="J18" i="4" s="1"/>
  <c r="I78" i="4"/>
  <c r="J78" i="4" s="1"/>
  <c r="I145" i="4"/>
  <c r="J145" i="4" s="1"/>
  <c r="I409" i="4"/>
  <c r="J409" i="4" s="1"/>
  <c r="BB602" i="2"/>
  <c r="AF602" i="4"/>
  <c r="AA33" i="4"/>
  <c r="AA81" i="4"/>
  <c r="AE509" i="4"/>
  <c r="Z133" i="4"/>
  <c r="Z217" i="4"/>
  <c r="Z284" i="4"/>
  <c r="Z332" i="4"/>
  <c r="Z380" i="4"/>
  <c r="AE49" i="4"/>
  <c r="AE182" i="4"/>
  <c r="AA181" i="4"/>
  <c r="AA397" i="4"/>
  <c r="AA456" i="4"/>
  <c r="AG456" i="4" s="1"/>
  <c r="AE595" i="4"/>
  <c r="G39" i="4"/>
  <c r="H39" i="4" s="1"/>
  <c r="G208" i="4"/>
  <c r="H208" i="4" s="1"/>
  <c r="I187" i="4"/>
  <c r="J187" i="4" s="1"/>
  <c r="I305" i="4"/>
  <c r="J305" i="4" s="1"/>
  <c r="I377" i="4"/>
  <c r="J377" i="4" s="1"/>
  <c r="G299" i="4"/>
  <c r="H299" i="4" s="1"/>
  <c r="I30" i="4"/>
  <c r="J30" i="4" s="1"/>
  <c r="I157" i="4"/>
  <c r="J157" i="4" s="1"/>
  <c r="G314" i="4"/>
  <c r="H314" i="4" s="1"/>
  <c r="G374" i="4"/>
  <c r="I93" i="4"/>
  <c r="J93" i="4" s="1"/>
  <c r="I260" i="4"/>
  <c r="J260" i="4" s="1"/>
  <c r="I284" i="4"/>
  <c r="J284" i="4" s="1"/>
  <c r="I308" i="4"/>
  <c r="J308" i="4" s="1"/>
  <c r="I332" i="4"/>
  <c r="J332" i="4" s="1"/>
  <c r="I356" i="4"/>
  <c r="J356" i="4" s="1"/>
  <c r="BB110" i="2"/>
  <c r="AF110" i="4"/>
  <c r="BB361" i="2"/>
  <c r="AF361" i="4"/>
  <c r="BB349" i="2"/>
  <c r="AF349" i="4"/>
  <c r="BB96" i="2"/>
  <c r="AF96" i="4"/>
  <c r="BB77" i="2"/>
  <c r="AF77" i="4"/>
  <c r="BB60" i="2"/>
  <c r="AF60" i="4"/>
  <c r="BB178" i="2"/>
  <c r="AF178" i="4"/>
  <c r="BB108" i="2"/>
  <c r="AF108" i="4"/>
  <c r="BB24" i="2"/>
  <c r="AF24" i="4"/>
  <c r="BB207" i="2"/>
  <c r="AF207" i="4"/>
  <c r="BB39" i="2"/>
  <c r="AF39" i="4"/>
  <c r="BB244" i="2"/>
  <c r="AF244" i="4"/>
  <c r="BB482" i="2"/>
  <c r="AF482" i="4"/>
  <c r="BB570" i="2"/>
  <c r="AF570" i="4"/>
  <c r="BB571" i="2"/>
  <c r="AF571" i="4"/>
  <c r="BB611" i="2"/>
  <c r="AF611" i="4"/>
  <c r="AE675" i="4"/>
  <c r="AF429" i="4"/>
  <c r="AE19" i="4"/>
  <c r="AE85" i="4"/>
  <c r="AE122" i="4"/>
  <c r="AE74" i="4"/>
  <c r="AE283" i="4"/>
  <c r="AE89" i="4"/>
  <c r="AE198" i="4"/>
  <c r="AE310" i="4"/>
  <c r="AE23" i="4"/>
  <c r="AE168" i="4"/>
  <c r="AE364" i="4"/>
  <c r="AE28" i="4"/>
  <c r="AE149" i="4"/>
  <c r="AE209" i="4"/>
  <c r="AE381" i="4"/>
  <c r="AE155" i="4"/>
  <c r="AE339" i="4"/>
  <c r="AE46" i="4"/>
  <c r="AE200" i="4"/>
  <c r="AE324" i="4"/>
  <c r="AE342" i="4"/>
  <c r="AE410" i="4"/>
  <c r="AE162" i="4"/>
  <c r="AE274" i="4"/>
  <c r="AE402" i="4"/>
  <c r="AE132" i="4"/>
  <c r="AE268" i="4"/>
  <c r="AE309" i="4"/>
  <c r="AE167" i="4"/>
  <c r="AE29" i="4"/>
  <c r="AE327" i="4"/>
  <c r="AE224" i="4"/>
  <c r="AE336" i="4"/>
  <c r="AE398" i="4"/>
  <c r="AE123" i="4"/>
  <c r="AE331" i="4"/>
  <c r="AE126" i="4"/>
  <c r="AE234" i="4"/>
  <c r="AE346" i="4"/>
  <c r="AE47" i="4"/>
  <c r="AE204" i="4"/>
  <c r="AE396" i="4"/>
  <c r="AE321" i="4"/>
  <c r="AE34" i="4"/>
  <c r="AE191" i="4"/>
  <c r="AE375" i="4"/>
  <c r="AE7" i="4"/>
  <c r="AE13" i="4"/>
  <c r="AE73" i="4"/>
  <c r="AE138" i="4"/>
  <c r="AE358" i="4"/>
  <c r="AE83" i="4"/>
  <c r="AE216" i="4"/>
  <c r="AE408" i="4"/>
  <c r="AE297" i="4"/>
  <c r="BB173" i="2"/>
  <c r="AF173" i="4"/>
  <c r="BB285" i="2"/>
  <c r="AF285" i="4"/>
  <c r="BB177" i="2"/>
  <c r="AF177" i="4"/>
  <c r="BB161" i="2"/>
  <c r="AF161" i="4"/>
  <c r="BB363" i="2"/>
  <c r="AF363" i="4"/>
  <c r="BB52" i="2"/>
  <c r="AF52" i="4"/>
  <c r="BB405" i="2"/>
  <c r="AF405" i="4"/>
  <c r="BB493" i="2"/>
  <c r="AF493" i="4"/>
  <c r="BB633" i="2"/>
  <c r="AF633" i="4"/>
  <c r="G246" i="4"/>
  <c r="Q246" i="4" s="1"/>
  <c r="I245" i="4"/>
  <c r="K654" i="4"/>
  <c r="L654" i="4" s="1"/>
  <c r="G425" i="4"/>
  <c r="Q425" i="4" s="1"/>
  <c r="G419" i="4"/>
  <c r="Q419" i="4" s="1"/>
  <c r="BB510" i="2"/>
  <c r="AF510" i="4"/>
  <c r="BB574" i="2"/>
  <c r="AF574" i="4"/>
  <c r="BB252" i="2"/>
  <c r="AF252" i="4"/>
  <c r="BB225" i="2"/>
  <c r="AF225" i="4"/>
  <c r="BB416" i="2"/>
  <c r="AF416" i="4"/>
  <c r="BB470" i="2"/>
  <c r="AF470" i="4"/>
  <c r="BB534" i="2"/>
  <c r="AF534" i="4"/>
  <c r="G5" i="4"/>
  <c r="Q5" i="4" s="1"/>
  <c r="AZ107" i="2"/>
  <c r="AZ379" i="2"/>
  <c r="I4" i="4"/>
  <c r="J4" i="4" s="1"/>
  <c r="K652" i="4"/>
  <c r="Q652" i="4" s="1"/>
  <c r="Z90" i="4"/>
  <c r="Z290" i="4"/>
  <c r="Z338" i="4"/>
  <c r="Z387" i="4"/>
  <c r="AE378" i="4"/>
  <c r="AA36" i="4"/>
  <c r="AA78" i="4"/>
  <c r="AA102" i="4"/>
  <c r="AB390" i="4"/>
  <c r="AE456" i="4"/>
  <c r="G371" i="4"/>
  <c r="H371" i="4" s="1"/>
  <c r="I66" i="4"/>
  <c r="J66" i="4" s="1"/>
  <c r="G27" i="4"/>
  <c r="H27" i="4" s="1"/>
  <c r="I133" i="4"/>
  <c r="J133" i="4" s="1"/>
  <c r="I257" i="4"/>
  <c r="J257" i="4" s="1"/>
  <c r="I347" i="4"/>
  <c r="J347" i="4" s="1"/>
  <c r="G48" i="4"/>
  <c r="H48" i="4" s="1"/>
  <c r="G96" i="4"/>
  <c r="H96" i="4" s="1"/>
  <c r="G145" i="4"/>
  <c r="H145" i="4" s="1"/>
  <c r="G187" i="4"/>
  <c r="H187" i="4" s="1"/>
  <c r="G235" i="4"/>
  <c r="G380" i="4"/>
  <c r="H380" i="4" s="1"/>
  <c r="I27" i="4"/>
  <c r="J27" i="4" s="1"/>
  <c r="I124" i="4"/>
  <c r="J124" i="4" s="1"/>
  <c r="I148" i="4"/>
  <c r="J148" i="4" s="1"/>
  <c r="I172" i="4"/>
  <c r="J172" i="4" s="1"/>
  <c r="I196" i="4"/>
  <c r="J196" i="4" s="1"/>
  <c r="I368" i="4"/>
  <c r="J368" i="4" s="1"/>
  <c r="G275" i="4"/>
  <c r="H275" i="4" s="1"/>
  <c r="G403" i="4"/>
  <c r="H403" i="4" s="1"/>
  <c r="I60" i="4"/>
  <c r="J60" i="4" s="1"/>
  <c r="I193" i="4"/>
  <c r="J193" i="4" s="1"/>
  <c r="K217" i="4"/>
  <c r="L217" i="4" s="1"/>
  <c r="K241" i="4"/>
  <c r="L241" i="4" s="1"/>
  <c r="AA27" i="4"/>
  <c r="Z24" i="4"/>
  <c r="Z96" i="4"/>
  <c r="AA595" i="4"/>
  <c r="AG595" i="4" s="1"/>
  <c r="AE206" i="4"/>
  <c r="AE354" i="4"/>
  <c r="AA403" i="4"/>
  <c r="AE181" i="4"/>
  <c r="Z127" i="4"/>
  <c r="Z193" i="4"/>
  <c r="Z254" i="4"/>
  <c r="Z302" i="4"/>
  <c r="Z374" i="4"/>
  <c r="AB211" i="4"/>
  <c r="AE246" i="4"/>
  <c r="AA193" i="4"/>
  <c r="AA317" i="4"/>
  <c r="AA569" i="4"/>
  <c r="AG569" i="4" s="1"/>
  <c r="AB633" i="4"/>
  <c r="AG633" i="4" s="1"/>
  <c r="BB424" i="2"/>
  <c r="AF424" i="4"/>
  <c r="K390" i="4"/>
  <c r="L390" i="4" s="1"/>
  <c r="G51" i="4"/>
  <c r="H51" i="4" s="1"/>
  <c r="I115" i="4"/>
  <c r="J115" i="4" s="1"/>
  <c r="I275" i="4"/>
  <c r="J275" i="4" s="1"/>
  <c r="I365" i="4"/>
  <c r="J365" i="4" s="1"/>
  <c r="G36" i="4"/>
  <c r="H36" i="4" s="1"/>
  <c r="G84" i="4"/>
  <c r="H84" i="4" s="1"/>
  <c r="G133" i="4"/>
  <c r="H133" i="4" s="1"/>
  <c r="G181" i="4"/>
  <c r="H181" i="4" s="1"/>
  <c r="G223" i="4"/>
  <c r="H223" i="4" s="1"/>
  <c r="G290" i="4"/>
  <c r="H290" i="4" s="1"/>
  <c r="G394" i="4"/>
  <c r="H394" i="4" s="1"/>
  <c r="I21" i="4"/>
  <c r="J21" i="4" s="1"/>
  <c r="I45" i="4"/>
  <c r="J45" i="4" s="1"/>
  <c r="I69" i="4"/>
  <c r="J69" i="4" s="1"/>
  <c r="I99" i="4"/>
  <c r="J99" i="4" s="1"/>
  <c r="I130" i="4"/>
  <c r="J130" i="4" s="1"/>
  <c r="I154" i="4"/>
  <c r="J154" i="4" s="1"/>
  <c r="I178" i="4"/>
  <c r="J178" i="4" s="1"/>
  <c r="I202" i="4"/>
  <c r="J202" i="4" s="1"/>
  <c r="I266" i="4"/>
  <c r="J266" i="4" s="1"/>
  <c r="I290" i="4"/>
  <c r="J290" i="4" s="1"/>
  <c r="I314" i="4"/>
  <c r="J314" i="4" s="1"/>
  <c r="I338" i="4"/>
  <c r="J338" i="4" s="1"/>
  <c r="I362" i="4"/>
  <c r="J362" i="4" s="1"/>
  <c r="I400" i="4"/>
  <c r="J400" i="4" s="1"/>
  <c r="I523" i="4"/>
  <c r="J523" i="4" s="1"/>
  <c r="K223" i="4"/>
  <c r="L223" i="4" s="1"/>
  <c r="AE395" i="4"/>
  <c r="Z84" i="4"/>
  <c r="AA619" i="4"/>
  <c r="AG619" i="4" s="1"/>
  <c r="AE97" i="4"/>
  <c r="AE270" i="4"/>
  <c r="AA269" i="4"/>
  <c r="AA293" i="4"/>
  <c r="AA347" i="4"/>
  <c r="AA371" i="4"/>
  <c r="Z423" i="4"/>
  <c r="AA493" i="4"/>
  <c r="AG493" i="4" s="1"/>
  <c r="BB369" i="2"/>
  <c r="AF369" i="4"/>
  <c r="G15" i="4"/>
  <c r="H15" i="4" s="1"/>
  <c r="G160" i="4"/>
  <c r="H160" i="4" s="1"/>
  <c r="I163" i="4"/>
  <c r="J163" i="4" s="1"/>
  <c r="I293" i="4"/>
  <c r="J293" i="4" s="1"/>
  <c r="I353" i="4"/>
  <c r="J353" i="4" s="1"/>
  <c r="BB238" i="2"/>
  <c r="AF238" i="4"/>
  <c r="BB93" i="2"/>
  <c r="AF93" i="4"/>
  <c r="BB352" i="2"/>
  <c r="AF352" i="4"/>
  <c r="BB78" i="2"/>
  <c r="AF78" i="4"/>
  <c r="BB50" i="2"/>
  <c r="AF50" i="4"/>
  <c r="BB290" i="2"/>
  <c r="AF290" i="4"/>
  <c r="BB127" i="2"/>
  <c r="AF127" i="4"/>
  <c r="BB221" i="2"/>
  <c r="AF221" i="4"/>
  <c r="BB133" i="2"/>
  <c r="AF133" i="4"/>
  <c r="BB289" i="2"/>
  <c r="AF289" i="4"/>
  <c r="BB217" i="2"/>
  <c r="AF217" i="4"/>
  <c r="BB325" i="2"/>
  <c r="AF325" i="4"/>
  <c r="BB151" i="2"/>
  <c r="AF151" i="4"/>
  <c r="BB302" i="2"/>
  <c r="AF302" i="4"/>
  <c r="BB292" i="2"/>
  <c r="AF292" i="4"/>
  <c r="BB353" i="2"/>
  <c r="AF353" i="4"/>
  <c r="BB458" i="2"/>
  <c r="AF458" i="4"/>
  <c r="BB237" i="2"/>
  <c r="AF237" i="4"/>
  <c r="BB627" i="2"/>
  <c r="AF627" i="4"/>
  <c r="BB273" i="2"/>
  <c r="AF273" i="4"/>
  <c r="BB345" i="2"/>
  <c r="AF345" i="4"/>
  <c r="BB14" i="2"/>
  <c r="AF14" i="4"/>
  <c r="AF189" i="4"/>
  <c r="BB22" i="2"/>
  <c r="AF22" i="4"/>
  <c r="BB368" i="2"/>
  <c r="AF368" i="4"/>
  <c r="BB206" i="2"/>
  <c r="AF206" i="4"/>
  <c r="BB195" i="2"/>
  <c r="AF195" i="4"/>
  <c r="BB525" i="2"/>
  <c r="AF525" i="4"/>
  <c r="BB106" i="2"/>
  <c r="AF106" i="4"/>
  <c r="G427" i="4"/>
  <c r="Q427" i="4" s="1"/>
  <c r="K213" i="4"/>
  <c r="Q213" i="4" s="1"/>
  <c r="K660" i="4"/>
  <c r="AG660" i="4" s="1"/>
  <c r="G423" i="4"/>
  <c r="H423" i="4" s="1"/>
  <c r="G413" i="4"/>
  <c r="Q413" i="4" s="1"/>
  <c r="BB462" i="2"/>
  <c r="AF462" i="4"/>
  <c r="BB526" i="2"/>
  <c r="AF526" i="4"/>
  <c r="BB265" i="2"/>
  <c r="AF265" i="4"/>
  <c r="K648" i="4"/>
  <c r="Q648" i="4" s="1"/>
  <c r="BB486" i="2"/>
  <c r="AF486" i="4"/>
  <c r="BB550" i="2"/>
  <c r="AF550" i="4"/>
  <c r="BB614" i="2"/>
  <c r="AF614" i="4"/>
  <c r="BB42" i="2"/>
  <c r="AF42" i="4"/>
  <c r="G417" i="4"/>
  <c r="H417" i="4" s="1"/>
  <c r="BB233" i="2"/>
  <c r="AF233" i="4"/>
  <c r="Z18" i="4"/>
  <c r="Z115" i="4"/>
  <c r="Z181" i="4"/>
  <c r="Z314" i="4"/>
  <c r="AA559" i="4"/>
  <c r="AG559" i="4" s="1"/>
  <c r="AA623" i="4"/>
  <c r="AG623" i="4" s="1"/>
  <c r="AE626" i="4"/>
  <c r="AE247" i="4"/>
  <c r="AE212" i="4"/>
  <c r="AE301" i="4"/>
  <c r="AA15" i="4"/>
  <c r="AA39" i="4"/>
  <c r="AA63" i="4"/>
  <c r="AE513" i="4"/>
  <c r="Z229" i="4"/>
  <c r="Z296" i="4"/>
  <c r="Z368" i="4"/>
  <c r="AA531" i="4"/>
  <c r="AG531" i="4" s="1"/>
  <c r="AE222" i="4"/>
  <c r="AE414" i="4"/>
  <c r="AA145" i="4"/>
  <c r="AA205" i="4"/>
  <c r="AA263" i="4"/>
  <c r="AA287" i="4"/>
  <c r="AA365" i="4"/>
  <c r="AA488" i="4"/>
  <c r="AG488" i="4" s="1"/>
  <c r="AE62" i="4"/>
  <c r="G172" i="4"/>
  <c r="H172" i="4" s="1"/>
  <c r="I317" i="4"/>
  <c r="J317" i="4" s="1"/>
  <c r="I397" i="4"/>
  <c r="J397" i="4" s="1"/>
  <c r="K220" i="4"/>
  <c r="L220" i="4" s="1"/>
  <c r="G323" i="4"/>
  <c r="H323" i="4" s="1"/>
  <c r="I48" i="4"/>
  <c r="J48" i="4" s="1"/>
  <c r="G278" i="4"/>
  <c r="H278" i="4" s="1"/>
  <c r="G326" i="4"/>
  <c r="H326" i="4" s="1"/>
  <c r="G362" i="4"/>
  <c r="H362" i="4" s="1"/>
  <c r="I39" i="4"/>
  <c r="J39" i="4" s="1"/>
  <c r="I75" i="4"/>
  <c r="J75" i="4" s="1"/>
  <c r="I406" i="4"/>
  <c r="J406" i="4" s="1"/>
  <c r="G124" i="4"/>
  <c r="H124" i="4" s="1"/>
  <c r="I251" i="4"/>
  <c r="J251" i="4" s="1"/>
  <c r="I311" i="4"/>
  <c r="J311" i="4" s="1"/>
  <c r="I371" i="4"/>
  <c r="J371" i="4" s="1"/>
  <c r="AA626" i="4"/>
  <c r="AG626" i="4" s="1"/>
  <c r="AA84" i="4"/>
  <c r="AA108" i="4"/>
  <c r="AE70" i="4"/>
  <c r="G263" i="4"/>
  <c r="H263" i="4" s="1"/>
  <c r="I6" i="4"/>
  <c r="J6" i="4" s="1"/>
  <c r="I84" i="4"/>
  <c r="J84" i="4" s="1"/>
  <c r="I169" i="4"/>
  <c r="J169" i="4" s="1"/>
  <c r="G251" i="4"/>
  <c r="H251" i="4" s="1"/>
  <c r="G359" i="4"/>
  <c r="H359" i="4" s="1"/>
  <c r="I54" i="4"/>
  <c r="J54" i="4" s="1"/>
  <c r="I108" i="4"/>
  <c r="J108" i="4" s="1"/>
  <c r="I181" i="4"/>
  <c r="J181" i="4" s="1"/>
  <c r="AA45" i="4"/>
  <c r="Z36" i="4"/>
  <c r="Z260" i="4"/>
  <c r="Z356" i="4"/>
  <c r="X682" i="2"/>
  <c r="X684" i="2" s="1"/>
  <c r="AE109" i="4"/>
  <c r="AE366" i="4"/>
  <c r="AA163" i="4"/>
  <c r="AE159" i="4"/>
  <c r="AA509" i="4"/>
  <c r="AG509" i="4" s="1"/>
  <c r="G99" i="4"/>
  <c r="H99" i="4" s="1"/>
  <c r="I139" i="4"/>
  <c r="J139" i="4" s="1"/>
  <c r="I263" i="4"/>
  <c r="J263" i="4" s="1"/>
  <c r="I335" i="4"/>
  <c r="J335" i="4" s="1"/>
  <c r="G383" i="4"/>
  <c r="H383" i="4" s="1"/>
  <c r="I72" i="4"/>
  <c r="J72" i="4" s="1"/>
  <c r="G254" i="4"/>
  <c r="G338" i="4"/>
  <c r="H338" i="4" s="1"/>
  <c r="I81" i="4"/>
  <c r="J81" i="4" s="1"/>
  <c r="I105" i="4"/>
  <c r="J105" i="4" s="1"/>
  <c r="I272" i="4"/>
  <c r="J272" i="4" s="1"/>
  <c r="I296" i="4"/>
  <c r="J296" i="4" s="1"/>
  <c r="I320" i="4"/>
  <c r="J320" i="4" s="1"/>
  <c r="I344" i="4"/>
  <c r="J344" i="4" s="1"/>
  <c r="AE373" i="4"/>
  <c r="BB332" i="2"/>
  <c r="AF332" i="4"/>
  <c r="BB51" i="2"/>
  <c r="AF51" i="4"/>
  <c r="BB41" i="2"/>
  <c r="AF41" i="4"/>
  <c r="BB38" i="2"/>
  <c r="AF38" i="4"/>
  <c r="BB251" i="2"/>
  <c r="AF251" i="4"/>
  <c r="BB304" i="2"/>
  <c r="AF304" i="4"/>
  <c r="BB205" i="2"/>
  <c r="AF205" i="4"/>
  <c r="BB236" i="2"/>
  <c r="AF236" i="4"/>
  <c r="BB269" i="2"/>
  <c r="AF269" i="4"/>
  <c r="BB102" i="2"/>
  <c r="AF102" i="4"/>
  <c r="BB347" i="2"/>
  <c r="AF347" i="4"/>
  <c r="BB26" i="2"/>
  <c r="AF26" i="4"/>
  <c r="BB54" i="2"/>
  <c r="AF54" i="4"/>
  <c r="BB562" i="2"/>
  <c r="AF562" i="4"/>
  <c r="BB563" i="2"/>
  <c r="AF563" i="4"/>
  <c r="BB490" i="2"/>
  <c r="AF490" i="4"/>
  <c r="BB653" i="2"/>
  <c r="AF653" i="4"/>
  <c r="BB466" i="2"/>
  <c r="AF466" i="4"/>
  <c r="BB275" i="2"/>
  <c r="AF275" i="4"/>
  <c r="AG268" i="4"/>
  <c r="AG207" i="4"/>
  <c r="AG37" i="4"/>
  <c r="AG292" i="4"/>
  <c r="AG316" i="4"/>
  <c r="AG210" i="4"/>
  <c r="AZ422" i="2"/>
  <c r="AG158" i="4"/>
  <c r="AG276" i="4"/>
  <c r="AG222" i="4"/>
  <c r="AG91" i="4"/>
  <c r="AG110" i="4"/>
  <c r="AG340" i="4"/>
  <c r="AG79" i="4"/>
  <c r="AG82" i="4"/>
  <c r="AG98" i="4"/>
  <c r="AG404" i="4"/>
  <c r="AG76" i="4"/>
  <c r="AG388" i="4"/>
  <c r="AG252" i="4"/>
  <c r="AG330" i="4"/>
  <c r="AG280" i="4"/>
  <c r="AG354" i="4"/>
  <c r="AG270" i="4"/>
  <c r="Z212" i="4"/>
  <c r="BH211" i="2"/>
  <c r="G215" i="4"/>
  <c r="AZ246" i="2"/>
  <c r="G35" i="4"/>
  <c r="G177" i="4"/>
  <c r="AG177" i="4" s="1"/>
  <c r="G310" i="4"/>
  <c r="AG310" i="4" s="1"/>
  <c r="G104" i="4"/>
  <c r="AG104" i="4" s="1"/>
  <c r="G218" i="4"/>
  <c r="AG218" i="4" s="1"/>
  <c r="AZ389" i="2"/>
  <c r="AZ213" i="2"/>
  <c r="G271" i="4"/>
  <c r="AZ295" i="2"/>
  <c r="AZ153" i="2"/>
  <c r="AZ660" i="2"/>
  <c r="G20" i="4"/>
  <c r="BD677" i="2"/>
  <c r="I429" i="4"/>
  <c r="AG429" i="4" s="1"/>
  <c r="G346" i="4"/>
  <c r="G230" i="4"/>
  <c r="AG230" i="4" s="1"/>
  <c r="G59" i="4"/>
  <c r="AZ68" i="2"/>
  <c r="BE383" i="2"/>
  <c r="K386" i="4"/>
  <c r="G83" i="4"/>
  <c r="G138" i="4"/>
  <c r="G355" i="4"/>
  <c r="AZ634" i="2"/>
  <c r="G227" i="4"/>
  <c r="BI296" i="2"/>
  <c r="AA297" i="4"/>
  <c r="AG297" i="4" s="1"/>
  <c r="Z681" i="2"/>
  <c r="BH397" i="2"/>
  <c r="Z399" i="4"/>
  <c r="Q373" i="4"/>
  <c r="H373" i="4"/>
  <c r="J67" i="4"/>
  <c r="Q67" i="4"/>
  <c r="Q29" i="4"/>
  <c r="H29" i="4"/>
  <c r="J134" i="4"/>
  <c r="Q134" i="4"/>
  <c r="AG258" i="4"/>
  <c r="J258" i="4"/>
  <c r="Q258" i="4"/>
  <c r="AG348" i="4"/>
  <c r="J348" i="4"/>
  <c r="Q348" i="4"/>
  <c r="H50" i="4"/>
  <c r="Q50" i="4"/>
  <c r="H98" i="4"/>
  <c r="Q98" i="4"/>
  <c r="H147" i="4"/>
  <c r="Q147" i="4"/>
  <c r="H189" i="4"/>
  <c r="Q189" i="4"/>
  <c r="H236" i="4"/>
  <c r="Q236" i="4"/>
  <c r="H382" i="4"/>
  <c r="Q382" i="4"/>
  <c r="AG28" i="4"/>
  <c r="J28" i="4"/>
  <c r="Q28" i="4"/>
  <c r="J125" i="4"/>
  <c r="Q125" i="4"/>
  <c r="Q149" i="4"/>
  <c r="J149" i="4"/>
  <c r="J173" i="4"/>
  <c r="Q173" i="4"/>
  <c r="Q197" i="4"/>
  <c r="J197" i="4"/>
  <c r="J369" i="4"/>
  <c r="Q369" i="4"/>
  <c r="Q277" i="4"/>
  <c r="H277" i="4"/>
  <c r="H405" i="4"/>
  <c r="Q405" i="4"/>
  <c r="J61" i="4"/>
  <c r="Q61" i="4"/>
  <c r="J194" i="4"/>
  <c r="Q194" i="4"/>
  <c r="L219" i="4"/>
  <c r="Q219" i="4"/>
  <c r="L243" i="4"/>
  <c r="Q243" i="4"/>
  <c r="AH676" i="2"/>
  <c r="AG16" i="4"/>
  <c r="AG64" i="4"/>
  <c r="AG147" i="4"/>
  <c r="BH187" i="2"/>
  <c r="Z189" i="4"/>
  <c r="AG189" i="4" s="1"/>
  <c r="AZ222" i="2"/>
  <c r="AZ559" i="2"/>
  <c r="AG236" i="4"/>
  <c r="BI30" i="2"/>
  <c r="AA31" i="4"/>
  <c r="AG31" i="4" s="1"/>
  <c r="BI54" i="2"/>
  <c r="AA55" i="4"/>
  <c r="AG55" i="4" s="1"/>
  <c r="AG97" i="4"/>
  <c r="BI151" i="2"/>
  <c r="AA152" i="4"/>
  <c r="AZ619" i="2"/>
  <c r="H337" i="4"/>
  <c r="Q337" i="4"/>
  <c r="J43" i="4"/>
  <c r="Q43" i="4"/>
  <c r="J122" i="4"/>
  <c r="Q122" i="4"/>
  <c r="AG206" i="4"/>
  <c r="J206" i="4"/>
  <c r="Q206" i="4"/>
  <c r="Q313" i="4"/>
  <c r="H313" i="4"/>
  <c r="J19" i="4"/>
  <c r="Q19" i="4"/>
  <c r="J79" i="4"/>
  <c r="Q79" i="4"/>
  <c r="J146" i="4"/>
  <c r="Q146" i="4"/>
  <c r="J410" i="4"/>
  <c r="Q410" i="4"/>
  <c r="L237" i="4"/>
  <c r="Q237" i="4"/>
  <c r="AG670" i="2"/>
  <c r="AG681" i="2" s="1"/>
  <c r="AG10" i="4"/>
  <c r="AG34" i="4"/>
  <c r="BI69" i="2"/>
  <c r="AA70" i="4"/>
  <c r="AG70" i="4" s="1"/>
  <c r="M684" i="2"/>
  <c r="AG38" i="4"/>
  <c r="AG135" i="4"/>
  <c r="BH241" i="2"/>
  <c r="Z242" i="4"/>
  <c r="AG382" i="4"/>
  <c r="AZ37" i="2"/>
  <c r="AZ498" i="2"/>
  <c r="BI139" i="2"/>
  <c r="AA140" i="4"/>
  <c r="AG140" i="4" s="1"/>
  <c r="AG182" i="4"/>
  <c r="Z126" i="4"/>
  <c r="AG126" i="4" s="1"/>
  <c r="BH124" i="2"/>
  <c r="AB247" i="4"/>
  <c r="BJ675" i="2"/>
  <c r="BJ244" i="2"/>
  <c r="H101" i="4"/>
  <c r="Q101" i="4"/>
  <c r="J140" i="4"/>
  <c r="Q140" i="4"/>
  <c r="AG264" i="4"/>
  <c r="J264" i="4"/>
  <c r="Q264" i="4"/>
  <c r="J336" i="4"/>
  <c r="Q336" i="4"/>
  <c r="H385" i="4"/>
  <c r="Q385" i="4"/>
  <c r="J73" i="4"/>
  <c r="Q73" i="4"/>
  <c r="H256" i="4"/>
  <c r="Q256" i="4"/>
  <c r="H340" i="4"/>
  <c r="Q340" i="4"/>
  <c r="Q82" i="4"/>
  <c r="J82" i="4"/>
  <c r="AG106" i="4"/>
  <c r="J106" i="4"/>
  <c r="Q106" i="4"/>
  <c r="J273" i="4"/>
  <c r="Q273" i="4"/>
  <c r="J297" i="4"/>
  <c r="Q297" i="4"/>
  <c r="J321" i="4"/>
  <c r="Q321" i="4"/>
  <c r="J345" i="4"/>
  <c r="Q345" i="4"/>
  <c r="AY536" i="2"/>
  <c r="BI536" i="2"/>
  <c r="G168" i="4"/>
  <c r="G92" i="4"/>
  <c r="AG92" i="4" s="1"/>
  <c r="G71" i="4"/>
  <c r="G343" i="4"/>
  <c r="G411" i="4"/>
  <c r="G242" i="4"/>
  <c r="BG668" i="2"/>
  <c r="O661" i="4"/>
  <c r="G11" i="4"/>
  <c r="G8" i="4"/>
  <c r="AG8" i="4" s="1"/>
  <c r="G322" i="4"/>
  <c r="AG322" i="4" s="1"/>
  <c r="G204" i="4"/>
  <c r="G298" i="4"/>
  <c r="G370" i="4"/>
  <c r="BE668" i="2"/>
  <c r="BE680" i="2" s="1"/>
  <c r="K662" i="4"/>
  <c r="G239" i="4"/>
  <c r="G283" i="4"/>
  <c r="G399" i="4"/>
  <c r="G201" i="4"/>
  <c r="AG201" i="4" s="1"/>
  <c r="BE238" i="2"/>
  <c r="K240" i="4"/>
  <c r="AG240" i="4" s="1"/>
  <c r="G44" i="4"/>
  <c r="AZ57" i="2"/>
  <c r="AZ623" i="2"/>
  <c r="AZ456" i="2"/>
  <c r="AG668" i="2"/>
  <c r="AH663" i="2"/>
  <c r="AH662" i="2"/>
  <c r="AH661" i="2"/>
  <c r="BL661" i="2" s="1"/>
  <c r="BH141" i="2"/>
  <c r="BI554" i="2"/>
  <c r="AY554" i="2"/>
  <c r="BI492" i="2"/>
  <c r="AY492" i="2"/>
  <c r="BI622" i="2"/>
  <c r="AY622" i="2"/>
  <c r="BI188" i="2"/>
  <c r="BI579" i="2"/>
  <c r="AY579" i="2"/>
  <c r="AY601" i="2"/>
  <c r="BI601" i="2"/>
  <c r="AY523" i="2"/>
  <c r="BI523" i="2"/>
  <c r="AZ513" i="2"/>
  <c r="AG26" i="4"/>
  <c r="AZ294" i="2"/>
  <c r="AY671" i="2"/>
  <c r="BH371" i="2"/>
  <c r="Z373" i="4"/>
  <c r="AG373" i="4" s="1"/>
  <c r="Q77" i="4"/>
  <c r="H77" i="4"/>
  <c r="AG288" i="4"/>
  <c r="J288" i="4"/>
  <c r="Q288" i="4"/>
  <c r="AG360" i="4"/>
  <c r="J360" i="4"/>
  <c r="Q360" i="4"/>
  <c r="Q233" i="4"/>
  <c r="H233" i="4"/>
  <c r="AG13" i="4"/>
  <c r="J13" i="4"/>
  <c r="Q13" i="4"/>
  <c r="J91" i="4"/>
  <c r="Q91" i="4"/>
  <c r="H304" i="4"/>
  <c r="Q304" i="4"/>
  <c r="H352" i="4"/>
  <c r="Q352" i="4"/>
  <c r="Q16" i="4"/>
  <c r="J16" i="4"/>
  <c r="Q64" i="4"/>
  <c r="J64" i="4"/>
  <c r="J395" i="4"/>
  <c r="Q395" i="4"/>
  <c r="Q65" i="4"/>
  <c r="H65" i="4"/>
  <c r="H198" i="4"/>
  <c r="Q198" i="4"/>
  <c r="J282" i="4"/>
  <c r="Q282" i="4"/>
  <c r="AG342" i="4"/>
  <c r="J342" i="4"/>
  <c r="Q342" i="4"/>
  <c r="J391" i="4"/>
  <c r="Q391" i="4"/>
  <c r="AZ181" i="2"/>
  <c r="AG352" i="4"/>
  <c r="Z246" i="4"/>
  <c r="BH244" i="2"/>
  <c r="BH675" i="2"/>
  <c r="L393" i="4"/>
  <c r="Q393" i="4"/>
  <c r="Q53" i="4"/>
  <c r="H53" i="4"/>
  <c r="J116" i="4"/>
  <c r="Q116" i="4"/>
  <c r="J276" i="4"/>
  <c r="Q276" i="4"/>
  <c r="AG366" i="4"/>
  <c r="J366" i="4"/>
  <c r="Q366" i="4"/>
  <c r="H38" i="4"/>
  <c r="Q38" i="4"/>
  <c r="H86" i="4"/>
  <c r="Q86" i="4"/>
  <c r="H135" i="4"/>
  <c r="Q135" i="4"/>
  <c r="H183" i="4"/>
  <c r="Q183" i="4"/>
  <c r="H224" i="4"/>
  <c r="Q224" i="4"/>
  <c r="H292" i="4"/>
  <c r="Q292" i="4"/>
  <c r="H396" i="4"/>
  <c r="Q396" i="4"/>
  <c r="Q22" i="4"/>
  <c r="J22" i="4"/>
  <c r="J46" i="4"/>
  <c r="Q46" i="4"/>
  <c r="J70" i="4"/>
  <c r="Q70" i="4"/>
  <c r="Q100" i="4"/>
  <c r="J100" i="4"/>
  <c r="Q131" i="4"/>
  <c r="J131" i="4"/>
  <c r="AG155" i="4"/>
  <c r="J155" i="4"/>
  <c r="Q155" i="4"/>
  <c r="Q179" i="4"/>
  <c r="J179" i="4"/>
  <c r="J203" i="4"/>
  <c r="Q203" i="4"/>
  <c r="J267" i="4"/>
  <c r="Q267" i="4"/>
  <c r="Q291" i="4"/>
  <c r="J291" i="4"/>
  <c r="AG315" i="4"/>
  <c r="J315" i="4"/>
  <c r="Q315" i="4"/>
  <c r="Q339" i="4"/>
  <c r="J339" i="4"/>
  <c r="J363" i="4"/>
  <c r="Q363" i="4"/>
  <c r="J401" i="4"/>
  <c r="Q401" i="4"/>
  <c r="AH670" i="2"/>
  <c r="BI7" i="2"/>
  <c r="BI618" i="2"/>
  <c r="AY618" i="2"/>
  <c r="AY58" i="2"/>
  <c r="BI58" i="2"/>
  <c r="BI261" i="2"/>
  <c r="BI564" i="2"/>
  <c r="AY564" i="2"/>
  <c r="BI624" i="2"/>
  <c r="AY624" i="2"/>
  <c r="BI176" i="2"/>
  <c r="AY65" i="2"/>
  <c r="BH65" i="2"/>
  <c r="BI300" i="2"/>
  <c r="BI19" i="2"/>
  <c r="AY446" i="2"/>
  <c r="BI446" i="2"/>
  <c r="BH259" i="2"/>
  <c r="BI432" i="2"/>
  <c r="AY432" i="2"/>
  <c r="BI324" i="2"/>
  <c r="BH328" i="2"/>
  <c r="BH204" i="2"/>
  <c r="BI356" i="2"/>
  <c r="AA357" i="4"/>
  <c r="AG357" i="4" s="1"/>
  <c r="AG408" i="4"/>
  <c r="AZ49" i="2"/>
  <c r="AZ182" i="2"/>
  <c r="AZ159" i="2"/>
  <c r="AG277" i="4"/>
  <c r="Q375" i="4"/>
  <c r="J375" i="4"/>
  <c r="Q89" i="4"/>
  <c r="H89" i="4"/>
  <c r="J128" i="4"/>
  <c r="Q128" i="4"/>
  <c r="J270" i="4"/>
  <c r="Q270" i="4"/>
  <c r="J330" i="4"/>
  <c r="Q330" i="4"/>
  <c r="AY259" i="2"/>
  <c r="AY617" i="2"/>
  <c r="BI617" i="2"/>
  <c r="AY567" i="2"/>
  <c r="BI567" i="2"/>
  <c r="AG673" i="2"/>
  <c r="AY152" i="2"/>
  <c r="AY666" i="2" s="1"/>
  <c r="AH666" i="2"/>
  <c r="BH346" i="2"/>
  <c r="BE226" i="2"/>
  <c r="K228" i="4"/>
  <c r="G32" i="4"/>
  <c r="AG32" i="4" s="1"/>
  <c r="G286" i="4"/>
  <c r="G334" i="4"/>
  <c r="G141" i="4"/>
  <c r="G389" i="4"/>
  <c r="AG389" i="4" s="1"/>
  <c r="G165" i="4"/>
  <c r="AG165" i="4" s="1"/>
  <c r="G295" i="4"/>
  <c r="AZ423" i="2"/>
  <c r="G56" i="4"/>
  <c r="AG56" i="4" s="1"/>
  <c r="G129" i="4"/>
  <c r="AG129" i="4" s="1"/>
  <c r="BF668" i="2"/>
  <c r="BF680" i="2" s="1"/>
  <c r="BF684" i="2" s="1"/>
  <c r="E16" i="5" s="1"/>
  <c r="M663" i="4"/>
  <c r="G392" i="4"/>
  <c r="G68" i="4"/>
  <c r="G156" i="4"/>
  <c r="G117" i="4"/>
  <c r="AG117" i="4" s="1"/>
  <c r="G47" i="4"/>
  <c r="BE671" i="2"/>
  <c r="BE681" i="2" s="1"/>
  <c r="K632" i="4"/>
  <c r="BD113" i="2"/>
  <c r="BD111" i="2" s="1"/>
  <c r="AZ648" i="2"/>
  <c r="G23" i="4"/>
  <c r="G107" i="4"/>
  <c r="G120" i="4"/>
  <c r="G331" i="4"/>
  <c r="G379" i="4"/>
  <c r="BI184" i="2"/>
  <c r="AA185" i="4"/>
  <c r="AG185" i="4" s="1"/>
  <c r="AZ378" i="2"/>
  <c r="Q289" i="4"/>
  <c r="H289" i="4"/>
  <c r="AG25" i="4"/>
  <c r="J25" i="4"/>
  <c r="Q25" i="4"/>
  <c r="AG103" i="4"/>
  <c r="J103" i="4"/>
  <c r="Q103" i="4"/>
  <c r="Q234" i="4"/>
  <c r="L234" i="4"/>
  <c r="H150" i="4"/>
  <c r="Q150" i="4"/>
  <c r="J176" i="4"/>
  <c r="Q176" i="4"/>
  <c r="J300" i="4"/>
  <c r="Q300" i="4"/>
  <c r="AG384" i="4"/>
  <c r="J384" i="4"/>
  <c r="Q384" i="4"/>
  <c r="H26" i="4"/>
  <c r="Q26" i="4"/>
  <c r="H74" i="4"/>
  <c r="Q74" i="4"/>
  <c r="H123" i="4"/>
  <c r="Q123" i="4"/>
  <c r="H171" i="4"/>
  <c r="Q171" i="4"/>
  <c r="H207" i="4"/>
  <c r="Q207" i="4"/>
  <c r="H268" i="4"/>
  <c r="Q268" i="4"/>
  <c r="H408" i="4"/>
  <c r="Q408" i="4"/>
  <c r="Q52" i="4"/>
  <c r="J52" i="4"/>
  <c r="AG137" i="4"/>
  <c r="J137" i="4"/>
  <c r="Q137" i="4"/>
  <c r="Q161" i="4"/>
  <c r="J161" i="4"/>
  <c r="J185" i="4"/>
  <c r="Q185" i="4"/>
  <c r="Q209" i="4"/>
  <c r="J209" i="4"/>
  <c r="J381" i="4"/>
  <c r="Q381" i="4"/>
  <c r="H221" i="4"/>
  <c r="Q221" i="4"/>
  <c r="H349" i="4"/>
  <c r="Q349" i="4"/>
  <c r="J37" i="4"/>
  <c r="Q37" i="4"/>
  <c r="J97" i="4"/>
  <c r="Q97" i="4"/>
  <c r="L231" i="4"/>
  <c r="Q231" i="4"/>
  <c r="AG665" i="2"/>
  <c r="AA4" i="4"/>
  <c r="BI3" i="2"/>
  <c r="AG52" i="4"/>
  <c r="AG149" i="4"/>
  <c r="AZ569" i="2"/>
  <c r="AZ25" i="2"/>
  <c r="AZ306" i="2"/>
  <c r="BI66" i="2"/>
  <c r="AA67" i="4"/>
  <c r="AG67" i="4" s="1"/>
  <c r="Z668" i="2"/>
  <c r="AH674" i="2"/>
  <c r="BI580" i="2"/>
  <c r="AY580" i="2"/>
  <c r="Z153" i="4"/>
  <c r="BH151" i="2"/>
  <c r="BI42" i="2"/>
  <c r="AA43" i="4"/>
  <c r="AG43" i="4" s="1"/>
  <c r="AB636" i="4"/>
  <c r="AH678" i="2"/>
  <c r="AY637" i="2"/>
  <c r="AG221" i="4"/>
  <c r="BH299" i="2"/>
  <c r="Z301" i="4"/>
  <c r="AG301" i="4" s="1"/>
  <c r="Q265" i="4"/>
  <c r="H265" i="4"/>
  <c r="J7" i="4"/>
  <c r="Q7" i="4"/>
  <c r="AG85" i="4"/>
  <c r="J85" i="4"/>
  <c r="Q85" i="4"/>
  <c r="J170" i="4"/>
  <c r="Q170" i="4"/>
  <c r="Q253" i="4"/>
  <c r="H253" i="4"/>
  <c r="H361" i="4"/>
  <c r="Q361" i="4"/>
  <c r="J55" i="4"/>
  <c r="Q55" i="4"/>
  <c r="AG109" i="4"/>
  <c r="J109" i="4"/>
  <c r="Q109" i="4"/>
  <c r="J182" i="4"/>
  <c r="Q182" i="4"/>
  <c r="AZ414" i="2"/>
  <c r="L225" i="4"/>
  <c r="Q225" i="4"/>
  <c r="BH412" i="2"/>
  <c r="AG46" i="4"/>
  <c r="AG267" i="4"/>
  <c r="AG369" i="4"/>
  <c r="BH60" i="2"/>
  <c r="Z62" i="4"/>
  <c r="AG62" i="4" s="1"/>
  <c r="AG358" i="4"/>
  <c r="AG225" i="4"/>
  <c r="AZ97" i="2"/>
  <c r="AZ270" i="2"/>
  <c r="L637" i="4"/>
  <c r="Q637" i="4"/>
  <c r="W682" i="2"/>
  <c r="AG372" i="4"/>
  <c r="AZ531" i="2"/>
  <c r="BH172" i="2"/>
  <c r="Z174" i="4"/>
  <c r="AG174" i="4" s="1"/>
  <c r="AG289" i="4"/>
  <c r="AB234" i="4"/>
  <c r="AG234" i="4" s="1"/>
  <c r="BJ232" i="2"/>
  <c r="Q41" i="4"/>
  <c r="H41" i="4"/>
  <c r="Q210" i="4"/>
  <c r="H210" i="4"/>
  <c r="J188" i="4"/>
  <c r="Q188" i="4"/>
  <c r="AG306" i="4"/>
  <c r="J306" i="4"/>
  <c r="Q306" i="4"/>
  <c r="AG378" i="4"/>
  <c r="J378" i="4"/>
  <c r="Q378" i="4"/>
  <c r="Q301" i="4"/>
  <c r="H301" i="4"/>
  <c r="J31" i="4"/>
  <c r="Q31" i="4"/>
  <c r="J158" i="4"/>
  <c r="Q158" i="4"/>
  <c r="H316" i="4"/>
  <c r="Q316" i="4"/>
  <c r="H376" i="4"/>
  <c r="Q376" i="4"/>
  <c r="AG94" i="4"/>
  <c r="J94" i="4"/>
  <c r="Q94" i="4"/>
  <c r="J261" i="4"/>
  <c r="Q261" i="4"/>
  <c r="AG285" i="4"/>
  <c r="J285" i="4"/>
  <c r="Q285" i="4"/>
  <c r="Q309" i="4"/>
  <c r="J309" i="4"/>
  <c r="AG333" i="4"/>
  <c r="J333" i="4"/>
  <c r="Q333" i="4"/>
  <c r="Q357" i="4"/>
  <c r="J357" i="4"/>
  <c r="AY141" i="2"/>
  <c r="AG677" i="2"/>
  <c r="AH671" i="2"/>
  <c r="AY134" i="2"/>
  <c r="BI134" i="2"/>
  <c r="AY592" i="2"/>
  <c r="BI592" i="2"/>
  <c r="AH673" i="2"/>
  <c r="AG666" i="2"/>
  <c r="BG665" i="2"/>
  <c r="BG667" i="2" s="1"/>
  <c r="O112" i="4"/>
  <c r="BG111" i="2"/>
  <c r="G192" i="4"/>
  <c r="AZ228" i="2"/>
  <c r="BE214" i="2"/>
  <c r="K216" i="4"/>
  <c r="G95" i="4"/>
  <c r="G132" i="4"/>
  <c r="G367" i="4"/>
  <c r="G402" i="4"/>
  <c r="AZ425" i="2"/>
  <c r="G180" i="4"/>
  <c r="AZ413" i="2"/>
  <c r="G80" i="4"/>
  <c r="AG80" i="4" s="1"/>
  <c r="G319" i="4"/>
  <c r="BD152" i="2"/>
  <c r="BD666" i="2" s="1"/>
  <c r="G144" i="4"/>
  <c r="G259" i="4"/>
  <c r="G307" i="4"/>
  <c r="AZ642" i="2"/>
  <c r="AZ240" i="2"/>
  <c r="G262" i="4"/>
  <c r="Z159" i="4"/>
  <c r="AG159" i="4" s="1"/>
  <c r="BH157" i="2"/>
  <c r="AZ626" i="2"/>
  <c r="Z5" i="4"/>
  <c r="BH3" i="2"/>
  <c r="Z682" i="2"/>
  <c r="BI122" i="2"/>
  <c r="BH418" i="2"/>
  <c r="AY418" i="2"/>
  <c r="AY615" i="2"/>
  <c r="BI615" i="2"/>
  <c r="BH132" i="2"/>
  <c r="BI73" i="2"/>
  <c r="BI450" i="2"/>
  <c r="AY450" i="2"/>
  <c r="BJ216" i="2"/>
  <c r="AY220" i="2"/>
  <c r="AG50" i="4"/>
  <c r="AG123" i="4"/>
  <c r="BH272" i="2"/>
  <c r="Z274" i="4"/>
  <c r="AG274" i="4" s="1"/>
  <c r="AG219" i="4"/>
  <c r="AZ354" i="2"/>
  <c r="AZ62" i="2"/>
  <c r="AG150" i="4"/>
  <c r="H174" i="4"/>
  <c r="Q174" i="4"/>
  <c r="AG318" i="4"/>
  <c r="J318" i="4"/>
  <c r="Q318" i="4"/>
  <c r="J398" i="4"/>
  <c r="Q398" i="4"/>
  <c r="L222" i="4"/>
  <c r="Q222" i="4"/>
  <c r="Q325" i="4"/>
  <c r="H325" i="4"/>
  <c r="AG49" i="4"/>
  <c r="J49" i="4"/>
  <c r="Q49" i="4"/>
  <c r="H280" i="4"/>
  <c r="Q280" i="4"/>
  <c r="H328" i="4"/>
  <c r="Q328" i="4"/>
  <c r="H364" i="4"/>
  <c r="Q364" i="4"/>
  <c r="AG40" i="4"/>
  <c r="J40" i="4"/>
  <c r="Q40" i="4"/>
  <c r="J76" i="4"/>
  <c r="Q76" i="4"/>
  <c r="Q407" i="4"/>
  <c r="J407" i="4"/>
  <c r="H126" i="4"/>
  <c r="Q126" i="4"/>
  <c r="J252" i="4"/>
  <c r="Q252" i="4"/>
  <c r="AG312" i="4"/>
  <c r="J312" i="4"/>
  <c r="Q312" i="4"/>
  <c r="J372" i="4"/>
  <c r="Q372" i="4"/>
  <c r="BI249" i="2"/>
  <c r="AG171" i="4"/>
  <c r="AG304" i="4"/>
  <c r="AZ70" i="2"/>
  <c r="AG198" i="4"/>
  <c r="Q186" i="4"/>
  <c r="H186" i="4"/>
  <c r="J200" i="4"/>
  <c r="Q200" i="4"/>
  <c r="J324" i="4"/>
  <c r="Q324" i="4"/>
  <c r="J404" i="4"/>
  <c r="Q404" i="4"/>
  <c r="H14" i="4"/>
  <c r="Q14" i="4"/>
  <c r="H62" i="4"/>
  <c r="Q62" i="4"/>
  <c r="H110" i="4"/>
  <c r="Q110" i="4"/>
  <c r="H159" i="4"/>
  <c r="Q159" i="4"/>
  <c r="H195" i="4"/>
  <c r="Q195" i="4"/>
  <c r="H274" i="4"/>
  <c r="Q274" i="4"/>
  <c r="H358" i="4"/>
  <c r="Q358" i="4"/>
  <c r="Q10" i="4"/>
  <c r="J10" i="4"/>
  <c r="Q34" i="4"/>
  <c r="J34" i="4"/>
  <c r="J58" i="4"/>
  <c r="Q58" i="4"/>
  <c r="J88" i="4"/>
  <c r="Q88" i="4"/>
  <c r="AG119" i="4"/>
  <c r="J119" i="4"/>
  <c r="Q119" i="4"/>
  <c r="AG143" i="4"/>
  <c r="J143" i="4"/>
  <c r="Q143" i="4"/>
  <c r="AG167" i="4"/>
  <c r="J167" i="4"/>
  <c r="Q167" i="4"/>
  <c r="AG191" i="4"/>
  <c r="J191" i="4"/>
  <c r="Q191" i="4"/>
  <c r="AG255" i="4"/>
  <c r="J255" i="4"/>
  <c r="Q255" i="4"/>
  <c r="Q279" i="4"/>
  <c r="J279" i="4"/>
  <c r="AG303" i="4"/>
  <c r="J303" i="4"/>
  <c r="Q303" i="4"/>
  <c r="Q327" i="4"/>
  <c r="J327" i="4"/>
  <c r="AG351" i="4"/>
  <c r="J351" i="4"/>
  <c r="Q351" i="4"/>
  <c r="Q388" i="4"/>
  <c r="J388" i="4"/>
  <c r="AH245" i="2"/>
  <c r="AG675" i="2"/>
  <c r="BH29" i="2"/>
  <c r="BH74" i="2"/>
  <c r="BI170" i="2"/>
  <c r="BI451" i="2"/>
  <c r="AY451" i="2"/>
  <c r="BI586" i="2"/>
  <c r="AY586" i="2"/>
  <c r="BI590" i="2"/>
  <c r="AY590" i="2"/>
  <c r="BH144" i="2"/>
  <c r="AY496" i="2"/>
  <c r="BI496" i="2"/>
  <c r="BH224" i="2"/>
  <c r="AY650" i="2"/>
  <c r="AZ650" i="2" s="1"/>
  <c r="BJ650" i="2"/>
  <c r="BI128" i="2"/>
  <c r="AY128" i="2"/>
  <c r="AY69" i="2"/>
  <c r="AY480" i="2"/>
  <c r="BI480" i="2"/>
  <c r="BI200" i="2"/>
  <c r="BI484" i="2"/>
  <c r="AY484" i="2"/>
  <c r="BH35" i="2"/>
  <c r="BH156" i="2"/>
  <c r="BI395" i="2"/>
  <c r="AG22" i="4"/>
  <c r="AG131" i="4"/>
  <c r="AG279" i="4"/>
  <c r="AG381" i="4"/>
  <c r="AZ509" i="2"/>
  <c r="AG14" i="4"/>
  <c r="AG86" i="4"/>
  <c r="AG237" i="4"/>
  <c r="AZ109" i="2"/>
  <c r="AZ366" i="2"/>
  <c r="AG398" i="4"/>
  <c r="BJ637" i="2"/>
  <c r="AB637" i="4" s="1"/>
  <c r="AG637" i="4" s="1"/>
  <c r="AZ595" i="2"/>
  <c r="Q17" i="4"/>
  <c r="H17" i="4"/>
  <c r="Q162" i="4"/>
  <c r="H162" i="4"/>
  <c r="AG164" i="4"/>
  <c r="J164" i="4"/>
  <c r="Q164" i="4"/>
  <c r="AG294" i="4"/>
  <c r="J294" i="4"/>
  <c r="Q294" i="4"/>
  <c r="J354" i="4"/>
  <c r="Q354" i="4"/>
  <c r="AZ373" i="2"/>
  <c r="AH677" i="2"/>
  <c r="AY430" i="2"/>
  <c r="BI430" i="2"/>
  <c r="AY61" i="2"/>
  <c r="BI61" i="2"/>
  <c r="BI116" i="2"/>
  <c r="AY116" i="2"/>
  <c r="BH120" i="2"/>
  <c r="BJ630" i="2"/>
  <c r="AZ156" i="2"/>
  <c r="AZ20" i="2"/>
  <c r="AZ427" i="2"/>
  <c r="AZ71" i="2"/>
  <c r="AZ247" i="2"/>
  <c r="T152" i="2"/>
  <c r="T113" i="2"/>
  <c r="AZ417" i="2"/>
  <c r="AZ652" i="2"/>
  <c r="AZ44" i="2"/>
  <c r="T114" i="2"/>
  <c r="BE636" i="2"/>
  <c r="AZ227" i="2"/>
  <c r="AZ328" i="2"/>
  <c r="BD244" i="2"/>
  <c r="BD675" i="2"/>
  <c r="AZ32" i="2"/>
  <c r="AZ334" i="2"/>
  <c r="AZ421" i="2"/>
  <c r="AZ271" i="2"/>
  <c r="AZ367" i="2"/>
  <c r="T636" i="2"/>
  <c r="AZ644" i="2"/>
  <c r="BE675" i="2"/>
  <c r="BE244" i="2"/>
  <c r="AZ180" i="2"/>
  <c r="AZ56" i="2"/>
  <c r="AZ230" i="2"/>
  <c r="AZ392" i="2"/>
  <c r="AZ59" i="2"/>
  <c r="AZ117" i="2"/>
  <c r="AZ239" i="2"/>
  <c r="AZ355" i="2"/>
  <c r="AZ415" i="2"/>
  <c r="BD670" i="2"/>
  <c r="BD681" i="2" s="1"/>
  <c r="BD3" i="2"/>
  <c r="BH114" i="2"/>
  <c r="AZ212" i="2"/>
  <c r="BL112" i="2"/>
  <c r="AZ35" i="2"/>
  <c r="AZ404" i="2"/>
  <c r="AZ104" i="2"/>
  <c r="BE673" i="2"/>
  <c r="BE211" i="2"/>
  <c r="AZ165" i="2"/>
  <c r="AZ129" i="2"/>
  <c r="AZ80" i="2"/>
  <c r="BD676" i="2"/>
  <c r="BD248" i="2"/>
  <c r="AZ370" i="2"/>
  <c r="AZ658" i="2"/>
  <c r="AZ336" i="2"/>
  <c r="AZ138" i="2"/>
  <c r="AZ47" i="2"/>
  <c r="AZ376" i="2"/>
  <c r="AZ144" i="2"/>
  <c r="AZ358" i="2"/>
  <c r="AZ46" i="2"/>
  <c r="AZ396" i="2"/>
  <c r="AZ216" i="2"/>
  <c r="AZ29" i="2"/>
  <c r="AZ89" i="2"/>
  <c r="AZ267" i="2"/>
  <c r="AZ399" i="2"/>
  <c r="AZ31" i="2"/>
  <c r="AZ126" i="2"/>
  <c r="AZ258" i="2"/>
  <c r="AZ122" i="2"/>
  <c r="AZ5" i="2"/>
  <c r="AZ408" i="2"/>
  <c r="AZ375" i="2"/>
  <c r="AZ194" i="2"/>
  <c r="AZ188" i="2"/>
  <c r="AZ242" i="2"/>
  <c r="AZ123" i="2"/>
  <c r="T670" i="2"/>
  <c r="AZ4" i="2"/>
  <c r="AZ28" i="2"/>
  <c r="AZ149" i="2"/>
  <c r="AZ209" i="2"/>
  <c r="AZ381" i="2"/>
  <c r="AZ309" i="2"/>
  <c r="AZ321" i="2"/>
  <c r="AZ297" i="2"/>
  <c r="AZ162" i="2"/>
  <c r="AZ146" i="2"/>
  <c r="AZ34" i="2"/>
  <c r="AZ23" i="2"/>
  <c r="AZ204" i="2"/>
  <c r="AZ101" i="2"/>
  <c r="AZ318" i="2"/>
  <c r="AZ168" i="2"/>
  <c r="AZ198" i="2"/>
  <c r="AZ282" i="2"/>
  <c r="AZ340" i="2"/>
  <c r="AZ167" i="2"/>
  <c r="AZ382" i="2"/>
  <c r="AZ186" i="2"/>
  <c r="AZ300" i="2"/>
  <c r="AZ339" i="2"/>
  <c r="AZ11" i="2"/>
  <c r="AZ402" i="2"/>
  <c r="AZ150" i="2"/>
  <c r="AZ410" i="2"/>
  <c r="T668" i="2"/>
  <c r="AZ210" i="2"/>
  <c r="AZ176" i="2"/>
  <c r="AZ82" i="2"/>
  <c r="AZ83" i="2"/>
  <c r="AZ283" i="2"/>
  <c r="AZ262" i="2"/>
  <c r="AZ298" i="2"/>
  <c r="AZ174" i="2"/>
  <c r="AZ342" i="2"/>
  <c r="AZ234" i="2"/>
  <c r="AZ191" i="2"/>
  <c r="AZ192" i="2"/>
  <c r="AZ286" i="2"/>
  <c r="AZ67" i="2"/>
  <c r="AZ330" i="2"/>
  <c r="AZ74" i="2"/>
  <c r="AZ407" i="2"/>
  <c r="AZ185" i="2"/>
  <c r="AZ13" i="2"/>
  <c r="AZ324" i="2"/>
  <c r="AZ132" i="2"/>
  <c r="AZ19" i="2"/>
  <c r="AZ119" i="2"/>
  <c r="T675" i="2"/>
  <c r="T676" i="2"/>
  <c r="AZ249" i="2"/>
  <c r="T674" i="2"/>
  <c r="AZ412" i="2"/>
  <c r="AZ100" i="2"/>
  <c r="AZ261" i="2"/>
  <c r="AY673" i="2"/>
  <c r="AZ88" i="2"/>
  <c r="AZ137" i="2"/>
  <c r="AZ357" i="2"/>
  <c r="AZ274" i="2"/>
  <c r="AZ73" i="2"/>
  <c r="AZ200" i="2"/>
  <c r="AZ268" i="2"/>
  <c r="AZ131" i="2"/>
  <c r="AZ243" i="2"/>
  <c r="AZ120" i="2"/>
  <c r="AZ331" i="2"/>
  <c r="AZ346" i="2"/>
  <c r="AZ7" i="2"/>
  <c r="AZ398" i="2"/>
  <c r="AZ364" i="2"/>
  <c r="AZ327" i="2"/>
  <c r="AZ215" i="2"/>
  <c r="AZ310" i="2"/>
  <c r="AZ140" i="2"/>
  <c r="AZ171" i="2"/>
  <c r="AZ17" i="2"/>
  <c r="AZ85" i="2"/>
  <c r="AZ372" i="2"/>
  <c r="AZ224" i="2"/>
  <c r="AZ155" i="2"/>
  <c r="AZ170" i="2"/>
  <c r="AZ256" i="2"/>
  <c r="AZ255" i="2"/>
  <c r="AZ322" i="2"/>
  <c r="AY154" i="2"/>
  <c r="AY338" i="2"/>
  <c r="AY190" i="2"/>
  <c r="AY3" i="2"/>
  <c r="AY148" i="2"/>
  <c r="AY308" i="2"/>
  <c r="AY87" i="2"/>
  <c r="AY33" i="2"/>
  <c r="AY27" i="2"/>
  <c r="AY406" i="2"/>
  <c r="AY299" i="2"/>
  <c r="AY9" i="2"/>
  <c r="AY317" i="2"/>
  <c r="AY223" i="2"/>
  <c r="AY400" i="2"/>
  <c r="AY12" i="2"/>
  <c r="AY257" i="2"/>
  <c r="AY18" i="2"/>
  <c r="AY175" i="2"/>
  <c r="AY323" i="2"/>
  <c r="AY142" i="2"/>
  <c r="AY394" i="2"/>
  <c r="AY409" i="2"/>
  <c r="AY124" i="2"/>
  <c r="AY187" i="2"/>
  <c r="AY21" i="2"/>
  <c r="AY121" i="2"/>
  <c r="AY114" i="2"/>
  <c r="AY166" i="2"/>
  <c r="AY45" i="2"/>
  <c r="AY356" i="2"/>
  <c r="AY296" i="2"/>
  <c r="AY208" i="2"/>
  <c r="AY397" i="2"/>
  <c r="AY196" i="2"/>
  <c r="AY214" i="2"/>
  <c r="AY374" i="2"/>
  <c r="AY248" i="2"/>
  <c r="AY260" i="2"/>
  <c r="AY118" i="2"/>
  <c r="AY136" i="2"/>
  <c r="AY130" i="2"/>
  <c r="AY99" i="2"/>
  <c r="AY72" i="2"/>
  <c r="AY15" i="2"/>
  <c r="AY172" i="2"/>
  <c r="AY232" i="2"/>
  <c r="AY403" i="2"/>
  <c r="AY241" i="2"/>
  <c r="AY66" i="2"/>
  <c r="AY284" i="2"/>
  <c r="AY81" i="2"/>
  <c r="AY326" i="2"/>
  <c r="AY380" i="2"/>
  <c r="AY254" i="2"/>
  <c r="AY320" i="2"/>
  <c r="AY266" i="2"/>
  <c r="AY184" i="2"/>
  <c r="AY281" i="2"/>
  <c r="AY335" i="2"/>
  <c r="AY84" i="2"/>
  <c r="AY30" i="2"/>
  <c r="AY344" i="2"/>
  <c r="AY169" i="2"/>
  <c r="AY145" i="2"/>
  <c r="AY341" i="2"/>
  <c r="AY139" i="2"/>
  <c r="AY199" i="2"/>
  <c r="AY371" i="2"/>
  <c r="AY202" i="2"/>
  <c r="AY193" i="2"/>
  <c r="AY6" i="2"/>
  <c r="AY160" i="2"/>
  <c r="AY272" i="2"/>
  <c r="AY362" i="2"/>
  <c r="AY329" i="2"/>
  <c r="AL681" i="2"/>
  <c r="AL682" i="2"/>
  <c r="J682" i="2"/>
  <c r="J684" i="2" s="1"/>
  <c r="H667" i="2"/>
  <c r="H680" i="2" s="1"/>
  <c r="L111" i="2"/>
  <c r="AL665" i="2"/>
  <c r="AL111" i="2"/>
  <c r="AH111" i="2"/>
  <c r="K682" i="2"/>
  <c r="Z665" i="2"/>
  <c r="Z111" i="2"/>
  <c r="L665" i="2"/>
  <c r="T673" i="2"/>
  <c r="L674" i="2"/>
  <c r="T677" i="2"/>
  <c r="K681" i="2"/>
  <c r="I682" i="2"/>
  <c r="T671" i="2"/>
  <c r="L681" i="2"/>
  <c r="L678" i="2"/>
  <c r="F684" i="2"/>
  <c r="H682" i="2"/>
  <c r="L673" i="2"/>
  <c r="I536" i="6" l="1"/>
  <c r="J536" i="6" s="1"/>
  <c r="I450" i="6"/>
  <c r="J450" i="6" s="1"/>
  <c r="I450" i="7" s="1"/>
  <c r="I622" i="6"/>
  <c r="J622" i="6" s="1"/>
  <c r="R622" i="6" s="1"/>
  <c r="I549" i="6"/>
  <c r="J549" i="6" s="1"/>
  <c r="R549" i="6" s="1"/>
  <c r="AG20" i="4"/>
  <c r="AF632" i="4"/>
  <c r="AG652" i="4"/>
  <c r="AF606" i="4"/>
  <c r="AF578" i="4"/>
  <c r="AF641" i="4"/>
  <c r="BB103" i="2"/>
  <c r="AH665" i="2"/>
  <c r="BB538" i="2"/>
  <c r="I542" i="6"/>
  <c r="J542" i="6" s="1"/>
  <c r="R542" i="6" s="1"/>
  <c r="I684" i="2"/>
  <c r="AY112" i="2"/>
  <c r="AZ112" i="2" s="1"/>
  <c r="AF630" i="4"/>
  <c r="I587" i="6"/>
  <c r="J587" i="6" s="1"/>
  <c r="I587" i="7" s="1"/>
  <c r="R449" i="4"/>
  <c r="AZ671" i="2"/>
  <c r="BB671" i="2" s="1"/>
  <c r="I445" i="6"/>
  <c r="J445" i="6" s="1"/>
  <c r="I445" i="7" s="1"/>
  <c r="R616" i="4"/>
  <c r="I491" i="6"/>
  <c r="J491" i="6" s="1"/>
  <c r="I491" i="7" s="1"/>
  <c r="AF558" i="4"/>
  <c r="G424" i="6"/>
  <c r="H424" i="6" s="1"/>
  <c r="R424" i="6" s="1"/>
  <c r="AF386" i="4"/>
  <c r="AF522" i="4"/>
  <c r="R498" i="4"/>
  <c r="I564" i="6"/>
  <c r="J564" i="6" s="1"/>
  <c r="I564" i="7" s="1"/>
  <c r="K639" i="6"/>
  <c r="L639" i="6" s="1"/>
  <c r="K639" i="7" s="1"/>
  <c r="H421" i="4"/>
  <c r="R421" i="4" s="1"/>
  <c r="I598" i="6"/>
  <c r="J598" i="6" s="1"/>
  <c r="R598" i="6" s="1"/>
  <c r="I462" i="6"/>
  <c r="J462" i="6" s="1"/>
  <c r="I462" i="7" s="1"/>
  <c r="G422" i="6"/>
  <c r="H422" i="6" s="1"/>
  <c r="R422" i="6" s="1"/>
  <c r="Q421" i="4"/>
  <c r="I454" i="6"/>
  <c r="J454" i="6" s="1"/>
  <c r="R454" i="6" s="1"/>
  <c r="I575" i="6"/>
  <c r="J575" i="6" s="1"/>
  <c r="R575" i="6" s="1"/>
  <c r="I548" i="6"/>
  <c r="J548" i="6" s="1"/>
  <c r="R548" i="6" s="1"/>
  <c r="I615" i="6"/>
  <c r="J615" i="6" s="1"/>
  <c r="I615" i="7" s="1"/>
  <c r="R528" i="4"/>
  <c r="I530" i="6"/>
  <c r="J530" i="6" s="1"/>
  <c r="I530" i="7" s="1"/>
  <c r="BG680" i="2"/>
  <c r="BG684" i="2" s="1"/>
  <c r="AG644" i="4"/>
  <c r="Q642" i="4"/>
  <c r="BB610" i="2"/>
  <c r="BB218" i="2"/>
  <c r="AF610" i="4"/>
  <c r="R517" i="4"/>
  <c r="R441" i="4"/>
  <c r="R485" i="4"/>
  <c r="R627" i="4"/>
  <c r="AF528" i="4"/>
  <c r="BD665" i="2"/>
  <c r="BD667" i="2" s="1"/>
  <c r="BD680" i="2" s="1"/>
  <c r="BD684" i="2" s="1"/>
  <c r="C16" i="5" s="1"/>
  <c r="AG413" i="4"/>
  <c r="BB598" i="2"/>
  <c r="AF411" i="4"/>
  <c r="I539" i="6"/>
  <c r="J539" i="6" s="1"/>
  <c r="R539" i="6" s="1"/>
  <c r="I455" i="6"/>
  <c r="J455" i="6" s="1"/>
  <c r="R455" i="6" s="1"/>
  <c r="I581" i="6"/>
  <c r="J581" i="6" s="1"/>
  <c r="R581" i="6" s="1"/>
  <c r="R500" i="4"/>
  <c r="I605" i="6"/>
  <c r="J605" i="6" s="1"/>
  <c r="R605" i="6" s="1"/>
  <c r="BB411" i="2"/>
  <c r="R603" i="4"/>
  <c r="AG99" i="4"/>
  <c r="AG374" i="4"/>
  <c r="AG87" i="4"/>
  <c r="AG5" i="4"/>
  <c r="Q157" i="4"/>
  <c r="Q254" i="4"/>
  <c r="AF640" i="4"/>
  <c r="BH248" i="2"/>
  <c r="Z248" i="4" s="1"/>
  <c r="AF646" i="4"/>
  <c r="AF92" i="4"/>
  <c r="AF343" i="4"/>
  <c r="AF218" i="4"/>
  <c r="AF307" i="4"/>
  <c r="AZ250" i="2"/>
  <c r="BB250" i="2" s="1"/>
  <c r="AY661" i="2"/>
  <c r="AZ661" i="2" s="1"/>
  <c r="BB646" i="2"/>
  <c r="AF654" i="4"/>
  <c r="BB92" i="2"/>
  <c r="BB343" i="2"/>
  <c r="BB640" i="2"/>
  <c r="R451" i="4"/>
  <c r="I585" i="6"/>
  <c r="J585" i="6" s="1"/>
  <c r="I585" i="7" s="1"/>
  <c r="BB388" i="2"/>
  <c r="BB476" i="2"/>
  <c r="Q423" i="4"/>
  <c r="AG290" i="4"/>
  <c r="Q482" i="6"/>
  <c r="BB654" i="2"/>
  <c r="I623" i="6"/>
  <c r="J623" i="6" s="1"/>
  <c r="R623" i="6" s="1"/>
  <c r="AG654" i="4"/>
  <c r="Q654" i="4"/>
  <c r="G414" i="6"/>
  <c r="H414" i="6" s="1"/>
  <c r="G414" i="7" s="1"/>
  <c r="H414" i="7" s="1"/>
  <c r="BC673" i="2"/>
  <c r="BC682" i="2" s="1"/>
  <c r="BC211" i="2"/>
  <c r="BC111" i="2"/>
  <c r="BC665" i="2"/>
  <c r="BC667" i="2" s="1"/>
  <c r="BC680" i="2" s="1"/>
  <c r="AE637" i="4"/>
  <c r="AF548" i="4"/>
  <c r="BB548" i="2"/>
  <c r="R599" i="4"/>
  <c r="R613" i="4"/>
  <c r="R582" i="4"/>
  <c r="R521" i="4"/>
  <c r="R628" i="4"/>
  <c r="R418" i="4"/>
  <c r="R439" i="4"/>
  <c r="R597" i="4"/>
  <c r="R420" i="4"/>
  <c r="R474" i="4"/>
  <c r="R621" i="4"/>
  <c r="R547" i="4"/>
  <c r="R494" i="4"/>
  <c r="R625" i="4"/>
  <c r="R529" i="4"/>
  <c r="I510" i="6"/>
  <c r="J510" i="6" s="1"/>
  <c r="R510" i="6" s="1"/>
  <c r="Q577" i="6"/>
  <c r="AG427" i="4"/>
  <c r="R641" i="4"/>
  <c r="I470" i="6"/>
  <c r="J470" i="6" s="1"/>
  <c r="R470" i="6" s="1"/>
  <c r="I538" i="6"/>
  <c r="J538" i="6" s="1"/>
  <c r="I538" i="7" s="1"/>
  <c r="H250" i="4"/>
  <c r="G250" i="6" s="1"/>
  <c r="H250" i="6" s="1"/>
  <c r="Q374" i="4"/>
  <c r="R431" i="4"/>
  <c r="I596" i="6"/>
  <c r="J596" i="6" s="1"/>
  <c r="R596" i="6" s="1"/>
  <c r="Q266" i="4"/>
  <c r="Q441" i="6"/>
  <c r="R614" i="4"/>
  <c r="I432" i="6"/>
  <c r="J432" i="6" s="1"/>
  <c r="R432" i="6" s="1"/>
  <c r="I495" i="6"/>
  <c r="J495" i="6" s="1"/>
  <c r="R495" i="6" s="1"/>
  <c r="I525" i="6"/>
  <c r="J525" i="6" s="1"/>
  <c r="R525" i="6" s="1"/>
  <c r="I471" i="6"/>
  <c r="J471" i="6" s="1"/>
  <c r="I471" i="7" s="1"/>
  <c r="J451" i="6"/>
  <c r="R451" i="6" s="1"/>
  <c r="Q451" i="6"/>
  <c r="Q417" i="4"/>
  <c r="R461" i="4"/>
  <c r="R563" i="4"/>
  <c r="R430" i="4"/>
  <c r="L658" i="4"/>
  <c r="R658" i="4" s="1"/>
  <c r="H246" i="4"/>
  <c r="G246" i="6" s="1"/>
  <c r="H246" i="6" s="1"/>
  <c r="R556" i="4"/>
  <c r="I497" i="6"/>
  <c r="J497" i="6" s="1"/>
  <c r="R497" i="6" s="1"/>
  <c r="R503" i="4"/>
  <c r="AG417" i="4"/>
  <c r="Q547" i="6"/>
  <c r="R544" i="4"/>
  <c r="R573" i="4"/>
  <c r="I540" i="6"/>
  <c r="J540" i="6" s="1"/>
  <c r="I540" i="7" s="1"/>
  <c r="H254" i="4"/>
  <c r="R254" i="4" s="1"/>
  <c r="H427" i="4"/>
  <c r="R427" i="4" s="1"/>
  <c r="I571" i="6"/>
  <c r="J571" i="6" s="1"/>
  <c r="I571" i="7" s="1"/>
  <c r="I486" i="6"/>
  <c r="J486" i="6" s="1"/>
  <c r="R486" i="6" s="1"/>
  <c r="R588" i="4"/>
  <c r="I464" i="6"/>
  <c r="J464" i="6" s="1"/>
  <c r="I464" i="7" s="1"/>
  <c r="R558" i="4"/>
  <c r="H413" i="4"/>
  <c r="R413" i="4" s="1"/>
  <c r="R438" i="4"/>
  <c r="AG250" i="4"/>
  <c r="L650" i="4"/>
  <c r="R650" i="4" s="1"/>
  <c r="R589" i="4"/>
  <c r="G675" i="4"/>
  <c r="R551" i="4"/>
  <c r="I624" i="6"/>
  <c r="J624" i="6" s="1"/>
  <c r="R624" i="6" s="1"/>
  <c r="R440" i="4"/>
  <c r="I504" i="6"/>
  <c r="J504" i="6" s="1"/>
  <c r="R504" i="6" s="1"/>
  <c r="I492" i="6"/>
  <c r="J492" i="6" s="1"/>
  <c r="R492" i="6" s="1"/>
  <c r="I629" i="6"/>
  <c r="J629" i="6" s="1"/>
  <c r="R629" i="6" s="1"/>
  <c r="I591" i="6"/>
  <c r="J591" i="6" s="1"/>
  <c r="R591" i="6" s="1"/>
  <c r="I535" i="6"/>
  <c r="J535" i="6" s="1"/>
  <c r="R535" i="6" s="1"/>
  <c r="I565" i="6"/>
  <c r="J565" i="6" s="1"/>
  <c r="R565" i="6" s="1"/>
  <c r="I566" i="6"/>
  <c r="J566" i="6" s="1"/>
  <c r="I566" i="7" s="1"/>
  <c r="I534" i="6"/>
  <c r="J534" i="6" s="1"/>
  <c r="I534" i="7" s="1"/>
  <c r="J534" i="7" s="1"/>
  <c r="R519" i="4"/>
  <c r="I602" i="6"/>
  <c r="J602" i="6" s="1"/>
  <c r="I602" i="7" s="1"/>
  <c r="R522" i="4"/>
  <c r="R617" i="4"/>
  <c r="L634" i="4"/>
  <c r="R634" i="4" s="1"/>
  <c r="AG246" i="4"/>
  <c r="Q172" i="4"/>
  <c r="R469" i="4"/>
  <c r="Q573" i="6"/>
  <c r="Q531" i="6"/>
  <c r="R483" i="4"/>
  <c r="G426" i="6"/>
  <c r="H426" i="6" s="1"/>
  <c r="G426" i="7" s="1"/>
  <c r="H426" i="7" s="1"/>
  <c r="I569" i="6"/>
  <c r="I537" i="6"/>
  <c r="J537" i="6" s="1"/>
  <c r="R537" i="6" s="1"/>
  <c r="K638" i="6"/>
  <c r="L638" i="6" s="1"/>
  <c r="R638" i="6" s="1"/>
  <c r="I586" i="6"/>
  <c r="J586" i="6" s="1"/>
  <c r="R586" i="6" s="1"/>
  <c r="R526" i="4"/>
  <c r="K659" i="6"/>
  <c r="L659" i="6" s="1"/>
  <c r="K659" i="7" s="1"/>
  <c r="L659" i="7" s="1"/>
  <c r="I609" i="6"/>
  <c r="J609" i="6" s="1"/>
  <c r="R609" i="6" s="1"/>
  <c r="I444" i="6"/>
  <c r="J444" i="6" s="1"/>
  <c r="I444" i="7" s="1"/>
  <c r="I603" i="7"/>
  <c r="J603" i="7" s="1"/>
  <c r="I576" i="7"/>
  <c r="J576" i="7" s="1"/>
  <c r="I439" i="7"/>
  <c r="J439" i="7" s="1"/>
  <c r="I498" i="7"/>
  <c r="J498" i="7" s="1"/>
  <c r="I474" i="7"/>
  <c r="J474" i="7" s="1"/>
  <c r="L644" i="4"/>
  <c r="K644" i="6" s="1"/>
  <c r="L644" i="6" s="1"/>
  <c r="I508" i="6"/>
  <c r="J508" i="6" s="1"/>
  <c r="R508" i="6" s="1"/>
  <c r="R488" i="4"/>
  <c r="I570" i="6"/>
  <c r="J570" i="6" s="1"/>
  <c r="R570" i="6" s="1"/>
  <c r="I506" i="6"/>
  <c r="J506" i="6" s="1"/>
  <c r="I506" i="7" s="1"/>
  <c r="I626" i="6"/>
  <c r="I542" i="7"/>
  <c r="J542" i="7" s="1"/>
  <c r="I430" i="7"/>
  <c r="J430" i="7" s="1"/>
  <c r="BD151" i="2"/>
  <c r="I151" i="4" s="1"/>
  <c r="J151" i="4" s="1"/>
  <c r="BD682" i="2"/>
  <c r="AG425" i="4"/>
  <c r="H415" i="4"/>
  <c r="G415" i="6" s="1"/>
  <c r="H415" i="6" s="1"/>
  <c r="L660" i="4"/>
  <c r="R660" i="4" s="1"/>
  <c r="H153" i="4"/>
  <c r="G153" i="6" s="1"/>
  <c r="H153" i="6" s="1"/>
  <c r="H425" i="4"/>
  <c r="G425" i="6" s="1"/>
  <c r="H425" i="6" s="1"/>
  <c r="AF388" i="4"/>
  <c r="I555" i="6"/>
  <c r="J555" i="6" s="1"/>
  <c r="I555" i="7" s="1"/>
  <c r="R518" i="4"/>
  <c r="I505" i="6"/>
  <c r="J505" i="6" s="1"/>
  <c r="I604" i="7"/>
  <c r="I480" i="6"/>
  <c r="J480" i="6" s="1"/>
  <c r="R480" i="6" s="1"/>
  <c r="I592" i="6"/>
  <c r="J592" i="6" s="1"/>
  <c r="I592" i="7" s="1"/>
  <c r="I514" i="6"/>
  <c r="J514" i="6" s="1"/>
  <c r="I496" i="6"/>
  <c r="I560" i="6"/>
  <c r="J560" i="6" s="1"/>
  <c r="R560" i="6" s="1"/>
  <c r="I443" i="7"/>
  <c r="J443" i="7" s="1"/>
  <c r="I484" i="7"/>
  <c r="I513" i="7"/>
  <c r="J513" i="7" s="1"/>
  <c r="I481" i="6"/>
  <c r="J481" i="6" s="1"/>
  <c r="R481" i="6" s="1"/>
  <c r="I600" i="6"/>
  <c r="J600" i="6" s="1"/>
  <c r="K635" i="6"/>
  <c r="L635" i="6" s="1"/>
  <c r="K630" i="6"/>
  <c r="BB628" i="2"/>
  <c r="AF628" i="4"/>
  <c r="H419" i="4"/>
  <c r="G419" i="6" s="1"/>
  <c r="H419" i="6" s="1"/>
  <c r="L642" i="4"/>
  <c r="R642" i="4" s="1"/>
  <c r="I487" i="6"/>
  <c r="J487" i="6" s="1"/>
  <c r="K631" i="7"/>
  <c r="L631" i="7" s="1"/>
  <c r="I479" i="7"/>
  <c r="J479" i="7" s="1"/>
  <c r="H374" i="4"/>
  <c r="G374" i="6" s="1"/>
  <c r="H374" i="6" s="1"/>
  <c r="R439" i="6"/>
  <c r="AG640" i="4"/>
  <c r="I583" i="7"/>
  <c r="J583" i="7" s="1"/>
  <c r="I515" i="6"/>
  <c r="J515" i="6" s="1"/>
  <c r="R541" i="4"/>
  <c r="I601" i="6"/>
  <c r="J601" i="6" s="1"/>
  <c r="I601" i="7" s="1"/>
  <c r="I580" i="7"/>
  <c r="J580" i="7" s="1"/>
  <c r="I578" i="6"/>
  <c r="J578" i="6" s="1"/>
  <c r="R578" i="6" s="1"/>
  <c r="I494" i="7"/>
  <c r="J494" i="7" s="1"/>
  <c r="I453" i="7"/>
  <c r="J453" i="7" s="1"/>
  <c r="I465" i="7"/>
  <c r="J465" i="7" s="1"/>
  <c r="R465" i="6"/>
  <c r="I593" i="7"/>
  <c r="J593" i="7" s="1"/>
  <c r="R593" i="6"/>
  <c r="R453" i="4"/>
  <c r="Q523" i="4"/>
  <c r="Q634" i="4"/>
  <c r="AG415" i="4"/>
  <c r="Q646" i="4"/>
  <c r="AG419" i="4"/>
  <c r="Q660" i="4"/>
  <c r="L652" i="4"/>
  <c r="K652" i="6" s="1"/>
  <c r="L652" i="6" s="1"/>
  <c r="L640" i="4"/>
  <c r="K640" i="6" s="1"/>
  <c r="L640" i="6" s="1"/>
  <c r="Q356" i="4"/>
  <c r="L656" i="4"/>
  <c r="R656" i="4" s="1"/>
  <c r="Q517" i="6"/>
  <c r="R494" i="6"/>
  <c r="Q452" i="6"/>
  <c r="Q416" i="6"/>
  <c r="R474" i="6"/>
  <c r="R604" i="6"/>
  <c r="R478" i="4"/>
  <c r="R593" i="4"/>
  <c r="R465" i="4"/>
  <c r="I473" i="6"/>
  <c r="J473" i="6" s="1"/>
  <c r="R473" i="6" s="1"/>
  <c r="I458" i="6"/>
  <c r="J458" i="6" s="1"/>
  <c r="R458" i="6" s="1"/>
  <c r="I532" i="6"/>
  <c r="J532" i="6" s="1"/>
  <c r="I559" i="6"/>
  <c r="J559" i="6" s="1"/>
  <c r="R559" i="6" s="1"/>
  <c r="I507" i="6"/>
  <c r="I611" i="6"/>
  <c r="J611" i="6" s="1"/>
  <c r="I554" i="6"/>
  <c r="AG646" i="4"/>
  <c r="AG656" i="4"/>
  <c r="R513" i="6"/>
  <c r="Q558" i="6"/>
  <c r="AG208" i="4"/>
  <c r="H5" i="4"/>
  <c r="G5" i="6" s="1"/>
  <c r="H5" i="6" s="1"/>
  <c r="Q613" i="6"/>
  <c r="R576" i="6"/>
  <c r="Q516" i="6"/>
  <c r="Q485" i="6"/>
  <c r="Q536" i="6"/>
  <c r="R479" i="6"/>
  <c r="R583" i="6"/>
  <c r="R435" i="6"/>
  <c r="I435" i="7"/>
  <c r="R477" i="6"/>
  <c r="I477" i="7"/>
  <c r="R587" i="6"/>
  <c r="R582" i="6"/>
  <c r="I582" i="7"/>
  <c r="R518" i="6"/>
  <c r="I518" i="7"/>
  <c r="R489" i="6"/>
  <c r="I489" i="7"/>
  <c r="R520" i="6"/>
  <c r="I520" i="7"/>
  <c r="R588" i="6"/>
  <c r="I588" i="7"/>
  <c r="J588" i="7" s="1"/>
  <c r="I588" i="8" s="1"/>
  <c r="J588" i="8" s="1"/>
  <c r="R588" i="8" s="1"/>
  <c r="R528" i="6"/>
  <c r="I528" i="7"/>
  <c r="R620" i="6"/>
  <c r="I620" i="7"/>
  <c r="R639" i="6"/>
  <c r="R431" i="6"/>
  <c r="I431" i="7"/>
  <c r="R562" i="6"/>
  <c r="I562" i="7"/>
  <c r="R466" i="6"/>
  <c r="I466" i="7"/>
  <c r="R436" i="6"/>
  <c r="I436" i="7"/>
  <c r="R420" i="6"/>
  <c r="G420" i="7"/>
  <c r="R522" i="6"/>
  <c r="I522" i="7"/>
  <c r="J522" i="7" s="1"/>
  <c r="R607" i="6"/>
  <c r="I607" i="7"/>
  <c r="R627" i="6"/>
  <c r="I627" i="7"/>
  <c r="R580" i="6"/>
  <c r="R498" i="6"/>
  <c r="R534" i="6"/>
  <c r="R453" i="6"/>
  <c r="R563" i="6"/>
  <c r="I563" i="7"/>
  <c r="R531" i="6"/>
  <c r="I531" i="7"/>
  <c r="R606" i="6"/>
  <c r="I606" i="7"/>
  <c r="R574" i="6"/>
  <c r="I574" i="7"/>
  <c r="R478" i="6"/>
  <c r="I478" i="7"/>
  <c r="R446" i="6"/>
  <c r="I446" i="7"/>
  <c r="R625" i="6"/>
  <c r="I625" i="7"/>
  <c r="R561" i="6"/>
  <c r="I561" i="7"/>
  <c r="R529" i="6"/>
  <c r="I529" i="7"/>
  <c r="R433" i="6"/>
  <c r="I433" i="7"/>
  <c r="R500" i="6"/>
  <c r="I500" i="7"/>
  <c r="R503" i="6"/>
  <c r="I503" i="7"/>
  <c r="R567" i="6"/>
  <c r="I567" i="7"/>
  <c r="R467" i="6"/>
  <c r="I467" i="7"/>
  <c r="R541" i="6"/>
  <c r="I541" i="7"/>
  <c r="R619" i="6"/>
  <c r="I619" i="7"/>
  <c r="R614" i="6"/>
  <c r="I614" i="7"/>
  <c r="R617" i="6"/>
  <c r="I617" i="7"/>
  <c r="R521" i="6"/>
  <c r="I521" i="7"/>
  <c r="R628" i="6"/>
  <c r="I628" i="7"/>
  <c r="R501" i="6"/>
  <c r="I501" i="7"/>
  <c r="R488" i="6"/>
  <c r="I488" i="7"/>
  <c r="J488" i="7" s="1"/>
  <c r="R597" i="6"/>
  <c r="I597" i="7"/>
  <c r="R653" i="6"/>
  <c r="K653" i="7"/>
  <c r="R544" i="6"/>
  <c r="I544" i="7"/>
  <c r="R572" i="6"/>
  <c r="I572" i="7"/>
  <c r="R594" i="6"/>
  <c r="I594" i="7"/>
  <c r="R434" i="6"/>
  <c r="I434" i="7"/>
  <c r="R472" i="6"/>
  <c r="I472" i="7"/>
  <c r="R491" i="6"/>
  <c r="R557" i="6"/>
  <c r="I557" i="7"/>
  <c r="R461" i="6"/>
  <c r="I461" i="7"/>
  <c r="R442" i="6"/>
  <c r="I442" i="7"/>
  <c r="Q442" i="6"/>
  <c r="Q438" i="6"/>
  <c r="R603" i="6"/>
  <c r="R649" i="6"/>
  <c r="K649" i="7"/>
  <c r="R547" i="6"/>
  <c r="I547" i="7"/>
  <c r="J547" i="7" s="1"/>
  <c r="R590" i="6"/>
  <c r="I590" i="7"/>
  <c r="R558" i="6"/>
  <c r="I558" i="7"/>
  <c r="R526" i="6"/>
  <c r="I526" i="7"/>
  <c r="R577" i="6"/>
  <c r="I577" i="7"/>
  <c r="R545" i="6"/>
  <c r="I545" i="7"/>
  <c r="R449" i="6"/>
  <c r="I449" i="7"/>
  <c r="R416" i="6"/>
  <c r="G416" i="7"/>
  <c r="R643" i="6"/>
  <c r="K643" i="7"/>
  <c r="R448" i="6"/>
  <c r="I448" i="7"/>
  <c r="R516" i="6"/>
  <c r="I516" i="7"/>
  <c r="J516" i="7" s="1"/>
  <c r="R599" i="6"/>
  <c r="I599" i="7"/>
  <c r="R499" i="6"/>
  <c r="I499" i="7"/>
  <c r="R589" i="6"/>
  <c r="I589" i="7"/>
  <c r="R550" i="6"/>
  <c r="I550" i="7"/>
  <c r="R553" i="6"/>
  <c r="I553" i="7"/>
  <c r="R457" i="6"/>
  <c r="I457" i="7"/>
  <c r="R657" i="6"/>
  <c r="K657" i="7"/>
  <c r="R418" i="6"/>
  <c r="G418" i="7"/>
  <c r="R519" i="6"/>
  <c r="I519" i="7"/>
  <c r="R440" i="6"/>
  <c r="I440" i="7"/>
  <c r="J440" i="7" s="1"/>
  <c r="R616" i="6"/>
  <c r="I616" i="7"/>
  <c r="R512" i="6"/>
  <c r="I512" i="7"/>
  <c r="R463" i="6"/>
  <c r="I463" i="7"/>
  <c r="R556" i="6"/>
  <c r="I556" i="7"/>
  <c r="R543" i="6"/>
  <c r="I543" i="7"/>
  <c r="R459" i="6"/>
  <c r="I459" i="7"/>
  <c r="R509" i="6"/>
  <c r="I509" i="7"/>
  <c r="R595" i="6"/>
  <c r="I595" i="7"/>
  <c r="R615" i="6"/>
  <c r="R551" i="6"/>
  <c r="I551" i="7"/>
  <c r="R483" i="6"/>
  <c r="I483" i="7"/>
  <c r="R613" i="6"/>
  <c r="I613" i="7"/>
  <c r="R517" i="6"/>
  <c r="I517" i="7"/>
  <c r="R641" i="6"/>
  <c r="K641" i="7"/>
  <c r="R502" i="6"/>
  <c r="I502" i="7"/>
  <c r="R438" i="6"/>
  <c r="I438" i="7"/>
  <c r="R568" i="6"/>
  <c r="I568" i="7"/>
  <c r="R452" i="6"/>
  <c r="I452" i="7"/>
  <c r="R441" i="6"/>
  <c r="I441" i="7"/>
  <c r="R476" i="6"/>
  <c r="I476" i="7"/>
  <c r="R655" i="6"/>
  <c r="K655" i="7"/>
  <c r="R536" i="6"/>
  <c r="I536" i="7"/>
  <c r="R552" i="6"/>
  <c r="I552" i="7"/>
  <c r="R493" i="6"/>
  <c r="I493" i="7"/>
  <c r="R460" i="6"/>
  <c r="I460" i="7"/>
  <c r="R584" i="6"/>
  <c r="I584" i="7"/>
  <c r="R511" i="6"/>
  <c r="I511" i="7"/>
  <c r="R447" i="6"/>
  <c r="I447" i="7"/>
  <c r="R612" i="6"/>
  <c r="I612" i="7"/>
  <c r="R456" i="6"/>
  <c r="I456" i="7"/>
  <c r="R610" i="6"/>
  <c r="I610" i="7"/>
  <c r="R546" i="6"/>
  <c r="I546" i="7"/>
  <c r="R482" i="6"/>
  <c r="I482" i="7"/>
  <c r="R450" i="6"/>
  <c r="R608" i="6"/>
  <c r="I608" i="7"/>
  <c r="R633" i="6"/>
  <c r="K633" i="7"/>
  <c r="R573" i="6"/>
  <c r="I573" i="7"/>
  <c r="R469" i="6"/>
  <c r="I469" i="7"/>
  <c r="I560" i="7"/>
  <c r="J560" i="7" s="1"/>
  <c r="R475" i="6"/>
  <c r="I475" i="7"/>
  <c r="R621" i="6"/>
  <c r="I621" i="7"/>
  <c r="R533" i="6"/>
  <c r="I533" i="7"/>
  <c r="R485" i="6"/>
  <c r="I485" i="7"/>
  <c r="R437" i="6"/>
  <c r="I437" i="7"/>
  <c r="R579" i="6"/>
  <c r="I579" i="7"/>
  <c r="J579" i="7" s="1"/>
  <c r="R468" i="6"/>
  <c r="I468" i="7"/>
  <c r="G63" i="6"/>
  <c r="H63" i="6" s="1"/>
  <c r="G99" i="6"/>
  <c r="H99" i="6" s="1"/>
  <c r="G326" i="6"/>
  <c r="H326" i="6" s="1"/>
  <c r="G72" i="6"/>
  <c r="H72" i="6" s="1"/>
  <c r="G290" i="6"/>
  <c r="H290" i="6" s="1"/>
  <c r="G383" i="6"/>
  <c r="H383" i="6" s="1"/>
  <c r="G380" i="6"/>
  <c r="H380" i="6" s="1"/>
  <c r="I81" i="6"/>
  <c r="J81" i="6" s="1"/>
  <c r="I108" i="6"/>
  <c r="J108" i="6" s="1"/>
  <c r="I406" i="6"/>
  <c r="J406" i="6" s="1"/>
  <c r="K223" i="6"/>
  <c r="L223" i="6" s="1"/>
  <c r="I99" i="6"/>
  <c r="J99" i="6" s="1"/>
  <c r="I275" i="6"/>
  <c r="J275" i="6" s="1"/>
  <c r="I78" i="6"/>
  <c r="J78" i="6" s="1"/>
  <c r="I269" i="6"/>
  <c r="J269" i="6" s="1"/>
  <c r="I302" i="6"/>
  <c r="J302" i="6" s="1"/>
  <c r="I136" i="6"/>
  <c r="J136" i="6" s="1"/>
  <c r="BB643" i="2"/>
  <c r="AF643" i="4"/>
  <c r="Q220" i="4"/>
  <c r="Q640" i="4"/>
  <c r="G338" i="6"/>
  <c r="H338" i="6" s="1"/>
  <c r="G335" i="6"/>
  <c r="H335" i="6" s="1"/>
  <c r="G187" i="6"/>
  <c r="H187" i="6" s="1"/>
  <c r="AG423" i="4"/>
  <c r="Q655" i="6"/>
  <c r="Q445" i="6"/>
  <c r="Q483" i="6"/>
  <c r="Q513" i="6"/>
  <c r="Q494" i="6"/>
  <c r="Q430" i="6"/>
  <c r="Q576" i="6"/>
  <c r="I296" i="6"/>
  <c r="J296" i="6" s="1"/>
  <c r="I335" i="6"/>
  <c r="J335" i="6" s="1"/>
  <c r="I54" i="6"/>
  <c r="J54" i="6" s="1"/>
  <c r="I84" i="6"/>
  <c r="J84" i="6" s="1"/>
  <c r="I311" i="6"/>
  <c r="J311" i="6" s="1"/>
  <c r="I75" i="6"/>
  <c r="J75" i="6" s="1"/>
  <c r="G278" i="6"/>
  <c r="H278" i="6" s="1"/>
  <c r="I397" i="6"/>
  <c r="J397" i="6" s="1"/>
  <c r="Q439" i="6"/>
  <c r="I163" i="6"/>
  <c r="J163" i="6" s="1"/>
  <c r="I314" i="6"/>
  <c r="J314" i="6" s="1"/>
  <c r="I178" i="6"/>
  <c r="J178" i="6" s="1"/>
  <c r="I69" i="6"/>
  <c r="J69" i="6" s="1"/>
  <c r="I115" i="6"/>
  <c r="J115" i="6" s="1"/>
  <c r="K217" i="6"/>
  <c r="L217" i="6" s="1"/>
  <c r="G275" i="6"/>
  <c r="H275" i="6" s="1"/>
  <c r="I148" i="6"/>
  <c r="J148" i="6" s="1"/>
  <c r="Q235" i="4"/>
  <c r="Q437" i="6"/>
  <c r="Q443" i="6"/>
  <c r="Q534" i="6"/>
  <c r="Q643" i="6"/>
  <c r="I356" i="6"/>
  <c r="J356" i="6" s="1"/>
  <c r="I260" i="6"/>
  <c r="J260" i="6" s="1"/>
  <c r="I157" i="6"/>
  <c r="J157" i="6" s="1"/>
  <c r="I305" i="6"/>
  <c r="J305" i="6" s="1"/>
  <c r="I18" i="6"/>
  <c r="J18" i="6" s="1"/>
  <c r="I42" i="6"/>
  <c r="J42" i="6" s="1"/>
  <c r="I341" i="6"/>
  <c r="J341" i="6" s="1"/>
  <c r="I394" i="6"/>
  <c r="J394" i="6" s="1"/>
  <c r="I359" i="6"/>
  <c r="J359" i="6" s="1"/>
  <c r="Q631" i="6"/>
  <c r="Q479" i="6"/>
  <c r="Q604" i="6"/>
  <c r="Q583" i="6"/>
  <c r="I127" i="6"/>
  <c r="J127" i="6" s="1"/>
  <c r="I387" i="6"/>
  <c r="J387" i="6" s="1"/>
  <c r="I278" i="6"/>
  <c r="J278" i="6" s="1"/>
  <c r="I142" i="6"/>
  <c r="J142" i="6" s="1"/>
  <c r="I33" i="6"/>
  <c r="J33" i="6" s="1"/>
  <c r="I36" i="6"/>
  <c r="J36" i="6" s="1"/>
  <c r="I208" i="6"/>
  <c r="J208" i="6" s="1"/>
  <c r="I51" i="6"/>
  <c r="J51" i="6" s="1"/>
  <c r="I383" i="6"/>
  <c r="J383" i="6" s="1"/>
  <c r="K232" i="6"/>
  <c r="L232" i="6" s="1"/>
  <c r="R579" i="4"/>
  <c r="R516" i="4"/>
  <c r="G272" i="6"/>
  <c r="H272" i="6" s="1"/>
  <c r="I371" i="6"/>
  <c r="J371" i="6" s="1"/>
  <c r="I202" i="6"/>
  <c r="J202" i="6" s="1"/>
  <c r="G133" i="6"/>
  <c r="H133" i="6" s="1"/>
  <c r="K241" i="6"/>
  <c r="L241" i="6" s="1"/>
  <c r="I133" i="6"/>
  <c r="J133" i="6" s="1"/>
  <c r="I284" i="6"/>
  <c r="J284" i="6" s="1"/>
  <c r="I166" i="6"/>
  <c r="J166" i="6" s="1"/>
  <c r="I380" i="6"/>
  <c r="J380" i="6" s="1"/>
  <c r="AG658" i="4"/>
  <c r="W684" i="2"/>
  <c r="Q403" i="4"/>
  <c r="L247" i="4"/>
  <c r="R247" i="4" s="1"/>
  <c r="Q450" i="6"/>
  <c r="Q449" i="6"/>
  <c r="Q460" i="6"/>
  <c r="Q590" i="6"/>
  <c r="I272" i="6"/>
  <c r="J272" i="6" s="1"/>
  <c r="I263" i="6"/>
  <c r="J263" i="6" s="1"/>
  <c r="I6" i="6"/>
  <c r="J6" i="6" s="1"/>
  <c r="I251" i="6"/>
  <c r="J251" i="6" s="1"/>
  <c r="I39" i="6"/>
  <c r="J39" i="6" s="1"/>
  <c r="I48" i="6"/>
  <c r="J48" i="6" s="1"/>
  <c r="I317" i="6"/>
  <c r="J317" i="6" s="1"/>
  <c r="Q552" i="6"/>
  <c r="Q568" i="6"/>
  <c r="I400" i="6"/>
  <c r="J400" i="6" s="1"/>
  <c r="I290" i="6"/>
  <c r="J290" i="6" s="1"/>
  <c r="I154" i="6"/>
  <c r="J154" i="6" s="1"/>
  <c r="I45" i="6"/>
  <c r="J45" i="6" s="1"/>
  <c r="G223" i="6"/>
  <c r="H223" i="6" s="1"/>
  <c r="I193" i="6"/>
  <c r="J193" i="6" s="1"/>
  <c r="I368" i="6"/>
  <c r="J368" i="6" s="1"/>
  <c r="I124" i="6"/>
  <c r="J124" i="6" s="1"/>
  <c r="I347" i="6"/>
  <c r="J347" i="6" s="1"/>
  <c r="I66" i="6"/>
  <c r="J66" i="6" s="1"/>
  <c r="Q608" i="6"/>
  <c r="Q621" i="6"/>
  <c r="Q533" i="6"/>
  <c r="Q475" i="6"/>
  <c r="Q493" i="6"/>
  <c r="I332" i="6"/>
  <c r="J332" i="6" s="1"/>
  <c r="I93" i="6"/>
  <c r="J93" i="6" s="1"/>
  <c r="I30" i="6"/>
  <c r="J30" i="6" s="1"/>
  <c r="I187" i="6"/>
  <c r="J187" i="6" s="1"/>
  <c r="I409" i="6"/>
  <c r="J409" i="6" s="1"/>
  <c r="I281" i="6"/>
  <c r="J281" i="6" s="1"/>
  <c r="I63" i="6"/>
  <c r="J63" i="6" s="1"/>
  <c r="I90" i="6"/>
  <c r="J90" i="6" s="1"/>
  <c r="I287" i="6"/>
  <c r="J287" i="6" s="1"/>
  <c r="Q641" i="6"/>
  <c r="G87" i="6"/>
  <c r="H87" i="6" s="1"/>
  <c r="I350" i="6"/>
  <c r="J350" i="6" s="1"/>
  <c r="I254" i="6"/>
  <c r="J254" i="6" s="1"/>
  <c r="I118" i="6"/>
  <c r="J118" i="6" s="1"/>
  <c r="I9" i="6"/>
  <c r="J9" i="6" s="1"/>
  <c r="I403" i="6"/>
  <c r="J403" i="6" s="1"/>
  <c r="I184" i="6"/>
  <c r="J184" i="6" s="1"/>
  <c r="I299" i="6"/>
  <c r="J299" i="6" s="1"/>
  <c r="I102" i="6"/>
  <c r="J102" i="6" s="1"/>
  <c r="I524" i="6"/>
  <c r="J524" i="6" s="1"/>
  <c r="I527" i="6"/>
  <c r="J527" i="6" s="1"/>
  <c r="I618" i="6"/>
  <c r="J618" i="6" s="1"/>
  <c r="I490" i="6"/>
  <c r="J490" i="6" s="1"/>
  <c r="AF649" i="4"/>
  <c r="BB649" i="2"/>
  <c r="I320" i="6"/>
  <c r="J320" i="6" s="1"/>
  <c r="I169" i="6"/>
  <c r="J169" i="6" s="1"/>
  <c r="K220" i="6"/>
  <c r="L220" i="6" s="1"/>
  <c r="I293" i="6"/>
  <c r="J293" i="6" s="1"/>
  <c r="I338" i="6"/>
  <c r="J338" i="6" s="1"/>
  <c r="I172" i="6"/>
  <c r="J172" i="6" s="1"/>
  <c r="I377" i="6"/>
  <c r="J377" i="6" s="1"/>
  <c r="I121" i="6"/>
  <c r="J121" i="6" s="1"/>
  <c r="I390" i="6"/>
  <c r="J390" i="6" s="1"/>
  <c r="K235" i="6"/>
  <c r="L235" i="6" s="1"/>
  <c r="I57" i="6"/>
  <c r="J57" i="6" s="1"/>
  <c r="I199" i="6"/>
  <c r="J199" i="6" s="1"/>
  <c r="I96" i="6"/>
  <c r="J96" i="6" s="1"/>
  <c r="G311" i="6"/>
  <c r="H311" i="6" s="1"/>
  <c r="Q610" i="6"/>
  <c r="Q546" i="6"/>
  <c r="Q545" i="6"/>
  <c r="Q622" i="6"/>
  <c r="Q526" i="6"/>
  <c r="Q633" i="6"/>
  <c r="Q469" i="6"/>
  <c r="Q476" i="6"/>
  <c r="I344" i="6"/>
  <c r="J344" i="6" s="1"/>
  <c r="I105" i="6"/>
  <c r="J105" i="6" s="1"/>
  <c r="I72" i="6"/>
  <c r="J72" i="6" s="1"/>
  <c r="I139" i="6"/>
  <c r="J139" i="6" s="1"/>
  <c r="I181" i="6"/>
  <c r="J181" i="6" s="1"/>
  <c r="G124" i="6"/>
  <c r="H124" i="6" s="1"/>
  <c r="G172" i="6"/>
  <c r="H172" i="6" s="1"/>
  <c r="Q584" i="6"/>
  <c r="Q607" i="6"/>
  <c r="Q543" i="6"/>
  <c r="Q579" i="6"/>
  <c r="I353" i="6"/>
  <c r="J353" i="6" s="1"/>
  <c r="I362" i="6"/>
  <c r="J362" i="6" s="1"/>
  <c r="I266" i="6"/>
  <c r="J266" i="6" s="1"/>
  <c r="I130" i="6"/>
  <c r="J130" i="6" s="1"/>
  <c r="I21" i="6"/>
  <c r="J21" i="6" s="1"/>
  <c r="I365" i="6"/>
  <c r="J365" i="6" s="1"/>
  <c r="K390" i="6"/>
  <c r="L390" i="6" s="1"/>
  <c r="I60" i="6"/>
  <c r="J60" i="6" s="1"/>
  <c r="I196" i="6"/>
  <c r="J196" i="6" s="1"/>
  <c r="I27" i="6"/>
  <c r="J27" i="6" s="1"/>
  <c r="I257" i="6"/>
  <c r="J257" i="6" s="1"/>
  <c r="I4" i="6"/>
  <c r="J4" i="6" s="1"/>
  <c r="Q474" i="6"/>
  <c r="Q502" i="6"/>
  <c r="Q453" i="6"/>
  <c r="I308" i="6"/>
  <c r="J308" i="6" s="1"/>
  <c r="I145" i="6"/>
  <c r="J145" i="6" s="1"/>
  <c r="I205" i="6"/>
  <c r="J205" i="6" s="1"/>
  <c r="I15" i="6"/>
  <c r="J15" i="6" s="1"/>
  <c r="I12" i="6"/>
  <c r="J12" i="6" s="1"/>
  <c r="G75" i="6"/>
  <c r="H75" i="6" s="1"/>
  <c r="Q511" i="6"/>
  <c r="Q447" i="6"/>
  <c r="Q448" i="6"/>
  <c r="Q615" i="6"/>
  <c r="Q551" i="6"/>
  <c r="Q612" i="6"/>
  <c r="Q456" i="6"/>
  <c r="Q603" i="6"/>
  <c r="I329" i="6"/>
  <c r="J329" i="6" s="1"/>
  <c r="I374" i="6"/>
  <c r="J374" i="6" s="1"/>
  <c r="I326" i="6"/>
  <c r="J326" i="6" s="1"/>
  <c r="I190" i="6"/>
  <c r="J190" i="6" s="1"/>
  <c r="I87" i="6"/>
  <c r="J87" i="6" s="1"/>
  <c r="Q108" i="4"/>
  <c r="I323" i="6"/>
  <c r="J323" i="6" s="1"/>
  <c r="K229" i="6"/>
  <c r="L229" i="6" s="1"/>
  <c r="I160" i="6"/>
  <c r="J160" i="6" s="1"/>
  <c r="I175" i="6"/>
  <c r="J175" i="6" s="1"/>
  <c r="I24" i="6"/>
  <c r="J24" i="6" s="1"/>
  <c r="R647" i="4"/>
  <c r="R524" i="4"/>
  <c r="R527" i="4"/>
  <c r="R618" i="4"/>
  <c r="R490" i="4"/>
  <c r="Q350" i="4"/>
  <c r="Q4" i="4"/>
  <c r="Q60" i="4"/>
  <c r="Q477" i="6"/>
  <c r="Q595" i="6"/>
  <c r="Q299" i="4"/>
  <c r="Q466" i="6"/>
  <c r="Q561" i="6"/>
  <c r="R523" i="4"/>
  <c r="I523" i="6"/>
  <c r="J523" i="6" s="1"/>
  <c r="R654" i="4"/>
  <c r="K654" i="6"/>
  <c r="L654" i="6" s="1"/>
  <c r="Q580" i="6"/>
  <c r="Q468" i="6"/>
  <c r="Q594" i="6"/>
  <c r="Q562" i="6"/>
  <c r="Q498" i="6"/>
  <c r="Q434" i="6"/>
  <c r="Q625" i="6"/>
  <c r="Q593" i="6"/>
  <c r="Q529" i="6"/>
  <c r="Q465" i="6"/>
  <c r="Q433" i="6"/>
  <c r="Q606" i="6"/>
  <c r="Q574" i="6"/>
  <c r="Q542" i="6"/>
  <c r="Q478" i="6"/>
  <c r="Q446" i="6"/>
  <c r="Q519" i="6"/>
  <c r="Q440" i="6"/>
  <c r="Q420" i="6"/>
  <c r="Q627" i="6"/>
  <c r="Q563" i="6"/>
  <c r="Q597" i="6"/>
  <c r="Q588" i="6"/>
  <c r="Q488" i="6"/>
  <c r="Q614" i="6"/>
  <c r="Q582" i="6"/>
  <c r="Q550" i="6"/>
  <c r="Q518" i="6"/>
  <c r="Q549" i="6"/>
  <c r="Q572" i="6"/>
  <c r="Q484" i="6"/>
  <c r="Q24" i="4"/>
  <c r="R417" i="4"/>
  <c r="G417" i="6"/>
  <c r="H417" i="6" s="1"/>
  <c r="Q589" i="6"/>
  <c r="Q499" i="6"/>
  <c r="Q628" i="6"/>
  <c r="Q503" i="6"/>
  <c r="Q620" i="6"/>
  <c r="Q653" i="6"/>
  <c r="Q556" i="6"/>
  <c r="Q436" i="6"/>
  <c r="Q557" i="6"/>
  <c r="Q509" i="6"/>
  <c r="Q461" i="6"/>
  <c r="Q657" i="6"/>
  <c r="Q491" i="6"/>
  <c r="Q459" i="6"/>
  <c r="Q553" i="6"/>
  <c r="Q457" i="6"/>
  <c r="Q39" i="4"/>
  <c r="Q587" i="6"/>
  <c r="R637" i="4"/>
  <c r="K637" i="6"/>
  <c r="R415" i="4"/>
  <c r="G421" i="6"/>
  <c r="H421" i="6" s="1"/>
  <c r="Q160" i="4"/>
  <c r="R423" i="4"/>
  <c r="G423" i="6"/>
  <c r="H423" i="6" s="1"/>
  <c r="Q541" i="6"/>
  <c r="Q501" i="6"/>
  <c r="Q467" i="6"/>
  <c r="Q435" i="6"/>
  <c r="Q616" i="6"/>
  <c r="Q512" i="6"/>
  <c r="Q520" i="6"/>
  <c r="Q544" i="6"/>
  <c r="Q418" i="6"/>
  <c r="Q472" i="6"/>
  <c r="Q639" i="6"/>
  <c r="Q522" i="6"/>
  <c r="Q617" i="6"/>
  <c r="Q521" i="6"/>
  <c r="Q489" i="6"/>
  <c r="Q500" i="6"/>
  <c r="Q302" i="4"/>
  <c r="Q463" i="6"/>
  <c r="Q431" i="6"/>
  <c r="Q528" i="6"/>
  <c r="Q649" i="6"/>
  <c r="AM649" i="6" s="1"/>
  <c r="AM649" i="7" s="1"/>
  <c r="AM649" i="8" s="1"/>
  <c r="Q599" i="6"/>
  <c r="Q567" i="6"/>
  <c r="Q619" i="6"/>
  <c r="Q347" i="4"/>
  <c r="Q406" i="4"/>
  <c r="K647" i="6"/>
  <c r="L647" i="6" s="1"/>
  <c r="J249" i="4"/>
  <c r="R249" i="4" s="1"/>
  <c r="H235" i="4"/>
  <c r="Q15" i="4"/>
  <c r="AG247" i="4"/>
  <c r="H108" i="4"/>
  <c r="G108" i="6" s="1"/>
  <c r="H108" i="6" s="1"/>
  <c r="Q314" i="4"/>
  <c r="I676" i="4"/>
  <c r="Q48" i="4"/>
  <c r="K675" i="4"/>
  <c r="Q251" i="4"/>
  <c r="Q362" i="4"/>
  <c r="Q145" i="4"/>
  <c r="Q371" i="4"/>
  <c r="Q84" i="4"/>
  <c r="Q359" i="4"/>
  <c r="Q148" i="4"/>
  <c r="Q394" i="4"/>
  <c r="AG153" i="4"/>
  <c r="Q96" i="4"/>
  <c r="Q27" i="4"/>
  <c r="Q169" i="4"/>
  <c r="Q263" i="4"/>
  <c r="Q205" i="4"/>
  <c r="L213" i="4"/>
  <c r="Q181" i="4"/>
  <c r="AG213" i="4"/>
  <c r="AG4" i="4"/>
  <c r="Q99" i="4"/>
  <c r="Q380" i="4"/>
  <c r="Q12" i="4"/>
  <c r="Q196" i="4"/>
  <c r="I670" i="4"/>
  <c r="I681" i="4" s="1"/>
  <c r="Q193" i="4"/>
  <c r="R39" i="4"/>
  <c r="G39" i="6"/>
  <c r="H39" i="6" s="1"/>
  <c r="R279" i="4"/>
  <c r="I279" i="6"/>
  <c r="R62" i="4"/>
  <c r="G62" i="6"/>
  <c r="R200" i="4"/>
  <c r="I200" i="6"/>
  <c r="R263" i="4"/>
  <c r="G263" i="6"/>
  <c r="H263" i="6" s="1"/>
  <c r="R261" i="4"/>
  <c r="I261" i="6"/>
  <c r="R84" i="4"/>
  <c r="G84" i="6"/>
  <c r="H84" i="6" s="1"/>
  <c r="R265" i="4"/>
  <c r="G265" i="6"/>
  <c r="R268" i="4"/>
  <c r="G268" i="6"/>
  <c r="R74" i="4"/>
  <c r="G74" i="6"/>
  <c r="R234" i="4"/>
  <c r="K234" i="6"/>
  <c r="R289" i="4"/>
  <c r="G289" i="6"/>
  <c r="R294" i="4"/>
  <c r="I294" i="6"/>
  <c r="R314" i="4"/>
  <c r="G314" i="6"/>
  <c r="H314" i="6" s="1"/>
  <c r="R208" i="4"/>
  <c r="G208" i="6"/>
  <c r="H208" i="6" s="1"/>
  <c r="R388" i="4"/>
  <c r="I388" i="6"/>
  <c r="R303" i="4"/>
  <c r="I303" i="6"/>
  <c r="R191" i="4"/>
  <c r="I191" i="6"/>
  <c r="R88" i="4"/>
  <c r="I88" i="6"/>
  <c r="R358" i="4"/>
  <c r="G358" i="6"/>
  <c r="R195" i="4"/>
  <c r="G195" i="6"/>
  <c r="R110" i="4"/>
  <c r="G110" i="6"/>
  <c r="R14" i="4"/>
  <c r="G14" i="6"/>
  <c r="R324" i="4"/>
  <c r="I324" i="6"/>
  <c r="R126" i="4"/>
  <c r="G126" i="6"/>
  <c r="R76" i="4"/>
  <c r="I76" i="6"/>
  <c r="R222" i="4"/>
  <c r="K222" i="6"/>
  <c r="R318" i="4"/>
  <c r="I318" i="6"/>
  <c r="R220" i="4"/>
  <c r="G220" i="6"/>
  <c r="H220" i="6" s="1"/>
  <c r="R266" i="4"/>
  <c r="G266" i="6"/>
  <c r="H266" i="6" s="1"/>
  <c r="R169" i="4"/>
  <c r="G169" i="6"/>
  <c r="H169" i="6" s="1"/>
  <c r="R24" i="4"/>
  <c r="G24" i="6"/>
  <c r="H24" i="6" s="1"/>
  <c r="R210" i="4"/>
  <c r="G210" i="6"/>
  <c r="R161" i="4"/>
  <c r="I161" i="6"/>
  <c r="R408" i="4"/>
  <c r="G408" i="6"/>
  <c r="R25" i="4"/>
  <c r="I25" i="6"/>
  <c r="R291" i="4"/>
  <c r="I291" i="6"/>
  <c r="R131" i="4"/>
  <c r="I131" i="6"/>
  <c r="R162" i="4"/>
  <c r="G162" i="6"/>
  <c r="R359" i="4"/>
  <c r="G359" i="6"/>
  <c r="H359" i="6" s="1"/>
  <c r="R327" i="4"/>
  <c r="I327" i="6"/>
  <c r="R255" i="4"/>
  <c r="I255" i="6"/>
  <c r="R119" i="4"/>
  <c r="I119" i="6"/>
  <c r="R10" i="4"/>
  <c r="I10" i="6"/>
  <c r="R372" i="4"/>
  <c r="I372" i="6"/>
  <c r="R407" i="4"/>
  <c r="I407" i="6"/>
  <c r="R364" i="4"/>
  <c r="G364" i="6"/>
  <c r="R280" i="4"/>
  <c r="G280" i="6"/>
  <c r="R325" i="4"/>
  <c r="G325" i="6"/>
  <c r="R121" i="4"/>
  <c r="G121" i="6"/>
  <c r="H121" i="6" s="1"/>
  <c r="R316" i="4"/>
  <c r="G316" i="6"/>
  <c r="R31" i="4"/>
  <c r="I31" i="6"/>
  <c r="R378" i="4"/>
  <c r="I378" i="6"/>
  <c r="R225" i="4"/>
  <c r="K225" i="6"/>
  <c r="R55" i="4"/>
  <c r="I55" i="6"/>
  <c r="Q51" i="4"/>
  <c r="R7" i="4"/>
  <c r="I7" i="6"/>
  <c r="R196" i="4"/>
  <c r="G196" i="6"/>
  <c r="H196" i="6" s="1"/>
  <c r="R232" i="4"/>
  <c r="G232" i="6"/>
  <c r="H232" i="6" s="1"/>
  <c r="R231" i="4"/>
  <c r="K231" i="6"/>
  <c r="R37" i="4"/>
  <c r="I37" i="6"/>
  <c r="R221" i="4"/>
  <c r="G221" i="6"/>
  <c r="R52" i="4"/>
  <c r="I52" i="6"/>
  <c r="R300" i="4"/>
  <c r="I300" i="6"/>
  <c r="R150" i="4"/>
  <c r="G150" i="6"/>
  <c r="R103" i="4"/>
  <c r="I103" i="6"/>
  <c r="R330" i="4"/>
  <c r="I330" i="6"/>
  <c r="R128" i="4"/>
  <c r="I128" i="6"/>
  <c r="R363" i="4"/>
  <c r="I363" i="6"/>
  <c r="R203" i="4"/>
  <c r="I203" i="6"/>
  <c r="R70" i="4"/>
  <c r="I70" i="6"/>
  <c r="R292" i="4"/>
  <c r="G292" i="6"/>
  <c r="R183" i="4"/>
  <c r="G183" i="6"/>
  <c r="R86" i="4"/>
  <c r="G86" i="6"/>
  <c r="R366" i="4"/>
  <c r="I366" i="6"/>
  <c r="R391" i="4"/>
  <c r="I391" i="6"/>
  <c r="R198" i="4"/>
  <c r="G198" i="6"/>
  <c r="R395" i="4"/>
  <c r="I395" i="6"/>
  <c r="R304" i="4"/>
  <c r="G304" i="6"/>
  <c r="R13" i="4"/>
  <c r="I13" i="6"/>
  <c r="R288" i="4"/>
  <c r="I288" i="6"/>
  <c r="R403" i="4"/>
  <c r="G403" i="6"/>
  <c r="H403" i="6" s="1"/>
  <c r="R145" i="4"/>
  <c r="G145" i="6"/>
  <c r="H145" i="6" s="1"/>
  <c r="R48" i="4"/>
  <c r="G48" i="6"/>
  <c r="H48" i="6" s="1"/>
  <c r="R371" i="4"/>
  <c r="G371" i="6"/>
  <c r="H371" i="6" s="1"/>
  <c r="R122" i="4"/>
  <c r="I122" i="6"/>
  <c r="R337" i="4"/>
  <c r="G337" i="6"/>
  <c r="R362" i="4"/>
  <c r="G362" i="6"/>
  <c r="H362" i="6" s="1"/>
  <c r="R243" i="4"/>
  <c r="K243" i="6"/>
  <c r="R194" i="4"/>
  <c r="I194" i="6"/>
  <c r="R28" i="4"/>
  <c r="I28" i="6"/>
  <c r="R193" i="4"/>
  <c r="G193" i="6"/>
  <c r="H193" i="6" s="1"/>
  <c r="R12" i="4"/>
  <c r="G12" i="6"/>
  <c r="H12" i="6" s="1"/>
  <c r="R299" i="4"/>
  <c r="G299" i="6"/>
  <c r="H299" i="6" s="1"/>
  <c r="R143" i="4"/>
  <c r="I143" i="6"/>
  <c r="R58" i="4"/>
  <c r="I58" i="6"/>
  <c r="R159" i="4"/>
  <c r="G159" i="6"/>
  <c r="R252" i="4"/>
  <c r="I252" i="6"/>
  <c r="R40" i="4"/>
  <c r="I40" i="6"/>
  <c r="R347" i="4"/>
  <c r="G347" i="6"/>
  <c r="H347" i="6" s="1"/>
  <c r="R205" i="4"/>
  <c r="G205" i="6"/>
  <c r="H205" i="6" s="1"/>
  <c r="R148" i="4"/>
  <c r="G148" i="6"/>
  <c r="H148" i="6" s="1"/>
  <c r="R109" i="4"/>
  <c r="I109" i="6"/>
  <c r="R181" i="4"/>
  <c r="G181" i="6"/>
  <c r="H181" i="6" s="1"/>
  <c r="R85" i="4"/>
  <c r="I85" i="6"/>
  <c r="R89" i="4"/>
  <c r="G89" i="6"/>
  <c r="R315" i="4"/>
  <c r="I315" i="6"/>
  <c r="R65" i="4"/>
  <c r="G65" i="6"/>
  <c r="R360" i="4"/>
  <c r="I360" i="6"/>
  <c r="R264" i="4"/>
  <c r="I264" i="6"/>
  <c r="R146" i="4"/>
  <c r="I146" i="6"/>
  <c r="R356" i="4"/>
  <c r="G356" i="6"/>
  <c r="H356" i="6" s="1"/>
  <c r="R405" i="4"/>
  <c r="G405" i="6"/>
  <c r="R173" i="4"/>
  <c r="I173" i="6"/>
  <c r="R125" i="4"/>
  <c r="I125" i="6"/>
  <c r="R236" i="4"/>
  <c r="G236" i="6"/>
  <c r="R147" i="4"/>
  <c r="G147" i="6"/>
  <c r="R50" i="4"/>
  <c r="G50" i="6"/>
  <c r="R134" i="4"/>
  <c r="I134" i="6"/>
  <c r="R67" i="4"/>
  <c r="I67" i="6"/>
  <c r="Q245" i="4"/>
  <c r="J245" i="4"/>
  <c r="R164" i="4"/>
  <c r="I164" i="6"/>
  <c r="R17" i="4"/>
  <c r="G17" i="6"/>
  <c r="Q208" i="4"/>
  <c r="R251" i="4"/>
  <c r="G251" i="6"/>
  <c r="H251" i="6" s="1"/>
  <c r="R351" i="4"/>
  <c r="I351" i="6"/>
  <c r="R167" i="4"/>
  <c r="I167" i="6"/>
  <c r="R34" i="4"/>
  <c r="I34" i="6"/>
  <c r="R186" i="4"/>
  <c r="G186" i="6"/>
  <c r="R312" i="4"/>
  <c r="I312" i="6"/>
  <c r="R328" i="4"/>
  <c r="G328" i="6"/>
  <c r="R49" i="4"/>
  <c r="I49" i="6"/>
  <c r="R174" i="4"/>
  <c r="G174" i="6"/>
  <c r="R287" i="4"/>
  <c r="G287" i="6"/>
  <c r="H287" i="6" s="1"/>
  <c r="R646" i="4"/>
  <c r="K646" i="6"/>
  <c r="L646" i="6" s="1"/>
  <c r="R357" i="4"/>
  <c r="I357" i="6"/>
  <c r="R285" i="4"/>
  <c r="I285" i="6"/>
  <c r="R376" i="4"/>
  <c r="G376" i="6"/>
  <c r="R158" i="4"/>
  <c r="I158" i="6"/>
  <c r="R188" i="4"/>
  <c r="I188" i="6"/>
  <c r="R361" i="4"/>
  <c r="G361" i="6"/>
  <c r="R394" i="4"/>
  <c r="G394" i="6"/>
  <c r="H394" i="6" s="1"/>
  <c r="Q36" i="4"/>
  <c r="R302" i="4"/>
  <c r="G302" i="6"/>
  <c r="H302" i="6" s="1"/>
  <c r="R97" i="4"/>
  <c r="I97" i="6"/>
  <c r="R349" i="4"/>
  <c r="G349" i="6"/>
  <c r="R381" i="4"/>
  <c r="I381" i="6"/>
  <c r="R185" i="4"/>
  <c r="I185" i="6"/>
  <c r="R137" i="4"/>
  <c r="I137" i="6"/>
  <c r="R176" i="4"/>
  <c r="I176" i="6"/>
  <c r="R270" i="4"/>
  <c r="I270" i="6"/>
  <c r="R401" i="4"/>
  <c r="I401" i="6"/>
  <c r="R339" i="4"/>
  <c r="I339" i="6"/>
  <c r="R267" i="4"/>
  <c r="I267" i="6"/>
  <c r="R179" i="4"/>
  <c r="I179" i="6"/>
  <c r="R46" i="4"/>
  <c r="I46" i="6"/>
  <c r="R396" i="4"/>
  <c r="G396" i="6"/>
  <c r="R224" i="4"/>
  <c r="G224" i="6"/>
  <c r="R135" i="4"/>
  <c r="G135" i="6"/>
  <c r="R38" i="4"/>
  <c r="G38" i="6"/>
  <c r="R53" i="4"/>
  <c r="G53" i="6"/>
  <c r="R342" i="4"/>
  <c r="I342" i="6"/>
  <c r="R352" i="4"/>
  <c r="G352" i="6"/>
  <c r="R91" i="4"/>
  <c r="I91" i="6"/>
  <c r="R233" i="4"/>
  <c r="G233" i="6"/>
  <c r="R77" i="4"/>
  <c r="G77" i="6"/>
  <c r="R96" i="4"/>
  <c r="G96" i="6"/>
  <c r="H96" i="6" s="1"/>
  <c r="R27" i="4"/>
  <c r="G27" i="6"/>
  <c r="H27" i="6" s="1"/>
  <c r="R15" i="4"/>
  <c r="G15" i="6"/>
  <c r="H15" i="6" s="1"/>
  <c r="R321" i="4"/>
  <c r="I321" i="6"/>
  <c r="R273" i="4"/>
  <c r="I273" i="6"/>
  <c r="R340" i="4"/>
  <c r="G340" i="6"/>
  <c r="R73" i="4"/>
  <c r="I73" i="6"/>
  <c r="R336" i="4"/>
  <c r="I336" i="6"/>
  <c r="R101" i="4"/>
  <c r="G101" i="6"/>
  <c r="R313" i="4"/>
  <c r="G313" i="6"/>
  <c r="R354" i="4"/>
  <c r="I354" i="6"/>
  <c r="R274" i="4"/>
  <c r="G274" i="6"/>
  <c r="R404" i="4"/>
  <c r="I404" i="6"/>
  <c r="R398" i="4"/>
  <c r="I398" i="6"/>
  <c r="R406" i="4"/>
  <c r="G406" i="6"/>
  <c r="H406" i="6" s="1"/>
  <c r="R333" i="4"/>
  <c r="I333" i="6"/>
  <c r="R301" i="4"/>
  <c r="G301" i="6"/>
  <c r="R41" i="4"/>
  <c r="G41" i="6"/>
  <c r="R51" i="4"/>
  <c r="G51" i="6"/>
  <c r="H51" i="6" s="1"/>
  <c r="R171" i="4"/>
  <c r="G171" i="6"/>
  <c r="R384" i="4"/>
  <c r="I384" i="6"/>
  <c r="R155" i="4"/>
  <c r="I155" i="6"/>
  <c r="R100" i="4"/>
  <c r="I100" i="6"/>
  <c r="R116" i="4"/>
  <c r="I116" i="6"/>
  <c r="R393" i="4"/>
  <c r="K393" i="6"/>
  <c r="R282" i="4"/>
  <c r="I282" i="6"/>
  <c r="R64" i="4"/>
  <c r="I64" i="6"/>
  <c r="R106" i="4"/>
  <c r="I106" i="6"/>
  <c r="R237" i="4"/>
  <c r="K237" i="6"/>
  <c r="R19" i="4"/>
  <c r="I19" i="6"/>
  <c r="R157" i="4"/>
  <c r="G157" i="6"/>
  <c r="H157" i="6" s="1"/>
  <c r="R60" i="4"/>
  <c r="G60" i="6"/>
  <c r="H60" i="6" s="1"/>
  <c r="R206" i="4"/>
  <c r="I206" i="6"/>
  <c r="R369" i="4"/>
  <c r="I369" i="6"/>
  <c r="R309" i="4"/>
  <c r="I309" i="6"/>
  <c r="R94" i="4"/>
  <c r="I94" i="6"/>
  <c r="R306" i="4"/>
  <c r="I306" i="6"/>
  <c r="R182" i="4"/>
  <c r="I182" i="6"/>
  <c r="R253" i="4"/>
  <c r="G253" i="6"/>
  <c r="R36" i="4"/>
  <c r="G36" i="6"/>
  <c r="H36" i="6" s="1"/>
  <c r="R170" i="4"/>
  <c r="I170" i="6"/>
  <c r="R350" i="4"/>
  <c r="G350" i="6"/>
  <c r="H350" i="6" s="1"/>
  <c r="Q232" i="4"/>
  <c r="R209" i="4"/>
  <c r="I209" i="6"/>
  <c r="R207" i="4"/>
  <c r="G207" i="6"/>
  <c r="R123" i="4"/>
  <c r="G123" i="6"/>
  <c r="R26" i="4"/>
  <c r="G26" i="6"/>
  <c r="R375" i="4"/>
  <c r="I375" i="6"/>
  <c r="R22" i="4"/>
  <c r="I22" i="6"/>
  <c r="R276" i="4"/>
  <c r="I276" i="6"/>
  <c r="R16" i="4"/>
  <c r="I16" i="6"/>
  <c r="R82" i="4"/>
  <c r="I82" i="6"/>
  <c r="R410" i="4"/>
  <c r="I410" i="6"/>
  <c r="R79" i="4"/>
  <c r="I79" i="6"/>
  <c r="R184" i="4"/>
  <c r="G184" i="6"/>
  <c r="H184" i="6" s="1"/>
  <c r="R323" i="4"/>
  <c r="G323" i="6"/>
  <c r="H323" i="6" s="1"/>
  <c r="R61" i="4"/>
  <c r="I61" i="6"/>
  <c r="I675" i="4"/>
  <c r="L648" i="4"/>
  <c r="AG648" i="4"/>
  <c r="R160" i="4"/>
  <c r="G160" i="6"/>
  <c r="H160" i="6" s="1"/>
  <c r="R345" i="4"/>
  <c r="I345" i="6"/>
  <c r="R297" i="4"/>
  <c r="I297" i="6"/>
  <c r="R256" i="4"/>
  <c r="G256" i="6"/>
  <c r="R385" i="4"/>
  <c r="G385" i="6"/>
  <c r="R140" i="4"/>
  <c r="I140" i="6"/>
  <c r="R43" i="4"/>
  <c r="I43" i="6"/>
  <c r="R219" i="4"/>
  <c r="K219" i="6"/>
  <c r="R277" i="4"/>
  <c r="G277" i="6"/>
  <c r="R197" i="4"/>
  <c r="I197" i="6"/>
  <c r="R149" i="4"/>
  <c r="I149" i="6"/>
  <c r="R258" i="4"/>
  <c r="I258" i="6"/>
  <c r="R29" i="4"/>
  <c r="G29" i="6"/>
  <c r="R373" i="4"/>
  <c r="G373" i="6"/>
  <c r="R382" i="4"/>
  <c r="G382" i="6"/>
  <c r="R189" i="4"/>
  <c r="G189" i="6"/>
  <c r="R98" i="4"/>
  <c r="G98" i="6"/>
  <c r="R348" i="4"/>
  <c r="I348" i="6"/>
  <c r="AF675" i="4"/>
  <c r="Q133" i="4"/>
  <c r="Q63" i="4"/>
  <c r="Q311" i="4"/>
  <c r="R124" i="4"/>
  <c r="R172" i="4"/>
  <c r="Q287" i="4"/>
  <c r="R87" i="4"/>
  <c r="Q223" i="4"/>
  <c r="R133" i="4"/>
  <c r="R63" i="4"/>
  <c r="R75" i="4"/>
  <c r="R338" i="4"/>
  <c r="R311" i="4"/>
  <c r="R380" i="4"/>
  <c r="R272" i="4"/>
  <c r="Q184" i="4"/>
  <c r="Q72" i="4"/>
  <c r="R290" i="4"/>
  <c r="R335" i="4"/>
  <c r="Q275" i="4"/>
  <c r="Q75" i="4"/>
  <c r="Q326" i="4"/>
  <c r="R187" i="4"/>
  <c r="Q121" i="4"/>
  <c r="Q87" i="4"/>
  <c r="R223" i="4"/>
  <c r="Q335" i="4"/>
  <c r="R275" i="4"/>
  <c r="Q272" i="4"/>
  <c r="Q124" i="4"/>
  <c r="R326" i="4"/>
  <c r="Q323" i="4"/>
  <c r="R72" i="4"/>
  <c r="Q290" i="4"/>
  <c r="Q338" i="4"/>
  <c r="R99" i="4"/>
  <c r="Q187" i="4"/>
  <c r="R278" i="4"/>
  <c r="Q278" i="4"/>
  <c r="AE362" i="4"/>
  <c r="AE160" i="4"/>
  <c r="AE193" i="4"/>
  <c r="AE371" i="4"/>
  <c r="AE139" i="4"/>
  <c r="AE145" i="4"/>
  <c r="AE344" i="4"/>
  <c r="AE84" i="4"/>
  <c r="AE281" i="4"/>
  <c r="AE266" i="4"/>
  <c r="AE254" i="4"/>
  <c r="AE397" i="4"/>
  <c r="AE296" i="4"/>
  <c r="AE45" i="4"/>
  <c r="AE114" i="4"/>
  <c r="AE21" i="4"/>
  <c r="AE124" i="4"/>
  <c r="AE394" i="4"/>
  <c r="AE323" i="4"/>
  <c r="AE18" i="4"/>
  <c r="AE12" i="4"/>
  <c r="AE223" i="4"/>
  <c r="AE9" i="4"/>
  <c r="AE406" i="4"/>
  <c r="AE33" i="4"/>
  <c r="AE308" i="4"/>
  <c r="AE3" i="4"/>
  <c r="BB255" i="2"/>
  <c r="AF255" i="4"/>
  <c r="BB155" i="2"/>
  <c r="AF155" i="4"/>
  <c r="BB17" i="2"/>
  <c r="AF17" i="4"/>
  <c r="BB215" i="2"/>
  <c r="AF215" i="4"/>
  <c r="BB7" i="2"/>
  <c r="AF7" i="4"/>
  <c r="BB243" i="2"/>
  <c r="AF243" i="4"/>
  <c r="BB73" i="2"/>
  <c r="AF73" i="4"/>
  <c r="BB412" i="2"/>
  <c r="AF412" i="4"/>
  <c r="BB132" i="2"/>
  <c r="AF132" i="4"/>
  <c r="BB407" i="2"/>
  <c r="AF407" i="4"/>
  <c r="BB286" i="2"/>
  <c r="AF286" i="4"/>
  <c r="BB342" i="2"/>
  <c r="AF342" i="4"/>
  <c r="BB283" i="2"/>
  <c r="AF283" i="4"/>
  <c r="BB210" i="2"/>
  <c r="AF210" i="4"/>
  <c r="BB402" i="2"/>
  <c r="AF402" i="4"/>
  <c r="BB186" i="2"/>
  <c r="AF186" i="4"/>
  <c r="BB282" i="2"/>
  <c r="AF282" i="4"/>
  <c r="BB101" i="2"/>
  <c r="AF101" i="4"/>
  <c r="BB146" i="2"/>
  <c r="AF146" i="4"/>
  <c r="BB321" i="2"/>
  <c r="AF321" i="4"/>
  <c r="BB209" i="2"/>
  <c r="AF209" i="4"/>
  <c r="BB28" i="2"/>
  <c r="AF28" i="4"/>
  <c r="BB123" i="2"/>
  <c r="AF123" i="4"/>
  <c r="BB375" i="2"/>
  <c r="AF375" i="4"/>
  <c r="BB258" i="2"/>
  <c r="AF258" i="4"/>
  <c r="BB267" i="2"/>
  <c r="AF267" i="4"/>
  <c r="BB396" i="2"/>
  <c r="AF396" i="4"/>
  <c r="BB376" i="2"/>
  <c r="AF376" i="4"/>
  <c r="BB658" i="2"/>
  <c r="AF658" i="4"/>
  <c r="G212" i="4"/>
  <c r="Q212" i="4" s="1"/>
  <c r="BB129" i="2"/>
  <c r="AF129" i="4"/>
  <c r="K211" i="4"/>
  <c r="L211" i="4" s="1"/>
  <c r="BB35" i="2"/>
  <c r="AF35" i="4"/>
  <c r="BB117" i="2"/>
  <c r="AF117" i="4"/>
  <c r="BB56" i="2"/>
  <c r="AF56" i="4"/>
  <c r="BB644" i="2"/>
  <c r="AF644" i="4"/>
  <c r="BB421" i="2"/>
  <c r="AF421" i="4"/>
  <c r="I244" i="4"/>
  <c r="J244" i="4" s="1"/>
  <c r="I111" i="4"/>
  <c r="J111" i="4" s="1"/>
  <c r="BB44" i="2"/>
  <c r="AF44" i="4"/>
  <c r="BB247" i="2"/>
  <c r="AF247" i="4"/>
  <c r="BB427" i="2"/>
  <c r="AF427" i="4"/>
  <c r="BB156" i="2"/>
  <c r="AF156" i="4"/>
  <c r="AE116" i="4"/>
  <c r="AE61" i="4"/>
  <c r="BB109" i="2"/>
  <c r="AF109" i="4"/>
  <c r="AE496" i="4"/>
  <c r="AE590" i="4"/>
  <c r="AA586" i="4"/>
  <c r="AG586" i="4" s="1"/>
  <c r="BB70" i="2"/>
  <c r="AF70" i="4"/>
  <c r="AA615" i="4"/>
  <c r="AG615" i="4" s="1"/>
  <c r="Z418" i="4"/>
  <c r="AG418" i="4" s="1"/>
  <c r="Z3" i="4"/>
  <c r="BB240" i="2"/>
  <c r="AF240" i="4"/>
  <c r="I152" i="4"/>
  <c r="I666" i="4" s="1"/>
  <c r="G317" i="4"/>
  <c r="Q317" i="4" s="1"/>
  <c r="BB425" i="2"/>
  <c r="AF425" i="4"/>
  <c r="G130" i="4"/>
  <c r="Q130" i="4" s="1"/>
  <c r="K214" i="4"/>
  <c r="L214" i="4" s="1"/>
  <c r="O111" i="4"/>
  <c r="P111" i="4" s="1"/>
  <c r="BB531" i="2"/>
  <c r="AF531" i="4"/>
  <c r="BB97" i="2"/>
  <c r="AF97" i="4"/>
  <c r="AA66" i="4"/>
  <c r="BB378" i="2"/>
  <c r="AF378" i="4"/>
  <c r="G377" i="4"/>
  <c r="H377" i="4" s="1"/>
  <c r="G118" i="4"/>
  <c r="Q118" i="4" s="1"/>
  <c r="G21" i="4"/>
  <c r="Q21" i="4" s="1"/>
  <c r="I113" i="4"/>
  <c r="Q113" i="4" s="1"/>
  <c r="G45" i="4"/>
  <c r="H45" i="4" s="1"/>
  <c r="G154" i="4"/>
  <c r="Q154" i="4" s="1"/>
  <c r="G390" i="4"/>
  <c r="H390" i="4" s="1"/>
  <c r="G127" i="4"/>
  <c r="H127" i="4" s="1"/>
  <c r="AA617" i="4"/>
  <c r="AG617" i="4" s="1"/>
  <c r="AA356" i="4"/>
  <c r="AE432" i="4"/>
  <c r="AE564" i="4"/>
  <c r="AE618" i="4"/>
  <c r="BB181" i="2"/>
  <c r="AF181" i="4"/>
  <c r="Z371" i="4"/>
  <c r="BB294" i="2"/>
  <c r="AF294" i="4"/>
  <c r="AE523" i="4"/>
  <c r="AE554" i="4"/>
  <c r="G42" i="4"/>
  <c r="Q42" i="4" s="1"/>
  <c r="G166" i="4"/>
  <c r="H166" i="4" s="1"/>
  <c r="BB634" i="2"/>
  <c r="AF634" i="4"/>
  <c r="G353" i="4"/>
  <c r="H353" i="4" s="1"/>
  <c r="G81" i="4"/>
  <c r="Q81" i="4" s="1"/>
  <c r="K383" i="4"/>
  <c r="L383" i="4" s="1"/>
  <c r="BB68" i="2"/>
  <c r="AF68" i="4"/>
  <c r="G229" i="4"/>
  <c r="H229" i="4" s="1"/>
  <c r="G18" i="4"/>
  <c r="Q18" i="4" s="1"/>
  <c r="BB213" i="2"/>
  <c r="AF213" i="4"/>
  <c r="BB389" i="2"/>
  <c r="AF389" i="4"/>
  <c r="G102" i="4"/>
  <c r="Q102" i="4" s="1"/>
  <c r="G175" i="4"/>
  <c r="H175" i="4" s="1"/>
  <c r="G214" i="4"/>
  <c r="H214" i="4" s="1"/>
  <c r="BB656" i="2"/>
  <c r="AF656" i="4"/>
  <c r="BB419" i="2"/>
  <c r="AF419" i="4"/>
  <c r="BB319" i="2"/>
  <c r="AF319" i="4"/>
  <c r="AE326" i="4"/>
  <c r="AE284" i="4"/>
  <c r="AE241" i="4"/>
  <c r="AE232" i="4"/>
  <c r="AE15" i="4"/>
  <c r="AE99" i="4"/>
  <c r="AE136" i="4"/>
  <c r="AE260" i="4"/>
  <c r="AE374" i="4"/>
  <c r="AE154" i="4"/>
  <c r="BB256" i="2"/>
  <c r="AF256" i="4"/>
  <c r="BB224" i="2"/>
  <c r="AF224" i="4"/>
  <c r="BB171" i="2"/>
  <c r="AF171" i="4"/>
  <c r="BB327" i="2"/>
  <c r="AF327" i="4"/>
  <c r="BB346" i="2"/>
  <c r="AF346" i="4"/>
  <c r="BB131" i="2"/>
  <c r="AF131" i="4"/>
  <c r="BB274" i="2"/>
  <c r="AF274" i="4"/>
  <c r="BB137" i="2"/>
  <c r="AF137" i="4"/>
  <c r="BB100" i="2"/>
  <c r="AF100" i="4"/>
  <c r="BB324" i="2"/>
  <c r="AF324" i="4"/>
  <c r="BB74" i="2"/>
  <c r="AF74" i="4"/>
  <c r="BB192" i="2"/>
  <c r="AF192" i="4"/>
  <c r="BB174" i="2"/>
  <c r="AF174" i="4"/>
  <c r="BB83" i="2"/>
  <c r="AF83" i="4"/>
  <c r="BB11" i="2"/>
  <c r="AF11" i="4"/>
  <c r="BB382" i="2"/>
  <c r="AF382" i="4"/>
  <c r="BB198" i="2"/>
  <c r="AF198" i="4"/>
  <c r="BB204" i="2"/>
  <c r="AF204" i="4"/>
  <c r="BB162" i="2"/>
  <c r="AF162" i="4"/>
  <c r="BB242" i="2"/>
  <c r="AF242" i="4"/>
  <c r="BB408" i="2"/>
  <c r="AF408" i="4"/>
  <c r="BB126" i="2"/>
  <c r="AF126" i="4"/>
  <c r="BB89" i="2"/>
  <c r="AF89" i="4"/>
  <c r="BB46" i="2"/>
  <c r="AF46" i="4"/>
  <c r="BB47" i="2"/>
  <c r="AF47" i="4"/>
  <c r="I248" i="4"/>
  <c r="J248" i="4" s="1"/>
  <c r="G151" i="4"/>
  <c r="H151" i="4" s="1"/>
  <c r="Z114" i="4"/>
  <c r="BB415" i="2"/>
  <c r="AF415" i="4"/>
  <c r="BB59" i="2"/>
  <c r="AF59" i="4"/>
  <c r="BB180" i="2"/>
  <c r="AF180" i="4"/>
  <c r="BB334" i="2"/>
  <c r="AF334" i="4"/>
  <c r="BB328" i="2"/>
  <c r="AF328" i="4"/>
  <c r="BB652" i="2"/>
  <c r="AF652" i="4"/>
  <c r="G114" i="4"/>
  <c r="H114" i="4" s="1"/>
  <c r="G244" i="4"/>
  <c r="H244" i="4" s="1"/>
  <c r="BB509" i="2"/>
  <c r="AF509" i="4"/>
  <c r="AE484" i="4"/>
  <c r="AE69" i="4"/>
  <c r="BH673" i="2"/>
  <c r="AA590" i="4"/>
  <c r="AG590" i="4" s="1"/>
  <c r="BI666" i="2"/>
  <c r="BB62" i="2"/>
  <c r="AF62" i="4"/>
  <c r="AE220" i="4"/>
  <c r="AE450" i="4"/>
  <c r="AE615" i="4"/>
  <c r="Z157" i="4"/>
  <c r="G257" i="4"/>
  <c r="Q257" i="4" s="1"/>
  <c r="G178" i="4"/>
  <c r="Q178" i="4" s="1"/>
  <c r="Z60" i="4"/>
  <c r="BB414" i="2"/>
  <c r="AF414" i="4"/>
  <c r="Z151" i="4"/>
  <c r="BB306" i="2"/>
  <c r="AF306" i="4"/>
  <c r="BB569" i="2"/>
  <c r="AF569" i="4"/>
  <c r="AA3" i="4"/>
  <c r="G163" i="4"/>
  <c r="Q163" i="4" s="1"/>
  <c r="G139" i="4"/>
  <c r="H139" i="4" s="1"/>
  <c r="G284" i="4"/>
  <c r="H284" i="4" s="1"/>
  <c r="K226" i="4"/>
  <c r="L226" i="4" s="1"/>
  <c r="AA567" i="4"/>
  <c r="AG567" i="4" s="1"/>
  <c r="AE617" i="4"/>
  <c r="BB182" i="2"/>
  <c r="AF182" i="4"/>
  <c r="AA432" i="4"/>
  <c r="AG432" i="4" s="1"/>
  <c r="AA446" i="4"/>
  <c r="AG446" i="4" s="1"/>
  <c r="AY670" i="2"/>
  <c r="AY681" i="2" s="1"/>
  <c r="AE65" i="4"/>
  <c r="AE624" i="4"/>
  <c r="AA564" i="4"/>
  <c r="AG564" i="4" s="1"/>
  <c r="AA618" i="4"/>
  <c r="AG618" i="4" s="1"/>
  <c r="Z244" i="4"/>
  <c r="Z675" i="4" s="1"/>
  <c r="AY663" i="2"/>
  <c r="AZ663" i="2" s="1"/>
  <c r="AE579" i="4"/>
  <c r="AE492" i="4"/>
  <c r="AA554" i="4"/>
  <c r="AG554" i="4" s="1"/>
  <c r="BB456" i="2"/>
  <c r="AF456" i="4"/>
  <c r="BB57" i="2"/>
  <c r="AF57" i="4"/>
  <c r="G397" i="4"/>
  <c r="Q397" i="4" s="1"/>
  <c r="G238" i="4"/>
  <c r="H238" i="4" s="1"/>
  <c r="G368" i="4"/>
  <c r="H368" i="4" s="1"/>
  <c r="G202" i="4"/>
  <c r="H202" i="4" s="1"/>
  <c r="G6" i="4"/>
  <c r="Q6" i="4" s="1"/>
  <c r="G241" i="4"/>
  <c r="Q241" i="4" s="1"/>
  <c r="G341" i="4"/>
  <c r="Q341" i="4" s="1"/>
  <c r="AA536" i="4"/>
  <c r="AG536" i="4" s="1"/>
  <c r="AB244" i="4"/>
  <c r="AB675" i="4" s="1"/>
  <c r="Z124" i="4"/>
  <c r="BB37" i="2"/>
  <c r="AF37" i="4"/>
  <c r="Z241" i="4"/>
  <c r="AA54" i="4"/>
  <c r="BB559" i="2"/>
  <c r="AF559" i="4"/>
  <c r="AA296" i="4"/>
  <c r="BB660" i="2"/>
  <c r="AF660" i="4"/>
  <c r="BB153" i="2"/>
  <c r="AF153" i="4"/>
  <c r="BB295" i="2"/>
  <c r="AF295" i="4"/>
  <c r="AE329" i="4"/>
  <c r="AE272" i="4"/>
  <c r="AE6" i="4"/>
  <c r="AE202" i="4"/>
  <c r="AE199" i="4"/>
  <c r="AE341" i="4"/>
  <c r="AE169" i="4"/>
  <c r="AE30" i="4"/>
  <c r="AE335" i="4"/>
  <c r="AE184" i="4"/>
  <c r="AE320" i="4"/>
  <c r="AE380" i="4"/>
  <c r="AE196" i="4"/>
  <c r="AE208" i="4"/>
  <c r="AE356" i="4"/>
  <c r="AE166" i="4"/>
  <c r="AE121" i="4"/>
  <c r="AE187" i="4"/>
  <c r="AE409" i="4"/>
  <c r="AE142" i="4"/>
  <c r="AE175" i="4"/>
  <c r="AE257" i="4"/>
  <c r="AE400" i="4"/>
  <c r="AE317" i="4"/>
  <c r="AE299" i="4"/>
  <c r="AE27" i="4"/>
  <c r="AE87" i="4"/>
  <c r="AE148" i="4"/>
  <c r="AE190" i="4"/>
  <c r="BB170" i="2"/>
  <c r="AF170" i="4"/>
  <c r="BB372" i="2"/>
  <c r="AF372" i="4"/>
  <c r="BB140" i="2"/>
  <c r="AF140" i="4"/>
  <c r="BB364" i="2"/>
  <c r="AF364" i="4"/>
  <c r="BB331" i="2"/>
  <c r="AF331" i="4"/>
  <c r="BB268" i="2"/>
  <c r="AF268" i="4"/>
  <c r="BB119" i="2"/>
  <c r="AF119" i="4"/>
  <c r="BB13" i="2"/>
  <c r="AF13" i="4"/>
  <c r="BB330" i="2"/>
  <c r="AF330" i="4"/>
  <c r="BB191" i="2"/>
  <c r="AF191" i="4"/>
  <c r="BB298" i="2"/>
  <c r="AF298" i="4"/>
  <c r="BB82" i="2"/>
  <c r="AF82" i="4"/>
  <c r="BB410" i="2"/>
  <c r="AF410" i="4"/>
  <c r="BB339" i="2"/>
  <c r="AF339" i="4"/>
  <c r="BB167" i="2"/>
  <c r="AF167" i="4"/>
  <c r="BB168" i="2"/>
  <c r="AF168" i="4"/>
  <c r="BB23" i="2"/>
  <c r="AF23" i="4"/>
  <c r="BB297" i="2"/>
  <c r="AF297" i="4"/>
  <c r="BB309" i="2"/>
  <c r="AF309" i="4"/>
  <c r="BB381" i="2"/>
  <c r="AF381" i="4"/>
  <c r="BB149" i="2"/>
  <c r="AF149" i="4"/>
  <c r="BB4" i="2"/>
  <c r="AF4" i="4"/>
  <c r="BB188" i="2"/>
  <c r="AF188" i="4"/>
  <c r="BB5" i="2"/>
  <c r="AF5" i="4"/>
  <c r="BB31" i="2"/>
  <c r="AF31" i="4"/>
  <c r="BB29" i="2"/>
  <c r="AF29" i="4"/>
  <c r="BB358" i="2"/>
  <c r="AF358" i="4"/>
  <c r="BB138" i="2"/>
  <c r="AF138" i="4"/>
  <c r="G3" i="4"/>
  <c r="H3" i="4" s="1"/>
  <c r="BB104" i="2"/>
  <c r="AF104" i="4"/>
  <c r="BB212" i="2"/>
  <c r="AF212" i="4"/>
  <c r="BB355" i="2"/>
  <c r="AF355" i="4"/>
  <c r="BB392" i="2"/>
  <c r="AF392" i="4"/>
  <c r="K244" i="4"/>
  <c r="L244" i="4" s="1"/>
  <c r="BB367" i="2"/>
  <c r="AF367" i="4"/>
  <c r="BB32" i="2"/>
  <c r="AF32" i="4"/>
  <c r="BB417" i="2"/>
  <c r="AF417" i="4"/>
  <c r="G248" i="4"/>
  <c r="H248" i="4" s="1"/>
  <c r="BB71" i="2"/>
  <c r="AF71" i="4"/>
  <c r="BB373" i="2"/>
  <c r="AF373" i="4"/>
  <c r="BB595" i="2"/>
  <c r="AF595" i="4"/>
  <c r="BB366" i="2"/>
  <c r="AF366" i="4"/>
  <c r="AA484" i="4"/>
  <c r="AG484" i="4" s="1"/>
  <c r="AA480" i="4"/>
  <c r="AG480" i="4" s="1"/>
  <c r="AB650" i="4"/>
  <c r="AG650" i="4" s="1"/>
  <c r="AE451" i="4"/>
  <c r="AA450" i="4"/>
  <c r="AG450" i="4" s="1"/>
  <c r="BB642" i="2"/>
  <c r="AF642" i="4"/>
  <c r="G78" i="4"/>
  <c r="H78" i="4" s="1"/>
  <c r="G400" i="4"/>
  <c r="H400" i="4" s="1"/>
  <c r="G365" i="4"/>
  <c r="Q365" i="4" s="1"/>
  <c r="G93" i="4"/>
  <c r="Q93" i="4" s="1"/>
  <c r="AA592" i="4"/>
  <c r="AG592" i="4" s="1"/>
  <c r="AE134" i="4"/>
  <c r="BB270" i="2"/>
  <c r="AF270" i="4"/>
  <c r="AA42" i="4"/>
  <c r="AE580" i="4"/>
  <c r="AA184" i="4"/>
  <c r="G329" i="4"/>
  <c r="H329" i="4" s="1"/>
  <c r="G105" i="4"/>
  <c r="H105" i="4" s="1"/>
  <c r="G115" i="4"/>
  <c r="Q115" i="4" s="1"/>
  <c r="G66" i="4"/>
  <c r="Q66" i="4" s="1"/>
  <c r="G54" i="4"/>
  <c r="H54" i="4" s="1"/>
  <c r="AE567" i="4"/>
  <c r="AE446" i="4"/>
  <c r="AA624" i="4"/>
  <c r="AG624" i="4" s="1"/>
  <c r="AE58" i="4"/>
  <c r="BK663" i="2"/>
  <c r="BK668" i="2" s="1"/>
  <c r="BK680" i="2" s="1"/>
  <c r="BK684" i="2" s="1"/>
  <c r="E15" i="5" s="1"/>
  <c r="E17" i="5" s="1"/>
  <c r="E19" i="5" s="1"/>
  <c r="E25" i="5" s="1"/>
  <c r="AA601" i="4"/>
  <c r="AG601" i="4" s="1"/>
  <c r="AA579" i="4"/>
  <c r="AG579" i="4" s="1"/>
  <c r="AE622" i="4"/>
  <c r="AA492" i="4"/>
  <c r="AG492" i="4" s="1"/>
  <c r="K238" i="4"/>
  <c r="L238" i="4" s="1"/>
  <c r="AE536" i="4"/>
  <c r="AA139" i="4"/>
  <c r="AA69" i="4"/>
  <c r="AA151" i="4"/>
  <c r="Z187" i="4"/>
  <c r="G136" i="4"/>
  <c r="H136" i="4" s="1"/>
  <c r="G57" i="4"/>
  <c r="Q57" i="4" s="1"/>
  <c r="G344" i="4"/>
  <c r="Q344" i="4" s="1"/>
  <c r="G217" i="4"/>
  <c r="H217" i="4" s="1"/>
  <c r="G308" i="4"/>
  <c r="Q308" i="4" s="1"/>
  <c r="G33" i="4"/>
  <c r="H33" i="4" s="1"/>
  <c r="BB246" i="2"/>
  <c r="AF246" i="4"/>
  <c r="BB422" i="2"/>
  <c r="AF422" i="4"/>
  <c r="BB107" i="2"/>
  <c r="AF107" i="4"/>
  <c r="AE81" i="4"/>
  <c r="AE66" i="4"/>
  <c r="AE403" i="4"/>
  <c r="AE172" i="4"/>
  <c r="AE72" i="4"/>
  <c r="AE130" i="4"/>
  <c r="AE118" i="4"/>
  <c r="AE248" i="4"/>
  <c r="AE214" i="4"/>
  <c r="AE338" i="4"/>
  <c r="BB322" i="2"/>
  <c r="AF322" i="4"/>
  <c r="AF250" i="4"/>
  <c r="BB85" i="2"/>
  <c r="AF85" i="4"/>
  <c r="BB310" i="2"/>
  <c r="AF310" i="4"/>
  <c r="BB398" i="2"/>
  <c r="AF398" i="4"/>
  <c r="BB120" i="2"/>
  <c r="AF120" i="4"/>
  <c r="BB200" i="2"/>
  <c r="AF200" i="4"/>
  <c r="BB357" i="2"/>
  <c r="AF357" i="4"/>
  <c r="BB88" i="2"/>
  <c r="AF88" i="4"/>
  <c r="BB261" i="2"/>
  <c r="AF261" i="4"/>
  <c r="BB249" i="2"/>
  <c r="AF249" i="4"/>
  <c r="BB19" i="2"/>
  <c r="AF19" i="4"/>
  <c r="BB185" i="2"/>
  <c r="AF185" i="4"/>
  <c r="BB67" i="2"/>
  <c r="AF67" i="4"/>
  <c r="BB234" i="2"/>
  <c r="AF234" i="4"/>
  <c r="BB262" i="2"/>
  <c r="AF262" i="4"/>
  <c r="BB176" i="2"/>
  <c r="AF176" i="4"/>
  <c r="BB150" i="2"/>
  <c r="AF150" i="4"/>
  <c r="BB300" i="2"/>
  <c r="AF300" i="4"/>
  <c r="BB340" i="2"/>
  <c r="AF340" i="4"/>
  <c r="BB318" i="2"/>
  <c r="AF318" i="4"/>
  <c r="BB34" i="2"/>
  <c r="AF34" i="4"/>
  <c r="BB194" i="2"/>
  <c r="AF194" i="4"/>
  <c r="BB122" i="2"/>
  <c r="AF122" i="4"/>
  <c r="BB399" i="2"/>
  <c r="AF399" i="4"/>
  <c r="BB216" i="2"/>
  <c r="AF216" i="4"/>
  <c r="BB144" i="2"/>
  <c r="AF144" i="4"/>
  <c r="BB336" i="2"/>
  <c r="AF336" i="4"/>
  <c r="BB370" i="2"/>
  <c r="AF370" i="4"/>
  <c r="BB80" i="2"/>
  <c r="AF80" i="4"/>
  <c r="BB165" i="2"/>
  <c r="AF165" i="4"/>
  <c r="BB404" i="2"/>
  <c r="AF404" i="4"/>
  <c r="I3" i="4"/>
  <c r="J3" i="4" s="1"/>
  <c r="BB239" i="2"/>
  <c r="AF239" i="4"/>
  <c r="BB230" i="2"/>
  <c r="AF230" i="4"/>
  <c r="BB271" i="2"/>
  <c r="AF271" i="4"/>
  <c r="BB227" i="2"/>
  <c r="AF227" i="4"/>
  <c r="BB650" i="2"/>
  <c r="AF650" i="4"/>
  <c r="BB20" i="2"/>
  <c r="AF20" i="4"/>
  <c r="BI670" i="2"/>
  <c r="BI681" i="2" s="1"/>
  <c r="AY677" i="2"/>
  <c r="AE430" i="4"/>
  <c r="AE480" i="4"/>
  <c r="AE128" i="4"/>
  <c r="AE650" i="4"/>
  <c r="AA496" i="4"/>
  <c r="AG496" i="4" s="1"/>
  <c r="AE586" i="4"/>
  <c r="AA451" i="4"/>
  <c r="AG451" i="4" s="1"/>
  <c r="BB354" i="2"/>
  <c r="AF354" i="4"/>
  <c r="Z272" i="4"/>
  <c r="AE418" i="4"/>
  <c r="BB626" i="2"/>
  <c r="AF626" i="4"/>
  <c r="G260" i="4"/>
  <c r="Q260" i="4" s="1"/>
  <c r="G305" i="4"/>
  <c r="H305" i="4" s="1"/>
  <c r="G142" i="4"/>
  <c r="H142" i="4" s="1"/>
  <c r="BB413" i="2"/>
  <c r="AF413" i="4"/>
  <c r="BB228" i="2"/>
  <c r="AF228" i="4"/>
  <c r="G190" i="4"/>
  <c r="H190" i="4" s="1"/>
  <c r="AE592" i="4"/>
  <c r="AE141" i="4"/>
  <c r="AB232" i="4"/>
  <c r="Z172" i="4"/>
  <c r="Z299" i="4"/>
  <c r="AA580" i="4"/>
  <c r="AG580" i="4" s="1"/>
  <c r="BB25" i="2"/>
  <c r="AF25" i="4"/>
  <c r="BB648" i="2"/>
  <c r="AF648" i="4"/>
  <c r="BB423" i="2"/>
  <c r="AF423" i="4"/>
  <c r="G293" i="4"/>
  <c r="Q293" i="4" s="1"/>
  <c r="G387" i="4"/>
  <c r="H387" i="4" s="1"/>
  <c r="G332" i="4"/>
  <c r="H332" i="4" s="1"/>
  <c r="G30" i="4"/>
  <c r="Q30" i="4" s="1"/>
  <c r="AE152" i="4"/>
  <c r="AY676" i="2"/>
  <c r="AE259" i="4"/>
  <c r="BB159" i="2"/>
  <c r="AF159" i="4"/>
  <c r="BB49" i="2"/>
  <c r="AF49" i="4"/>
  <c r="BB513" i="2"/>
  <c r="AF513" i="4"/>
  <c r="AA523" i="4"/>
  <c r="AG523" i="4" s="1"/>
  <c r="AE601" i="4"/>
  <c r="AA622" i="4"/>
  <c r="AG622" i="4" s="1"/>
  <c r="BB623" i="2"/>
  <c r="AF623" i="4"/>
  <c r="G199" i="4"/>
  <c r="Q199" i="4" s="1"/>
  <c r="G281" i="4"/>
  <c r="H281" i="4" s="1"/>
  <c r="G296" i="4"/>
  <c r="H296" i="4" s="1"/>
  <c r="G320" i="4"/>
  <c r="H320" i="4" s="1"/>
  <c r="G9" i="4"/>
  <c r="H9" i="4" s="1"/>
  <c r="G409" i="4"/>
  <c r="H409" i="4" s="1"/>
  <c r="G69" i="4"/>
  <c r="H69" i="4" s="1"/>
  <c r="G90" i="4"/>
  <c r="H90" i="4" s="1"/>
  <c r="BB498" i="2"/>
  <c r="AF498" i="4"/>
  <c r="BB619" i="2"/>
  <c r="AF619" i="4"/>
  <c r="AA30" i="4"/>
  <c r="BB222" i="2"/>
  <c r="AF222" i="4"/>
  <c r="Z397" i="4"/>
  <c r="G226" i="4"/>
  <c r="H226" i="4" s="1"/>
  <c r="G269" i="4"/>
  <c r="H269" i="4" s="1"/>
  <c r="Z211" i="4"/>
  <c r="BB379" i="2"/>
  <c r="AF379" i="4"/>
  <c r="AE671" i="4"/>
  <c r="BB95" i="2"/>
  <c r="AF95" i="4"/>
  <c r="BB201" i="2"/>
  <c r="AF201" i="4"/>
  <c r="AG36" i="4"/>
  <c r="AG75" i="4"/>
  <c r="AG275" i="4"/>
  <c r="AG251" i="4"/>
  <c r="AG90" i="4"/>
  <c r="G676" i="4"/>
  <c r="AG338" i="4"/>
  <c r="G670" i="4"/>
  <c r="G681" i="4" s="1"/>
  <c r="AZ141" i="2"/>
  <c r="AG406" i="4"/>
  <c r="AG145" i="4"/>
  <c r="BH670" i="2"/>
  <c r="BH681" i="2" s="1"/>
  <c r="AG78" i="4"/>
  <c r="AZ116" i="2"/>
  <c r="AZ61" i="2"/>
  <c r="AG380" i="4"/>
  <c r="BI394" i="2"/>
  <c r="AA395" i="4"/>
  <c r="AG395" i="4" s="1"/>
  <c r="Z35" i="4"/>
  <c r="AG35" i="4" s="1"/>
  <c r="BH33" i="2"/>
  <c r="AZ480" i="2"/>
  <c r="AZ128" i="2"/>
  <c r="AZ586" i="2"/>
  <c r="BH72" i="2"/>
  <c r="Z74" i="4"/>
  <c r="AG74" i="4" s="1"/>
  <c r="AG350" i="4"/>
  <c r="BI248" i="2"/>
  <c r="AA249" i="4"/>
  <c r="AG249" i="4" s="1"/>
  <c r="BI676" i="2"/>
  <c r="BI72" i="2"/>
  <c r="AA73" i="4"/>
  <c r="AG73" i="4" s="1"/>
  <c r="Q319" i="4"/>
  <c r="H319" i="4"/>
  <c r="AG319" i="4"/>
  <c r="AZ592" i="2"/>
  <c r="AG217" i="4"/>
  <c r="AG148" i="4"/>
  <c r="AG184" i="4"/>
  <c r="Q331" i="4"/>
  <c r="H331" i="4"/>
  <c r="AG331" i="4"/>
  <c r="Q107" i="4"/>
  <c r="H107" i="4"/>
  <c r="AG107" i="4"/>
  <c r="Q632" i="4"/>
  <c r="L632" i="4"/>
  <c r="AG632" i="4"/>
  <c r="K671" i="4"/>
  <c r="K681" i="4" s="1"/>
  <c r="H117" i="4"/>
  <c r="Q117" i="4"/>
  <c r="H68" i="4"/>
  <c r="Q68" i="4"/>
  <c r="M668" i="4"/>
  <c r="M680" i="4" s="1"/>
  <c r="M684" i="4" s="1"/>
  <c r="N663" i="4"/>
  <c r="Q663" i="4"/>
  <c r="H56" i="4"/>
  <c r="Q56" i="4"/>
  <c r="H165" i="4"/>
  <c r="Q165" i="4"/>
  <c r="H141" i="4"/>
  <c r="Q141" i="4"/>
  <c r="H286" i="4"/>
  <c r="Q286" i="4"/>
  <c r="L228" i="4"/>
  <c r="Q228" i="4"/>
  <c r="AG682" i="2"/>
  <c r="AZ637" i="2"/>
  <c r="AG356" i="4"/>
  <c r="Z259" i="4"/>
  <c r="AG259" i="4" s="1"/>
  <c r="BH257" i="2"/>
  <c r="BI175" i="2"/>
  <c r="AA176" i="4"/>
  <c r="AG176" i="4" s="1"/>
  <c r="BI260" i="2"/>
  <c r="AA261" i="4"/>
  <c r="AG261" i="4" s="1"/>
  <c r="BI6" i="2"/>
  <c r="AA7" i="4"/>
  <c r="AG7" i="4" s="1"/>
  <c r="AG12" i="4"/>
  <c r="AG287" i="4"/>
  <c r="AZ579" i="2"/>
  <c r="AZ492" i="2"/>
  <c r="AH668" i="2"/>
  <c r="AG308" i="4"/>
  <c r="H44" i="4"/>
  <c r="Q44" i="4"/>
  <c r="Q411" i="4"/>
  <c r="H411" i="4"/>
  <c r="AG411" i="4"/>
  <c r="Q71" i="4"/>
  <c r="H71" i="4"/>
  <c r="AG71" i="4"/>
  <c r="H92" i="4"/>
  <c r="Q92" i="4"/>
  <c r="AZ536" i="2"/>
  <c r="AG335" i="4"/>
  <c r="AG286" i="4"/>
  <c r="AG228" i="4"/>
  <c r="AG96" i="4"/>
  <c r="AG124" i="4"/>
  <c r="AG44" i="4"/>
  <c r="Q138" i="4"/>
  <c r="H138" i="4"/>
  <c r="AG138" i="4"/>
  <c r="BL665" i="2"/>
  <c r="BL667" i="2" s="1"/>
  <c r="AD112" i="4"/>
  <c r="AG112" i="4" s="1"/>
  <c r="BL111" i="2"/>
  <c r="AB630" i="4"/>
  <c r="BJ671" i="2"/>
  <c r="BJ681" i="2" s="1"/>
  <c r="BI115" i="2"/>
  <c r="AA116" i="4"/>
  <c r="AG116" i="4" s="1"/>
  <c r="AG278" i="4"/>
  <c r="BI199" i="2"/>
  <c r="AA200" i="4"/>
  <c r="AG200" i="4" s="1"/>
  <c r="BI127" i="2"/>
  <c r="AA128" i="4"/>
  <c r="AG128" i="4" s="1"/>
  <c r="AZ496" i="2"/>
  <c r="AZ590" i="2"/>
  <c r="AH675" i="2"/>
  <c r="BI245" i="2"/>
  <c r="AY245" i="2"/>
  <c r="AG302" i="4"/>
  <c r="AG232" i="4"/>
  <c r="AZ220" i="2"/>
  <c r="AZ450" i="2"/>
  <c r="AZ615" i="2"/>
  <c r="Q259" i="4"/>
  <c r="H259" i="4"/>
  <c r="Q180" i="4"/>
  <c r="H180" i="4"/>
  <c r="AG180" i="4"/>
  <c r="G666" i="4"/>
  <c r="Q132" i="4"/>
  <c r="H132" i="4"/>
  <c r="Q216" i="4"/>
  <c r="L216" i="4"/>
  <c r="P112" i="4"/>
  <c r="Q112" i="4"/>
  <c r="O665" i="4"/>
  <c r="O667" i="4" s="1"/>
  <c r="AG54" i="4"/>
  <c r="AZ580" i="2"/>
  <c r="BL668" i="2"/>
  <c r="AD661" i="4"/>
  <c r="AG157" i="4"/>
  <c r="AZ617" i="2"/>
  <c r="Z328" i="4"/>
  <c r="AG328" i="4" s="1"/>
  <c r="BH326" i="2"/>
  <c r="AZ432" i="2"/>
  <c r="BI18" i="2"/>
  <c r="AA19" i="4"/>
  <c r="AG19" i="4" s="1"/>
  <c r="BH63" i="2"/>
  <c r="Z65" i="4"/>
  <c r="AG65" i="4" s="1"/>
  <c r="AZ564" i="2"/>
  <c r="AZ618" i="2"/>
  <c r="AH681" i="2"/>
  <c r="AG362" i="4"/>
  <c r="AY678" i="2"/>
  <c r="AG359" i="4"/>
  <c r="AZ622" i="2"/>
  <c r="Q399" i="4"/>
  <c r="H399" i="4"/>
  <c r="Q239" i="4"/>
  <c r="H239" i="4"/>
  <c r="AG239" i="4"/>
  <c r="H370" i="4"/>
  <c r="Q370" i="4"/>
  <c r="Q204" i="4"/>
  <c r="H204" i="4"/>
  <c r="H8" i="4"/>
  <c r="Q8" i="4"/>
  <c r="P661" i="4"/>
  <c r="O668" i="4"/>
  <c r="Q661" i="4"/>
  <c r="Q168" i="4"/>
  <c r="H168" i="4"/>
  <c r="AG168" i="4"/>
  <c r="AG242" i="4"/>
  <c r="AG205" i="4"/>
  <c r="BJ662" i="2"/>
  <c r="AG15" i="4"/>
  <c r="BH676" i="2"/>
  <c r="Q227" i="4"/>
  <c r="H227" i="4"/>
  <c r="AG227" i="4"/>
  <c r="Q59" i="4"/>
  <c r="H59" i="4"/>
  <c r="AG59" i="4"/>
  <c r="H346" i="4"/>
  <c r="Q346" i="4"/>
  <c r="H218" i="4"/>
  <c r="Q218" i="4"/>
  <c r="H310" i="4"/>
  <c r="Q310" i="4"/>
  <c r="Q35" i="4"/>
  <c r="H35" i="4"/>
  <c r="BE678" i="2"/>
  <c r="BE682" i="2" s="1"/>
  <c r="BE684" i="2" s="1"/>
  <c r="D16" i="5" s="1"/>
  <c r="K636" i="4"/>
  <c r="AG636" i="4" s="1"/>
  <c r="Z120" i="4"/>
  <c r="AG120" i="4" s="1"/>
  <c r="BH118" i="2"/>
  <c r="AA430" i="4"/>
  <c r="BI677" i="2"/>
  <c r="BH154" i="2"/>
  <c r="Z156" i="4"/>
  <c r="AG156" i="4" s="1"/>
  <c r="AZ484" i="2"/>
  <c r="AZ69" i="2"/>
  <c r="Z224" i="4"/>
  <c r="AG224" i="4" s="1"/>
  <c r="BH223" i="2"/>
  <c r="BI169" i="2"/>
  <c r="AA170" i="4"/>
  <c r="AG170" i="4" s="1"/>
  <c r="BH27" i="2"/>
  <c r="Z29" i="4"/>
  <c r="AG29" i="4" s="1"/>
  <c r="AG254" i="4"/>
  <c r="AG39" i="4"/>
  <c r="AG160" i="4"/>
  <c r="BH130" i="2"/>
  <c r="Z132" i="4"/>
  <c r="AG132" i="4" s="1"/>
  <c r="BI121" i="2"/>
  <c r="AA122" i="4"/>
  <c r="AG122" i="4" s="1"/>
  <c r="H80" i="4"/>
  <c r="Q80" i="4"/>
  <c r="H402" i="4"/>
  <c r="Q402" i="4"/>
  <c r="Q192" i="4"/>
  <c r="H192" i="4"/>
  <c r="AG192" i="4"/>
  <c r="BI133" i="2"/>
  <c r="AA134" i="4"/>
  <c r="AG134" i="4" s="1"/>
  <c r="AG266" i="4"/>
  <c r="BH674" i="2"/>
  <c r="Z412" i="4"/>
  <c r="AG108" i="4"/>
  <c r="BH666" i="2"/>
  <c r="AG229" i="4"/>
  <c r="AG387" i="4"/>
  <c r="AG24" i="4"/>
  <c r="AG320" i="4"/>
  <c r="Q379" i="4"/>
  <c r="H379" i="4"/>
  <c r="AG379" i="4"/>
  <c r="Q120" i="4"/>
  <c r="H120" i="4"/>
  <c r="Q23" i="4"/>
  <c r="H23" i="4"/>
  <c r="AG23" i="4"/>
  <c r="Q47" i="4"/>
  <c r="H47" i="4"/>
  <c r="AG47" i="4"/>
  <c r="Q156" i="4"/>
  <c r="H156" i="4"/>
  <c r="Q392" i="4"/>
  <c r="H392" i="4"/>
  <c r="AG392" i="4"/>
  <c r="H129" i="4"/>
  <c r="Q129" i="4"/>
  <c r="H295" i="4"/>
  <c r="Q295" i="4"/>
  <c r="AG295" i="4"/>
  <c r="H389" i="4"/>
  <c r="Q389" i="4"/>
  <c r="H334" i="4"/>
  <c r="Q334" i="4"/>
  <c r="H32" i="4"/>
  <c r="Q32" i="4"/>
  <c r="AZ567" i="2"/>
  <c r="AG196" i="4"/>
  <c r="AZ65" i="2"/>
  <c r="AZ624" i="2"/>
  <c r="BI57" i="2"/>
  <c r="AA58" i="4"/>
  <c r="AG58" i="4" s="1"/>
  <c r="AG314" i="4"/>
  <c r="AZ601" i="2"/>
  <c r="Z141" i="4"/>
  <c r="AG141" i="4" s="1"/>
  <c r="BH139" i="2"/>
  <c r="L240" i="4"/>
  <c r="Q240" i="4"/>
  <c r="R4" i="4"/>
  <c r="J670" i="4"/>
  <c r="J681" i="4" s="1"/>
  <c r="H242" i="4"/>
  <c r="Q242" i="4"/>
  <c r="Q343" i="4"/>
  <c r="H343" i="4"/>
  <c r="AG343" i="4"/>
  <c r="AG402" i="4"/>
  <c r="AY662" i="2"/>
  <c r="AG370" i="4"/>
  <c r="AG193" i="4"/>
  <c r="AG347" i="4"/>
  <c r="Q355" i="4"/>
  <c r="H355" i="4"/>
  <c r="AG355" i="4"/>
  <c r="Q83" i="4"/>
  <c r="H83" i="4"/>
  <c r="AG83" i="4"/>
  <c r="H271" i="4"/>
  <c r="Q271" i="4"/>
  <c r="AG271" i="4"/>
  <c r="G412" i="4"/>
  <c r="BI60" i="2"/>
  <c r="AA61" i="4"/>
  <c r="AG61" i="4" s="1"/>
  <c r="AZ430" i="2"/>
  <c r="AG163" i="4"/>
  <c r="BH142" i="2"/>
  <c r="Z144" i="4"/>
  <c r="AG144" i="4" s="1"/>
  <c r="AZ451" i="2"/>
  <c r="AG311" i="4"/>
  <c r="AG48" i="4"/>
  <c r="AB216" i="4"/>
  <c r="AG216" i="4" s="1"/>
  <c r="BJ214" i="2"/>
  <c r="BJ673" i="2"/>
  <c r="AZ418" i="2"/>
  <c r="H262" i="4"/>
  <c r="Q262" i="4"/>
  <c r="Q307" i="4"/>
  <c r="H307" i="4"/>
  <c r="AG307" i="4"/>
  <c r="Q144" i="4"/>
  <c r="H144" i="4"/>
  <c r="Q367" i="4"/>
  <c r="H367" i="4"/>
  <c r="AG367" i="4"/>
  <c r="Q95" i="4"/>
  <c r="H95" i="4"/>
  <c r="AG95" i="4"/>
  <c r="K673" i="4"/>
  <c r="AZ134" i="2"/>
  <c r="AG371" i="4"/>
  <c r="AG262" i="4"/>
  <c r="AG84" i="4"/>
  <c r="AG220" i="4"/>
  <c r="BJ678" i="2"/>
  <c r="AG403" i="4"/>
  <c r="AG51" i="4"/>
  <c r="AG667" i="2"/>
  <c r="AG680" i="2" s="1"/>
  <c r="AG102" i="4"/>
  <c r="BH344" i="2"/>
  <c r="Z346" i="4"/>
  <c r="AG346" i="4" s="1"/>
  <c r="AZ259" i="2"/>
  <c r="Z204" i="4"/>
  <c r="AG204" i="4" s="1"/>
  <c r="BH202" i="2"/>
  <c r="BI323" i="2"/>
  <c r="AA324" i="4"/>
  <c r="AG324" i="4" s="1"/>
  <c r="AZ446" i="2"/>
  <c r="BI299" i="2"/>
  <c r="AA300" i="4"/>
  <c r="AG300" i="4" s="1"/>
  <c r="AZ58" i="2"/>
  <c r="AZ523" i="2"/>
  <c r="BI187" i="2"/>
  <c r="AA188" i="4"/>
  <c r="AG188" i="4" s="1"/>
  <c r="AZ554" i="2"/>
  <c r="AG68" i="4"/>
  <c r="H201" i="4"/>
  <c r="Q201" i="4"/>
  <c r="Q283" i="4"/>
  <c r="H283" i="4"/>
  <c r="AG283" i="4"/>
  <c r="Q662" i="4"/>
  <c r="K668" i="4"/>
  <c r="K680" i="4" s="1"/>
  <c r="L662" i="4"/>
  <c r="H298" i="4"/>
  <c r="Q298" i="4"/>
  <c r="H322" i="4"/>
  <c r="Q322" i="4"/>
  <c r="Q11" i="4"/>
  <c r="H11" i="4"/>
  <c r="AG11" i="4"/>
  <c r="AG272" i="4"/>
  <c r="AG263" i="4"/>
  <c r="AG181" i="4"/>
  <c r="AG334" i="4"/>
  <c r="AG30" i="4"/>
  <c r="AG235" i="4"/>
  <c r="AG298" i="4"/>
  <c r="AG172" i="4"/>
  <c r="AG399" i="4"/>
  <c r="L386" i="4"/>
  <c r="Q386" i="4"/>
  <c r="AG386" i="4"/>
  <c r="H230" i="4"/>
  <c r="Q230" i="4"/>
  <c r="Q429" i="4"/>
  <c r="I677" i="4"/>
  <c r="J429" i="4"/>
  <c r="H20" i="4"/>
  <c r="Q20" i="4"/>
  <c r="H104" i="4"/>
  <c r="Q104" i="4"/>
  <c r="H177" i="4"/>
  <c r="Q177" i="4"/>
  <c r="Q215" i="4"/>
  <c r="H215" i="4"/>
  <c r="AG215" i="4"/>
  <c r="AY674" i="2"/>
  <c r="BI111" i="2"/>
  <c r="BI665" i="2"/>
  <c r="T111" i="2"/>
  <c r="BH665" i="2"/>
  <c r="BH111" i="2"/>
  <c r="AZ66" i="2"/>
  <c r="AZ232" i="2"/>
  <c r="AZ136" i="2"/>
  <c r="AZ397" i="2"/>
  <c r="AZ124" i="2"/>
  <c r="T678" i="2"/>
  <c r="T682" i="2" s="1"/>
  <c r="AZ636" i="2"/>
  <c r="AZ329" i="2"/>
  <c r="AZ272" i="2"/>
  <c r="AZ6" i="2"/>
  <c r="AZ202" i="2"/>
  <c r="AZ199" i="2"/>
  <c r="AZ341" i="2"/>
  <c r="AZ169" i="2"/>
  <c r="AZ30" i="2"/>
  <c r="AZ335" i="2"/>
  <c r="AZ184" i="2"/>
  <c r="AZ320" i="2"/>
  <c r="AZ380" i="2"/>
  <c r="AZ326" i="2"/>
  <c r="AZ673" i="2"/>
  <c r="AZ241" i="2"/>
  <c r="AZ99" i="2"/>
  <c r="AZ260" i="2"/>
  <c r="AZ374" i="2"/>
  <c r="AZ296" i="2"/>
  <c r="AZ45" i="2"/>
  <c r="AZ21" i="2"/>
  <c r="AZ394" i="2"/>
  <c r="AZ323" i="2"/>
  <c r="AZ18" i="2"/>
  <c r="AZ12" i="2"/>
  <c r="AZ223" i="2"/>
  <c r="AZ9" i="2"/>
  <c r="AZ406" i="2"/>
  <c r="AZ33" i="2"/>
  <c r="AZ308" i="2"/>
  <c r="AZ3" i="2"/>
  <c r="AZ338" i="2"/>
  <c r="T666" i="2"/>
  <c r="AZ152" i="2"/>
  <c r="AZ284" i="2"/>
  <c r="AZ403" i="2"/>
  <c r="AZ172" i="2"/>
  <c r="AZ72" i="2"/>
  <c r="AZ130" i="2"/>
  <c r="AZ118" i="2"/>
  <c r="AZ248" i="2"/>
  <c r="AZ214" i="2"/>
  <c r="AZ196" i="2"/>
  <c r="AZ208" i="2"/>
  <c r="AZ356" i="2"/>
  <c r="AZ166" i="2"/>
  <c r="AZ121" i="2"/>
  <c r="AZ187" i="2"/>
  <c r="AZ409" i="2"/>
  <c r="AZ142" i="2"/>
  <c r="AZ175" i="2"/>
  <c r="AZ257" i="2"/>
  <c r="AZ400" i="2"/>
  <c r="AZ317" i="2"/>
  <c r="AZ299" i="2"/>
  <c r="AZ27" i="2"/>
  <c r="AZ87" i="2"/>
  <c r="AZ148" i="2"/>
  <c r="AZ190" i="2"/>
  <c r="AZ154" i="2"/>
  <c r="AZ81" i="2"/>
  <c r="AZ15" i="2"/>
  <c r="AZ114" i="2"/>
  <c r="AZ362" i="2"/>
  <c r="AZ160" i="2"/>
  <c r="AZ193" i="2"/>
  <c r="AZ371" i="2"/>
  <c r="AZ139" i="2"/>
  <c r="AZ145" i="2"/>
  <c r="AZ344" i="2"/>
  <c r="AZ84" i="2"/>
  <c r="AZ281" i="2"/>
  <c r="AZ266" i="2"/>
  <c r="AZ254" i="2"/>
  <c r="T681" i="2"/>
  <c r="H684" i="2"/>
  <c r="AL667" i="2"/>
  <c r="T665" i="2"/>
  <c r="K684" i="2"/>
  <c r="L667" i="2"/>
  <c r="L680" i="2" s="1"/>
  <c r="AH667" i="2"/>
  <c r="Z667" i="2"/>
  <c r="L682" i="2"/>
  <c r="I622" i="7" l="1"/>
  <c r="J622" i="7" s="1"/>
  <c r="R622" i="7" s="1"/>
  <c r="I581" i="7"/>
  <c r="J581" i="7" s="1"/>
  <c r="I581" i="8" s="1"/>
  <c r="J581" i="8" s="1"/>
  <c r="R581" i="8" s="1"/>
  <c r="Q454" i="6"/>
  <c r="I549" i="7"/>
  <c r="J549" i="7" s="1"/>
  <c r="I504" i="7"/>
  <c r="J504" i="7" s="1"/>
  <c r="I504" i="8" s="1"/>
  <c r="J504" i="8" s="1"/>
  <c r="R504" i="8" s="1"/>
  <c r="R462" i="6"/>
  <c r="I454" i="7"/>
  <c r="Q454" i="7" s="1"/>
  <c r="I575" i="7"/>
  <c r="J575" i="7" s="1"/>
  <c r="R575" i="7" s="1"/>
  <c r="Q598" i="6"/>
  <c r="R530" i="6"/>
  <c r="I598" i="7"/>
  <c r="J598" i="7" s="1"/>
  <c r="R598" i="7" s="1"/>
  <c r="Q462" i="6"/>
  <c r="Q564" i="6"/>
  <c r="I539" i="7"/>
  <c r="J539" i="7" s="1"/>
  <c r="I539" i="8" s="1"/>
  <c r="J539" i="8" s="1"/>
  <c r="R539" i="8" s="1"/>
  <c r="K658" i="6"/>
  <c r="L658" i="6" s="1"/>
  <c r="R658" i="6" s="1"/>
  <c r="R644" i="4"/>
  <c r="AE112" i="4"/>
  <c r="R419" i="4"/>
  <c r="R564" i="6"/>
  <c r="R445" i="6"/>
  <c r="Q424" i="6"/>
  <c r="Q575" i="6"/>
  <c r="G424" i="7"/>
  <c r="Q424" i="7" s="1"/>
  <c r="K642" i="6"/>
  <c r="L642" i="6" s="1"/>
  <c r="K642" i="7" s="1"/>
  <c r="Q530" i="6"/>
  <c r="AE661" i="4"/>
  <c r="Q581" i="6"/>
  <c r="G413" i="6"/>
  <c r="H413" i="6" s="1"/>
  <c r="G413" i="7" s="1"/>
  <c r="I591" i="7"/>
  <c r="J591" i="7" s="1"/>
  <c r="I591" i="8" s="1"/>
  <c r="Q631" i="7"/>
  <c r="Q591" i="6"/>
  <c r="Q581" i="7"/>
  <c r="Q455" i="6"/>
  <c r="I455" i="7"/>
  <c r="J455" i="7" s="1"/>
  <c r="R425" i="4"/>
  <c r="Q422" i="6"/>
  <c r="I525" i="7"/>
  <c r="J525" i="7" s="1"/>
  <c r="R525" i="7" s="1"/>
  <c r="Q622" i="7"/>
  <c r="I548" i="7"/>
  <c r="J548" i="7" s="1"/>
  <c r="G422" i="7"/>
  <c r="H422" i="7" s="1"/>
  <c r="Q525" i="6"/>
  <c r="Q548" i="6"/>
  <c r="Q623" i="6"/>
  <c r="Q605" i="6"/>
  <c r="I497" i="7"/>
  <c r="J497" i="7" s="1"/>
  <c r="BC684" i="2"/>
  <c r="B16" i="5" s="1"/>
  <c r="G427" i="6"/>
  <c r="H427" i="6" s="1"/>
  <c r="G427" i="7" s="1"/>
  <c r="R652" i="4"/>
  <c r="I537" i="7"/>
  <c r="Q537" i="7" s="1"/>
  <c r="I605" i="7"/>
  <c r="J605" i="7" s="1"/>
  <c r="I495" i="7"/>
  <c r="J495" i="7" s="1"/>
  <c r="R250" i="4"/>
  <c r="Q495" i="6"/>
  <c r="Q539" i="6"/>
  <c r="AE674" i="4"/>
  <c r="G254" i="6"/>
  <c r="H254" i="6" s="1"/>
  <c r="G254" i="7" s="1"/>
  <c r="H254" i="7" s="1"/>
  <c r="G254" i="8" s="1"/>
  <c r="H254" i="8" s="1"/>
  <c r="I481" i="7"/>
  <c r="J481" i="7" s="1"/>
  <c r="AF671" i="4"/>
  <c r="Q497" i="6"/>
  <c r="Q537" i="6"/>
  <c r="Q464" i="6"/>
  <c r="Q504" i="6"/>
  <c r="I623" i="7"/>
  <c r="J623" i="7" s="1"/>
  <c r="I623" i="8" s="1"/>
  <c r="J623" i="8" s="1"/>
  <c r="R623" i="8" s="1"/>
  <c r="R464" i="6"/>
  <c r="Q481" i="6"/>
  <c r="I565" i="7"/>
  <c r="Q565" i="7" s="1"/>
  <c r="AE678" i="4"/>
  <c r="I586" i="7"/>
  <c r="J586" i="7" s="1"/>
  <c r="I586" i="8" s="1"/>
  <c r="J586" i="8" s="1"/>
  <c r="R586" i="8" s="1"/>
  <c r="Q560" i="6"/>
  <c r="Q659" i="6"/>
  <c r="Q474" i="7"/>
  <c r="Q387" i="4"/>
  <c r="Q555" i="6"/>
  <c r="Q570" i="6"/>
  <c r="Q480" i="6"/>
  <c r="R602" i="6"/>
  <c r="AG105" i="4"/>
  <c r="I451" i="7"/>
  <c r="J451" i="7" s="1"/>
  <c r="R153" i="4"/>
  <c r="AG33" i="4"/>
  <c r="AG3" i="4"/>
  <c r="R538" i="6"/>
  <c r="I432" i="7"/>
  <c r="Q432" i="7" s="1"/>
  <c r="Q540" i="6"/>
  <c r="Q494" i="7"/>
  <c r="Q624" i="6"/>
  <c r="R585" i="6"/>
  <c r="Q638" i="6"/>
  <c r="K638" i="7"/>
  <c r="L638" i="7" s="1"/>
  <c r="R414" i="6"/>
  <c r="Q609" i="6"/>
  <c r="Q453" i="7"/>
  <c r="I596" i="7"/>
  <c r="J596" i="7" s="1"/>
  <c r="I624" i="7"/>
  <c r="Q624" i="7" s="1"/>
  <c r="R540" i="6"/>
  <c r="Q390" i="4"/>
  <c r="H130" i="4"/>
  <c r="R130" i="4" s="1"/>
  <c r="Q229" i="4"/>
  <c r="Q596" i="6"/>
  <c r="Q486" i="6"/>
  <c r="Q414" i="6"/>
  <c r="Q538" i="6"/>
  <c r="R566" i="6"/>
  <c r="I609" i="7"/>
  <c r="J609" i="7" s="1"/>
  <c r="Q576" i="7"/>
  <c r="Q505" i="6"/>
  <c r="H341" i="4"/>
  <c r="G341" i="6" s="1"/>
  <c r="H341" i="6" s="1"/>
  <c r="Q133" i="6"/>
  <c r="AM133" i="6" s="1"/>
  <c r="AM133" i="7" s="1"/>
  <c r="AM133" i="8" s="1"/>
  <c r="Q585" i="6"/>
  <c r="Q592" i="6"/>
  <c r="Q566" i="6"/>
  <c r="Q432" i="6"/>
  <c r="I486" i="7"/>
  <c r="J486" i="7" s="1"/>
  <c r="R486" i="7" s="1"/>
  <c r="BB673" i="2"/>
  <c r="J540" i="7"/>
  <c r="R540" i="7" s="1"/>
  <c r="Q540" i="7"/>
  <c r="Q504" i="7"/>
  <c r="I470" i="7"/>
  <c r="J470" i="7" s="1"/>
  <c r="BB637" i="2"/>
  <c r="AF637" i="4"/>
  <c r="Q510" i="6"/>
  <c r="Q515" i="6"/>
  <c r="R87" i="6"/>
  <c r="Q524" i="6"/>
  <c r="I510" i="7"/>
  <c r="Q510" i="7" s="1"/>
  <c r="K650" i="6"/>
  <c r="L650" i="6" s="1"/>
  <c r="R650" i="6" s="1"/>
  <c r="R471" i="6"/>
  <c r="R640" i="4"/>
  <c r="Q471" i="6"/>
  <c r="Q470" i="6"/>
  <c r="R246" i="4"/>
  <c r="R311" i="6"/>
  <c r="R571" i="6"/>
  <c r="R5" i="4"/>
  <c r="Q571" i="6"/>
  <c r="Q578" i="6"/>
  <c r="R426" i="6"/>
  <c r="R444" i="6"/>
  <c r="Q87" i="6"/>
  <c r="AM87" i="6" s="1"/>
  <c r="AM87" i="7" s="1"/>
  <c r="AM87" i="8" s="1"/>
  <c r="Q465" i="7"/>
  <c r="R592" i="6"/>
  <c r="R133" i="6"/>
  <c r="I535" i="7"/>
  <c r="Q535" i="7" s="1"/>
  <c r="Q136" i="4"/>
  <c r="H102" i="4"/>
  <c r="R102" i="4" s="1"/>
  <c r="H93" i="4"/>
  <c r="R93" i="4" s="1"/>
  <c r="Q492" i="6"/>
  <c r="Q473" i="6"/>
  <c r="Q586" i="6"/>
  <c r="R302" i="6"/>
  <c r="K634" i="6"/>
  <c r="L634" i="6" s="1"/>
  <c r="K634" i="7" s="1"/>
  <c r="Q426" i="6"/>
  <c r="I473" i="7"/>
  <c r="J473" i="7" s="1"/>
  <c r="I492" i="7"/>
  <c r="Q492" i="7" s="1"/>
  <c r="Q444" i="6"/>
  <c r="Q535" i="6"/>
  <c r="Q439" i="7"/>
  <c r="Q202" i="4"/>
  <c r="H212" i="4"/>
  <c r="G212" i="6" s="1"/>
  <c r="H212" i="6" s="1"/>
  <c r="Q278" i="6"/>
  <c r="AM278" i="6" s="1"/>
  <c r="AM278" i="7" s="1"/>
  <c r="AM278" i="8" s="1"/>
  <c r="Q629" i="6"/>
  <c r="R588" i="7"/>
  <c r="R659" i="6"/>
  <c r="H42" i="4"/>
  <c r="R42" i="4" s="1"/>
  <c r="H66" i="4"/>
  <c r="G66" i="6" s="1"/>
  <c r="H66" i="6" s="1"/>
  <c r="K660" i="6"/>
  <c r="L660" i="6" s="1"/>
  <c r="R660" i="6" s="1"/>
  <c r="Q588" i="7"/>
  <c r="Q565" i="6"/>
  <c r="I629" i="7"/>
  <c r="J629" i="7" s="1"/>
  <c r="I629" i="8" s="1"/>
  <c r="Q539" i="7"/>
  <c r="R374" i="4"/>
  <c r="Q602" i="6"/>
  <c r="R506" i="6"/>
  <c r="J592" i="7"/>
  <c r="Q592" i="7"/>
  <c r="R593" i="7"/>
  <c r="I593" i="8"/>
  <c r="R430" i="7"/>
  <c r="I430" i="8"/>
  <c r="J430" i="8" s="1"/>
  <c r="R430" i="8" s="1"/>
  <c r="R603" i="7"/>
  <c r="I603" i="8"/>
  <c r="J603" i="8" s="1"/>
  <c r="R603" i="8" s="1"/>
  <c r="J569" i="6"/>
  <c r="Q569" i="6"/>
  <c r="Q217" i="4"/>
  <c r="Q654" i="6"/>
  <c r="Q600" i="6"/>
  <c r="R579" i="7"/>
  <c r="I579" i="8"/>
  <c r="R591" i="7"/>
  <c r="R560" i="7"/>
  <c r="I560" i="8"/>
  <c r="J560" i="8" s="1"/>
  <c r="R560" i="8" s="1"/>
  <c r="R488" i="7"/>
  <c r="I488" i="8"/>
  <c r="R414" i="7"/>
  <c r="G414" i="8"/>
  <c r="R522" i="7"/>
  <c r="I522" i="8"/>
  <c r="Q588" i="8"/>
  <c r="R494" i="7"/>
  <c r="I494" i="8"/>
  <c r="J494" i="8" s="1"/>
  <c r="R494" i="8" s="1"/>
  <c r="R426" i="7"/>
  <c r="G426" i="8"/>
  <c r="H426" i="8" s="1"/>
  <c r="R426" i="8" s="1"/>
  <c r="R581" i="7"/>
  <c r="R474" i="7"/>
  <c r="I474" i="8"/>
  <c r="J474" i="8" s="1"/>
  <c r="R474" i="8" s="1"/>
  <c r="R539" i="7"/>
  <c r="H397" i="4"/>
  <c r="G397" i="6" s="1"/>
  <c r="H397" i="6" s="1"/>
  <c r="Q69" i="4"/>
  <c r="Q335" i="6"/>
  <c r="AM335" i="6" s="1"/>
  <c r="AM335" i="7" s="1"/>
  <c r="AM335" i="8" s="1"/>
  <c r="Q506" i="6"/>
  <c r="Q458" i="6"/>
  <c r="Q659" i="7"/>
  <c r="Q611" i="6"/>
  <c r="Q487" i="6"/>
  <c r="Q593" i="7"/>
  <c r="I458" i="7"/>
  <c r="J458" i="7" s="1"/>
  <c r="R440" i="7"/>
  <c r="I440" i="8"/>
  <c r="R516" i="7"/>
  <c r="I516" i="8"/>
  <c r="R547" i="7"/>
  <c r="I547" i="8"/>
  <c r="R479" i="7"/>
  <c r="I479" i="8"/>
  <c r="J479" i="8" s="1"/>
  <c r="R479" i="8" s="1"/>
  <c r="R542" i="7"/>
  <c r="I542" i="8"/>
  <c r="J542" i="8" s="1"/>
  <c r="R542" i="8" s="1"/>
  <c r="R439" i="7"/>
  <c r="I439" i="8"/>
  <c r="J439" i="8" s="1"/>
  <c r="R439" i="8" s="1"/>
  <c r="R453" i="7"/>
  <c r="I453" i="8"/>
  <c r="J453" i="8" s="1"/>
  <c r="R453" i="8" s="1"/>
  <c r="R580" i="7"/>
  <c r="I580" i="8"/>
  <c r="J580" i="8" s="1"/>
  <c r="R580" i="8" s="1"/>
  <c r="R513" i="7"/>
  <c r="I513" i="8"/>
  <c r="J513" i="8" s="1"/>
  <c r="R513" i="8" s="1"/>
  <c r="R659" i="7"/>
  <c r="K659" i="8"/>
  <c r="L659" i="8" s="1"/>
  <c r="R659" i="8" s="1"/>
  <c r="Q430" i="7"/>
  <c r="Q603" i="7"/>
  <c r="Q513" i="7"/>
  <c r="R465" i="7"/>
  <c r="I465" i="8"/>
  <c r="I622" i="8"/>
  <c r="J622" i="8" s="1"/>
  <c r="R622" i="8" s="1"/>
  <c r="R583" i="7"/>
  <c r="I583" i="8"/>
  <c r="J583" i="8" s="1"/>
  <c r="R583" i="8" s="1"/>
  <c r="R631" i="7"/>
  <c r="K631" i="8"/>
  <c r="L631" i="8" s="1"/>
  <c r="R631" i="8" s="1"/>
  <c r="R534" i="7"/>
  <c r="I534" i="8"/>
  <c r="J534" i="8" s="1"/>
  <c r="R534" i="8" s="1"/>
  <c r="R443" i="7"/>
  <c r="I443" i="8"/>
  <c r="J443" i="8" s="1"/>
  <c r="R443" i="8" s="1"/>
  <c r="R498" i="7"/>
  <c r="I498" i="8"/>
  <c r="J498" i="8" s="1"/>
  <c r="R498" i="8" s="1"/>
  <c r="R576" i="7"/>
  <c r="I576" i="8"/>
  <c r="J576" i="8" s="1"/>
  <c r="R576" i="8" s="1"/>
  <c r="G425" i="7"/>
  <c r="H425" i="7" s="1"/>
  <c r="G415" i="7"/>
  <c r="H415" i="7" s="1"/>
  <c r="I27" i="7"/>
  <c r="J27" i="7" s="1"/>
  <c r="I27" i="8" s="1"/>
  <c r="J27" i="8" s="1"/>
  <c r="I362" i="7"/>
  <c r="J362" i="7" s="1"/>
  <c r="I362" i="8" s="1"/>
  <c r="J362" i="8" s="1"/>
  <c r="I118" i="7"/>
  <c r="J118" i="7" s="1"/>
  <c r="I118" i="8" s="1"/>
  <c r="J118" i="8" s="1"/>
  <c r="I63" i="7"/>
  <c r="J63" i="7" s="1"/>
  <c r="I63" i="8" s="1"/>
  <c r="J63" i="8" s="1"/>
  <c r="I368" i="7"/>
  <c r="J368" i="7" s="1"/>
  <c r="I368" i="8" s="1"/>
  <c r="J368" i="8" s="1"/>
  <c r="I154" i="7"/>
  <c r="J154" i="7" s="1"/>
  <c r="I154" i="8" s="1"/>
  <c r="J154" i="8" s="1"/>
  <c r="K241" i="7"/>
  <c r="L241" i="7" s="1"/>
  <c r="K241" i="8" s="1"/>
  <c r="L241" i="8" s="1"/>
  <c r="G272" i="7"/>
  <c r="H272" i="7" s="1"/>
  <c r="G272" i="8" s="1"/>
  <c r="H272" i="8" s="1"/>
  <c r="I383" i="7"/>
  <c r="J383" i="7" s="1"/>
  <c r="I383" i="8" s="1"/>
  <c r="J383" i="8" s="1"/>
  <c r="I127" i="7"/>
  <c r="J127" i="7" s="1"/>
  <c r="I127" i="8" s="1"/>
  <c r="J127" i="8" s="1"/>
  <c r="I42" i="7"/>
  <c r="J42" i="7" s="1"/>
  <c r="I42" i="8" s="1"/>
  <c r="J42" i="8" s="1"/>
  <c r="I115" i="7"/>
  <c r="J115" i="7" s="1"/>
  <c r="I115" i="8" s="1"/>
  <c r="J115" i="8" s="1"/>
  <c r="I335" i="7"/>
  <c r="J335" i="7" s="1"/>
  <c r="I335" i="8" s="1"/>
  <c r="J335" i="8" s="1"/>
  <c r="G246" i="7"/>
  <c r="H246" i="7" s="1"/>
  <c r="G246" i="8" s="1"/>
  <c r="H246" i="8" s="1"/>
  <c r="I78" i="7"/>
  <c r="J78" i="7" s="1"/>
  <c r="I78" i="8" s="1"/>
  <c r="J78" i="8" s="1"/>
  <c r="G383" i="7"/>
  <c r="H383" i="7" s="1"/>
  <c r="G383" i="8" s="1"/>
  <c r="H383" i="8" s="1"/>
  <c r="I514" i="7"/>
  <c r="R514" i="6"/>
  <c r="Q152" i="4"/>
  <c r="Q666" i="4" s="1"/>
  <c r="G323" i="7"/>
  <c r="H323" i="7" s="1"/>
  <c r="G323" i="8" s="1"/>
  <c r="H323" i="8" s="1"/>
  <c r="G12" i="7"/>
  <c r="H12" i="7" s="1"/>
  <c r="G12" i="8" s="1"/>
  <c r="H12" i="8" s="1"/>
  <c r="I24" i="7"/>
  <c r="J24" i="7" s="1"/>
  <c r="I24" i="8" s="1"/>
  <c r="J24" i="8" s="1"/>
  <c r="I196" i="7"/>
  <c r="J196" i="7" s="1"/>
  <c r="I196" i="8" s="1"/>
  <c r="J196" i="8" s="1"/>
  <c r="I96" i="7"/>
  <c r="J96" i="7" s="1"/>
  <c r="I96" i="8" s="1"/>
  <c r="J96" i="8" s="1"/>
  <c r="I338" i="7"/>
  <c r="J338" i="7" s="1"/>
  <c r="I338" i="8" s="1"/>
  <c r="J338" i="8" s="1"/>
  <c r="I254" i="7"/>
  <c r="J254" i="7" s="1"/>
  <c r="I254" i="8" s="1"/>
  <c r="J254" i="8" s="1"/>
  <c r="I281" i="7"/>
  <c r="J281" i="7" s="1"/>
  <c r="I281" i="8" s="1"/>
  <c r="J281" i="8" s="1"/>
  <c r="I93" i="7"/>
  <c r="J93" i="7" s="1"/>
  <c r="I93" i="8" s="1"/>
  <c r="J93" i="8" s="1"/>
  <c r="I66" i="7"/>
  <c r="J66" i="7" s="1"/>
  <c r="I66" i="8" s="1"/>
  <c r="J66" i="8" s="1"/>
  <c r="I290" i="7"/>
  <c r="J290" i="7" s="1"/>
  <c r="I290" i="8" s="1"/>
  <c r="J290" i="8" s="1"/>
  <c r="I6" i="7"/>
  <c r="J6" i="7" s="1"/>
  <c r="I6" i="8" s="1"/>
  <c r="J6" i="8" s="1"/>
  <c r="I166" i="7"/>
  <c r="J166" i="7" s="1"/>
  <c r="I166" i="8" s="1"/>
  <c r="J166" i="8" s="1"/>
  <c r="I142" i="7"/>
  <c r="J142" i="7" s="1"/>
  <c r="I142" i="8" s="1"/>
  <c r="J142" i="8" s="1"/>
  <c r="I18" i="7"/>
  <c r="J18" i="7" s="1"/>
  <c r="I18" i="8" s="1"/>
  <c r="J18" i="8" s="1"/>
  <c r="I356" i="7"/>
  <c r="J356" i="7" s="1"/>
  <c r="I356" i="8" s="1"/>
  <c r="J356" i="8" s="1"/>
  <c r="I148" i="7"/>
  <c r="J148" i="7" s="1"/>
  <c r="I148" i="8" s="1"/>
  <c r="J148" i="8" s="1"/>
  <c r="I311" i="7"/>
  <c r="J311" i="7" s="1"/>
  <c r="I311" i="8" s="1"/>
  <c r="J311" i="8" s="1"/>
  <c r="G335" i="7"/>
  <c r="H335" i="7" s="1"/>
  <c r="G335" i="8" s="1"/>
  <c r="H335" i="8" s="1"/>
  <c r="I136" i="7"/>
  <c r="J136" i="7" s="1"/>
  <c r="I136" i="8" s="1"/>
  <c r="J136" i="8" s="1"/>
  <c r="I108" i="7"/>
  <c r="J108" i="7" s="1"/>
  <c r="I108" i="8" s="1"/>
  <c r="J108" i="8" s="1"/>
  <c r="G290" i="7"/>
  <c r="H290" i="7" s="1"/>
  <c r="I487" i="7"/>
  <c r="J496" i="6"/>
  <c r="Q496" i="6"/>
  <c r="BI667" i="2"/>
  <c r="BI680" i="2" s="1"/>
  <c r="H308" i="4"/>
  <c r="R308" i="4" s="1"/>
  <c r="Q226" i="4"/>
  <c r="H6" i="4"/>
  <c r="R6" i="4" s="1"/>
  <c r="H81" i="4"/>
  <c r="R81" i="4" s="1"/>
  <c r="Q409" i="4"/>
  <c r="AC663" i="4"/>
  <c r="AC668" i="4" s="1"/>
  <c r="AC680" i="4" s="1"/>
  <c r="AC684" i="4" s="1"/>
  <c r="Q246" i="6"/>
  <c r="AM246" i="6" s="1"/>
  <c r="AM246" i="7" s="1"/>
  <c r="AM246" i="8" s="1"/>
  <c r="Q371" i="6"/>
  <c r="AM371" i="6" s="1"/>
  <c r="AM371" i="7" s="1"/>
  <c r="AM371" i="8" s="1"/>
  <c r="R415" i="6"/>
  <c r="Q266" i="6"/>
  <c r="AM266" i="6" s="1"/>
  <c r="AM266" i="7" s="1"/>
  <c r="AM266" i="8" s="1"/>
  <c r="G96" i="7"/>
  <c r="H96" i="7" s="1"/>
  <c r="G181" i="7"/>
  <c r="H181" i="7" s="1"/>
  <c r="G148" i="7"/>
  <c r="H148" i="7" s="1"/>
  <c r="Q508" i="6"/>
  <c r="Q635" i="6"/>
  <c r="K654" i="7"/>
  <c r="L654" i="7" s="1"/>
  <c r="K652" i="7"/>
  <c r="L652" i="7" s="1"/>
  <c r="I523" i="7"/>
  <c r="J523" i="7" s="1"/>
  <c r="I160" i="7"/>
  <c r="J160" i="7" s="1"/>
  <c r="I160" i="8" s="1"/>
  <c r="J160" i="8" s="1"/>
  <c r="I87" i="7"/>
  <c r="J87" i="7" s="1"/>
  <c r="I87" i="8" s="1"/>
  <c r="J87" i="8" s="1"/>
  <c r="I329" i="7"/>
  <c r="J329" i="7" s="1"/>
  <c r="I329" i="8" s="1"/>
  <c r="J329" i="8" s="1"/>
  <c r="I12" i="7"/>
  <c r="J12" i="7" s="1"/>
  <c r="I308" i="7"/>
  <c r="J308" i="7" s="1"/>
  <c r="I308" i="8" s="1"/>
  <c r="J308" i="8" s="1"/>
  <c r="I257" i="7"/>
  <c r="J257" i="7" s="1"/>
  <c r="I257" i="8" s="1"/>
  <c r="J257" i="8" s="1"/>
  <c r="K390" i="7"/>
  <c r="L390" i="7" s="1"/>
  <c r="K390" i="8" s="1"/>
  <c r="L390" i="8" s="1"/>
  <c r="I266" i="7"/>
  <c r="J266" i="7" s="1"/>
  <c r="I266" i="8" s="1"/>
  <c r="J266" i="8" s="1"/>
  <c r="G172" i="7"/>
  <c r="H172" i="7" s="1"/>
  <c r="G172" i="8" s="1"/>
  <c r="H172" i="8" s="1"/>
  <c r="I72" i="7"/>
  <c r="J72" i="7" s="1"/>
  <c r="I72" i="8" s="1"/>
  <c r="J72" i="8" s="1"/>
  <c r="G250" i="7"/>
  <c r="H250" i="7" s="1"/>
  <c r="G250" i="8" s="1"/>
  <c r="H250" i="8" s="1"/>
  <c r="I57" i="7"/>
  <c r="J57" i="7" s="1"/>
  <c r="I57" i="8" s="1"/>
  <c r="J57" i="8" s="1"/>
  <c r="I377" i="7"/>
  <c r="J377" i="7" s="1"/>
  <c r="I377" i="8" s="1"/>
  <c r="J377" i="8" s="1"/>
  <c r="K220" i="7"/>
  <c r="L220" i="7" s="1"/>
  <c r="K220" i="8" s="1"/>
  <c r="L220" i="8" s="1"/>
  <c r="I102" i="7"/>
  <c r="J102" i="7" s="1"/>
  <c r="I102" i="8" s="1"/>
  <c r="J102" i="8" s="1"/>
  <c r="I9" i="7"/>
  <c r="J9" i="7" s="1"/>
  <c r="G87" i="7"/>
  <c r="H87" i="7" s="1"/>
  <c r="G87" i="8" s="1"/>
  <c r="H87" i="8" s="1"/>
  <c r="I90" i="7"/>
  <c r="J90" i="7" s="1"/>
  <c r="I90" i="8" s="1"/>
  <c r="J90" i="8" s="1"/>
  <c r="I187" i="7"/>
  <c r="J187" i="7" s="1"/>
  <c r="I187" i="8" s="1"/>
  <c r="J187" i="8" s="1"/>
  <c r="I124" i="7"/>
  <c r="J124" i="7" s="1"/>
  <c r="I124" i="8" s="1"/>
  <c r="J124" i="8" s="1"/>
  <c r="I45" i="7"/>
  <c r="J45" i="7" s="1"/>
  <c r="I45" i="8" s="1"/>
  <c r="J45" i="8" s="1"/>
  <c r="I39" i="7"/>
  <c r="J39" i="7" s="1"/>
  <c r="I39" i="8" s="1"/>
  <c r="J39" i="8" s="1"/>
  <c r="I272" i="7"/>
  <c r="J272" i="7" s="1"/>
  <c r="I272" i="8" s="1"/>
  <c r="J272" i="8" s="1"/>
  <c r="G374" i="7"/>
  <c r="H374" i="7" s="1"/>
  <c r="G374" i="8" s="1"/>
  <c r="H374" i="8" s="1"/>
  <c r="I133" i="7"/>
  <c r="J133" i="7" s="1"/>
  <c r="I133" i="8" s="1"/>
  <c r="J133" i="8" s="1"/>
  <c r="I371" i="7"/>
  <c r="J371" i="7" s="1"/>
  <c r="I371" i="8" s="1"/>
  <c r="J371" i="8" s="1"/>
  <c r="K232" i="7"/>
  <c r="L232" i="7" s="1"/>
  <c r="I36" i="7"/>
  <c r="J36" i="7" s="1"/>
  <c r="I36" i="8" s="1"/>
  <c r="J36" i="8" s="1"/>
  <c r="I387" i="7"/>
  <c r="J387" i="7" s="1"/>
  <c r="I387" i="8" s="1"/>
  <c r="J387" i="8" s="1"/>
  <c r="I341" i="7"/>
  <c r="J341" i="7" s="1"/>
  <c r="I157" i="7"/>
  <c r="J157" i="7" s="1"/>
  <c r="I157" i="8" s="1"/>
  <c r="J157" i="8" s="1"/>
  <c r="K217" i="7"/>
  <c r="L217" i="7" s="1"/>
  <c r="K217" i="8" s="1"/>
  <c r="L217" i="8" s="1"/>
  <c r="I314" i="7"/>
  <c r="J314" i="7" s="1"/>
  <c r="I314" i="8" s="1"/>
  <c r="J314" i="8" s="1"/>
  <c r="G278" i="7"/>
  <c r="H278" i="7" s="1"/>
  <c r="G278" i="8" s="1"/>
  <c r="H278" i="8" s="1"/>
  <c r="I54" i="7"/>
  <c r="J54" i="7" s="1"/>
  <c r="I54" i="8" s="1"/>
  <c r="J54" i="8" s="1"/>
  <c r="I269" i="7"/>
  <c r="J269" i="7" s="1"/>
  <c r="I269" i="8" s="1"/>
  <c r="J269" i="8" s="1"/>
  <c r="K223" i="7"/>
  <c r="L223" i="7" s="1"/>
  <c r="G380" i="7"/>
  <c r="H380" i="7" s="1"/>
  <c r="G380" i="8" s="1"/>
  <c r="H380" i="8" s="1"/>
  <c r="G326" i="7"/>
  <c r="H326" i="7" s="1"/>
  <c r="Q498" i="7"/>
  <c r="R505" i="6"/>
  <c r="I508" i="7"/>
  <c r="J508" i="7" s="1"/>
  <c r="Q479" i="7"/>
  <c r="Q534" i="7"/>
  <c r="Q426" i="7"/>
  <c r="R635" i="6"/>
  <c r="R600" i="6"/>
  <c r="R487" i="6"/>
  <c r="I578" i="7"/>
  <c r="J626" i="6"/>
  <c r="Q626" i="6"/>
  <c r="I570" i="7"/>
  <c r="K229" i="7"/>
  <c r="L229" i="7" s="1"/>
  <c r="K229" i="8" s="1"/>
  <c r="L229" i="8" s="1"/>
  <c r="I190" i="7"/>
  <c r="J190" i="7" s="1"/>
  <c r="I190" i="8" s="1"/>
  <c r="J190" i="8" s="1"/>
  <c r="I15" i="7"/>
  <c r="J15" i="7" s="1"/>
  <c r="I15" i="8" s="1"/>
  <c r="J15" i="8" s="1"/>
  <c r="I365" i="7"/>
  <c r="J365" i="7" s="1"/>
  <c r="I365" i="8" s="1"/>
  <c r="J365" i="8" s="1"/>
  <c r="I105" i="7"/>
  <c r="J105" i="7" s="1"/>
  <c r="I105" i="8" s="1"/>
  <c r="J105" i="8" s="1"/>
  <c r="G153" i="7"/>
  <c r="H153" i="7" s="1"/>
  <c r="G153" i="8" s="1"/>
  <c r="H153" i="8" s="1"/>
  <c r="K235" i="7"/>
  <c r="L235" i="7" s="1"/>
  <c r="K235" i="8" s="1"/>
  <c r="L235" i="8" s="1"/>
  <c r="I172" i="7"/>
  <c r="J172" i="7" s="1"/>
  <c r="I172" i="8" s="1"/>
  <c r="J172" i="8" s="1"/>
  <c r="I299" i="7"/>
  <c r="J299" i="7" s="1"/>
  <c r="I299" i="8" s="1"/>
  <c r="J299" i="8" s="1"/>
  <c r="I30" i="7"/>
  <c r="J30" i="7" s="1"/>
  <c r="I30" i="8" s="1"/>
  <c r="J30" i="8" s="1"/>
  <c r="I251" i="7"/>
  <c r="J251" i="7" s="1"/>
  <c r="I251" i="8" s="1"/>
  <c r="J251" i="8" s="1"/>
  <c r="I380" i="7"/>
  <c r="J380" i="7" s="1"/>
  <c r="I380" i="8" s="1"/>
  <c r="J380" i="8" s="1"/>
  <c r="I33" i="7"/>
  <c r="J33" i="7" s="1"/>
  <c r="I33" i="8" s="1"/>
  <c r="J33" i="8" s="1"/>
  <c r="I260" i="7"/>
  <c r="J260" i="7" s="1"/>
  <c r="I260" i="8" s="1"/>
  <c r="J260" i="8" s="1"/>
  <c r="I163" i="7"/>
  <c r="J163" i="7" s="1"/>
  <c r="I163" i="8" s="1"/>
  <c r="J163" i="8" s="1"/>
  <c r="I75" i="7"/>
  <c r="J75" i="7" s="1"/>
  <c r="I75" i="8" s="1"/>
  <c r="J75" i="8" s="1"/>
  <c r="G187" i="7"/>
  <c r="H187" i="7" s="1"/>
  <c r="G187" i="8" s="1"/>
  <c r="H187" i="8" s="1"/>
  <c r="I406" i="7"/>
  <c r="J406" i="7" s="1"/>
  <c r="I406" i="8" s="1"/>
  <c r="J406" i="8" s="1"/>
  <c r="I559" i="7"/>
  <c r="J559" i="7" s="1"/>
  <c r="J604" i="7"/>
  <c r="Q604" i="7"/>
  <c r="H21" i="4"/>
  <c r="R21" i="4" s="1"/>
  <c r="R187" i="6"/>
  <c r="G302" i="7"/>
  <c r="H302" i="7" s="1"/>
  <c r="G302" i="8" s="1"/>
  <c r="H302" i="8" s="1"/>
  <c r="Q618" i="6"/>
  <c r="I326" i="7"/>
  <c r="J326" i="7" s="1"/>
  <c r="I326" i="8" s="1"/>
  <c r="J326" i="8" s="1"/>
  <c r="I205" i="7"/>
  <c r="J205" i="7" s="1"/>
  <c r="I205" i="8" s="1"/>
  <c r="J205" i="8" s="1"/>
  <c r="I21" i="7"/>
  <c r="J21" i="7" s="1"/>
  <c r="I21" i="8" s="1"/>
  <c r="J21" i="8" s="1"/>
  <c r="I353" i="7"/>
  <c r="J353" i="7" s="1"/>
  <c r="I353" i="8" s="1"/>
  <c r="J353" i="8" s="1"/>
  <c r="I181" i="7"/>
  <c r="J181" i="7" s="1"/>
  <c r="I181" i="8" s="1"/>
  <c r="J181" i="8" s="1"/>
  <c r="I344" i="7"/>
  <c r="J344" i="7" s="1"/>
  <c r="I344" i="8" s="1"/>
  <c r="J344" i="8" s="1"/>
  <c r="I390" i="7"/>
  <c r="J390" i="7" s="1"/>
  <c r="I390" i="8" s="1"/>
  <c r="J390" i="8" s="1"/>
  <c r="I320" i="7"/>
  <c r="J320" i="7" s="1"/>
  <c r="I320" i="8" s="1"/>
  <c r="J320" i="8" s="1"/>
  <c r="I184" i="7"/>
  <c r="J184" i="7" s="1"/>
  <c r="I184" i="8" s="1"/>
  <c r="J184" i="8" s="1"/>
  <c r="I193" i="7"/>
  <c r="J193" i="7" s="1"/>
  <c r="I317" i="7"/>
  <c r="J317" i="7" s="1"/>
  <c r="I317" i="8" s="1"/>
  <c r="J317" i="8" s="1"/>
  <c r="G133" i="7"/>
  <c r="H133" i="7" s="1"/>
  <c r="Q488" i="7"/>
  <c r="I51" i="7"/>
  <c r="J51" i="7" s="1"/>
  <c r="I51" i="8" s="1"/>
  <c r="J51" i="8" s="1"/>
  <c r="I359" i="7"/>
  <c r="J359" i="7" s="1"/>
  <c r="I359" i="8" s="1"/>
  <c r="J359" i="8" s="1"/>
  <c r="I69" i="7"/>
  <c r="J69" i="7" s="1"/>
  <c r="I69" i="8" s="1"/>
  <c r="J69" i="8" s="1"/>
  <c r="I296" i="7"/>
  <c r="J296" i="7" s="1"/>
  <c r="I296" i="8" s="1"/>
  <c r="J296" i="8" s="1"/>
  <c r="I275" i="7"/>
  <c r="J275" i="7" s="1"/>
  <c r="I275" i="8" s="1"/>
  <c r="J275" i="8" s="1"/>
  <c r="R601" i="6"/>
  <c r="Q542" i="7"/>
  <c r="Q583" i="7"/>
  <c r="J484" i="7"/>
  <c r="Q484" i="7"/>
  <c r="Q153" i="6"/>
  <c r="AM153" i="6" s="1"/>
  <c r="AM153" i="7" s="1"/>
  <c r="AM153" i="8" s="1"/>
  <c r="Q187" i="6"/>
  <c r="AM187" i="6" s="1"/>
  <c r="AM187" i="7" s="1"/>
  <c r="AM187" i="8" s="1"/>
  <c r="G160" i="7"/>
  <c r="H160" i="7" s="1"/>
  <c r="G160" i="8" s="1"/>
  <c r="H160" i="8" s="1"/>
  <c r="G406" i="7"/>
  <c r="H406" i="7" s="1"/>
  <c r="G406" i="8" s="1"/>
  <c r="H406" i="8" s="1"/>
  <c r="G359" i="7"/>
  <c r="H359" i="7" s="1"/>
  <c r="G359" i="8" s="1"/>
  <c r="H359" i="8" s="1"/>
  <c r="G169" i="7"/>
  <c r="H169" i="7" s="1"/>
  <c r="G169" i="8" s="1"/>
  <c r="H169" i="8" s="1"/>
  <c r="G220" i="7"/>
  <c r="H220" i="7" s="1"/>
  <c r="G220" i="8" s="1"/>
  <c r="H220" i="8" s="1"/>
  <c r="G208" i="7"/>
  <c r="H208" i="7" s="1"/>
  <c r="G39" i="7"/>
  <c r="H39" i="7" s="1"/>
  <c r="G39" i="8" s="1"/>
  <c r="H39" i="8" s="1"/>
  <c r="G419" i="7"/>
  <c r="H419" i="7" s="1"/>
  <c r="Q559" i="6"/>
  <c r="K656" i="6"/>
  <c r="L656" i="6" s="1"/>
  <c r="R656" i="6" s="1"/>
  <c r="Q414" i="7"/>
  <c r="I175" i="7"/>
  <c r="J175" i="7" s="1"/>
  <c r="I175" i="8" s="1"/>
  <c r="J175" i="8" s="1"/>
  <c r="I374" i="7"/>
  <c r="J374" i="7" s="1"/>
  <c r="I374" i="8" s="1"/>
  <c r="J374" i="8" s="1"/>
  <c r="G75" i="7"/>
  <c r="H75" i="7" s="1"/>
  <c r="I145" i="7"/>
  <c r="J145" i="7" s="1"/>
  <c r="I145" i="8" s="1"/>
  <c r="J145" i="8" s="1"/>
  <c r="I4" i="7"/>
  <c r="J4" i="7" s="1"/>
  <c r="I4" i="8" s="1"/>
  <c r="J4" i="8" s="1"/>
  <c r="I60" i="7"/>
  <c r="J60" i="7" s="1"/>
  <c r="I60" i="8" s="1"/>
  <c r="J60" i="8" s="1"/>
  <c r="I130" i="7"/>
  <c r="J130" i="7" s="1"/>
  <c r="I130" i="8" s="1"/>
  <c r="J130" i="8" s="1"/>
  <c r="I139" i="7"/>
  <c r="J139" i="7" s="1"/>
  <c r="G311" i="7"/>
  <c r="H311" i="7" s="1"/>
  <c r="I199" i="7"/>
  <c r="J199" i="7" s="1"/>
  <c r="I199" i="8" s="1"/>
  <c r="J199" i="8" s="1"/>
  <c r="I121" i="7"/>
  <c r="J121" i="7" s="1"/>
  <c r="I121" i="8" s="1"/>
  <c r="J121" i="8" s="1"/>
  <c r="I293" i="7"/>
  <c r="J293" i="7" s="1"/>
  <c r="I293" i="8" s="1"/>
  <c r="J293" i="8" s="1"/>
  <c r="I403" i="7"/>
  <c r="J403" i="7" s="1"/>
  <c r="I350" i="7"/>
  <c r="J350" i="7" s="1"/>
  <c r="I350" i="8" s="1"/>
  <c r="J350" i="8" s="1"/>
  <c r="I287" i="7"/>
  <c r="J287" i="7" s="1"/>
  <c r="I287" i="8" s="1"/>
  <c r="J287" i="8" s="1"/>
  <c r="I409" i="7"/>
  <c r="J409" i="7" s="1"/>
  <c r="I409" i="8" s="1"/>
  <c r="J409" i="8" s="1"/>
  <c r="I332" i="7"/>
  <c r="J332" i="7" s="1"/>
  <c r="I332" i="8" s="1"/>
  <c r="J332" i="8" s="1"/>
  <c r="Q601" i="6"/>
  <c r="I347" i="7"/>
  <c r="J347" i="7" s="1"/>
  <c r="I347" i="8" s="1"/>
  <c r="J347" i="8" s="1"/>
  <c r="G223" i="7"/>
  <c r="H223" i="7" s="1"/>
  <c r="G223" i="8" s="1"/>
  <c r="H223" i="8" s="1"/>
  <c r="I400" i="7"/>
  <c r="J400" i="7" s="1"/>
  <c r="I400" i="8" s="1"/>
  <c r="J400" i="8" s="1"/>
  <c r="I48" i="7"/>
  <c r="J48" i="7" s="1"/>
  <c r="I48" i="8" s="1"/>
  <c r="J48" i="8" s="1"/>
  <c r="I263" i="7"/>
  <c r="J263" i="7" s="1"/>
  <c r="I263" i="8" s="1"/>
  <c r="J263" i="8" s="1"/>
  <c r="G5" i="7"/>
  <c r="H5" i="7" s="1"/>
  <c r="G5" i="8" s="1"/>
  <c r="H5" i="8" s="1"/>
  <c r="I284" i="7"/>
  <c r="J284" i="7" s="1"/>
  <c r="I284" i="8" s="1"/>
  <c r="J284" i="8" s="1"/>
  <c r="I202" i="7"/>
  <c r="J202" i="7" s="1"/>
  <c r="I202" i="8" s="1"/>
  <c r="J202" i="8" s="1"/>
  <c r="I208" i="7"/>
  <c r="J208" i="7" s="1"/>
  <c r="I278" i="7"/>
  <c r="J278" i="7" s="1"/>
  <c r="I278" i="8" s="1"/>
  <c r="J278" i="8" s="1"/>
  <c r="Q532" i="6"/>
  <c r="I394" i="7"/>
  <c r="J394" i="7" s="1"/>
  <c r="I394" i="8" s="1"/>
  <c r="J394" i="8" s="1"/>
  <c r="I305" i="7"/>
  <c r="J305" i="7" s="1"/>
  <c r="I305" i="8" s="1"/>
  <c r="J305" i="8" s="1"/>
  <c r="G275" i="7"/>
  <c r="H275" i="7" s="1"/>
  <c r="G275" i="8" s="1"/>
  <c r="H275" i="8" s="1"/>
  <c r="I178" i="7"/>
  <c r="J178" i="7" s="1"/>
  <c r="I178" i="8" s="1"/>
  <c r="J178" i="8" s="1"/>
  <c r="I397" i="7"/>
  <c r="J397" i="7" s="1"/>
  <c r="I397" i="8" s="1"/>
  <c r="J397" i="8" s="1"/>
  <c r="I84" i="7"/>
  <c r="J84" i="7" s="1"/>
  <c r="I84" i="8" s="1"/>
  <c r="J84" i="8" s="1"/>
  <c r="Q514" i="6"/>
  <c r="G338" i="7"/>
  <c r="H338" i="7" s="1"/>
  <c r="G338" i="8" s="1"/>
  <c r="H338" i="8" s="1"/>
  <c r="I302" i="7"/>
  <c r="J302" i="7" s="1"/>
  <c r="I99" i="7"/>
  <c r="J99" i="7" s="1"/>
  <c r="I99" i="8" s="1"/>
  <c r="J99" i="8" s="1"/>
  <c r="I81" i="7"/>
  <c r="J81" i="7" s="1"/>
  <c r="I81" i="8" s="1"/>
  <c r="J81" i="8" s="1"/>
  <c r="Q580" i="7"/>
  <c r="I505" i="7"/>
  <c r="Q505" i="7" s="1"/>
  <c r="R555" i="6"/>
  <c r="Q443" i="7"/>
  <c r="K635" i="7"/>
  <c r="Q635" i="7" s="1"/>
  <c r="I600" i="7"/>
  <c r="J600" i="7" s="1"/>
  <c r="I515" i="7"/>
  <c r="R515" i="6"/>
  <c r="L630" i="6"/>
  <c r="Q630" i="6"/>
  <c r="I480" i="7"/>
  <c r="Q516" i="7"/>
  <c r="R220" i="6"/>
  <c r="R96" i="6"/>
  <c r="H293" i="4"/>
  <c r="G293" i="6" s="1"/>
  <c r="H293" i="6" s="1"/>
  <c r="H178" i="4"/>
  <c r="G178" i="6" s="1"/>
  <c r="H178" i="6" s="1"/>
  <c r="H257" i="4"/>
  <c r="R257" i="4" s="1"/>
  <c r="H163" i="4"/>
  <c r="R163" i="4" s="1"/>
  <c r="H317" i="4"/>
  <c r="G317" i="6" s="1"/>
  <c r="H317" i="6" s="1"/>
  <c r="H18" i="4"/>
  <c r="R18" i="4" s="1"/>
  <c r="Q296" i="4"/>
  <c r="Q205" i="6"/>
  <c r="AM205" i="6" s="1"/>
  <c r="AM205" i="7" s="1"/>
  <c r="AM205" i="8" s="1"/>
  <c r="Q48" i="6"/>
  <c r="AM48" i="6" s="1"/>
  <c r="AM48" i="7" s="1"/>
  <c r="AM48" i="8" s="1"/>
  <c r="Q223" i="6"/>
  <c r="AM223" i="6" s="1"/>
  <c r="AM223" i="7" s="1"/>
  <c r="AM223" i="8" s="1"/>
  <c r="Q338" i="6"/>
  <c r="AM338" i="6" s="1"/>
  <c r="AM338" i="7" s="1"/>
  <c r="AM338" i="8" s="1"/>
  <c r="R12" i="6"/>
  <c r="R278" i="6"/>
  <c r="J507" i="6"/>
  <c r="Q507" i="6"/>
  <c r="Q142" i="4"/>
  <c r="J554" i="6"/>
  <c r="Q554" i="6"/>
  <c r="I532" i="7"/>
  <c r="R532" i="6"/>
  <c r="Q272" i="6"/>
  <c r="AM272" i="6" s="1"/>
  <c r="AM272" i="7" s="1"/>
  <c r="AM272" i="8" s="1"/>
  <c r="Q417" i="6"/>
  <c r="R419" i="6"/>
  <c r="Q290" i="6"/>
  <c r="AM290" i="6" s="1"/>
  <c r="AM290" i="7" s="1"/>
  <c r="AM290" i="8" s="1"/>
  <c r="H241" i="4"/>
  <c r="R241" i="4" s="1"/>
  <c r="AG152" i="4"/>
  <c r="H115" i="4"/>
  <c r="R115" i="4" s="1"/>
  <c r="R223" i="6"/>
  <c r="R338" i="6"/>
  <c r="Q5" i="6"/>
  <c r="AM5" i="6" s="1"/>
  <c r="AM5" i="7" s="1"/>
  <c r="AM5" i="8" s="1"/>
  <c r="Q647" i="6"/>
  <c r="AM647" i="6" s="1"/>
  <c r="AM647" i="7" s="1"/>
  <c r="AM647" i="8" s="1"/>
  <c r="Q547" i="7"/>
  <c r="Q522" i="7"/>
  <c r="I611" i="7"/>
  <c r="R611" i="6"/>
  <c r="R157" i="6"/>
  <c r="G157" i="7"/>
  <c r="R263" i="6"/>
  <c r="G263" i="7"/>
  <c r="H263" i="7" s="1"/>
  <c r="G263" i="8" s="1"/>
  <c r="H263" i="8" s="1"/>
  <c r="R527" i="6"/>
  <c r="I527" i="7"/>
  <c r="J456" i="7"/>
  <c r="Q456" i="7"/>
  <c r="J564" i="7"/>
  <c r="Q564" i="7"/>
  <c r="J568" i="7"/>
  <c r="Q568" i="7"/>
  <c r="J595" i="7"/>
  <c r="Q595" i="7"/>
  <c r="J616" i="7"/>
  <c r="Q616" i="7"/>
  <c r="J457" i="7"/>
  <c r="Q457" i="7"/>
  <c r="J472" i="7"/>
  <c r="Q472" i="7"/>
  <c r="Q455" i="7"/>
  <c r="J478" i="7"/>
  <c r="Q478" i="7"/>
  <c r="Q121" i="6"/>
  <c r="AM121" i="6" s="1"/>
  <c r="AM121" i="7" s="1"/>
  <c r="AM121" i="8" s="1"/>
  <c r="Q157" i="6"/>
  <c r="AM157" i="6" s="1"/>
  <c r="AM157" i="7" s="1"/>
  <c r="AM157" i="8" s="1"/>
  <c r="Q425" i="6"/>
  <c r="Q75" i="6"/>
  <c r="AM75" i="6" s="1"/>
  <c r="AM75" i="7" s="1"/>
  <c r="AM75" i="8" s="1"/>
  <c r="Q220" i="6"/>
  <c r="AM220" i="6" s="1"/>
  <c r="AM220" i="7" s="1"/>
  <c r="AM220" i="8" s="1"/>
  <c r="R335" i="6"/>
  <c r="R374" i="6"/>
  <c r="R290" i="6"/>
  <c r="R172" i="6"/>
  <c r="R27" i="6"/>
  <c r="G27" i="7"/>
  <c r="H27" i="7" s="1"/>
  <c r="R205" i="6"/>
  <c r="G205" i="7"/>
  <c r="H205" i="7" s="1"/>
  <c r="R371" i="6"/>
  <c r="G371" i="7"/>
  <c r="H371" i="7" s="1"/>
  <c r="R145" i="6"/>
  <c r="G145" i="7"/>
  <c r="H145" i="7" s="1"/>
  <c r="G145" i="8" s="1"/>
  <c r="H145" i="8" s="1"/>
  <c r="R232" i="6"/>
  <c r="G232" i="7"/>
  <c r="H232" i="7" s="1"/>
  <c r="G232" i="8" s="1"/>
  <c r="H232" i="8" s="1"/>
  <c r="R124" i="6"/>
  <c r="G124" i="7"/>
  <c r="H124" i="7" s="1"/>
  <c r="R618" i="6"/>
  <c r="I618" i="7"/>
  <c r="J448" i="7"/>
  <c r="Q448" i="7"/>
  <c r="J444" i="7"/>
  <c r="Q444" i="7"/>
  <c r="H416" i="7"/>
  <c r="Q416" i="7"/>
  <c r="J577" i="7"/>
  <c r="Q577" i="7"/>
  <c r="J462" i="7"/>
  <c r="Q462" i="7"/>
  <c r="J558" i="7"/>
  <c r="Q558" i="7"/>
  <c r="J436" i="7"/>
  <c r="Q436" i="7"/>
  <c r="J562" i="7"/>
  <c r="Q562" i="7"/>
  <c r="J431" i="7"/>
  <c r="Q431" i="7"/>
  <c r="J620" i="7"/>
  <c r="Q620" i="7"/>
  <c r="J528" i="7"/>
  <c r="Q528" i="7"/>
  <c r="J520" i="7"/>
  <c r="Q520" i="7"/>
  <c r="J585" i="7"/>
  <c r="Q585" i="7"/>
  <c r="J518" i="7"/>
  <c r="Q518" i="7"/>
  <c r="J587" i="7"/>
  <c r="Q587" i="7"/>
  <c r="J435" i="7"/>
  <c r="Q435" i="7"/>
  <c r="R251" i="6"/>
  <c r="G251" i="7"/>
  <c r="H251" i="7" s="1"/>
  <c r="G251" i="8" s="1"/>
  <c r="H251" i="8" s="1"/>
  <c r="R121" i="6"/>
  <c r="G121" i="7"/>
  <c r="H121" i="7" s="1"/>
  <c r="R84" i="6"/>
  <c r="G84" i="7"/>
  <c r="J485" i="7"/>
  <c r="Q485" i="7"/>
  <c r="J546" i="7"/>
  <c r="Q546" i="7"/>
  <c r="L641" i="7"/>
  <c r="Q641" i="7"/>
  <c r="J613" i="7"/>
  <c r="Q613" i="7"/>
  <c r="J464" i="7"/>
  <c r="Q464" i="7"/>
  <c r="H418" i="7"/>
  <c r="Q418" i="7"/>
  <c r="J550" i="7"/>
  <c r="Q550" i="7"/>
  <c r="J499" i="7"/>
  <c r="Q499" i="7"/>
  <c r="J557" i="7"/>
  <c r="Q557" i="7"/>
  <c r="J594" i="7"/>
  <c r="Q594" i="7"/>
  <c r="L653" i="7"/>
  <c r="Q653" i="7"/>
  <c r="J503" i="7"/>
  <c r="Q503" i="7"/>
  <c r="J561" i="7"/>
  <c r="Q561" i="7"/>
  <c r="J574" i="7"/>
  <c r="Q574" i="7"/>
  <c r="J531" i="7"/>
  <c r="Q531" i="7"/>
  <c r="R272" i="6"/>
  <c r="R654" i="6"/>
  <c r="Q145" i="6"/>
  <c r="AM145" i="6" s="1"/>
  <c r="AM145" i="7" s="1"/>
  <c r="AM145" i="8" s="1"/>
  <c r="Q359" i="6"/>
  <c r="AM359" i="6" s="1"/>
  <c r="AM359" i="7" s="1"/>
  <c r="AM359" i="8" s="1"/>
  <c r="R326" i="6"/>
  <c r="R208" i="6"/>
  <c r="Q652" i="6"/>
  <c r="Q523" i="6"/>
  <c r="Q311" i="6"/>
  <c r="AM311" i="6" s="1"/>
  <c r="AM311" i="7" s="1"/>
  <c r="AM311" i="8" s="1"/>
  <c r="R184" i="6"/>
  <c r="G184" i="7"/>
  <c r="H184" i="7" s="1"/>
  <c r="R15" i="6"/>
  <c r="G15" i="7"/>
  <c r="H15" i="7" s="1"/>
  <c r="G15" i="8" s="1"/>
  <c r="H15" i="8" s="1"/>
  <c r="R356" i="6"/>
  <c r="G356" i="7"/>
  <c r="R347" i="6"/>
  <c r="G347" i="7"/>
  <c r="H347" i="7" s="1"/>
  <c r="G347" i="8" s="1"/>
  <c r="H347" i="8" s="1"/>
  <c r="R299" i="6"/>
  <c r="G299" i="7"/>
  <c r="R193" i="6"/>
  <c r="G193" i="7"/>
  <c r="H193" i="7" s="1"/>
  <c r="G193" i="8" s="1"/>
  <c r="H193" i="8" s="1"/>
  <c r="R362" i="6"/>
  <c r="G362" i="7"/>
  <c r="H362" i="7" s="1"/>
  <c r="G362" i="8" s="1"/>
  <c r="H362" i="8" s="1"/>
  <c r="R48" i="6"/>
  <c r="G48" i="7"/>
  <c r="H48" i="7" s="1"/>
  <c r="R403" i="6"/>
  <c r="G403" i="7"/>
  <c r="H403" i="7" s="1"/>
  <c r="G403" i="8" s="1"/>
  <c r="H403" i="8" s="1"/>
  <c r="R196" i="6"/>
  <c r="G196" i="7"/>
  <c r="H196" i="7" s="1"/>
  <c r="R647" i="6"/>
  <c r="K647" i="7"/>
  <c r="L647" i="7" s="1"/>
  <c r="R421" i="6"/>
  <c r="G421" i="7"/>
  <c r="R413" i="6"/>
  <c r="R417" i="6"/>
  <c r="G417" i="7"/>
  <c r="Q527" i="6"/>
  <c r="R169" i="6"/>
  <c r="I169" i="7"/>
  <c r="J169" i="7" s="1"/>
  <c r="I169" i="8" s="1"/>
  <c r="J169" i="8" s="1"/>
  <c r="R524" i="6"/>
  <c r="I524" i="7"/>
  <c r="Q579" i="7"/>
  <c r="R72" i="6"/>
  <c r="G72" i="7"/>
  <c r="H72" i="7" s="1"/>
  <c r="G72" i="8" s="1"/>
  <c r="H72" i="8" s="1"/>
  <c r="R99" i="6"/>
  <c r="G99" i="7"/>
  <c r="H99" i="7" s="1"/>
  <c r="J471" i="7"/>
  <c r="Q471" i="7"/>
  <c r="L643" i="7"/>
  <c r="Q643" i="7"/>
  <c r="J449" i="7"/>
  <c r="Q449" i="7"/>
  <c r="J545" i="7"/>
  <c r="Q545" i="7"/>
  <c r="J526" i="7"/>
  <c r="Q526" i="7"/>
  <c r="J590" i="7"/>
  <c r="Q590" i="7"/>
  <c r="L649" i="7"/>
  <c r="Q649" i="7"/>
  <c r="J627" i="7"/>
  <c r="Q627" i="7"/>
  <c r="J607" i="7"/>
  <c r="Q607" i="7"/>
  <c r="H420" i="7"/>
  <c r="Q420" i="7"/>
  <c r="J466" i="7"/>
  <c r="Q466" i="7"/>
  <c r="L639" i="7"/>
  <c r="Q639" i="7"/>
  <c r="J489" i="7"/>
  <c r="Q489" i="7"/>
  <c r="J582" i="7"/>
  <c r="Q582" i="7"/>
  <c r="J477" i="7"/>
  <c r="Q477" i="7"/>
  <c r="R51" i="6"/>
  <c r="G51" i="7"/>
  <c r="H51" i="7" s="1"/>
  <c r="G51" i="8" s="1"/>
  <c r="H51" i="8" s="1"/>
  <c r="R646" i="6"/>
  <c r="K646" i="7"/>
  <c r="R63" i="6"/>
  <c r="G63" i="7"/>
  <c r="H63" i="7" s="1"/>
  <c r="G63" i="8" s="1"/>
  <c r="H63" i="8" s="1"/>
  <c r="J468" i="7"/>
  <c r="Q468" i="7"/>
  <c r="J621" i="7"/>
  <c r="Q621" i="7"/>
  <c r="J573" i="7"/>
  <c r="Q573" i="7"/>
  <c r="J450" i="7"/>
  <c r="Q450" i="7"/>
  <c r="J447" i="7"/>
  <c r="Q447" i="7"/>
  <c r="J584" i="7"/>
  <c r="Q584" i="7"/>
  <c r="J602" i="7"/>
  <c r="Q602" i="7"/>
  <c r="J476" i="7"/>
  <c r="Q476" i="7"/>
  <c r="J601" i="7"/>
  <c r="Q601" i="7"/>
  <c r="J566" i="7"/>
  <c r="Q566" i="7"/>
  <c r="J517" i="7"/>
  <c r="Q517" i="7"/>
  <c r="J483" i="7"/>
  <c r="Q483" i="7"/>
  <c r="J615" i="7"/>
  <c r="Q615" i="7"/>
  <c r="J459" i="7"/>
  <c r="Q459" i="7"/>
  <c r="J442" i="7"/>
  <c r="Q442" i="7"/>
  <c r="J434" i="7"/>
  <c r="Q434" i="7"/>
  <c r="J501" i="7"/>
  <c r="Q501" i="7"/>
  <c r="J521" i="7"/>
  <c r="Q521" i="7"/>
  <c r="J614" i="7"/>
  <c r="Q614" i="7"/>
  <c r="J541" i="7"/>
  <c r="Q541" i="7"/>
  <c r="J567" i="7"/>
  <c r="Q567" i="7"/>
  <c r="R148" i="6"/>
  <c r="Q60" i="6"/>
  <c r="AM60" i="6" s="1"/>
  <c r="AM60" i="7" s="1"/>
  <c r="AM60" i="8" s="1"/>
  <c r="R39" i="6"/>
  <c r="R425" i="6"/>
  <c r="Q4" i="6"/>
  <c r="AM4" i="6" s="1"/>
  <c r="AM4" i="7" s="1"/>
  <c r="AM4" i="8" s="1"/>
  <c r="R275" i="6"/>
  <c r="R359" i="6"/>
  <c r="R75" i="6"/>
  <c r="Q326" i="6"/>
  <c r="AM326" i="6" s="1"/>
  <c r="AM326" i="7" s="1"/>
  <c r="AM326" i="8" s="1"/>
  <c r="Q108" i="6"/>
  <c r="AM108" i="6" s="1"/>
  <c r="AM108" i="7" s="1"/>
  <c r="AM108" i="8" s="1"/>
  <c r="Q374" i="6"/>
  <c r="AM374" i="6" s="1"/>
  <c r="AM374" i="7" s="1"/>
  <c r="AM374" i="8" s="1"/>
  <c r="R652" i="6"/>
  <c r="R380" i="6"/>
  <c r="R523" i="6"/>
  <c r="R350" i="6"/>
  <c r="G350" i="7"/>
  <c r="H350" i="7" s="1"/>
  <c r="R36" i="6"/>
  <c r="G36" i="7"/>
  <c r="H36" i="7" s="1"/>
  <c r="R60" i="6"/>
  <c r="G60" i="7"/>
  <c r="H60" i="7" s="1"/>
  <c r="G60" i="8" s="1"/>
  <c r="H60" i="8" s="1"/>
  <c r="R108" i="6"/>
  <c r="G108" i="7"/>
  <c r="H108" i="7" s="1"/>
  <c r="G108" i="8" s="1"/>
  <c r="H108" i="8" s="1"/>
  <c r="R394" i="6"/>
  <c r="G394" i="7"/>
  <c r="H394" i="7" s="1"/>
  <c r="G394" i="8" s="1"/>
  <c r="H394" i="8" s="1"/>
  <c r="R287" i="6"/>
  <c r="G287" i="7"/>
  <c r="H287" i="7" s="1"/>
  <c r="G287" i="8" s="1"/>
  <c r="H287" i="8" s="1"/>
  <c r="R24" i="6"/>
  <c r="G24" i="7"/>
  <c r="R266" i="6"/>
  <c r="G266" i="7"/>
  <c r="R314" i="6"/>
  <c r="G314" i="7"/>
  <c r="H314" i="7" s="1"/>
  <c r="R423" i="6"/>
  <c r="G423" i="7"/>
  <c r="R644" i="6"/>
  <c r="K644" i="7"/>
  <c r="R640" i="6"/>
  <c r="K640" i="7"/>
  <c r="Q440" i="7"/>
  <c r="R323" i="6"/>
  <c r="I323" i="7"/>
  <c r="J323" i="7" s="1"/>
  <c r="I323" i="8" s="1"/>
  <c r="J323" i="8" s="1"/>
  <c r="Q560" i="7"/>
  <c r="R490" i="6"/>
  <c r="I490" i="7"/>
  <c r="J437" i="7"/>
  <c r="Q437" i="7"/>
  <c r="J533" i="7"/>
  <c r="Q533" i="7"/>
  <c r="J475" i="7"/>
  <c r="Q475" i="7"/>
  <c r="J469" i="7"/>
  <c r="Q469" i="7"/>
  <c r="L633" i="7"/>
  <c r="Q633" i="7"/>
  <c r="J608" i="7"/>
  <c r="Q608" i="7"/>
  <c r="J482" i="7"/>
  <c r="Q482" i="7"/>
  <c r="J610" i="7"/>
  <c r="Q610" i="7"/>
  <c r="J612" i="7"/>
  <c r="Q612" i="7"/>
  <c r="J511" i="7"/>
  <c r="Q511" i="7"/>
  <c r="J460" i="7"/>
  <c r="Q460" i="7"/>
  <c r="J493" i="7"/>
  <c r="Q493" i="7"/>
  <c r="J538" i="7"/>
  <c r="Q538" i="7"/>
  <c r="J552" i="7"/>
  <c r="Q552" i="7"/>
  <c r="J536" i="7"/>
  <c r="Q536" i="7"/>
  <c r="L655" i="7"/>
  <c r="Q655" i="7"/>
  <c r="J441" i="7"/>
  <c r="Q441" i="7"/>
  <c r="J452" i="7"/>
  <c r="Q452" i="7"/>
  <c r="J438" i="7"/>
  <c r="Q438" i="7"/>
  <c r="J502" i="7"/>
  <c r="Q502" i="7"/>
  <c r="J571" i="7"/>
  <c r="Q571" i="7"/>
  <c r="J445" i="7"/>
  <c r="Q445" i="7"/>
  <c r="J551" i="7"/>
  <c r="Q551" i="7"/>
  <c r="J509" i="7"/>
  <c r="Q509" i="7"/>
  <c r="J543" i="7"/>
  <c r="Q543" i="7"/>
  <c r="J556" i="7"/>
  <c r="Q556" i="7"/>
  <c r="J463" i="7"/>
  <c r="Q463" i="7"/>
  <c r="J512" i="7"/>
  <c r="Q512" i="7"/>
  <c r="J506" i="7"/>
  <c r="Q506" i="7"/>
  <c r="J519" i="7"/>
  <c r="Q519" i="7"/>
  <c r="L657" i="7"/>
  <c r="Q657" i="7"/>
  <c r="J553" i="7"/>
  <c r="Q553" i="7"/>
  <c r="J555" i="7"/>
  <c r="Q555" i="7"/>
  <c r="J589" i="7"/>
  <c r="Q589" i="7"/>
  <c r="J599" i="7"/>
  <c r="Q599" i="7"/>
  <c r="J461" i="7"/>
  <c r="Q461" i="7"/>
  <c r="J491" i="7"/>
  <c r="Q491" i="7"/>
  <c r="J530" i="7"/>
  <c r="Q530" i="7"/>
  <c r="J572" i="7"/>
  <c r="Q572" i="7"/>
  <c r="J544" i="7"/>
  <c r="Q544" i="7"/>
  <c r="J597" i="7"/>
  <c r="Q597" i="7"/>
  <c r="J628" i="7"/>
  <c r="Q628" i="7"/>
  <c r="J617" i="7"/>
  <c r="Q617" i="7"/>
  <c r="J619" i="7"/>
  <c r="Q619" i="7"/>
  <c r="J467" i="7"/>
  <c r="Q467" i="7"/>
  <c r="Q549" i="7"/>
  <c r="J500" i="7"/>
  <c r="Q500" i="7"/>
  <c r="J433" i="7"/>
  <c r="Q433" i="7"/>
  <c r="J529" i="7"/>
  <c r="Q529" i="7"/>
  <c r="J625" i="7"/>
  <c r="Q625" i="7"/>
  <c r="J446" i="7"/>
  <c r="Q446" i="7"/>
  <c r="J606" i="7"/>
  <c r="Q606" i="7"/>
  <c r="J563" i="7"/>
  <c r="Q563" i="7"/>
  <c r="M663" i="6"/>
  <c r="Q663" i="6" s="1"/>
  <c r="AM663" i="6" s="1"/>
  <c r="AM663" i="7" s="1"/>
  <c r="AM663" i="8" s="1"/>
  <c r="K632" i="6"/>
  <c r="I3" i="6"/>
  <c r="J3" i="6" s="1"/>
  <c r="H57" i="4"/>
  <c r="R57" i="4" s="1"/>
  <c r="AG684" i="2"/>
  <c r="Q78" i="4"/>
  <c r="H154" i="4"/>
  <c r="H118" i="4"/>
  <c r="R118" i="4" s="1"/>
  <c r="AH682" i="2"/>
  <c r="O661" i="6"/>
  <c r="O668" i="6" s="1"/>
  <c r="AB678" i="4"/>
  <c r="Q287" i="6"/>
  <c r="AM287" i="6" s="1"/>
  <c r="AM287" i="7" s="1"/>
  <c r="AM287" i="8" s="1"/>
  <c r="K238" i="6"/>
  <c r="L238" i="6" s="1"/>
  <c r="K244" i="6"/>
  <c r="L244" i="6" s="1"/>
  <c r="Q380" i="6"/>
  <c r="AM380" i="6" s="1"/>
  <c r="AM380" i="7" s="1"/>
  <c r="AM380" i="8" s="1"/>
  <c r="Q250" i="6"/>
  <c r="AM250" i="6" s="1"/>
  <c r="AM250" i="7" s="1"/>
  <c r="AM250" i="8" s="1"/>
  <c r="I244" i="6"/>
  <c r="J244" i="6" s="1"/>
  <c r="R181" i="6"/>
  <c r="I429" i="6"/>
  <c r="Q429" i="6" s="1"/>
  <c r="K662" i="6"/>
  <c r="L662" i="6" s="1"/>
  <c r="Q90" i="4"/>
  <c r="G244" i="6"/>
  <c r="H244" i="6" s="1"/>
  <c r="Q275" i="6"/>
  <c r="AM275" i="6" s="1"/>
  <c r="AM275" i="7" s="1"/>
  <c r="AM275" i="8" s="1"/>
  <c r="I151" i="6"/>
  <c r="J151" i="6" s="1"/>
  <c r="Q419" i="6"/>
  <c r="I248" i="6"/>
  <c r="J248" i="6" s="1"/>
  <c r="Q63" i="6"/>
  <c r="AM63" i="6" s="1"/>
  <c r="AM63" i="7" s="1"/>
  <c r="AM63" i="8" s="1"/>
  <c r="Q172" i="6"/>
  <c r="AM172" i="6" s="1"/>
  <c r="AM172" i="7" s="1"/>
  <c r="AM172" i="8" s="1"/>
  <c r="O111" i="6"/>
  <c r="P111" i="6" s="1"/>
  <c r="I245" i="6"/>
  <c r="J245" i="6" s="1"/>
  <c r="K213" i="6"/>
  <c r="L213" i="6" s="1"/>
  <c r="R235" i="4"/>
  <c r="K226" i="6"/>
  <c r="L226" i="6" s="1"/>
  <c r="G238" i="6"/>
  <c r="H238" i="6" s="1"/>
  <c r="Q332" i="4"/>
  <c r="O112" i="6"/>
  <c r="Q112" i="6" s="1"/>
  <c r="AM112" i="6" s="1"/>
  <c r="AM112" i="7" s="1"/>
  <c r="AM112" i="8" s="1"/>
  <c r="Q175" i="4"/>
  <c r="Q72" i="6"/>
  <c r="AM72" i="6" s="1"/>
  <c r="AM72" i="7" s="1"/>
  <c r="AM72" i="8" s="1"/>
  <c r="Q421" i="6"/>
  <c r="Q99" i="6"/>
  <c r="AM99" i="6" s="1"/>
  <c r="AM99" i="7" s="1"/>
  <c r="AM99" i="8" s="1"/>
  <c r="G114" i="6"/>
  <c r="H114" i="6" s="1"/>
  <c r="Q124" i="6"/>
  <c r="AM124" i="6" s="1"/>
  <c r="AM124" i="7" s="1"/>
  <c r="AM124" i="8" s="1"/>
  <c r="K214" i="6"/>
  <c r="L214" i="6" s="1"/>
  <c r="I111" i="6"/>
  <c r="J111" i="6" s="1"/>
  <c r="K211" i="6"/>
  <c r="L211" i="6" s="1"/>
  <c r="R160" i="6"/>
  <c r="R406" i="6"/>
  <c r="R108" i="4"/>
  <c r="I249" i="6"/>
  <c r="I676" i="6" s="1"/>
  <c r="Q490" i="6"/>
  <c r="K247" i="6"/>
  <c r="J676" i="4"/>
  <c r="J152" i="4"/>
  <c r="G235" i="6"/>
  <c r="Q39" i="6"/>
  <c r="AM39" i="6" s="1"/>
  <c r="AM39" i="7" s="1"/>
  <c r="AM39" i="8" s="1"/>
  <c r="Q415" i="6"/>
  <c r="Q169" i="6"/>
  <c r="AM169" i="6" s="1"/>
  <c r="AM169" i="7" s="1"/>
  <c r="AM169" i="8" s="1"/>
  <c r="Q208" i="6"/>
  <c r="AM208" i="6" s="1"/>
  <c r="AM208" i="7" s="1"/>
  <c r="AM208" i="8" s="1"/>
  <c r="R213" i="4"/>
  <c r="Q644" i="6"/>
  <c r="Q148" i="6"/>
  <c r="AM148" i="6" s="1"/>
  <c r="AM148" i="7" s="1"/>
  <c r="AM148" i="8" s="1"/>
  <c r="Q423" i="6"/>
  <c r="Q96" i="6"/>
  <c r="AM96" i="6" s="1"/>
  <c r="AM96" i="7" s="1"/>
  <c r="AM96" i="8" s="1"/>
  <c r="L637" i="6"/>
  <c r="Q637" i="6"/>
  <c r="Q248" i="4"/>
  <c r="Q347" i="6"/>
  <c r="AM347" i="6" s="1"/>
  <c r="AM347" i="7" s="1"/>
  <c r="AM347" i="8" s="1"/>
  <c r="Q193" i="6"/>
  <c r="AM193" i="6" s="1"/>
  <c r="AM193" i="7" s="1"/>
  <c r="AM193" i="8" s="1"/>
  <c r="Q350" i="6"/>
  <c r="AM350" i="6" s="1"/>
  <c r="AM350" i="7" s="1"/>
  <c r="AM350" i="8" s="1"/>
  <c r="Q362" i="6"/>
  <c r="AM362" i="6" s="1"/>
  <c r="AM362" i="7" s="1"/>
  <c r="AM362" i="8" s="1"/>
  <c r="R411" i="4"/>
  <c r="G411" i="6"/>
  <c r="Q36" i="6"/>
  <c r="AM36" i="6" s="1"/>
  <c r="AM36" i="7" s="1"/>
  <c r="AM36" i="8" s="1"/>
  <c r="Q15" i="6"/>
  <c r="AM15" i="6" s="1"/>
  <c r="AM15" i="7" s="1"/>
  <c r="AM15" i="8" s="1"/>
  <c r="Q640" i="6"/>
  <c r="Q356" i="6"/>
  <c r="AM356" i="6" s="1"/>
  <c r="AM356" i="7" s="1"/>
  <c r="AM356" i="8" s="1"/>
  <c r="Q299" i="6"/>
  <c r="AM299" i="6" s="1"/>
  <c r="AM299" i="7" s="1"/>
  <c r="AM299" i="8" s="1"/>
  <c r="Q181" i="6"/>
  <c r="AM181" i="6" s="1"/>
  <c r="AM181" i="7" s="1"/>
  <c r="AM181" i="8" s="1"/>
  <c r="Q323" i="6"/>
  <c r="AM323" i="6" s="1"/>
  <c r="AM323" i="7" s="1"/>
  <c r="AM323" i="8" s="1"/>
  <c r="Q214" i="4"/>
  <c r="Q302" i="6"/>
  <c r="AM302" i="6" s="1"/>
  <c r="AM302" i="7" s="1"/>
  <c r="AM302" i="8" s="1"/>
  <c r="Q400" i="4"/>
  <c r="Q368" i="4"/>
  <c r="Q33" i="4"/>
  <c r="Q105" i="4"/>
  <c r="J675" i="4"/>
  <c r="Q9" i="4"/>
  <c r="H260" i="4"/>
  <c r="G260" i="6" s="1"/>
  <c r="H260" i="6" s="1"/>
  <c r="Q406" i="6"/>
  <c r="AM406" i="6" s="1"/>
  <c r="AM406" i="7" s="1"/>
  <c r="AM406" i="8" s="1"/>
  <c r="AE673" i="4"/>
  <c r="Q353" i="4"/>
  <c r="R245" i="4"/>
  <c r="Q320" i="4"/>
  <c r="Q51" i="6"/>
  <c r="AM51" i="6" s="1"/>
  <c r="AM51" i="7" s="1"/>
  <c r="AM51" i="8" s="1"/>
  <c r="Q196" i="6"/>
  <c r="AM196" i="6" s="1"/>
  <c r="AM196" i="7" s="1"/>
  <c r="AM196" i="8" s="1"/>
  <c r="Q12" i="6"/>
  <c r="AM12" i="6" s="1"/>
  <c r="Q403" i="6"/>
  <c r="AM403" i="6" s="1"/>
  <c r="AM403" i="7" s="1"/>
  <c r="AM403" i="8" s="1"/>
  <c r="AG212" i="4"/>
  <c r="Q284" i="4"/>
  <c r="H199" i="4"/>
  <c r="H365" i="4"/>
  <c r="R365" i="4" s="1"/>
  <c r="Q305" i="4"/>
  <c r="G673" i="4"/>
  <c r="Q184" i="6"/>
  <c r="AM184" i="6" s="1"/>
  <c r="AM184" i="7" s="1"/>
  <c r="AM184" i="8" s="1"/>
  <c r="AG113" i="4"/>
  <c r="H30" i="4"/>
  <c r="Q127" i="4"/>
  <c r="Q269" i="4"/>
  <c r="Q190" i="4"/>
  <c r="Q166" i="4"/>
  <c r="Q24" i="6"/>
  <c r="AM24" i="6" s="1"/>
  <c r="AM24" i="7" s="1"/>
  <c r="AM24" i="8" s="1"/>
  <c r="Q314" i="6"/>
  <c r="AM314" i="6" s="1"/>
  <c r="AM314" i="7" s="1"/>
  <c r="AM314" i="8" s="1"/>
  <c r="Q251" i="6"/>
  <c r="AM251" i="6" s="1"/>
  <c r="AM251" i="7" s="1"/>
  <c r="AM251" i="8" s="1"/>
  <c r="Q646" i="6"/>
  <c r="AM646" i="6" s="1"/>
  <c r="I665" i="4"/>
  <c r="I667" i="4" s="1"/>
  <c r="I680" i="4" s="1"/>
  <c r="H344" i="4"/>
  <c r="G344" i="6" s="1"/>
  <c r="H344" i="6" s="1"/>
  <c r="Q3" i="4"/>
  <c r="R400" i="4"/>
  <c r="G400" i="6"/>
  <c r="H400" i="6" s="1"/>
  <c r="R139" i="4"/>
  <c r="G139" i="6"/>
  <c r="H139" i="6" s="1"/>
  <c r="R54" i="4"/>
  <c r="G54" i="6"/>
  <c r="H54" i="6" s="1"/>
  <c r="R329" i="4"/>
  <c r="G329" i="6"/>
  <c r="H329" i="6" s="1"/>
  <c r="R320" i="4"/>
  <c r="G320" i="6"/>
  <c r="H320" i="6" s="1"/>
  <c r="R409" i="4"/>
  <c r="G409" i="6"/>
  <c r="H409" i="6" s="1"/>
  <c r="R409" i="6" s="1"/>
  <c r="R281" i="4"/>
  <c r="G281" i="6"/>
  <c r="H281" i="6" s="1"/>
  <c r="R142" i="4"/>
  <c r="G142" i="6"/>
  <c r="H142" i="6" s="1"/>
  <c r="R142" i="6" s="1"/>
  <c r="R214" i="4"/>
  <c r="G214" i="6"/>
  <c r="H214" i="6" s="1"/>
  <c r="R353" i="4"/>
  <c r="G353" i="6"/>
  <c r="H353" i="6" s="1"/>
  <c r="R45" i="4"/>
  <c r="G45" i="6"/>
  <c r="H45" i="6" s="1"/>
  <c r="R377" i="4"/>
  <c r="G377" i="6"/>
  <c r="H377" i="6" s="1"/>
  <c r="R296" i="4"/>
  <c r="G296" i="6"/>
  <c r="H296" i="6" s="1"/>
  <c r="R286" i="4"/>
  <c r="G286" i="6"/>
  <c r="R319" i="4"/>
  <c r="G319" i="6"/>
  <c r="J348" i="6"/>
  <c r="Q348" i="6"/>
  <c r="AM348" i="6" s="1"/>
  <c r="AM348" i="7" s="1"/>
  <c r="AM348" i="8" s="1"/>
  <c r="H189" i="6"/>
  <c r="Q189" i="6"/>
  <c r="AM189" i="6" s="1"/>
  <c r="AM189" i="7" s="1"/>
  <c r="AM189" i="8" s="1"/>
  <c r="H29" i="6"/>
  <c r="Q29" i="6"/>
  <c r="AM29" i="6" s="1"/>
  <c r="AM29" i="7" s="1"/>
  <c r="AM29" i="8" s="1"/>
  <c r="H277" i="6"/>
  <c r="Q277" i="6"/>
  <c r="AM277" i="6" s="1"/>
  <c r="AM277" i="7" s="1"/>
  <c r="AM277" i="8" s="1"/>
  <c r="H385" i="6"/>
  <c r="Q385" i="6"/>
  <c r="AM385" i="6" s="1"/>
  <c r="AM385" i="7" s="1"/>
  <c r="AM385" i="8" s="1"/>
  <c r="J170" i="6"/>
  <c r="Q170" i="6"/>
  <c r="AM170" i="6" s="1"/>
  <c r="AM170" i="7" s="1"/>
  <c r="AM170" i="8" s="1"/>
  <c r="H253" i="6"/>
  <c r="Q253" i="6"/>
  <c r="AM253" i="6" s="1"/>
  <c r="AM253" i="7" s="1"/>
  <c r="AM253" i="8" s="1"/>
  <c r="J309" i="6"/>
  <c r="Q309" i="6"/>
  <c r="AM309" i="6" s="1"/>
  <c r="AM309" i="7" s="1"/>
  <c r="AM309" i="8" s="1"/>
  <c r="J398" i="6"/>
  <c r="Q398" i="6"/>
  <c r="AM398" i="6" s="1"/>
  <c r="AM398" i="7" s="1"/>
  <c r="AM398" i="8" s="1"/>
  <c r="H313" i="6"/>
  <c r="Q313" i="6"/>
  <c r="AM313" i="6" s="1"/>
  <c r="AM313" i="7" s="1"/>
  <c r="AM313" i="8" s="1"/>
  <c r="H340" i="6"/>
  <c r="Q340" i="6"/>
  <c r="AM340" i="6" s="1"/>
  <c r="AM340" i="7" s="1"/>
  <c r="AM340" i="8" s="1"/>
  <c r="H50" i="6"/>
  <c r="Q50" i="6"/>
  <c r="AM50" i="6" s="1"/>
  <c r="AM50" i="7" s="1"/>
  <c r="AM50" i="8" s="1"/>
  <c r="H236" i="6"/>
  <c r="Q236" i="6"/>
  <c r="AM236" i="6" s="1"/>
  <c r="AM236" i="7" s="1"/>
  <c r="AM236" i="8" s="1"/>
  <c r="J173" i="6"/>
  <c r="Q173" i="6"/>
  <c r="AM173" i="6" s="1"/>
  <c r="AM173" i="7" s="1"/>
  <c r="AM173" i="8" s="1"/>
  <c r="J264" i="6"/>
  <c r="Q264" i="6"/>
  <c r="AM264" i="6" s="1"/>
  <c r="AM264" i="7" s="1"/>
  <c r="AM264" i="8" s="1"/>
  <c r="J330" i="6"/>
  <c r="Q330" i="6"/>
  <c r="AM330" i="6" s="1"/>
  <c r="AM330" i="7" s="1"/>
  <c r="AM330" i="8" s="1"/>
  <c r="H150" i="6"/>
  <c r="Q150" i="6"/>
  <c r="AM150" i="6" s="1"/>
  <c r="AM150" i="7" s="1"/>
  <c r="AM150" i="8" s="1"/>
  <c r="J52" i="6"/>
  <c r="Q52" i="6"/>
  <c r="AM52" i="6" s="1"/>
  <c r="AM52" i="7" s="1"/>
  <c r="AM52" i="8" s="1"/>
  <c r="J37" i="6"/>
  <c r="Q37" i="6"/>
  <c r="AM37" i="6" s="1"/>
  <c r="AM37" i="7" s="1"/>
  <c r="AM37" i="8" s="1"/>
  <c r="J7" i="6"/>
  <c r="Q7" i="6"/>
  <c r="AM7" i="6" s="1"/>
  <c r="AM7" i="7" s="1"/>
  <c r="AM7" i="8" s="1"/>
  <c r="H325" i="6"/>
  <c r="Q325" i="6"/>
  <c r="AM325" i="6" s="1"/>
  <c r="AM325" i="7" s="1"/>
  <c r="AM325" i="8" s="1"/>
  <c r="H364" i="6"/>
  <c r="Q364" i="6"/>
  <c r="AM364" i="6" s="1"/>
  <c r="AM364" i="7" s="1"/>
  <c r="AM364" i="8" s="1"/>
  <c r="J372" i="6"/>
  <c r="Q372" i="6"/>
  <c r="AM372" i="6" s="1"/>
  <c r="AM372" i="7" s="1"/>
  <c r="AM372" i="8" s="1"/>
  <c r="J119" i="6"/>
  <c r="Q119" i="6"/>
  <c r="AM119" i="6" s="1"/>
  <c r="AM119" i="7" s="1"/>
  <c r="AM119" i="8" s="1"/>
  <c r="J327" i="6"/>
  <c r="Q327" i="6"/>
  <c r="AM327" i="6" s="1"/>
  <c r="AM327" i="7" s="1"/>
  <c r="AM327" i="8" s="1"/>
  <c r="J131" i="6"/>
  <c r="Q131" i="6"/>
  <c r="AM131" i="6" s="1"/>
  <c r="AM131" i="7" s="1"/>
  <c r="AM131" i="8" s="1"/>
  <c r="J318" i="6"/>
  <c r="Q318" i="6"/>
  <c r="AM318" i="6" s="1"/>
  <c r="AM318" i="7" s="1"/>
  <c r="AM318" i="8" s="1"/>
  <c r="J76" i="6"/>
  <c r="Q76" i="6"/>
  <c r="AM76" i="6" s="1"/>
  <c r="AM76" i="7" s="1"/>
  <c r="AM76" i="8" s="1"/>
  <c r="J324" i="6"/>
  <c r="Q324" i="6"/>
  <c r="AM324" i="6" s="1"/>
  <c r="AM324" i="7" s="1"/>
  <c r="AM324" i="8" s="1"/>
  <c r="H110" i="6"/>
  <c r="Q110" i="6"/>
  <c r="AM110" i="6" s="1"/>
  <c r="AM110" i="7" s="1"/>
  <c r="AM110" i="8" s="1"/>
  <c r="H358" i="6"/>
  <c r="Q358" i="6"/>
  <c r="AM358" i="6" s="1"/>
  <c r="AM358" i="7" s="1"/>
  <c r="AM358" i="8" s="1"/>
  <c r="J191" i="6"/>
  <c r="Q191" i="6"/>
  <c r="AM191" i="6" s="1"/>
  <c r="AM191" i="7" s="1"/>
  <c r="AM191" i="8" s="1"/>
  <c r="J388" i="6"/>
  <c r="Q388" i="6"/>
  <c r="AM388" i="6" s="1"/>
  <c r="AM388" i="7" s="1"/>
  <c r="AM388" i="8" s="1"/>
  <c r="L234" i="6"/>
  <c r="Q234" i="6"/>
  <c r="AM234" i="6" s="1"/>
  <c r="AM234" i="7" s="1"/>
  <c r="AM234" i="8" s="1"/>
  <c r="H268" i="6"/>
  <c r="Q268" i="6"/>
  <c r="AM268" i="6" s="1"/>
  <c r="AM268" i="7" s="1"/>
  <c r="AM268" i="8" s="1"/>
  <c r="H62" i="6"/>
  <c r="Q62" i="6"/>
  <c r="AM62" i="6" s="1"/>
  <c r="AM62" i="7" s="1"/>
  <c r="AM62" i="8" s="1"/>
  <c r="R104" i="4"/>
  <c r="G104" i="6"/>
  <c r="R20" i="4"/>
  <c r="G20" i="6"/>
  <c r="R386" i="4"/>
  <c r="K386" i="6"/>
  <c r="R298" i="4"/>
  <c r="G298" i="6"/>
  <c r="R201" i="4"/>
  <c r="G201" i="6"/>
  <c r="R127" i="4"/>
  <c r="G127" i="6"/>
  <c r="H127" i="6" s="1"/>
  <c r="R127" i="6" s="1"/>
  <c r="Q377" i="4"/>
  <c r="R367" i="4"/>
  <c r="G367" i="6"/>
  <c r="R262" i="4"/>
  <c r="G262" i="6"/>
  <c r="R226" i="4"/>
  <c r="G226" i="6"/>
  <c r="H226" i="6" s="1"/>
  <c r="R242" i="4"/>
  <c r="G242" i="6"/>
  <c r="R334" i="4"/>
  <c r="G334" i="6"/>
  <c r="R3" i="4"/>
  <c r="G3" i="6"/>
  <c r="H3" i="6" s="1"/>
  <c r="Q139" i="4"/>
  <c r="Q54" i="4"/>
  <c r="Q329" i="4"/>
  <c r="R132" i="4"/>
  <c r="G132" i="6"/>
  <c r="R180" i="4"/>
  <c r="G180" i="6"/>
  <c r="Q114" i="4"/>
  <c r="R175" i="4"/>
  <c r="G175" i="6"/>
  <c r="H175" i="6" s="1"/>
  <c r="R138" i="4"/>
  <c r="G138" i="6"/>
  <c r="R92" i="4"/>
  <c r="G92" i="6"/>
  <c r="R9" i="4"/>
  <c r="G9" i="6"/>
  <c r="H9" i="6" s="1"/>
  <c r="R117" i="4"/>
  <c r="G117" i="6"/>
  <c r="Q394" i="6"/>
  <c r="AM394" i="6" s="1"/>
  <c r="AM394" i="7" s="1"/>
  <c r="AM394" i="8" s="1"/>
  <c r="Q160" i="6"/>
  <c r="AM160" i="6" s="1"/>
  <c r="J61" i="6"/>
  <c r="Q61" i="6"/>
  <c r="AM61" i="6" s="1"/>
  <c r="AM61" i="7" s="1"/>
  <c r="AM61" i="8" s="1"/>
  <c r="J410" i="6"/>
  <c r="Q410" i="6"/>
  <c r="AM410" i="6" s="1"/>
  <c r="AM410" i="7" s="1"/>
  <c r="AM410" i="8" s="1"/>
  <c r="J16" i="6"/>
  <c r="Q16" i="6"/>
  <c r="AM16" i="6" s="1"/>
  <c r="AM16" i="7" s="1"/>
  <c r="AM16" i="8" s="1"/>
  <c r="J22" i="6"/>
  <c r="Q22" i="6"/>
  <c r="AM22" i="6" s="1"/>
  <c r="AM22" i="7" s="1"/>
  <c r="AM22" i="8" s="1"/>
  <c r="H26" i="6"/>
  <c r="Q26" i="6"/>
  <c r="AM26" i="6" s="1"/>
  <c r="AM26" i="7" s="1"/>
  <c r="AM26" i="8" s="1"/>
  <c r="H207" i="6"/>
  <c r="Q207" i="6"/>
  <c r="AM207" i="6" s="1"/>
  <c r="AM207" i="7" s="1"/>
  <c r="AM207" i="8" s="1"/>
  <c r="J384" i="6"/>
  <c r="Q384" i="6"/>
  <c r="AM384" i="6" s="1"/>
  <c r="AM384" i="7" s="1"/>
  <c r="AM384" i="8" s="1"/>
  <c r="H77" i="6"/>
  <c r="Q77" i="6"/>
  <c r="AM77" i="6" s="1"/>
  <c r="AM77" i="7" s="1"/>
  <c r="AM77" i="8" s="1"/>
  <c r="J91" i="6"/>
  <c r="Q91" i="6"/>
  <c r="AM91" i="6" s="1"/>
  <c r="AM91" i="7" s="1"/>
  <c r="AM91" i="8" s="1"/>
  <c r="J342" i="6"/>
  <c r="Q342" i="6"/>
  <c r="AM342" i="6" s="1"/>
  <c r="AM342" i="7" s="1"/>
  <c r="AM342" i="8" s="1"/>
  <c r="H38" i="6"/>
  <c r="Q38" i="6"/>
  <c r="AM38" i="6" s="1"/>
  <c r="AM38" i="7" s="1"/>
  <c r="AM38" i="8" s="1"/>
  <c r="H224" i="6"/>
  <c r="Q224" i="6"/>
  <c r="AM224" i="6" s="1"/>
  <c r="AM224" i="7" s="1"/>
  <c r="AM224" i="8" s="1"/>
  <c r="J46" i="6"/>
  <c r="Q46" i="6"/>
  <c r="AM46" i="6" s="1"/>
  <c r="AM46" i="7" s="1"/>
  <c r="AM46" i="8" s="1"/>
  <c r="J267" i="6"/>
  <c r="Q267" i="6"/>
  <c r="AM267" i="6" s="1"/>
  <c r="AM267" i="7" s="1"/>
  <c r="AM267" i="8" s="1"/>
  <c r="J401" i="6"/>
  <c r="Q401" i="6"/>
  <c r="AM401" i="6" s="1"/>
  <c r="AM401" i="7" s="1"/>
  <c r="AM401" i="8" s="1"/>
  <c r="J176" i="6"/>
  <c r="Q176" i="6"/>
  <c r="AM176" i="6" s="1"/>
  <c r="AM176" i="7" s="1"/>
  <c r="AM176" i="8" s="1"/>
  <c r="J185" i="6"/>
  <c r="Q185" i="6"/>
  <c r="AM185" i="6" s="1"/>
  <c r="AM185" i="7" s="1"/>
  <c r="AM185" i="8" s="1"/>
  <c r="H349" i="6"/>
  <c r="Q349" i="6"/>
  <c r="AM349" i="6" s="1"/>
  <c r="AM349" i="7" s="1"/>
  <c r="AM349" i="8" s="1"/>
  <c r="H174" i="6"/>
  <c r="Q174" i="6"/>
  <c r="AM174" i="6" s="1"/>
  <c r="AM174" i="7" s="1"/>
  <c r="AM174" i="8" s="1"/>
  <c r="H328" i="6"/>
  <c r="Q328" i="6"/>
  <c r="AM328" i="6" s="1"/>
  <c r="AM328" i="7" s="1"/>
  <c r="AM328" i="8" s="1"/>
  <c r="H186" i="6"/>
  <c r="Q186" i="6"/>
  <c r="AM186" i="6" s="1"/>
  <c r="AM186" i="7" s="1"/>
  <c r="AM186" i="8" s="1"/>
  <c r="J167" i="6"/>
  <c r="Q167" i="6"/>
  <c r="AM167" i="6" s="1"/>
  <c r="AM167" i="7" s="1"/>
  <c r="AM167" i="8" s="1"/>
  <c r="H17" i="6"/>
  <c r="Q17" i="6"/>
  <c r="AM17" i="6" s="1"/>
  <c r="AM17" i="7" s="1"/>
  <c r="AM17" i="8" s="1"/>
  <c r="H65" i="6"/>
  <c r="Q65" i="6"/>
  <c r="AM65" i="6" s="1"/>
  <c r="AM65" i="7" s="1"/>
  <c r="AM65" i="8" s="1"/>
  <c r="H89" i="6"/>
  <c r="Q89" i="6"/>
  <c r="AM89" i="6" s="1"/>
  <c r="AM89" i="7" s="1"/>
  <c r="AM89" i="8" s="1"/>
  <c r="J252" i="6"/>
  <c r="Q252" i="6"/>
  <c r="AM252" i="6" s="1"/>
  <c r="AM252" i="7" s="1"/>
  <c r="AM252" i="8" s="1"/>
  <c r="J58" i="6"/>
  <c r="Q58" i="6"/>
  <c r="AM58" i="6" s="1"/>
  <c r="AM58" i="7" s="1"/>
  <c r="AM58" i="8" s="1"/>
  <c r="J194" i="6"/>
  <c r="Q194" i="6"/>
  <c r="AM194" i="6" s="1"/>
  <c r="AM194" i="7" s="1"/>
  <c r="AM194" i="8" s="1"/>
  <c r="J122" i="6"/>
  <c r="Q122" i="6"/>
  <c r="AM122" i="6" s="1"/>
  <c r="AM122" i="7" s="1"/>
  <c r="AM122" i="8" s="1"/>
  <c r="J288" i="6"/>
  <c r="Q288" i="6"/>
  <c r="AM288" i="6" s="1"/>
  <c r="AM288" i="7" s="1"/>
  <c r="AM288" i="8" s="1"/>
  <c r="H304" i="6"/>
  <c r="Q304" i="6"/>
  <c r="AM304" i="6" s="1"/>
  <c r="AM304" i="7" s="1"/>
  <c r="AM304" i="8" s="1"/>
  <c r="H198" i="6"/>
  <c r="Q198" i="6"/>
  <c r="AM198" i="6" s="1"/>
  <c r="AM198" i="7" s="1"/>
  <c r="AM198" i="8" s="1"/>
  <c r="J366" i="6"/>
  <c r="Q366" i="6"/>
  <c r="AM366" i="6" s="1"/>
  <c r="AM366" i="7" s="1"/>
  <c r="AM366" i="8" s="1"/>
  <c r="H183" i="6"/>
  <c r="Q183" i="6"/>
  <c r="AM183" i="6" s="1"/>
  <c r="AM183" i="7" s="1"/>
  <c r="AM183" i="8" s="1"/>
  <c r="J70" i="6"/>
  <c r="Q70" i="6"/>
  <c r="AM70" i="6" s="1"/>
  <c r="AM70" i="7" s="1"/>
  <c r="AM70" i="8" s="1"/>
  <c r="J363" i="6"/>
  <c r="Q363" i="6"/>
  <c r="AM363" i="6" s="1"/>
  <c r="AM363" i="7" s="1"/>
  <c r="AM363" i="8" s="1"/>
  <c r="L225" i="6"/>
  <c r="Q225" i="6"/>
  <c r="AM225" i="6" s="1"/>
  <c r="AM225" i="7" s="1"/>
  <c r="AM225" i="8" s="1"/>
  <c r="J31" i="6"/>
  <c r="Q31" i="6"/>
  <c r="AM31" i="6" s="1"/>
  <c r="AM31" i="7" s="1"/>
  <c r="AM31" i="8" s="1"/>
  <c r="H408" i="6"/>
  <c r="Q408" i="6"/>
  <c r="AM408" i="6" s="1"/>
  <c r="AM408" i="7" s="1"/>
  <c r="AM408" i="8" s="1"/>
  <c r="H210" i="6"/>
  <c r="Q210" i="6"/>
  <c r="AM210" i="6" s="1"/>
  <c r="AM210" i="7" s="1"/>
  <c r="AM210" i="8" s="1"/>
  <c r="J294" i="6"/>
  <c r="Q294" i="6"/>
  <c r="AM294" i="6" s="1"/>
  <c r="AM294" i="7" s="1"/>
  <c r="AM294" i="8" s="1"/>
  <c r="R83" i="4"/>
  <c r="G83" i="6"/>
  <c r="R166" i="4"/>
  <c r="G166" i="6"/>
  <c r="H166" i="6" s="1"/>
  <c r="R202" i="4"/>
  <c r="G202" i="6"/>
  <c r="H202" i="6" s="1"/>
  <c r="R129" i="4"/>
  <c r="G129" i="6"/>
  <c r="R156" i="4"/>
  <c r="G156" i="6"/>
  <c r="R120" i="4"/>
  <c r="G120" i="6"/>
  <c r="R218" i="4"/>
  <c r="G218" i="6"/>
  <c r="R136" i="4"/>
  <c r="G136" i="6"/>
  <c r="H136" i="6" s="1"/>
  <c r="R90" i="4"/>
  <c r="G90" i="6"/>
  <c r="H90" i="6" s="1"/>
  <c r="R239" i="4"/>
  <c r="G239" i="6"/>
  <c r="R284" i="4"/>
  <c r="G284" i="6"/>
  <c r="H284" i="6" s="1"/>
  <c r="R165" i="4"/>
  <c r="G165" i="6"/>
  <c r="J306" i="6"/>
  <c r="Q306" i="6"/>
  <c r="AM306" i="6" s="1"/>
  <c r="AM306" i="7" s="1"/>
  <c r="AM306" i="8" s="1"/>
  <c r="J206" i="6"/>
  <c r="Q206" i="6"/>
  <c r="AM206" i="6" s="1"/>
  <c r="AM206" i="7" s="1"/>
  <c r="AM206" i="8" s="1"/>
  <c r="L237" i="6"/>
  <c r="Q237" i="6"/>
  <c r="AM237" i="6" s="1"/>
  <c r="AM237" i="7" s="1"/>
  <c r="AM237" i="8" s="1"/>
  <c r="L393" i="6"/>
  <c r="Q393" i="6"/>
  <c r="AM393" i="6" s="1"/>
  <c r="AM393" i="7" s="1"/>
  <c r="AM393" i="8" s="1"/>
  <c r="J333" i="6"/>
  <c r="Q333" i="6"/>
  <c r="AM333" i="6" s="1"/>
  <c r="AM333" i="7" s="1"/>
  <c r="AM333" i="8" s="1"/>
  <c r="J188" i="6"/>
  <c r="Q188" i="6"/>
  <c r="AM188" i="6" s="1"/>
  <c r="AM188" i="7" s="1"/>
  <c r="AM188" i="8" s="1"/>
  <c r="J357" i="6"/>
  <c r="Q357" i="6"/>
  <c r="AM357" i="6" s="1"/>
  <c r="AM357" i="7" s="1"/>
  <c r="AM357" i="8" s="1"/>
  <c r="J67" i="6"/>
  <c r="Q67" i="6"/>
  <c r="AM67" i="6" s="1"/>
  <c r="AM67" i="7" s="1"/>
  <c r="AM67" i="8" s="1"/>
  <c r="R230" i="4"/>
  <c r="G230" i="6"/>
  <c r="R341" i="4"/>
  <c r="R332" i="4"/>
  <c r="G332" i="6"/>
  <c r="H332" i="6" s="1"/>
  <c r="Q45" i="4"/>
  <c r="R190" i="4"/>
  <c r="G190" i="6"/>
  <c r="H190" i="6" s="1"/>
  <c r="R95" i="4"/>
  <c r="G95" i="6"/>
  <c r="R78" i="4"/>
  <c r="G78" i="6"/>
  <c r="H78" i="6" s="1"/>
  <c r="R307" i="4"/>
  <c r="G307" i="6"/>
  <c r="R217" i="4"/>
  <c r="G217" i="6"/>
  <c r="H217" i="6" s="1"/>
  <c r="R217" i="6" s="1"/>
  <c r="R343" i="4"/>
  <c r="G343" i="6"/>
  <c r="R240" i="4"/>
  <c r="K240" i="6"/>
  <c r="R392" i="4"/>
  <c r="G392" i="6"/>
  <c r="R23" i="4"/>
  <c r="G23" i="6"/>
  <c r="R310" i="4"/>
  <c r="G310" i="6"/>
  <c r="R227" i="4"/>
  <c r="G227" i="6"/>
  <c r="R370" i="4"/>
  <c r="G370" i="6"/>
  <c r="Q281" i="4"/>
  <c r="R228" i="4"/>
  <c r="K228" i="6"/>
  <c r="R141" i="4"/>
  <c r="G141" i="6"/>
  <c r="R56" i="4"/>
  <c r="G56" i="6"/>
  <c r="R331" i="4"/>
  <c r="G331" i="6"/>
  <c r="R305" i="4"/>
  <c r="G305" i="6"/>
  <c r="H305" i="6" s="1"/>
  <c r="R305" i="6" s="1"/>
  <c r="Q263" i="6"/>
  <c r="AM263" i="6" s="1"/>
  <c r="AM263" i="7" s="1"/>
  <c r="AM263" i="8" s="1"/>
  <c r="AE677" i="4"/>
  <c r="Q84" i="6"/>
  <c r="AM84" i="6" s="1"/>
  <c r="AM84" i="7" s="1"/>
  <c r="AM84" i="8" s="1"/>
  <c r="Q232" i="6"/>
  <c r="AM232" i="6" s="1"/>
  <c r="AM232" i="7" s="1"/>
  <c r="AM232" i="8" s="1"/>
  <c r="R383" i="4"/>
  <c r="K383" i="6"/>
  <c r="L383" i="6" s="1"/>
  <c r="H98" i="6"/>
  <c r="Q98" i="6"/>
  <c r="AM98" i="6" s="1"/>
  <c r="AM98" i="7" s="1"/>
  <c r="AM98" i="8" s="1"/>
  <c r="H382" i="6"/>
  <c r="Q382" i="6"/>
  <c r="AM382" i="6" s="1"/>
  <c r="AM382" i="7" s="1"/>
  <c r="AM382" i="8" s="1"/>
  <c r="H373" i="6"/>
  <c r="Q373" i="6"/>
  <c r="AM373" i="6" s="1"/>
  <c r="AM373" i="7" s="1"/>
  <c r="AM373" i="8" s="1"/>
  <c r="J258" i="6"/>
  <c r="Q258" i="6"/>
  <c r="AM258" i="6" s="1"/>
  <c r="AM258" i="7" s="1"/>
  <c r="AM258" i="8" s="1"/>
  <c r="J197" i="6"/>
  <c r="Q197" i="6"/>
  <c r="AM197" i="6" s="1"/>
  <c r="AM197" i="7" s="1"/>
  <c r="AM197" i="8" s="1"/>
  <c r="L219" i="6"/>
  <c r="Q219" i="6"/>
  <c r="AM219" i="6" s="1"/>
  <c r="AM219" i="7" s="1"/>
  <c r="AM219" i="8" s="1"/>
  <c r="J140" i="6"/>
  <c r="Q140" i="6"/>
  <c r="AM140" i="6" s="1"/>
  <c r="AM140" i="7" s="1"/>
  <c r="AM140" i="8" s="1"/>
  <c r="H256" i="6"/>
  <c r="Q256" i="6"/>
  <c r="AM256" i="6" s="1"/>
  <c r="AM256" i="7" s="1"/>
  <c r="AM256" i="8" s="1"/>
  <c r="J345" i="6"/>
  <c r="Q345" i="6"/>
  <c r="AM345" i="6" s="1"/>
  <c r="AM345" i="7" s="1"/>
  <c r="AM345" i="8" s="1"/>
  <c r="J182" i="6"/>
  <c r="Q182" i="6"/>
  <c r="AM182" i="6" s="1"/>
  <c r="AM182" i="7" s="1"/>
  <c r="AM182" i="8" s="1"/>
  <c r="J94" i="6"/>
  <c r="Q94" i="6"/>
  <c r="AM94" i="6" s="1"/>
  <c r="AM94" i="7" s="1"/>
  <c r="AM94" i="8" s="1"/>
  <c r="J369" i="6"/>
  <c r="Q369" i="6"/>
  <c r="AM369" i="6" s="1"/>
  <c r="AM369" i="7" s="1"/>
  <c r="AM369" i="8" s="1"/>
  <c r="J19" i="6"/>
  <c r="Q19" i="6"/>
  <c r="AM19" i="6" s="1"/>
  <c r="AM19" i="7" s="1"/>
  <c r="AM19" i="8" s="1"/>
  <c r="J106" i="6"/>
  <c r="Q106" i="6"/>
  <c r="AM106" i="6" s="1"/>
  <c r="AM106" i="7" s="1"/>
  <c r="AM106" i="8" s="1"/>
  <c r="J282" i="6"/>
  <c r="Q282" i="6"/>
  <c r="AM282" i="6" s="1"/>
  <c r="AM282" i="7" s="1"/>
  <c r="AM282" i="8" s="1"/>
  <c r="J116" i="6"/>
  <c r="Q116" i="6"/>
  <c r="AM116" i="6" s="1"/>
  <c r="AM116" i="7" s="1"/>
  <c r="AM116" i="8" s="1"/>
  <c r="J155" i="6"/>
  <c r="Q155" i="6"/>
  <c r="AM155" i="6" s="1"/>
  <c r="AM155" i="7" s="1"/>
  <c r="AM155" i="8" s="1"/>
  <c r="H301" i="6"/>
  <c r="Q301" i="6"/>
  <c r="AM301" i="6" s="1"/>
  <c r="AM301" i="7" s="1"/>
  <c r="AM301" i="8" s="1"/>
  <c r="J404" i="6"/>
  <c r="Q404" i="6"/>
  <c r="AM404" i="6" s="1"/>
  <c r="AM404" i="7" s="1"/>
  <c r="AM404" i="8" s="1"/>
  <c r="J354" i="6"/>
  <c r="Q354" i="6"/>
  <c r="AM354" i="6" s="1"/>
  <c r="AM354" i="7" s="1"/>
  <c r="AM354" i="8" s="1"/>
  <c r="H101" i="6"/>
  <c r="Q101" i="6"/>
  <c r="AM101" i="6" s="1"/>
  <c r="AM101" i="7" s="1"/>
  <c r="AM101" i="8" s="1"/>
  <c r="J73" i="6"/>
  <c r="Q73" i="6"/>
  <c r="AM73" i="6" s="1"/>
  <c r="AM73" i="7" s="1"/>
  <c r="AM73" i="8" s="1"/>
  <c r="J273" i="6"/>
  <c r="Q273" i="6"/>
  <c r="AM273" i="6" s="1"/>
  <c r="AM273" i="7" s="1"/>
  <c r="AM273" i="8" s="1"/>
  <c r="J270" i="6"/>
  <c r="Q270" i="6"/>
  <c r="AM270" i="6" s="1"/>
  <c r="AM270" i="7" s="1"/>
  <c r="AM270" i="8" s="1"/>
  <c r="H361" i="6"/>
  <c r="Q361" i="6"/>
  <c r="AM361" i="6" s="1"/>
  <c r="AM361" i="7" s="1"/>
  <c r="AM361" i="8" s="1"/>
  <c r="J158" i="6"/>
  <c r="Q158" i="6"/>
  <c r="AM158" i="6" s="1"/>
  <c r="AM158" i="7" s="1"/>
  <c r="AM158" i="8" s="1"/>
  <c r="J285" i="6"/>
  <c r="Q285" i="6"/>
  <c r="AM285" i="6" s="1"/>
  <c r="AM285" i="7" s="1"/>
  <c r="AM285" i="8" s="1"/>
  <c r="J134" i="6"/>
  <c r="Q134" i="6"/>
  <c r="AM134" i="6" s="1"/>
  <c r="AM134" i="7" s="1"/>
  <c r="AM134" i="8" s="1"/>
  <c r="H147" i="6"/>
  <c r="Q147" i="6"/>
  <c r="AM147" i="6" s="1"/>
  <c r="AM147" i="7" s="1"/>
  <c r="AM147" i="8" s="1"/>
  <c r="J125" i="6"/>
  <c r="Q125" i="6"/>
  <c r="AM125" i="6" s="1"/>
  <c r="AM125" i="7" s="1"/>
  <c r="AM125" i="8" s="1"/>
  <c r="H405" i="6"/>
  <c r="Q405" i="6"/>
  <c r="AM405" i="6" s="1"/>
  <c r="AM405" i="7" s="1"/>
  <c r="AM405" i="8" s="1"/>
  <c r="J146" i="6"/>
  <c r="Q146" i="6"/>
  <c r="AM146" i="6" s="1"/>
  <c r="AM146" i="7" s="1"/>
  <c r="AM146" i="8" s="1"/>
  <c r="J128" i="6"/>
  <c r="Q128" i="6"/>
  <c r="AM128" i="6" s="1"/>
  <c r="AM128" i="7" s="1"/>
  <c r="AM128" i="8" s="1"/>
  <c r="J103" i="6"/>
  <c r="Q103" i="6"/>
  <c r="AM103" i="6" s="1"/>
  <c r="AM103" i="7" s="1"/>
  <c r="AM103" i="8" s="1"/>
  <c r="J300" i="6"/>
  <c r="Q300" i="6"/>
  <c r="AM300" i="6" s="1"/>
  <c r="AM300" i="7" s="1"/>
  <c r="AM300" i="8" s="1"/>
  <c r="H221" i="6"/>
  <c r="Q221" i="6"/>
  <c r="AM221" i="6" s="1"/>
  <c r="AM221" i="7" s="1"/>
  <c r="AM221" i="8" s="1"/>
  <c r="L231" i="6"/>
  <c r="Q231" i="6"/>
  <c r="AM231" i="6" s="1"/>
  <c r="AM231" i="7" s="1"/>
  <c r="AM231" i="8" s="1"/>
  <c r="H280" i="6"/>
  <c r="Q280" i="6"/>
  <c r="AM280" i="6" s="1"/>
  <c r="AM280" i="7" s="1"/>
  <c r="AM280" i="8" s="1"/>
  <c r="J407" i="6"/>
  <c r="Q407" i="6"/>
  <c r="AM407" i="6" s="1"/>
  <c r="AM407" i="7" s="1"/>
  <c r="AM407" i="8" s="1"/>
  <c r="J10" i="6"/>
  <c r="Q10" i="6"/>
  <c r="AM10" i="6" s="1"/>
  <c r="AM10" i="7" s="1"/>
  <c r="AM10" i="8" s="1"/>
  <c r="J255" i="6"/>
  <c r="Q255" i="6"/>
  <c r="AM255" i="6" s="1"/>
  <c r="AM255" i="7" s="1"/>
  <c r="AM255" i="8" s="1"/>
  <c r="H162" i="6"/>
  <c r="Q162" i="6"/>
  <c r="AM162" i="6" s="1"/>
  <c r="AM162" i="7" s="1"/>
  <c r="AM162" i="8" s="1"/>
  <c r="J291" i="6"/>
  <c r="Q291" i="6"/>
  <c r="AM291" i="6" s="1"/>
  <c r="AM291" i="7" s="1"/>
  <c r="AM291" i="8" s="1"/>
  <c r="L222" i="6"/>
  <c r="Q222" i="6"/>
  <c r="AM222" i="6" s="1"/>
  <c r="AM222" i="7" s="1"/>
  <c r="AM222" i="8" s="1"/>
  <c r="H126" i="6"/>
  <c r="Q126" i="6"/>
  <c r="AM126" i="6" s="1"/>
  <c r="AM126" i="7" s="1"/>
  <c r="AM126" i="8" s="1"/>
  <c r="H14" i="6"/>
  <c r="Q14" i="6"/>
  <c r="AM14" i="6" s="1"/>
  <c r="AM14" i="7" s="1"/>
  <c r="AM14" i="8" s="1"/>
  <c r="H195" i="6"/>
  <c r="Q195" i="6"/>
  <c r="AM195" i="6" s="1"/>
  <c r="AM195" i="7" s="1"/>
  <c r="AM195" i="8" s="1"/>
  <c r="J88" i="6"/>
  <c r="Q88" i="6"/>
  <c r="AM88" i="6" s="1"/>
  <c r="AM88" i="7" s="1"/>
  <c r="AM88" i="8" s="1"/>
  <c r="J303" i="6"/>
  <c r="Q303" i="6"/>
  <c r="AM303" i="6" s="1"/>
  <c r="AM303" i="7" s="1"/>
  <c r="AM303" i="8" s="1"/>
  <c r="H289" i="6"/>
  <c r="Q289" i="6"/>
  <c r="AM289" i="6" s="1"/>
  <c r="AM289" i="7" s="1"/>
  <c r="AM289" i="8" s="1"/>
  <c r="H74" i="6"/>
  <c r="Q74" i="6"/>
  <c r="AM74" i="6" s="1"/>
  <c r="AM74" i="7" s="1"/>
  <c r="AM74" i="8" s="1"/>
  <c r="H265" i="6"/>
  <c r="Q265" i="6"/>
  <c r="AM265" i="6" s="1"/>
  <c r="AM265" i="7" s="1"/>
  <c r="AM265" i="8" s="1"/>
  <c r="J261" i="6"/>
  <c r="Q261" i="6"/>
  <c r="AM261" i="6" s="1"/>
  <c r="AM261" i="7" s="1"/>
  <c r="AM261" i="8" s="1"/>
  <c r="J200" i="6"/>
  <c r="Q200" i="6"/>
  <c r="AM200" i="6" s="1"/>
  <c r="AM200" i="7" s="1"/>
  <c r="AM200" i="8" s="1"/>
  <c r="J279" i="6"/>
  <c r="Q279" i="6"/>
  <c r="AM279" i="6" s="1"/>
  <c r="AM279" i="7" s="1"/>
  <c r="AM279" i="8" s="1"/>
  <c r="R215" i="4"/>
  <c r="G215" i="6"/>
  <c r="R11" i="4"/>
  <c r="G11" i="6"/>
  <c r="R387" i="4"/>
  <c r="G387" i="6"/>
  <c r="H387" i="6" s="1"/>
  <c r="R248" i="4"/>
  <c r="G248" i="6"/>
  <c r="H248" i="6" s="1"/>
  <c r="R59" i="4"/>
  <c r="G59" i="6"/>
  <c r="R105" i="4"/>
  <c r="G105" i="6"/>
  <c r="H105" i="6" s="1"/>
  <c r="R259" i="4"/>
  <c r="G259" i="6"/>
  <c r="J149" i="6"/>
  <c r="Q149" i="6"/>
  <c r="AM149" i="6" s="1"/>
  <c r="AM149" i="7" s="1"/>
  <c r="AM149" i="8" s="1"/>
  <c r="J43" i="6"/>
  <c r="Q43" i="6"/>
  <c r="AM43" i="6" s="1"/>
  <c r="AM43" i="7" s="1"/>
  <c r="AM43" i="8" s="1"/>
  <c r="J297" i="6"/>
  <c r="Q297" i="6"/>
  <c r="AM297" i="6" s="1"/>
  <c r="AM297" i="7" s="1"/>
  <c r="AM297" i="8" s="1"/>
  <c r="J64" i="6"/>
  <c r="Q64" i="6"/>
  <c r="AM64" i="6" s="1"/>
  <c r="AM64" i="7" s="1"/>
  <c r="AM64" i="8" s="1"/>
  <c r="J100" i="6"/>
  <c r="Q100" i="6"/>
  <c r="AM100" i="6" s="1"/>
  <c r="AM100" i="7" s="1"/>
  <c r="AM100" i="8" s="1"/>
  <c r="H41" i="6"/>
  <c r="Q41" i="6"/>
  <c r="AM41" i="6" s="1"/>
  <c r="AM41" i="7" s="1"/>
  <c r="AM41" i="8" s="1"/>
  <c r="H274" i="6"/>
  <c r="Q274" i="6"/>
  <c r="AM274" i="6" s="1"/>
  <c r="AM274" i="7" s="1"/>
  <c r="AM274" i="8" s="1"/>
  <c r="J336" i="6"/>
  <c r="Q336" i="6"/>
  <c r="AM336" i="6" s="1"/>
  <c r="AM336" i="7" s="1"/>
  <c r="AM336" i="8" s="1"/>
  <c r="J321" i="6"/>
  <c r="Q321" i="6"/>
  <c r="AM321" i="6" s="1"/>
  <c r="AM321" i="7" s="1"/>
  <c r="AM321" i="8" s="1"/>
  <c r="H376" i="6"/>
  <c r="Q376" i="6"/>
  <c r="AM376" i="6" s="1"/>
  <c r="AM376" i="7" s="1"/>
  <c r="AM376" i="8" s="1"/>
  <c r="R283" i="4"/>
  <c r="G283" i="6"/>
  <c r="R271" i="4"/>
  <c r="G271" i="6"/>
  <c r="R295" i="4"/>
  <c r="G295" i="6"/>
  <c r="R192" i="4"/>
  <c r="G192" i="6"/>
  <c r="R346" i="4"/>
  <c r="G346" i="6"/>
  <c r="R168" i="4"/>
  <c r="G168" i="6"/>
  <c r="R8" i="4"/>
  <c r="G8" i="6"/>
  <c r="R399" i="4"/>
  <c r="G399" i="6"/>
  <c r="G665" i="4"/>
  <c r="G667" i="4" s="1"/>
  <c r="G680" i="4" s="1"/>
  <c r="R177" i="4"/>
  <c r="G177" i="6"/>
  <c r="R269" i="4"/>
  <c r="G269" i="6"/>
  <c r="H269" i="6" s="1"/>
  <c r="I682" i="4"/>
  <c r="R322" i="4"/>
  <c r="G322" i="6"/>
  <c r="R390" i="4"/>
  <c r="G390" i="6"/>
  <c r="H390" i="6" s="1"/>
  <c r="R144" i="4"/>
  <c r="G144" i="6"/>
  <c r="R33" i="4"/>
  <c r="G33" i="6"/>
  <c r="H33" i="6" s="1"/>
  <c r="R355" i="4"/>
  <c r="G355" i="6"/>
  <c r="R368" i="4"/>
  <c r="G368" i="6"/>
  <c r="H368" i="6" s="1"/>
  <c r="R32" i="4"/>
  <c r="G32" i="6"/>
  <c r="R389" i="4"/>
  <c r="G389" i="6"/>
  <c r="R47" i="4"/>
  <c r="G47" i="6"/>
  <c r="R379" i="4"/>
  <c r="G379" i="6"/>
  <c r="R402" i="4"/>
  <c r="G402" i="6"/>
  <c r="R80" i="4"/>
  <c r="G80" i="6"/>
  <c r="R35" i="4"/>
  <c r="G35" i="6"/>
  <c r="R69" i="4"/>
  <c r="G69" i="6"/>
  <c r="H69" i="6" s="1"/>
  <c r="R204" i="4"/>
  <c r="G204" i="6"/>
  <c r="R216" i="4"/>
  <c r="K216" i="6"/>
  <c r="R151" i="4"/>
  <c r="G151" i="6"/>
  <c r="H151" i="6" s="1"/>
  <c r="R229" i="4"/>
  <c r="G229" i="6"/>
  <c r="H229" i="6" s="1"/>
  <c r="R71" i="4"/>
  <c r="G71" i="6"/>
  <c r="R44" i="4"/>
  <c r="G44" i="6"/>
  <c r="R68" i="4"/>
  <c r="G68" i="6"/>
  <c r="R107" i="4"/>
  <c r="G107" i="6"/>
  <c r="I670" i="6"/>
  <c r="I681" i="6" s="1"/>
  <c r="Q27" i="6"/>
  <c r="AM27" i="6" s="1"/>
  <c r="AM27" i="7" s="1"/>
  <c r="AM27" i="8" s="1"/>
  <c r="R648" i="4"/>
  <c r="K648" i="6"/>
  <c r="J79" i="6"/>
  <c r="Q79" i="6"/>
  <c r="AM79" i="6" s="1"/>
  <c r="AM79" i="7" s="1"/>
  <c r="AM79" i="8" s="1"/>
  <c r="J82" i="6"/>
  <c r="Q82" i="6"/>
  <c r="AM82" i="6" s="1"/>
  <c r="AM82" i="7" s="1"/>
  <c r="AM82" i="8" s="1"/>
  <c r="J276" i="6"/>
  <c r="Q276" i="6"/>
  <c r="AM276" i="6" s="1"/>
  <c r="AM276" i="7" s="1"/>
  <c r="AM276" i="8" s="1"/>
  <c r="J375" i="6"/>
  <c r="Q375" i="6"/>
  <c r="AM375" i="6" s="1"/>
  <c r="AM375" i="7" s="1"/>
  <c r="AM375" i="8" s="1"/>
  <c r="H123" i="6"/>
  <c r="Q123" i="6"/>
  <c r="AM123" i="6" s="1"/>
  <c r="AM123" i="7" s="1"/>
  <c r="AM123" i="8" s="1"/>
  <c r="J209" i="6"/>
  <c r="Q209" i="6"/>
  <c r="AM209" i="6" s="1"/>
  <c r="AM209" i="7" s="1"/>
  <c r="AM209" i="8" s="1"/>
  <c r="H171" i="6"/>
  <c r="Q171" i="6"/>
  <c r="AM171" i="6" s="1"/>
  <c r="AM171" i="7" s="1"/>
  <c r="AM171" i="8" s="1"/>
  <c r="H233" i="6"/>
  <c r="Q233" i="6"/>
  <c r="AM233" i="6" s="1"/>
  <c r="AM233" i="7" s="1"/>
  <c r="AM233" i="8" s="1"/>
  <c r="H352" i="6"/>
  <c r="Q352" i="6"/>
  <c r="AM352" i="6" s="1"/>
  <c r="AM352" i="7" s="1"/>
  <c r="AM352" i="8" s="1"/>
  <c r="H53" i="6"/>
  <c r="Q53" i="6"/>
  <c r="AM53" i="6" s="1"/>
  <c r="AM53" i="7" s="1"/>
  <c r="AM53" i="8" s="1"/>
  <c r="H135" i="6"/>
  <c r="Q135" i="6"/>
  <c r="AM135" i="6" s="1"/>
  <c r="AM135" i="7" s="1"/>
  <c r="AM135" i="8" s="1"/>
  <c r="H396" i="6"/>
  <c r="Q396" i="6"/>
  <c r="AM396" i="6" s="1"/>
  <c r="AM396" i="7" s="1"/>
  <c r="AM396" i="8" s="1"/>
  <c r="J179" i="6"/>
  <c r="Q179" i="6"/>
  <c r="AM179" i="6" s="1"/>
  <c r="AM179" i="7" s="1"/>
  <c r="AM179" i="8" s="1"/>
  <c r="J339" i="6"/>
  <c r="Q339" i="6"/>
  <c r="AM339" i="6" s="1"/>
  <c r="AM339" i="7" s="1"/>
  <c r="AM339" i="8" s="1"/>
  <c r="J137" i="6"/>
  <c r="Q137" i="6"/>
  <c r="AM137" i="6" s="1"/>
  <c r="AM137" i="7" s="1"/>
  <c r="AM137" i="8" s="1"/>
  <c r="J381" i="6"/>
  <c r="Q381" i="6"/>
  <c r="AM381" i="6" s="1"/>
  <c r="AM381" i="7" s="1"/>
  <c r="AM381" i="8" s="1"/>
  <c r="J97" i="6"/>
  <c r="Q97" i="6"/>
  <c r="AM97" i="6" s="1"/>
  <c r="AM97" i="7" s="1"/>
  <c r="AM97" i="8" s="1"/>
  <c r="J49" i="6"/>
  <c r="Q49" i="6"/>
  <c r="AM49" i="6" s="1"/>
  <c r="AM49" i="7" s="1"/>
  <c r="AM49" i="8" s="1"/>
  <c r="J312" i="6"/>
  <c r="Q312" i="6"/>
  <c r="AM312" i="6" s="1"/>
  <c r="AM312" i="7" s="1"/>
  <c r="AM312" i="8" s="1"/>
  <c r="J34" i="6"/>
  <c r="Q34" i="6"/>
  <c r="AM34" i="6" s="1"/>
  <c r="AM34" i="7" s="1"/>
  <c r="AM34" i="8" s="1"/>
  <c r="J351" i="6"/>
  <c r="Q351" i="6"/>
  <c r="AM351" i="6" s="1"/>
  <c r="AM351" i="7" s="1"/>
  <c r="AM351" i="8" s="1"/>
  <c r="J164" i="6"/>
  <c r="Q164" i="6"/>
  <c r="AM164" i="6" s="1"/>
  <c r="AM164" i="7" s="1"/>
  <c r="AM164" i="8" s="1"/>
  <c r="J360" i="6"/>
  <c r="Q360" i="6"/>
  <c r="AM360" i="6" s="1"/>
  <c r="AM360" i="7" s="1"/>
  <c r="AM360" i="8" s="1"/>
  <c r="J315" i="6"/>
  <c r="Q315" i="6"/>
  <c r="AM315" i="6" s="1"/>
  <c r="AM315" i="7" s="1"/>
  <c r="AM315" i="8" s="1"/>
  <c r="J85" i="6"/>
  <c r="Q85" i="6"/>
  <c r="AM85" i="6" s="1"/>
  <c r="AM85" i="7" s="1"/>
  <c r="AM85" i="8" s="1"/>
  <c r="J109" i="6"/>
  <c r="Q109" i="6"/>
  <c r="AM109" i="6" s="1"/>
  <c r="AM109" i="7" s="1"/>
  <c r="AM109" i="8" s="1"/>
  <c r="J40" i="6"/>
  <c r="Q40" i="6"/>
  <c r="AM40" i="6" s="1"/>
  <c r="AM40" i="7" s="1"/>
  <c r="AM40" i="8" s="1"/>
  <c r="H159" i="6"/>
  <c r="Q159" i="6"/>
  <c r="AM159" i="6" s="1"/>
  <c r="AM159" i="7" s="1"/>
  <c r="AM159" i="8" s="1"/>
  <c r="J143" i="6"/>
  <c r="Q143" i="6"/>
  <c r="AM143" i="6" s="1"/>
  <c r="AM143" i="7" s="1"/>
  <c r="AM143" i="8" s="1"/>
  <c r="J28" i="6"/>
  <c r="Q28" i="6"/>
  <c r="AM28" i="6" s="1"/>
  <c r="AM28" i="7" s="1"/>
  <c r="AM28" i="8" s="1"/>
  <c r="L243" i="6"/>
  <c r="Q243" i="6"/>
  <c r="AM243" i="6" s="1"/>
  <c r="AM243" i="7" s="1"/>
  <c r="AM243" i="8" s="1"/>
  <c r="H337" i="6"/>
  <c r="Q337" i="6"/>
  <c r="AM337" i="6" s="1"/>
  <c r="AM337" i="7" s="1"/>
  <c r="AM337" i="8" s="1"/>
  <c r="J13" i="6"/>
  <c r="Q13" i="6"/>
  <c r="AM13" i="6" s="1"/>
  <c r="AM13" i="7" s="1"/>
  <c r="AM13" i="8" s="1"/>
  <c r="J395" i="6"/>
  <c r="Q395" i="6"/>
  <c r="AM395" i="6" s="1"/>
  <c r="AM395" i="7" s="1"/>
  <c r="AM395" i="8" s="1"/>
  <c r="J391" i="6"/>
  <c r="Q391" i="6"/>
  <c r="AM391" i="6" s="1"/>
  <c r="AM391" i="7" s="1"/>
  <c r="AM391" i="8" s="1"/>
  <c r="H86" i="6"/>
  <c r="Q86" i="6"/>
  <c r="AM86" i="6" s="1"/>
  <c r="AM86" i="7" s="1"/>
  <c r="AM86" i="8" s="1"/>
  <c r="H292" i="6"/>
  <c r="Q292" i="6"/>
  <c r="AM292" i="6" s="1"/>
  <c r="AM292" i="7" s="1"/>
  <c r="AM292" i="8" s="1"/>
  <c r="J203" i="6"/>
  <c r="Q203" i="6"/>
  <c r="AM203" i="6" s="1"/>
  <c r="AM203" i="7" s="1"/>
  <c r="AM203" i="8" s="1"/>
  <c r="J55" i="6"/>
  <c r="Q55" i="6"/>
  <c r="AM55" i="6" s="1"/>
  <c r="AM55" i="7" s="1"/>
  <c r="AM55" i="8" s="1"/>
  <c r="J378" i="6"/>
  <c r="Q378" i="6"/>
  <c r="AM378" i="6" s="1"/>
  <c r="AM378" i="7" s="1"/>
  <c r="AM378" i="8" s="1"/>
  <c r="H316" i="6"/>
  <c r="Q316" i="6"/>
  <c r="AM316" i="6" s="1"/>
  <c r="AM316" i="7" s="1"/>
  <c r="AM316" i="8" s="1"/>
  <c r="J25" i="6"/>
  <c r="Q25" i="6"/>
  <c r="AM25" i="6" s="1"/>
  <c r="AM25" i="7" s="1"/>
  <c r="AM25" i="8" s="1"/>
  <c r="J161" i="6"/>
  <c r="Q161" i="6"/>
  <c r="AM161" i="6" s="1"/>
  <c r="AM161" i="7" s="1"/>
  <c r="AM161" i="8" s="1"/>
  <c r="J113" i="4"/>
  <c r="Q238" i="4"/>
  <c r="Q244" i="4"/>
  <c r="Q383" i="4"/>
  <c r="R238" i="4"/>
  <c r="R244" i="4"/>
  <c r="Q151" i="4"/>
  <c r="BB266" i="2"/>
  <c r="AF266" i="4"/>
  <c r="BB84" i="2"/>
  <c r="AF84" i="4"/>
  <c r="BB145" i="2"/>
  <c r="AF145" i="4"/>
  <c r="BB371" i="2"/>
  <c r="AF371" i="4"/>
  <c r="BB160" i="2"/>
  <c r="AF160" i="4"/>
  <c r="BB114" i="2"/>
  <c r="AF114" i="4"/>
  <c r="BB190" i="2"/>
  <c r="AF190" i="4"/>
  <c r="BB87" i="2"/>
  <c r="AF87" i="4"/>
  <c r="BB299" i="2"/>
  <c r="AF299" i="4"/>
  <c r="BB400" i="2"/>
  <c r="AF400" i="4"/>
  <c r="BB175" i="2"/>
  <c r="AF175" i="4"/>
  <c r="BB409" i="2"/>
  <c r="AF409" i="4"/>
  <c r="BB121" i="2"/>
  <c r="AF121" i="4"/>
  <c r="BB356" i="2"/>
  <c r="AF356" i="4"/>
  <c r="BB196" i="2"/>
  <c r="AF196" i="4"/>
  <c r="BB248" i="2"/>
  <c r="AF248" i="4"/>
  <c r="BB130" i="2"/>
  <c r="AF130" i="4"/>
  <c r="BB172" i="2"/>
  <c r="AF172" i="4"/>
  <c r="BB284" i="2"/>
  <c r="AF284" i="4"/>
  <c r="BB338" i="2"/>
  <c r="AF338" i="4"/>
  <c r="BB308" i="2"/>
  <c r="AF308" i="4"/>
  <c r="BB406" i="2"/>
  <c r="AF406" i="4"/>
  <c r="BB223" i="2"/>
  <c r="AF223" i="4"/>
  <c r="BB18" i="2"/>
  <c r="AF18" i="4"/>
  <c r="BB394" i="2"/>
  <c r="AF394" i="4"/>
  <c r="BB45" i="2"/>
  <c r="AF45" i="4"/>
  <c r="BB374" i="2"/>
  <c r="AF374" i="4"/>
  <c r="BB99" i="2"/>
  <c r="AF99" i="4"/>
  <c r="BB259" i="2"/>
  <c r="AF259" i="4"/>
  <c r="BB15" i="2"/>
  <c r="AF15" i="4"/>
  <c r="BB112" i="2"/>
  <c r="AF112" i="4"/>
  <c r="AZ676" i="2"/>
  <c r="G111" i="4"/>
  <c r="H111" i="4" s="1"/>
  <c r="AA299" i="4"/>
  <c r="AA323" i="4"/>
  <c r="BB418" i="2"/>
  <c r="AF418" i="4"/>
  <c r="AA60" i="4"/>
  <c r="BB601" i="2"/>
  <c r="AF601" i="4"/>
  <c r="AA57" i="4"/>
  <c r="AA121" i="4"/>
  <c r="BB69" i="2"/>
  <c r="AF69" i="4"/>
  <c r="BB618" i="2"/>
  <c r="AF618" i="4"/>
  <c r="BB432" i="2"/>
  <c r="AF432" i="4"/>
  <c r="BB617" i="2"/>
  <c r="AF617" i="4"/>
  <c r="AE245" i="4"/>
  <c r="BB590" i="2"/>
  <c r="AF590" i="4"/>
  <c r="AA115" i="4"/>
  <c r="AD111" i="4"/>
  <c r="AD665" i="4" s="1"/>
  <c r="AD667" i="4" s="1"/>
  <c r="BB492" i="2"/>
  <c r="AF492" i="4"/>
  <c r="BB663" i="2"/>
  <c r="AF663" i="4"/>
  <c r="Z257" i="4"/>
  <c r="BB592" i="2"/>
  <c r="AF592" i="4"/>
  <c r="Z72" i="4"/>
  <c r="BB116" i="2"/>
  <c r="AF116" i="4"/>
  <c r="R250" i="6"/>
  <c r="AE670" i="4"/>
  <c r="AE681" i="4" s="1"/>
  <c r="BB254" i="2"/>
  <c r="AF254" i="4"/>
  <c r="BB281" i="2"/>
  <c r="AF281" i="4"/>
  <c r="BB344" i="2"/>
  <c r="AF344" i="4"/>
  <c r="BB139" i="2"/>
  <c r="AF139" i="4"/>
  <c r="BB193" i="2"/>
  <c r="AF193" i="4"/>
  <c r="BB362" i="2"/>
  <c r="AF362" i="4"/>
  <c r="BB154" i="2"/>
  <c r="AF154" i="4"/>
  <c r="BB148" i="2"/>
  <c r="AF148" i="4"/>
  <c r="BB27" i="2"/>
  <c r="AF27" i="4"/>
  <c r="BB317" i="2"/>
  <c r="AF317" i="4"/>
  <c r="BB257" i="2"/>
  <c r="AF257" i="4"/>
  <c r="BB142" i="2"/>
  <c r="AF142" i="4"/>
  <c r="BB187" i="2"/>
  <c r="AF187" i="4"/>
  <c r="BB166" i="2"/>
  <c r="AF166" i="4"/>
  <c r="BB208" i="2"/>
  <c r="AF208" i="4"/>
  <c r="BB214" i="2"/>
  <c r="AF214" i="4"/>
  <c r="BB118" i="2"/>
  <c r="AF118" i="4"/>
  <c r="BB72" i="2"/>
  <c r="AF72" i="4"/>
  <c r="BB403" i="2"/>
  <c r="AF403" i="4"/>
  <c r="BB152" i="2"/>
  <c r="AF152" i="4"/>
  <c r="BB3" i="2"/>
  <c r="AF3" i="4"/>
  <c r="BB33" i="2"/>
  <c r="AF33" i="4"/>
  <c r="BB9" i="2"/>
  <c r="AF9" i="4"/>
  <c r="BB12" i="2"/>
  <c r="AF12" i="4"/>
  <c r="BB323" i="2"/>
  <c r="AF323" i="4"/>
  <c r="BB21" i="2"/>
  <c r="AF21" i="4"/>
  <c r="BB296" i="2"/>
  <c r="AF296" i="4"/>
  <c r="BB260" i="2"/>
  <c r="AF260" i="4"/>
  <c r="BB241" i="2"/>
  <c r="AF241" i="4"/>
  <c r="BB326" i="2"/>
  <c r="AF326" i="4"/>
  <c r="BB320" i="2"/>
  <c r="AF320" i="4"/>
  <c r="BB335" i="2"/>
  <c r="AF335" i="4"/>
  <c r="BB169" i="2"/>
  <c r="AF169" i="4"/>
  <c r="BB199" i="2"/>
  <c r="AF199" i="4"/>
  <c r="BB6" i="2"/>
  <c r="AF6" i="4"/>
  <c r="BB329" i="2"/>
  <c r="AF329" i="4"/>
  <c r="BB124" i="2"/>
  <c r="AF124" i="4"/>
  <c r="BB136" i="2"/>
  <c r="AF136" i="4"/>
  <c r="BB66" i="2"/>
  <c r="AF66" i="4"/>
  <c r="BB58" i="2"/>
  <c r="AF58" i="4"/>
  <c r="BB446" i="2"/>
  <c r="AF446" i="4"/>
  <c r="Z202" i="4"/>
  <c r="BB134" i="2"/>
  <c r="AF134" i="4"/>
  <c r="Z142" i="4"/>
  <c r="AF430" i="4"/>
  <c r="BB624" i="2"/>
  <c r="AF624" i="4"/>
  <c r="AA133" i="4"/>
  <c r="AA169" i="4"/>
  <c r="Z154" i="4"/>
  <c r="Z118" i="4"/>
  <c r="Z63" i="4"/>
  <c r="BB615" i="2"/>
  <c r="AF615" i="4"/>
  <c r="BB220" i="2"/>
  <c r="AF220" i="4"/>
  <c r="AA127" i="4"/>
  <c r="AA260" i="4"/>
  <c r="BB586" i="2"/>
  <c r="AF586" i="4"/>
  <c r="BB480" i="2"/>
  <c r="AF480" i="4"/>
  <c r="AE676" i="4"/>
  <c r="R5" i="6"/>
  <c r="AE666" i="4"/>
  <c r="G211" i="4"/>
  <c r="H211" i="4" s="1"/>
  <c r="AA187" i="4"/>
  <c r="Z344" i="4"/>
  <c r="BB451" i="2"/>
  <c r="AF451" i="4"/>
  <c r="AE662" i="4"/>
  <c r="Z139" i="4"/>
  <c r="Z130" i="4"/>
  <c r="Z223" i="4"/>
  <c r="Z673" i="4" s="1"/>
  <c r="BB484" i="2"/>
  <c r="AF484" i="4"/>
  <c r="BB622" i="2"/>
  <c r="AF622" i="4"/>
  <c r="BB564" i="2"/>
  <c r="AF564" i="4"/>
  <c r="Z326" i="4"/>
  <c r="BB580" i="2"/>
  <c r="AF580" i="4"/>
  <c r="BB496" i="2"/>
  <c r="AF496" i="4"/>
  <c r="BL680" i="2"/>
  <c r="BL684" i="2" s="1"/>
  <c r="BB579" i="2"/>
  <c r="AF579" i="4"/>
  <c r="BB661" i="2"/>
  <c r="AF661" i="4"/>
  <c r="AA394" i="4"/>
  <c r="BB61" i="2"/>
  <c r="AF61" i="4"/>
  <c r="R153" i="6"/>
  <c r="AE663" i="4"/>
  <c r="AG114" i="4"/>
  <c r="BB81" i="2"/>
  <c r="AF81" i="4"/>
  <c r="AA111" i="4"/>
  <c r="BB380" i="2"/>
  <c r="AF380" i="4"/>
  <c r="BB184" i="2"/>
  <c r="AF184" i="4"/>
  <c r="BB30" i="2"/>
  <c r="AF30" i="4"/>
  <c r="BB341" i="2"/>
  <c r="AF341" i="4"/>
  <c r="BB202" i="2"/>
  <c r="AF202" i="4"/>
  <c r="BB272" i="2"/>
  <c r="AF272" i="4"/>
  <c r="BB636" i="2"/>
  <c r="AF636" i="4"/>
  <c r="BB397" i="2"/>
  <c r="AF397" i="4"/>
  <c r="BB232" i="2"/>
  <c r="AF232" i="4"/>
  <c r="Z111" i="4"/>
  <c r="BB554" i="2"/>
  <c r="AF554" i="4"/>
  <c r="BB523" i="2"/>
  <c r="AF523" i="4"/>
  <c r="AB214" i="4"/>
  <c r="AB673" i="4" s="1"/>
  <c r="BB65" i="2"/>
  <c r="AF65" i="4"/>
  <c r="BB567" i="2"/>
  <c r="AF567" i="4"/>
  <c r="Z27" i="4"/>
  <c r="AA18" i="4"/>
  <c r="BB450" i="2"/>
  <c r="AF450" i="4"/>
  <c r="AA199" i="4"/>
  <c r="BB536" i="2"/>
  <c r="AF536" i="4"/>
  <c r="AA6" i="4"/>
  <c r="AA175" i="4"/>
  <c r="AA72" i="4"/>
  <c r="AA248" i="4"/>
  <c r="BB128" i="2"/>
  <c r="AF128" i="4"/>
  <c r="Z33" i="4"/>
  <c r="BB141" i="2"/>
  <c r="AF141" i="4"/>
  <c r="R246" i="6"/>
  <c r="R4" i="6"/>
  <c r="AJ661" i="4"/>
  <c r="AG661" i="4"/>
  <c r="AD668" i="4"/>
  <c r="AH112" i="4"/>
  <c r="AJ112" i="4"/>
  <c r="AG142" i="4"/>
  <c r="L675" i="4"/>
  <c r="AG9" i="4"/>
  <c r="AG27" i="4"/>
  <c r="AG42" i="4"/>
  <c r="AZ674" i="2"/>
  <c r="AG257" i="4"/>
  <c r="AG69" i="4"/>
  <c r="AG93" i="4"/>
  <c r="AG136" i="4"/>
  <c r="AG365" i="4"/>
  <c r="AG317" i="4"/>
  <c r="BH667" i="2"/>
  <c r="BH680" i="2" s="1"/>
  <c r="BH682" i="2"/>
  <c r="AG678" i="4"/>
  <c r="AG187" i="4"/>
  <c r="AG344" i="4"/>
  <c r="AG60" i="4"/>
  <c r="AZ662" i="2"/>
  <c r="AG133" i="4"/>
  <c r="AG223" i="4"/>
  <c r="Q675" i="4"/>
  <c r="Q668" i="4"/>
  <c r="AG281" i="4"/>
  <c r="AG368" i="4"/>
  <c r="P665" i="4"/>
  <c r="P667" i="4" s="1"/>
  <c r="R112" i="4"/>
  <c r="AG397" i="4"/>
  <c r="AB671" i="4"/>
  <c r="AB681" i="4" s="1"/>
  <c r="AG630" i="4"/>
  <c r="AG6" i="4"/>
  <c r="AG175" i="4"/>
  <c r="Q671" i="4"/>
  <c r="AG329" i="4"/>
  <c r="AG284" i="4"/>
  <c r="L673" i="4"/>
  <c r="AG248" i="4"/>
  <c r="AG394" i="4"/>
  <c r="AG293" i="4"/>
  <c r="Q673" i="4"/>
  <c r="Q677" i="4"/>
  <c r="L668" i="4"/>
  <c r="L680" i="4" s="1"/>
  <c r="R662" i="4"/>
  <c r="AG332" i="4"/>
  <c r="BJ682" i="2"/>
  <c r="AG353" i="4"/>
  <c r="AG400" i="4"/>
  <c r="AG169" i="4"/>
  <c r="H670" i="4"/>
  <c r="H681" i="4" s="1"/>
  <c r="AG226" i="4"/>
  <c r="AB662" i="4"/>
  <c r="BJ668" i="2"/>
  <c r="BJ680" i="2" s="1"/>
  <c r="AG238" i="4"/>
  <c r="AG202" i="4"/>
  <c r="AG18" i="4"/>
  <c r="AG190" i="4"/>
  <c r="AY675" i="2"/>
  <c r="AZ245" i="2"/>
  <c r="AG127" i="4"/>
  <c r="AG115" i="4"/>
  <c r="R114" i="4"/>
  <c r="H665" i="4"/>
  <c r="AG63" i="4"/>
  <c r="AZ670" i="2"/>
  <c r="AG214" i="4"/>
  <c r="R429" i="4"/>
  <c r="J677" i="4"/>
  <c r="AG299" i="4"/>
  <c r="AG323" i="4"/>
  <c r="H676" i="4"/>
  <c r="AG66" i="4"/>
  <c r="AG21" i="4"/>
  <c r="BB430" i="2"/>
  <c r="AZ677" i="2"/>
  <c r="Q412" i="4"/>
  <c r="G674" i="4"/>
  <c r="H412" i="4"/>
  <c r="AG81" i="4"/>
  <c r="AG409" i="4"/>
  <c r="AG341" i="4"/>
  <c r="AG154" i="4"/>
  <c r="AG57" i="4"/>
  <c r="AG412" i="4"/>
  <c r="Z674" i="4"/>
  <c r="AG377" i="4"/>
  <c r="AG430" i="4"/>
  <c r="AA677" i="4"/>
  <c r="AG241" i="4"/>
  <c r="P668" i="4"/>
  <c r="R661" i="4"/>
  <c r="Q670" i="4"/>
  <c r="AG326" i="4"/>
  <c r="AG45" i="4"/>
  <c r="AG305" i="4"/>
  <c r="O680" i="4"/>
  <c r="O684" i="4" s="1"/>
  <c r="AG178" i="4"/>
  <c r="AA245" i="4"/>
  <c r="AG245" i="4" s="1"/>
  <c r="BI244" i="2"/>
  <c r="BI675" i="2"/>
  <c r="BI682" i="2" s="1"/>
  <c r="AG260" i="4"/>
  <c r="AY668" i="2"/>
  <c r="H666" i="4"/>
  <c r="AG166" i="4"/>
  <c r="H675" i="4"/>
  <c r="AG269" i="4"/>
  <c r="AG390" i="4"/>
  <c r="AG121" i="4"/>
  <c r="AG118" i="4"/>
  <c r="AG130" i="4"/>
  <c r="K678" i="4"/>
  <c r="K682" i="4" s="1"/>
  <c r="K684" i="4" s="1"/>
  <c r="Q636" i="4"/>
  <c r="L636" i="4"/>
  <c r="AG199" i="4"/>
  <c r="AG139" i="4"/>
  <c r="AG296" i="4"/>
  <c r="R663" i="4"/>
  <c r="N668" i="4"/>
  <c r="N680" i="4" s="1"/>
  <c r="N684" i="4" s="1"/>
  <c r="R632" i="4"/>
  <c r="L671" i="4"/>
  <c r="L681" i="4" s="1"/>
  <c r="AG383" i="4"/>
  <c r="Q676" i="4"/>
  <c r="AG72" i="4"/>
  <c r="AZ678" i="2"/>
  <c r="AZ666" i="2"/>
  <c r="T667" i="2"/>
  <c r="AL680" i="2"/>
  <c r="AH680" i="2"/>
  <c r="Z680" i="2"/>
  <c r="L684" i="2"/>
  <c r="AM160" i="7" l="1"/>
  <c r="AM160" i="8" s="1"/>
  <c r="AM12" i="7"/>
  <c r="AM12" i="8" s="1"/>
  <c r="AM646" i="7"/>
  <c r="AM646" i="8" s="1"/>
  <c r="I208" i="8"/>
  <c r="J208" i="8" s="1"/>
  <c r="I9" i="8"/>
  <c r="J9" i="8" s="1"/>
  <c r="I341" i="8"/>
  <c r="J341" i="8" s="1"/>
  <c r="I139" i="8"/>
  <c r="J139" i="8" s="1"/>
  <c r="K232" i="8"/>
  <c r="L232" i="8" s="1"/>
  <c r="R232" i="8" s="1"/>
  <c r="L674" i="7"/>
  <c r="J454" i="7"/>
  <c r="R454" i="7" s="1"/>
  <c r="K658" i="7"/>
  <c r="Q473" i="7"/>
  <c r="R504" i="7"/>
  <c r="Q413" i="6"/>
  <c r="Q642" i="6"/>
  <c r="H424" i="7"/>
  <c r="R424" i="7" s="1"/>
  <c r="R623" i="7"/>
  <c r="R642" i="6"/>
  <c r="I575" i="8"/>
  <c r="J575" i="8" s="1"/>
  <c r="R575" i="8" s="1"/>
  <c r="J432" i="7"/>
  <c r="I432" i="8" s="1"/>
  <c r="R629" i="7"/>
  <c r="Q575" i="7"/>
  <c r="Q548" i="7"/>
  <c r="Q495" i="7"/>
  <c r="R427" i="6"/>
  <c r="I598" i="8"/>
  <c r="J598" i="8" s="1"/>
  <c r="R598" i="8" s="1"/>
  <c r="Q658" i="6"/>
  <c r="Q598" i="7"/>
  <c r="Q422" i="7"/>
  <c r="G42" i="6"/>
  <c r="H42" i="6" s="1"/>
  <c r="R42" i="6" s="1"/>
  <c r="Q427" i="6"/>
  <c r="G57" i="6"/>
  <c r="H57" i="6" s="1"/>
  <c r="G57" i="7" s="1"/>
  <c r="H57" i="7" s="1"/>
  <c r="Q525" i="7"/>
  <c r="Q591" i="7"/>
  <c r="I525" i="8"/>
  <c r="J525" i="8" s="1"/>
  <c r="R525" i="8" s="1"/>
  <c r="Q586" i="8"/>
  <c r="J624" i="7"/>
  <c r="I624" i="8" s="1"/>
  <c r="Q605" i="7"/>
  <c r="BI684" i="2"/>
  <c r="C15" i="5" s="1"/>
  <c r="C17" i="5" s="1"/>
  <c r="C19" i="5" s="1"/>
  <c r="C25" i="5" s="1"/>
  <c r="J537" i="7"/>
  <c r="R537" i="7" s="1"/>
  <c r="Q497" i="7"/>
  <c r="Q623" i="8"/>
  <c r="Q481" i="7"/>
  <c r="G21" i="6"/>
  <c r="H21" i="6" s="1"/>
  <c r="G21" i="7" s="1"/>
  <c r="H21" i="7" s="1"/>
  <c r="G118" i="6"/>
  <c r="H118" i="6" s="1"/>
  <c r="R118" i="6" s="1"/>
  <c r="R586" i="7"/>
  <c r="AF674" i="4"/>
  <c r="R254" i="6"/>
  <c r="Q254" i="6"/>
  <c r="AM254" i="6" s="1"/>
  <c r="AM254" i="7" s="1"/>
  <c r="AM254" i="8" s="1"/>
  <c r="Q623" i="7"/>
  <c r="AF678" i="4"/>
  <c r="J510" i="7"/>
  <c r="R510" i="7" s="1"/>
  <c r="Q586" i="7"/>
  <c r="J565" i="7"/>
  <c r="R565" i="7" s="1"/>
  <c r="Q609" i="7"/>
  <c r="Q596" i="7"/>
  <c r="Q470" i="7"/>
  <c r="Q638" i="7"/>
  <c r="I540" i="8"/>
  <c r="J540" i="8" s="1"/>
  <c r="R540" i="8" s="1"/>
  <c r="H673" i="4"/>
  <c r="Q451" i="7"/>
  <c r="R212" i="4"/>
  <c r="R673" i="4" s="1"/>
  <c r="AG663" i="4"/>
  <c r="AH661" i="4"/>
  <c r="AG151" i="4"/>
  <c r="O665" i="6"/>
  <c r="O667" i="6" s="1"/>
  <c r="O680" i="6" s="1"/>
  <c r="O684" i="6" s="1"/>
  <c r="G130" i="6"/>
  <c r="H130" i="6" s="1"/>
  <c r="R130" i="6" s="1"/>
  <c r="K660" i="7"/>
  <c r="L660" i="7" s="1"/>
  <c r="K660" i="8" s="1"/>
  <c r="L660" i="8" s="1"/>
  <c r="R660" i="8" s="1"/>
  <c r="Q486" i="7"/>
  <c r="Q660" i="6"/>
  <c r="Q629" i="7"/>
  <c r="I486" i="8"/>
  <c r="J486" i="8" s="1"/>
  <c r="R486" i="8" s="1"/>
  <c r="P112" i="6"/>
  <c r="R112" i="6" s="1"/>
  <c r="G115" i="6"/>
  <c r="H115" i="6" s="1"/>
  <c r="R115" i="6" s="1"/>
  <c r="R251" i="8"/>
  <c r="BB677" i="2"/>
  <c r="BB674" i="2"/>
  <c r="BB666" i="2"/>
  <c r="BB670" i="2"/>
  <c r="BB676" i="2"/>
  <c r="G163" i="6"/>
  <c r="H163" i="6" s="1"/>
  <c r="G163" i="7" s="1"/>
  <c r="Q246" i="7"/>
  <c r="Q508" i="7"/>
  <c r="Q220" i="7"/>
  <c r="Q338" i="7"/>
  <c r="R51" i="8"/>
  <c r="G102" i="6"/>
  <c r="H102" i="6" s="1"/>
  <c r="R102" i="6" s="1"/>
  <c r="G241" i="6"/>
  <c r="H241" i="6" s="1"/>
  <c r="G241" i="7" s="1"/>
  <c r="H241" i="7" s="1"/>
  <c r="Q244" i="6"/>
  <c r="AM244" i="6" s="1"/>
  <c r="G93" i="6"/>
  <c r="H93" i="6" s="1"/>
  <c r="R93" i="6" s="1"/>
  <c r="Q650" i="6"/>
  <c r="AM650" i="6" s="1"/>
  <c r="AM650" i="7" s="1"/>
  <c r="AM650" i="8" s="1"/>
  <c r="Q654" i="7"/>
  <c r="K650" i="7"/>
  <c r="L650" i="7" s="1"/>
  <c r="R650" i="7" s="1"/>
  <c r="Q581" i="8"/>
  <c r="Q494" i="8"/>
  <c r="Q560" i="8"/>
  <c r="Q539" i="8"/>
  <c r="R39" i="7"/>
  <c r="Q36" i="7"/>
  <c r="Q600" i="7"/>
  <c r="Q127" i="6"/>
  <c r="AM127" i="6" s="1"/>
  <c r="AM127" i="7" s="1"/>
  <c r="AM127" i="8" s="1"/>
  <c r="G6" i="6"/>
  <c r="H6" i="6" s="1"/>
  <c r="G6" i="7" s="1"/>
  <c r="K671" i="6"/>
  <c r="K681" i="6" s="1"/>
  <c r="R108" i="8"/>
  <c r="Q534" i="8"/>
  <c r="Q583" i="8"/>
  <c r="Q656" i="6"/>
  <c r="K656" i="7"/>
  <c r="L656" i="7" s="1"/>
  <c r="Q39" i="7"/>
  <c r="Q652" i="7"/>
  <c r="Q148" i="7"/>
  <c r="R66" i="4"/>
  <c r="R272" i="7"/>
  <c r="J535" i="7"/>
  <c r="R535" i="7" s="1"/>
  <c r="Q430" i="8"/>
  <c r="Q498" i="8"/>
  <c r="Q105" i="6"/>
  <c r="AM105" i="6" s="1"/>
  <c r="AM105" i="7" s="1"/>
  <c r="AM105" i="8" s="1"/>
  <c r="Q5" i="7"/>
  <c r="R275" i="7"/>
  <c r="R278" i="7"/>
  <c r="Q504" i="8"/>
  <c r="Q439" i="8"/>
  <c r="Q250" i="7"/>
  <c r="Q278" i="7"/>
  <c r="Q425" i="7"/>
  <c r="Q458" i="7"/>
  <c r="Q659" i="8"/>
  <c r="Q580" i="8"/>
  <c r="Q661" i="6"/>
  <c r="AM661" i="6" s="1"/>
  <c r="R397" i="4"/>
  <c r="R338" i="7"/>
  <c r="R220" i="7"/>
  <c r="Q523" i="7"/>
  <c r="R634" i="6"/>
  <c r="Q415" i="7"/>
  <c r="J492" i="7"/>
  <c r="I492" i="8" s="1"/>
  <c r="Q374" i="7"/>
  <c r="R380" i="7"/>
  <c r="Q196" i="7"/>
  <c r="Q479" i="8"/>
  <c r="Q21" i="6"/>
  <c r="AM21" i="6" s="1"/>
  <c r="AM21" i="7" s="1"/>
  <c r="AM21" i="8" s="1"/>
  <c r="R178" i="4"/>
  <c r="G18" i="6"/>
  <c r="H18" i="6" s="1"/>
  <c r="R18" i="6" s="1"/>
  <c r="Q634" i="6"/>
  <c r="R374" i="7"/>
  <c r="R60" i="7"/>
  <c r="Q380" i="7"/>
  <c r="R359" i="7"/>
  <c r="N663" i="6"/>
  <c r="M663" i="7" s="1"/>
  <c r="N663" i="7" s="1"/>
  <c r="R344" i="4"/>
  <c r="Q187" i="7"/>
  <c r="R287" i="7"/>
  <c r="R362" i="7"/>
  <c r="R254" i="7"/>
  <c r="R145" i="7"/>
  <c r="L635" i="7"/>
  <c r="R635" i="7" s="1"/>
  <c r="Q474" i="8"/>
  <c r="Q426" i="8"/>
  <c r="G308" i="6"/>
  <c r="H308" i="6" s="1"/>
  <c r="G308" i="7" s="1"/>
  <c r="R187" i="7"/>
  <c r="Q362" i="7"/>
  <c r="Q63" i="7"/>
  <c r="R172" i="7"/>
  <c r="Q254" i="7"/>
  <c r="Q559" i="7"/>
  <c r="Q576" i="8"/>
  <c r="Q272" i="7"/>
  <c r="Q160" i="7"/>
  <c r="R63" i="7"/>
  <c r="Q145" i="7"/>
  <c r="Q172" i="7"/>
  <c r="R160" i="7"/>
  <c r="R508" i="7"/>
  <c r="I508" i="8"/>
  <c r="R549" i="7"/>
  <c r="I549" i="8"/>
  <c r="R572" i="7"/>
  <c r="I572" i="8"/>
  <c r="R555" i="7"/>
  <c r="I555" i="8"/>
  <c r="R509" i="7"/>
  <c r="I509" i="8"/>
  <c r="R493" i="7"/>
  <c r="I493" i="8"/>
  <c r="R608" i="7"/>
  <c r="I608" i="8"/>
  <c r="R625" i="7"/>
  <c r="I625" i="8"/>
  <c r="R617" i="7"/>
  <c r="I617" i="8"/>
  <c r="R491" i="7"/>
  <c r="I491" i="8"/>
  <c r="R519" i="7"/>
  <c r="I519" i="8"/>
  <c r="R551" i="7"/>
  <c r="I551" i="8"/>
  <c r="R438" i="7"/>
  <c r="I438" i="8"/>
  <c r="R511" i="7"/>
  <c r="I511" i="8"/>
  <c r="R469" i="7"/>
  <c r="I469" i="8"/>
  <c r="R48" i="7"/>
  <c r="G48" i="8"/>
  <c r="R561" i="7"/>
  <c r="I561" i="8"/>
  <c r="R585" i="7"/>
  <c r="I585" i="8"/>
  <c r="R528" i="7"/>
  <c r="I528" i="8"/>
  <c r="R436" i="7"/>
  <c r="I436" i="8"/>
  <c r="R462" i="7"/>
  <c r="I462" i="8"/>
  <c r="R444" i="7"/>
  <c r="I444" i="8"/>
  <c r="R371" i="7"/>
  <c r="G371" i="8"/>
  <c r="R455" i="7"/>
  <c r="I455" i="8"/>
  <c r="R568" i="7"/>
  <c r="I568" i="8"/>
  <c r="R559" i="7"/>
  <c r="I559" i="8"/>
  <c r="J559" i="8" s="1"/>
  <c r="R559" i="8" s="1"/>
  <c r="R302" i="7"/>
  <c r="I302" i="8"/>
  <c r="R311" i="7"/>
  <c r="G311" i="8"/>
  <c r="H311" i="8" s="1"/>
  <c r="R311" i="8" s="1"/>
  <c r="R419" i="7"/>
  <c r="G419" i="8"/>
  <c r="H419" i="8" s="1"/>
  <c r="R419" i="8" s="1"/>
  <c r="R223" i="7"/>
  <c r="K223" i="8"/>
  <c r="R523" i="7"/>
  <c r="I523" i="8"/>
  <c r="J523" i="8" s="1"/>
  <c r="R523" i="8" s="1"/>
  <c r="R96" i="7"/>
  <c r="G96" i="8"/>
  <c r="Q394" i="8"/>
  <c r="J516" i="8"/>
  <c r="R516" i="8" s="1"/>
  <c r="Q516" i="8"/>
  <c r="J522" i="8"/>
  <c r="R522" i="8" s="1"/>
  <c r="Q522" i="8"/>
  <c r="J593" i="8"/>
  <c r="R593" i="8" s="1"/>
  <c r="Q593" i="8"/>
  <c r="Q96" i="7"/>
  <c r="R169" i="7"/>
  <c r="R36" i="7"/>
  <c r="G36" i="8"/>
  <c r="H36" i="8" s="1"/>
  <c r="R36" i="8" s="1"/>
  <c r="R541" i="7"/>
  <c r="I541" i="8"/>
  <c r="R521" i="7"/>
  <c r="I521" i="8"/>
  <c r="R495" i="7"/>
  <c r="I495" i="8"/>
  <c r="R442" i="7"/>
  <c r="I442" i="8"/>
  <c r="R615" i="7"/>
  <c r="I615" i="8"/>
  <c r="R517" i="7"/>
  <c r="I517" i="8"/>
  <c r="R601" i="7"/>
  <c r="I601" i="8"/>
  <c r="R602" i="7"/>
  <c r="I602" i="8"/>
  <c r="R447" i="7"/>
  <c r="I447" i="8"/>
  <c r="R573" i="7"/>
  <c r="I573" i="8"/>
  <c r="R468" i="7"/>
  <c r="I468" i="8"/>
  <c r="R582" i="7"/>
  <c r="I582" i="8"/>
  <c r="R489" i="7"/>
  <c r="I489" i="8"/>
  <c r="R466" i="7"/>
  <c r="I466" i="8"/>
  <c r="R607" i="7"/>
  <c r="I607" i="8"/>
  <c r="R649" i="7"/>
  <c r="K649" i="8"/>
  <c r="R526" i="7"/>
  <c r="I526" i="8"/>
  <c r="R545" i="7"/>
  <c r="I545" i="8"/>
  <c r="R548" i="7"/>
  <c r="I548" i="8"/>
  <c r="R471" i="7"/>
  <c r="I471" i="8"/>
  <c r="R653" i="7"/>
  <c r="K653" i="8"/>
  <c r="R557" i="7"/>
  <c r="I557" i="8"/>
  <c r="R550" i="7"/>
  <c r="I550" i="8"/>
  <c r="R464" i="7"/>
  <c r="I464" i="8"/>
  <c r="R641" i="7"/>
  <c r="K641" i="8"/>
  <c r="R485" i="7"/>
  <c r="I485" i="8"/>
  <c r="R121" i="7"/>
  <c r="G121" i="8"/>
  <c r="R403" i="7"/>
  <c r="I403" i="8"/>
  <c r="J403" i="8" s="1"/>
  <c r="R403" i="8" s="1"/>
  <c r="Q51" i="8"/>
  <c r="R652" i="7"/>
  <c r="K652" i="8"/>
  <c r="L652" i="8" s="1"/>
  <c r="R652" i="8" s="1"/>
  <c r="Q631" i="8"/>
  <c r="J488" i="8"/>
  <c r="R488" i="8" s="1"/>
  <c r="Q488" i="8"/>
  <c r="J579" i="8"/>
  <c r="R579" i="8" s="1"/>
  <c r="Q579" i="8"/>
  <c r="R563" i="7"/>
  <c r="I563" i="8"/>
  <c r="R433" i="7"/>
  <c r="I433" i="8"/>
  <c r="R597" i="7"/>
  <c r="I597" i="8"/>
  <c r="R553" i="7"/>
  <c r="I553" i="8"/>
  <c r="R556" i="7"/>
  <c r="I556" i="8"/>
  <c r="R571" i="7"/>
  <c r="I571" i="8"/>
  <c r="R552" i="7"/>
  <c r="I552" i="8"/>
  <c r="R610" i="7"/>
  <c r="I610" i="8"/>
  <c r="R533" i="7"/>
  <c r="I533" i="8"/>
  <c r="R497" i="7"/>
  <c r="I497" i="8"/>
  <c r="R196" i="7"/>
  <c r="G196" i="8"/>
  <c r="R574" i="7"/>
  <c r="I574" i="8"/>
  <c r="R587" i="7"/>
  <c r="I587" i="8"/>
  <c r="R431" i="7"/>
  <c r="I431" i="8"/>
  <c r="R481" i="7"/>
  <c r="I481" i="8"/>
  <c r="R124" i="7"/>
  <c r="G124" i="8"/>
  <c r="H124" i="8" s="1"/>
  <c r="R124" i="8" s="1"/>
  <c r="R27" i="7"/>
  <c r="G27" i="8"/>
  <c r="R457" i="7"/>
  <c r="I457" i="8"/>
  <c r="R564" i="7"/>
  <c r="I564" i="8"/>
  <c r="R133" i="7"/>
  <c r="G133" i="8"/>
  <c r="Q335" i="7"/>
  <c r="R87" i="7"/>
  <c r="R606" i="7"/>
  <c r="I606" i="8"/>
  <c r="R446" i="7"/>
  <c r="I446" i="8"/>
  <c r="R529" i="7"/>
  <c r="I529" i="8"/>
  <c r="R500" i="7"/>
  <c r="I500" i="8"/>
  <c r="R422" i="7"/>
  <c r="G422" i="8"/>
  <c r="R619" i="7"/>
  <c r="I619" i="8"/>
  <c r="R628" i="7"/>
  <c r="I628" i="8"/>
  <c r="R544" i="7"/>
  <c r="I544" i="8"/>
  <c r="R530" i="7"/>
  <c r="I530" i="8"/>
  <c r="R461" i="7"/>
  <c r="I461" i="8"/>
  <c r="R589" i="7"/>
  <c r="I589" i="8"/>
  <c r="R657" i="7"/>
  <c r="K657" i="8"/>
  <c r="R506" i="7"/>
  <c r="I506" i="8"/>
  <c r="R463" i="7"/>
  <c r="I463" i="8"/>
  <c r="R543" i="7"/>
  <c r="I543" i="8"/>
  <c r="R605" i="7"/>
  <c r="I605" i="8"/>
  <c r="R451" i="7"/>
  <c r="I451" i="8"/>
  <c r="R445" i="7"/>
  <c r="I445" i="8"/>
  <c r="R502" i="7"/>
  <c r="I502" i="8"/>
  <c r="R452" i="7"/>
  <c r="I452" i="8"/>
  <c r="R441" i="7"/>
  <c r="I441" i="8"/>
  <c r="R536" i="7"/>
  <c r="I536" i="8"/>
  <c r="R538" i="7"/>
  <c r="I538" i="8"/>
  <c r="R460" i="7"/>
  <c r="I460" i="8"/>
  <c r="R612" i="7"/>
  <c r="I612" i="8"/>
  <c r="R482" i="7"/>
  <c r="I482" i="8"/>
  <c r="R633" i="7"/>
  <c r="K633" i="8"/>
  <c r="R475" i="7"/>
  <c r="I475" i="8"/>
  <c r="R437" i="7"/>
  <c r="I437" i="8"/>
  <c r="R99" i="7"/>
  <c r="G99" i="8"/>
  <c r="R647" i="7"/>
  <c r="K647" i="8"/>
  <c r="R184" i="7"/>
  <c r="G184" i="8"/>
  <c r="R531" i="7"/>
  <c r="I531" i="8"/>
  <c r="R596" i="7"/>
  <c r="I596" i="8"/>
  <c r="R435" i="7"/>
  <c r="I435" i="8"/>
  <c r="R518" i="7"/>
  <c r="I518" i="8"/>
  <c r="R520" i="7"/>
  <c r="I520" i="8"/>
  <c r="R620" i="7"/>
  <c r="I620" i="8"/>
  <c r="R562" i="7"/>
  <c r="I562" i="8"/>
  <c r="R558" i="7"/>
  <c r="I558" i="8"/>
  <c r="R577" i="7"/>
  <c r="I577" i="8"/>
  <c r="R416" i="7"/>
  <c r="G416" i="8"/>
  <c r="R448" i="7"/>
  <c r="I448" i="8"/>
  <c r="R205" i="7"/>
  <c r="G205" i="8"/>
  <c r="R478" i="7"/>
  <c r="I478" i="8"/>
  <c r="R472" i="7"/>
  <c r="I472" i="8"/>
  <c r="R616" i="7"/>
  <c r="I616" i="8"/>
  <c r="R595" i="7"/>
  <c r="I595" i="8"/>
  <c r="R638" i="7"/>
  <c r="K638" i="8"/>
  <c r="R456" i="7"/>
  <c r="I456" i="8"/>
  <c r="R406" i="7"/>
  <c r="R600" i="7"/>
  <c r="I600" i="8"/>
  <c r="R75" i="7"/>
  <c r="G75" i="8"/>
  <c r="H75" i="8" s="1"/>
  <c r="R75" i="8" s="1"/>
  <c r="R208" i="7"/>
  <c r="G208" i="8"/>
  <c r="R193" i="7"/>
  <c r="I193" i="8"/>
  <c r="J193" i="8" s="1"/>
  <c r="R193" i="8" s="1"/>
  <c r="R604" i="7"/>
  <c r="I604" i="8"/>
  <c r="Q108" i="8"/>
  <c r="Q542" i="8"/>
  <c r="R326" i="7"/>
  <c r="G326" i="8"/>
  <c r="R654" i="7"/>
  <c r="K654" i="8"/>
  <c r="L654" i="8" s="1"/>
  <c r="R654" i="8" s="1"/>
  <c r="R148" i="7"/>
  <c r="G148" i="8"/>
  <c r="H148" i="8" s="1"/>
  <c r="R148" i="8" s="1"/>
  <c r="Q443" i="8"/>
  <c r="Q513" i="8"/>
  <c r="J465" i="8"/>
  <c r="R465" i="8" s="1"/>
  <c r="Q465" i="8"/>
  <c r="J547" i="8"/>
  <c r="R547" i="8" s="1"/>
  <c r="Q547" i="8"/>
  <c r="J440" i="8"/>
  <c r="R440" i="8" s="1"/>
  <c r="Q440" i="8"/>
  <c r="R458" i="7"/>
  <c r="I458" i="8"/>
  <c r="H414" i="8"/>
  <c r="R414" i="8" s="1"/>
  <c r="Q414" i="8"/>
  <c r="R467" i="7"/>
  <c r="I467" i="8"/>
  <c r="R599" i="7"/>
  <c r="I599" i="8"/>
  <c r="R512" i="7"/>
  <c r="I512" i="8"/>
  <c r="R655" i="7"/>
  <c r="K655" i="8"/>
  <c r="R335" i="7"/>
  <c r="Q311" i="7"/>
  <c r="Q153" i="7"/>
  <c r="Q87" i="7"/>
  <c r="R314" i="7"/>
  <c r="G314" i="8"/>
  <c r="H314" i="8" s="1"/>
  <c r="R314" i="8" s="1"/>
  <c r="R350" i="7"/>
  <c r="G350" i="8"/>
  <c r="H350" i="8" s="1"/>
  <c r="R350" i="8" s="1"/>
  <c r="R567" i="7"/>
  <c r="I567" i="8"/>
  <c r="R614" i="7"/>
  <c r="I614" i="8"/>
  <c r="R501" i="7"/>
  <c r="I501" i="8"/>
  <c r="R434" i="7"/>
  <c r="I434" i="8"/>
  <c r="R459" i="7"/>
  <c r="I459" i="8"/>
  <c r="R483" i="7"/>
  <c r="I483" i="8"/>
  <c r="R566" i="7"/>
  <c r="I566" i="8"/>
  <c r="R476" i="7"/>
  <c r="I476" i="8"/>
  <c r="R584" i="7"/>
  <c r="I584" i="8"/>
  <c r="R450" i="7"/>
  <c r="I450" i="8"/>
  <c r="R621" i="7"/>
  <c r="I621" i="8"/>
  <c r="R477" i="7"/>
  <c r="I477" i="8"/>
  <c r="R639" i="7"/>
  <c r="K639" i="8"/>
  <c r="R420" i="7"/>
  <c r="G420" i="8"/>
  <c r="R627" i="7"/>
  <c r="I627" i="8"/>
  <c r="R590" i="7"/>
  <c r="I590" i="8"/>
  <c r="R609" i="7"/>
  <c r="I609" i="8"/>
  <c r="R449" i="7"/>
  <c r="I449" i="8"/>
  <c r="R643" i="7"/>
  <c r="K643" i="8"/>
  <c r="R503" i="7"/>
  <c r="I503" i="8"/>
  <c r="R594" i="7"/>
  <c r="I594" i="8"/>
  <c r="R499" i="7"/>
  <c r="I499" i="8"/>
  <c r="R418" i="7"/>
  <c r="G418" i="8"/>
  <c r="R613" i="7"/>
  <c r="I613" i="8"/>
  <c r="R470" i="7"/>
  <c r="I470" i="8"/>
  <c r="R473" i="7"/>
  <c r="I473" i="8"/>
  <c r="R546" i="7"/>
  <c r="I546" i="8"/>
  <c r="Q302" i="7"/>
  <c r="Q406" i="7"/>
  <c r="Q603" i="8"/>
  <c r="R484" i="7"/>
  <c r="I484" i="8"/>
  <c r="Q232" i="8"/>
  <c r="R12" i="7"/>
  <c r="I12" i="8"/>
  <c r="J12" i="8" s="1"/>
  <c r="R12" i="8" s="1"/>
  <c r="R181" i="7"/>
  <c r="G181" i="8"/>
  <c r="H181" i="8" s="1"/>
  <c r="R181" i="8" s="1"/>
  <c r="Q622" i="8"/>
  <c r="Q453" i="8"/>
  <c r="R290" i="7"/>
  <c r="G290" i="8"/>
  <c r="R415" i="7"/>
  <c r="G415" i="8"/>
  <c r="H415" i="8" s="1"/>
  <c r="R415" i="8" s="1"/>
  <c r="R425" i="7"/>
  <c r="G425" i="8"/>
  <c r="J629" i="8"/>
  <c r="R629" i="8" s="1"/>
  <c r="Q629" i="8"/>
  <c r="J591" i="8"/>
  <c r="R591" i="8" s="1"/>
  <c r="Q591" i="8"/>
  <c r="R569" i="6"/>
  <c r="I569" i="7"/>
  <c r="I592" i="8"/>
  <c r="R592" i="7"/>
  <c r="R287" i="8"/>
  <c r="R394" i="8"/>
  <c r="G344" i="7"/>
  <c r="G248" i="7"/>
  <c r="H248" i="7" s="1"/>
  <c r="G248" i="8" s="1"/>
  <c r="H248" i="8" s="1"/>
  <c r="K383" i="7"/>
  <c r="L383" i="7" s="1"/>
  <c r="L670" i="7" s="1"/>
  <c r="G217" i="7"/>
  <c r="G45" i="7"/>
  <c r="H45" i="7" s="1"/>
  <c r="G281" i="7"/>
  <c r="G54" i="7"/>
  <c r="H54" i="7" s="1"/>
  <c r="K214" i="7"/>
  <c r="K226" i="7"/>
  <c r="L226" i="7" s="1"/>
  <c r="I151" i="7"/>
  <c r="J151" i="7" s="1"/>
  <c r="I151" i="8" s="1"/>
  <c r="J151" i="8" s="1"/>
  <c r="G244" i="7"/>
  <c r="I244" i="7"/>
  <c r="J244" i="7" s="1"/>
  <c r="R263" i="8"/>
  <c r="R169" i="8"/>
  <c r="Q169" i="8"/>
  <c r="Q359" i="8"/>
  <c r="R359" i="8"/>
  <c r="Q406" i="8"/>
  <c r="R406" i="8"/>
  <c r="Q187" i="8"/>
  <c r="R187" i="8"/>
  <c r="Q87" i="8"/>
  <c r="R87" i="8"/>
  <c r="R347" i="8"/>
  <c r="J487" i="7"/>
  <c r="Q487" i="7"/>
  <c r="Q323" i="8"/>
  <c r="R323" i="8"/>
  <c r="Q246" i="8"/>
  <c r="R272" i="8"/>
  <c r="Q272" i="8"/>
  <c r="J515" i="7"/>
  <c r="Q515" i="7"/>
  <c r="Q251" i="8"/>
  <c r="R63" i="8"/>
  <c r="I626" i="7"/>
  <c r="R626" i="6"/>
  <c r="J514" i="7"/>
  <c r="Q514" i="7"/>
  <c r="G682" i="4"/>
  <c r="G684" i="4" s="1"/>
  <c r="R281" i="6"/>
  <c r="Q214" i="6"/>
  <c r="AM214" i="6" s="1"/>
  <c r="AM214" i="7" s="1"/>
  <c r="AM214" i="8" s="1"/>
  <c r="R383" i="6"/>
  <c r="G257" i="6"/>
  <c r="H257" i="6" s="1"/>
  <c r="G257" i="7" s="1"/>
  <c r="G390" i="7"/>
  <c r="H390" i="7" s="1"/>
  <c r="G81" i="6"/>
  <c r="R260" i="4"/>
  <c r="G377" i="7"/>
  <c r="H377" i="7" s="1"/>
  <c r="G353" i="7"/>
  <c r="H353" i="7" s="1"/>
  <c r="G142" i="7"/>
  <c r="H142" i="7" s="1"/>
  <c r="G409" i="7"/>
  <c r="H409" i="7" s="1"/>
  <c r="G329" i="7"/>
  <c r="H329" i="7" s="1"/>
  <c r="Q193" i="7"/>
  <c r="Q223" i="7"/>
  <c r="K211" i="7"/>
  <c r="L211" i="7" s="1"/>
  <c r="K211" i="8" s="1"/>
  <c r="L211" i="8" s="1"/>
  <c r="G114" i="7"/>
  <c r="H114" i="7" s="1"/>
  <c r="G114" i="8" s="1"/>
  <c r="H114" i="8" s="1"/>
  <c r="Q133" i="7"/>
  <c r="Q75" i="7"/>
  <c r="R245" i="6"/>
  <c r="I248" i="7"/>
  <c r="J248" i="7" s="1"/>
  <c r="I248" i="8" s="1"/>
  <c r="J248" i="8" s="1"/>
  <c r="K662" i="7"/>
  <c r="L662" i="7" s="1"/>
  <c r="K662" i="8" s="1"/>
  <c r="L662" i="8" s="1"/>
  <c r="Q287" i="7"/>
  <c r="K238" i="7"/>
  <c r="L238" i="7" s="1"/>
  <c r="K238" i="8" s="1"/>
  <c r="L238" i="8" s="1"/>
  <c r="Q205" i="7"/>
  <c r="J505" i="7"/>
  <c r="R323" i="7"/>
  <c r="R51" i="7"/>
  <c r="R72" i="7"/>
  <c r="Q419" i="7"/>
  <c r="R263" i="7"/>
  <c r="K630" i="7"/>
  <c r="R630" i="6"/>
  <c r="R72" i="8"/>
  <c r="Q338" i="8"/>
  <c r="R338" i="8"/>
  <c r="Q5" i="8"/>
  <c r="Q39" i="8"/>
  <c r="R39" i="8"/>
  <c r="Q220" i="8"/>
  <c r="R220" i="8"/>
  <c r="Q254" i="8"/>
  <c r="R254" i="8"/>
  <c r="Q160" i="8"/>
  <c r="R160" i="8"/>
  <c r="Q63" i="8"/>
  <c r="Q145" i="8"/>
  <c r="Q153" i="8"/>
  <c r="R60" i="8"/>
  <c r="Q380" i="8"/>
  <c r="R380" i="8"/>
  <c r="Q278" i="8"/>
  <c r="R278" i="8"/>
  <c r="Q374" i="8"/>
  <c r="R374" i="8"/>
  <c r="Q250" i="8"/>
  <c r="Q172" i="8"/>
  <c r="R172" i="8"/>
  <c r="R362" i="8"/>
  <c r="Q15" i="8"/>
  <c r="R496" i="6"/>
  <c r="I496" i="7"/>
  <c r="Q335" i="8"/>
  <c r="R335" i="8"/>
  <c r="AE682" i="4"/>
  <c r="R45" i="6"/>
  <c r="G269" i="7"/>
  <c r="H269" i="7" s="1"/>
  <c r="Q4" i="7"/>
  <c r="Q403" i="7"/>
  <c r="K213" i="7"/>
  <c r="Q275" i="7"/>
  <c r="K244" i="7"/>
  <c r="L244" i="7" s="1"/>
  <c r="K244" i="8" s="1"/>
  <c r="L244" i="8" s="1"/>
  <c r="R394" i="7"/>
  <c r="J480" i="7"/>
  <c r="Q480" i="7"/>
  <c r="Q263" i="8"/>
  <c r="Q347" i="8"/>
  <c r="R54" i="6"/>
  <c r="G305" i="7"/>
  <c r="H305" i="7" s="1"/>
  <c r="G127" i="7"/>
  <c r="H127" i="7" s="1"/>
  <c r="I111" i="7"/>
  <c r="J111" i="7" s="1"/>
  <c r="I111" i="8" s="1"/>
  <c r="J111" i="8" s="1"/>
  <c r="Q326" i="7"/>
  <c r="Q290" i="7"/>
  <c r="Q12" i="7"/>
  <c r="Q647" i="7"/>
  <c r="O111" i="7"/>
  <c r="P111" i="7" s="1"/>
  <c r="G212" i="7"/>
  <c r="H212" i="7" s="1"/>
  <c r="G212" i="8" s="1"/>
  <c r="H212" i="8" s="1"/>
  <c r="Q208" i="7"/>
  <c r="Q181" i="7"/>
  <c r="Q184" i="7"/>
  <c r="Q121" i="7"/>
  <c r="I3" i="7"/>
  <c r="J3" i="7" s="1"/>
  <c r="I3" i="8" s="1"/>
  <c r="J3" i="8" s="1"/>
  <c r="Q169" i="7"/>
  <c r="Q359" i="7"/>
  <c r="R347" i="7"/>
  <c r="R15" i="7"/>
  <c r="R251" i="7"/>
  <c r="R232" i="7"/>
  <c r="Q72" i="8"/>
  <c r="Q275" i="8"/>
  <c r="R275" i="8"/>
  <c r="Q4" i="8"/>
  <c r="R145" i="8"/>
  <c r="Q287" i="8"/>
  <c r="Q60" i="8"/>
  <c r="J570" i="7"/>
  <c r="Q570" i="7"/>
  <c r="J578" i="7"/>
  <c r="Q578" i="7"/>
  <c r="Q362" i="8"/>
  <c r="R15" i="8"/>
  <c r="Q323" i="7"/>
  <c r="Q99" i="7"/>
  <c r="R213" i="6"/>
  <c r="Q263" i="7"/>
  <c r="J611" i="7"/>
  <c r="Q611" i="7"/>
  <c r="J682" i="4"/>
  <c r="Q353" i="6"/>
  <c r="AM353" i="6" s="1"/>
  <c r="AM353" i="7" s="1"/>
  <c r="AM353" i="8" s="1"/>
  <c r="Q329" i="6"/>
  <c r="AM329" i="6" s="1"/>
  <c r="AM329" i="7" s="1"/>
  <c r="AM329" i="8" s="1"/>
  <c r="Q409" i="6"/>
  <c r="AM409" i="6" s="1"/>
  <c r="AM409" i="7" s="1"/>
  <c r="AM409" i="8" s="1"/>
  <c r="AB682" i="4"/>
  <c r="Q139" i="6"/>
  <c r="AM139" i="6" s="1"/>
  <c r="AM139" i="7" s="1"/>
  <c r="AM139" i="8" s="1"/>
  <c r="R377" i="6"/>
  <c r="R269" i="6"/>
  <c r="M668" i="6"/>
  <c r="M680" i="6" s="1"/>
  <c r="M684" i="6" s="1"/>
  <c r="E30" i="5" s="1"/>
  <c r="P661" i="6"/>
  <c r="R293" i="4"/>
  <c r="R317" i="4"/>
  <c r="J429" i="6"/>
  <c r="Q394" i="7"/>
  <c r="R554" i="6"/>
  <c r="I554" i="7"/>
  <c r="R507" i="6"/>
  <c r="I507" i="7"/>
  <c r="Q142" i="6"/>
  <c r="AM142" i="6" s="1"/>
  <c r="AM142" i="7" s="1"/>
  <c r="AM142" i="8" s="1"/>
  <c r="R344" i="6"/>
  <c r="R353" i="6"/>
  <c r="R329" i="6"/>
  <c r="Q212" i="6"/>
  <c r="AM212" i="6" s="1"/>
  <c r="AM212" i="7" s="1"/>
  <c r="AM212" i="8" s="1"/>
  <c r="Q114" i="6"/>
  <c r="AM114" i="6" s="1"/>
  <c r="AM114" i="7" s="1"/>
  <c r="AM114" i="8" s="1"/>
  <c r="Z666" i="4"/>
  <c r="Q377" i="6"/>
  <c r="AM377" i="6" s="1"/>
  <c r="AM377" i="7" s="1"/>
  <c r="AM377" i="8" s="1"/>
  <c r="K668" i="6"/>
  <c r="K680" i="6" s="1"/>
  <c r="Q213" i="6"/>
  <c r="AM213" i="6" s="1"/>
  <c r="AM213" i="7" s="1"/>
  <c r="AM213" i="8" s="1"/>
  <c r="Q60" i="7"/>
  <c r="Q51" i="7"/>
  <c r="Q251" i="7"/>
  <c r="Q72" i="7"/>
  <c r="Q124" i="7"/>
  <c r="J532" i="7"/>
  <c r="Q532" i="7"/>
  <c r="R316" i="6"/>
  <c r="G316" i="7"/>
  <c r="R391" i="6"/>
  <c r="I391" i="7"/>
  <c r="R243" i="6"/>
  <c r="K243" i="7"/>
  <c r="R40" i="6"/>
  <c r="I40" i="7"/>
  <c r="R360" i="6"/>
  <c r="I360" i="7"/>
  <c r="R312" i="6"/>
  <c r="I312" i="7"/>
  <c r="R137" i="6"/>
  <c r="I137" i="7"/>
  <c r="R179" i="6"/>
  <c r="I179" i="7"/>
  <c r="R352" i="6"/>
  <c r="G352" i="7"/>
  <c r="R123" i="6"/>
  <c r="G123" i="7"/>
  <c r="R276" i="6"/>
  <c r="I276" i="7"/>
  <c r="R79" i="6"/>
  <c r="I79" i="7"/>
  <c r="R66" i="6"/>
  <c r="G66" i="7"/>
  <c r="R261" i="6"/>
  <c r="I261" i="7"/>
  <c r="R195" i="6"/>
  <c r="G195" i="7"/>
  <c r="R255" i="6"/>
  <c r="I255" i="7"/>
  <c r="R128" i="6"/>
  <c r="I128" i="7"/>
  <c r="R361" i="6"/>
  <c r="G361" i="7"/>
  <c r="R155" i="6"/>
  <c r="I155" i="7"/>
  <c r="R357" i="6"/>
  <c r="I357" i="7"/>
  <c r="R363" i="6"/>
  <c r="I363" i="7"/>
  <c r="R194" i="6"/>
  <c r="I194" i="7"/>
  <c r="R65" i="6"/>
  <c r="G65" i="7"/>
  <c r="R176" i="6"/>
  <c r="I176" i="7"/>
  <c r="R342" i="6"/>
  <c r="I342" i="7"/>
  <c r="R22" i="6"/>
  <c r="I22" i="7"/>
  <c r="R175" i="6"/>
  <c r="G175" i="7"/>
  <c r="R358" i="6"/>
  <c r="G358" i="7"/>
  <c r="R372" i="6"/>
  <c r="I372" i="7"/>
  <c r="R150" i="6"/>
  <c r="G150" i="7"/>
  <c r="R340" i="6"/>
  <c r="G340" i="7"/>
  <c r="R29" i="6"/>
  <c r="G29" i="7"/>
  <c r="L640" i="7"/>
  <c r="Q640" i="7"/>
  <c r="H421" i="7"/>
  <c r="Q421" i="7"/>
  <c r="R244" i="6"/>
  <c r="Q662" i="6"/>
  <c r="AM662" i="6" s="1"/>
  <c r="AM662" i="7" s="1"/>
  <c r="AM662" i="8" s="1"/>
  <c r="R376" i="6"/>
  <c r="G376" i="7"/>
  <c r="R336" i="6"/>
  <c r="I336" i="7"/>
  <c r="R41" i="6"/>
  <c r="G41" i="7"/>
  <c r="R64" i="6"/>
  <c r="I64" i="7"/>
  <c r="R43" i="6"/>
  <c r="I43" i="7"/>
  <c r="R387" i="6"/>
  <c r="G387" i="7"/>
  <c r="R332" i="6"/>
  <c r="G332" i="7"/>
  <c r="R136" i="6"/>
  <c r="G136" i="7"/>
  <c r="R166" i="6"/>
  <c r="G166" i="7"/>
  <c r="R139" i="6"/>
  <c r="G139" i="7"/>
  <c r="I675" i="6"/>
  <c r="Q232" i="7"/>
  <c r="Q371" i="7"/>
  <c r="Q48" i="7"/>
  <c r="Q15" i="7"/>
  <c r="J490" i="7"/>
  <c r="Q490" i="7"/>
  <c r="J524" i="7"/>
  <c r="Q524" i="7"/>
  <c r="R161" i="6"/>
  <c r="I161" i="7"/>
  <c r="R55" i="6"/>
  <c r="I55" i="7"/>
  <c r="R292" i="6"/>
  <c r="G292" i="7"/>
  <c r="R13" i="6"/>
  <c r="I13" i="7"/>
  <c r="R143" i="6"/>
  <c r="I143" i="7"/>
  <c r="R85" i="6"/>
  <c r="I85" i="7"/>
  <c r="R351" i="6"/>
  <c r="I351" i="7"/>
  <c r="R97" i="6"/>
  <c r="I97" i="7"/>
  <c r="R135" i="6"/>
  <c r="G135" i="7"/>
  <c r="R171" i="6"/>
  <c r="G171" i="7"/>
  <c r="R229" i="6"/>
  <c r="G229" i="7"/>
  <c r="R69" i="6"/>
  <c r="G69" i="7"/>
  <c r="R33" i="6"/>
  <c r="G33" i="7"/>
  <c r="R279" i="6"/>
  <c r="I279" i="7"/>
  <c r="R126" i="6"/>
  <c r="G126" i="7"/>
  <c r="R300" i="6"/>
  <c r="I300" i="7"/>
  <c r="R285" i="6"/>
  <c r="I285" i="7"/>
  <c r="R404" i="6"/>
  <c r="I404" i="7"/>
  <c r="R94" i="6"/>
  <c r="I94" i="7"/>
  <c r="R237" i="6"/>
  <c r="K237" i="7"/>
  <c r="R210" i="6"/>
  <c r="G210" i="7"/>
  <c r="R198" i="6"/>
  <c r="G198" i="7"/>
  <c r="R328" i="6"/>
  <c r="G328" i="7"/>
  <c r="R388" i="6"/>
  <c r="I388" i="7"/>
  <c r="R327" i="6"/>
  <c r="I327" i="7"/>
  <c r="R264" i="6"/>
  <c r="I264" i="7"/>
  <c r="R385" i="6"/>
  <c r="G385" i="7"/>
  <c r="J675" i="6"/>
  <c r="I245" i="7"/>
  <c r="J245" i="7" s="1"/>
  <c r="I245" i="8" s="1"/>
  <c r="J245" i="8" s="1"/>
  <c r="H24" i="7"/>
  <c r="Q24" i="7"/>
  <c r="H417" i="7"/>
  <c r="Q417" i="7"/>
  <c r="H84" i="7"/>
  <c r="Q84" i="7"/>
  <c r="J618" i="7"/>
  <c r="Q618" i="7"/>
  <c r="R74" i="6"/>
  <c r="G74" i="7"/>
  <c r="R291" i="6"/>
  <c r="I291" i="7"/>
  <c r="R407" i="6"/>
  <c r="I407" i="7"/>
  <c r="R405" i="6"/>
  <c r="G405" i="7"/>
  <c r="R273" i="6"/>
  <c r="I273" i="7"/>
  <c r="R282" i="6"/>
  <c r="I282" i="7"/>
  <c r="R345" i="6"/>
  <c r="I345" i="7"/>
  <c r="R197" i="6"/>
  <c r="I197" i="7"/>
  <c r="R98" i="6"/>
  <c r="G98" i="7"/>
  <c r="R306" i="6"/>
  <c r="I306" i="7"/>
  <c r="R183" i="6"/>
  <c r="G183" i="7"/>
  <c r="R252" i="6"/>
  <c r="I252" i="7"/>
  <c r="R349" i="6"/>
  <c r="G349" i="7"/>
  <c r="R224" i="6"/>
  <c r="G224" i="7"/>
  <c r="R207" i="6"/>
  <c r="G207" i="7"/>
  <c r="R324" i="6"/>
  <c r="I324" i="7"/>
  <c r="R325" i="6"/>
  <c r="G325" i="7"/>
  <c r="R236" i="6"/>
  <c r="G236" i="7"/>
  <c r="R398" i="6"/>
  <c r="I398" i="7"/>
  <c r="R348" i="6"/>
  <c r="I348" i="7"/>
  <c r="L658" i="7"/>
  <c r="Q658" i="7"/>
  <c r="R293" i="6"/>
  <c r="G293" i="7"/>
  <c r="R341" i="6"/>
  <c r="G341" i="7"/>
  <c r="R284" i="6"/>
  <c r="G284" i="7"/>
  <c r="R90" i="6"/>
  <c r="G90" i="7"/>
  <c r="R202" i="6"/>
  <c r="G202" i="7"/>
  <c r="R296" i="6"/>
  <c r="G296" i="7"/>
  <c r="R317" i="6"/>
  <c r="G317" i="7"/>
  <c r="R214" i="6"/>
  <c r="G214" i="7"/>
  <c r="H214" i="7" s="1"/>
  <c r="R320" i="6"/>
  <c r="G320" i="7"/>
  <c r="R400" i="6"/>
  <c r="G400" i="7"/>
  <c r="R637" i="6"/>
  <c r="K637" i="7"/>
  <c r="Q677" i="6"/>
  <c r="L646" i="7"/>
  <c r="Q646" i="7"/>
  <c r="J527" i="7"/>
  <c r="Q527" i="7"/>
  <c r="H157" i="7"/>
  <c r="Q157" i="7"/>
  <c r="R151" i="6"/>
  <c r="G151" i="7"/>
  <c r="H151" i="7" s="1"/>
  <c r="G151" i="8" s="1"/>
  <c r="H151" i="8" s="1"/>
  <c r="R303" i="6"/>
  <c r="I303" i="7"/>
  <c r="R231" i="6"/>
  <c r="K231" i="7"/>
  <c r="R147" i="6"/>
  <c r="G147" i="7"/>
  <c r="R101" i="6"/>
  <c r="G101" i="7"/>
  <c r="R19" i="6"/>
  <c r="I19" i="7"/>
  <c r="R140" i="6"/>
  <c r="I140" i="7"/>
  <c r="R373" i="6"/>
  <c r="G373" i="7"/>
  <c r="R397" i="6"/>
  <c r="G397" i="7"/>
  <c r="R333" i="6"/>
  <c r="I333" i="7"/>
  <c r="R31" i="6"/>
  <c r="I31" i="7"/>
  <c r="R288" i="6"/>
  <c r="I288" i="7"/>
  <c r="R167" i="6"/>
  <c r="I167" i="7"/>
  <c r="R267" i="6"/>
  <c r="I267" i="7"/>
  <c r="R77" i="6"/>
  <c r="G77" i="7"/>
  <c r="R410" i="6"/>
  <c r="I410" i="7"/>
  <c r="R3" i="6"/>
  <c r="G3" i="7"/>
  <c r="H3" i="7" s="1"/>
  <c r="R268" i="6"/>
  <c r="G268" i="7"/>
  <c r="R318" i="6"/>
  <c r="I318" i="7"/>
  <c r="R37" i="6"/>
  <c r="I37" i="7"/>
  <c r="R253" i="6"/>
  <c r="G253" i="7"/>
  <c r="R390" i="6"/>
  <c r="R321" i="6"/>
  <c r="I321" i="7"/>
  <c r="R274" i="6"/>
  <c r="G274" i="7"/>
  <c r="R100" i="6"/>
  <c r="I100" i="7"/>
  <c r="R297" i="6"/>
  <c r="I297" i="7"/>
  <c r="R149" i="6"/>
  <c r="I149" i="7"/>
  <c r="Q69" i="6"/>
  <c r="AM69" i="6" s="1"/>
  <c r="AM69" i="7" s="1"/>
  <c r="AM69" i="8" s="1"/>
  <c r="R25" i="6"/>
  <c r="I25" i="7"/>
  <c r="R378" i="6"/>
  <c r="I378" i="7"/>
  <c r="R203" i="6"/>
  <c r="I203" i="7"/>
  <c r="R86" i="6"/>
  <c r="G86" i="7"/>
  <c r="R395" i="6"/>
  <c r="I395" i="7"/>
  <c r="R337" i="6"/>
  <c r="G337" i="7"/>
  <c r="R28" i="6"/>
  <c r="I28" i="7"/>
  <c r="R159" i="6"/>
  <c r="G159" i="7"/>
  <c r="R109" i="6"/>
  <c r="I109" i="7"/>
  <c r="R315" i="6"/>
  <c r="I315" i="7"/>
  <c r="R164" i="6"/>
  <c r="I164" i="7"/>
  <c r="R34" i="6"/>
  <c r="I34" i="7"/>
  <c r="R49" i="6"/>
  <c r="I49" i="7"/>
  <c r="R381" i="6"/>
  <c r="I381" i="7"/>
  <c r="R339" i="6"/>
  <c r="I339" i="7"/>
  <c r="R396" i="6"/>
  <c r="G396" i="7"/>
  <c r="R53" i="6"/>
  <c r="G53" i="7"/>
  <c r="R233" i="6"/>
  <c r="G233" i="7"/>
  <c r="R209" i="6"/>
  <c r="I209" i="7"/>
  <c r="R375" i="6"/>
  <c r="I375" i="7"/>
  <c r="R82" i="6"/>
  <c r="I82" i="7"/>
  <c r="R368" i="6"/>
  <c r="G368" i="7"/>
  <c r="R260" i="6"/>
  <c r="G260" i="7"/>
  <c r="H260" i="7" s="1"/>
  <c r="G260" i="8" s="1"/>
  <c r="H260" i="8" s="1"/>
  <c r="R260" i="8" s="1"/>
  <c r="R105" i="6"/>
  <c r="G105" i="7"/>
  <c r="R200" i="6"/>
  <c r="I200" i="7"/>
  <c r="R265" i="6"/>
  <c r="G265" i="7"/>
  <c r="R289" i="6"/>
  <c r="G289" i="7"/>
  <c r="R88" i="6"/>
  <c r="I88" i="7"/>
  <c r="R14" i="6"/>
  <c r="G14" i="7"/>
  <c r="R222" i="6"/>
  <c r="K222" i="7"/>
  <c r="R162" i="6"/>
  <c r="G162" i="7"/>
  <c r="R10" i="6"/>
  <c r="I10" i="7"/>
  <c r="R280" i="6"/>
  <c r="G280" i="7"/>
  <c r="R221" i="6"/>
  <c r="G221" i="7"/>
  <c r="R103" i="6"/>
  <c r="I103" i="7"/>
  <c r="R146" i="6"/>
  <c r="I146" i="7"/>
  <c r="R125" i="6"/>
  <c r="I125" i="7"/>
  <c r="R134" i="6"/>
  <c r="I134" i="7"/>
  <c r="R158" i="6"/>
  <c r="I158" i="7"/>
  <c r="R270" i="6"/>
  <c r="I270" i="7"/>
  <c r="R73" i="6"/>
  <c r="I73" i="7"/>
  <c r="R354" i="6"/>
  <c r="I354" i="7"/>
  <c r="R301" i="6"/>
  <c r="G301" i="7"/>
  <c r="R116" i="6"/>
  <c r="I116" i="7"/>
  <c r="R106" i="6"/>
  <c r="I106" i="7"/>
  <c r="R369" i="6"/>
  <c r="I369" i="7"/>
  <c r="R182" i="6"/>
  <c r="I182" i="7"/>
  <c r="R256" i="6"/>
  <c r="G256" i="7"/>
  <c r="R219" i="6"/>
  <c r="K219" i="7"/>
  <c r="R258" i="6"/>
  <c r="I258" i="7"/>
  <c r="R382" i="6"/>
  <c r="G382" i="7"/>
  <c r="R78" i="6"/>
  <c r="G78" i="7"/>
  <c r="R190" i="6"/>
  <c r="G190" i="7"/>
  <c r="R67" i="6"/>
  <c r="I67" i="7"/>
  <c r="R188" i="6"/>
  <c r="I188" i="7"/>
  <c r="R393" i="6"/>
  <c r="K393" i="7"/>
  <c r="R206" i="6"/>
  <c r="I206" i="7"/>
  <c r="R294" i="6"/>
  <c r="I294" i="7"/>
  <c r="R408" i="6"/>
  <c r="G408" i="7"/>
  <c r="R225" i="6"/>
  <c r="K225" i="7"/>
  <c r="R70" i="6"/>
  <c r="I70" i="7"/>
  <c r="R366" i="6"/>
  <c r="I366" i="7"/>
  <c r="R304" i="6"/>
  <c r="G304" i="7"/>
  <c r="R122" i="6"/>
  <c r="I122" i="7"/>
  <c r="R58" i="6"/>
  <c r="I58" i="7"/>
  <c r="R89" i="6"/>
  <c r="G89" i="7"/>
  <c r="R17" i="6"/>
  <c r="G17" i="7"/>
  <c r="R186" i="6"/>
  <c r="G186" i="7"/>
  <c r="R174" i="6"/>
  <c r="G174" i="7"/>
  <c r="R185" i="6"/>
  <c r="I185" i="7"/>
  <c r="R401" i="6"/>
  <c r="I401" i="7"/>
  <c r="R46" i="6"/>
  <c r="I46" i="7"/>
  <c r="R38" i="6"/>
  <c r="G38" i="7"/>
  <c r="R91" i="6"/>
  <c r="I91" i="7"/>
  <c r="R384" i="6"/>
  <c r="I384" i="7"/>
  <c r="R26" i="6"/>
  <c r="G26" i="7"/>
  <c r="R16" i="6"/>
  <c r="I16" i="7"/>
  <c r="R61" i="6"/>
  <c r="I61" i="7"/>
  <c r="R9" i="6"/>
  <c r="G9" i="7"/>
  <c r="R178" i="6"/>
  <c r="G178" i="7"/>
  <c r="R226" i="6"/>
  <c r="G226" i="7"/>
  <c r="H226" i="7" s="1"/>
  <c r="G226" i="8" s="1"/>
  <c r="H226" i="8" s="1"/>
  <c r="R62" i="6"/>
  <c r="G62" i="7"/>
  <c r="R234" i="6"/>
  <c r="K234" i="7"/>
  <c r="R191" i="6"/>
  <c r="I191" i="7"/>
  <c r="R110" i="6"/>
  <c r="G110" i="7"/>
  <c r="R76" i="6"/>
  <c r="I76" i="7"/>
  <c r="R131" i="6"/>
  <c r="I131" i="7"/>
  <c r="R119" i="6"/>
  <c r="I119" i="7"/>
  <c r="R364" i="6"/>
  <c r="G364" i="7"/>
  <c r="R7" i="6"/>
  <c r="I7" i="7"/>
  <c r="R52" i="6"/>
  <c r="I52" i="7"/>
  <c r="R330" i="6"/>
  <c r="I330" i="7"/>
  <c r="R173" i="6"/>
  <c r="I173" i="7"/>
  <c r="R50" i="6"/>
  <c r="G50" i="7"/>
  <c r="R313" i="6"/>
  <c r="G313" i="7"/>
  <c r="R309" i="6"/>
  <c r="I309" i="7"/>
  <c r="R170" i="6"/>
  <c r="I170" i="7"/>
  <c r="R277" i="6"/>
  <c r="G277" i="7"/>
  <c r="R189" i="6"/>
  <c r="G189" i="7"/>
  <c r="R238" i="6"/>
  <c r="G238" i="7"/>
  <c r="H238" i="7" s="1"/>
  <c r="Q347" i="7"/>
  <c r="Q350" i="7"/>
  <c r="Q314" i="7"/>
  <c r="Q27" i="7"/>
  <c r="L634" i="7"/>
  <c r="Q634" i="7"/>
  <c r="L644" i="7"/>
  <c r="Q644" i="7"/>
  <c r="H423" i="7"/>
  <c r="Q423" i="7"/>
  <c r="H266" i="7"/>
  <c r="Q266" i="7"/>
  <c r="H413" i="7"/>
  <c r="Q413" i="7"/>
  <c r="H427" i="7"/>
  <c r="Q427" i="7"/>
  <c r="H299" i="7"/>
  <c r="Q299" i="7"/>
  <c r="H356" i="7"/>
  <c r="Q356" i="7"/>
  <c r="L642" i="7"/>
  <c r="Q642" i="7"/>
  <c r="AE668" i="4"/>
  <c r="I152" i="6"/>
  <c r="Q152" i="6" s="1"/>
  <c r="AM152" i="6" s="1"/>
  <c r="AM152" i="7" s="1"/>
  <c r="AM152" i="8" s="1"/>
  <c r="R5" i="7"/>
  <c r="G412" i="6"/>
  <c r="AA112" i="6"/>
  <c r="Q175" i="6"/>
  <c r="AM175" i="6" s="1"/>
  <c r="AM175" i="7" s="1"/>
  <c r="AM175" i="8" s="1"/>
  <c r="Q238" i="6"/>
  <c r="AM238" i="6" s="1"/>
  <c r="AM238" i="7" s="1"/>
  <c r="AM238" i="8" s="1"/>
  <c r="Q3" i="6"/>
  <c r="AM3" i="6" s="1"/>
  <c r="K636" i="6"/>
  <c r="K678" i="6" s="1"/>
  <c r="AI112" i="4"/>
  <c r="Q269" i="6"/>
  <c r="AM269" i="6" s="1"/>
  <c r="AM269" i="7" s="1"/>
  <c r="AM269" i="8" s="1"/>
  <c r="I113" i="6"/>
  <c r="J113" i="6" s="1"/>
  <c r="R248" i="6"/>
  <c r="L632" i="6"/>
  <c r="I677" i="6"/>
  <c r="L247" i="6"/>
  <c r="Q247" i="6"/>
  <c r="AM247" i="6" s="1"/>
  <c r="AM247" i="7" s="1"/>
  <c r="AM247" i="8" s="1"/>
  <c r="R246" i="7"/>
  <c r="J249" i="6"/>
  <c r="Q249" i="6"/>
  <c r="AM249" i="6" s="1"/>
  <c r="AM249" i="7" s="1"/>
  <c r="AM249" i="8" s="1"/>
  <c r="G154" i="6"/>
  <c r="H154" i="6" s="1"/>
  <c r="R30" i="4"/>
  <c r="G365" i="6"/>
  <c r="H365" i="6" s="1"/>
  <c r="Q632" i="6"/>
  <c r="R108" i="7"/>
  <c r="Q108" i="7"/>
  <c r="R4" i="7"/>
  <c r="AA676" i="4"/>
  <c r="R154" i="4"/>
  <c r="AG111" i="4"/>
  <c r="R199" i="4"/>
  <c r="Q245" i="6"/>
  <c r="AM245" i="6" s="1"/>
  <c r="AM245" i="7" s="1"/>
  <c r="AM245" i="8" s="1"/>
  <c r="R153" i="7"/>
  <c r="R250" i="7"/>
  <c r="R113" i="4"/>
  <c r="J666" i="4"/>
  <c r="Q260" i="6"/>
  <c r="AM260" i="6" s="1"/>
  <c r="AM260" i="7" s="1"/>
  <c r="AM260" i="8" s="1"/>
  <c r="Q166" i="6"/>
  <c r="AM166" i="6" s="1"/>
  <c r="AM166" i="7" s="1"/>
  <c r="AM166" i="8" s="1"/>
  <c r="Q332" i="6"/>
  <c r="AM332" i="6" s="1"/>
  <c r="AM332" i="7" s="1"/>
  <c r="AM332" i="8" s="1"/>
  <c r="Q344" i="6"/>
  <c r="AM344" i="6" s="1"/>
  <c r="AM344" i="7" s="1"/>
  <c r="AM344" i="8" s="1"/>
  <c r="R152" i="4"/>
  <c r="R666" i="4" s="1"/>
  <c r="Q400" i="6"/>
  <c r="AM400" i="6" s="1"/>
  <c r="AM400" i="7" s="1"/>
  <c r="AM400" i="8" s="1"/>
  <c r="Q248" i="6"/>
  <c r="AM248" i="6" s="1"/>
  <c r="Q136" i="6"/>
  <c r="AM136" i="6" s="1"/>
  <c r="AM136" i="7" s="1"/>
  <c r="AM136" i="8" s="1"/>
  <c r="Q397" i="6"/>
  <c r="AM397" i="6" s="1"/>
  <c r="AM397" i="7" s="1"/>
  <c r="AM397" i="8" s="1"/>
  <c r="H235" i="6"/>
  <c r="Q235" i="6"/>
  <c r="AM235" i="6" s="1"/>
  <c r="AM235" i="7" s="1"/>
  <c r="AM235" i="8" s="1"/>
  <c r="Q217" i="6"/>
  <c r="AM217" i="6" s="1"/>
  <c r="AM217" i="7" s="1"/>
  <c r="AM217" i="8" s="1"/>
  <c r="Q390" i="6"/>
  <c r="AM390" i="6" s="1"/>
  <c r="AM390" i="7" s="1"/>
  <c r="AM390" i="8" s="1"/>
  <c r="H411" i="6"/>
  <c r="Q411" i="6"/>
  <c r="AI661" i="4"/>
  <c r="Q190" i="6"/>
  <c r="AM190" i="6" s="1"/>
  <c r="AM190" i="7" s="1"/>
  <c r="AM190" i="8" s="1"/>
  <c r="Q229" i="6"/>
  <c r="AM229" i="6" s="1"/>
  <c r="AM229" i="7" s="1"/>
  <c r="AM229" i="8" s="1"/>
  <c r="Q151" i="6"/>
  <c r="AM151" i="6" s="1"/>
  <c r="Q33" i="6"/>
  <c r="AM33" i="6" s="1"/>
  <c r="AM33" i="7" s="1"/>
  <c r="AM33" i="8" s="1"/>
  <c r="Q78" i="6"/>
  <c r="AM78" i="6" s="1"/>
  <c r="AM78" i="7" s="1"/>
  <c r="AM78" i="8" s="1"/>
  <c r="Q66" i="6"/>
  <c r="AM66" i="6" s="1"/>
  <c r="AM66" i="7" s="1"/>
  <c r="AM66" i="8" s="1"/>
  <c r="Q387" i="6"/>
  <c r="AM387" i="6" s="1"/>
  <c r="AM387" i="7" s="1"/>
  <c r="AM387" i="8" s="1"/>
  <c r="AG211" i="4"/>
  <c r="AA665" i="4"/>
  <c r="G30" i="6"/>
  <c r="H30" i="6" s="1"/>
  <c r="AA670" i="4"/>
  <c r="AA681" i="4" s="1"/>
  <c r="Q341" i="6"/>
  <c r="AM341" i="6" s="1"/>
  <c r="AM341" i="7" s="1"/>
  <c r="AM341" i="8" s="1"/>
  <c r="J665" i="4"/>
  <c r="AD680" i="4"/>
  <c r="AD684" i="4" s="1"/>
  <c r="I684" i="4"/>
  <c r="Q665" i="4"/>
  <c r="Q667" i="4" s="1"/>
  <c r="Q111" i="4"/>
  <c r="Q284" i="6"/>
  <c r="AM284" i="6" s="1"/>
  <c r="AM284" i="7" s="1"/>
  <c r="AM284" i="8" s="1"/>
  <c r="AA666" i="4"/>
  <c r="Q241" i="6"/>
  <c r="AM241" i="6" s="1"/>
  <c r="AM241" i="7" s="1"/>
  <c r="AM241" i="8" s="1"/>
  <c r="Q368" i="6"/>
  <c r="AM368" i="6" s="1"/>
  <c r="AM368" i="7" s="1"/>
  <c r="AM368" i="8" s="1"/>
  <c r="R675" i="4"/>
  <c r="Q178" i="6"/>
  <c r="AM178" i="6" s="1"/>
  <c r="AM178" i="7" s="1"/>
  <c r="AM178" i="8" s="1"/>
  <c r="Q90" i="6"/>
  <c r="AM90" i="6" s="1"/>
  <c r="AM90" i="7" s="1"/>
  <c r="AM90" i="8" s="1"/>
  <c r="Z670" i="4"/>
  <c r="Z681" i="4" s="1"/>
  <c r="Q293" i="6"/>
  <c r="AM293" i="6" s="1"/>
  <c r="AM293" i="7" s="1"/>
  <c r="AM293" i="8" s="1"/>
  <c r="Z676" i="4"/>
  <c r="Z682" i="4" s="1"/>
  <c r="Q305" i="6"/>
  <c r="AM305" i="6" s="1"/>
  <c r="AM305" i="7" s="1"/>
  <c r="AM305" i="8" s="1"/>
  <c r="Q9" i="6"/>
  <c r="AM9" i="6" s="1"/>
  <c r="AM9" i="7" s="1"/>
  <c r="AM9" i="8" s="1"/>
  <c r="G199" i="6"/>
  <c r="Z665" i="4"/>
  <c r="Q226" i="6"/>
  <c r="AM226" i="6" s="1"/>
  <c r="AM226" i="7" s="1"/>
  <c r="AM226" i="8" s="1"/>
  <c r="Q202" i="6"/>
  <c r="AM202" i="6" s="1"/>
  <c r="AM202" i="7" s="1"/>
  <c r="AM202" i="8" s="1"/>
  <c r="R211" i="4"/>
  <c r="G211" i="6"/>
  <c r="H211" i="6" s="1"/>
  <c r="R111" i="4"/>
  <c r="G111" i="6"/>
  <c r="H111" i="6" s="1"/>
  <c r="R111" i="6" s="1"/>
  <c r="H177" i="6"/>
  <c r="Q177" i="6"/>
  <c r="AM177" i="6" s="1"/>
  <c r="AM177" i="7" s="1"/>
  <c r="AM177" i="8" s="1"/>
  <c r="H11" i="6"/>
  <c r="Q11" i="6"/>
  <c r="AM11" i="6" s="1"/>
  <c r="AM11" i="7" s="1"/>
  <c r="AM11" i="8" s="1"/>
  <c r="H215" i="6"/>
  <c r="Q215" i="6"/>
  <c r="AM215" i="6" s="1"/>
  <c r="AM215" i="7" s="1"/>
  <c r="AM215" i="8" s="1"/>
  <c r="H310" i="6"/>
  <c r="Q310" i="6"/>
  <c r="AM310" i="6" s="1"/>
  <c r="AM310" i="7" s="1"/>
  <c r="AM310" i="8" s="1"/>
  <c r="H307" i="6"/>
  <c r="Q307" i="6"/>
  <c r="AM307" i="6" s="1"/>
  <c r="AM307" i="7" s="1"/>
  <c r="AM307" i="8" s="1"/>
  <c r="H132" i="6"/>
  <c r="Q132" i="6"/>
  <c r="AM132" i="6" s="1"/>
  <c r="AM132" i="7" s="1"/>
  <c r="AM132" i="8" s="1"/>
  <c r="H201" i="6"/>
  <c r="Q201" i="6"/>
  <c r="AM201" i="6" s="1"/>
  <c r="AM201" i="7" s="1"/>
  <c r="AM201" i="8" s="1"/>
  <c r="L386" i="6"/>
  <c r="Q386" i="6"/>
  <c r="AM386" i="6" s="1"/>
  <c r="AM386" i="7" s="1"/>
  <c r="AM386" i="8" s="1"/>
  <c r="K675" i="6"/>
  <c r="H104" i="6"/>
  <c r="Q104" i="6"/>
  <c r="AM104" i="6" s="1"/>
  <c r="AM104" i="7" s="1"/>
  <c r="AM104" i="8" s="1"/>
  <c r="H286" i="6"/>
  <c r="Q286" i="6"/>
  <c r="AM286" i="6" s="1"/>
  <c r="AM286" i="7" s="1"/>
  <c r="AM286" i="8" s="1"/>
  <c r="Q211" i="4"/>
  <c r="AA661" i="6"/>
  <c r="Q281" i="6"/>
  <c r="AM281" i="6" s="1"/>
  <c r="AM281" i="7" s="1"/>
  <c r="AM281" i="8" s="1"/>
  <c r="G673" i="6"/>
  <c r="Q45" i="6"/>
  <c r="AM45" i="6" s="1"/>
  <c r="AM45" i="7" s="1"/>
  <c r="AM45" i="8" s="1"/>
  <c r="H68" i="6"/>
  <c r="Q68" i="6"/>
  <c r="AM68" i="6" s="1"/>
  <c r="AM68" i="7" s="1"/>
  <c r="AM68" i="8" s="1"/>
  <c r="H71" i="6"/>
  <c r="Q71" i="6"/>
  <c r="AM71" i="6" s="1"/>
  <c r="AM71" i="7" s="1"/>
  <c r="AM71" i="8" s="1"/>
  <c r="L216" i="6"/>
  <c r="Q216" i="6"/>
  <c r="AM216" i="6" s="1"/>
  <c r="AM216" i="7" s="1"/>
  <c r="AM216" i="8" s="1"/>
  <c r="K673" i="6"/>
  <c r="H204" i="6"/>
  <c r="Q204" i="6"/>
  <c r="AM204" i="6" s="1"/>
  <c r="AM204" i="7" s="1"/>
  <c r="AM204" i="8" s="1"/>
  <c r="H35" i="6"/>
  <c r="Q35" i="6"/>
  <c r="AM35" i="6" s="1"/>
  <c r="AM35" i="7" s="1"/>
  <c r="AM35" i="8" s="1"/>
  <c r="H80" i="6"/>
  <c r="Q80" i="6"/>
  <c r="AM80" i="6" s="1"/>
  <c r="AM80" i="7" s="1"/>
  <c r="AM80" i="8" s="1"/>
  <c r="H379" i="6"/>
  <c r="Q379" i="6"/>
  <c r="AM379" i="6" s="1"/>
  <c r="AM379" i="7" s="1"/>
  <c r="AM379" i="8" s="1"/>
  <c r="H389" i="6"/>
  <c r="Q389" i="6"/>
  <c r="AM389" i="6" s="1"/>
  <c r="AM389" i="7" s="1"/>
  <c r="AM389" i="8" s="1"/>
  <c r="H355" i="6"/>
  <c r="Q355" i="6"/>
  <c r="AM355" i="6" s="1"/>
  <c r="AM355" i="7" s="1"/>
  <c r="AM355" i="8" s="1"/>
  <c r="H144" i="6"/>
  <c r="Q144" i="6"/>
  <c r="AM144" i="6" s="1"/>
  <c r="AM144" i="7" s="1"/>
  <c r="AM144" i="8" s="1"/>
  <c r="H322" i="6"/>
  <c r="Q322" i="6"/>
  <c r="AM322" i="6" s="1"/>
  <c r="AM322" i="7" s="1"/>
  <c r="AM322" i="8" s="1"/>
  <c r="H399" i="6"/>
  <c r="Q399" i="6"/>
  <c r="AM399" i="6" s="1"/>
  <c r="AM399" i="7" s="1"/>
  <c r="AM399" i="8" s="1"/>
  <c r="H168" i="6"/>
  <c r="Q168" i="6"/>
  <c r="AM168" i="6" s="1"/>
  <c r="AM168" i="7" s="1"/>
  <c r="AM168" i="8" s="1"/>
  <c r="H192" i="6"/>
  <c r="Q192" i="6"/>
  <c r="AM192" i="6" s="1"/>
  <c r="AM192" i="7" s="1"/>
  <c r="AM192" i="8" s="1"/>
  <c r="H271" i="6"/>
  <c r="Q271" i="6"/>
  <c r="AM271" i="6" s="1"/>
  <c r="AM271" i="7" s="1"/>
  <c r="AM271" i="8" s="1"/>
  <c r="H283" i="6"/>
  <c r="Q283" i="6"/>
  <c r="AM283" i="6" s="1"/>
  <c r="AM283" i="7" s="1"/>
  <c r="AM283" i="8" s="1"/>
  <c r="R662" i="6"/>
  <c r="L668" i="6"/>
  <c r="L680" i="6" s="1"/>
  <c r="H259" i="6"/>
  <c r="Q259" i="6"/>
  <c r="AM259" i="6" s="1"/>
  <c r="AM259" i="7" s="1"/>
  <c r="AM259" i="8" s="1"/>
  <c r="H56" i="6"/>
  <c r="Q56" i="6"/>
  <c r="AM56" i="6" s="1"/>
  <c r="AM56" i="7" s="1"/>
  <c r="AM56" i="8" s="1"/>
  <c r="L228" i="6"/>
  <c r="Q228" i="6"/>
  <c r="AM228" i="6" s="1"/>
  <c r="AM228" i="7" s="1"/>
  <c r="AM228" i="8" s="1"/>
  <c r="H165" i="6"/>
  <c r="Q165" i="6"/>
  <c r="AM165" i="6" s="1"/>
  <c r="AM165" i="7" s="1"/>
  <c r="AM165" i="8" s="1"/>
  <c r="H218" i="6"/>
  <c r="Q218" i="6"/>
  <c r="AM218" i="6" s="1"/>
  <c r="AM218" i="7" s="1"/>
  <c r="AM218" i="8" s="1"/>
  <c r="H156" i="6"/>
  <c r="Q156" i="6"/>
  <c r="AM156" i="6" s="1"/>
  <c r="AM156" i="7" s="1"/>
  <c r="AM156" i="8" s="1"/>
  <c r="G666" i="6"/>
  <c r="H83" i="6"/>
  <c r="Q83" i="6"/>
  <c r="AM83" i="6" s="1"/>
  <c r="AM83" i="7" s="1"/>
  <c r="AM83" i="8" s="1"/>
  <c r="H138" i="6"/>
  <c r="Q138" i="6"/>
  <c r="AM138" i="6" s="1"/>
  <c r="AM138" i="7" s="1"/>
  <c r="AM138" i="8" s="1"/>
  <c r="H334" i="6"/>
  <c r="Q334" i="6"/>
  <c r="AM334" i="6" s="1"/>
  <c r="AM334" i="7" s="1"/>
  <c r="AM334" i="8" s="1"/>
  <c r="H367" i="6"/>
  <c r="Q367" i="6"/>
  <c r="AM367" i="6" s="1"/>
  <c r="AM367" i="7" s="1"/>
  <c r="AM367" i="8" s="1"/>
  <c r="H59" i="6"/>
  <c r="Q59" i="6"/>
  <c r="AM59" i="6" s="1"/>
  <c r="AM59" i="7" s="1"/>
  <c r="AM59" i="8" s="1"/>
  <c r="H370" i="6"/>
  <c r="Q370" i="6"/>
  <c r="AM370" i="6" s="1"/>
  <c r="AM370" i="7" s="1"/>
  <c r="AM370" i="8" s="1"/>
  <c r="H392" i="6"/>
  <c r="Q392" i="6"/>
  <c r="AM392" i="6" s="1"/>
  <c r="AM392" i="7" s="1"/>
  <c r="AM392" i="8" s="1"/>
  <c r="H95" i="6"/>
  <c r="Q95" i="6"/>
  <c r="AM95" i="6" s="1"/>
  <c r="AM95" i="7" s="1"/>
  <c r="AM95" i="8" s="1"/>
  <c r="R670" i="4"/>
  <c r="R676" i="4"/>
  <c r="Q317" i="6"/>
  <c r="AM317" i="6" s="1"/>
  <c r="AM317" i="7" s="1"/>
  <c r="AM317" i="8" s="1"/>
  <c r="Q57" i="6"/>
  <c r="AM57" i="6" s="1"/>
  <c r="AM57" i="7" s="1"/>
  <c r="AM57" i="8" s="1"/>
  <c r="Q383" i="6"/>
  <c r="AM383" i="6" s="1"/>
  <c r="AM383" i="7" s="1"/>
  <c r="AM383" i="8" s="1"/>
  <c r="G675" i="6"/>
  <c r="H227" i="6"/>
  <c r="Q227" i="6"/>
  <c r="AM227" i="6" s="1"/>
  <c r="AM227" i="7" s="1"/>
  <c r="AM227" i="8" s="1"/>
  <c r="H23" i="6"/>
  <c r="Q23" i="6"/>
  <c r="AM23" i="6" s="1"/>
  <c r="AM23" i="7" s="1"/>
  <c r="AM23" i="8" s="1"/>
  <c r="L240" i="6"/>
  <c r="Q240" i="6"/>
  <c r="AM240" i="6" s="1"/>
  <c r="AM240" i="7" s="1"/>
  <c r="AM240" i="8" s="1"/>
  <c r="H343" i="6"/>
  <c r="Q343" i="6"/>
  <c r="AM343" i="6" s="1"/>
  <c r="AM343" i="7" s="1"/>
  <c r="AM343" i="8" s="1"/>
  <c r="H180" i="6"/>
  <c r="Q180" i="6"/>
  <c r="AM180" i="6" s="1"/>
  <c r="AM180" i="7" s="1"/>
  <c r="AM180" i="8" s="1"/>
  <c r="H298" i="6"/>
  <c r="Q298" i="6"/>
  <c r="AM298" i="6" s="1"/>
  <c r="AM298" i="7" s="1"/>
  <c r="AM298" i="8" s="1"/>
  <c r="H20" i="6"/>
  <c r="Q20" i="6"/>
  <c r="AM20" i="6" s="1"/>
  <c r="AM20" i="7" s="1"/>
  <c r="AM20" i="8" s="1"/>
  <c r="H319" i="6"/>
  <c r="Q319" i="6"/>
  <c r="AM319" i="6" s="1"/>
  <c r="AM319" i="7" s="1"/>
  <c r="AM319" i="8" s="1"/>
  <c r="Q54" i="6"/>
  <c r="AM54" i="6" s="1"/>
  <c r="AM54" i="7" s="1"/>
  <c r="AM54" i="8" s="1"/>
  <c r="Q320" i="6"/>
  <c r="AM320" i="6" s="1"/>
  <c r="AM320" i="7" s="1"/>
  <c r="AM320" i="8" s="1"/>
  <c r="J670" i="6"/>
  <c r="J681" i="6" s="1"/>
  <c r="G665" i="6"/>
  <c r="Q296" i="6"/>
  <c r="AM296" i="6" s="1"/>
  <c r="AM296" i="7" s="1"/>
  <c r="AM296" i="8" s="1"/>
  <c r="L648" i="6"/>
  <c r="Q648" i="6"/>
  <c r="AM648" i="6" s="1"/>
  <c r="AM648" i="7" s="1"/>
  <c r="AM648" i="8" s="1"/>
  <c r="H107" i="6"/>
  <c r="Q107" i="6"/>
  <c r="AM107" i="6" s="1"/>
  <c r="AM107" i="7" s="1"/>
  <c r="AM107" i="8" s="1"/>
  <c r="H44" i="6"/>
  <c r="Q44" i="6"/>
  <c r="AM44" i="6" s="1"/>
  <c r="AM44" i="7" s="1"/>
  <c r="AM44" i="8" s="1"/>
  <c r="H402" i="6"/>
  <c r="Q402" i="6"/>
  <c r="AM402" i="6" s="1"/>
  <c r="AM402" i="7" s="1"/>
  <c r="AM402" i="8" s="1"/>
  <c r="H47" i="6"/>
  <c r="Q47" i="6"/>
  <c r="AM47" i="6" s="1"/>
  <c r="AM47" i="7" s="1"/>
  <c r="AM47" i="8" s="1"/>
  <c r="H32" i="6"/>
  <c r="Q32" i="6"/>
  <c r="AM32" i="6" s="1"/>
  <c r="AM32" i="7" s="1"/>
  <c r="AM32" i="8" s="1"/>
  <c r="H8" i="6"/>
  <c r="Q8" i="6"/>
  <c r="AM8" i="6" s="1"/>
  <c r="AM8" i="7" s="1"/>
  <c r="AM8" i="8" s="1"/>
  <c r="G670" i="6"/>
  <c r="G681" i="6" s="1"/>
  <c r="H346" i="6"/>
  <c r="Q346" i="6"/>
  <c r="AM346" i="6" s="1"/>
  <c r="AM346" i="7" s="1"/>
  <c r="AM346" i="8" s="1"/>
  <c r="H295" i="6"/>
  <c r="Q295" i="6"/>
  <c r="AM295" i="6" s="1"/>
  <c r="AM295" i="7" s="1"/>
  <c r="AM295" i="8" s="1"/>
  <c r="G676" i="6"/>
  <c r="H331" i="6"/>
  <c r="Q331" i="6"/>
  <c r="AM331" i="6" s="1"/>
  <c r="AM331" i="7" s="1"/>
  <c r="AM331" i="8" s="1"/>
  <c r="H141" i="6"/>
  <c r="Q141" i="6"/>
  <c r="AM141" i="6" s="1"/>
  <c r="AM141" i="7" s="1"/>
  <c r="AM141" i="8" s="1"/>
  <c r="H230" i="6"/>
  <c r="Q230" i="6"/>
  <c r="AM230" i="6" s="1"/>
  <c r="AM230" i="7" s="1"/>
  <c r="AM230" i="8" s="1"/>
  <c r="H239" i="6"/>
  <c r="Q239" i="6"/>
  <c r="AM239" i="6" s="1"/>
  <c r="AM239" i="7" s="1"/>
  <c r="AM239" i="8" s="1"/>
  <c r="H120" i="6"/>
  <c r="Q120" i="6"/>
  <c r="AM120" i="6" s="1"/>
  <c r="AM120" i="7" s="1"/>
  <c r="AM120" i="8" s="1"/>
  <c r="H129" i="6"/>
  <c r="Q129" i="6"/>
  <c r="AM129" i="6" s="1"/>
  <c r="AM129" i="7" s="1"/>
  <c r="AM129" i="8" s="1"/>
  <c r="H117" i="6"/>
  <c r="Q117" i="6"/>
  <c r="AM117" i="6" s="1"/>
  <c r="AM117" i="7" s="1"/>
  <c r="AM117" i="8" s="1"/>
  <c r="H92" i="6"/>
  <c r="Q92" i="6"/>
  <c r="AM92" i="6" s="1"/>
  <c r="AM92" i="7" s="1"/>
  <c r="AM92" i="8" s="1"/>
  <c r="H242" i="6"/>
  <c r="Q242" i="6"/>
  <c r="AM242" i="6" s="1"/>
  <c r="AM242" i="7" s="1"/>
  <c r="AM242" i="8" s="1"/>
  <c r="H262" i="6"/>
  <c r="Q262" i="6"/>
  <c r="AM262" i="6" s="1"/>
  <c r="AM262" i="7" s="1"/>
  <c r="AM262" i="8" s="1"/>
  <c r="AH573" i="4"/>
  <c r="AH458" i="4"/>
  <c r="AH469" i="4"/>
  <c r="AH327" i="4"/>
  <c r="AH565" i="4"/>
  <c r="AH578" i="4"/>
  <c r="AH477" i="4"/>
  <c r="AH466" i="4"/>
  <c r="AH597" i="4"/>
  <c r="AH401" i="4"/>
  <c r="AH591" i="4"/>
  <c r="AH489" i="4"/>
  <c r="AH516" i="4"/>
  <c r="AH407" i="4"/>
  <c r="AH488" i="4"/>
  <c r="AH452" i="4"/>
  <c r="AH514" i="4"/>
  <c r="AH465" i="4"/>
  <c r="AH504" i="4"/>
  <c r="AH291" i="4"/>
  <c r="AH440" i="4"/>
  <c r="AH558" i="4"/>
  <c r="AH576" i="4"/>
  <c r="AH626" i="4"/>
  <c r="AH43" i="4"/>
  <c r="AH103" i="4"/>
  <c r="AH270" i="4"/>
  <c r="AH52" i="4"/>
  <c r="AH40" i="4"/>
  <c r="AH429" i="4"/>
  <c r="AH496" i="4"/>
  <c r="AH106" i="4"/>
  <c r="AH70" i="4"/>
  <c r="AH146" i="4"/>
  <c r="AH492" i="4"/>
  <c r="AH315" i="4"/>
  <c r="AH194" i="4"/>
  <c r="AH451" i="4"/>
  <c r="AH134" i="4"/>
  <c r="AH200" i="4"/>
  <c r="AF662" i="4"/>
  <c r="AF673" i="4"/>
  <c r="AF676" i="4"/>
  <c r="R212" i="6"/>
  <c r="AF245" i="4"/>
  <c r="R114" i="6"/>
  <c r="AF670" i="4"/>
  <c r="AF681" i="4" s="1"/>
  <c r="AA244" i="4"/>
  <c r="AA675" i="4" s="1"/>
  <c r="AF677" i="4"/>
  <c r="AF666" i="4"/>
  <c r="AO661" i="4"/>
  <c r="AO668" i="4" s="1"/>
  <c r="AO112" i="4"/>
  <c r="P680" i="4"/>
  <c r="P684" i="4" s="1"/>
  <c r="AG662" i="4"/>
  <c r="AB668" i="4"/>
  <c r="AB680" i="4" s="1"/>
  <c r="BH684" i="2"/>
  <c r="B15" i="5" s="1"/>
  <c r="B17" i="5" s="1"/>
  <c r="AY682" i="2"/>
  <c r="AZ681" i="2"/>
  <c r="Q678" i="4"/>
  <c r="Q674" i="4"/>
  <c r="R671" i="4"/>
  <c r="AG244" i="4"/>
  <c r="Q681" i="4"/>
  <c r="BB245" i="2"/>
  <c r="AZ675" i="2"/>
  <c r="AG676" i="4"/>
  <c r="AG671" i="4"/>
  <c r="R668" i="4"/>
  <c r="AG674" i="4"/>
  <c r="R412" i="4"/>
  <c r="H674" i="4"/>
  <c r="H682" i="4" s="1"/>
  <c r="R677" i="4"/>
  <c r="BJ684" i="2"/>
  <c r="D15" i="5" s="1"/>
  <c r="D17" i="5" s="1"/>
  <c r="D19" i="5" s="1"/>
  <c r="D25" i="5" s="1"/>
  <c r="R636" i="4"/>
  <c r="L678" i="4"/>
  <c r="L682" i="4" s="1"/>
  <c r="L684" i="4" s="1"/>
  <c r="AG677" i="4"/>
  <c r="AG670" i="4"/>
  <c r="H667" i="4"/>
  <c r="H680" i="4" s="1"/>
  <c r="BB662" i="2"/>
  <c r="AZ668" i="2"/>
  <c r="BB678" i="2"/>
  <c r="T680" i="2"/>
  <c r="AL684" i="2"/>
  <c r="AH684" i="2"/>
  <c r="Z684" i="2"/>
  <c r="AM661" i="7" l="1"/>
  <c r="AM661" i="8" s="1"/>
  <c r="AM668" i="8" s="1"/>
  <c r="AM668" i="6"/>
  <c r="AM244" i="7"/>
  <c r="AM244" i="8" s="1"/>
  <c r="AM675" i="8" s="1"/>
  <c r="AM675" i="6"/>
  <c r="AM3" i="7"/>
  <c r="AM3" i="8" s="1"/>
  <c r="AM678" i="8"/>
  <c r="AM151" i="7"/>
  <c r="AM151" i="8" s="1"/>
  <c r="AM248" i="7"/>
  <c r="AM248" i="8" s="1"/>
  <c r="AM678" i="6"/>
  <c r="M663" i="8"/>
  <c r="N663" i="8" s="1"/>
  <c r="N676" i="8" s="1"/>
  <c r="N682" i="8" s="1"/>
  <c r="N676" i="7"/>
  <c r="N682" i="7" s="1"/>
  <c r="O111" i="8"/>
  <c r="P111" i="8" s="1"/>
  <c r="P676" i="8" s="1"/>
  <c r="P676" i="7"/>
  <c r="K226" i="8"/>
  <c r="L226" i="8" s="1"/>
  <c r="I454" i="8"/>
  <c r="Q454" i="8" s="1"/>
  <c r="G424" i="8"/>
  <c r="Q424" i="8" s="1"/>
  <c r="R432" i="7"/>
  <c r="R57" i="6"/>
  <c r="I537" i="8"/>
  <c r="Q537" i="8" s="1"/>
  <c r="R21" i="6"/>
  <c r="Q523" i="8"/>
  <c r="Q575" i="8"/>
  <c r="G42" i="7"/>
  <c r="Q42" i="7" s="1"/>
  <c r="I565" i="8"/>
  <c r="J565" i="8" s="1"/>
  <c r="R565" i="8" s="1"/>
  <c r="Q598" i="8"/>
  <c r="R163" i="6"/>
  <c r="R624" i="7"/>
  <c r="AH478" i="4"/>
  <c r="AH453" i="4"/>
  <c r="AH602" i="4"/>
  <c r="AI602" i="4" s="1"/>
  <c r="AH571" i="4"/>
  <c r="AI571" i="4" s="1"/>
  <c r="AB571" i="6" s="1"/>
  <c r="AH605" i="4"/>
  <c r="AH487" i="4"/>
  <c r="AH442" i="4"/>
  <c r="AH575" i="4"/>
  <c r="AI575" i="4" s="1"/>
  <c r="AB575" i="6" s="1"/>
  <c r="AH611" i="4"/>
  <c r="AH500" i="4"/>
  <c r="AH445" i="4"/>
  <c r="AH528" i="4"/>
  <c r="AJ528" i="4" s="1"/>
  <c r="AH619" i="4"/>
  <c r="AH609" i="4"/>
  <c r="AH473" i="4"/>
  <c r="AH495" i="4"/>
  <c r="AI495" i="4" s="1"/>
  <c r="AH499" i="4"/>
  <c r="AH535" i="4"/>
  <c r="AH493" i="4"/>
  <c r="AH375" i="4"/>
  <c r="AI375" i="4" s="1"/>
  <c r="AH574" i="4"/>
  <c r="AH612" i="4"/>
  <c r="AH583" i="4"/>
  <c r="AH456" i="4"/>
  <c r="AI456" i="4" s="1"/>
  <c r="AH479" i="4"/>
  <c r="AH513" i="4"/>
  <c r="AH581" i="4"/>
  <c r="AH447" i="4"/>
  <c r="AJ447" i="4" s="1"/>
  <c r="AH454" i="4"/>
  <c r="AH511" i="4"/>
  <c r="AH491" i="4"/>
  <c r="AI491" i="4" s="1"/>
  <c r="AH505" i="4"/>
  <c r="AI505" i="4" s="1"/>
  <c r="AH604" i="4"/>
  <c r="AH498" i="4"/>
  <c r="AH559" i="4"/>
  <c r="AI559" i="4" s="1"/>
  <c r="AB559" i="6" s="1"/>
  <c r="AH502" i="4"/>
  <c r="AI502" i="4" s="1"/>
  <c r="AH494" i="4"/>
  <c r="AH585" i="4"/>
  <c r="AH391" i="4"/>
  <c r="AI391" i="4" s="1"/>
  <c r="AH88" i="4"/>
  <c r="AI88" i="4" s="1"/>
  <c r="AH534" i="4"/>
  <c r="AH433" i="4"/>
  <c r="AH608" i="4"/>
  <c r="AH548" i="4"/>
  <c r="AJ548" i="4" s="1"/>
  <c r="AH543" i="4"/>
  <c r="AH577" i="4"/>
  <c r="AH501" i="4"/>
  <c r="AH318" i="4"/>
  <c r="AI318" i="4" s="1"/>
  <c r="AH91" i="4"/>
  <c r="AH288" i="4"/>
  <c r="AH143" i="4"/>
  <c r="AI143" i="4" s="1"/>
  <c r="AH31" i="4"/>
  <c r="AI31" i="4" s="1"/>
  <c r="AH149" i="4"/>
  <c r="AH617" i="4"/>
  <c r="AH579" i="4"/>
  <c r="AH10" i="4"/>
  <c r="AJ10" i="4" s="1"/>
  <c r="AH25" i="4"/>
  <c r="AH164" i="4"/>
  <c r="AH34" i="4"/>
  <c r="AH523" i="4"/>
  <c r="AJ523" i="4" s="1"/>
  <c r="AH82" i="4"/>
  <c r="AH294" i="4"/>
  <c r="AH137" i="4"/>
  <c r="AI137" i="4" s="1"/>
  <c r="AH398" i="4"/>
  <c r="AI398" i="4" s="1"/>
  <c r="AH197" i="4"/>
  <c r="AH372" i="4"/>
  <c r="AH357" i="4"/>
  <c r="AH624" i="4"/>
  <c r="AI624" i="4" s="1"/>
  <c r="AH567" i="4"/>
  <c r="AH303" i="4"/>
  <c r="AH46" i="4"/>
  <c r="AI46" i="4" s="1"/>
  <c r="AH336" i="4"/>
  <c r="AI336" i="4" s="1"/>
  <c r="AB336" i="6" s="1"/>
  <c r="AH351" i="4"/>
  <c r="AH586" i="4"/>
  <c r="AH536" i="4"/>
  <c r="AI536" i="4" s="1"/>
  <c r="AH170" i="4"/>
  <c r="AH58" i="4"/>
  <c r="AH188" i="4"/>
  <c r="AH128" i="4"/>
  <c r="AH7" i="4"/>
  <c r="AI7" i="4" s="1"/>
  <c r="AH587" i="4"/>
  <c r="AH614" i="4"/>
  <c r="AI614" i="4" s="1"/>
  <c r="AB614" i="6" s="1"/>
  <c r="AH525" i="4"/>
  <c r="AJ525" i="4" s="1"/>
  <c r="AH439" i="4"/>
  <c r="AJ439" i="4" s="1"/>
  <c r="AH603" i="4"/>
  <c r="AH462" i="4"/>
  <c r="AI462" i="4" s="1"/>
  <c r="AB462" i="6" s="1"/>
  <c r="AH519" i="4"/>
  <c r="AJ519" i="4" s="1"/>
  <c r="AH474" i="4"/>
  <c r="AI474" i="4" s="1"/>
  <c r="AH562" i="4"/>
  <c r="AH467" i="4"/>
  <c r="AI467" i="4" s="1"/>
  <c r="AB467" i="6" s="1"/>
  <c r="AH526" i="4"/>
  <c r="AI526" i="4" s="1"/>
  <c r="AH546" i="4"/>
  <c r="AJ546" i="4" s="1"/>
  <c r="AH599" i="4"/>
  <c r="AH594" i="4"/>
  <c r="AI594" i="4" s="1"/>
  <c r="AB594" i="6" s="1"/>
  <c r="AH482" i="4"/>
  <c r="AI482" i="4" s="1"/>
  <c r="AH551" i="4"/>
  <c r="AI551" i="4" s="1"/>
  <c r="AH550" i="4"/>
  <c r="AH529" i="4"/>
  <c r="AI529" i="4" s="1"/>
  <c r="AB529" i="6" s="1"/>
  <c r="AH538" i="4"/>
  <c r="AJ538" i="4" s="1"/>
  <c r="AH472" i="4"/>
  <c r="AJ472" i="4" s="1"/>
  <c r="AH209" i="4"/>
  <c r="AH490" i="4"/>
  <c r="AI490" i="4" s="1"/>
  <c r="AB490" i="6" s="1"/>
  <c r="AH508" i="4"/>
  <c r="AI508" i="4" s="1"/>
  <c r="AH566" i="4"/>
  <c r="AI566" i="4" s="1"/>
  <c r="AH443" i="4"/>
  <c r="AH542" i="4"/>
  <c r="AI542" i="4" s="1"/>
  <c r="AH620" i="4"/>
  <c r="AI620" i="4" s="1"/>
  <c r="AH460" i="4"/>
  <c r="AI460" i="4" s="1"/>
  <c r="AH321" i="4"/>
  <c r="AH613" i="4"/>
  <c r="AI613" i="4" s="1"/>
  <c r="AB613" i="6" s="1"/>
  <c r="AH485" i="4"/>
  <c r="AI485" i="4" s="1"/>
  <c r="AH437" i="4"/>
  <c r="AJ437" i="4" s="1"/>
  <c r="AH616" i="4"/>
  <c r="AH557" i="4"/>
  <c r="AI557" i="4" s="1"/>
  <c r="AB557" i="6" s="1"/>
  <c r="AH512" i="4"/>
  <c r="AJ512" i="4" s="1"/>
  <c r="AH431" i="4"/>
  <c r="AI431" i="4" s="1"/>
  <c r="AH593" i="4"/>
  <c r="AH517" i="4"/>
  <c r="AI517" i="4" s="1"/>
  <c r="AB517" i="6" s="1"/>
  <c r="AH457" i="4"/>
  <c r="AI457" i="4" s="1"/>
  <c r="AH589" i="4"/>
  <c r="AI589" i="4" s="1"/>
  <c r="AH345" i="4"/>
  <c r="AH621" i="4"/>
  <c r="AI621" i="4" s="1"/>
  <c r="AB621" i="6" s="1"/>
  <c r="AH568" i="4"/>
  <c r="AI568" i="4" s="1"/>
  <c r="AH444" i="4"/>
  <c r="AJ444" i="4" s="1"/>
  <c r="AH507" i="4"/>
  <c r="AH606" i="4"/>
  <c r="AI606" i="4" s="1"/>
  <c r="AB606" i="6" s="1"/>
  <c r="AH449" i="4"/>
  <c r="AJ449" i="4" s="1"/>
  <c r="AH544" i="4"/>
  <c r="AI544" i="4" s="1"/>
  <c r="AH191" i="4"/>
  <c r="AH173" i="4"/>
  <c r="AI173" i="4" s="1"/>
  <c r="AB173" i="6" s="1"/>
  <c r="AH155" i="4"/>
  <c r="AJ155" i="4" s="1"/>
  <c r="AH22" i="4"/>
  <c r="AI22" i="4" s="1"/>
  <c r="AH360" i="4"/>
  <c r="AH67" i="4"/>
  <c r="AI67" i="4" s="1"/>
  <c r="AB67" i="6" s="1"/>
  <c r="AH590" i="4"/>
  <c r="AJ590" i="4" s="1"/>
  <c r="AH480" i="4"/>
  <c r="AJ480" i="4" s="1"/>
  <c r="AH203" i="4"/>
  <c r="AH255" i="4"/>
  <c r="AI255" i="4" s="1"/>
  <c r="AB255" i="6" s="1"/>
  <c r="AH333" i="4"/>
  <c r="AJ333" i="4" s="1"/>
  <c r="AH410" i="4"/>
  <c r="AJ410" i="4" s="1"/>
  <c r="AH592" i="4"/>
  <c r="AH354" i="4"/>
  <c r="AI354" i="4" s="1"/>
  <c r="AB354" i="6" s="1"/>
  <c r="AH252" i="4"/>
  <c r="AJ252" i="4" s="1"/>
  <c r="AH267" i="4"/>
  <c r="AI267" i="4" s="1"/>
  <c r="AH206" i="4"/>
  <c r="AH185" i="4"/>
  <c r="AI185" i="4" s="1"/>
  <c r="AB185" i="6" s="1"/>
  <c r="AH161" i="4"/>
  <c r="AJ161" i="4" s="1"/>
  <c r="AH285" i="4"/>
  <c r="AJ285" i="4" s="1"/>
  <c r="AH276" i="4"/>
  <c r="AH450" i="4"/>
  <c r="AI450" i="4" s="1"/>
  <c r="AB450" i="6" s="1"/>
  <c r="AH404" i="4"/>
  <c r="AJ404" i="4" s="1"/>
  <c r="AH55" i="4"/>
  <c r="AI55" i="4" s="1"/>
  <c r="AH13" i="4"/>
  <c r="AH16" i="4"/>
  <c r="AI16" i="4" s="1"/>
  <c r="AB16" i="6" s="1"/>
  <c r="AH622" i="4"/>
  <c r="AI622" i="4" s="1"/>
  <c r="AH618" i="4"/>
  <c r="AJ618" i="4" s="1"/>
  <c r="AH580" i="4"/>
  <c r="AH324" i="4"/>
  <c r="AI324" i="4" s="1"/>
  <c r="AB324" i="6" s="1"/>
  <c r="AH261" i="4"/>
  <c r="AI261" i="4" s="1"/>
  <c r="AH113" i="4"/>
  <c r="AI113" i="4" s="1"/>
  <c r="AH152" i="4"/>
  <c r="AH116" i="4"/>
  <c r="AI116" i="4" s="1"/>
  <c r="AH430" i="4"/>
  <c r="AI430" i="4" s="1"/>
  <c r="AH629" i="4"/>
  <c r="AJ629" i="4" s="1"/>
  <c r="AH61" i="4"/>
  <c r="AH19" i="4"/>
  <c r="AI19" i="4" s="1"/>
  <c r="AH176" i="4"/>
  <c r="AJ176" i="4" s="1"/>
  <c r="AH615" i="4"/>
  <c r="AI615" i="4" s="1"/>
  <c r="AH4" i="4"/>
  <c r="AH306" i="4"/>
  <c r="AI306" i="4" s="1"/>
  <c r="AH79" i="4"/>
  <c r="AI79" i="4" s="1"/>
  <c r="AH381" i="4"/>
  <c r="AI381" i="4" s="1"/>
  <c r="AH131" i="4"/>
  <c r="AH279" i="4"/>
  <c r="AI279" i="4" s="1"/>
  <c r="AH432" i="4"/>
  <c r="AJ432" i="4" s="1"/>
  <c r="AH312" i="4"/>
  <c r="AI312" i="4" s="1"/>
  <c r="AH125" i="4"/>
  <c r="AH554" i="4"/>
  <c r="AI554" i="4" s="1"/>
  <c r="AH348" i="4"/>
  <c r="AJ348" i="4" s="1"/>
  <c r="AH140" i="4"/>
  <c r="AI140" i="4" s="1"/>
  <c r="AH363" i="4"/>
  <c r="AH483" i="4"/>
  <c r="AI483" i="4" s="1"/>
  <c r="AH541" i="4"/>
  <c r="AI541" i="4" s="1"/>
  <c r="AH561" i="4"/>
  <c r="AI561" i="4" s="1"/>
  <c r="AH436" i="4"/>
  <c r="AH475" i="4"/>
  <c r="AI475" i="4" s="1"/>
  <c r="AH563" i="4"/>
  <c r="AI563" i="4" s="1"/>
  <c r="AH509" i="4"/>
  <c r="AI509" i="4" s="1"/>
  <c r="AH459" i="4"/>
  <c r="AH481" i="4"/>
  <c r="AI481" i="4" s="1"/>
  <c r="AH532" i="4"/>
  <c r="AJ532" i="4" s="1"/>
  <c r="AH470" i="4"/>
  <c r="AI470" i="4" s="1"/>
  <c r="AH461" i="4"/>
  <c r="AH497" i="4"/>
  <c r="AI497" i="4" s="1"/>
  <c r="AH600" i="4"/>
  <c r="AJ600" i="4" s="1"/>
  <c r="AH572" i="4"/>
  <c r="AJ572" i="4" s="1"/>
  <c r="AH623" i="4"/>
  <c r="AH515" i="4"/>
  <c r="AI515" i="4" s="1"/>
  <c r="AH441" i="4"/>
  <c r="AJ441" i="4" s="1"/>
  <c r="AH598" i="4"/>
  <c r="AI598" i="4" s="1"/>
  <c r="AH545" i="4"/>
  <c r="AH455" i="4"/>
  <c r="AI455" i="4" s="1"/>
  <c r="AH539" i="4"/>
  <c r="AI539" i="4" s="1"/>
  <c r="AH503" i="4"/>
  <c r="AJ503" i="4" s="1"/>
  <c r="AH245" i="4"/>
  <c r="AH395" i="4"/>
  <c r="AI395" i="4" s="1"/>
  <c r="AB395" i="6" s="1"/>
  <c r="AH300" i="4"/>
  <c r="AI300" i="4" s="1"/>
  <c r="AH388" i="4"/>
  <c r="AI388" i="4" s="1"/>
  <c r="AB388" i="6" s="1"/>
  <c r="AH369" i="4"/>
  <c r="AH85" i="4"/>
  <c r="AI85" i="4" s="1"/>
  <c r="AB85" i="6" s="1"/>
  <c r="AH601" i="4"/>
  <c r="AH342" i="4"/>
  <c r="AJ342" i="4" s="1"/>
  <c r="AH273" i="4"/>
  <c r="AH366" i="4"/>
  <c r="AI366" i="4" s="1"/>
  <c r="AB366" i="6" s="1"/>
  <c r="AH158" i="4"/>
  <c r="AI158" i="4" s="1"/>
  <c r="AH97" i="4"/>
  <c r="AI97" i="4" s="1"/>
  <c r="AB97" i="6" s="1"/>
  <c r="AH258" i="4"/>
  <c r="AH330" i="4"/>
  <c r="AI330" i="4" s="1"/>
  <c r="AB330" i="6" s="1"/>
  <c r="AH28" i="4"/>
  <c r="AI28" i="4" s="1"/>
  <c r="AH109" i="4"/>
  <c r="AI109" i="4" s="1"/>
  <c r="AB109" i="6" s="1"/>
  <c r="AH378" i="4"/>
  <c r="AH297" i="4"/>
  <c r="AI297" i="4" s="1"/>
  <c r="AB297" i="6" s="1"/>
  <c r="AH448" i="4"/>
  <c r="AI448" i="4" s="1"/>
  <c r="AH553" i="4"/>
  <c r="AI553" i="4" s="1"/>
  <c r="AB553" i="6" s="1"/>
  <c r="AH527" i="4"/>
  <c r="AH309" i="4"/>
  <c r="AJ309" i="4" s="1"/>
  <c r="AH610" i="4"/>
  <c r="AI610" i="4" s="1"/>
  <c r="AH524" i="4"/>
  <c r="AI524" i="4" s="1"/>
  <c r="AB524" i="6" s="1"/>
  <c r="AH438" i="4"/>
  <c r="AH530" i="4"/>
  <c r="AJ530" i="4" s="1"/>
  <c r="AH531" i="4"/>
  <c r="AI531" i="4" s="1"/>
  <c r="AH179" i="4"/>
  <c r="AI179" i="4" s="1"/>
  <c r="AB179" i="6" s="1"/>
  <c r="AH607" i="4"/>
  <c r="AH520" i="4"/>
  <c r="AI520" i="4" s="1"/>
  <c r="AB520" i="6" s="1"/>
  <c r="AH463" i="4"/>
  <c r="AI463" i="4" s="1"/>
  <c r="AH100" i="4"/>
  <c r="AI100" i="4" s="1"/>
  <c r="AB100" i="6" s="1"/>
  <c r="AH468" i="4"/>
  <c r="AH628" i="4"/>
  <c r="AJ628" i="4" s="1"/>
  <c r="AH556" i="4"/>
  <c r="AI556" i="4" s="1"/>
  <c r="AH486" i="4"/>
  <c r="AI486" i="4" s="1"/>
  <c r="AB486" i="6" s="1"/>
  <c r="AH588" i="4"/>
  <c r="AH339" i="4"/>
  <c r="AI339" i="4" s="1"/>
  <c r="AB339" i="6" s="1"/>
  <c r="AH549" i="4"/>
  <c r="AI549" i="4" s="1"/>
  <c r="AH506" i="4"/>
  <c r="AI506" i="4" s="1"/>
  <c r="AB506" i="6" s="1"/>
  <c r="AH555" i="4"/>
  <c r="AH122" i="4"/>
  <c r="AI122" i="4" s="1"/>
  <c r="AH249" i="4"/>
  <c r="AI249" i="4" s="1"/>
  <c r="AH73" i="4"/>
  <c r="AJ73" i="4" s="1"/>
  <c r="AH446" i="4"/>
  <c r="AH282" i="4"/>
  <c r="AI282" i="4" s="1"/>
  <c r="AH264" i="4"/>
  <c r="AJ264" i="4" s="1"/>
  <c r="AH484" i="4"/>
  <c r="AI484" i="4" s="1"/>
  <c r="AH49" i="4"/>
  <c r="AH119" i="4"/>
  <c r="AI119" i="4" s="1"/>
  <c r="AH94" i="4"/>
  <c r="AJ94" i="4" s="1"/>
  <c r="AH564" i="4"/>
  <c r="AJ564" i="4" s="1"/>
  <c r="AH384" i="4"/>
  <c r="AH37" i="4"/>
  <c r="AI37" i="4" s="1"/>
  <c r="AH76" i="4"/>
  <c r="AJ76" i="4" s="1"/>
  <c r="AH167" i="4"/>
  <c r="AI167" i="4" s="1"/>
  <c r="AH64" i="4"/>
  <c r="AH182" i="4"/>
  <c r="AI182" i="4" s="1"/>
  <c r="AH627" i="4"/>
  <c r="AI627" i="4" s="1"/>
  <c r="AH510" i="4"/>
  <c r="AI510" i="4" s="1"/>
  <c r="AH522" i="4"/>
  <c r="AH537" i="4"/>
  <c r="AI537" i="4" s="1"/>
  <c r="AH584" i="4"/>
  <c r="AJ584" i="4" s="1"/>
  <c r="AH552" i="4"/>
  <c r="AI552" i="4" s="1"/>
  <c r="AH518" i="4"/>
  <c r="AH464" i="4"/>
  <c r="AI464" i="4" s="1"/>
  <c r="AH595" i="4"/>
  <c r="AJ595" i="4" s="1"/>
  <c r="AH435" i="4"/>
  <c r="AI435" i="4" s="1"/>
  <c r="AH547" i="4"/>
  <c r="AH434" i="4"/>
  <c r="AI434" i="4" s="1"/>
  <c r="AH625" i="4"/>
  <c r="AI625" i="4" s="1"/>
  <c r="AH540" i="4"/>
  <c r="AI540" i="4" s="1"/>
  <c r="AH521" i="4"/>
  <c r="AH596" i="4"/>
  <c r="AI596" i="4" s="1"/>
  <c r="AH533" i="4"/>
  <c r="AI533" i="4" s="1"/>
  <c r="AH569" i="4"/>
  <c r="AJ569" i="4" s="1"/>
  <c r="AH560" i="4"/>
  <c r="AH476" i="4"/>
  <c r="AI476" i="4" s="1"/>
  <c r="AH570" i="4"/>
  <c r="AI570" i="4" s="1"/>
  <c r="AH582" i="4"/>
  <c r="AI582" i="4" s="1"/>
  <c r="AH471" i="4"/>
  <c r="Q42" i="6"/>
  <c r="AM42" i="6" s="1"/>
  <c r="AM42" i="7" s="1"/>
  <c r="AM42" i="8" s="1"/>
  <c r="G115" i="7"/>
  <c r="H115" i="7" s="1"/>
  <c r="Q525" i="8"/>
  <c r="G118" i="7"/>
  <c r="H118" i="7" s="1"/>
  <c r="R118" i="7" s="1"/>
  <c r="P665" i="6"/>
  <c r="P667" i="6" s="1"/>
  <c r="Q118" i="6"/>
  <c r="AM118" i="6" s="1"/>
  <c r="AM118" i="7" s="1"/>
  <c r="AM118" i="8" s="1"/>
  <c r="R241" i="6"/>
  <c r="I510" i="8"/>
  <c r="J510" i="8" s="1"/>
  <c r="R510" i="8" s="1"/>
  <c r="AF668" i="4"/>
  <c r="AH663" i="4"/>
  <c r="AJ663" i="4" s="1"/>
  <c r="G130" i="7"/>
  <c r="Q130" i="7" s="1"/>
  <c r="Q130" i="6"/>
  <c r="AM130" i="6" s="1"/>
  <c r="AM130" i="7" s="1"/>
  <c r="AM130" i="8" s="1"/>
  <c r="Q668" i="6"/>
  <c r="Q559" i="8"/>
  <c r="R492" i="7"/>
  <c r="Q540" i="8"/>
  <c r="G102" i="7"/>
  <c r="H102" i="7" s="1"/>
  <c r="R660" i="7"/>
  <c r="Q486" i="8"/>
  <c r="Q93" i="6"/>
  <c r="AM93" i="6" s="1"/>
  <c r="AM93" i="7" s="1"/>
  <c r="AM93" i="8" s="1"/>
  <c r="AG666" i="4"/>
  <c r="G93" i="7"/>
  <c r="Q93" i="7" s="1"/>
  <c r="Q311" i="8"/>
  <c r="O112" i="7"/>
  <c r="P112" i="7" s="1"/>
  <c r="Q102" i="6"/>
  <c r="AM102" i="6" s="1"/>
  <c r="AM102" i="7" s="1"/>
  <c r="AM102" i="8" s="1"/>
  <c r="Q115" i="6"/>
  <c r="AM115" i="6" s="1"/>
  <c r="AM115" i="7" s="1"/>
  <c r="AM115" i="8" s="1"/>
  <c r="Q660" i="7"/>
  <c r="AI188" i="4"/>
  <c r="AI58" i="4"/>
  <c r="AB58" i="6" s="1"/>
  <c r="AI170" i="4"/>
  <c r="AI586" i="4"/>
  <c r="AI351" i="4"/>
  <c r="AI303" i="4"/>
  <c r="AI567" i="4"/>
  <c r="AI372" i="4"/>
  <c r="AI197" i="4"/>
  <c r="AI294" i="4"/>
  <c r="AI82" i="4"/>
  <c r="AI523" i="4"/>
  <c r="AI164" i="4"/>
  <c r="AI25" i="4"/>
  <c r="AI617" i="4"/>
  <c r="AI149" i="4"/>
  <c r="AI288" i="4"/>
  <c r="AI91" i="4"/>
  <c r="AI577" i="4"/>
  <c r="AI543" i="4"/>
  <c r="AB543" i="6" s="1"/>
  <c r="AI548" i="4"/>
  <c r="AI433" i="4"/>
  <c r="AI534" i="4"/>
  <c r="AI585" i="4"/>
  <c r="AI494" i="4"/>
  <c r="AI498" i="4"/>
  <c r="AI604" i="4"/>
  <c r="AI511" i="4"/>
  <c r="AI454" i="4"/>
  <c r="AI447" i="4"/>
  <c r="AB447" i="6" s="1"/>
  <c r="AI513" i="4"/>
  <c r="AI479" i="4"/>
  <c r="AI612" i="4"/>
  <c r="AI574" i="4"/>
  <c r="AI535" i="4"/>
  <c r="AI499" i="4"/>
  <c r="AI609" i="4"/>
  <c r="AI619" i="4"/>
  <c r="AI528" i="4"/>
  <c r="AI500" i="4"/>
  <c r="AB500" i="6" s="1"/>
  <c r="AI611" i="4"/>
  <c r="AI487" i="4"/>
  <c r="AI605" i="4"/>
  <c r="AI453" i="4"/>
  <c r="AI478" i="4"/>
  <c r="AI152" i="4"/>
  <c r="AI580" i="4"/>
  <c r="AI13" i="4"/>
  <c r="AI276" i="4"/>
  <c r="AI206" i="4"/>
  <c r="AI592" i="4"/>
  <c r="AI203" i="4"/>
  <c r="AI360" i="4"/>
  <c r="AI191" i="4"/>
  <c r="AI507" i="4"/>
  <c r="AI345" i="4"/>
  <c r="AI593" i="4"/>
  <c r="AI616" i="4"/>
  <c r="AI321" i="4"/>
  <c r="AI443" i="4"/>
  <c r="AI209" i="4"/>
  <c r="AI538" i="4"/>
  <c r="AI550" i="4"/>
  <c r="AI599" i="4"/>
  <c r="AI546" i="4"/>
  <c r="AI562" i="4"/>
  <c r="AI603" i="4"/>
  <c r="AI439" i="4"/>
  <c r="AI200" i="4"/>
  <c r="AI134" i="4"/>
  <c r="AB134" i="6" s="1"/>
  <c r="AI451" i="4"/>
  <c r="AI446" i="4"/>
  <c r="AI194" i="4"/>
  <c r="AB194" i="6" s="1"/>
  <c r="AI315" i="4"/>
  <c r="AI492" i="4"/>
  <c r="AB492" i="6" s="1"/>
  <c r="AI146" i="4"/>
  <c r="AI49" i="4"/>
  <c r="AI70" i="4"/>
  <c r="AB70" i="6" s="1"/>
  <c r="AI106" i="4"/>
  <c r="AI496" i="4"/>
  <c r="AI429" i="4"/>
  <c r="AI384" i="4"/>
  <c r="AI40" i="4"/>
  <c r="AB40" i="6" s="1"/>
  <c r="AI52" i="4"/>
  <c r="AI270" i="4"/>
  <c r="AB270" i="6" s="1"/>
  <c r="AI103" i="4"/>
  <c r="AI64" i="4"/>
  <c r="AI43" i="4"/>
  <c r="AB43" i="6" s="1"/>
  <c r="AI626" i="4"/>
  <c r="AI576" i="4"/>
  <c r="AB576" i="6" s="1"/>
  <c r="AI558" i="4"/>
  <c r="AI522" i="4"/>
  <c r="AI440" i="4"/>
  <c r="AB440" i="6" s="1"/>
  <c r="AI291" i="4"/>
  <c r="AI504" i="4"/>
  <c r="AB504" i="6" s="1"/>
  <c r="AI465" i="4"/>
  <c r="AI518" i="4"/>
  <c r="AI514" i="4"/>
  <c r="AB514" i="6" s="1"/>
  <c r="AI452" i="4"/>
  <c r="AI488" i="4"/>
  <c r="AB488" i="6" s="1"/>
  <c r="AI407" i="4"/>
  <c r="AI547" i="4"/>
  <c r="AI516" i="4"/>
  <c r="AB516" i="6" s="1"/>
  <c r="AI489" i="4"/>
  <c r="AI591" i="4"/>
  <c r="AB591" i="6" s="1"/>
  <c r="AI401" i="4"/>
  <c r="AI521" i="4"/>
  <c r="AI597" i="4"/>
  <c r="AB597" i="6" s="1"/>
  <c r="AI466" i="4"/>
  <c r="AI477" i="4"/>
  <c r="AI569" i="4"/>
  <c r="AI578" i="4"/>
  <c r="AI560" i="4"/>
  <c r="AI565" i="4"/>
  <c r="AB565" i="6" s="1"/>
  <c r="AI327" i="4"/>
  <c r="AI469" i="4"/>
  <c r="AB469" i="6" s="1"/>
  <c r="AI458" i="4"/>
  <c r="AI471" i="4"/>
  <c r="AB471" i="6" s="1"/>
  <c r="AI573" i="4"/>
  <c r="AB573" i="6" s="1"/>
  <c r="AI555" i="4"/>
  <c r="Q12" i="8"/>
  <c r="AI61" i="4"/>
  <c r="AI369" i="4"/>
  <c r="AI4" i="4"/>
  <c r="AI273" i="4"/>
  <c r="AI131" i="4"/>
  <c r="AI258" i="4"/>
  <c r="AI125" i="4"/>
  <c r="AB125" i="6" s="1"/>
  <c r="AI378" i="4"/>
  <c r="AI363" i="4"/>
  <c r="AI527" i="4"/>
  <c r="AI436" i="4"/>
  <c r="AI438" i="4"/>
  <c r="AI459" i="4"/>
  <c r="AI607" i="4"/>
  <c r="AI461" i="4"/>
  <c r="AB461" i="6" s="1"/>
  <c r="AI468" i="4"/>
  <c r="AI623" i="4"/>
  <c r="AI588" i="4"/>
  <c r="AI545" i="4"/>
  <c r="AI629" i="4"/>
  <c r="AI587" i="4"/>
  <c r="K650" i="8"/>
  <c r="L650" i="8" s="1"/>
  <c r="R650" i="8" s="1"/>
  <c r="BB675" i="2"/>
  <c r="Q163" i="6"/>
  <c r="AM163" i="6" s="1"/>
  <c r="AM163" i="7" s="1"/>
  <c r="AM163" i="8" s="1"/>
  <c r="BB681" i="2"/>
  <c r="AB684" i="4"/>
  <c r="Q45" i="7"/>
  <c r="Q403" i="8"/>
  <c r="Q36" i="8"/>
  <c r="Q650" i="7"/>
  <c r="G18" i="7"/>
  <c r="H18" i="7" s="1"/>
  <c r="Q671" i="6"/>
  <c r="Q142" i="7"/>
  <c r="R6" i="6"/>
  <c r="Q656" i="7"/>
  <c r="Q124" i="8"/>
  <c r="Q654" i="8"/>
  <c r="Q6" i="6"/>
  <c r="AM6" i="6" s="1"/>
  <c r="AM6" i="7" s="1"/>
  <c r="AM6" i="8" s="1"/>
  <c r="Q75" i="8"/>
  <c r="Q54" i="7"/>
  <c r="I682" i="6"/>
  <c r="Q21" i="7"/>
  <c r="Q314" i="8"/>
  <c r="Q111" i="6"/>
  <c r="AM111" i="6" s="1"/>
  <c r="Q212" i="7"/>
  <c r="Q308" i="6"/>
  <c r="AM308" i="6" s="1"/>
  <c r="AM308" i="7" s="1"/>
  <c r="AM308" i="8" s="1"/>
  <c r="Q238" i="7"/>
  <c r="R308" i="6"/>
  <c r="Q415" i="8"/>
  <c r="I535" i="8"/>
  <c r="J535" i="8" s="1"/>
  <c r="R535" i="8" s="1"/>
  <c r="K635" i="8"/>
  <c r="Q635" i="8" s="1"/>
  <c r="R663" i="6"/>
  <c r="AA667" i="4"/>
  <c r="AA680" i="4" s="1"/>
  <c r="Q350" i="8"/>
  <c r="Q377" i="7"/>
  <c r="N668" i="6"/>
  <c r="N680" i="6" s="1"/>
  <c r="N684" i="6" s="1"/>
  <c r="Q18" i="6"/>
  <c r="AM18" i="6" s="1"/>
  <c r="AM18" i="7" s="1"/>
  <c r="AM18" i="8" s="1"/>
  <c r="R248" i="7"/>
  <c r="R257" i="6"/>
  <c r="Q383" i="7"/>
  <c r="Q193" i="8"/>
  <c r="Q257" i="6"/>
  <c r="AM257" i="6" s="1"/>
  <c r="AM257" i="7" s="1"/>
  <c r="AM257" i="8" s="1"/>
  <c r="Q226" i="7"/>
  <c r="R260" i="7"/>
  <c r="Q329" i="7"/>
  <c r="Q248" i="7"/>
  <c r="Q652" i="8"/>
  <c r="Q660" i="8"/>
  <c r="G674" i="6"/>
  <c r="G682" i="6" s="1"/>
  <c r="H412" i="6"/>
  <c r="H674" i="6" s="1"/>
  <c r="R238" i="7"/>
  <c r="G238" i="8"/>
  <c r="R3" i="7"/>
  <c r="G3" i="8"/>
  <c r="H3" i="8" s="1"/>
  <c r="L213" i="7"/>
  <c r="K213" i="8" s="1"/>
  <c r="L213" i="8" s="1"/>
  <c r="Q213" i="7"/>
  <c r="R505" i="7"/>
  <c r="I505" i="8"/>
  <c r="Q181" i="8"/>
  <c r="H281" i="7"/>
  <c r="Q281" i="7"/>
  <c r="H217" i="7"/>
  <c r="Q217" i="7"/>
  <c r="H344" i="7"/>
  <c r="Q344" i="7"/>
  <c r="H81" i="6"/>
  <c r="Q81" i="6"/>
  <c r="AM81" i="6" s="1"/>
  <c r="AM81" i="7" s="1"/>
  <c r="AM81" i="8" s="1"/>
  <c r="H425" i="8"/>
  <c r="R425" i="8" s="1"/>
  <c r="Q425" i="8"/>
  <c r="H290" i="8"/>
  <c r="R290" i="8" s="1"/>
  <c r="Q290" i="8"/>
  <c r="J512" i="8"/>
  <c r="R512" i="8" s="1"/>
  <c r="Q512" i="8"/>
  <c r="J467" i="8"/>
  <c r="R467" i="8" s="1"/>
  <c r="Q467" i="8"/>
  <c r="H326" i="8"/>
  <c r="R326" i="8" s="1"/>
  <c r="Q326" i="8"/>
  <c r="J475" i="8"/>
  <c r="R475" i="8" s="1"/>
  <c r="Q475" i="8"/>
  <c r="J460" i="8"/>
  <c r="R460" i="8" s="1"/>
  <c r="Q460" i="8"/>
  <c r="J452" i="8"/>
  <c r="R452" i="8" s="1"/>
  <c r="Q452" i="8"/>
  <c r="J605" i="8"/>
  <c r="R605" i="8" s="1"/>
  <c r="Q605" i="8"/>
  <c r="L657" i="8"/>
  <c r="R657" i="8" s="1"/>
  <c r="Q657" i="8"/>
  <c r="J530" i="8"/>
  <c r="R530" i="8" s="1"/>
  <c r="Q530" i="8"/>
  <c r="J529" i="8"/>
  <c r="R529" i="8" s="1"/>
  <c r="Q529" i="8"/>
  <c r="H133" i="8"/>
  <c r="R133" i="8" s="1"/>
  <c r="Q133" i="8"/>
  <c r="H27" i="8"/>
  <c r="R27" i="8" s="1"/>
  <c r="Q27" i="8"/>
  <c r="J587" i="8"/>
  <c r="R587" i="8" s="1"/>
  <c r="Q587" i="8"/>
  <c r="J533" i="8"/>
  <c r="R533" i="8" s="1"/>
  <c r="Q533" i="8"/>
  <c r="J552" i="8"/>
  <c r="R552" i="8" s="1"/>
  <c r="Q552" i="8"/>
  <c r="J432" i="8"/>
  <c r="R432" i="8" s="1"/>
  <c r="Q432" i="8"/>
  <c r="L653" i="8"/>
  <c r="R653" i="8" s="1"/>
  <c r="Q653" i="8"/>
  <c r="R570" i="7"/>
  <c r="I570" i="8"/>
  <c r="Q148" i="8"/>
  <c r="Q419" i="8"/>
  <c r="H163" i="7"/>
  <c r="Q163" i="7"/>
  <c r="R514" i="7"/>
  <c r="I514" i="8"/>
  <c r="J604" i="8"/>
  <c r="R604" i="8" s="1"/>
  <c r="Q604" i="8"/>
  <c r="H208" i="8"/>
  <c r="R208" i="8" s="1"/>
  <c r="Q208" i="8"/>
  <c r="J600" i="8"/>
  <c r="R600" i="8" s="1"/>
  <c r="Q600" i="8"/>
  <c r="H99" i="8"/>
  <c r="R99" i="8" s="1"/>
  <c r="Q99" i="8"/>
  <c r="J482" i="8"/>
  <c r="R482" i="8" s="1"/>
  <c r="Q482" i="8"/>
  <c r="J536" i="8"/>
  <c r="R536" i="8" s="1"/>
  <c r="Q536" i="8"/>
  <c r="J445" i="8"/>
  <c r="R445" i="8" s="1"/>
  <c r="Q445" i="8"/>
  <c r="J463" i="8"/>
  <c r="R463" i="8" s="1"/>
  <c r="Q463" i="8"/>
  <c r="J589" i="8"/>
  <c r="R589" i="8" s="1"/>
  <c r="Q589" i="8"/>
  <c r="J628" i="8"/>
  <c r="R628" i="8" s="1"/>
  <c r="Q628" i="8"/>
  <c r="H422" i="8"/>
  <c r="R422" i="8" s="1"/>
  <c r="Q422" i="8"/>
  <c r="J606" i="8"/>
  <c r="R606" i="8" s="1"/>
  <c r="Q606" i="8"/>
  <c r="J564" i="8"/>
  <c r="R564" i="8" s="1"/>
  <c r="Q564" i="8"/>
  <c r="J481" i="8"/>
  <c r="R481" i="8" s="1"/>
  <c r="Q481" i="8"/>
  <c r="H196" i="8"/>
  <c r="R196" i="8" s="1"/>
  <c r="Q196" i="8"/>
  <c r="J556" i="8"/>
  <c r="R556" i="8" s="1"/>
  <c r="Q556" i="8"/>
  <c r="J597" i="8"/>
  <c r="R597" i="8" s="1"/>
  <c r="Q597" i="8"/>
  <c r="J563" i="8"/>
  <c r="R563" i="8" s="1"/>
  <c r="Q563" i="8"/>
  <c r="H121" i="8"/>
  <c r="R121" i="8" s="1"/>
  <c r="Q121" i="8"/>
  <c r="L641" i="8"/>
  <c r="R641" i="8" s="1"/>
  <c r="Q641" i="8"/>
  <c r="J550" i="8"/>
  <c r="R550" i="8" s="1"/>
  <c r="Q550" i="8"/>
  <c r="H96" i="8"/>
  <c r="R96" i="8" s="1"/>
  <c r="Q96" i="8"/>
  <c r="L223" i="8"/>
  <c r="R223" i="8" s="1"/>
  <c r="Q223" i="8"/>
  <c r="J302" i="8"/>
  <c r="R302" i="8" s="1"/>
  <c r="Q302" i="8"/>
  <c r="J568" i="8"/>
  <c r="R568" i="8" s="1"/>
  <c r="Q568" i="8"/>
  <c r="J455" i="8"/>
  <c r="R455" i="8" s="1"/>
  <c r="Q455" i="8"/>
  <c r="J444" i="8"/>
  <c r="R444" i="8" s="1"/>
  <c r="Q444" i="8"/>
  <c r="J436" i="8"/>
  <c r="R436" i="8" s="1"/>
  <c r="Q436" i="8"/>
  <c r="J585" i="8"/>
  <c r="R585" i="8" s="1"/>
  <c r="Q585" i="8"/>
  <c r="H48" i="8"/>
  <c r="R48" i="8" s="1"/>
  <c r="Q48" i="8"/>
  <c r="J511" i="8"/>
  <c r="R511" i="8" s="1"/>
  <c r="Q511" i="8"/>
  <c r="J551" i="8"/>
  <c r="R551" i="8" s="1"/>
  <c r="Q551" i="8"/>
  <c r="J491" i="8"/>
  <c r="R491" i="8" s="1"/>
  <c r="Q491" i="8"/>
  <c r="J625" i="8"/>
  <c r="R625" i="8" s="1"/>
  <c r="Q625" i="8"/>
  <c r="R642" i="7"/>
  <c r="K642" i="8"/>
  <c r="R356" i="7"/>
  <c r="G356" i="8"/>
  <c r="R427" i="7"/>
  <c r="G427" i="8"/>
  <c r="R266" i="7"/>
  <c r="G266" i="8"/>
  <c r="R644" i="7"/>
  <c r="K644" i="8"/>
  <c r="G57" i="8"/>
  <c r="R57" i="7"/>
  <c r="R640" i="7"/>
  <c r="K640" i="8"/>
  <c r="R353" i="7"/>
  <c r="G353" i="8"/>
  <c r="H353" i="8" s="1"/>
  <c r="R353" i="8" s="1"/>
  <c r="H244" i="7"/>
  <c r="G244" i="8" s="1"/>
  <c r="H244" i="8" s="1"/>
  <c r="Q244" i="7"/>
  <c r="L214" i="7"/>
  <c r="Q214" i="7"/>
  <c r="Z667" i="4"/>
  <c r="Z680" i="4" s="1"/>
  <c r="Z684" i="4" s="1"/>
  <c r="R527" i="7"/>
  <c r="I527" i="8"/>
  <c r="R618" i="7"/>
  <c r="I618" i="8"/>
  <c r="R417" i="7"/>
  <c r="G417" i="8"/>
  <c r="R656" i="7"/>
  <c r="K656" i="8"/>
  <c r="R127" i="7"/>
  <c r="G127" i="8"/>
  <c r="H127" i="8" s="1"/>
  <c r="R127" i="8" s="1"/>
  <c r="R305" i="7"/>
  <c r="G305" i="8"/>
  <c r="H305" i="8" s="1"/>
  <c r="R305" i="8" s="1"/>
  <c r="R269" i="7"/>
  <c r="G269" i="8"/>
  <c r="H269" i="8" s="1"/>
  <c r="R269" i="8" s="1"/>
  <c r="R142" i="7"/>
  <c r="G142" i="8"/>
  <c r="H142" i="8" s="1"/>
  <c r="R142" i="8" s="1"/>
  <c r="Q151" i="8"/>
  <c r="R515" i="7"/>
  <c r="I515" i="8"/>
  <c r="J546" i="8"/>
  <c r="R546" i="8" s="1"/>
  <c r="Q546" i="8"/>
  <c r="J470" i="8"/>
  <c r="R470" i="8" s="1"/>
  <c r="Q470" i="8"/>
  <c r="H418" i="8"/>
  <c r="R418" i="8" s="1"/>
  <c r="Q418" i="8"/>
  <c r="J594" i="8"/>
  <c r="R594" i="8" s="1"/>
  <c r="Q594" i="8"/>
  <c r="L643" i="8"/>
  <c r="R643" i="8" s="1"/>
  <c r="Q643" i="8"/>
  <c r="J609" i="8"/>
  <c r="R609" i="8" s="1"/>
  <c r="Q609" i="8"/>
  <c r="J627" i="8"/>
  <c r="R627" i="8" s="1"/>
  <c r="Q627" i="8"/>
  <c r="L639" i="8"/>
  <c r="R639" i="8" s="1"/>
  <c r="Q639" i="8"/>
  <c r="J477" i="8"/>
  <c r="R477" i="8" s="1"/>
  <c r="Q477" i="8"/>
  <c r="J450" i="8"/>
  <c r="R450" i="8" s="1"/>
  <c r="Q450" i="8"/>
  <c r="J476" i="8"/>
  <c r="R476" i="8" s="1"/>
  <c r="Q476" i="8"/>
  <c r="J483" i="8"/>
  <c r="R483" i="8" s="1"/>
  <c r="Q483" i="8"/>
  <c r="J501" i="8"/>
  <c r="R501" i="8" s="1"/>
  <c r="Q501" i="8"/>
  <c r="J567" i="8"/>
  <c r="R567" i="8" s="1"/>
  <c r="Q567" i="8"/>
  <c r="J456" i="8"/>
  <c r="R456" i="8" s="1"/>
  <c r="Q456" i="8"/>
  <c r="J595" i="8"/>
  <c r="R595" i="8" s="1"/>
  <c r="Q595" i="8"/>
  <c r="J472" i="8"/>
  <c r="R472" i="8" s="1"/>
  <c r="Q472" i="8"/>
  <c r="H205" i="8"/>
  <c r="R205" i="8" s="1"/>
  <c r="Q205" i="8"/>
  <c r="H416" i="8"/>
  <c r="R416" i="8" s="1"/>
  <c r="Q416" i="8"/>
  <c r="J558" i="8"/>
  <c r="R558" i="8" s="1"/>
  <c r="Q558" i="8"/>
  <c r="J620" i="8"/>
  <c r="R620" i="8" s="1"/>
  <c r="Q620" i="8"/>
  <c r="J518" i="8"/>
  <c r="R518" i="8" s="1"/>
  <c r="Q518" i="8"/>
  <c r="J596" i="8"/>
  <c r="R596" i="8" s="1"/>
  <c r="Q596" i="8"/>
  <c r="H184" i="8"/>
  <c r="R184" i="8" s="1"/>
  <c r="Q184" i="8"/>
  <c r="J471" i="8"/>
  <c r="R471" i="8" s="1"/>
  <c r="Q471" i="8"/>
  <c r="J545" i="8"/>
  <c r="R545" i="8" s="1"/>
  <c r="Q545" i="8"/>
  <c r="L649" i="8"/>
  <c r="R649" i="8" s="1"/>
  <c r="Q649" i="8"/>
  <c r="J466" i="8"/>
  <c r="R466" i="8" s="1"/>
  <c r="Q466" i="8"/>
  <c r="J582" i="8"/>
  <c r="R582" i="8" s="1"/>
  <c r="Q582" i="8"/>
  <c r="J468" i="8"/>
  <c r="R468" i="8" s="1"/>
  <c r="Q468" i="8"/>
  <c r="J447" i="8"/>
  <c r="R447" i="8" s="1"/>
  <c r="Q447" i="8"/>
  <c r="J601" i="8"/>
  <c r="R601" i="8" s="1"/>
  <c r="Q601" i="8"/>
  <c r="J615" i="8"/>
  <c r="R615" i="8" s="1"/>
  <c r="Q615" i="8"/>
  <c r="J495" i="8"/>
  <c r="R495" i="8" s="1"/>
  <c r="Q495" i="8"/>
  <c r="J541" i="8"/>
  <c r="R541" i="8" s="1"/>
  <c r="Q541" i="8"/>
  <c r="J608" i="8"/>
  <c r="R608" i="8" s="1"/>
  <c r="Q608" i="8"/>
  <c r="J555" i="8"/>
  <c r="R555" i="8" s="1"/>
  <c r="Q555" i="8"/>
  <c r="J549" i="8"/>
  <c r="R549" i="8" s="1"/>
  <c r="Q549" i="8"/>
  <c r="R157" i="7"/>
  <c r="G157" i="8"/>
  <c r="R646" i="7"/>
  <c r="K646" i="8"/>
  <c r="R658" i="7"/>
  <c r="K658" i="8"/>
  <c r="R84" i="7"/>
  <c r="G84" i="8"/>
  <c r="R24" i="7"/>
  <c r="G24" i="8"/>
  <c r="R490" i="7"/>
  <c r="I490" i="8"/>
  <c r="R611" i="7"/>
  <c r="I611" i="8"/>
  <c r="R21" i="7"/>
  <c r="G21" i="8"/>
  <c r="H21" i="8" s="1"/>
  <c r="R21" i="8" s="1"/>
  <c r="R329" i="7"/>
  <c r="G329" i="8"/>
  <c r="H329" i="8" s="1"/>
  <c r="R329" i="8" s="1"/>
  <c r="R377" i="7"/>
  <c r="G377" i="8"/>
  <c r="H377" i="8" s="1"/>
  <c r="R377" i="8" s="1"/>
  <c r="R390" i="7"/>
  <c r="G390" i="8"/>
  <c r="H390" i="8" s="1"/>
  <c r="R390" i="8" s="1"/>
  <c r="R487" i="7"/>
  <c r="I487" i="8"/>
  <c r="I244" i="8"/>
  <c r="J244" i="8" s="1"/>
  <c r="R54" i="7"/>
  <c r="G54" i="8"/>
  <c r="H54" i="8" s="1"/>
  <c r="R54" i="8" s="1"/>
  <c r="R383" i="7"/>
  <c r="K383" i="8"/>
  <c r="Q260" i="8"/>
  <c r="J592" i="8"/>
  <c r="R592" i="8" s="1"/>
  <c r="Q592" i="8"/>
  <c r="J484" i="8"/>
  <c r="R484" i="8" s="1"/>
  <c r="Q484" i="8"/>
  <c r="J473" i="8"/>
  <c r="R473" i="8" s="1"/>
  <c r="Q473" i="8"/>
  <c r="J613" i="8"/>
  <c r="R613" i="8" s="1"/>
  <c r="Q613" i="8"/>
  <c r="J499" i="8"/>
  <c r="R499" i="8" s="1"/>
  <c r="Q499" i="8"/>
  <c r="J503" i="8"/>
  <c r="R503" i="8" s="1"/>
  <c r="Q503" i="8"/>
  <c r="J449" i="8"/>
  <c r="R449" i="8" s="1"/>
  <c r="Q449" i="8"/>
  <c r="J590" i="8"/>
  <c r="R590" i="8" s="1"/>
  <c r="Q590" i="8"/>
  <c r="H420" i="8"/>
  <c r="R420" i="8" s="1"/>
  <c r="Q420" i="8"/>
  <c r="J624" i="8"/>
  <c r="R624" i="8" s="1"/>
  <c r="Q624" i="8"/>
  <c r="J621" i="8"/>
  <c r="R621" i="8" s="1"/>
  <c r="Q621" i="8"/>
  <c r="J584" i="8"/>
  <c r="R584" i="8" s="1"/>
  <c r="Q584" i="8"/>
  <c r="J566" i="8"/>
  <c r="R566" i="8" s="1"/>
  <c r="Q566" i="8"/>
  <c r="J459" i="8"/>
  <c r="R459" i="8" s="1"/>
  <c r="Q459" i="8"/>
  <c r="J434" i="8"/>
  <c r="R434" i="8" s="1"/>
  <c r="Q434" i="8"/>
  <c r="J614" i="8"/>
  <c r="R614" i="8" s="1"/>
  <c r="Q614" i="8"/>
  <c r="L638" i="8"/>
  <c r="R638" i="8" s="1"/>
  <c r="Q638" i="8"/>
  <c r="J616" i="8"/>
  <c r="R616" i="8" s="1"/>
  <c r="Q616" i="8"/>
  <c r="J478" i="8"/>
  <c r="R478" i="8" s="1"/>
  <c r="Q478" i="8"/>
  <c r="J448" i="8"/>
  <c r="R448" i="8" s="1"/>
  <c r="Q448" i="8"/>
  <c r="J577" i="8"/>
  <c r="R577" i="8" s="1"/>
  <c r="Q577" i="8"/>
  <c r="J562" i="8"/>
  <c r="R562" i="8" s="1"/>
  <c r="Q562" i="8"/>
  <c r="J520" i="8"/>
  <c r="R520" i="8" s="1"/>
  <c r="Q520" i="8"/>
  <c r="J435" i="8"/>
  <c r="R435" i="8" s="1"/>
  <c r="Q435" i="8"/>
  <c r="J531" i="8"/>
  <c r="R531" i="8" s="1"/>
  <c r="Q531" i="8"/>
  <c r="L647" i="8"/>
  <c r="R647" i="8" s="1"/>
  <c r="Q647" i="8"/>
  <c r="J548" i="8"/>
  <c r="R548" i="8" s="1"/>
  <c r="Q548" i="8"/>
  <c r="J526" i="8"/>
  <c r="R526" i="8" s="1"/>
  <c r="Q526" i="8"/>
  <c r="J607" i="8"/>
  <c r="R607" i="8" s="1"/>
  <c r="Q607" i="8"/>
  <c r="J489" i="8"/>
  <c r="R489" i="8" s="1"/>
  <c r="Q489" i="8"/>
  <c r="J573" i="8"/>
  <c r="R573" i="8" s="1"/>
  <c r="Q573" i="8"/>
  <c r="J602" i="8"/>
  <c r="R602" i="8" s="1"/>
  <c r="Q602" i="8"/>
  <c r="J517" i="8"/>
  <c r="R517" i="8" s="1"/>
  <c r="Q517" i="8"/>
  <c r="J442" i="8"/>
  <c r="R442" i="8" s="1"/>
  <c r="Q442" i="8"/>
  <c r="J521" i="8"/>
  <c r="R521" i="8" s="1"/>
  <c r="Q521" i="8"/>
  <c r="J493" i="8"/>
  <c r="R493" i="8" s="1"/>
  <c r="Q493" i="8"/>
  <c r="J509" i="8"/>
  <c r="R509" i="8" s="1"/>
  <c r="Q509" i="8"/>
  <c r="J572" i="8"/>
  <c r="R572" i="8" s="1"/>
  <c r="Q572" i="8"/>
  <c r="J508" i="8"/>
  <c r="R508" i="8" s="1"/>
  <c r="Q508" i="8"/>
  <c r="R299" i="7"/>
  <c r="G299" i="8"/>
  <c r="R413" i="7"/>
  <c r="G413" i="8"/>
  <c r="R423" i="7"/>
  <c r="G423" i="8"/>
  <c r="R634" i="7"/>
  <c r="K634" i="8"/>
  <c r="G214" i="8"/>
  <c r="R524" i="7"/>
  <c r="I524" i="8"/>
  <c r="R421" i="7"/>
  <c r="G421" i="8"/>
  <c r="R532" i="7"/>
  <c r="I532" i="8"/>
  <c r="R578" i="7"/>
  <c r="I578" i="8"/>
  <c r="R480" i="7"/>
  <c r="I480" i="8"/>
  <c r="R409" i="7"/>
  <c r="G409" i="8"/>
  <c r="H409" i="8" s="1"/>
  <c r="R409" i="8" s="1"/>
  <c r="R241" i="7"/>
  <c r="G241" i="8"/>
  <c r="H241" i="8" s="1"/>
  <c r="R241" i="8" s="1"/>
  <c r="R45" i="7"/>
  <c r="G45" i="8"/>
  <c r="H45" i="8" s="1"/>
  <c r="R45" i="8" s="1"/>
  <c r="Q569" i="7"/>
  <c r="J569" i="7"/>
  <c r="L655" i="8"/>
  <c r="Q655" i="8"/>
  <c r="J599" i="8"/>
  <c r="R599" i="8" s="1"/>
  <c r="Q599" i="8"/>
  <c r="J458" i="8"/>
  <c r="R458" i="8" s="1"/>
  <c r="Q458" i="8"/>
  <c r="J437" i="8"/>
  <c r="R437" i="8" s="1"/>
  <c r="Q437" i="8"/>
  <c r="L633" i="8"/>
  <c r="R633" i="8" s="1"/>
  <c r="Q633" i="8"/>
  <c r="J612" i="8"/>
  <c r="R612" i="8" s="1"/>
  <c r="Q612" i="8"/>
  <c r="J538" i="8"/>
  <c r="R538" i="8" s="1"/>
  <c r="Q538" i="8"/>
  <c r="J441" i="8"/>
  <c r="R441" i="8" s="1"/>
  <c r="Q441" i="8"/>
  <c r="J502" i="8"/>
  <c r="R502" i="8" s="1"/>
  <c r="Q502" i="8"/>
  <c r="J451" i="8"/>
  <c r="R451" i="8" s="1"/>
  <c r="Q451" i="8"/>
  <c r="J543" i="8"/>
  <c r="R543" i="8" s="1"/>
  <c r="Q543" i="8"/>
  <c r="J506" i="8"/>
  <c r="R506" i="8" s="1"/>
  <c r="Q506" i="8"/>
  <c r="J461" i="8"/>
  <c r="R461" i="8" s="1"/>
  <c r="Q461" i="8"/>
  <c r="J544" i="8"/>
  <c r="R544" i="8" s="1"/>
  <c r="Q544" i="8"/>
  <c r="J619" i="8"/>
  <c r="R619" i="8" s="1"/>
  <c r="Q619" i="8"/>
  <c r="J500" i="8"/>
  <c r="R500" i="8" s="1"/>
  <c r="Q500" i="8"/>
  <c r="J446" i="8"/>
  <c r="R446" i="8" s="1"/>
  <c r="Q446" i="8"/>
  <c r="J457" i="8"/>
  <c r="R457" i="8" s="1"/>
  <c r="Q457" i="8"/>
  <c r="J431" i="8"/>
  <c r="R431" i="8" s="1"/>
  <c r="Q431" i="8"/>
  <c r="J574" i="8"/>
  <c r="R574" i="8" s="1"/>
  <c r="Q574" i="8"/>
  <c r="J497" i="8"/>
  <c r="R497" i="8" s="1"/>
  <c r="Q497" i="8"/>
  <c r="J610" i="8"/>
  <c r="R610" i="8" s="1"/>
  <c r="Q610" i="8"/>
  <c r="J571" i="8"/>
  <c r="R571" i="8" s="1"/>
  <c r="Q571" i="8"/>
  <c r="J553" i="8"/>
  <c r="R553" i="8" s="1"/>
  <c r="Q553" i="8"/>
  <c r="J433" i="8"/>
  <c r="R433" i="8" s="1"/>
  <c r="Q433" i="8"/>
  <c r="J485" i="8"/>
  <c r="R485" i="8" s="1"/>
  <c r="Q485" i="8"/>
  <c r="J537" i="8"/>
  <c r="R537" i="8" s="1"/>
  <c r="J464" i="8"/>
  <c r="R464" i="8" s="1"/>
  <c r="Q464" i="8"/>
  <c r="J557" i="8"/>
  <c r="R557" i="8" s="1"/>
  <c r="Q557" i="8"/>
  <c r="J492" i="8"/>
  <c r="R492" i="8" s="1"/>
  <c r="Q492" i="8"/>
  <c r="H371" i="8"/>
  <c r="R371" i="8" s="1"/>
  <c r="Q371" i="8"/>
  <c r="J462" i="8"/>
  <c r="R462" i="8" s="1"/>
  <c r="Q462" i="8"/>
  <c r="J528" i="8"/>
  <c r="R528" i="8" s="1"/>
  <c r="Q528" i="8"/>
  <c r="J561" i="8"/>
  <c r="R561" i="8" s="1"/>
  <c r="Q561" i="8"/>
  <c r="J469" i="8"/>
  <c r="R469" i="8" s="1"/>
  <c r="Q469" i="8"/>
  <c r="J438" i="8"/>
  <c r="R438" i="8" s="1"/>
  <c r="Q438" i="8"/>
  <c r="J519" i="8"/>
  <c r="R519" i="8" s="1"/>
  <c r="Q519" i="8"/>
  <c r="J617" i="8"/>
  <c r="R617" i="8" s="1"/>
  <c r="Q617" i="8"/>
  <c r="R151" i="8"/>
  <c r="J676" i="6"/>
  <c r="R429" i="6"/>
  <c r="R4" i="8"/>
  <c r="R250" i="8"/>
  <c r="Q114" i="8"/>
  <c r="I429" i="7"/>
  <c r="I677" i="7" s="1"/>
  <c r="R248" i="8"/>
  <c r="Q248" i="8"/>
  <c r="Q636" i="6"/>
  <c r="Q114" i="7"/>
  <c r="M668" i="7"/>
  <c r="M680" i="7" s="1"/>
  <c r="M684" i="7" s="1"/>
  <c r="E44" i="5" s="1"/>
  <c r="Q260" i="7"/>
  <c r="Q390" i="7"/>
  <c r="Q127" i="7"/>
  <c r="O661" i="7"/>
  <c r="P661" i="7" s="1"/>
  <c r="O661" i="8" s="1"/>
  <c r="P661" i="8" s="1"/>
  <c r="J496" i="7"/>
  <c r="Q496" i="7"/>
  <c r="R5" i="8"/>
  <c r="K668" i="8"/>
  <c r="K680" i="8" s="1"/>
  <c r="Q662" i="8"/>
  <c r="Q245" i="8"/>
  <c r="J626" i="7"/>
  <c r="Q626" i="7"/>
  <c r="R226" i="8"/>
  <c r="G8" i="7"/>
  <c r="H8" i="7" s="1"/>
  <c r="G8" i="8" s="1"/>
  <c r="H8" i="8" s="1"/>
  <c r="K648" i="7"/>
  <c r="L648" i="7" s="1"/>
  <c r="R153" i="8"/>
  <c r="G392" i="7"/>
  <c r="H392" i="7" s="1"/>
  <c r="K216" i="7"/>
  <c r="L216" i="7" s="1"/>
  <c r="Q365" i="6"/>
  <c r="AM365" i="6" s="1"/>
  <c r="AM365" i="7" s="1"/>
  <c r="AM365" i="8" s="1"/>
  <c r="G111" i="7"/>
  <c r="H111" i="7" s="1"/>
  <c r="Q3" i="7"/>
  <c r="Q662" i="7"/>
  <c r="Q409" i="7"/>
  <c r="Q241" i="7"/>
  <c r="Q353" i="7"/>
  <c r="Q212" i="8"/>
  <c r="R246" i="8"/>
  <c r="R113" i="6"/>
  <c r="AA682" i="4"/>
  <c r="G156" i="7"/>
  <c r="H156" i="7" s="1"/>
  <c r="G156" i="8" s="1"/>
  <c r="H156" i="8" s="1"/>
  <c r="G259" i="7"/>
  <c r="Q259" i="7" s="1"/>
  <c r="K386" i="7"/>
  <c r="Q386" i="7" s="1"/>
  <c r="Q30" i="6"/>
  <c r="AM30" i="6" s="1"/>
  <c r="AM30" i="7" s="1"/>
  <c r="AM30" i="8" s="1"/>
  <c r="J677" i="6"/>
  <c r="Q663" i="7"/>
  <c r="K668" i="7"/>
  <c r="K680" i="7" s="1"/>
  <c r="I675" i="7"/>
  <c r="K632" i="7"/>
  <c r="L632" i="7" s="1"/>
  <c r="K632" i="8" s="1"/>
  <c r="L632" i="8" s="1"/>
  <c r="R226" i="7"/>
  <c r="R151" i="7"/>
  <c r="Q305" i="7"/>
  <c r="Q269" i="7"/>
  <c r="L630" i="7"/>
  <c r="Q630" i="7"/>
  <c r="J507" i="7"/>
  <c r="J671" i="7" s="1"/>
  <c r="Q507" i="7"/>
  <c r="L636" i="6"/>
  <c r="Q57" i="7"/>
  <c r="R661" i="6"/>
  <c r="Q245" i="7"/>
  <c r="Q211" i="6"/>
  <c r="AM211" i="6" s="1"/>
  <c r="P668" i="6"/>
  <c r="Q154" i="6"/>
  <c r="AM154" i="6" s="1"/>
  <c r="AM154" i="7" s="1"/>
  <c r="AM154" i="8" s="1"/>
  <c r="J667" i="4"/>
  <c r="J680" i="4" s="1"/>
  <c r="J684" i="4" s="1"/>
  <c r="Q151" i="7"/>
  <c r="J554" i="7"/>
  <c r="Q554" i="7"/>
  <c r="R117" i="6"/>
  <c r="G117" i="7"/>
  <c r="R32" i="6"/>
  <c r="G32" i="7"/>
  <c r="R402" i="6"/>
  <c r="G402" i="7"/>
  <c r="R107" i="6"/>
  <c r="G107" i="7"/>
  <c r="R218" i="6"/>
  <c r="G218" i="7"/>
  <c r="R228" i="6"/>
  <c r="K228" i="7"/>
  <c r="R271" i="6"/>
  <c r="G271" i="7"/>
  <c r="R168" i="6"/>
  <c r="G168" i="7"/>
  <c r="R322" i="6"/>
  <c r="G322" i="7"/>
  <c r="R355" i="6"/>
  <c r="G355" i="7"/>
  <c r="R379" i="6"/>
  <c r="G379" i="7"/>
  <c r="R35" i="6"/>
  <c r="G35" i="7"/>
  <c r="R201" i="6"/>
  <c r="G201" i="7"/>
  <c r="R307" i="6"/>
  <c r="G307" i="7"/>
  <c r="R215" i="6"/>
  <c r="G215" i="7"/>
  <c r="R177" i="6"/>
  <c r="G177" i="7"/>
  <c r="R411" i="6"/>
  <c r="G411" i="7"/>
  <c r="R247" i="6"/>
  <c r="K247" i="7"/>
  <c r="H189" i="7"/>
  <c r="Q189" i="7"/>
  <c r="J170" i="7"/>
  <c r="Q170" i="7"/>
  <c r="H313" i="7"/>
  <c r="Q313" i="7"/>
  <c r="J173" i="7"/>
  <c r="Q173" i="7"/>
  <c r="J52" i="7"/>
  <c r="Q52" i="7"/>
  <c r="H364" i="7"/>
  <c r="Q364" i="7"/>
  <c r="J131" i="7"/>
  <c r="Q131" i="7"/>
  <c r="H110" i="7"/>
  <c r="Q110" i="7"/>
  <c r="L234" i="7"/>
  <c r="Q234" i="7"/>
  <c r="J61" i="7"/>
  <c r="Q61" i="7"/>
  <c r="H26" i="7"/>
  <c r="Q26" i="7"/>
  <c r="J91" i="7"/>
  <c r="Q91" i="7"/>
  <c r="J46" i="7"/>
  <c r="Q46" i="7"/>
  <c r="J185" i="7"/>
  <c r="Q185" i="7"/>
  <c r="H186" i="7"/>
  <c r="Q186" i="7"/>
  <c r="H89" i="7"/>
  <c r="Q89" i="7"/>
  <c r="J122" i="7"/>
  <c r="Q122" i="7"/>
  <c r="J366" i="7"/>
  <c r="Q366" i="7"/>
  <c r="L225" i="7"/>
  <c r="Q225" i="7"/>
  <c r="J294" i="7"/>
  <c r="Q294" i="7"/>
  <c r="L393" i="7"/>
  <c r="Q393" i="7"/>
  <c r="J67" i="7"/>
  <c r="Q67" i="7"/>
  <c r="H78" i="7"/>
  <c r="Q78" i="7"/>
  <c r="J258" i="7"/>
  <c r="Q258" i="7"/>
  <c r="H256" i="7"/>
  <c r="Q256" i="7"/>
  <c r="J369" i="7"/>
  <c r="Q369" i="7"/>
  <c r="J116" i="7"/>
  <c r="Q116" i="7"/>
  <c r="J354" i="7"/>
  <c r="Q354" i="7"/>
  <c r="J270" i="7"/>
  <c r="Q270" i="7"/>
  <c r="J134" i="7"/>
  <c r="Q134" i="7"/>
  <c r="J146" i="7"/>
  <c r="Q146" i="7"/>
  <c r="H221" i="7"/>
  <c r="Q221" i="7"/>
  <c r="J10" i="7"/>
  <c r="Q10" i="7"/>
  <c r="L222" i="7"/>
  <c r="Q222" i="7"/>
  <c r="J88" i="7"/>
  <c r="Q88" i="7"/>
  <c r="H265" i="7"/>
  <c r="Q265" i="7"/>
  <c r="H105" i="7"/>
  <c r="Q105" i="7"/>
  <c r="H368" i="7"/>
  <c r="Q368" i="7"/>
  <c r="J375" i="7"/>
  <c r="Q375" i="7"/>
  <c r="H233" i="7"/>
  <c r="Q233" i="7"/>
  <c r="H396" i="7"/>
  <c r="Q396" i="7"/>
  <c r="J381" i="7"/>
  <c r="Q381" i="7"/>
  <c r="J34" i="7"/>
  <c r="Q34" i="7"/>
  <c r="J315" i="7"/>
  <c r="Q315" i="7"/>
  <c r="H159" i="7"/>
  <c r="Q159" i="7"/>
  <c r="H337" i="7"/>
  <c r="Q337" i="7"/>
  <c r="H86" i="7"/>
  <c r="Q86" i="7"/>
  <c r="J378" i="7"/>
  <c r="Q378" i="7"/>
  <c r="J297" i="7"/>
  <c r="Q297" i="7"/>
  <c r="H274" i="7"/>
  <c r="Q274" i="7"/>
  <c r="L637" i="7"/>
  <c r="L676" i="7" s="1"/>
  <c r="Q637" i="7"/>
  <c r="H320" i="7"/>
  <c r="Q320" i="7"/>
  <c r="H317" i="7"/>
  <c r="Q317" i="7"/>
  <c r="H308" i="7"/>
  <c r="Q308" i="7"/>
  <c r="H90" i="7"/>
  <c r="Q90" i="7"/>
  <c r="H341" i="7"/>
  <c r="Q341" i="7"/>
  <c r="J398" i="7"/>
  <c r="Q398" i="7"/>
  <c r="H325" i="7"/>
  <c r="Q325" i="7"/>
  <c r="H207" i="7"/>
  <c r="H668" i="7" s="1"/>
  <c r="Q207" i="7"/>
  <c r="H349" i="7"/>
  <c r="Q349" i="7"/>
  <c r="H183" i="7"/>
  <c r="Q183" i="7"/>
  <c r="H98" i="7"/>
  <c r="Q98" i="7"/>
  <c r="J345" i="7"/>
  <c r="Q345" i="7"/>
  <c r="J273" i="7"/>
  <c r="Q273" i="7"/>
  <c r="J407" i="7"/>
  <c r="Q407" i="7"/>
  <c r="H74" i="7"/>
  <c r="Q74" i="7"/>
  <c r="J264" i="7"/>
  <c r="Q264" i="7"/>
  <c r="J388" i="7"/>
  <c r="Q388" i="7"/>
  <c r="H328" i="7"/>
  <c r="Q328" i="7"/>
  <c r="H210" i="7"/>
  <c r="Q210" i="7"/>
  <c r="J404" i="7"/>
  <c r="Q404" i="7"/>
  <c r="J300" i="7"/>
  <c r="Q300" i="7"/>
  <c r="J279" i="7"/>
  <c r="Q279" i="7"/>
  <c r="H69" i="7"/>
  <c r="Q69" i="7"/>
  <c r="H171" i="7"/>
  <c r="Q171" i="7"/>
  <c r="J97" i="7"/>
  <c r="Q97" i="7"/>
  <c r="J85" i="7"/>
  <c r="Q85" i="7"/>
  <c r="J13" i="7"/>
  <c r="Q13" i="7"/>
  <c r="J55" i="7"/>
  <c r="Q55" i="7"/>
  <c r="H139" i="7"/>
  <c r="Q139" i="7"/>
  <c r="H166" i="7"/>
  <c r="Q166" i="7"/>
  <c r="H332" i="7"/>
  <c r="Q332" i="7"/>
  <c r="J43" i="7"/>
  <c r="Q43" i="7"/>
  <c r="H41" i="7"/>
  <c r="Q41" i="7"/>
  <c r="H376" i="7"/>
  <c r="Q376" i="7"/>
  <c r="H29" i="7"/>
  <c r="Q29" i="7"/>
  <c r="H150" i="7"/>
  <c r="Q150" i="7"/>
  <c r="H358" i="7"/>
  <c r="Q358" i="7"/>
  <c r="J22" i="7"/>
  <c r="Q22" i="7"/>
  <c r="J176" i="7"/>
  <c r="Q176" i="7"/>
  <c r="J194" i="7"/>
  <c r="Q194" i="7"/>
  <c r="J357" i="7"/>
  <c r="Q357" i="7"/>
  <c r="H361" i="7"/>
  <c r="Q361" i="7"/>
  <c r="J255" i="7"/>
  <c r="Q255" i="7"/>
  <c r="J261" i="7"/>
  <c r="Q261" i="7"/>
  <c r="H6" i="7"/>
  <c r="Q6" i="7"/>
  <c r="J79" i="7"/>
  <c r="Q79" i="7"/>
  <c r="H123" i="7"/>
  <c r="Q123" i="7"/>
  <c r="J179" i="7"/>
  <c r="Q179" i="7"/>
  <c r="J312" i="7"/>
  <c r="Q312" i="7"/>
  <c r="J40" i="7"/>
  <c r="Q40" i="7"/>
  <c r="J391" i="7"/>
  <c r="Q391" i="7"/>
  <c r="R262" i="6"/>
  <c r="G262" i="7"/>
  <c r="R92" i="6"/>
  <c r="G92" i="7"/>
  <c r="R129" i="6"/>
  <c r="G129" i="7"/>
  <c r="R239" i="6"/>
  <c r="G239" i="7"/>
  <c r="R141" i="6"/>
  <c r="G141" i="7"/>
  <c r="R295" i="6"/>
  <c r="G295" i="7"/>
  <c r="R20" i="6"/>
  <c r="G20" i="7"/>
  <c r="R180" i="6"/>
  <c r="G180" i="7"/>
  <c r="R240" i="6"/>
  <c r="K240" i="7"/>
  <c r="R227" i="6"/>
  <c r="G227" i="7"/>
  <c r="R59" i="6"/>
  <c r="G59" i="7"/>
  <c r="R367" i="6"/>
  <c r="G367" i="7"/>
  <c r="R138" i="6"/>
  <c r="G138" i="7"/>
  <c r="R68" i="6"/>
  <c r="G68" i="7"/>
  <c r="R286" i="6"/>
  <c r="G286" i="7"/>
  <c r="R154" i="6"/>
  <c r="G154" i="7"/>
  <c r="R249" i="6"/>
  <c r="I249" i="7"/>
  <c r="J665" i="6"/>
  <c r="I113" i="7"/>
  <c r="J113" i="7" s="1"/>
  <c r="I113" i="8" s="1"/>
  <c r="J113" i="8" s="1"/>
  <c r="J37" i="7"/>
  <c r="Q37" i="7"/>
  <c r="H268" i="7"/>
  <c r="Q268" i="7"/>
  <c r="J410" i="7"/>
  <c r="Q410" i="7"/>
  <c r="J267" i="7"/>
  <c r="Q267" i="7"/>
  <c r="J288" i="7"/>
  <c r="Q288" i="7"/>
  <c r="J333" i="7"/>
  <c r="Q333" i="7"/>
  <c r="H373" i="7"/>
  <c r="Q373" i="7"/>
  <c r="J19" i="7"/>
  <c r="Q19" i="7"/>
  <c r="H147" i="7"/>
  <c r="Q147" i="7"/>
  <c r="J303" i="7"/>
  <c r="Q303" i="7"/>
  <c r="R242" i="6"/>
  <c r="G242" i="7"/>
  <c r="R120" i="6"/>
  <c r="G120" i="7"/>
  <c r="R230" i="6"/>
  <c r="G230" i="7"/>
  <c r="R331" i="6"/>
  <c r="G331" i="7"/>
  <c r="R346" i="6"/>
  <c r="G346" i="7"/>
  <c r="R319" i="6"/>
  <c r="G319" i="7"/>
  <c r="R298" i="6"/>
  <c r="G298" i="7"/>
  <c r="R343" i="6"/>
  <c r="G343" i="7"/>
  <c r="R23" i="6"/>
  <c r="G23" i="7"/>
  <c r="R95" i="6"/>
  <c r="G95" i="7"/>
  <c r="R370" i="6"/>
  <c r="G370" i="7"/>
  <c r="R334" i="6"/>
  <c r="G334" i="7"/>
  <c r="R83" i="6"/>
  <c r="G83" i="7"/>
  <c r="R47" i="6"/>
  <c r="G47" i="7"/>
  <c r="R44" i="6"/>
  <c r="G44" i="7"/>
  <c r="R165" i="6"/>
  <c r="G165" i="7"/>
  <c r="R56" i="6"/>
  <c r="G56" i="7"/>
  <c r="R283" i="6"/>
  <c r="G283" i="7"/>
  <c r="R192" i="6"/>
  <c r="G192" i="7"/>
  <c r="R399" i="6"/>
  <c r="G399" i="7"/>
  <c r="R144" i="6"/>
  <c r="G144" i="7"/>
  <c r="R389" i="6"/>
  <c r="G389" i="7"/>
  <c r="R80" i="6"/>
  <c r="G80" i="7"/>
  <c r="R204" i="6"/>
  <c r="G204" i="7"/>
  <c r="R132" i="6"/>
  <c r="G132" i="7"/>
  <c r="R310" i="6"/>
  <c r="G310" i="7"/>
  <c r="R11" i="6"/>
  <c r="G11" i="7"/>
  <c r="R30" i="6"/>
  <c r="G30" i="7"/>
  <c r="H30" i="7" s="1"/>
  <c r="G30" i="8" s="1"/>
  <c r="H30" i="8" s="1"/>
  <c r="R30" i="8" s="1"/>
  <c r="H277" i="7"/>
  <c r="Q277" i="7"/>
  <c r="J309" i="7"/>
  <c r="Q309" i="7"/>
  <c r="H50" i="7"/>
  <c r="Q50" i="7"/>
  <c r="J330" i="7"/>
  <c r="Q330" i="7"/>
  <c r="J7" i="7"/>
  <c r="I7" i="8" s="1"/>
  <c r="Q7" i="7"/>
  <c r="I670" i="7"/>
  <c r="I681" i="7" s="1"/>
  <c r="J119" i="7"/>
  <c r="Q119" i="7"/>
  <c r="J76" i="7"/>
  <c r="Q76" i="7"/>
  <c r="J191" i="7"/>
  <c r="Q191" i="7"/>
  <c r="H62" i="7"/>
  <c r="Q62" i="7"/>
  <c r="H178" i="7"/>
  <c r="Q178" i="7"/>
  <c r="H9" i="7"/>
  <c r="Q9" i="7"/>
  <c r="J16" i="7"/>
  <c r="Q16" i="7"/>
  <c r="J384" i="7"/>
  <c r="Q384" i="7"/>
  <c r="H38" i="7"/>
  <c r="Q38" i="7"/>
  <c r="J401" i="7"/>
  <c r="Q401" i="7"/>
  <c r="H174" i="7"/>
  <c r="Q174" i="7"/>
  <c r="H17" i="7"/>
  <c r="Q17" i="7"/>
  <c r="J58" i="7"/>
  <c r="Q58" i="7"/>
  <c r="H304" i="7"/>
  <c r="Q304" i="7"/>
  <c r="J70" i="7"/>
  <c r="Q70" i="7"/>
  <c r="H408" i="7"/>
  <c r="Q408" i="7"/>
  <c r="J206" i="7"/>
  <c r="Q206" i="7"/>
  <c r="J188" i="7"/>
  <c r="Q188" i="7"/>
  <c r="H190" i="7"/>
  <c r="Q190" i="7"/>
  <c r="H382" i="7"/>
  <c r="Q382" i="7"/>
  <c r="L219" i="7"/>
  <c r="Q219" i="7"/>
  <c r="J182" i="7"/>
  <c r="Q182" i="7"/>
  <c r="J106" i="7"/>
  <c r="Q106" i="7"/>
  <c r="H301" i="7"/>
  <c r="Q301" i="7"/>
  <c r="J73" i="7"/>
  <c r="Q73" i="7"/>
  <c r="J158" i="7"/>
  <c r="Q158" i="7"/>
  <c r="J125" i="7"/>
  <c r="Q125" i="7"/>
  <c r="J103" i="7"/>
  <c r="Q103" i="7"/>
  <c r="H280" i="7"/>
  <c r="Q280" i="7"/>
  <c r="H162" i="7"/>
  <c r="Q162" i="7"/>
  <c r="H14" i="7"/>
  <c r="Q14" i="7"/>
  <c r="H289" i="7"/>
  <c r="Q289" i="7"/>
  <c r="J200" i="7"/>
  <c r="Q200" i="7"/>
  <c r="J82" i="7"/>
  <c r="Q82" i="7"/>
  <c r="J209" i="7"/>
  <c r="J668" i="7" s="1"/>
  <c r="Q209" i="7"/>
  <c r="H53" i="7"/>
  <c r="Q53" i="7"/>
  <c r="J339" i="7"/>
  <c r="Q339" i="7"/>
  <c r="J49" i="7"/>
  <c r="Q49" i="7"/>
  <c r="J164" i="7"/>
  <c r="Q164" i="7"/>
  <c r="J109" i="7"/>
  <c r="Q109" i="7"/>
  <c r="J28" i="7"/>
  <c r="Q28" i="7"/>
  <c r="J395" i="7"/>
  <c r="Q395" i="7"/>
  <c r="J203" i="7"/>
  <c r="Q203" i="7"/>
  <c r="J25" i="7"/>
  <c r="Q25" i="7"/>
  <c r="J149" i="7"/>
  <c r="Q149" i="7"/>
  <c r="J100" i="7"/>
  <c r="Q100" i="7"/>
  <c r="J321" i="7"/>
  <c r="Q321" i="7"/>
  <c r="H400" i="7"/>
  <c r="Q400" i="7"/>
  <c r="H296" i="7"/>
  <c r="Q296" i="7"/>
  <c r="H202" i="7"/>
  <c r="Q202" i="7"/>
  <c r="H284" i="7"/>
  <c r="Q284" i="7"/>
  <c r="H293" i="7"/>
  <c r="Q293" i="7"/>
  <c r="J348" i="7"/>
  <c r="Q348" i="7"/>
  <c r="H236" i="7"/>
  <c r="Q236" i="7"/>
  <c r="J324" i="7"/>
  <c r="Q324" i="7"/>
  <c r="H224" i="7"/>
  <c r="Q224" i="7"/>
  <c r="J252" i="7"/>
  <c r="Q252" i="7"/>
  <c r="J306" i="7"/>
  <c r="Q306" i="7"/>
  <c r="J197" i="7"/>
  <c r="Q197" i="7"/>
  <c r="J282" i="7"/>
  <c r="Q282" i="7"/>
  <c r="H405" i="7"/>
  <c r="Q405" i="7"/>
  <c r="J291" i="7"/>
  <c r="Q291" i="7"/>
  <c r="H385" i="7"/>
  <c r="G385" i="8" s="1"/>
  <c r="Q385" i="7"/>
  <c r="J327" i="7"/>
  <c r="Q327" i="7"/>
  <c r="H130" i="7"/>
  <c r="H198" i="7"/>
  <c r="Q198" i="7"/>
  <c r="L237" i="7"/>
  <c r="L666" i="7" s="1"/>
  <c r="Q237" i="7"/>
  <c r="J94" i="7"/>
  <c r="Q94" i="7"/>
  <c r="J285" i="7"/>
  <c r="Q285" i="7"/>
  <c r="H126" i="7"/>
  <c r="Q126" i="7"/>
  <c r="H33" i="7"/>
  <c r="Q33" i="7"/>
  <c r="H229" i="7"/>
  <c r="Q229" i="7"/>
  <c r="H135" i="7"/>
  <c r="Q135" i="7"/>
  <c r="J351" i="7"/>
  <c r="Q351" i="7"/>
  <c r="J143" i="7"/>
  <c r="Q143" i="7"/>
  <c r="H292" i="7"/>
  <c r="Q292" i="7"/>
  <c r="J161" i="7"/>
  <c r="Q161" i="7"/>
  <c r="H136" i="7"/>
  <c r="Q136" i="7"/>
  <c r="H387" i="7"/>
  <c r="Q387" i="7"/>
  <c r="J64" i="7"/>
  <c r="Q64" i="7"/>
  <c r="J336" i="7"/>
  <c r="Q336" i="7"/>
  <c r="H340" i="7"/>
  <c r="Q340" i="7"/>
  <c r="J372" i="7"/>
  <c r="Q372" i="7"/>
  <c r="H175" i="7"/>
  <c r="Q175" i="7"/>
  <c r="J342" i="7"/>
  <c r="Q342" i="7"/>
  <c r="H65" i="7"/>
  <c r="Q65" i="7"/>
  <c r="J363" i="7"/>
  <c r="Q363" i="7"/>
  <c r="J155" i="7"/>
  <c r="Q155" i="7"/>
  <c r="J128" i="7"/>
  <c r="Q128" i="7"/>
  <c r="H195" i="7"/>
  <c r="Q195" i="7"/>
  <c r="H66" i="7"/>
  <c r="Q66" i="7"/>
  <c r="J276" i="7"/>
  <c r="Q276" i="7"/>
  <c r="H352" i="7"/>
  <c r="Q352" i="7"/>
  <c r="J137" i="7"/>
  <c r="Q137" i="7"/>
  <c r="J360" i="7"/>
  <c r="Q360" i="7"/>
  <c r="L243" i="7"/>
  <c r="Q243" i="7"/>
  <c r="H316" i="7"/>
  <c r="Q316" i="7"/>
  <c r="R71" i="6"/>
  <c r="G71" i="7"/>
  <c r="R104" i="6"/>
  <c r="G104" i="7"/>
  <c r="R211" i="6"/>
  <c r="G211" i="7"/>
  <c r="R235" i="6"/>
  <c r="G235" i="7"/>
  <c r="R365" i="6"/>
  <c r="G365" i="7"/>
  <c r="H365" i="7" s="1"/>
  <c r="H253" i="7"/>
  <c r="G253" i="8" s="1"/>
  <c r="Q253" i="7"/>
  <c r="J318" i="7"/>
  <c r="Q318" i="7"/>
  <c r="H77" i="7"/>
  <c r="Q77" i="7"/>
  <c r="J167" i="7"/>
  <c r="Q167" i="7"/>
  <c r="J31" i="7"/>
  <c r="Q31" i="7"/>
  <c r="H397" i="7"/>
  <c r="Q397" i="7"/>
  <c r="J140" i="7"/>
  <c r="Q140" i="7"/>
  <c r="H101" i="7"/>
  <c r="Q101" i="7"/>
  <c r="L231" i="7"/>
  <c r="Q231" i="7"/>
  <c r="H257" i="7"/>
  <c r="Q257" i="7"/>
  <c r="N668" i="7"/>
  <c r="N680" i="7" s="1"/>
  <c r="R663" i="7"/>
  <c r="R245" i="7"/>
  <c r="AB112" i="6"/>
  <c r="R212" i="7"/>
  <c r="AG673" i="4"/>
  <c r="AG665" i="4"/>
  <c r="I665" i="6"/>
  <c r="Q113" i="6"/>
  <c r="AM113" i="6" s="1"/>
  <c r="AM113" i="7" s="1"/>
  <c r="AM113" i="8" s="1"/>
  <c r="Q412" i="6"/>
  <c r="R632" i="6"/>
  <c r="L671" i="6"/>
  <c r="L681" i="6" s="1"/>
  <c r="L668" i="7"/>
  <c r="R662" i="7"/>
  <c r="R665" i="4"/>
  <c r="R667" i="4" s="1"/>
  <c r="R114" i="7"/>
  <c r="J152" i="6"/>
  <c r="I666" i="6"/>
  <c r="Z661" i="6"/>
  <c r="AC661" i="6" s="1"/>
  <c r="AB477" i="6"/>
  <c r="AJ245" i="4"/>
  <c r="AI245" i="4"/>
  <c r="AB496" i="6"/>
  <c r="AJ113" i="4"/>
  <c r="AB542" i="6"/>
  <c r="AB661" i="6"/>
  <c r="G667" i="6"/>
  <c r="G680" i="6" s="1"/>
  <c r="AF682" i="4"/>
  <c r="H199" i="6"/>
  <c r="Q199" i="6"/>
  <c r="AM199" i="6" s="1"/>
  <c r="AM199" i="7" s="1"/>
  <c r="AM199" i="8" s="1"/>
  <c r="H665" i="6"/>
  <c r="Q673" i="6"/>
  <c r="Q666" i="6"/>
  <c r="H673" i="6"/>
  <c r="R8" i="6"/>
  <c r="H670" i="6"/>
  <c r="H681" i="6" s="1"/>
  <c r="Q675" i="6"/>
  <c r="AO111" i="4"/>
  <c r="AO665" i="4" s="1"/>
  <c r="AO667" i="4" s="1"/>
  <c r="AO680" i="4" s="1"/>
  <c r="AO684" i="4" s="1"/>
  <c r="Z112" i="6"/>
  <c r="R386" i="6"/>
  <c r="L675" i="6"/>
  <c r="AG668" i="4"/>
  <c r="R156" i="6"/>
  <c r="H666" i="6"/>
  <c r="R259" i="6"/>
  <c r="H676" i="6"/>
  <c r="Q676" i="6"/>
  <c r="R648" i="6"/>
  <c r="R392" i="6"/>
  <c r="H675" i="6"/>
  <c r="R216" i="6"/>
  <c r="L673" i="6"/>
  <c r="Q670" i="6"/>
  <c r="K682" i="6"/>
  <c r="K684" i="6" s="1"/>
  <c r="D30" i="5" s="1"/>
  <c r="AJ61" i="4"/>
  <c r="AJ200" i="4"/>
  <c r="AJ395" i="4"/>
  <c r="AJ19" i="4"/>
  <c r="AJ369" i="4"/>
  <c r="AJ13" i="4"/>
  <c r="AJ303" i="4"/>
  <c r="AJ492" i="4"/>
  <c r="AJ484" i="4"/>
  <c r="AJ197" i="4"/>
  <c r="AJ131" i="4"/>
  <c r="AJ206" i="4"/>
  <c r="AJ279" i="4"/>
  <c r="AJ203" i="4"/>
  <c r="AJ617" i="4"/>
  <c r="AJ360" i="4"/>
  <c r="AJ288" i="4"/>
  <c r="AJ544" i="4"/>
  <c r="AJ606" i="4"/>
  <c r="AJ507" i="4"/>
  <c r="AJ621" i="4"/>
  <c r="AJ517" i="4"/>
  <c r="AJ593" i="4"/>
  <c r="AJ431" i="4"/>
  <c r="AJ557" i="4"/>
  <c r="AJ616" i="4"/>
  <c r="AJ613" i="4"/>
  <c r="AJ513" i="4"/>
  <c r="AJ479" i="4"/>
  <c r="AJ456" i="4"/>
  <c r="AJ612" i="4"/>
  <c r="AJ574" i="4"/>
  <c r="AJ209" i="4"/>
  <c r="AJ100" i="4"/>
  <c r="AJ468" i="4"/>
  <c r="AJ623" i="4"/>
  <c r="AJ515" i="4"/>
  <c r="AJ588" i="4"/>
  <c r="AJ545" i="4"/>
  <c r="AJ487" i="4"/>
  <c r="AJ605" i="4"/>
  <c r="AJ506" i="4"/>
  <c r="AJ587" i="4"/>
  <c r="AH659" i="4"/>
  <c r="AH635" i="4"/>
  <c r="AH231" i="4"/>
  <c r="AH631" i="4"/>
  <c r="AH243" i="4"/>
  <c r="AH649" i="4"/>
  <c r="AH393" i="4"/>
  <c r="AH641" i="4"/>
  <c r="AH634" i="4"/>
  <c r="AH638" i="4"/>
  <c r="AH655" i="4"/>
  <c r="AH633" i="4"/>
  <c r="AH653" i="4"/>
  <c r="AH639" i="4"/>
  <c r="AH657" i="4"/>
  <c r="AH647" i="4"/>
  <c r="AH643" i="4"/>
  <c r="AH237" i="4"/>
  <c r="AH660" i="4"/>
  <c r="AH213" i="4"/>
  <c r="AH247" i="4"/>
  <c r="AH648" i="4"/>
  <c r="AH222" i="4"/>
  <c r="AH637" i="4"/>
  <c r="AH225" i="4"/>
  <c r="AH240" i="4"/>
  <c r="AH654" i="4"/>
  <c r="AH646" i="4"/>
  <c r="AH652" i="4"/>
  <c r="AH219" i="4"/>
  <c r="AH234" i="4"/>
  <c r="AH642" i="4"/>
  <c r="AH650" i="4"/>
  <c r="AH656" i="4"/>
  <c r="AH658" i="4"/>
  <c r="AH640" i="4"/>
  <c r="AH644" i="4"/>
  <c r="AH636" i="4"/>
  <c r="AH386" i="4"/>
  <c r="AH228" i="4"/>
  <c r="AH216" i="4"/>
  <c r="AH632" i="4"/>
  <c r="AJ188" i="4"/>
  <c r="AJ134" i="4"/>
  <c r="AJ170" i="4"/>
  <c r="AJ586" i="4"/>
  <c r="AJ351" i="4"/>
  <c r="AJ4" i="4"/>
  <c r="AJ315" i="4"/>
  <c r="AJ146" i="4"/>
  <c r="AJ49" i="4"/>
  <c r="AJ70" i="4"/>
  <c r="AJ185" i="4"/>
  <c r="AJ106" i="4"/>
  <c r="AJ267" i="4"/>
  <c r="AJ294" i="4"/>
  <c r="AJ82" i="4"/>
  <c r="AJ164" i="4"/>
  <c r="AJ258" i="4"/>
  <c r="AJ37" i="4"/>
  <c r="AJ149" i="4"/>
  <c r="AJ363" i="4"/>
  <c r="AJ626" i="4"/>
  <c r="AJ576" i="4"/>
  <c r="AJ510" i="4"/>
  <c r="AJ558" i="4"/>
  <c r="AJ522" i="4"/>
  <c r="AJ440" i="4"/>
  <c r="AJ537" i="4"/>
  <c r="AJ504" i="4"/>
  <c r="AJ465" i="4"/>
  <c r="AJ518" i="4"/>
  <c r="AJ514" i="4"/>
  <c r="AJ452" i="4"/>
  <c r="AJ488" i="4"/>
  <c r="AJ435" i="4"/>
  <c r="AJ542" i="4"/>
  <c r="AJ443" i="4"/>
  <c r="AJ566" i="4"/>
  <c r="AJ490" i="4"/>
  <c r="AJ535" i="4"/>
  <c r="AJ499" i="4"/>
  <c r="AJ495" i="4"/>
  <c r="AJ609" i="4"/>
  <c r="AJ619" i="4"/>
  <c r="AJ500" i="4"/>
  <c r="AJ611" i="4"/>
  <c r="AJ327" i="4"/>
  <c r="AJ474" i="4"/>
  <c r="AJ462" i="4"/>
  <c r="AJ603" i="4"/>
  <c r="AJ453" i="4"/>
  <c r="AJ478" i="4"/>
  <c r="AH630" i="4"/>
  <c r="AJ116" i="4"/>
  <c r="AJ152" i="4"/>
  <c r="AJ58" i="4"/>
  <c r="AJ580" i="4"/>
  <c r="AJ194" i="4"/>
  <c r="AJ85" i="4"/>
  <c r="AJ567" i="4"/>
  <c r="AJ381" i="4"/>
  <c r="AJ372" i="4"/>
  <c r="AJ273" i="4"/>
  <c r="AJ354" i="4"/>
  <c r="AJ592" i="4"/>
  <c r="AJ25" i="4"/>
  <c r="AJ125" i="4"/>
  <c r="AJ52" i="4"/>
  <c r="AJ270" i="4"/>
  <c r="AJ67" i="4"/>
  <c r="AJ103" i="4"/>
  <c r="AJ22" i="4"/>
  <c r="AJ64" i="4"/>
  <c r="AJ43" i="4"/>
  <c r="AJ91" i="4"/>
  <c r="AJ318" i="4"/>
  <c r="AJ297" i="4"/>
  <c r="AJ527" i="4"/>
  <c r="AJ436" i="4"/>
  <c r="AJ291" i="4"/>
  <c r="AJ475" i="4"/>
  <c r="AJ524" i="4"/>
  <c r="AJ438" i="4"/>
  <c r="AJ459" i="4"/>
  <c r="AJ481" i="4"/>
  <c r="AJ321" i="4"/>
  <c r="AJ547" i="4"/>
  <c r="AJ516" i="4"/>
  <c r="AJ434" i="4"/>
  <c r="AJ489" i="4"/>
  <c r="AJ591" i="4"/>
  <c r="AJ375" i="4"/>
  <c r="AJ529" i="4"/>
  <c r="AJ550" i="4"/>
  <c r="AJ551" i="4"/>
  <c r="AJ594" i="4"/>
  <c r="AJ599" i="4"/>
  <c r="AJ467" i="4"/>
  <c r="AJ562" i="4"/>
  <c r="AJ339" i="4"/>
  <c r="AJ469" i="4"/>
  <c r="AJ582" i="4"/>
  <c r="AJ614" i="4"/>
  <c r="AJ324" i="4"/>
  <c r="AJ451" i="4"/>
  <c r="AJ446" i="4"/>
  <c r="AJ16" i="4"/>
  <c r="AJ450" i="4"/>
  <c r="AJ276" i="4"/>
  <c r="AJ119" i="4"/>
  <c r="AJ366" i="4"/>
  <c r="AJ496" i="4"/>
  <c r="AJ429" i="4"/>
  <c r="AJ384" i="4"/>
  <c r="AJ40" i="4"/>
  <c r="AJ255" i="4"/>
  <c r="AJ330" i="4"/>
  <c r="AJ167" i="4"/>
  <c r="AJ378" i="4"/>
  <c r="AJ173" i="4"/>
  <c r="AJ191" i="4"/>
  <c r="AJ577" i="4"/>
  <c r="AJ543" i="4"/>
  <c r="AJ433" i="4"/>
  <c r="AJ534" i="4"/>
  <c r="AJ88" i="4"/>
  <c r="AJ345" i="4"/>
  <c r="AJ585" i="4"/>
  <c r="AJ494" i="4"/>
  <c r="AJ502" i="4"/>
  <c r="AJ498" i="4"/>
  <c r="AJ604" i="4"/>
  <c r="AJ511" i="4"/>
  <c r="AJ454" i="4"/>
  <c r="AJ407" i="4"/>
  <c r="AJ470" i="4"/>
  <c r="AJ607" i="4"/>
  <c r="AJ461" i="4"/>
  <c r="AJ520" i="4"/>
  <c r="AJ497" i="4"/>
  <c r="AJ401" i="4"/>
  <c r="AJ521" i="4"/>
  <c r="AJ597" i="4"/>
  <c r="AJ466" i="4"/>
  <c r="AJ477" i="4"/>
  <c r="AJ578" i="4"/>
  <c r="AJ560" i="4"/>
  <c r="AJ565" i="4"/>
  <c r="AJ455" i="4"/>
  <c r="AJ458" i="4"/>
  <c r="AJ471" i="4"/>
  <c r="AJ573" i="4"/>
  <c r="AJ555" i="4"/>
  <c r="AH662" i="4"/>
  <c r="AZ682" i="2"/>
  <c r="R681" i="4"/>
  <c r="AG681" i="4"/>
  <c r="B19" i="5"/>
  <c r="B25" i="5" s="1"/>
  <c r="R674" i="4"/>
  <c r="H684" i="4"/>
  <c r="AG675" i="4"/>
  <c r="Q680" i="4"/>
  <c r="R678" i="4"/>
  <c r="Q682" i="4"/>
  <c r="T684" i="2"/>
  <c r="H424" i="8" l="1"/>
  <c r="R424" i="8" s="1"/>
  <c r="Q663" i="8"/>
  <c r="Q118" i="7"/>
  <c r="Q226" i="8"/>
  <c r="M668" i="8"/>
  <c r="M680" i="8" s="1"/>
  <c r="M684" i="8" s="1"/>
  <c r="E58" i="5" s="1"/>
  <c r="AM211" i="7"/>
  <c r="AM211" i="8" s="1"/>
  <c r="AM673" i="8" s="1"/>
  <c r="AM673" i="6"/>
  <c r="AM676" i="8"/>
  <c r="AM666" i="8"/>
  <c r="AM676" i="6"/>
  <c r="AM670" i="6"/>
  <c r="AM681" i="6" s="1"/>
  <c r="AM111" i="7"/>
  <c r="AM111" i="8" s="1"/>
  <c r="AM665" i="8" s="1"/>
  <c r="AM667" i="8" s="1"/>
  <c r="AM680" i="8" s="1"/>
  <c r="AM665" i="6"/>
  <c r="AM666" i="6"/>
  <c r="AM670" i="8"/>
  <c r="AM681" i="8" s="1"/>
  <c r="L665" i="7"/>
  <c r="L667" i="7" s="1"/>
  <c r="L680" i="7" s="1"/>
  <c r="J454" i="8"/>
  <c r="R454" i="8" s="1"/>
  <c r="J674" i="7"/>
  <c r="J673" i="7"/>
  <c r="H671" i="7"/>
  <c r="K214" i="8"/>
  <c r="L214" i="8" s="1"/>
  <c r="N684" i="7"/>
  <c r="O112" i="8"/>
  <c r="P112" i="8" s="1"/>
  <c r="P677" i="8" s="1"/>
  <c r="P682" i="8" s="1"/>
  <c r="P677" i="7"/>
  <c r="P682" i="7" s="1"/>
  <c r="AM675" i="7"/>
  <c r="Q510" i="8"/>
  <c r="AJ505" i="4"/>
  <c r="AJ336" i="4"/>
  <c r="AJ540" i="4"/>
  <c r="AL540" i="4" s="1"/>
  <c r="AJ561" i="4"/>
  <c r="AI503" i="4"/>
  <c r="AI572" i="4"/>
  <c r="AI564" i="4"/>
  <c r="AI73" i="4"/>
  <c r="AI472" i="4"/>
  <c r="AI444" i="4"/>
  <c r="AI410" i="4"/>
  <c r="AB410" i="6" s="1"/>
  <c r="AI285" i="4"/>
  <c r="AI618" i="4"/>
  <c r="AI10" i="4"/>
  <c r="AJ109" i="4"/>
  <c r="AA109" i="6" s="1"/>
  <c r="AJ553" i="4"/>
  <c r="AJ624" i="4"/>
  <c r="AJ575" i="4"/>
  <c r="AJ552" i="4"/>
  <c r="AA552" i="6" s="1"/>
  <c r="AJ398" i="4"/>
  <c r="AJ598" i="4"/>
  <c r="AJ97" i="4"/>
  <c r="AJ388" i="4"/>
  <c r="AL388" i="4" s="1"/>
  <c r="AJ31" i="4"/>
  <c r="AJ509" i="4"/>
  <c r="AJ460" i="4"/>
  <c r="AJ55" i="4"/>
  <c r="AJ486" i="4"/>
  <c r="AJ179" i="4"/>
  <c r="AJ589" i="4"/>
  <c r="AJ7" i="4"/>
  <c r="AA7" i="6" s="1"/>
  <c r="H42" i="7"/>
  <c r="R42" i="7" s="1"/>
  <c r="AI532" i="4"/>
  <c r="AI342" i="4"/>
  <c r="AB342" i="6" s="1"/>
  <c r="AI437" i="4"/>
  <c r="AB437" i="6" s="1"/>
  <c r="AI480" i="4"/>
  <c r="AJ140" i="4"/>
  <c r="AJ571" i="4"/>
  <c r="AJ312" i="4"/>
  <c r="AL312" i="4" s="1"/>
  <c r="AJ615" i="4"/>
  <c r="AI595" i="4"/>
  <c r="R3" i="8"/>
  <c r="R655" i="8"/>
  <c r="L674" i="8"/>
  <c r="G118" i="8"/>
  <c r="Q118" i="8" s="1"/>
  <c r="Q565" i="8"/>
  <c r="Q650" i="8"/>
  <c r="AJ137" i="4"/>
  <c r="AI441" i="4"/>
  <c r="AI525" i="4"/>
  <c r="AI161" i="4"/>
  <c r="AB161" i="6" s="1"/>
  <c r="AJ625" i="4"/>
  <c r="AJ300" i="4"/>
  <c r="AI432" i="4"/>
  <c r="AI94" i="4"/>
  <c r="AB94" i="6" s="1"/>
  <c r="AI512" i="4"/>
  <c r="AJ463" i="4"/>
  <c r="AJ622" i="4"/>
  <c r="AJ143" i="4"/>
  <c r="AA143" i="6" s="1"/>
  <c r="AJ549" i="4"/>
  <c r="AI155" i="4"/>
  <c r="AJ442" i="4"/>
  <c r="AI442" i="4"/>
  <c r="AJ539" i="4"/>
  <c r="AJ533" i="4"/>
  <c r="AL533" i="4" s="1"/>
  <c r="AJ46" i="4"/>
  <c r="AJ570" i="4"/>
  <c r="AL570" i="4" s="1"/>
  <c r="AJ526" i="4"/>
  <c r="AA526" i="6" s="1"/>
  <c r="AJ482" i="4"/>
  <c r="AL482" i="4" s="1"/>
  <c r="AJ531" i="4"/>
  <c r="AJ28" i="4"/>
  <c r="AA28" i="6" s="1"/>
  <c r="AJ430" i="4"/>
  <c r="AL430" i="4" s="1"/>
  <c r="AJ602" i="4"/>
  <c r="AL602" i="4" s="1"/>
  <c r="AJ508" i="4"/>
  <c r="AJ620" i="4"/>
  <c r="AA620" i="6" s="1"/>
  <c r="AJ536" i="4"/>
  <c r="AA536" i="6" s="1"/>
  <c r="AJ485" i="4"/>
  <c r="AA485" i="6" s="1"/>
  <c r="AJ457" i="4"/>
  <c r="AH677" i="4"/>
  <c r="Q115" i="7"/>
  <c r="AI348" i="4"/>
  <c r="AB348" i="6" s="1"/>
  <c r="AI584" i="4"/>
  <c r="AI264" i="4"/>
  <c r="AB264" i="6" s="1"/>
  <c r="AI519" i="4"/>
  <c r="AI590" i="4"/>
  <c r="AB590" i="6" s="1"/>
  <c r="AI404" i="4"/>
  <c r="G115" i="8"/>
  <c r="H115" i="8" s="1"/>
  <c r="R115" i="8" s="1"/>
  <c r="R115" i="7"/>
  <c r="AJ601" i="4"/>
  <c r="AA601" i="6" s="1"/>
  <c r="AI601" i="4"/>
  <c r="AJ128" i="4"/>
  <c r="AL128" i="4" s="1"/>
  <c r="AI128" i="4"/>
  <c r="AJ357" i="4"/>
  <c r="AL357" i="4" s="1"/>
  <c r="AI357" i="4"/>
  <c r="AJ34" i="4"/>
  <c r="AL34" i="4" s="1"/>
  <c r="AI34" i="4"/>
  <c r="AB34" i="6" s="1"/>
  <c r="AJ579" i="4"/>
  <c r="AL579" i="4" s="1"/>
  <c r="AI579" i="4"/>
  <c r="AJ501" i="4"/>
  <c r="AA501" i="6" s="1"/>
  <c r="AI501" i="4"/>
  <c r="AJ608" i="4"/>
  <c r="AA608" i="6" s="1"/>
  <c r="AI608" i="4"/>
  <c r="AJ581" i="4"/>
  <c r="AA581" i="6" s="1"/>
  <c r="AI581" i="4"/>
  <c r="AJ583" i="4"/>
  <c r="AI583" i="4"/>
  <c r="AJ493" i="4"/>
  <c r="AL493" i="4" s="1"/>
  <c r="AI493" i="4"/>
  <c r="AJ473" i="4"/>
  <c r="AL473" i="4" s="1"/>
  <c r="AI473" i="4"/>
  <c r="AJ445" i="4"/>
  <c r="AA445" i="6" s="1"/>
  <c r="AI445" i="4"/>
  <c r="AB445" i="6" s="1"/>
  <c r="AJ249" i="4"/>
  <c r="AA249" i="6" s="1"/>
  <c r="AJ563" i="4"/>
  <c r="AJ541" i="4"/>
  <c r="AA541" i="6" s="1"/>
  <c r="AJ627" i="4"/>
  <c r="AJ79" i="4"/>
  <c r="AA79" i="6" s="1"/>
  <c r="AJ556" i="4"/>
  <c r="AJ261" i="4"/>
  <c r="AL261" i="4" s="1"/>
  <c r="AI76" i="4"/>
  <c r="AI449" i="4"/>
  <c r="AB449" i="6" s="1"/>
  <c r="AI252" i="4"/>
  <c r="AJ491" i="4"/>
  <c r="AA491" i="6" s="1"/>
  <c r="AJ559" i="4"/>
  <c r="AL559" i="4" s="1"/>
  <c r="AJ391" i="4"/>
  <c r="AA391" i="6" s="1"/>
  <c r="AJ610" i="4"/>
  <c r="AJ448" i="4"/>
  <c r="AL448" i="4" s="1"/>
  <c r="AJ568" i="4"/>
  <c r="AA568" i="6" s="1"/>
  <c r="AJ158" i="4"/>
  <c r="AA158" i="6" s="1"/>
  <c r="AI600" i="4"/>
  <c r="AI176" i="4"/>
  <c r="AB176" i="6" s="1"/>
  <c r="AI333" i="4"/>
  <c r="P680" i="6"/>
  <c r="P684" i="6" s="1"/>
  <c r="AI628" i="4"/>
  <c r="AB628" i="6" s="1"/>
  <c r="AI530" i="4"/>
  <c r="AB530" i="6" s="1"/>
  <c r="AI309" i="4"/>
  <c r="AB309" i="6" s="1"/>
  <c r="AJ476" i="4"/>
  <c r="AA476" i="6" s="1"/>
  <c r="AJ596" i="4"/>
  <c r="AJ554" i="4"/>
  <c r="AL554" i="4" s="1"/>
  <c r="AJ306" i="4"/>
  <c r="AJ122" i="4"/>
  <c r="AA122" i="6" s="1"/>
  <c r="AJ483" i="4"/>
  <c r="AJ464" i="4"/>
  <c r="AL464" i="4" s="1"/>
  <c r="AJ182" i="4"/>
  <c r="AJ282" i="4"/>
  <c r="AA282" i="6" s="1"/>
  <c r="Q102" i="7"/>
  <c r="AB375" i="6"/>
  <c r="AB548" i="6"/>
  <c r="AB624" i="6"/>
  <c r="AB505" i="6"/>
  <c r="AB398" i="6"/>
  <c r="AB19" i="6"/>
  <c r="O665" i="7"/>
  <c r="O667" i="7" s="1"/>
  <c r="AB502" i="6"/>
  <c r="AB31" i="6"/>
  <c r="AB170" i="6"/>
  <c r="AB495" i="6"/>
  <c r="AB318" i="6"/>
  <c r="AB7" i="6"/>
  <c r="AB569" i="6"/>
  <c r="AB435" i="6"/>
  <c r="R112" i="7"/>
  <c r="AB528" i="6"/>
  <c r="AB88" i="6"/>
  <c r="AB523" i="6"/>
  <c r="AB456" i="6"/>
  <c r="AB10" i="6"/>
  <c r="P665" i="7"/>
  <c r="P667" i="7" s="1"/>
  <c r="Q112" i="7"/>
  <c r="AB587" i="6"/>
  <c r="AB459" i="6"/>
  <c r="AB131" i="6"/>
  <c r="AB521" i="6"/>
  <c r="AB623" i="6"/>
  <c r="AB363" i="6"/>
  <c r="AB433" i="6"/>
  <c r="AB545" i="6"/>
  <c r="AB436" i="6"/>
  <c r="AB4" i="6"/>
  <c r="AB61" i="6"/>
  <c r="AB612" i="6"/>
  <c r="AB429" i="6"/>
  <c r="AB515" i="6"/>
  <c r="AB498" i="6"/>
  <c r="AB487" i="6"/>
  <c r="AB200" i="6"/>
  <c r="AB451" i="6"/>
  <c r="AB585" i="6"/>
  <c r="AB558" i="6"/>
  <c r="H93" i="7"/>
  <c r="G93" i="8" s="1"/>
  <c r="AI663" i="4"/>
  <c r="AB552" i="6"/>
  <c r="AB483" i="6"/>
  <c r="AB481" i="6"/>
  <c r="AB391" i="6"/>
  <c r="AB73" i="6"/>
  <c r="AB279" i="6"/>
  <c r="AB455" i="6"/>
  <c r="AB497" i="6"/>
  <c r="AB475" i="6"/>
  <c r="AB554" i="6"/>
  <c r="AB306" i="6"/>
  <c r="AB537" i="6"/>
  <c r="AF661" i="6"/>
  <c r="AB197" i="6"/>
  <c r="AB560" i="6"/>
  <c r="AB503" i="6"/>
  <c r="AB441" i="6"/>
  <c r="AB572" i="6"/>
  <c r="AB532" i="6"/>
  <c r="AB509" i="6"/>
  <c r="AB541" i="6"/>
  <c r="AB140" i="6"/>
  <c r="AB432" i="6"/>
  <c r="AB381" i="6"/>
  <c r="AB249" i="6"/>
  <c r="Q142" i="8"/>
  <c r="AB619" i="6"/>
  <c r="AB604" i="6"/>
  <c r="AB357" i="6"/>
  <c r="AB64" i="6"/>
  <c r="AB539" i="6"/>
  <c r="AB598" i="6"/>
  <c r="AB600" i="6"/>
  <c r="AB470" i="6"/>
  <c r="AB563" i="6"/>
  <c r="AB561" i="6"/>
  <c r="AB312" i="6"/>
  <c r="AB79" i="6"/>
  <c r="AB615" i="6"/>
  <c r="AB167" i="6"/>
  <c r="AB439" i="6"/>
  <c r="AB546" i="6"/>
  <c r="AB472" i="6"/>
  <c r="AB460" i="6"/>
  <c r="AB431" i="6"/>
  <c r="AB444" i="6"/>
  <c r="AB22" i="6"/>
  <c r="AB285" i="6"/>
  <c r="AB618" i="6"/>
  <c r="AB152" i="6"/>
  <c r="AB513" i="6"/>
  <c r="AB164" i="6"/>
  <c r="AB372" i="6"/>
  <c r="AB609" i="6"/>
  <c r="AB511" i="6"/>
  <c r="AB577" i="6"/>
  <c r="AB407" i="6"/>
  <c r="AB291" i="6"/>
  <c r="AB106" i="6"/>
  <c r="AB458" i="6"/>
  <c r="AB401" i="6"/>
  <c r="AB452" i="6"/>
  <c r="AB315" i="6"/>
  <c r="AB188" i="6"/>
  <c r="AB103" i="6"/>
  <c r="AB146" i="6"/>
  <c r="AB453" i="6"/>
  <c r="AB578" i="6"/>
  <c r="AB626" i="6"/>
  <c r="AB629" i="6"/>
  <c r="AB549" i="6"/>
  <c r="AB588" i="6"/>
  <c r="AB556" i="6"/>
  <c r="AB468" i="6"/>
  <c r="AB463" i="6"/>
  <c r="AB607" i="6"/>
  <c r="AB531" i="6"/>
  <c r="AB438" i="6"/>
  <c r="AB610" i="6"/>
  <c r="AB527" i="6"/>
  <c r="AB448" i="6"/>
  <c r="AB378" i="6"/>
  <c r="AB28" i="6"/>
  <c r="AB258" i="6"/>
  <c r="AB158" i="6"/>
  <c r="AB273" i="6"/>
  <c r="AB601" i="6"/>
  <c r="AB369" i="6"/>
  <c r="AB300" i="6"/>
  <c r="Q156" i="7"/>
  <c r="AB474" i="6"/>
  <c r="AB551" i="6"/>
  <c r="AB566" i="6"/>
  <c r="AB589" i="6"/>
  <c r="AB544" i="6"/>
  <c r="AB480" i="6"/>
  <c r="AB267" i="6"/>
  <c r="AB55" i="6"/>
  <c r="AB288" i="6"/>
  <c r="AB294" i="6"/>
  <c r="AB303" i="6"/>
  <c r="AB465" i="6"/>
  <c r="AB535" i="6"/>
  <c r="AB617" i="6"/>
  <c r="AB586" i="6"/>
  <c r="AB327" i="6"/>
  <c r="AB466" i="6"/>
  <c r="AB489" i="6"/>
  <c r="AB52" i="6"/>
  <c r="AI630" i="4"/>
  <c r="AI632" i="4"/>
  <c r="AI636" i="4"/>
  <c r="AI656" i="4"/>
  <c r="AI219" i="4"/>
  <c r="AB219" i="6" s="1"/>
  <c r="AI240" i="4"/>
  <c r="AI648" i="4"/>
  <c r="AI237" i="4"/>
  <c r="AI639" i="4"/>
  <c r="AB639" i="6" s="1"/>
  <c r="AI638" i="4"/>
  <c r="AI649" i="4"/>
  <c r="AB649" i="6" s="1"/>
  <c r="AI635" i="4"/>
  <c r="AB603" i="6"/>
  <c r="AB562" i="6"/>
  <c r="AB599" i="6"/>
  <c r="AB550" i="6"/>
  <c r="AB209" i="6"/>
  <c r="AB443" i="6"/>
  <c r="AB321" i="6"/>
  <c r="AB616" i="6"/>
  <c r="AB593" i="6"/>
  <c r="AB345" i="6"/>
  <c r="AB507" i="6"/>
  <c r="AB191" i="6"/>
  <c r="AB360" i="6"/>
  <c r="AB203" i="6"/>
  <c r="AB592" i="6"/>
  <c r="AB206" i="6"/>
  <c r="AB276" i="6"/>
  <c r="AB13" i="6"/>
  <c r="AB580" i="6"/>
  <c r="AB605" i="6"/>
  <c r="AB493" i="6"/>
  <c r="AB479" i="6"/>
  <c r="AB491" i="6"/>
  <c r="AB494" i="6"/>
  <c r="AB25" i="6"/>
  <c r="AB137" i="6"/>
  <c r="AB464" i="6"/>
  <c r="AB522" i="6"/>
  <c r="AB76" i="6"/>
  <c r="AB119" i="6"/>
  <c r="AB574" i="6"/>
  <c r="AB608" i="6"/>
  <c r="AB476" i="6"/>
  <c r="AB596" i="6"/>
  <c r="AB384" i="6"/>
  <c r="AB282" i="6"/>
  <c r="AB547" i="6"/>
  <c r="AB446" i="6"/>
  <c r="AI644" i="4"/>
  <c r="AB644" i="6" s="1"/>
  <c r="AI652" i="4"/>
  <c r="AI247" i="4"/>
  <c r="AI653" i="4"/>
  <c r="AI659" i="4"/>
  <c r="AB659" i="6" s="1"/>
  <c r="AI228" i="4"/>
  <c r="AI640" i="4"/>
  <c r="AI642" i="4"/>
  <c r="AI646" i="4"/>
  <c r="AB646" i="6" s="1"/>
  <c r="AI637" i="4"/>
  <c r="AI213" i="4"/>
  <c r="AI647" i="4"/>
  <c r="AI633" i="4"/>
  <c r="AB633" i="6" s="1"/>
  <c r="AI641" i="4"/>
  <c r="AI631" i="4"/>
  <c r="AB525" i="6"/>
  <c r="AB519" i="6"/>
  <c r="AB526" i="6"/>
  <c r="AB482" i="6"/>
  <c r="AB538" i="6"/>
  <c r="AB508" i="6"/>
  <c r="AB620" i="6"/>
  <c r="AB485" i="6"/>
  <c r="AB512" i="6"/>
  <c r="AB457" i="6"/>
  <c r="AB568" i="6"/>
  <c r="AB155" i="6"/>
  <c r="AB333" i="6"/>
  <c r="AB252" i="6"/>
  <c r="AB404" i="6"/>
  <c r="AB622" i="6"/>
  <c r="AB261" i="6"/>
  <c r="AB116" i="6"/>
  <c r="AB473" i="6"/>
  <c r="AB501" i="6"/>
  <c r="AB149" i="6"/>
  <c r="AB351" i="6"/>
  <c r="AB128" i="6"/>
  <c r="AB584" i="6"/>
  <c r="AB182" i="6"/>
  <c r="AB122" i="6"/>
  <c r="AB581" i="6"/>
  <c r="AB567" i="6"/>
  <c r="AB582" i="6"/>
  <c r="AB540" i="6"/>
  <c r="AB49" i="6"/>
  <c r="R412" i="6"/>
  <c r="AB484" i="6"/>
  <c r="R668" i="6"/>
  <c r="G412" i="7"/>
  <c r="H412" i="7" s="1"/>
  <c r="G412" i="8" s="1"/>
  <c r="H412" i="8" s="1"/>
  <c r="Q18" i="7"/>
  <c r="AI216" i="4"/>
  <c r="AB216" i="6" s="1"/>
  <c r="AI650" i="4"/>
  <c r="AI225" i="4"/>
  <c r="AI643" i="4"/>
  <c r="AI634" i="4"/>
  <c r="AB634" i="6" s="1"/>
  <c r="AI243" i="4"/>
  <c r="AI386" i="4"/>
  <c r="AI658" i="4"/>
  <c r="AI234" i="4"/>
  <c r="AB234" i="6" s="1"/>
  <c r="AI654" i="4"/>
  <c r="AI222" i="4"/>
  <c r="AI660" i="4"/>
  <c r="AI657" i="4"/>
  <c r="AI655" i="4"/>
  <c r="AB655" i="6" s="1"/>
  <c r="AI393" i="4"/>
  <c r="AI231" i="4"/>
  <c r="AB602" i="6"/>
  <c r="AB499" i="6"/>
  <c r="AB583" i="6"/>
  <c r="AB454" i="6"/>
  <c r="AB91" i="6"/>
  <c r="AB579" i="6"/>
  <c r="AB536" i="6"/>
  <c r="AB434" i="6"/>
  <c r="AB478" i="6"/>
  <c r="AB611" i="6"/>
  <c r="AB534" i="6"/>
  <c r="AB143" i="6"/>
  <c r="AB82" i="6"/>
  <c r="AB46" i="6"/>
  <c r="AB570" i="6"/>
  <c r="AB533" i="6"/>
  <c r="AB625" i="6"/>
  <c r="AB595" i="6"/>
  <c r="AB510" i="6"/>
  <c r="AB37" i="6"/>
  <c r="AB555" i="6"/>
  <c r="AB518" i="6"/>
  <c r="AB627" i="6"/>
  <c r="AB564" i="6"/>
  <c r="Q45" i="8"/>
  <c r="Q648" i="7"/>
  <c r="BB682" i="2"/>
  <c r="Q661" i="7"/>
  <c r="Q409" i="8"/>
  <c r="R244" i="8"/>
  <c r="Q244" i="8"/>
  <c r="Q127" i="8"/>
  <c r="Q535" i="8"/>
  <c r="Q111" i="7"/>
  <c r="Q329" i="8"/>
  <c r="Q269" i="8"/>
  <c r="L635" i="8"/>
  <c r="R635" i="8" s="1"/>
  <c r="L386" i="7"/>
  <c r="K386" i="8" s="1"/>
  <c r="L386" i="8" s="1"/>
  <c r="R386" i="8" s="1"/>
  <c r="Q21" i="8"/>
  <c r="Q390" i="8"/>
  <c r="R244" i="7"/>
  <c r="R213" i="7"/>
  <c r="Q678" i="6"/>
  <c r="Q30" i="7"/>
  <c r="Q54" i="8"/>
  <c r="Q241" i="8"/>
  <c r="I665" i="7"/>
  <c r="H259" i="7"/>
  <c r="G259" i="8" s="1"/>
  <c r="H259" i="8" s="1"/>
  <c r="R214" i="7"/>
  <c r="Q674" i="6"/>
  <c r="AA684" i="4"/>
  <c r="Q3" i="8"/>
  <c r="Q305" i="8"/>
  <c r="Q377" i="8"/>
  <c r="R632" i="7"/>
  <c r="K671" i="7"/>
  <c r="K681" i="7" s="1"/>
  <c r="Q113" i="7"/>
  <c r="R30" i="7"/>
  <c r="G675" i="7"/>
  <c r="L671" i="7"/>
  <c r="L681" i="7" s="1"/>
  <c r="Q213" i="8"/>
  <c r="Q353" i="8"/>
  <c r="P668" i="7"/>
  <c r="J682" i="6"/>
  <c r="R661" i="7"/>
  <c r="Q8" i="7"/>
  <c r="R231" i="7"/>
  <c r="K231" i="8"/>
  <c r="R140" i="7"/>
  <c r="I140" i="8"/>
  <c r="R77" i="7"/>
  <c r="G77" i="8"/>
  <c r="H253" i="8"/>
  <c r="R253" i="8" s="1"/>
  <c r="Q253" i="8"/>
  <c r="R243" i="7"/>
  <c r="K243" i="8"/>
  <c r="R276" i="7"/>
  <c r="I276" i="8"/>
  <c r="R128" i="7"/>
  <c r="I128" i="8"/>
  <c r="R342" i="7"/>
  <c r="I342" i="8"/>
  <c r="R372" i="7"/>
  <c r="I372" i="8"/>
  <c r="R336" i="7"/>
  <c r="I336" i="8"/>
  <c r="R292" i="7"/>
  <c r="G292" i="8"/>
  <c r="R351" i="7"/>
  <c r="I351" i="8"/>
  <c r="R229" i="7"/>
  <c r="G229" i="8"/>
  <c r="R126" i="7"/>
  <c r="G126" i="8"/>
  <c r="R94" i="7"/>
  <c r="I94" i="8"/>
  <c r="R277" i="7"/>
  <c r="G277" i="8"/>
  <c r="R677" i="6"/>
  <c r="H385" i="8"/>
  <c r="R385" i="8" s="1"/>
  <c r="Q385" i="8"/>
  <c r="R405" i="7"/>
  <c r="G405" i="8"/>
  <c r="R197" i="7"/>
  <c r="I197" i="8"/>
  <c r="R252" i="7"/>
  <c r="I252" i="8"/>
  <c r="R324" i="7"/>
  <c r="I324" i="8"/>
  <c r="R348" i="7"/>
  <c r="I348" i="8"/>
  <c r="R284" i="7"/>
  <c r="G284" i="8"/>
  <c r="R296" i="7"/>
  <c r="G296" i="8"/>
  <c r="R321" i="7"/>
  <c r="I321" i="8"/>
  <c r="R149" i="7"/>
  <c r="I149" i="8"/>
  <c r="R203" i="7"/>
  <c r="I203" i="8"/>
  <c r="R28" i="7"/>
  <c r="I28" i="8"/>
  <c r="R164" i="7"/>
  <c r="I164" i="8"/>
  <c r="R339" i="7"/>
  <c r="I339" i="8"/>
  <c r="R209" i="7"/>
  <c r="I209" i="8"/>
  <c r="R102" i="7"/>
  <c r="G102" i="8"/>
  <c r="R289" i="7"/>
  <c r="G289" i="8"/>
  <c r="R162" i="7"/>
  <c r="G162" i="8"/>
  <c r="R103" i="7"/>
  <c r="I103" i="8"/>
  <c r="R158" i="7"/>
  <c r="I158" i="8"/>
  <c r="R301" i="7"/>
  <c r="G301" i="8"/>
  <c r="R182" i="7"/>
  <c r="I182" i="8"/>
  <c r="R382" i="7"/>
  <c r="G382" i="8"/>
  <c r="R188" i="7"/>
  <c r="I188" i="8"/>
  <c r="R408" i="7"/>
  <c r="G408" i="8"/>
  <c r="R304" i="7"/>
  <c r="G304" i="8"/>
  <c r="R17" i="7"/>
  <c r="G17" i="8"/>
  <c r="R401" i="7"/>
  <c r="I401" i="8"/>
  <c r="R384" i="7"/>
  <c r="I384" i="8"/>
  <c r="R9" i="7"/>
  <c r="G9" i="8"/>
  <c r="R62" i="7"/>
  <c r="G62" i="8"/>
  <c r="R76" i="7"/>
  <c r="I76" i="8"/>
  <c r="R648" i="7"/>
  <c r="K648" i="8"/>
  <c r="L648" i="8" s="1"/>
  <c r="R648" i="8" s="1"/>
  <c r="R147" i="7"/>
  <c r="G147" i="8"/>
  <c r="R373" i="7"/>
  <c r="G373" i="8"/>
  <c r="R288" i="7"/>
  <c r="I288" i="8"/>
  <c r="R410" i="7"/>
  <c r="I410" i="8"/>
  <c r="R37" i="7"/>
  <c r="I37" i="8"/>
  <c r="R391" i="7"/>
  <c r="I391" i="8"/>
  <c r="R312" i="7"/>
  <c r="I312" i="8"/>
  <c r="R123" i="7"/>
  <c r="G123" i="8"/>
  <c r="R6" i="7"/>
  <c r="G6" i="8"/>
  <c r="R255" i="7"/>
  <c r="I255" i="8"/>
  <c r="R357" i="7"/>
  <c r="I357" i="8"/>
  <c r="R176" i="7"/>
  <c r="I176" i="8"/>
  <c r="R358" i="7"/>
  <c r="G358" i="8"/>
  <c r="R29" i="7"/>
  <c r="G29" i="8"/>
  <c r="R41" i="7"/>
  <c r="G41" i="8"/>
  <c r="R332" i="7"/>
  <c r="G332" i="8"/>
  <c r="R139" i="7"/>
  <c r="G139" i="8"/>
  <c r="R13" i="7"/>
  <c r="I13" i="8"/>
  <c r="R97" i="7"/>
  <c r="I97" i="8"/>
  <c r="R69" i="7"/>
  <c r="G69" i="8"/>
  <c r="R300" i="7"/>
  <c r="I300" i="8"/>
  <c r="R210" i="7"/>
  <c r="G210" i="8"/>
  <c r="R388" i="7"/>
  <c r="I388" i="8"/>
  <c r="R74" i="7"/>
  <c r="G74" i="8"/>
  <c r="R273" i="7"/>
  <c r="I273" i="8"/>
  <c r="R98" i="7"/>
  <c r="G98" i="8"/>
  <c r="R349" i="7"/>
  <c r="G349" i="8"/>
  <c r="R325" i="7"/>
  <c r="G325" i="8"/>
  <c r="R341" i="7"/>
  <c r="G341" i="8"/>
  <c r="R308" i="7"/>
  <c r="G308" i="8"/>
  <c r="R320" i="7"/>
  <c r="G320" i="8"/>
  <c r="R274" i="7"/>
  <c r="G274" i="8"/>
  <c r="R378" i="7"/>
  <c r="I378" i="8"/>
  <c r="R337" i="7"/>
  <c r="G337" i="8"/>
  <c r="R315" i="7"/>
  <c r="I315" i="8"/>
  <c r="R381" i="7"/>
  <c r="I381" i="8"/>
  <c r="R233" i="7"/>
  <c r="G233" i="8"/>
  <c r="R105" i="7"/>
  <c r="G105" i="8"/>
  <c r="R88" i="7"/>
  <c r="I88" i="8"/>
  <c r="R10" i="7"/>
  <c r="I10" i="8"/>
  <c r="R146" i="7"/>
  <c r="I146" i="8"/>
  <c r="R270" i="7"/>
  <c r="I270" i="8"/>
  <c r="R116" i="7"/>
  <c r="I116" i="8"/>
  <c r="R256" i="7"/>
  <c r="G256" i="8"/>
  <c r="R78" i="7"/>
  <c r="G78" i="8"/>
  <c r="R393" i="7"/>
  <c r="K393" i="8"/>
  <c r="R225" i="7"/>
  <c r="K225" i="8"/>
  <c r="R122" i="7"/>
  <c r="I122" i="8"/>
  <c r="R186" i="7"/>
  <c r="G186" i="8"/>
  <c r="R46" i="7"/>
  <c r="I46" i="8"/>
  <c r="R26" i="7"/>
  <c r="G26" i="8"/>
  <c r="R110" i="7"/>
  <c r="G110" i="8"/>
  <c r="R364" i="7"/>
  <c r="G364" i="8"/>
  <c r="R173" i="7"/>
  <c r="I173" i="8"/>
  <c r="R170" i="7"/>
  <c r="I170" i="8"/>
  <c r="R630" i="7"/>
  <c r="K630" i="8"/>
  <c r="R111" i="7"/>
  <c r="G111" i="8"/>
  <c r="H111" i="8" s="1"/>
  <c r="R111" i="8" s="1"/>
  <c r="Q30" i="8"/>
  <c r="J480" i="8"/>
  <c r="R480" i="8" s="1"/>
  <c r="Q480" i="8"/>
  <c r="J532" i="8"/>
  <c r="R532" i="8" s="1"/>
  <c r="Q532" i="8"/>
  <c r="J524" i="8"/>
  <c r="R524" i="8" s="1"/>
  <c r="Q524" i="8"/>
  <c r="L634" i="8"/>
  <c r="R634" i="8" s="1"/>
  <c r="Q634" i="8"/>
  <c r="H413" i="8"/>
  <c r="R413" i="8" s="1"/>
  <c r="Q413" i="8"/>
  <c r="L383" i="8"/>
  <c r="Q383" i="8"/>
  <c r="J611" i="8"/>
  <c r="R611" i="8" s="1"/>
  <c r="Q611" i="8"/>
  <c r="H24" i="8"/>
  <c r="R24" i="8" s="1"/>
  <c r="Q24" i="8"/>
  <c r="L658" i="8"/>
  <c r="R658" i="8" s="1"/>
  <c r="Q658" i="8"/>
  <c r="H157" i="8"/>
  <c r="R157" i="8" s="1"/>
  <c r="Q157" i="8"/>
  <c r="L656" i="8"/>
  <c r="R656" i="8" s="1"/>
  <c r="Q656" i="8"/>
  <c r="J618" i="8"/>
  <c r="R618" i="8" s="1"/>
  <c r="Q618" i="8"/>
  <c r="R18" i="7"/>
  <c r="G18" i="8"/>
  <c r="H57" i="8"/>
  <c r="R57" i="8" s="1"/>
  <c r="Q57" i="8"/>
  <c r="G344" i="8"/>
  <c r="R344" i="7"/>
  <c r="R281" i="7"/>
  <c r="G281" i="8"/>
  <c r="H238" i="8"/>
  <c r="R238" i="8" s="1"/>
  <c r="Q238" i="8"/>
  <c r="R198" i="7"/>
  <c r="G198" i="8"/>
  <c r="R327" i="7"/>
  <c r="I327" i="8"/>
  <c r="J7" i="8"/>
  <c r="Q7" i="8"/>
  <c r="R50" i="7"/>
  <c r="G50" i="8"/>
  <c r="L640" i="8"/>
  <c r="R640" i="8" s="1"/>
  <c r="Q640" i="8"/>
  <c r="L644" i="8"/>
  <c r="R644" i="8" s="1"/>
  <c r="Q644" i="8"/>
  <c r="H427" i="8"/>
  <c r="R427" i="8" s="1"/>
  <c r="Q427" i="8"/>
  <c r="L642" i="8"/>
  <c r="R642" i="8" s="1"/>
  <c r="Q642" i="8"/>
  <c r="J570" i="8"/>
  <c r="R570" i="8" s="1"/>
  <c r="Q570" i="8"/>
  <c r="R365" i="7"/>
  <c r="G365" i="8"/>
  <c r="R291" i="7"/>
  <c r="I291" i="8"/>
  <c r="R282" i="7"/>
  <c r="I282" i="8"/>
  <c r="R306" i="7"/>
  <c r="I306" i="8"/>
  <c r="R224" i="7"/>
  <c r="G224" i="8"/>
  <c r="R236" i="7"/>
  <c r="G236" i="8"/>
  <c r="R293" i="7"/>
  <c r="G293" i="8"/>
  <c r="R202" i="7"/>
  <c r="G202" i="8"/>
  <c r="R400" i="7"/>
  <c r="G400" i="8"/>
  <c r="R100" i="7"/>
  <c r="I100" i="8"/>
  <c r="R25" i="7"/>
  <c r="I25" i="8"/>
  <c r="R395" i="7"/>
  <c r="I395" i="8"/>
  <c r="R109" i="7"/>
  <c r="I109" i="8"/>
  <c r="R49" i="7"/>
  <c r="I49" i="8"/>
  <c r="R53" i="7"/>
  <c r="G53" i="8"/>
  <c r="R82" i="7"/>
  <c r="I82" i="8"/>
  <c r="R200" i="7"/>
  <c r="I200" i="8"/>
  <c r="R14" i="7"/>
  <c r="G14" i="8"/>
  <c r="R280" i="7"/>
  <c r="G280" i="8"/>
  <c r="R125" i="7"/>
  <c r="I125" i="8"/>
  <c r="R73" i="7"/>
  <c r="I73" i="8"/>
  <c r="R106" i="7"/>
  <c r="I106" i="8"/>
  <c r="R219" i="7"/>
  <c r="K219" i="8"/>
  <c r="R190" i="7"/>
  <c r="G190" i="8"/>
  <c r="R206" i="7"/>
  <c r="I206" i="8"/>
  <c r="R70" i="7"/>
  <c r="I70" i="8"/>
  <c r="R58" i="7"/>
  <c r="I58" i="8"/>
  <c r="R174" i="7"/>
  <c r="G174" i="8"/>
  <c r="R38" i="7"/>
  <c r="G38" i="8"/>
  <c r="R16" i="7"/>
  <c r="I16" i="8"/>
  <c r="R178" i="7"/>
  <c r="G178" i="8"/>
  <c r="R191" i="7"/>
  <c r="I191" i="8"/>
  <c r="R119" i="7"/>
  <c r="I119" i="8"/>
  <c r="R303" i="7"/>
  <c r="I303" i="8"/>
  <c r="R19" i="7"/>
  <c r="I19" i="8"/>
  <c r="R333" i="7"/>
  <c r="I333" i="8"/>
  <c r="R267" i="7"/>
  <c r="I267" i="8"/>
  <c r="R268" i="7"/>
  <c r="G268" i="8"/>
  <c r="R40" i="7"/>
  <c r="I40" i="8"/>
  <c r="R179" i="7"/>
  <c r="I179" i="8"/>
  <c r="R79" i="7"/>
  <c r="I79" i="8"/>
  <c r="R261" i="7"/>
  <c r="I261" i="8"/>
  <c r="R361" i="7"/>
  <c r="G361" i="8"/>
  <c r="R194" i="7"/>
  <c r="I194" i="8"/>
  <c r="R22" i="7"/>
  <c r="I22" i="8"/>
  <c r="R150" i="7"/>
  <c r="G150" i="8"/>
  <c r="R376" i="7"/>
  <c r="G376" i="8"/>
  <c r="R43" i="7"/>
  <c r="I43" i="8"/>
  <c r="R166" i="7"/>
  <c r="G166" i="8"/>
  <c r="R55" i="7"/>
  <c r="I55" i="8"/>
  <c r="R85" i="7"/>
  <c r="I85" i="8"/>
  <c r="R171" i="7"/>
  <c r="G171" i="8"/>
  <c r="R279" i="7"/>
  <c r="I279" i="8"/>
  <c r="R404" i="7"/>
  <c r="I404" i="8"/>
  <c r="R328" i="7"/>
  <c r="G328" i="8"/>
  <c r="R264" i="7"/>
  <c r="I264" i="8"/>
  <c r="R407" i="7"/>
  <c r="I407" i="8"/>
  <c r="R345" i="7"/>
  <c r="I345" i="8"/>
  <c r="R183" i="7"/>
  <c r="G183" i="8"/>
  <c r="R207" i="7"/>
  <c r="G207" i="8"/>
  <c r="R398" i="7"/>
  <c r="I398" i="8"/>
  <c r="R90" i="7"/>
  <c r="G90" i="8"/>
  <c r="R317" i="7"/>
  <c r="G317" i="8"/>
  <c r="R637" i="7"/>
  <c r="K637" i="8"/>
  <c r="R297" i="7"/>
  <c r="I297" i="8"/>
  <c r="R86" i="7"/>
  <c r="G86" i="8"/>
  <c r="R159" i="7"/>
  <c r="G159" i="8"/>
  <c r="R34" i="7"/>
  <c r="I34" i="8"/>
  <c r="R396" i="7"/>
  <c r="G396" i="8"/>
  <c r="R375" i="7"/>
  <c r="I375" i="8"/>
  <c r="R368" i="7"/>
  <c r="G368" i="8"/>
  <c r="R265" i="7"/>
  <c r="G265" i="8"/>
  <c r="R222" i="7"/>
  <c r="K222" i="8"/>
  <c r="R221" i="7"/>
  <c r="G221" i="8"/>
  <c r="R134" i="7"/>
  <c r="I134" i="8"/>
  <c r="R354" i="7"/>
  <c r="I354" i="8"/>
  <c r="R369" i="7"/>
  <c r="I369" i="8"/>
  <c r="R258" i="7"/>
  <c r="I258" i="8"/>
  <c r="R67" i="7"/>
  <c r="I67" i="8"/>
  <c r="R294" i="7"/>
  <c r="I294" i="8"/>
  <c r="R366" i="7"/>
  <c r="I366" i="8"/>
  <c r="R89" i="7"/>
  <c r="G89" i="8"/>
  <c r="R185" i="7"/>
  <c r="I185" i="8"/>
  <c r="R91" i="7"/>
  <c r="I91" i="8"/>
  <c r="R61" i="7"/>
  <c r="I61" i="8"/>
  <c r="R234" i="7"/>
  <c r="K234" i="8"/>
  <c r="R131" i="7"/>
  <c r="I131" i="8"/>
  <c r="R52" i="7"/>
  <c r="I52" i="8"/>
  <c r="R313" i="7"/>
  <c r="G313" i="8"/>
  <c r="R189" i="7"/>
  <c r="G189" i="8"/>
  <c r="R392" i="7"/>
  <c r="G392" i="8"/>
  <c r="H392" i="8" s="1"/>
  <c r="Q113" i="8"/>
  <c r="R569" i="7"/>
  <c r="I569" i="8"/>
  <c r="J578" i="8"/>
  <c r="R578" i="8" s="1"/>
  <c r="Q578" i="8"/>
  <c r="H421" i="8"/>
  <c r="R421" i="8" s="1"/>
  <c r="Q421" i="8"/>
  <c r="H214" i="8"/>
  <c r="H423" i="8"/>
  <c r="R423" i="8" s="1"/>
  <c r="Q423" i="8"/>
  <c r="H299" i="8"/>
  <c r="R299" i="8" s="1"/>
  <c r="Q299" i="8"/>
  <c r="J487" i="8"/>
  <c r="R487" i="8" s="1"/>
  <c r="Q487" i="8"/>
  <c r="J490" i="8"/>
  <c r="R490" i="8" s="1"/>
  <c r="Q490" i="8"/>
  <c r="H84" i="8"/>
  <c r="R84" i="8" s="1"/>
  <c r="Q84" i="8"/>
  <c r="L646" i="8"/>
  <c r="R646" i="8" s="1"/>
  <c r="Q646" i="8"/>
  <c r="H417" i="8"/>
  <c r="R417" i="8" s="1"/>
  <c r="Q417" i="8"/>
  <c r="J527" i="8"/>
  <c r="R527" i="8" s="1"/>
  <c r="Q527" i="8"/>
  <c r="R163" i="7"/>
  <c r="G163" i="8"/>
  <c r="G81" i="7"/>
  <c r="R81" i="6"/>
  <c r="R217" i="7"/>
  <c r="G217" i="8"/>
  <c r="J505" i="8"/>
  <c r="R505" i="8" s="1"/>
  <c r="Q505" i="8"/>
  <c r="R31" i="7"/>
  <c r="I31" i="8"/>
  <c r="R137" i="7"/>
  <c r="I137" i="8"/>
  <c r="R363" i="7"/>
  <c r="I363" i="8"/>
  <c r="R387" i="7"/>
  <c r="G387" i="8"/>
  <c r="R496" i="7"/>
  <c r="I496" i="8"/>
  <c r="R257" i="7"/>
  <c r="G257" i="8"/>
  <c r="R101" i="7"/>
  <c r="G101" i="8"/>
  <c r="R397" i="7"/>
  <c r="G397" i="8"/>
  <c r="R167" i="7"/>
  <c r="I167" i="8"/>
  <c r="R318" i="7"/>
  <c r="I318" i="8"/>
  <c r="R316" i="7"/>
  <c r="G316" i="8"/>
  <c r="R360" i="7"/>
  <c r="I360" i="8"/>
  <c r="R352" i="7"/>
  <c r="G352" i="8"/>
  <c r="R66" i="7"/>
  <c r="G66" i="8"/>
  <c r="R195" i="7"/>
  <c r="G195" i="8"/>
  <c r="R155" i="7"/>
  <c r="I155" i="8"/>
  <c r="R65" i="7"/>
  <c r="G65" i="8"/>
  <c r="R175" i="7"/>
  <c r="G175" i="8"/>
  <c r="R340" i="7"/>
  <c r="G340" i="8"/>
  <c r="R64" i="7"/>
  <c r="I64" i="8"/>
  <c r="R136" i="7"/>
  <c r="G136" i="8"/>
  <c r="R161" i="7"/>
  <c r="I161" i="8"/>
  <c r="R143" i="7"/>
  <c r="I143" i="8"/>
  <c r="R135" i="7"/>
  <c r="G135" i="8"/>
  <c r="R33" i="7"/>
  <c r="G33" i="8"/>
  <c r="R285" i="7"/>
  <c r="I285" i="8"/>
  <c r="R237" i="7"/>
  <c r="K237" i="8"/>
  <c r="R130" i="7"/>
  <c r="G130" i="8"/>
  <c r="R330" i="7"/>
  <c r="I330" i="8"/>
  <c r="R309" i="7"/>
  <c r="I309" i="8"/>
  <c r="Q632" i="7"/>
  <c r="R554" i="7"/>
  <c r="I554" i="8"/>
  <c r="R507" i="7"/>
  <c r="I507" i="8"/>
  <c r="R216" i="7"/>
  <c r="K216" i="8"/>
  <c r="L216" i="8" s="1"/>
  <c r="R216" i="8" s="1"/>
  <c r="R626" i="7"/>
  <c r="I626" i="8"/>
  <c r="J515" i="8"/>
  <c r="R515" i="8" s="1"/>
  <c r="Q515" i="8"/>
  <c r="H266" i="8"/>
  <c r="R266" i="8" s="1"/>
  <c r="Q266" i="8"/>
  <c r="H356" i="8"/>
  <c r="R356" i="8" s="1"/>
  <c r="Q356" i="8"/>
  <c r="J514" i="8"/>
  <c r="R514" i="8" s="1"/>
  <c r="Q514" i="8"/>
  <c r="Z668" i="6"/>
  <c r="AA245" i="6"/>
  <c r="Q665" i="6"/>
  <c r="I152" i="7"/>
  <c r="J152" i="7" s="1"/>
  <c r="I152" i="8" s="1"/>
  <c r="J152" i="8" s="1"/>
  <c r="Q216" i="7"/>
  <c r="Q392" i="7"/>
  <c r="Q632" i="8"/>
  <c r="R632" i="8"/>
  <c r="R212" i="8"/>
  <c r="N668" i="8"/>
  <c r="N680" i="8" s="1"/>
  <c r="N684" i="8" s="1"/>
  <c r="R663" i="8"/>
  <c r="R114" i="8"/>
  <c r="R113" i="8"/>
  <c r="Q156" i="8"/>
  <c r="Q8" i="8"/>
  <c r="R245" i="8"/>
  <c r="O668" i="8"/>
  <c r="Q661" i="8"/>
  <c r="J429" i="7"/>
  <c r="I429" i="8" s="1"/>
  <c r="J429" i="8" s="1"/>
  <c r="Q429" i="7"/>
  <c r="O668" i="7"/>
  <c r="R636" i="6"/>
  <c r="R213" i="8"/>
  <c r="R662" i="8"/>
  <c r="L668" i="8"/>
  <c r="G666" i="7"/>
  <c r="G670" i="7"/>
  <c r="G681" i="7" s="1"/>
  <c r="G676" i="7"/>
  <c r="L678" i="6"/>
  <c r="L682" i="6" s="1"/>
  <c r="L684" i="6" s="1"/>
  <c r="K636" i="7"/>
  <c r="Q365" i="7"/>
  <c r="AL245" i="4"/>
  <c r="W245" i="6" s="1"/>
  <c r="AC245" i="6" s="1"/>
  <c r="AG667" i="4"/>
  <c r="R253" i="7"/>
  <c r="H204" i="7"/>
  <c r="Q204" i="7"/>
  <c r="H399" i="7"/>
  <c r="Q399" i="7"/>
  <c r="H23" i="7"/>
  <c r="Q23" i="7"/>
  <c r="H346" i="7"/>
  <c r="Q346" i="7"/>
  <c r="H242" i="7"/>
  <c r="Q242" i="7"/>
  <c r="H177" i="7"/>
  <c r="Q177" i="7"/>
  <c r="H307" i="7"/>
  <c r="Q307" i="7"/>
  <c r="H35" i="7"/>
  <c r="Q35" i="7"/>
  <c r="H355" i="7"/>
  <c r="Q355" i="7"/>
  <c r="H168" i="7"/>
  <c r="Q168" i="7"/>
  <c r="L228" i="7"/>
  <c r="L677" i="7" s="1"/>
  <c r="Q228" i="7"/>
  <c r="H107" i="7"/>
  <c r="Q107" i="7"/>
  <c r="H32" i="7"/>
  <c r="Q32" i="7"/>
  <c r="R665" i="6"/>
  <c r="H235" i="7"/>
  <c r="Q235" i="7"/>
  <c r="H104" i="7"/>
  <c r="Q104" i="7"/>
  <c r="R7" i="7"/>
  <c r="J670" i="7"/>
  <c r="J681" i="7" s="1"/>
  <c r="H44" i="7"/>
  <c r="Q44" i="7"/>
  <c r="H154" i="7"/>
  <c r="Q154" i="7"/>
  <c r="H68" i="7"/>
  <c r="Q68" i="7"/>
  <c r="H138" i="7"/>
  <c r="Q138" i="7"/>
  <c r="H59" i="7"/>
  <c r="Q59" i="7"/>
  <c r="H227" i="7"/>
  <c r="Q227" i="7"/>
  <c r="H180" i="7"/>
  <c r="Q180" i="7"/>
  <c r="H295" i="7"/>
  <c r="Q295" i="7"/>
  <c r="H239" i="7"/>
  <c r="Q239" i="7"/>
  <c r="H92" i="7"/>
  <c r="Q92" i="7"/>
  <c r="H83" i="7"/>
  <c r="Q83" i="7"/>
  <c r="H310" i="7"/>
  <c r="Q310" i="7"/>
  <c r="H80" i="7"/>
  <c r="Q80" i="7"/>
  <c r="H144" i="7"/>
  <c r="Q144" i="7"/>
  <c r="H192" i="7"/>
  <c r="Q192" i="7"/>
  <c r="H165" i="7"/>
  <c r="Q165" i="7"/>
  <c r="R156" i="7"/>
  <c r="H334" i="7"/>
  <c r="Q334" i="7"/>
  <c r="H95" i="7"/>
  <c r="Q95" i="7"/>
  <c r="H343" i="7"/>
  <c r="Q343" i="7"/>
  <c r="H319" i="7"/>
  <c r="Q319" i="7"/>
  <c r="H331" i="7"/>
  <c r="Q331" i="7"/>
  <c r="H120" i="7"/>
  <c r="Q120" i="7"/>
  <c r="L247" i="7"/>
  <c r="K247" i="8" s="1"/>
  <c r="Q247" i="7"/>
  <c r="K675" i="7"/>
  <c r="H411" i="7"/>
  <c r="Q411" i="7"/>
  <c r="H215" i="7"/>
  <c r="G215" i="8" s="1"/>
  <c r="Q215" i="7"/>
  <c r="G673" i="7"/>
  <c r="H201" i="7"/>
  <c r="Q201" i="7"/>
  <c r="H379" i="7"/>
  <c r="Q379" i="7"/>
  <c r="H322" i="7"/>
  <c r="Q322" i="7"/>
  <c r="H271" i="7"/>
  <c r="Q271" i="7"/>
  <c r="H218" i="7"/>
  <c r="Q218" i="7"/>
  <c r="H402" i="7"/>
  <c r="Q402" i="7"/>
  <c r="H117" i="7"/>
  <c r="G117" i="8" s="1"/>
  <c r="Q117" i="7"/>
  <c r="G665" i="7"/>
  <c r="R385" i="7"/>
  <c r="H675" i="7"/>
  <c r="H11" i="7"/>
  <c r="Q11" i="7"/>
  <c r="H132" i="7"/>
  <c r="Q132" i="7"/>
  <c r="H389" i="7"/>
  <c r="Q389" i="7"/>
  <c r="H283" i="7"/>
  <c r="Q283" i="7"/>
  <c r="H56" i="7"/>
  <c r="Q56" i="7"/>
  <c r="H370" i="7"/>
  <c r="Q370" i="7"/>
  <c r="H298" i="7"/>
  <c r="Q298" i="7"/>
  <c r="H230" i="7"/>
  <c r="Q230" i="7"/>
  <c r="R199" i="6"/>
  <c r="G199" i="7"/>
  <c r="J675" i="7"/>
  <c r="H211" i="7"/>
  <c r="Q211" i="7"/>
  <c r="H71" i="7"/>
  <c r="Q71" i="7"/>
  <c r="H47" i="7"/>
  <c r="Q47" i="7"/>
  <c r="R8" i="7"/>
  <c r="J249" i="7"/>
  <c r="I249" i="8" s="1"/>
  <c r="J249" i="8" s="1"/>
  <c r="I676" i="7"/>
  <c r="I682" i="7" s="1"/>
  <c r="Q249" i="7"/>
  <c r="K673" i="7"/>
  <c r="H286" i="7"/>
  <c r="Q286" i="7"/>
  <c r="H367" i="7"/>
  <c r="Q367" i="7"/>
  <c r="L240" i="7"/>
  <c r="Q240" i="7"/>
  <c r="H20" i="7"/>
  <c r="Q20" i="7"/>
  <c r="H141" i="7"/>
  <c r="Q141" i="7"/>
  <c r="H129" i="7"/>
  <c r="Q129" i="7"/>
  <c r="H262" i="7"/>
  <c r="Q262" i="7"/>
  <c r="AA555" i="6"/>
  <c r="AA539" i="6"/>
  <c r="AA565" i="6"/>
  <c r="AA466" i="6"/>
  <c r="AA463" i="6"/>
  <c r="AA407" i="6"/>
  <c r="AA494" i="6"/>
  <c r="AA88" i="6"/>
  <c r="AA548" i="6"/>
  <c r="AA191" i="6"/>
  <c r="AA167" i="6"/>
  <c r="AA255" i="6"/>
  <c r="AA564" i="6"/>
  <c r="AA276" i="6"/>
  <c r="AA459" i="6"/>
  <c r="R671" i="6"/>
  <c r="AA458" i="6"/>
  <c r="AA549" i="6"/>
  <c r="AA569" i="6"/>
  <c r="AA533" i="6"/>
  <c r="AA596" i="6"/>
  <c r="AA600" i="6"/>
  <c r="AA497" i="6"/>
  <c r="AA470" i="6"/>
  <c r="AA447" i="6"/>
  <c r="AA505" i="6"/>
  <c r="AA502" i="6"/>
  <c r="AA585" i="6"/>
  <c r="AA534" i="6"/>
  <c r="AA173" i="6"/>
  <c r="AA31" i="6"/>
  <c r="AA554" i="6"/>
  <c r="AA40" i="6"/>
  <c r="AA429" i="6"/>
  <c r="AA119" i="6"/>
  <c r="AA306" i="6"/>
  <c r="AA336" i="6"/>
  <c r="AA324" i="6"/>
  <c r="AA525" i="6"/>
  <c r="AA582" i="6"/>
  <c r="AA562" i="6"/>
  <c r="AA599" i="6"/>
  <c r="AA550" i="6"/>
  <c r="AA538" i="6"/>
  <c r="AA591" i="6"/>
  <c r="AA489" i="6"/>
  <c r="AA321" i="6"/>
  <c r="AA530" i="6"/>
  <c r="AA309" i="6"/>
  <c r="AA436" i="6"/>
  <c r="AA561" i="6"/>
  <c r="AA483" i="6"/>
  <c r="AA318" i="6"/>
  <c r="AA22" i="6"/>
  <c r="AA76" i="6"/>
  <c r="AA333" i="6"/>
  <c r="AA592" i="6"/>
  <c r="AA273" i="6"/>
  <c r="AA624" i="6"/>
  <c r="AA116" i="6"/>
  <c r="AA587" i="6"/>
  <c r="AA503" i="6"/>
  <c r="AA571" i="6"/>
  <c r="AA487" i="6"/>
  <c r="AA545" i="6"/>
  <c r="AA598" i="6"/>
  <c r="AA441" i="6"/>
  <c r="AA515" i="6"/>
  <c r="AA623" i="6"/>
  <c r="AA572" i="6"/>
  <c r="AA209" i="6"/>
  <c r="AA612" i="6"/>
  <c r="AA456" i="6"/>
  <c r="AA513" i="6"/>
  <c r="AA179" i="6"/>
  <c r="AA616" i="6"/>
  <c r="AA512" i="6"/>
  <c r="AA593" i="6"/>
  <c r="AA457" i="6"/>
  <c r="AA621" i="6"/>
  <c r="AA444" i="6"/>
  <c r="AA606" i="6"/>
  <c r="AA544" i="6"/>
  <c r="AA288" i="6"/>
  <c r="AA617" i="6"/>
  <c r="AA203" i="6"/>
  <c r="AA97" i="6"/>
  <c r="AA137" i="6"/>
  <c r="AA131" i="6"/>
  <c r="AA285" i="6"/>
  <c r="AA492" i="6"/>
  <c r="AA13" i="6"/>
  <c r="AA369" i="6"/>
  <c r="AA395" i="6"/>
  <c r="R152" i="6"/>
  <c r="J666" i="6"/>
  <c r="J667" i="6" s="1"/>
  <c r="J680" i="6" s="1"/>
  <c r="I667" i="6"/>
  <c r="I680" i="6" s="1"/>
  <c r="I684" i="6" s="1"/>
  <c r="C30" i="5" s="1"/>
  <c r="J665" i="7"/>
  <c r="R113" i="7"/>
  <c r="AA455" i="6"/>
  <c r="AA477" i="6"/>
  <c r="AA401" i="6"/>
  <c r="AA520" i="6"/>
  <c r="AA454" i="6"/>
  <c r="AA559" i="6"/>
  <c r="AA433" i="6"/>
  <c r="AA378" i="6"/>
  <c r="AA384" i="6"/>
  <c r="AA161" i="6"/>
  <c r="AA46" i="6"/>
  <c r="AA451" i="6"/>
  <c r="AA439" i="6"/>
  <c r="AA469" i="6"/>
  <c r="AA467" i="6"/>
  <c r="AA594" i="6"/>
  <c r="AA529" i="6"/>
  <c r="AA540" i="6"/>
  <c r="AA434" i="6"/>
  <c r="AA532" i="6"/>
  <c r="AA509" i="6"/>
  <c r="AA475" i="6"/>
  <c r="AA527" i="6"/>
  <c r="AA91" i="6"/>
  <c r="AA103" i="6"/>
  <c r="AA270" i="6"/>
  <c r="AA25" i="6"/>
  <c r="AA354" i="6"/>
  <c r="AA372" i="6"/>
  <c r="AA567" i="6"/>
  <c r="AA622" i="6"/>
  <c r="AA300" i="6"/>
  <c r="AA453" i="6"/>
  <c r="AA519" i="6"/>
  <c r="AA611" i="6"/>
  <c r="AA443" i="6"/>
  <c r="AA435" i="6"/>
  <c r="AA558" i="6"/>
  <c r="AA626" i="6"/>
  <c r="AA149" i="6"/>
  <c r="AA258" i="6"/>
  <c r="AA82" i="6"/>
  <c r="AA398" i="6"/>
  <c r="AA146" i="6"/>
  <c r="AA315" i="6"/>
  <c r="AA176" i="6"/>
  <c r="AA188" i="6"/>
  <c r="AA37" i="6"/>
  <c r="AA629" i="6"/>
  <c r="AA506" i="6"/>
  <c r="AA605" i="6"/>
  <c r="AA442" i="6"/>
  <c r="AA588" i="6"/>
  <c r="AA486" i="6"/>
  <c r="AA556" i="6"/>
  <c r="AA628" i="6"/>
  <c r="AA468" i="6"/>
  <c r="AA100" i="6"/>
  <c r="AA574" i="6"/>
  <c r="AA583" i="6"/>
  <c r="AA479" i="6"/>
  <c r="AA613" i="6"/>
  <c r="AA437" i="6"/>
  <c r="AA557" i="6"/>
  <c r="AA431" i="6"/>
  <c r="AA517" i="6"/>
  <c r="AA589" i="6"/>
  <c r="AA507" i="6"/>
  <c r="AA449" i="6"/>
  <c r="AA182" i="6"/>
  <c r="AA360" i="6"/>
  <c r="AA312" i="6"/>
  <c r="AA432" i="6"/>
  <c r="AA279" i="6"/>
  <c r="AA206" i="6"/>
  <c r="AA197" i="6"/>
  <c r="AA484" i="6"/>
  <c r="AA303" i="6"/>
  <c r="AA615" i="6"/>
  <c r="AA73" i="6"/>
  <c r="AA19" i="6"/>
  <c r="AA200" i="6"/>
  <c r="AA61" i="6"/>
  <c r="Z111" i="6"/>
  <c r="Z665" i="6" s="1"/>
  <c r="Z667" i="6" s="1"/>
  <c r="AA471" i="6"/>
  <c r="AA578" i="6"/>
  <c r="AA597" i="6"/>
  <c r="AA607" i="6"/>
  <c r="AA604" i="6"/>
  <c r="AA577" i="6"/>
  <c r="AA330" i="6"/>
  <c r="AA366" i="6"/>
  <c r="AA404" i="6"/>
  <c r="AA16" i="6"/>
  <c r="AA614" i="6"/>
  <c r="AA339" i="6"/>
  <c r="AA546" i="6"/>
  <c r="AA551" i="6"/>
  <c r="AA472" i="6"/>
  <c r="AA625" i="6"/>
  <c r="AA547" i="6"/>
  <c r="AA481" i="6"/>
  <c r="AA563" i="6"/>
  <c r="AA291" i="6"/>
  <c r="AA553" i="6"/>
  <c r="AA297" i="6"/>
  <c r="AA64" i="6"/>
  <c r="AA67" i="6"/>
  <c r="AA52" i="6"/>
  <c r="AA410" i="6"/>
  <c r="AA94" i="6"/>
  <c r="AA342" i="6"/>
  <c r="AA85" i="6"/>
  <c r="AA580" i="6"/>
  <c r="AA152" i="6"/>
  <c r="AA603" i="6"/>
  <c r="AA327" i="6"/>
  <c r="AA619" i="6"/>
  <c r="AA499" i="6"/>
  <c r="AA508" i="6"/>
  <c r="AA595" i="6"/>
  <c r="AA518" i="6"/>
  <c r="AA584" i="6"/>
  <c r="AA440" i="6"/>
  <c r="AA576" i="6"/>
  <c r="AA155" i="6"/>
  <c r="AA480" i="6"/>
  <c r="AA267" i="6"/>
  <c r="AA70" i="6"/>
  <c r="AA351" i="6"/>
  <c r="AA573" i="6"/>
  <c r="AA560" i="6"/>
  <c r="AA521" i="6"/>
  <c r="AA461" i="6"/>
  <c r="AA511" i="6"/>
  <c r="AA498" i="6"/>
  <c r="AA345" i="6"/>
  <c r="AA543" i="6"/>
  <c r="AA140" i="6"/>
  <c r="AA10" i="6"/>
  <c r="AA496" i="6"/>
  <c r="AA450" i="6"/>
  <c r="AA446" i="6"/>
  <c r="AA375" i="6"/>
  <c r="AA516" i="6"/>
  <c r="AA531" i="6"/>
  <c r="AA438" i="6"/>
  <c r="AA610" i="6"/>
  <c r="AA43" i="6"/>
  <c r="AA348" i="6"/>
  <c r="AA125" i="6"/>
  <c r="AA252" i="6"/>
  <c r="AA381" i="6"/>
  <c r="AA264" i="6"/>
  <c r="AA194" i="6"/>
  <c r="AA618" i="6"/>
  <c r="AA58" i="6"/>
  <c r="AA128" i="6"/>
  <c r="AA663" i="6"/>
  <c r="AA478" i="6"/>
  <c r="AA462" i="6"/>
  <c r="AA474" i="6"/>
  <c r="AA575" i="6"/>
  <c r="AA500" i="6"/>
  <c r="AA528" i="6"/>
  <c r="AA609" i="6"/>
  <c r="AA495" i="6"/>
  <c r="AA535" i="6"/>
  <c r="AA490" i="6"/>
  <c r="AA566" i="6"/>
  <c r="AA542" i="6"/>
  <c r="AA460" i="6"/>
  <c r="AA488" i="6"/>
  <c r="AA452" i="6"/>
  <c r="AA514" i="6"/>
  <c r="AA465" i="6"/>
  <c r="AA504" i="6"/>
  <c r="AA537" i="6"/>
  <c r="AA522" i="6"/>
  <c r="AA510" i="6"/>
  <c r="AA627" i="6"/>
  <c r="AA363" i="6"/>
  <c r="AA590" i="6"/>
  <c r="AA164" i="6"/>
  <c r="AA523" i="6"/>
  <c r="AA294" i="6"/>
  <c r="AA106" i="6"/>
  <c r="AA185" i="6"/>
  <c r="AA49" i="6"/>
  <c r="AA55" i="6"/>
  <c r="AA4" i="6"/>
  <c r="AA586" i="6"/>
  <c r="AA170" i="6"/>
  <c r="AA134" i="6"/>
  <c r="AL113" i="4"/>
  <c r="AL111" i="4" s="1"/>
  <c r="H667" i="6"/>
  <c r="H680" i="6" s="1"/>
  <c r="AB657" i="6"/>
  <c r="AB113" i="6"/>
  <c r="AB640" i="6"/>
  <c r="AB656" i="6"/>
  <c r="AB237" i="6"/>
  <c r="AB635" i="6"/>
  <c r="G684" i="6"/>
  <c r="B30" i="5" s="1"/>
  <c r="AB245" i="6"/>
  <c r="AB430" i="6"/>
  <c r="AJ662" i="4"/>
  <c r="AI662" i="4"/>
  <c r="AA113" i="6"/>
  <c r="AA430" i="6"/>
  <c r="Q681" i="6"/>
  <c r="AC112" i="6"/>
  <c r="AF112" i="6"/>
  <c r="AN112" i="6" s="1"/>
  <c r="R673" i="6"/>
  <c r="R676" i="6"/>
  <c r="R675" i="6"/>
  <c r="R670" i="6"/>
  <c r="AA524" i="6"/>
  <c r="AD661" i="6"/>
  <c r="H682" i="6"/>
  <c r="AH668" i="4"/>
  <c r="AL549" i="4"/>
  <c r="AL565" i="4"/>
  <c r="AL578" i="4"/>
  <c r="AL477" i="4"/>
  <c r="AL466" i="4"/>
  <c r="AL597" i="4"/>
  <c r="AL401" i="4"/>
  <c r="AL463" i="4"/>
  <c r="AL520" i="4"/>
  <c r="AL607" i="4"/>
  <c r="AL447" i="4"/>
  <c r="AL511" i="4"/>
  <c r="AL505" i="4"/>
  <c r="AL498" i="4"/>
  <c r="AL502" i="4"/>
  <c r="AL585" i="4"/>
  <c r="AL534" i="4"/>
  <c r="AL608" i="4"/>
  <c r="AL543" i="4"/>
  <c r="AL173" i="4"/>
  <c r="AL378" i="4"/>
  <c r="AL31" i="4"/>
  <c r="AL446" i="4"/>
  <c r="AL614" i="4"/>
  <c r="AL439" i="4"/>
  <c r="AL582" i="4"/>
  <c r="AL467" i="4"/>
  <c r="AL546" i="4"/>
  <c r="AL594" i="4"/>
  <c r="AL551" i="4"/>
  <c r="AL529" i="4"/>
  <c r="AL472" i="4"/>
  <c r="AL375" i="4"/>
  <c r="AL591" i="4"/>
  <c r="AL489" i="4"/>
  <c r="AL516" i="4"/>
  <c r="AL321" i="4"/>
  <c r="AL531" i="4"/>
  <c r="AL530" i="4"/>
  <c r="AL438" i="4"/>
  <c r="AL291" i="4"/>
  <c r="AL622" i="4"/>
  <c r="AL580" i="4"/>
  <c r="AL58" i="4"/>
  <c r="AL453" i="4"/>
  <c r="AL327" i="4"/>
  <c r="AL508" i="4"/>
  <c r="AL443" i="4"/>
  <c r="AL488" i="4"/>
  <c r="AL452" i="4"/>
  <c r="AL514" i="4"/>
  <c r="AL465" i="4"/>
  <c r="AL504" i="4"/>
  <c r="AL440" i="4"/>
  <c r="AL558" i="4"/>
  <c r="AL576" i="4"/>
  <c r="AL626" i="4"/>
  <c r="AL155" i="4"/>
  <c r="AL55" i="4"/>
  <c r="AL315" i="4"/>
  <c r="AL536" i="4"/>
  <c r="AL176" i="4"/>
  <c r="AL134" i="4"/>
  <c r="AJ640" i="4"/>
  <c r="AJ234" i="4"/>
  <c r="AJ652" i="4"/>
  <c r="AJ225" i="4"/>
  <c r="AJ213" i="4"/>
  <c r="AJ657" i="4"/>
  <c r="AJ655" i="4"/>
  <c r="AJ393" i="4"/>
  <c r="AJ231" i="4"/>
  <c r="AL605" i="4"/>
  <c r="AL442" i="4"/>
  <c r="AL209" i="4"/>
  <c r="AL574" i="4"/>
  <c r="AL583" i="4"/>
  <c r="AL479" i="4"/>
  <c r="AL613" i="4"/>
  <c r="AL437" i="4"/>
  <c r="AL557" i="4"/>
  <c r="AL431" i="4"/>
  <c r="AL517" i="4"/>
  <c r="AL589" i="4"/>
  <c r="AL568" i="4"/>
  <c r="AL507" i="4"/>
  <c r="AL449" i="4"/>
  <c r="AL282" i="4"/>
  <c r="AL369" i="4"/>
  <c r="AL615" i="4"/>
  <c r="AL19" i="4"/>
  <c r="AL395" i="4"/>
  <c r="AL573" i="4"/>
  <c r="AL458" i="4"/>
  <c r="AL345" i="4"/>
  <c r="AL10" i="4"/>
  <c r="AL255" i="4"/>
  <c r="AL384" i="4"/>
  <c r="AL496" i="4"/>
  <c r="AL161" i="4"/>
  <c r="AL276" i="4"/>
  <c r="AL404" i="4"/>
  <c r="AL336" i="4"/>
  <c r="AL339" i="4"/>
  <c r="AL524" i="4"/>
  <c r="AL610" i="4"/>
  <c r="AL436" i="4"/>
  <c r="AL561" i="4"/>
  <c r="AL483" i="4"/>
  <c r="AL318" i="4"/>
  <c r="AL64" i="4"/>
  <c r="AL103" i="4"/>
  <c r="AL67" i="4"/>
  <c r="AL270" i="4"/>
  <c r="AL52" i="4"/>
  <c r="AL333" i="4"/>
  <c r="AL354" i="4"/>
  <c r="AL94" i="4"/>
  <c r="AL381" i="4"/>
  <c r="AL567" i="4"/>
  <c r="AL116" i="4"/>
  <c r="AL462" i="4"/>
  <c r="AL474" i="4"/>
  <c r="AL575" i="4"/>
  <c r="AL500" i="4"/>
  <c r="AL528" i="4"/>
  <c r="AL609" i="4"/>
  <c r="AL495" i="4"/>
  <c r="AL535" i="4"/>
  <c r="AL480" i="4"/>
  <c r="AL37" i="4"/>
  <c r="AL164" i="4"/>
  <c r="AL82" i="4"/>
  <c r="AL267" i="4"/>
  <c r="AL398" i="4"/>
  <c r="AL70" i="4"/>
  <c r="AL146" i="4"/>
  <c r="AJ658" i="4"/>
  <c r="AJ656" i="4"/>
  <c r="AJ219" i="4"/>
  <c r="AJ646" i="4"/>
  <c r="AJ637" i="4"/>
  <c r="AJ222" i="4"/>
  <c r="AJ660" i="4"/>
  <c r="AJ643" i="4"/>
  <c r="AJ639" i="4"/>
  <c r="AJ638" i="4"/>
  <c r="AJ649" i="4"/>
  <c r="AJ635" i="4"/>
  <c r="AL629" i="4"/>
  <c r="AL506" i="4"/>
  <c r="AL545" i="4"/>
  <c r="AL598" i="4"/>
  <c r="AL441" i="4"/>
  <c r="AL515" i="4"/>
  <c r="AL623" i="4"/>
  <c r="AL572" i="4"/>
  <c r="AL360" i="4"/>
  <c r="AL97" i="4"/>
  <c r="AL432" i="4"/>
  <c r="AL279" i="4"/>
  <c r="AL206" i="4"/>
  <c r="AL197" i="4"/>
  <c r="AL285" i="4"/>
  <c r="AL492" i="4"/>
  <c r="AL560" i="4"/>
  <c r="AL521" i="4"/>
  <c r="AL461" i="4"/>
  <c r="AL433" i="4"/>
  <c r="AL577" i="4"/>
  <c r="AL191" i="4"/>
  <c r="AL140" i="4"/>
  <c r="AL109" i="4"/>
  <c r="AL167" i="4"/>
  <c r="AL366" i="4"/>
  <c r="AL119" i="4"/>
  <c r="AL451" i="4"/>
  <c r="AL324" i="4"/>
  <c r="AL525" i="4"/>
  <c r="AL469" i="4"/>
  <c r="AL562" i="4"/>
  <c r="AL526" i="4"/>
  <c r="AL599" i="4"/>
  <c r="AL550" i="4"/>
  <c r="AL538" i="4"/>
  <c r="AL625" i="4"/>
  <c r="AL434" i="4"/>
  <c r="AL547" i="4"/>
  <c r="AL532" i="4"/>
  <c r="AL481" i="4"/>
  <c r="AL459" i="4"/>
  <c r="AL509" i="4"/>
  <c r="AL264" i="4"/>
  <c r="AL85" i="4"/>
  <c r="AL194" i="4"/>
  <c r="AL618" i="4"/>
  <c r="AL300" i="4"/>
  <c r="AJ630" i="4"/>
  <c r="AH671" i="4"/>
  <c r="AL478" i="4"/>
  <c r="AL490" i="4"/>
  <c r="AL566" i="4"/>
  <c r="AL542" i="4"/>
  <c r="AL460" i="4"/>
  <c r="AL435" i="4"/>
  <c r="AL595" i="4"/>
  <c r="AL518" i="4"/>
  <c r="AL552" i="4"/>
  <c r="AL584" i="4"/>
  <c r="AL537" i="4"/>
  <c r="AL522" i="4"/>
  <c r="AL510" i="4"/>
  <c r="AL627" i="4"/>
  <c r="AL363" i="4"/>
  <c r="AL258" i="4"/>
  <c r="AL4" i="4"/>
  <c r="AL351" i="4"/>
  <c r="AL586" i="4"/>
  <c r="AL170" i="4"/>
  <c r="AL188" i="4"/>
  <c r="AJ632" i="4"/>
  <c r="AJ228" i="4"/>
  <c r="AJ636" i="4"/>
  <c r="AH678" i="4"/>
  <c r="AJ650" i="4"/>
  <c r="AJ654" i="4"/>
  <c r="AJ648" i="4"/>
  <c r="AJ237" i="4"/>
  <c r="AJ647" i="4"/>
  <c r="AJ653" i="4"/>
  <c r="AJ634" i="4"/>
  <c r="AJ243" i="4"/>
  <c r="AL571" i="4"/>
  <c r="AL487" i="4"/>
  <c r="AL612" i="4"/>
  <c r="AL456" i="4"/>
  <c r="AL513" i="4"/>
  <c r="AL179" i="4"/>
  <c r="AL616" i="4"/>
  <c r="AL512" i="4"/>
  <c r="AL593" i="4"/>
  <c r="AL457" i="4"/>
  <c r="AL621" i="4"/>
  <c r="AL444" i="4"/>
  <c r="AL606" i="4"/>
  <c r="AL544" i="4"/>
  <c r="AL288" i="4"/>
  <c r="AL13" i="4"/>
  <c r="AL73" i="4"/>
  <c r="AL200" i="4"/>
  <c r="AL61" i="4"/>
  <c r="AL539" i="4"/>
  <c r="AL455" i="4"/>
  <c r="AL569" i="4"/>
  <c r="AL596" i="4"/>
  <c r="AL600" i="4"/>
  <c r="AL497" i="4"/>
  <c r="AL470" i="4"/>
  <c r="AL454" i="4"/>
  <c r="AL604" i="4"/>
  <c r="AL494" i="4"/>
  <c r="AL548" i="4"/>
  <c r="AL555" i="4"/>
  <c r="AL471" i="4"/>
  <c r="AL407" i="4"/>
  <c r="AL88" i="4"/>
  <c r="AL330" i="4"/>
  <c r="AL40" i="4"/>
  <c r="AL429" i="4"/>
  <c r="AL564" i="4"/>
  <c r="AL450" i="4"/>
  <c r="AL306" i="4"/>
  <c r="AL46" i="4"/>
  <c r="AL16" i="4"/>
  <c r="AL563" i="4"/>
  <c r="AL475" i="4"/>
  <c r="AL309" i="4"/>
  <c r="AL527" i="4"/>
  <c r="AL553" i="4"/>
  <c r="AL297" i="4"/>
  <c r="AL91" i="4"/>
  <c r="AL43" i="4"/>
  <c r="AL22" i="4"/>
  <c r="AL348" i="4"/>
  <c r="AL76" i="4"/>
  <c r="AL125" i="4"/>
  <c r="AL25" i="4"/>
  <c r="AL410" i="4"/>
  <c r="AL592" i="4"/>
  <c r="AL252" i="4"/>
  <c r="AL273" i="4"/>
  <c r="AL372" i="4"/>
  <c r="AL342" i="4"/>
  <c r="AL624" i="4"/>
  <c r="AL152" i="4"/>
  <c r="AN663" i="4"/>
  <c r="AN668" i="4" s="1"/>
  <c r="AN680" i="4" s="1"/>
  <c r="AN684" i="4" s="1"/>
  <c r="AL603" i="4"/>
  <c r="AL519" i="4"/>
  <c r="AL611" i="4"/>
  <c r="AL619" i="4"/>
  <c r="AL499" i="4"/>
  <c r="AL149" i="4"/>
  <c r="AL590" i="4"/>
  <c r="AL523" i="4"/>
  <c r="AL294" i="4"/>
  <c r="AL106" i="4"/>
  <c r="AL185" i="4"/>
  <c r="AL49" i="4"/>
  <c r="AL601" i="4"/>
  <c r="AJ216" i="4"/>
  <c r="AJ386" i="4"/>
  <c r="AJ644" i="4"/>
  <c r="AJ642" i="4"/>
  <c r="AJ240" i="4"/>
  <c r="AJ247" i="4"/>
  <c r="AJ633" i="4"/>
  <c r="AJ641" i="4"/>
  <c r="AJ631" i="4"/>
  <c r="AJ659" i="4"/>
  <c r="AL587" i="4"/>
  <c r="AL503" i="4"/>
  <c r="AL588" i="4"/>
  <c r="AL486" i="4"/>
  <c r="AL556" i="4"/>
  <c r="AL628" i="4"/>
  <c r="AL468" i="4"/>
  <c r="AL100" i="4"/>
  <c r="AL182" i="4"/>
  <c r="AL617" i="4"/>
  <c r="AL203" i="4"/>
  <c r="AL137" i="4"/>
  <c r="AL131" i="4"/>
  <c r="AL484" i="4"/>
  <c r="AL303" i="4"/>
  <c r="AH424" i="4"/>
  <c r="AH416" i="4"/>
  <c r="AH422" i="4"/>
  <c r="AH256" i="4"/>
  <c r="AH207" i="4"/>
  <c r="AH53" i="4"/>
  <c r="AH101" i="4"/>
  <c r="AH268" i="4"/>
  <c r="AH186" i="4"/>
  <c r="AH385" i="4"/>
  <c r="AH17" i="4"/>
  <c r="AH195" i="4"/>
  <c r="AH376" i="4"/>
  <c r="AH337" i="4"/>
  <c r="AH420" i="4"/>
  <c r="AH292" i="4"/>
  <c r="AH77" i="4"/>
  <c r="AH89" i="4"/>
  <c r="AH162" i="4"/>
  <c r="AH396" i="4"/>
  <c r="AH426" i="4"/>
  <c r="AH325" i="4"/>
  <c r="AH265" i="4"/>
  <c r="AH316" i="4"/>
  <c r="AH361" i="4"/>
  <c r="AH414" i="4"/>
  <c r="AH364" i="4"/>
  <c r="AH210" i="4"/>
  <c r="AH313" i="4"/>
  <c r="AH41" i="4"/>
  <c r="AH253" i="4"/>
  <c r="AH349" i="4"/>
  <c r="AH183" i="4"/>
  <c r="AH114" i="4"/>
  <c r="AH171" i="4"/>
  <c r="AH123" i="4"/>
  <c r="AH358" i="4"/>
  <c r="AH20" i="4"/>
  <c r="AH310" i="4"/>
  <c r="AH86" i="4"/>
  <c r="AH301" i="4"/>
  <c r="AH322" i="4"/>
  <c r="AH413" i="4"/>
  <c r="AH280" i="4"/>
  <c r="AH405" i="4"/>
  <c r="AH417" i="4"/>
  <c r="AH389" i="4"/>
  <c r="AH423" i="4"/>
  <c r="AH177" i="4"/>
  <c r="AH230" i="4"/>
  <c r="AH277" i="4"/>
  <c r="AH26" i="4"/>
  <c r="AH38" i="4"/>
  <c r="AH250" i="4"/>
  <c r="AH198" i="4"/>
  <c r="AH56" i="4"/>
  <c r="AH32" i="4"/>
  <c r="AH373" i="4"/>
  <c r="AH221" i="4"/>
  <c r="AH50" i="4"/>
  <c r="AH80" i="4"/>
  <c r="AH92" i="4"/>
  <c r="AH135" i="4"/>
  <c r="AH233" i="4"/>
  <c r="AH274" i="4"/>
  <c r="AH419" i="4"/>
  <c r="AH62" i="4"/>
  <c r="AH165" i="4"/>
  <c r="AH408" i="4"/>
  <c r="AH98" i="4"/>
  <c r="AH352" i="4"/>
  <c r="AH5" i="4"/>
  <c r="AH126" i="4"/>
  <c r="AH425" i="4"/>
  <c r="AH159" i="4"/>
  <c r="AH104" i="4"/>
  <c r="AH14" i="4"/>
  <c r="AH150" i="4"/>
  <c r="AH418" i="4"/>
  <c r="AH8" i="4"/>
  <c r="AH129" i="4"/>
  <c r="AH147" i="4"/>
  <c r="AH218" i="4"/>
  <c r="AH153" i="4"/>
  <c r="AH201" i="4"/>
  <c r="AH236" i="4"/>
  <c r="AH304" i="4"/>
  <c r="AH174" i="4"/>
  <c r="AH117" i="4"/>
  <c r="AH427" i="4"/>
  <c r="AH110" i="4"/>
  <c r="AH421" i="4"/>
  <c r="AH246" i="4"/>
  <c r="AH382" i="4"/>
  <c r="AH189" i="4"/>
  <c r="AH340" i="4"/>
  <c r="AH415" i="4"/>
  <c r="AH289" i="4"/>
  <c r="AH399" i="4"/>
  <c r="AH283" i="4"/>
  <c r="AH83" i="4"/>
  <c r="AH47" i="4"/>
  <c r="AH132" i="4"/>
  <c r="AH259" i="4"/>
  <c r="AH392" i="4"/>
  <c r="AH192" i="4"/>
  <c r="AH68" i="4"/>
  <c r="AH367" i="4"/>
  <c r="AH239" i="4"/>
  <c r="AH411" i="4"/>
  <c r="AH328" i="4"/>
  <c r="AH346" i="4"/>
  <c r="AH168" i="4"/>
  <c r="AH44" i="4"/>
  <c r="AH35" i="4"/>
  <c r="AH271" i="4"/>
  <c r="AH120" i="4"/>
  <c r="AH331" i="4"/>
  <c r="AH11" i="4"/>
  <c r="AH307" i="4"/>
  <c r="AH343" i="4"/>
  <c r="AH295" i="4"/>
  <c r="AH180" i="4"/>
  <c r="AH107" i="4"/>
  <c r="AH298" i="4"/>
  <c r="AH370" i="4"/>
  <c r="AH379" i="4"/>
  <c r="AH138" i="4"/>
  <c r="AH144" i="4"/>
  <c r="AH23" i="4"/>
  <c r="AH156" i="4"/>
  <c r="AH215" i="4"/>
  <c r="AH204" i="4"/>
  <c r="AH286" i="4"/>
  <c r="AH212" i="4"/>
  <c r="AH224" i="4"/>
  <c r="AH262" i="4"/>
  <c r="AH355" i="4"/>
  <c r="AH227" i="4"/>
  <c r="AH65" i="4"/>
  <c r="AH319" i="4"/>
  <c r="AH29" i="4"/>
  <c r="AH59" i="4"/>
  <c r="AH334" i="4"/>
  <c r="AH95" i="4"/>
  <c r="AH402" i="4"/>
  <c r="AH141" i="4"/>
  <c r="AH242" i="4"/>
  <c r="AH71" i="4"/>
  <c r="AH74" i="4"/>
  <c r="AH412" i="4"/>
  <c r="Q684" i="4"/>
  <c r="R680" i="4"/>
  <c r="R682" i="4"/>
  <c r="AG682" i="4"/>
  <c r="AY113" i="2"/>
  <c r="AN111" i="2"/>
  <c r="AN665" i="2"/>
  <c r="AN667" i="2" s="1"/>
  <c r="AI677" i="4" l="1"/>
  <c r="Q112" i="8"/>
  <c r="AM682" i="8"/>
  <c r="AM684" i="8" s="1"/>
  <c r="Q682" i="6"/>
  <c r="AK661" i="6"/>
  <c r="AK668" i="6" s="1"/>
  <c r="AM682" i="6"/>
  <c r="AM667" i="6"/>
  <c r="AM680" i="6" s="1"/>
  <c r="R112" i="8"/>
  <c r="P665" i="8"/>
  <c r="P667" i="8" s="1"/>
  <c r="G42" i="8"/>
  <c r="Q42" i="8" s="1"/>
  <c r="H678" i="7"/>
  <c r="R214" i="8"/>
  <c r="O665" i="8"/>
  <c r="O667" i="8" s="1"/>
  <c r="O680" i="8" s="1"/>
  <c r="O684" i="8" s="1"/>
  <c r="J678" i="7"/>
  <c r="Q214" i="8"/>
  <c r="AM665" i="7"/>
  <c r="AM676" i="7"/>
  <c r="AM677" i="7"/>
  <c r="R93" i="7"/>
  <c r="H118" i="8"/>
  <c r="R118" i="8" s="1"/>
  <c r="O680" i="7"/>
  <c r="O684" i="7" s="1"/>
  <c r="Q668" i="7"/>
  <c r="AM668" i="7"/>
  <c r="AM673" i="7"/>
  <c r="Q671" i="7"/>
  <c r="AL28" i="4"/>
  <c r="AL7" i="4"/>
  <c r="W7" i="6" s="1"/>
  <c r="AC7" i="6" s="1"/>
  <c r="AA493" i="6"/>
  <c r="AA388" i="6"/>
  <c r="AA570" i="6"/>
  <c r="AL541" i="4"/>
  <c r="W541" i="6" s="1"/>
  <c r="AC541" i="6" s="1"/>
  <c r="AA261" i="6"/>
  <c r="AL445" i="4"/>
  <c r="R383" i="8"/>
  <c r="L670" i="8"/>
  <c r="Q115" i="8"/>
  <c r="AJ677" i="4"/>
  <c r="AL581" i="4"/>
  <c r="AL620" i="4"/>
  <c r="W620" i="6" s="1"/>
  <c r="AC620" i="6" s="1"/>
  <c r="AL501" i="4"/>
  <c r="AA34" i="6"/>
  <c r="AA464" i="6"/>
  <c r="AA448" i="6"/>
  <c r="AL143" i="4"/>
  <c r="AB442" i="6"/>
  <c r="AB677" i="6" s="1"/>
  <c r="AL491" i="4"/>
  <c r="W491" i="6" s="1"/>
  <c r="AC491" i="6" s="1"/>
  <c r="AL158" i="4"/>
  <c r="W158" i="6" s="1"/>
  <c r="AC158" i="6" s="1"/>
  <c r="AL476" i="4"/>
  <c r="AA482" i="6"/>
  <c r="AL122" i="4"/>
  <c r="W122" i="6" s="1"/>
  <c r="AC122" i="6" s="1"/>
  <c r="AL391" i="4"/>
  <c r="W391" i="6" s="1"/>
  <c r="AC391" i="6" s="1"/>
  <c r="AA602" i="6"/>
  <c r="AA579" i="6"/>
  <c r="AA473" i="6"/>
  <c r="AA357" i="6"/>
  <c r="AL79" i="4"/>
  <c r="AL249" i="4"/>
  <c r="AL485" i="4"/>
  <c r="W485" i="6" s="1"/>
  <c r="AC485" i="6" s="1"/>
  <c r="P680" i="7"/>
  <c r="P684" i="7" s="1"/>
  <c r="AB213" i="6"/>
  <c r="AB648" i="6"/>
  <c r="AI671" i="4"/>
  <c r="AB247" i="6"/>
  <c r="AB636" i="6"/>
  <c r="AB393" i="6"/>
  <c r="AB631" i="6"/>
  <c r="AA661" i="7"/>
  <c r="AB652" i="6"/>
  <c r="AB638" i="6"/>
  <c r="AB240" i="6"/>
  <c r="AB632" i="6"/>
  <c r="AB663" i="6"/>
  <c r="AB654" i="6"/>
  <c r="R386" i="7"/>
  <c r="R412" i="7"/>
  <c r="R674" i="7" s="1"/>
  <c r="AB225" i="6"/>
  <c r="AB642" i="6"/>
  <c r="AB630" i="6"/>
  <c r="Q412" i="8"/>
  <c r="G674" i="7"/>
  <c r="G682" i="7" s="1"/>
  <c r="Q412" i="7"/>
  <c r="AB386" i="6"/>
  <c r="AB653" i="6"/>
  <c r="AB222" i="6"/>
  <c r="R674" i="6"/>
  <c r="AB643" i="6"/>
  <c r="AB650" i="6"/>
  <c r="AI678" i="4"/>
  <c r="AB228" i="6"/>
  <c r="H674" i="7"/>
  <c r="G674" i="8"/>
  <c r="AB243" i="6"/>
  <c r="AB641" i="6"/>
  <c r="AB231" i="6"/>
  <c r="AB660" i="6"/>
  <c r="AB658" i="6"/>
  <c r="AB637" i="6"/>
  <c r="AB647" i="6"/>
  <c r="Q152" i="7"/>
  <c r="Q674" i="7"/>
  <c r="Q392" i="8"/>
  <c r="Q648" i="8"/>
  <c r="R671" i="7"/>
  <c r="R259" i="7"/>
  <c r="Q216" i="8"/>
  <c r="Q386" i="8"/>
  <c r="Q667" i="6"/>
  <c r="Q680" i="6" s="1"/>
  <c r="Q684" i="6" s="1"/>
  <c r="R152" i="7"/>
  <c r="J666" i="7"/>
  <c r="J667" i="7" s="1"/>
  <c r="J680" i="7" s="1"/>
  <c r="Z680" i="6"/>
  <c r="Z684" i="6" s="1"/>
  <c r="J684" i="6"/>
  <c r="I666" i="7"/>
  <c r="I667" i="7" s="1"/>
  <c r="I680" i="7" s="1"/>
  <c r="I684" i="7" s="1"/>
  <c r="C44" i="5" s="1"/>
  <c r="Q259" i="8"/>
  <c r="R668" i="7"/>
  <c r="R47" i="7"/>
  <c r="G47" i="8"/>
  <c r="R411" i="7"/>
  <c r="G411" i="8"/>
  <c r="R310" i="7"/>
  <c r="G310" i="8"/>
  <c r="R239" i="7"/>
  <c r="G239" i="8"/>
  <c r="R180" i="7"/>
  <c r="G180" i="8"/>
  <c r="R59" i="7"/>
  <c r="G59" i="8"/>
  <c r="R68" i="7"/>
  <c r="G68" i="8"/>
  <c r="R235" i="7"/>
  <c r="G235" i="8"/>
  <c r="R107" i="7"/>
  <c r="G107" i="8"/>
  <c r="R168" i="7"/>
  <c r="G168" i="8"/>
  <c r="R35" i="7"/>
  <c r="G35" i="8"/>
  <c r="R177" i="7"/>
  <c r="G177" i="8"/>
  <c r="R346" i="7"/>
  <c r="G346" i="8"/>
  <c r="R399" i="7"/>
  <c r="G399" i="8"/>
  <c r="Q111" i="8"/>
  <c r="G675" i="8"/>
  <c r="I677" i="8"/>
  <c r="J626" i="8"/>
  <c r="R626" i="8" s="1"/>
  <c r="Q626" i="8"/>
  <c r="J507" i="8"/>
  <c r="Q507" i="8"/>
  <c r="J496" i="8"/>
  <c r="R496" i="8" s="1"/>
  <c r="Q496" i="8"/>
  <c r="J363" i="8"/>
  <c r="R363" i="8" s="1"/>
  <c r="Q363" i="8"/>
  <c r="J31" i="8"/>
  <c r="Q31" i="8"/>
  <c r="H217" i="8"/>
  <c r="Q217" i="8"/>
  <c r="H163" i="8"/>
  <c r="R163" i="8" s="1"/>
  <c r="Q163" i="8"/>
  <c r="H189" i="8"/>
  <c r="R189" i="8" s="1"/>
  <c r="Q189" i="8"/>
  <c r="J52" i="8"/>
  <c r="R52" i="8" s="1"/>
  <c r="Q52" i="8"/>
  <c r="L234" i="8"/>
  <c r="R234" i="8" s="1"/>
  <c r="Q234" i="8"/>
  <c r="J91" i="8"/>
  <c r="R91" i="8" s="1"/>
  <c r="Q91" i="8"/>
  <c r="H89" i="8"/>
  <c r="R89" i="8" s="1"/>
  <c r="Q89" i="8"/>
  <c r="J294" i="8"/>
  <c r="R294" i="8" s="1"/>
  <c r="Q294" i="8"/>
  <c r="J258" i="8"/>
  <c r="R258" i="8" s="1"/>
  <c r="Q258" i="8"/>
  <c r="J354" i="8"/>
  <c r="R354" i="8" s="1"/>
  <c r="Q354" i="8"/>
  <c r="H221" i="8"/>
  <c r="R221" i="8" s="1"/>
  <c r="Q221" i="8"/>
  <c r="H265" i="8"/>
  <c r="R265" i="8" s="1"/>
  <c r="Q265" i="8"/>
  <c r="J375" i="8"/>
  <c r="R375" i="8" s="1"/>
  <c r="Q375" i="8"/>
  <c r="J34" i="8"/>
  <c r="R34" i="8" s="1"/>
  <c r="Q34" i="8"/>
  <c r="H86" i="8"/>
  <c r="R86" i="8" s="1"/>
  <c r="Q86" i="8"/>
  <c r="L637" i="8"/>
  <c r="Q637" i="8"/>
  <c r="H90" i="8"/>
  <c r="R90" i="8" s="1"/>
  <c r="Q90" i="8"/>
  <c r="H207" i="8"/>
  <c r="Q207" i="8"/>
  <c r="J345" i="8"/>
  <c r="R345" i="8" s="1"/>
  <c r="Q345" i="8"/>
  <c r="J264" i="8"/>
  <c r="R264" i="8" s="1"/>
  <c r="Q264" i="8"/>
  <c r="J404" i="8"/>
  <c r="R404" i="8" s="1"/>
  <c r="Q404" i="8"/>
  <c r="H171" i="8"/>
  <c r="R171" i="8" s="1"/>
  <c r="Q171" i="8"/>
  <c r="J55" i="8"/>
  <c r="R55" i="8" s="1"/>
  <c r="Q55" i="8"/>
  <c r="J43" i="8"/>
  <c r="R43" i="8" s="1"/>
  <c r="Q43" i="8"/>
  <c r="H150" i="8"/>
  <c r="R150" i="8" s="1"/>
  <c r="Q150" i="8"/>
  <c r="J194" i="8"/>
  <c r="R194" i="8" s="1"/>
  <c r="Q194" i="8"/>
  <c r="J261" i="8"/>
  <c r="R261" i="8" s="1"/>
  <c r="Q261" i="8"/>
  <c r="J179" i="8"/>
  <c r="R179" i="8" s="1"/>
  <c r="Q179" i="8"/>
  <c r="H268" i="8"/>
  <c r="R268" i="8" s="1"/>
  <c r="Q268" i="8"/>
  <c r="J333" i="8"/>
  <c r="R333" i="8" s="1"/>
  <c r="Q333" i="8"/>
  <c r="J303" i="8"/>
  <c r="R303" i="8" s="1"/>
  <c r="Q303" i="8"/>
  <c r="J191" i="8"/>
  <c r="R191" i="8" s="1"/>
  <c r="Q191" i="8"/>
  <c r="J16" i="8"/>
  <c r="R16" i="8" s="1"/>
  <c r="Q16" i="8"/>
  <c r="H174" i="8"/>
  <c r="R174" i="8" s="1"/>
  <c r="Q174" i="8"/>
  <c r="J70" i="8"/>
  <c r="R70" i="8" s="1"/>
  <c r="Q70" i="8"/>
  <c r="H190" i="8"/>
  <c r="R190" i="8" s="1"/>
  <c r="Q190" i="8"/>
  <c r="J106" i="8"/>
  <c r="R106" i="8" s="1"/>
  <c r="Q106" i="8"/>
  <c r="J125" i="8"/>
  <c r="R125" i="8" s="1"/>
  <c r="Q125" i="8"/>
  <c r="H14" i="8"/>
  <c r="R14" i="8" s="1"/>
  <c r="Q14" i="8"/>
  <c r="J82" i="8"/>
  <c r="R82" i="8" s="1"/>
  <c r="Q82" i="8"/>
  <c r="J49" i="8"/>
  <c r="R49" i="8" s="1"/>
  <c r="Q49" i="8"/>
  <c r="J395" i="8"/>
  <c r="R395" i="8" s="1"/>
  <c r="Q395" i="8"/>
  <c r="J100" i="8"/>
  <c r="R100" i="8" s="1"/>
  <c r="Q100" i="8"/>
  <c r="H202" i="8"/>
  <c r="R202" i="8" s="1"/>
  <c r="Q202" i="8"/>
  <c r="H236" i="8"/>
  <c r="R236" i="8" s="1"/>
  <c r="Q236" i="8"/>
  <c r="J306" i="8"/>
  <c r="R306" i="8" s="1"/>
  <c r="Q306" i="8"/>
  <c r="J291" i="8"/>
  <c r="R291" i="8" s="1"/>
  <c r="Q291" i="8"/>
  <c r="H198" i="8"/>
  <c r="R198" i="8" s="1"/>
  <c r="Q198" i="8"/>
  <c r="H281" i="8"/>
  <c r="R281" i="8" s="1"/>
  <c r="Q281" i="8"/>
  <c r="H277" i="8"/>
  <c r="R277" i="8" s="1"/>
  <c r="Q277" i="8"/>
  <c r="H126" i="8"/>
  <c r="R126" i="8" s="1"/>
  <c r="Q126" i="8"/>
  <c r="J351" i="8"/>
  <c r="R351" i="8" s="1"/>
  <c r="Q351" i="8"/>
  <c r="J336" i="8"/>
  <c r="R336" i="8" s="1"/>
  <c r="Q336" i="8"/>
  <c r="J342" i="8"/>
  <c r="R342" i="8" s="1"/>
  <c r="Q342" i="8"/>
  <c r="J276" i="8"/>
  <c r="R276" i="8" s="1"/>
  <c r="Q276" i="8"/>
  <c r="J140" i="8"/>
  <c r="Q140" i="8"/>
  <c r="R271" i="7"/>
  <c r="G271" i="8"/>
  <c r="R379" i="7"/>
  <c r="G379" i="8"/>
  <c r="R120" i="7"/>
  <c r="G120" i="8"/>
  <c r="R319" i="7"/>
  <c r="G319" i="8"/>
  <c r="R95" i="7"/>
  <c r="G95" i="8"/>
  <c r="R192" i="7"/>
  <c r="G192" i="8"/>
  <c r="R80" i="7"/>
  <c r="G80" i="8"/>
  <c r="R44" i="7"/>
  <c r="G44" i="8"/>
  <c r="J309" i="8"/>
  <c r="R309" i="8" s="1"/>
  <c r="Q309" i="8"/>
  <c r="J285" i="8"/>
  <c r="R285" i="8" s="1"/>
  <c r="Q285" i="8"/>
  <c r="J64" i="8"/>
  <c r="R64" i="8" s="1"/>
  <c r="Q64" i="8"/>
  <c r="H66" i="8"/>
  <c r="R66" i="8" s="1"/>
  <c r="Q66" i="8"/>
  <c r="H397" i="8"/>
  <c r="R397" i="8" s="1"/>
  <c r="Q397" i="8"/>
  <c r="R367" i="7"/>
  <c r="G367" i="8"/>
  <c r="H215" i="8"/>
  <c r="Q215" i="8"/>
  <c r="R165" i="7"/>
  <c r="G165" i="8"/>
  <c r="R83" i="7"/>
  <c r="G83" i="8"/>
  <c r="R92" i="7"/>
  <c r="G92" i="8"/>
  <c r="R295" i="7"/>
  <c r="G295" i="8"/>
  <c r="R227" i="7"/>
  <c r="G227" i="8"/>
  <c r="R138" i="7"/>
  <c r="G138" i="8"/>
  <c r="R154" i="7"/>
  <c r="G154" i="8"/>
  <c r="R104" i="7"/>
  <c r="G104" i="8"/>
  <c r="R32" i="7"/>
  <c r="G32" i="8"/>
  <c r="R228" i="7"/>
  <c r="K228" i="8"/>
  <c r="R355" i="7"/>
  <c r="G355" i="8"/>
  <c r="R307" i="7"/>
  <c r="G307" i="8"/>
  <c r="R242" i="7"/>
  <c r="G242" i="8"/>
  <c r="R23" i="7"/>
  <c r="G23" i="8"/>
  <c r="R204" i="7"/>
  <c r="G204" i="8"/>
  <c r="I676" i="8"/>
  <c r="J554" i="8"/>
  <c r="R554" i="8" s="1"/>
  <c r="Q554" i="8"/>
  <c r="H387" i="8"/>
  <c r="R387" i="8" s="1"/>
  <c r="Q387" i="8"/>
  <c r="J137" i="8"/>
  <c r="R137" i="8" s="1"/>
  <c r="Q137" i="8"/>
  <c r="J569" i="8"/>
  <c r="R569" i="8" s="1"/>
  <c r="Q569" i="8"/>
  <c r="H313" i="8"/>
  <c r="R313" i="8" s="1"/>
  <c r="Q313" i="8"/>
  <c r="J131" i="8"/>
  <c r="R131" i="8" s="1"/>
  <c r="Q131" i="8"/>
  <c r="J61" i="8"/>
  <c r="R61" i="8" s="1"/>
  <c r="Q61" i="8"/>
  <c r="J185" i="8"/>
  <c r="R185" i="8" s="1"/>
  <c r="Q185" i="8"/>
  <c r="J366" i="8"/>
  <c r="R366" i="8" s="1"/>
  <c r="Q366" i="8"/>
  <c r="J67" i="8"/>
  <c r="R67" i="8" s="1"/>
  <c r="Q67" i="8"/>
  <c r="J369" i="8"/>
  <c r="R369" i="8" s="1"/>
  <c r="Q369" i="8"/>
  <c r="J134" i="8"/>
  <c r="R134" i="8" s="1"/>
  <c r="Q134" i="8"/>
  <c r="L222" i="8"/>
  <c r="R222" i="8" s="1"/>
  <c r="Q222" i="8"/>
  <c r="H368" i="8"/>
  <c r="R368" i="8" s="1"/>
  <c r="Q368" i="8"/>
  <c r="H396" i="8"/>
  <c r="R396" i="8" s="1"/>
  <c r="Q396" i="8"/>
  <c r="H159" i="8"/>
  <c r="R159" i="8" s="1"/>
  <c r="Q159" i="8"/>
  <c r="J297" i="8"/>
  <c r="R297" i="8" s="1"/>
  <c r="Q297" i="8"/>
  <c r="H317" i="8"/>
  <c r="R317" i="8" s="1"/>
  <c r="Q317" i="8"/>
  <c r="J398" i="8"/>
  <c r="R398" i="8" s="1"/>
  <c r="Q398" i="8"/>
  <c r="H183" i="8"/>
  <c r="R183" i="8" s="1"/>
  <c r="Q183" i="8"/>
  <c r="J407" i="8"/>
  <c r="R407" i="8" s="1"/>
  <c r="Q407" i="8"/>
  <c r="H328" i="8"/>
  <c r="R328" i="8" s="1"/>
  <c r="Q328" i="8"/>
  <c r="J279" i="8"/>
  <c r="R279" i="8" s="1"/>
  <c r="Q279" i="8"/>
  <c r="J85" i="8"/>
  <c r="R85" i="8" s="1"/>
  <c r="Q85" i="8"/>
  <c r="H166" i="8"/>
  <c r="R166" i="8" s="1"/>
  <c r="Q166" i="8"/>
  <c r="H376" i="8"/>
  <c r="R376" i="8" s="1"/>
  <c r="Q376" i="8"/>
  <c r="J22" i="8"/>
  <c r="R22" i="8" s="1"/>
  <c r="Q22" i="8"/>
  <c r="H361" i="8"/>
  <c r="R361" i="8" s="1"/>
  <c r="Q361" i="8"/>
  <c r="J79" i="8"/>
  <c r="Q79" i="8"/>
  <c r="J40" i="8"/>
  <c r="R40" i="8" s="1"/>
  <c r="Q40" i="8"/>
  <c r="J267" i="8"/>
  <c r="R267" i="8" s="1"/>
  <c r="Q267" i="8"/>
  <c r="J19" i="8"/>
  <c r="R19" i="8" s="1"/>
  <c r="Q19" i="8"/>
  <c r="J119" i="8"/>
  <c r="R119" i="8" s="1"/>
  <c r="Q119" i="8"/>
  <c r="H178" i="8"/>
  <c r="R178" i="8" s="1"/>
  <c r="Q178" i="8"/>
  <c r="H38" i="8"/>
  <c r="R38" i="8" s="1"/>
  <c r="Q38" i="8"/>
  <c r="J58" i="8"/>
  <c r="R58" i="8" s="1"/>
  <c r="Q58" i="8"/>
  <c r="J206" i="8"/>
  <c r="R206" i="8" s="1"/>
  <c r="Q206" i="8"/>
  <c r="L219" i="8"/>
  <c r="Q219" i="8"/>
  <c r="J73" i="8"/>
  <c r="R73" i="8" s="1"/>
  <c r="Q73" i="8"/>
  <c r="H280" i="8"/>
  <c r="R280" i="8" s="1"/>
  <c r="Q280" i="8"/>
  <c r="J200" i="8"/>
  <c r="R200" i="8" s="1"/>
  <c r="Q200" i="8"/>
  <c r="H53" i="8"/>
  <c r="R53" i="8" s="1"/>
  <c r="Q53" i="8"/>
  <c r="J109" i="8"/>
  <c r="R109" i="8" s="1"/>
  <c r="Q109" i="8"/>
  <c r="J25" i="8"/>
  <c r="R25" i="8" s="1"/>
  <c r="Q25" i="8"/>
  <c r="H400" i="8"/>
  <c r="R400" i="8" s="1"/>
  <c r="Q400" i="8"/>
  <c r="H293" i="8"/>
  <c r="R293" i="8" s="1"/>
  <c r="Q293" i="8"/>
  <c r="H224" i="8"/>
  <c r="R224" i="8" s="1"/>
  <c r="Q224" i="8"/>
  <c r="J282" i="8"/>
  <c r="R282" i="8" s="1"/>
  <c r="Q282" i="8"/>
  <c r="H365" i="8"/>
  <c r="R365" i="8" s="1"/>
  <c r="Q365" i="8"/>
  <c r="J327" i="8"/>
  <c r="R327" i="8" s="1"/>
  <c r="Q327" i="8"/>
  <c r="H18" i="8"/>
  <c r="R18" i="8" s="1"/>
  <c r="Q18" i="8"/>
  <c r="J94" i="8"/>
  <c r="R94" i="8" s="1"/>
  <c r="Q94" i="8"/>
  <c r="H229" i="8"/>
  <c r="R229" i="8" s="1"/>
  <c r="Q229" i="8"/>
  <c r="H292" i="8"/>
  <c r="R292" i="8" s="1"/>
  <c r="Q292" i="8"/>
  <c r="J372" i="8"/>
  <c r="R372" i="8" s="1"/>
  <c r="Q372" i="8"/>
  <c r="J128" i="8"/>
  <c r="R128" i="8" s="1"/>
  <c r="Q128" i="8"/>
  <c r="L243" i="8"/>
  <c r="R243" i="8" s="1"/>
  <c r="Q243" i="8"/>
  <c r="H77" i="8"/>
  <c r="R77" i="8" s="1"/>
  <c r="Q77" i="8"/>
  <c r="L231" i="8"/>
  <c r="R231" i="8" s="1"/>
  <c r="Q231" i="8"/>
  <c r="R129" i="7"/>
  <c r="G129" i="8"/>
  <c r="R20" i="7"/>
  <c r="G20" i="8"/>
  <c r="R286" i="7"/>
  <c r="G286" i="8"/>
  <c r="R211" i="7"/>
  <c r="G211" i="8"/>
  <c r="R298" i="7"/>
  <c r="G298" i="8"/>
  <c r="R56" i="7"/>
  <c r="G56" i="8"/>
  <c r="R389" i="7"/>
  <c r="G389" i="8"/>
  <c r="R11" i="7"/>
  <c r="G11" i="8"/>
  <c r="R402" i="7"/>
  <c r="G402" i="8"/>
  <c r="Q249" i="8"/>
  <c r="H130" i="8"/>
  <c r="R130" i="8" s="1"/>
  <c r="Q130" i="8"/>
  <c r="H135" i="8"/>
  <c r="R135" i="8" s="1"/>
  <c r="Q135" i="8"/>
  <c r="J161" i="8"/>
  <c r="R161" i="8" s="1"/>
  <c r="Q161" i="8"/>
  <c r="H175" i="8"/>
  <c r="R175" i="8" s="1"/>
  <c r="Q175" i="8"/>
  <c r="J155" i="8"/>
  <c r="R155" i="8" s="1"/>
  <c r="Q155" i="8"/>
  <c r="J360" i="8"/>
  <c r="R360" i="8" s="1"/>
  <c r="Q360" i="8"/>
  <c r="J318" i="8"/>
  <c r="R318" i="8" s="1"/>
  <c r="Q318" i="8"/>
  <c r="H257" i="8"/>
  <c r="R257" i="8" s="1"/>
  <c r="Q257" i="8"/>
  <c r="H50" i="8"/>
  <c r="R50" i="8" s="1"/>
  <c r="Q50" i="8"/>
  <c r="R7" i="8"/>
  <c r="J170" i="8"/>
  <c r="R170" i="8" s="1"/>
  <c r="Q170" i="8"/>
  <c r="H364" i="8"/>
  <c r="R364" i="8" s="1"/>
  <c r="Q364" i="8"/>
  <c r="H42" i="8"/>
  <c r="R42" i="8" s="1"/>
  <c r="J46" i="8"/>
  <c r="R46" i="8" s="1"/>
  <c r="Q46" i="8"/>
  <c r="J122" i="8"/>
  <c r="R122" i="8" s="1"/>
  <c r="Q122" i="8"/>
  <c r="L393" i="8"/>
  <c r="R393" i="8" s="1"/>
  <c r="Q393" i="8"/>
  <c r="H256" i="8"/>
  <c r="R256" i="8" s="1"/>
  <c r="Q256" i="8"/>
  <c r="J270" i="8"/>
  <c r="R270" i="8" s="1"/>
  <c r="Q270" i="8"/>
  <c r="J10" i="8"/>
  <c r="R10" i="8" s="1"/>
  <c r="Q10" i="8"/>
  <c r="H105" i="8"/>
  <c r="R105" i="8" s="1"/>
  <c r="Q105" i="8"/>
  <c r="H233" i="8"/>
  <c r="R233" i="8" s="1"/>
  <c r="Q233" i="8"/>
  <c r="J315" i="8"/>
  <c r="R315" i="8" s="1"/>
  <c r="Q315" i="8"/>
  <c r="J378" i="8"/>
  <c r="R378" i="8" s="1"/>
  <c r="Q378" i="8"/>
  <c r="H320" i="8"/>
  <c r="R320" i="8" s="1"/>
  <c r="Q320" i="8"/>
  <c r="H341" i="8"/>
  <c r="R341" i="8" s="1"/>
  <c r="Q341" i="8"/>
  <c r="H349" i="8"/>
  <c r="R349" i="8" s="1"/>
  <c r="Q349" i="8"/>
  <c r="J273" i="8"/>
  <c r="R273" i="8" s="1"/>
  <c r="Q273" i="8"/>
  <c r="J388" i="8"/>
  <c r="R388" i="8" s="1"/>
  <c r="Q388" i="8"/>
  <c r="J300" i="8"/>
  <c r="R300" i="8" s="1"/>
  <c r="Q300" i="8"/>
  <c r="J97" i="8"/>
  <c r="R97" i="8" s="1"/>
  <c r="Q97" i="8"/>
  <c r="H139" i="8"/>
  <c r="R139" i="8" s="1"/>
  <c r="Q139" i="8"/>
  <c r="H41" i="8"/>
  <c r="R41" i="8" s="1"/>
  <c r="Q41" i="8"/>
  <c r="H358" i="8"/>
  <c r="R358" i="8" s="1"/>
  <c r="Q358" i="8"/>
  <c r="J357" i="8"/>
  <c r="R357" i="8" s="1"/>
  <c r="Q357" i="8"/>
  <c r="H6" i="8"/>
  <c r="Q6" i="8"/>
  <c r="J312" i="8"/>
  <c r="R312" i="8" s="1"/>
  <c r="Q312" i="8"/>
  <c r="J37" i="8"/>
  <c r="R37" i="8" s="1"/>
  <c r="Q37" i="8"/>
  <c r="J288" i="8"/>
  <c r="R288" i="8" s="1"/>
  <c r="Q288" i="8"/>
  <c r="H147" i="8"/>
  <c r="R147" i="8" s="1"/>
  <c r="Q147" i="8"/>
  <c r="J76" i="8"/>
  <c r="R76" i="8" s="1"/>
  <c r="Q76" i="8"/>
  <c r="H9" i="8"/>
  <c r="Q9" i="8"/>
  <c r="J401" i="8"/>
  <c r="R401" i="8" s="1"/>
  <c r="Q401" i="8"/>
  <c r="H304" i="8"/>
  <c r="R304" i="8" s="1"/>
  <c r="Q304" i="8"/>
  <c r="J188" i="8"/>
  <c r="R188" i="8" s="1"/>
  <c r="Q188" i="8"/>
  <c r="J182" i="8"/>
  <c r="R182" i="8" s="1"/>
  <c r="Q182" i="8"/>
  <c r="J158" i="8"/>
  <c r="R158" i="8" s="1"/>
  <c r="Q158" i="8"/>
  <c r="H162" i="8"/>
  <c r="R162" i="8" s="1"/>
  <c r="Q162" i="8"/>
  <c r="H102" i="8"/>
  <c r="R102" i="8" s="1"/>
  <c r="Q102" i="8"/>
  <c r="J339" i="8"/>
  <c r="R339" i="8" s="1"/>
  <c r="Q339" i="8"/>
  <c r="J28" i="8"/>
  <c r="R28" i="8" s="1"/>
  <c r="Q28" i="8"/>
  <c r="J149" i="8"/>
  <c r="R149" i="8" s="1"/>
  <c r="Q149" i="8"/>
  <c r="H296" i="8"/>
  <c r="R296" i="8" s="1"/>
  <c r="Q296" i="8"/>
  <c r="J348" i="8"/>
  <c r="R348" i="8" s="1"/>
  <c r="Q348" i="8"/>
  <c r="J252" i="8"/>
  <c r="R252" i="8" s="1"/>
  <c r="Q252" i="8"/>
  <c r="H405" i="8"/>
  <c r="R405" i="8" s="1"/>
  <c r="Q405" i="8"/>
  <c r="R262" i="7"/>
  <c r="G262" i="8"/>
  <c r="R141" i="7"/>
  <c r="G141" i="8"/>
  <c r="R240" i="7"/>
  <c r="K240" i="8"/>
  <c r="R71" i="7"/>
  <c r="G71" i="8"/>
  <c r="R230" i="7"/>
  <c r="G230" i="8"/>
  <c r="R370" i="7"/>
  <c r="G370" i="8"/>
  <c r="R283" i="7"/>
  <c r="G283" i="8"/>
  <c r="R132" i="7"/>
  <c r="G132" i="8"/>
  <c r="H117" i="8"/>
  <c r="Q117" i="8"/>
  <c r="R218" i="7"/>
  <c r="G218" i="8"/>
  <c r="R322" i="7"/>
  <c r="G322" i="8"/>
  <c r="R201" i="7"/>
  <c r="G201" i="8"/>
  <c r="L247" i="8"/>
  <c r="R247" i="8" s="1"/>
  <c r="Q247" i="8"/>
  <c r="K675" i="8"/>
  <c r="R331" i="7"/>
  <c r="G331" i="8"/>
  <c r="R343" i="7"/>
  <c r="G343" i="8"/>
  <c r="R334" i="7"/>
  <c r="G334" i="8"/>
  <c r="R144" i="7"/>
  <c r="G144" i="8"/>
  <c r="Q429" i="8"/>
  <c r="I665" i="8"/>
  <c r="J330" i="8"/>
  <c r="R330" i="8" s="1"/>
  <c r="Q330" i="8"/>
  <c r="L237" i="8"/>
  <c r="Q237" i="8"/>
  <c r="H33" i="8"/>
  <c r="R33" i="8" s="1"/>
  <c r="Q33" i="8"/>
  <c r="J143" i="8"/>
  <c r="R143" i="8" s="1"/>
  <c r="Q143" i="8"/>
  <c r="H136" i="8"/>
  <c r="R136" i="8" s="1"/>
  <c r="Q136" i="8"/>
  <c r="H340" i="8"/>
  <c r="R340" i="8" s="1"/>
  <c r="Q340" i="8"/>
  <c r="H65" i="8"/>
  <c r="R65" i="8" s="1"/>
  <c r="Q65" i="8"/>
  <c r="H195" i="8"/>
  <c r="R195" i="8" s="1"/>
  <c r="Q195" i="8"/>
  <c r="H352" i="8"/>
  <c r="R352" i="8" s="1"/>
  <c r="Q352" i="8"/>
  <c r="H316" i="8"/>
  <c r="R316" i="8" s="1"/>
  <c r="Q316" i="8"/>
  <c r="J167" i="8"/>
  <c r="R167" i="8" s="1"/>
  <c r="Q167" i="8"/>
  <c r="H101" i="8"/>
  <c r="R101" i="8" s="1"/>
  <c r="Q101" i="8"/>
  <c r="H81" i="7"/>
  <c r="Q81" i="7"/>
  <c r="I670" i="8"/>
  <c r="I681" i="8" s="1"/>
  <c r="H344" i="8"/>
  <c r="R344" i="8" s="1"/>
  <c r="Q344" i="8"/>
  <c r="L630" i="8"/>
  <c r="Q630" i="8"/>
  <c r="K671" i="8"/>
  <c r="K681" i="8" s="1"/>
  <c r="J173" i="8"/>
  <c r="R173" i="8" s="1"/>
  <c r="Q173" i="8"/>
  <c r="H110" i="8"/>
  <c r="R110" i="8" s="1"/>
  <c r="Q110" i="8"/>
  <c r="H26" i="8"/>
  <c r="R26" i="8" s="1"/>
  <c r="Q26" i="8"/>
  <c r="H186" i="8"/>
  <c r="R186" i="8" s="1"/>
  <c r="Q186" i="8"/>
  <c r="L225" i="8"/>
  <c r="R225" i="8" s="1"/>
  <c r="Q225" i="8"/>
  <c r="H78" i="8"/>
  <c r="R78" i="8" s="1"/>
  <c r="Q78" i="8"/>
  <c r="J116" i="8"/>
  <c r="Q116" i="8"/>
  <c r="J146" i="8"/>
  <c r="R146" i="8" s="1"/>
  <c r="Q146" i="8"/>
  <c r="J88" i="8"/>
  <c r="R88" i="8" s="1"/>
  <c r="Q88" i="8"/>
  <c r="H93" i="8"/>
  <c r="R93" i="8" s="1"/>
  <c r="Q93" i="8"/>
  <c r="J381" i="8"/>
  <c r="R381" i="8" s="1"/>
  <c r="Q381" i="8"/>
  <c r="H337" i="8"/>
  <c r="R337" i="8" s="1"/>
  <c r="Q337" i="8"/>
  <c r="H274" i="8"/>
  <c r="R274" i="8" s="1"/>
  <c r="Q274" i="8"/>
  <c r="H308" i="8"/>
  <c r="R308" i="8" s="1"/>
  <c r="Q308" i="8"/>
  <c r="H325" i="8"/>
  <c r="R325" i="8" s="1"/>
  <c r="Q325" i="8"/>
  <c r="H98" i="8"/>
  <c r="R98" i="8" s="1"/>
  <c r="Q98" i="8"/>
  <c r="H74" i="8"/>
  <c r="R74" i="8" s="1"/>
  <c r="Q74" i="8"/>
  <c r="H210" i="8"/>
  <c r="R210" i="8" s="1"/>
  <c r="Q210" i="8"/>
  <c r="H69" i="8"/>
  <c r="R69" i="8" s="1"/>
  <c r="Q69" i="8"/>
  <c r="J13" i="8"/>
  <c r="R13" i="8" s="1"/>
  <c r="Q13" i="8"/>
  <c r="H332" i="8"/>
  <c r="R332" i="8" s="1"/>
  <c r="Q332" i="8"/>
  <c r="H29" i="8"/>
  <c r="R29" i="8" s="1"/>
  <c r="Q29" i="8"/>
  <c r="J176" i="8"/>
  <c r="R176" i="8" s="1"/>
  <c r="Q176" i="8"/>
  <c r="J255" i="8"/>
  <c r="R255" i="8" s="1"/>
  <c r="Q255" i="8"/>
  <c r="H123" i="8"/>
  <c r="R123" i="8" s="1"/>
  <c r="Q123" i="8"/>
  <c r="J391" i="8"/>
  <c r="R391" i="8" s="1"/>
  <c r="Q391" i="8"/>
  <c r="J410" i="8"/>
  <c r="R410" i="8" s="1"/>
  <c r="Q410" i="8"/>
  <c r="H373" i="8"/>
  <c r="R373" i="8" s="1"/>
  <c r="Q373" i="8"/>
  <c r="H62" i="8"/>
  <c r="R62" i="8" s="1"/>
  <c r="Q62" i="8"/>
  <c r="J384" i="8"/>
  <c r="Q384" i="8"/>
  <c r="I675" i="8"/>
  <c r="H17" i="8"/>
  <c r="R17" i="8" s="1"/>
  <c r="Q17" i="8"/>
  <c r="H408" i="8"/>
  <c r="R408" i="8" s="1"/>
  <c r="Q408" i="8"/>
  <c r="H382" i="8"/>
  <c r="R382" i="8" s="1"/>
  <c r="Q382" i="8"/>
  <c r="H301" i="8"/>
  <c r="R301" i="8" s="1"/>
  <c r="Q301" i="8"/>
  <c r="J103" i="8"/>
  <c r="R103" i="8" s="1"/>
  <c r="Q103" i="8"/>
  <c r="H289" i="8"/>
  <c r="R289" i="8" s="1"/>
  <c r="Q289" i="8"/>
  <c r="J209" i="8"/>
  <c r="Q209" i="8"/>
  <c r="J164" i="8"/>
  <c r="R164" i="8" s="1"/>
  <c r="Q164" i="8"/>
  <c r="J203" i="8"/>
  <c r="R203" i="8" s="1"/>
  <c r="Q203" i="8"/>
  <c r="J321" i="8"/>
  <c r="R321" i="8" s="1"/>
  <c r="Q321" i="8"/>
  <c r="H284" i="8"/>
  <c r="R284" i="8" s="1"/>
  <c r="Q284" i="8"/>
  <c r="J324" i="8"/>
  <c r="R324" i="8" s="1"/>
  <c r="Q324" i="8"/>
  <c r="J197" i="8"/>
  <c r="R197" i="8" s="1"/>
  <c r="Q197" i="8"/>
  <c r="P668" i="8"/>
  <c r="R661" i="8"/>
  <c r="R8" i="8"/>
  <c r="R259" i="8"/>
  <c r="I666" i="8"/>
  <c r="Q152" i="8"/>
  <c r="AA112" i="7"/>
  <c r="R249" i="8"/>
  <c r="R429" i="7"/>
  <c r="J677" i="7"/>
  <c r="Z661" i="7"/>
  <c r="AC661" i="7" s="1"/>
  <c r="AD661" i="7" s="1"/>
  <c r="R156" i="8"/>
  <c r="R678" i="6"/>
  <c r="AL244" i="4"/>
  <c r="R392" i="8"/>
  <c r="R412" i="8"/>
  <c r="R429" i="8"/>
  <c r="G667" i="7"/>
  <c r="G680" i="7" s="1"/>
  <c r="H670" i="7"/>
  <c r="H681" i="7" s="1"/>
  <c r="L636" i="7"/>
  <c r="K636" i="8" s="1"/>
  <c r="L636" i="8" s="1"/>
  <c r="Q636" i="7"/>
  <c r="K678" i="7"/>
  <c r="K682" i="7" s="1"/>
  <c r="K684" i="7" s="1"/>
  <c r="D44" i="5" s="1"/>
  <c r="AE661" i="6"/>
  <c r="AG680" i="4"/>
  <c r="R117" i="7"/>
  <c r="H665" i="7"/>
  <c r="R666" i="6"/>
  <c r="Q676" i="7"/>
  <c r="Q670" i="7"/>
  <c r="H666" i="7"/>
  <c r="H676" i="7"/>
  <c r="L675" i="7"/>
  <c r="R247" i="7"/>
  <c r="Q673" i="7"/>
  <c r="R249" i="7"/>
  <c r="J676" i="7"/>
  <c r="H199" i="7"/>
  <c r="Q199" i="7"/>
  <c r="Q677" i="7" s="1"/>
  <c r="Q665" i="7"/>
  <c r="R215" i="7"/>
  <c r="H673" i="7"/>
  <c r="Q675" i="7"/>
  <c r="L673" i="7"/>
  <c r="W590" i="6"/>
  <c r="AC590" i="6" s="1"/>
  <c r="W548" i="6"/>
  <c r="AC548" i="6" s="1"/>
  <c r="W470" i="6"/>
  <c r="AC470" i="6" s="1"/>
  <c r="W600" i="6"/>
  <c r="AC600" i="6" s="1"/>
  <c r="W569" i="6"/>
  <c r="AC569" i="6" s="1"/>
  <c r="W455" i="6"/>
  <c r="AC455" i="6" s="1"/>
  <c r="W606" i="6"/>
  <c r="AC606" i="6" s="1"/>
  <c r="W621" i="6"/>
  <c r="AC621" i="6" s="1"/>
  <c r="W593" i="6"/>
  <c r="AC593" i="6" s="1"/>
  <c r="W616" i="6"/>
  <c r="AC616" i="6" s="1"/>
  <c r="W456" i="6"/>
  <c r="AC456" i="6" s="1"/>
  <c r="W552" i="6"/>
  <c r="AC552" i="6" s="1"/>
  <c r="AA639" i="6"/>
  <c r="AA658" i="6"/>
  <c r="W554" i="6"/>
  <c r="AC554" i="6" s="1"/>
  <c r="W458" i="6"/>
  <c r="AC458" i="6" s="1"/>
  <c r="W449" i="6"/>
  <c r="AC449" i="6" s="1"/>
  <c r="W557" i="6"/>
  <c r="AC557" i="6" s="1"/>
  <c r="W479" i="6"/>
  <c r="AC479" i="6" s="1"/>
  <c r="W442" i="6"/>
  <c r="AC442" i="6" s="1"/>
  <c r="W626" i="6"/>
  <c r="AC626" i="6" s="1"/>
  <c r="W558" i="6"/>
  <c r="AC558" i="6" s="1"/>
  <c r="W504" i="6"/>
  <c r="AC504" i="6" s="1"/>
  <c r="W514" i="6"/>
  <c r="AC514" i="6" s="1"/>
  <c r="W488" i="6"/>
  <c r="AC488" i="6" s="1"/>
  <c r="W443" i="6"/>
  <c r="AC443" i="6" s="1"/>
  <c r="W580" i="6"/>
  <c r="AC580" i="6" s="1"/>
  <c r="W489" i="6"/>
  <c r="AC489" i="6" s="1"/>
  <c r="W529" i="6"/>
  <c r="AC529" i="6" s="1"/>
  <c r="W594" i="6"/>
  <c r="AC594" i="6" s="1"/>
  <c r="W582" i="6"/>
  <c r="AC582" i="6" s="1"/>
  <c r="W585" i="6"/>
  <c r="AC585" i="6" s="1"/>
  <c r="AA641" i="6"/>
  <c r="W448" i="6"/>
  <c r="AC448" i="6" s="1"/>
  <c r="AA653" i="6"/>
  <c r="W515" i="6"/>
  <c r="AC515" i="6" s="1"/>
  <c r="W506" i="6"/>
  <c r="AC506" i="6" s="1"/>
  <c r="W480" i="6"/>
  <c r="AC480" i="6" s="1"/>
  <c r="W495" i="6"/>
  <c r="AC495" i="6" s="1"/>
  <c r="W528" i="6"/>
  <c r="AC528" i="6" s="1"/>
  <c r="W575" i="6"/>
  <c r="AC575" i="6" s="1"/>
  <c r="W462" i="6"/>
  <c r="AC462" i="6" s="1"/>
  <c r="W567" i="6"/>
  <c r="AC567" i="6" s="1"/>
  <c r="W436" i="6"/>
  <c r="AC436" i="6" s="1"/>
  <c r="W524" i="6"/>
  <c r="AC524" i="6" s="1"/>
  <c r="AA231" i="6"/>
  <c r="AA655" i="6"/>
  <c r="AA213" i="6"/>
  <c r="AA652" i="6"/>
  <c r="AA640" i="6"/>
  <c r="W484" i="6"/>
  <c r="AC484" i="6" s="1"/>
  <c r="W617" i="6"/>
  <c r="AC617" i="6" s="1"/>
  <c r="W628" i="6"/>
  <c r="AC628" i="6" s="1"/>
  <c r="W486" i="6"/>
  <c r="AC486" i="6" s="1"/>
  <c r="W503" i="6"/>
  <c r="AC503" i="6" s="1"/>
  <c r="W523" i="6"/>
  <c r="AC523" i="6" s="1"/>
  <c r="W493" i="6"/>
  <c r="AC493" i="6" s="1"/>
  <c r="W473" i="6"/>
  <c r="AC473" i="6" s="1"/>
  <c r="W445" i="6"/>
  <c r="AC445" i="6" s="1"/>
  <c r="W519" i="6"/>
  <c r="AC519" i="6" s="1"/>
  <c r="Y663" i="6"/>
  <c r="AC663" i="6" s="1"/>
  <c r="W471" i="6"/>
  <c r="AC471" i="6" s="1"/>
  <c r="W604" i="6"/>
  <c r="AC604" i="6" s="1"/>
  <c r="W487" i="6"/>
  <c r="AC487" i="6" s="1"/>
  <c r="W586" i="6"/>
  <c r="AC586" i="6" s="1"/>
  <c r="W537" i="6"/>
  <c r="AC537" i="6" s="1"/>
  <c r="AA649" i="6"/>
  <c r="AA219" i="6"/>
  <c r="W496" i="6"/>
  <c r="AC496" i="6" s="1"/>
  <c r="W568" i="6"/>
  <c r="AC568" i="6" s="1"/>
  <c r="W517" i="6"/>
  <c r="AC517" i="6" s="1"/>
  <c r="W613" i="6"/>
  <c r="AC613" i="6" s="1"/>
  <c r="W574" i="6"/>
  <c r="AC574" i="6" s="1"/>
  <c r="W530" i="6"/>
  <c r="AC530" i="6" s="1"/>
  <c r="W467" i="6"/>
  <c r="AC467" i="6" s="1"/>
  <c r="W614" i="6"/>
  <c r="AC614" i="6" s="1"/>
  <c r="W543" i="6"/>
  <c r="AC543" i="6" s="1"/>
  <c r="W534" i="6"/>
  <c r="AC534" i="6" s="1"/>
  <c r="W498" i="6"/>
  <c r="AC498" i="6" s="1"/>
  <c r="W511" i="6"/>
  <c r="AC511" i="6" s="1"/>
  <c r="W607" i="6"/>
  <c r="AC607" i="6" s="1"/>
  <c r="W463" i="6"/>
  <c r="AC463" i="6" s="1"/>
  <c r="W597" i="6"/>
  <c r="AC597" i="6" s="1"/>
  <c r="W477" i="6"/>
  <c r="AC477" i="6" s="1"/>
  <c r="W565" i="6"/>
  <c r="AC565" i="6" s="1"/>
  <c r="AA237" i="6"/>
  <c r="W459" i="6"/>
  <c r="AC459" i="6" s="1"/>
  <c r="W550" i="6"/>
  <c r="AC550" i="6" s="1"/>
  <c r="W433" i="6"/>
  <c r="AC433" i="6" s="1"/>
  <c r="W521" i="6"/>
  <c r="AC521" i="6" s="1"/>
  <c r="W560" i="6"/>
  <c r="AC560" i="6" s="1"/>
  <c r="W579" i="6"/>
  <c r="AC579" i="6" s="1"/>
  <c r="W598" i="6"/>
  <c r="AC598" i="6" s="1"/>
  <c r="W556" i="6"/>
  <c r="AC556" i="6" s="1"/>
  <c r="W588" i="6"/>
  <c r="AC588" i="6" s="1"/>
  <c r="W587" i="6"/>
  <c r="AC587" i="6" s="1"/>
  <c r="W601" i="6"/>
  <c r="AC601" i="6" s="1"/>
  <c r="W499" i="6"/>
  <c r="AC499" i="6" s="1"/>
  <c r="W611" i="6"/>
  <c r="AC611" i="6" s="1"/>
  <c r="W430" i="6"/>
  <c r="AC430" i="6" s="1"/>
  <c r="W454" i="6"/>
  <c r="AC454" i="6" s="1"/>
  <c r="W596" i="6"/>
  <c r="AC596" i="6" s="1"/>
  <c r="W476" i="6"/>
  <c r="AC476" i="6" s="1"/>
  <c r="W539" i="6"/>
  <c r="AC539" i="6" s="1"/>
  <c r="W444" i="6"/>
  <c r="AC444" i="6" s="1"/>
  <c r="W512" i="6"/>
  <c r="AC512" i="6" s="1"/>
  <c r="W513" i="6"/>
  <c r="AC513" i="6" s="1"/>
  <c r="W612" i="6"/>
  <c r="AC612" i="6" s="1"/>
  <c r="W571" i="6"/>
  <c r="AC571" i="6" s="1"/>
  <c r="AA636" i="6"/>
  <c r="W584" i="6"/>
  <c r="AC584" i="6" s="1"/>
  <c r="AA643" i="6"/>
  <c r="AA646" i="6"/>
  <c r="W573" i="6"/>
  <c r="AC573" i="6" s="1"/>
  <c r="W615" i="6"/>
  <c r="AC615" i="6" s="1"/>
  <c r="W605" i="6"/>
  <c r="AC605" i="6" s="1"/>
  <c r="W536" i="6"/>
  <c r="AC536" i="6" s="1"/>
  <c r="W576" i="6"/>
  <c r="AC576" i="6" s="1"/>
  <c r="W440" i="6"/>
  <c r="AC440" i="6" s="1"/>
  <c r="W465" i="6"/>
  <c r="AC465" i="6" s="1"/>
  <c r="W452" i="6"/>
  <c r="AC452" i="6" s="1"/>
  <c r="W508" i="6"/>
  <c r="AC508" i="6" s="1"/>
  <c r="W453" i="6"/>
  <c r="AC453" i="6" s="1"/>
  <c r="W622" i="6"/>
  <c r="AC622" i="6" s="1"/>
  <c r="W438" i="6"/>
  <c r="AC438" i="6" s="1"/>
  <c r="W531" i="6"/>
  <c r="AC531" i="6" s="1"/>
  <c r="W516" i="6"/>
  <c r="AC516" i="6" s="1"/>
  <c r="W591" i="6"/>
  <c r="AC591" i="6" s="1"/>
  <c r="W472" i="6"/>
  <c r="AC472" i="6" s="1"/>
  <c r="W551" i="6"/>
  <c r="AC551" i="6" s="1"/>
  <c r="W546" i="6"/>
  <c r="AC546" i="6" s="1"/>
  <c r="W570" i="6"/>
  <c r="AC570" i="6" s="1"/>
  <c r="W439" i="6"/>
  <c r="AC439" i="6" s="1"/>
  <c r="W446" i="6"/>
  <c r="AC446" i="6" s="1"/>
  <c r="W501" i="6"/>
  <c r="AC501" i="6" s="1"/>
  <c r="W608" i="6"/>
  <c r="AC608" i="6" s="1"/>
  <c r="W502" i="6"/>
  <c r="AC502" i="6" s="1"/>
  <c r="W505" i="6"/>
  <c r="AC505" i="6" s="1"/>
  <c r="W447" i="6"/>
  <c r="AC447" i="6" s="1"/>
  <c r="W520" i="6"/>
  <c r="AC520" i="6" s="1"/>
  <c r="W466" i="6"/>
  <c r="AC466" i="6" s="1"/>
  <c r="W578" i="6"/>
  <c r="AC578" i="6" s="1"/>
  <c r="W549" i="6"/>
  <c r="AC549" i="6" s="1"/>
  <c r="W111" i="6"/>
  <c r="W113" i="6"/>
  <c r="AC113" i="6" s="1"/>
  <c r="AA228" i="6"/>
  <c r="W510" i="6"/>
  <c r="AC510" i="6" s="1"/>
  <c r="W464" i="6"/>
  <c r="AC464" i="6" s="1"/>
  <c r="W435" i="6"/>
  <c r="AC435" i="6" s="1"/>
  <c r="W542" i="6"/>
  <c r="AC542" i="6" s="1"/>
  <c r="W490" i="6"/>
  <c r="AC490" i="6" s="1"/>
  <c r="W478" i="6"/>
  <c r="AC478" i="6" s="1"/>
  <c r="AA630" i="6"/>
  <c r="AA660" i="6"/>
  <c r="AA637" i="6"/>
  <c r="AA659" i="6"/>
  <c r="AA247" i="6"/>
  <c r="AA642" i="6"/>
  <c r="AA386" i="6"/>
  <c r="W624" i="6"/>
  <c r="AC624" i="6" s="1"/>
  <c r="W527" i="6"/>
  <c r="AC527" i="6" s="1"/>
  <c r="W475" i="6"/>
  <c r="AC475" i="6" s="1"/>
  <c r="W450" i="6"/>
  <c r="AC450" i="6" s="1"/>
  <c r="AA243" i="6"/>
  <c r="AA654" i="6"/>
  <c r="W532" i="6"/>
  <c r="AC532" i="6" s="1"/>
  <c r="W434" i="6"/>
  <c r="AC434" i="6" s="1"/>
  <c r="W540" i="6"/>
  <c r="AC540" i="6" s="1"/>
  <c r="W599" i="6"/>
  <c r="AC599" i="6" s="1"/>
  <c r="W562" i="6"/>
  <c r="AC562" i="6" s="1"/>
  <c r="W525" i="6"/>
  <c r="AC525" i="6" s="1"/>
  <c r="W451" i="6"/>
  <c r="AC451" i="6" s="1"/>
  <c r="W432" i="6"/>
  <c r="AC432" i="6" s="1"/>
  <c r="W572" i="6"/>
  <c r="AC572" i="6" s="1"/>
  <c r="W468" i="6"/>
  <c r="AC468" i="6" s="1"/>
  <c r="W619" i="6"/>
  <c r="AC619" i="6" s="1"/>
  <c r="W603" i="6"/>
  <c r="AC603" i="6" s="1"/>
  <c r="W429" i="6"/>
  <c r="AC429" i="6" s="1"/>
  <c r="W555" i="6"/>
  <c r="AC555" i="6" s="1"/>
  <c r="W494" i="6"/>
  <c r="AC494" i="6" s="1"/>
  <c r="W497" i="6"/>
  <c r="AC497" i="6" s="1"/>
  <c r="W544" i="6"/>
  <c r="AC544" i="6" s="1"/>
  <c r="W457" i="6"/>
  <c r="AC457" i="6" s="1"/>
  <c r="AA632" i="6"/>
  <c r="W627" i="6"/>
  <c r="AC627" i="6" s="1"/>
  <c r="W522" i="6"/>
  <c r="AC522" i="6" s="1"/>
  <c r="W518" i="6"/>
  <c r="AC518" i="6" s="1"/>
  <c r="W595" i="6"/>
  <c r="AC595" i="6" s="1"/>
  <c r="W460" i="6"/>
  <c r="AC460" i="6" s="1"/>
  <c r="W566" i="6"/>
  <c r="AC566" i="6" s="1"/>
  <c r="W602" i="6"/>
  <c r="AC602" i="6" s="1"/>
  <c r="AA635" i="6"/>
  <c r="AA638" i="6"/>
  <c r="AA222" i="6"/>
  <c r="AA656" i="6"/>
  <c r="W507" i="6"/>
  <c r="AC507" i="6" s="1"/>
  <c r="W589" i="6"/>
  <c r="AC589" i="6" s="1"/>
  <c r="W431" i="6"/>
  <c r="AC431" i="6" s="1"/>
  <c r="W437" i="6"/>
  <c r="AC437" i="6" s="1"/>
  <c r="W581" i="6"/>
  <c r="AC581" i="6" s="1"/>
  <c r="W583" i="6"/>
  <c r="AC583" i="6" s="1"/>
  <c r="AA631" i="6"/>
  <c r="AA633" i="6"/>
  <c r="AA240" i="6"/>
  <c r="AA644" i="6"/>
  <c r="AA216" i="6"/>
  <c r="W592" i="6"/>
  <c r="AC592" i="6" s="1"/>
  <c r="W553" i="6"/>
  <c r="AC553" i="6" s="1"/>
  <c r="W563" i="6"/>
  <c r="AC563" i="6" s="1"/>
  <c r="W564" i="6"/>
  <c r="AC564" i="6" s="1"/>
  <c r="AA634" i="6"/>
  <c r="AA647" i="6"/>
  <c r="AA648" i="6"/>
  <c r="AA650" i="6"/>
  <c r="W618" i="6"/>
  <c r="AC618" i="6" s="1"/>
  <c r="W509" i="6"/>
  <c r="AC509" i="6" s="1"/>
  <c r="W481" i="6"/>
  <c r="AC481" i="6" s="1"/>
  <c r="W547" i="6"/>
  <c r="AC547" i="6" s="1"/>
  <c r="W625" i="6"/>
  <c r="AC625" i="6" s="1"/>
  <c r="W538" i="6"/>
  <c r="AC538" i="6" s="1"/>
  <c r="W482" i="6"/>
  <c r="AC482" i="6" s="1"/>
  <c r="W526" i="6"/>
  <c r="AC526" i="6" s="1"/>
  <c r="W469" i="6"/>
  <c r="AC469" i="6" s="1"/>
  <c r="W577" i="6"/>
  <c r="AC577" i="6" s="1"/>
  <c r="W559" i="6"/>
  <c r="AC559" i="6" s="1"/>
  <c r="W461" i="6"/>
  <c r="AC461" i="6" s="1"/>
  <c r="W533" i="6"/>
  <c r="AC533" i="6" s="1"/>
  <c r="W492" i="6"/>
  <c r="AC492" i="6" s="1"/>
  <c r="W623" i="6"/>
  <c r="AC623" i="6" s="1"/>
  <c r="W441" i="6"/>
  <c r="AC441" i="6" s="1"/>
  <c r="W545" i="6"/>
  <c r="AC545" i="6" s="1"/>
  <c r="W629" i="6"/>
  <c r="AC629" i="6" s="1"/>
  <c r="W535" i="6"/>
  <c r="AC535" i="6" s="1"/>
  <c r="W609" i="6"/>
  <c r="AC609" i="6" s="1"/>
  <c r="W500" i="6"/>
  <c r="AC500" i="6" s="1"/>
  <c r="W474" i="6"/>
  <c r="AC474" i="6" s="1"/>
  <c r="W483" i="6"/>
  <c r="AC483" i="6" s="1"/>
  <c r="W561" i="6"/>
  <c r="AC561" i="6" s="1"/>
  <c r="W610" i="6"/>
  <c r="AC610" i="6" s="1"/>
  <c r="AA393" i="6"/>
  <c r="AA657" i="6"/>
  <c r="AA225" i="6"/>
  <c r="AA234" i="6"/>
  <c r="AA662" i="6"/>
  <c r="H684" i="6"/>
  <c r="AJ334" i="4"/>
  <c r="AI334" i="4"/>
  <c r="AJ224" i="4"/>
  <c r="AI224" i="4"/>
  <c r="AJ138" i="4"/>
  <c r="AI138" i="4"/>
  <c r="AJ307" i="4"/>
  <c r="AI307" i="4"/>
  <c r="AJ346" i="4"/>
  <c r="AI346" i="4"/>
  <c r="AJ259" i="4"/>
  <c r="AI259" i="4"/>
  <c r="AJ421" i="4"/>
  <c r="AI421" i="4"/>
  <c r="AJ174" i="4"/>
  <c r="AI174" i="4"/>
  <c r="AJ8" i="4"/>
  <c r="AI8" i="4"/>
  <c r="AJ5" i="4"/>
  <c r="AI5" i="4"/>
  <c r="AJ233" i="4"/>
  <c r="AI233" i="4"/>
  <c r="AJ26" i="4"/>
  <c r="AI26" i="4"/>
  <c r="AJ280" i="4"/>
  <c r="AI280" i="4"/>
  <c r="AJ123" i="4"/>
  <c r="AI123" i="4"/>
  <c r="AJ210" i="4"/>
  <c r="AI210" i="4"/>
  <c r="AJ316" i="4"/>
  <c r="AI316" i="4"/>
  <c r="AJ195" i="4"/>
  <c r="AI195" i="4"/>
  <c r="AJ268" i="4"/>
  <c r="AI268" i="4"/>
  <c r="AJ412" i="4"/>
  <c r="AI412" i="4"/>
  <c r="AJ227" i="4"/>
  <c r="AI227" i="4"/>
  <c r="AJ11" i="4"/>
  <c r="AI11" i="4"/>
  <c r="AJ132" i="4"/>
  <c r="AI132" i="4"/>
  <c r="AJ189" i="4"/>
  <c r="AI189" i="4"/>
  <c r="AJ418" i="4"/>
  <c r="AI418" i="4"/>
  <c r="AJ221" i="4"/>
  <c r="AI221" i="4"/>
  <c r="AJ389" i="4"/>
  <c r="AI389" i="4"/>
  <c r="AJ171" i="4"/>
  <c r="AI171" i="4"/>
  <c r="AJ265" i="4"/>
  <c r="AI265" i="4"/>
  <c r="AJ422" i="4"/>
  <c r="AI422" i="4"/>
  <c r="AJ65" i="4"/>
  <c r="AI65" i="4"/>
  <c r="AJ215" i="4"/>
  <c r="AI215" i="4"/>
  <c r="AJ107" i="4"/>
  <c r="AI107" i="4"/>
  <c r="AJ271" i="4"/>
  <c r="AI271" i="4"/>
  <c r="AJ367" i="4"/>
  <c r="AI367" i="4"/>
  <c r="AJ283" i="4"/>
  <c r="AI283" i="4"/>
  <c r="AJ340" i="4"/>
  <c r="AI340" i="4"/>
  <c r="AJ153" i="4"/>
  <c r="AI153" i="4"/>
  <c r="AJ104" i="4"/>
  <c r="AI104" i="4"/>
  <c r="AJ165" i="4"/>
  <c r="AI165" i="4"/>
  <c r="AJ50" i="4"/>
  <c r="AI50" i="4"/>
  <c r="AJ56" i="4"/>
  <c r="AI56" i="4"/>
  <c r="AJ423" i="4"/>
  <c r="AI423" i="4"/>
  <c r="AJ86" i="4"/>
  <c r="AI86" i="4"/>
  <c r="AJ349" i="4"/>
  <c r="AI349" i="4"/>
  <c r="AJ396" i="4"/>
  <c r="AI396" i="4"/>
  <c r="AJ292" i="4"/>
  <c r="AI292" i="4"/>
  <c r="AJ256" i="4"/>
  <c r="AI256" i="4"/>
  <c r="AJ141" i="4"/>
  <c r="AI141" i="4"/>
  <c r="AJ212" i="4"/>
  <c r="AI212" i="4"/>
  <c r="AJ180" i="4"/>
  <c r="AI180" i="4"/>
  <c r="AJ68" i="4"/>
  <c r="AI68" i="4"/>
  <c r="AJ110" i="4"/>
  <c r="AI110" i="4"/>
  <c r="AJ159" i="4"/>
  <c r="AI159" i="4"/>
  <c r="AJ135" i="4"/>
  <c r="AI135" i="4"/>
  <c r="AJ277" i="4"/>
  <c r="AI277" i="4"/>
  <c r="AJ310" i="4"/>
  <c r="AI310" i="4"/>
  <c r="AJ162" i="4"/>
  <c r="AI162" i="4"/>
  <c r="AJ17" i="4"/>
  <c r="AI17" i="4"/>
  <c r="AJ355" i="4"/>
  <c r="AI355" i="4"/>
  <c r="AJ370" i="4"/>
  <c r="AI370" i="4"/>
  <c r="AJ411" i="4"/>
  <c r="AI411" i="4"/>
  <c r="AJ289" i="4"/>
  <c r="AI289" i="4"/>
  <c r="AJ236" i="4"/>
  <c r="AI236" i="4"/>
  <c r="AJ98" i="4"/>
  <c r="AI98" i="4"/>
  <c r="AJ250" i="4"/>
  <c r="AI250" i="4"/>
  <c r="AJ322" i="4"/>
  <c r="AI322" i="4"/>
  <c r="AJ414" i="4"/>
  <c r="AI414" i="4"/>
  <c r="AJ53" i="4"/>
  <c r="AI53" i="4"/>
  <c r="AB662" i="6"/>
  <c r="AI668" i="4"/>
  <c r="AJ242" i="4"/>
  <c r="AI242" i="4"/>
  <c r="AJ59" i="4"/>
  <c r="AI59" i="4"/>
  <c r="AJ156" i="4"/>
  <c r="AI156" i="4"/>
  <c r="AJ379" i="4"/>
  <c r="AI379" i="4"/>
  <c r="AJ35" i="4"/>
  <c r="AI35" i="4"/>
  <c r="AJ328" i="4"/>
  <c r="AI328" i="4"/>
  <c r="AJ399" i="4"/>
  <c r="AI399" i="4"/>
  <c r="AJ304" i="4"/>
  <c r="AI304" i="4"/>
  <c r="AJ218" i="4"/>
  <c r="AI218" i="4"/>
  <c r="AJ352" i="4"/>
  <c r="AI352" i="4"/>
  <c r="AJ62" i="4"/>
  <c r="AI62" i="4"/>
  <c r="AJ198" i="4"/>
  <c r="AI198" i="4"/>
  <c r="AJ413" i="4"/>
  <c r="AI413" i="4"/>
  <c r="AJ253" i="4"/>
  <c r="AI253" i="4"/>
  <c r="AJ364" i="4"/>
  <c r="AI364" i="4"/>
  <c r="AJ420" i="4"/>
  <c r="AI420" i="4"/>
  <c r="AJ101" i="4"/>
  <c r="AI101" i="4"/>
  <c r="AJ74" i="4"/>
  <c r="AI74" i="4"/>
  <c r="AJ402" i="4"/>
  <c r="AI402" i="4"/>
  <c r="AJ29" i="4"/>
  <c r="AI29" i="4"/>
  <c r="AJ286" i="4"/>
  <c r="AI286" i="4"/>
  <c r="AJ23" i="4"/>
  <c r="AI23" i="4"/>
  <c r="AJ295" i="4"/>
  <c r="AI295" i="4"/>
  <c r="AJ331" i="4"/>
  <c r="AI331" i="4"/>
  <c r="AJ44" i="4"/>
  <c r="AI44" i="4"/>
  <c r="AJ192" i="4"/>
  <c r="AI192" i="4"/>
  <c r="AJ47" i="4"/>
  <c r="AI47" i="4"/>
  <c r="AJ382" i="4"/>
  <c r="AI382" i="4"/>
  <c r="AJ427" i="4"/>
  <c r="AI427" i="4"/>
  <c r="AJ147" i="4"/>
  <c r="AI147" i="4"/>
  <c r="AJ150" i="4"/>
  <c r="AI150" i="4"/>
  <c r="AJ425" i="4"/>
  <c r="AI425" i="4"/>
  <c r="AJ419" i="4"/>
  <c r="AI419" i="4"/>
  <c r="AJ92" i="4"/>
  <c r="AI92" i="4"/>
  <c r="AJ373" i="4"/>
  <c r="AI373" i="4"/>
  <c r="AJ230" i="4"/>
  <c r="AI230" i="4"/>
  <c r="AJ417" i="4"/>
  <c r="AI417" i="4"/>
  <c r="AJ20" i="4"/>
  <c r="AI20" i="4"/>
  <c r="AJ114" i="4"/>
  <c r="AI114" i="4"/>
  <c r="AJ41" i="4"/>
  <c r="AI41" i="4"/>
  <c r="AJ325" i="4"/>
  <c r="AI325" i="4"/>
  <c r="AJ89" i="4"/>
  <c r="AI89" i="4"/>
  <c r="AJ337" i="4"/>
  <c r="AI337" i="4"/>
  <c r="AJ385" i="4"/>
  <c r="AI385" i="4"/>
  <c r="AJ416" i="4"/>
  <c r="AI416" i="4"/>
  <c r="AJ71" i="4"/>
  <c r="AI71" i="4"/>
  <c r="AJ95" i="4"/>
  <c r="AI95" i="4"/>
  <c r="AJ319" i="4"/>
  <c r="AI319" i="4"/>
  <c r="AJ262" i="4"/>
  <c r="AI262" i="4"/>
  <c r="AJ204" i="4"/>
  <c r="AI204" i="4"/>
  <c r="AJ144" i="4"/>
  <c r="AI144" i="4"/>
  <c r="AJ298" i="4"/>
  <c r="AI298" i="4"/>
  <c r="AJ343" i="4"/>
  <c r="AI343" i="4"/>
  <c r="AJ120" i="4"/>
  <c r="AI120" i="4"/>
  <c r="AJ168" i="4"/>
  <c r="AI168" i="4"/>
  <c r="AJ239" i="4"/>
  <c r="AI239" i="4"/>
  <c r="AJ392" i="4"/>
  <c r="AI392" i="4"/>
  <c r="AJ83" i="4"/>
  <c r="AI83" i="4"/>
  <c r="AJ415" i="4"/>
  <c r="AI415" i="4"/>
  <c r="AJ246" i="4"/>
  <c r="AI246" i="4"/>
  <c r="AJ117" i="4"/>
  <c r="AI117" i="4"/>
  <c r="AJ201" i="4"/>
  <c r="AI201" i="4"/>
  <c r="AJ129" i="4"/>
  <c r="AI129" i="4"/>
  <c r="AJ14" i="4"/>
  <c r="AI14" i="4"/>
  <c r="AJ126" i="4"/>
  <c r="AI126" i="4"/>
  <c r="AJ408" i="4"/>
  <c r="AI408" i="4"/>
  <c r="AJ274" i="4"/>
  <c r="AI274" i="4"/>
  <c r="AJ80" i="4"/>
  <c r="AI80" i="4"/>
  <c r="AJ32" i="4"/>
  <c r="AI32" i="4"/>
  <c r="AJ38" i="4"/>
  <c r="AI38" i="4"/>
  <c r="AJ177" i="4"/>
  <c r="AI177" i="4"/>
  <c r="AJ405" i="4"/>
  <c r="AI405" i="4"/>
  <c r="AJ301" i="4"/>
  <c r="AI301" i="4"/>
  <c r="AJ358" i="4"/>
  <c r="AI358" i="4"/>
  <c r="AJ183" i="4"/>
  <c r="AI183" i="4"/>
  <c r="AJ313" i="4"/>
  <c r="AI313" i="4"/>
  <c r="AJ361" i="4"/>
  <c r="AI361" i="4"/>
  <c r="AJ426" i="4"/>
  <c r="AI426" i="4"/>
  <c r="AJ77" i="4"/>
  <c r="AI77" i="4"/>
  <c r="AJ376" i="4"/>
  <c r="AI376" i="4"/>
  <c r="AJ186" i="4"/>
  <c r="AI186" i="4"/>
  <c r="AJ207" i="4"/>
  <c r="AI207" i="4"/>
  <c r="AJ424" i="4"/>
  <c r="AI424" i="4"/>
  <c r="AL302" i="4"/>
  <c r="W303" i="6"/>
  <c r="AC303" i="6" s="1"/>
  <c r="AL136" i="4"/>
  <c r="W137" i="6"/>
  <c r="AC137" i="6" s="1"/>
  <c r="AL305" i="4"/>
  <c r="W306" i="6"/>
  <c r="AC306" i="6" s="1"/>
  <c r="AL338" i="4"/>
  <c r="W339" i="6"/>
  <c r="AC339" i="6" s="1"/>
  <c r="AL383" i="4"/>
  <c r="W384" i="6"/>
  <c r="AC384" i="6" s="1"/>
  <c r="AL202" i="4"/>
  <c r="W203" i="6"/>
  <c r="AC203" i="6" s="1"/>
  <c r="AL181" i="4"/>
  <c r="W182" i="6"/>
  <c r="AC182" i="6" s="1"/>
  <c r="AL24" i="4"/>
  <c r="W25" i="6"/>
  <c r="AC25" i="6" s="1"/>
  <c r="AL87" i="4"/>
  <c r="W88" i="6"/>
  <c r="AC88" i="6" s="1"/>
  <c r="AL48" i="4"/>
  <c r="W49" i="6"/>
  <c r="AC49" i="6" s="1"/>
  <c r="AL148" i="4"/>
  <c r="W149" i="6"/>
  <c r="AC149" i="6" s="1"/>
  <c r="AL371" i="4"/>
  <c r="W372" i="6"/>
  <c r="AC372" i="6" s="1"/>
  <c r="AL251" i="4"/>
  <c r="W252" i="6"/>
  <c r="AC252" i="6" s="1"/>
  <c r="AL409" i="4"/>
  <c r="W410" i="6"/>
  <c r="AC410" i="6" s="1"/>
  <c r="AL329" i="4"/>
  <c r="W330" i="6"/>
  <c r="AC330" i="6" s="1"/>
  <c r="AL3" i="4"/>
  <c r="W4" i="6"/>
  <c r="AC4" i="6" s="1"/>
  <c r="AL145" i="4"/>
  <c r="W146" i="6"/>
  <c r="AC146" i="6" s="1"/>
  <c r="AL208" i="4"/>
  <c r="W209" i="6"/>
  <c r="AC209" i="6" s="1"/>
  <c r="AL30" i="4"/>
  <c r="W31" i="6"/>
  <c r="AC31" i="6" s="1"/>
  <c r="AL15" i="4"/>
  <c r="W16" i="6"/>
  <c r="AC16" i="6" s="1"/>
  <c r="AL39" i="4"/>
  <c r="W40" i="6"/>
  <c r="AC40" i="6" s="1"/>
  <c r="AL406" i="4"/>
  <c r="W407" i="6"/>
  <c r="AC407" i="6" s="1"/>
  <c r="AL69" i="4"/>
  <c r="W70" i="6"/>
  <c r="AC70" i="6" s="1"/>
  <c r="AL266" i="4"/>
  <c r="W267" i="6"/>
  <c r="AC267" i="6" s="1"/>
  <c r="AL344" i="4"/>
  <c r="W345" i="6"/>
  <c r="AC345" i="6" s="1"/>
  <c r="AL394" i="4"/>
  <c r="W395" i="6"/>
  <c r="AC395" i="6" s="1"/>
  <c r="AL377" i="4"/>
  <c r="W378" i="6"/>
  <c r="AC378" i="6" s="1"/>
  <c r="AK112" i="6"/>
  <c r="AL105" i="4"/>
  <c r="W106" i="6"/>
  <c r="AC106" i="6" s="1"/>
  <c r="AL151" i="4"/>
  <c r="W152" i="6"/>
  <c r="AC152" i="6" s="1"/>
  <c r="AL335" i="4"/>
  <c r="W336" i="6"/>
  <c r="AC336" i="6" s="1"/>
  <c r="AL130" i="4"/>
  <c r="W131" i="6"/>
  <c r="AC131" i="6" s="1"/>
  <c r="AL311" i="4"/>
  <c r="W312" i="6"/>
  <c r="AC312" i="6" s="1"/>
  <c r="AL99" i="4"/>
  <c r="W100" i="6"/>
  <c r="AC100" i="6" s="1"/>
  <c r="AL184" i="4"/>
  <c r="W185" i="6"/>
  <c r="AC185" i="6" s="1"/>
  <c r="AL293" i="4"/>
  <c r="W294" i="6"/>
  <c r="AC294" i="6" s="1"/>
  <c r="AL33" i="4"/>
  <c r="W34" i="6"/>
  <c r="AC34" i="6" s="1"/>
  <c r="AL75" i="4"/>
  <c r="W76" i="6"/>
  <c r="AC76" i="6" s="1"/>
  <c r="AL347" i="4"/>
  <c r="W348" i="6"/>
  <c r="AC348" i="6" s="1"/>
  <c r="AL42" i="4"/>
  <c r="W43" i="6"/>
  <c r="AC43" i="6" s="1"/>
  <c r="AL296" i="4"/>
  <c r="W297" i="6"/>
  <c r="AC297" i="6" s="1"/>
  <c r="AL257" i="4"/>
  <c r="W258" i="6"/>
  <c r="AC258" i="6" s="1"/>
  <c r="AL248" i="4"/>
  <c r="W249" i="6"/>
  <c r="AC249" i="6" s="1"/>
  <c r="AL403" i="4"/>
  <c r="W404" i="6"/>
  <c r="AC404" i="6" s="1"/>
  <c r="AL356" i="4"/>
  <c r="W357" i="6"/>
  <c r="AC357" i="6" s="1"/>
  <c r="AL254" i="4"/>
  <c r="W255" i="6"/>
  <c r="AC255" i="6" s="1"/>
  <c r="AL281" i="4"/>
  <c r="W282" i="6"/>
  <c r="AC282" i="6" s="1"/>
  <c r="R681" i="6"/>
  <c r="AL341" i="4"/>
  <c r="W342" i="6"/>
  <c r="AC342" i="6" s="1"/>
  <c r="AL272" i="4"/>
  <c r="W273" i="6"/>
  <c r="AC273" i="6" s="1"/>
  <c r="AL124" i="4"/>
  <c r="W125" i="6"/>
  <c r="AC125" i="6" s="1"/>
  <c r="AL27" i="4"/>
  <c r="W28" i="6"/>
  <c r="AC28" i="6" s="1"/>
  <c r="AL21" i="4"/>
  <c r="W22" i="6"/>
  <c r="AC22" i="6" s="1"/>
  <c r="AL90" i="4"/>
  <c r="W91" i="6"/>
  <c r="AC91" i="6" s="1"/>
  <c r="AL308" i="4"/>
  <c r="W309" i="6"/>
  <c r="AC309" i="6" s="1"/>
  <c r="AL45" i="4"/>
  <c r="W46" i="6"/>
  <c r="AC46" i="6" s="1"/>
  <c r="AL60" i="4"/>
  <c r="W61" i="6"/>
  <c r="AC61" i="6" s="1"/>
  <c r="AL199" i="4"/>
  <c r="W200" i="6"/>
  <c r="AC200" i="6" s="1"/>
  <c r="AL72" i="4"/>
  <c r="W73" i="6"/>
  <c r="AC73" i="6" s="1"/>
  <c r="AL287" i="4"/>
  <c r="W288" i="6"/>
  <c r="AC288" i="6" s="1"/>
  <c r="AL178" i="4"/>
  <c r="W179" i="6"/>
  <c r="AC179" i="6" s="1"/>
  <c r="AL299" i="4"/>
  <c r="W300" i="6"/>
  <c r="AC300" i="6" s="1"/>
  <c r="AL263" i="4"/>
  <c r="W264" i="6"/>
  <c r="AC264" i="6" s="1"/>
  <c r="AL323" i="4"/>
  <c r="W324" i="6"/>
  <c r="AC324" i="6" s="1"/>
  <c r="AL365" i="4"/>
  <c r="W366" i="6"/>
  <c r="AC366" i="6" s="1"/>
  <c r="AL166" i="4"/>
  <c r="W167" i="6"/>
  <c r="AC167" i="6" s="1"/>
  <c r="AL139" i="4"/>
  <c r="W140" i="6"/>
  <c r="AC140" i="6" s="1"/>
  <c r="AL190" i="4"/>
  <c r="W191" i="6"/>
  <c r="AC191" i="6" s="1"/>
  <c r="AL205" i="4"/>
  <c r="W206" i="6"/>
  <c r="AC206" i="6" s="1"/>
  <c r="AL115" i="4"/>
  <c r="W116" i="6"/>
  <c r="AC116" i="6" s="1"/>
  <c r="AL93" i="4"/>
  <c r="W94" i="6"/>
  <c r="AC94" i="6" s="1"/>
  <c r="AL51" i="4"/>
  <c r="W52" i="6"/>
  <c r="AC52" i="6" s="1"/>
  <c r="AL66" i="4"/>
  <c r="W67" i="6"/>
  <c r="AC67" i="6" s="1"/>
  <c r="AL63" i="4"/>
  <c r="W64" i="6"/>
  <c r="AC64" i="6" s="1"/>
  <c r="AL317" i="4"/>
  <c r="W318" i="6"/>
  <c r="AC318" i="6" s="1"/>
  <c r="AL133" i="4"/>
  <c r="W134" i="6"/>
  <c r="AC134" i="6" s="1"/>
  <c r="AL314" i="4"/>
  <c r="W315" i="6"/>
  <c r="AC315" i="6" s="1"/>
  <c r="AL154" i="4"/>
  <c r="W155" i="6"/>
  <c r="AC155" i="6" s="1"/>
  <c r="AL57" i="4"/>
  <c r="W58" i="6"/>
  <c r="AC58" i="6" s="1"/>
  <c r="AL290" i="4"/>
  <c r="W291" i="6"/>
  <c r="AC291" i="6" s="1"/>
  <c r="AL260" i="4"/>
  <c r="W261" i="6"/>
  <c r="AC261" i="6" s="1"/>
  <c r="AL387" i="4"/>
  <c r="W388" i="6"/>
  <c r="AC388" i="6" s="1"/>
  <c r="AL12" i="4"/>
  <c r="W13" i="6"/>
  <c r="AC13" i="6" s="1"/>
  <c r="AL193" i="4"/>
  <c r="W194" i="6"/>
  <c r="AC194" i="6" s="1"/>
  <c r="AL84" i="4"/>
  <c r="W85" i="6"/>
  <c r="AC85" i="6" s="1"/>
  <c r="AL118" i="4"/>
  <c r="W119" i="6"/>
  <c r="AC119" i="6" s="1"/>
  <c r="AL108" i="4"/>
  <c r="W109" i="6"/>
  <c r="AC109" i="6" s="1"/>
  <c r="AL284" i="4"/>
  <c r="W285" i="6"/>
  <c r="AC285" i="6" s="1"/>
  <c r="AL196" i="4"/>
  <c r="W197" i="6"/>
  <c r="AC197" i="6" s="1"/>
  <c r="AL278" i="4"/>
  <c r="W279" i="6"/>
  <c r="AC279" i="6" s="1"/>
  <c r="AL96" i="4"/>
  <c r="W97" i="6"/>
  <c r="AC97" i="6" s="1"/>
  <c r="AL359" i="4"/>
  <c r="W360" i="6"/>
  <c r="AC360" i="6" s="1"/>
  <c r="AL380" i="4"/>
  <c r="W381" i="6"/>
  <c r="AC381" i="6" s="1"/>
  <c r="AL353" i="4"/>
  <c r="W354" i="6"/>
  <c r="AC354" i="6" s="1"/>
  <c r="AL332" i="4"/>
  <c r="W333" i="6"/>
  <c r="AC333" i="6" s="1"/>
  <c r="AL269" i="4"/>
  <c r="W270" i="6"/>
  <c r="AC270" i="6" s="1"/>
  <c r="AL102" i="4"/>
  <c r="W103" i="6"/>
  <c r="AC103" i="6" s="1"/>
  <c r="AL175" i="4"/>
  <c r="W176" i="6"/>
  <c r="AC176" i="6" s="1"/>
  <c r="AL54" i="4"/>
  <c r="W55" i="6"/>
  <c r="AC55" i="6" s="1"/>
  <c r="AL142" i="4"/>
  <c r="W143" i="6"/>
  <c r="AC143" i="6" s="1"/>
  <c r="AL326" i="4"/>
  <c r="W327" i="6"/>
  <c r="AC327" i="6" s="1"/>
  <c r="AL127" i="4"/>
  <c r="W128" i="6"/>
  <c r="AC128" i="6" s="1"/>
  <c r="AL320" i="4"/>
  <c r="W321" i="6"/>
  <c r="AC321" i="6" s="1"/>
  <c r="AL374" i="4"/>
  <c r="W375" i="6"/>
  <c r="AC375" i="6" s="1"/>
  <c r="AD112" i="6"/>
  <c r="AL187" i="4"/>
  <c r="W188" i="6"/>
  <c r="AC188" i="6" s="1"/>
  <c r="AL169" i="4"/>
  <c r="W170" i="6"/>
  <c r="AC170" i="6" s="1"/>
  <c r="AL350" i="4"/>
  <c r="W351" i="6"/>
  <c r="AC351" i="6" s="1"/>
  <c r="AL362" i="4"/>
  <c r="W363" i="6"/>
  <c r="AC363" i="6" s="1"/>
  <c r="AL78" i="4"/>
  <c r="W79" i="6"/>
  <c r="AC79" i="6" s="1"/>
  <c r="AL397" i="4"/>
  <c r="W398" i="6"/>
  <c r="AC398" i="6" s="1"/>
  <c r="AL81" i="4"/>
  <c r="W82" i="6"/>
  <c r="AC82" i="6" s="1"/>
  <c r="AL163" i="4"/>
  <c r="W164" i="6"/>
  <c r="AC164" i="6" s="1"/>
  <c r="AL36" i="4"/>
  <c r="W37" i="6"/>
  <c r="AC37" i="6" s="1"/>
  <c r="AL275" i="4"/>
  <c r="W276" i="6"/>
  <c r="AC276" i="6" s="1"/>
  <c r="AL160" i="4"/>
  <c r="W161" i="6"/>
  <c r="AC161" i="6" s="1"/>
  <c r="AL9" i="4"/>
  <c r="W10" i="6"/>
  <c r="AC10" i="6" s="1"/>
  <c r="AL18" i="4"/>
  <c r="W19" i="6"/>
  <c r="AC19" i="6" s="1"/>
  <c r="AL368" i="4"/>
  <c r="W369" i="6"/>
  <c r="AC369" i="6" s="1"/>
  <c r="AL172" i="4"/>
  <c r="W173" i="6"/>
  <c r="AC173" i="6" s="1"/>
  <c r="AL400" i="4"/>
  <c r="W401" i="6"/>
  <c r="AC401" i="6" s="1"/>
  <c r="AZ113" i="2"/>
  <c r="AE113" i="4"/>
  <c r="AM386" i="4"/>
  <c r="AM243" i="4"/>
  <c r="AM653" i="4"/>
  <c r="AM647" i="4"/>
  <c r="AM648" i="4"/>
  <c r="AM654" i="4"/>
  <c r="AM650" i="4"/>
  <c r="AM630" i="4"/>
  <c r="AJ671" i="4"/>
  <c r="AM635" i="4"/>
  <c r="AM649" i="4"/>
  <c r="AM639" i="4"/>
  <c r="AM643" i="4"/>
  <c r="AM222" i="4"/>
  <c r="AM646" i="4"/>
  <c r="AM656" i="4"/>
  <c r="AM636" i="4"/>
  <c r="AJ678" i="4"/>
  <c r="AM228" i="4"/>
  <c r="AM231" i="4"/>
  <c r="AM393" i="4"/>
  <c r="AM655" i="4"/>
  <c r="AM213" i="4"/>
  <c r="AM225" i="4"/>
  <c r="AM234" i="4"/>
  <c r="AM640" i="4"/>
  <c r="AM659" i="4"/>
  <c r="AM631" i="4"/>
  <c r="AM641" i="4"/>
  <c r="AM633" i="4"/>
  <c r="AM247" i="4"/>
  <c r="AM240" i="4"/>
  <c r="AM642" i="4"/>
  <c r="AM644" i="4"/>
  <c r="AM216" i="4"/>
  <c r="AM634" i="4"/>
  <c r="AM237" i="4"/>
  <c r="AM632" i="4"/>
  <c r="AM638" i="4"/>
  <c r="AM660" i="4"/>
  <c r="AM637" i="4"/>
  <c r="AM219" i="4"/>
  <c r="AM658" i="4"/>
  <c r="AM657" i="4"/>
  <c r="AM652" i="4"/>
  <c r="AM662" i="4"/>
  <c r="AM668" i="4" s="1"/>
  <c r="AM680" i="4" s="1"/>
  <c r="AJ668" i="4"/>
  <c r="AH69" i="4"/>
  <c r="AH93" i="4"/>
  <c r="AH317" i="4"/>
  <c r="AH260" i="4"/>
  <c r="AH202" i="4"/>
  <c r="AH142" i="4"/>
  <c r="AH296" i="4"/>
  <c r="AH341" i="4"/>
  <c r="AH118" i="4"/>
  <c r="AH166" i="4"/>
  <c r="AH238" i="4"/>
  <c r="AH390" i="4"/>
  <c r="AH81" i="4"/>
  <c r="AH244" i="4"/>
  <c r="AH115" i="4"/>
  <c r="AH199" i="4"/>
  <c r="AH127" i="4"/>
  <c r="AH12" i="4"/>
  <c r="AH124" i="4"/>
  <c r="AH406" i="4"/>
  <c r="AH272" i="4"/>
  <c r="AH78" i="4"/>
  <c r="AH30" i="4"/>
  <c r="AH36" i="4"/>
  <c r="AH175" i="4"/>
  <c r="AH403" i="4"/>
  <c r="AH299" i="4"/>
  <c r="AH356" i="4"/>
  <c r="AH181" i="4"/>
  <c r="AH311" i="4"/>
  <c r="AH359" i="4"/>
  <c r="AH75" i="4"/>
  <c r="AH374" i="4"/>
  <c r="AH184" i="4"/>
  <c r="AH205" i="4"/>
  <c r="AH241" i="4"/>
  <c r="AH332" i="4"/>
  <c r="AH63" i="4"/>
  <c r="AH223" i="4"/>
  <c r="AH214" i="4"/>
  <c r="AH136" i="4"/>
  <c r="AH105" i="4"/>
  <c r="AH305" i="4"/>
  <c r="AH269" i="4"/>
  <c r="AH344" i="4"/>
  <c r="AH365" i="4"/>
  <c r="AH257" i="4"/>
  <c r="AH281" i="4"/>
  <c r="AH338" i="4"/>
  <c r="AH172" i="4"/>
  <c r="AH151" i="4"/>
  <c r="AH6" i="4"/>
  <c r="AH102" i="4"/>
  <c r="AH3" i="4"/>
  <c r="AH163" i="4"/>
  <c r="AH232" i="4"/>
  <c r="AH48" i="4"/>
  <c r="AH54" i="4"/>
  <c r="AH24" i="4"/>
  <c r="AH278" i="4"/>
  <c r="AH84" i="4"/>
  <c r="AH121" i="4"/>
  <c r="AH347" i="4"/>
  <c r="AH208" i="4"/>
  <c r="AH314" i="4"/>
  <c r="AH394" i="4"/>
  <c r="AH290" i="4"/>
  <c r="AH193" i="4"/>
  <c r="AH266" i="4"/>
  <c r="AH254" i="4"/>
  <c r="AH674" i="4"/>
  <c r="AH139" i="4"/>
  <c r="AH57" i="4"/>
  <c r="AH226" i="4"/>
  <c r="AH211" i="4"/>
  <c r="AH154" i="4"/>
  <c r="AH377" i="4"/>
  <c r="AH178" i="4"/>
  <c r="AH9" i="4"/>
  <c r="AH33" i="4"/>
  <c r="AH326" i="4"/>
  <c r="AH66" i="4"/>
  <c r="AH130" i="4"/>
  <c r="AH397" i="4"/>
  <c r="AH187" i="4"/>
  <c r="AH108" i="4"/>
  <c r="AH302" i="4"/>
  <c r="AH217" i="4"/>
  <c r="AH157" i="4"/>
  <c r="AH350" i="4"/>
  <c r="AH60" i="4"/>
  <c r="AH133" i="4"/>
  <c r="AH220" i="4"/>
  <c r="AH196" i="4"/>
  <c r="AH275" i="4"/>
  <c r="AH387" i="4"/>
  <c r="AH308" i="4"/>
  <c r="AH169" i="4"/>
  <c r="AH251" i="4"/>
  <c r="AH362" i="4"/>
  <c r="AH263" i="4"/>
  <c r="AH160" i="4"/>
  <c r="AH15" i="4"/>
  <c r="AH99" i="4"/>
  <c r="AH72" i="4"/>
  <c r="AH400" i="4"/>
  <c r="AH27" i="4"/>
  <c r="AH353" i="4"/>
  <c r="AH284" i="4"/>
  <c r="AH21" i="4"/>
  <c r="AH368" i="4"/>
  <c r="AH293" i="4"/>
  <c r="AH329" i="4"/>
  <c r="AH42" i="4"/>
  <c r="AH409" i="4"/>
  <c r="AH190" i="4"/>
  <c r="AH45" i="4"/>
  <c r="AH287" i="4"/>
  <c r="AH380" i="4"/>
  <c r="AH235" i="4"/>
  <c r="AH145" i="4"/>
  <c r="AH148" i="4"/>
  <c r="AH96" i="4"/>
  <c r="AH90" i="4"/>
  <c r="AH371" i="4"/>
  <c r="AH248" i="4"/>
  <c r="AH229" i="4"/>
  <c r="AH320" i="4"/>
  <c r="AH18" i="4"/>
  <c r="AH111" i="4"/>
  <c r="AH39" i="4"/>
  <c r="AH323" i="4"/>
  <c r="AH87" i="4"/>
  <c r="AH335" i="4"/>
  <c r="AH383" i="4"/>
  <c r="AH51" i="4"/>
  <c r="R684" i="4"/>
  <c r="AN680" i="2"/>
  <c r="AY665" i="2"/>
  <c r="AY111" i="2"/>
  <c r="AL676" i="4" l="1"/>
  <c r="AL6" i="4"/>
  <c r="AL677" i="4"/>
  <c r="AM684" i="6"/>
  <c r="P680" i="8"/>
  <c r="P684" i="8" s="1"/>
  <c r="H677" i="7"/>
  <c r="AM670" i="7"/>
  <c r="AM674" i="7"/>
  <c r="AM666" i="7"/>
  <c r="AM667" i="7" s="1"/>
  <c r="AM680" i="7" s="1"/>
  <c r="AM671" i="7"/>
  <c r="AM678" i="7"/>
  <c r="Q666" i="7"/>
  <c r="Q667" i="7" s="1"/>
  <c r="AL670" i="4"/>
  <c r="AL681" i="4" s="1"/>
  <c r="AM678" i="4"/>
  <c r="AL121" i="4"/>
  <c r="AL665" i="4" s="1"/>
  <c r="AL667" i="4" s="1"/>
  <c r="AL680" i="4" s="1"/>
  <c r="AM671" i="4"/>
  <c r="AM681" i="4" s="1"/>
  <c r="W244" i="6"/>
  <c r="Q668" i="8"/>
  <c r="H674" i="8"/>
  <c r="R6" i="8"/>
  <c r="R79" i="8"/>
  <c r="R674" i="8" s="1"/>
  <c r="J674" i="8"/>
  <c r="H675" i="8"/>
  <c r="R219" i="8"/>
  <c r="L665" i="8"/>
  <c r="R209" i="8"/>
  <c r="J668" i="8"/>
  <c r="R9" i="8"/>
  <c r="R217" i="8"/>
  <c r="H671" i="8"/>
  <c r="R507" i="8"/>
  <c r="J671" i="8"/>
  <c r="Q671" i="8"/>
  <c r="R237" i="8"/>
  <c r="L666" i="8"/>
  <c r="R140" i="8"/>
  <c r="J673" i="8"/>
  <c r="R207" i="8"/>
  <c r="H668" i="8"/>
  <c r="R637" i="8"/>
  <c r="L676" i="8"/>
  <c r="R31" i="8"/>
  <c r="J678" i="8"/>
  <c r="Q674" i="8"/>
  <c r="AL390" i="4"/>
  <c r="AL675" i="4" s="1"/>
  <c r="AL682" i="4" s="1"/>
  <c r="AL157" i="4"/>
  <c r="AL666" i="4" s="1"/>
  <c r="AA677" i="6"/>
  <c r="AJ368" i="4"/>
  <c r="AA368" i="6" s="1"/>
  <c r="AZ665" i="2"/>
  <c r="AB671" i="6"/>
  <c r="AB668" i="6"/>
  <c r="AA668" i="6"/>
  <c r="G684" i="7"/>
  <c r="B44" i="5" s="1"/>
  <c r="AK110" i="4"/>
  <c r="V110" i="6" s="1"/>
  <c r="AC110" i="6" s="1"/>
  <c r="AB678" i="6"/>
  <c r="AI211" i="4"/>
  <c r="AI151" i="4"/>
  <c r="AI3" i="4"/>
  <c r="AI244" i="4"/>
  <c r="AI111" i="4"/>
  <c r="AI248" i="4"/>
  <c r="AJ244" i="4"/>
  <c r="AA244" i="6" s="1"/>
  <c r="AK83" i="4"/>
  <c r="V83" i="6" s="1"/>
  <c r="AC83" i="6" s="1"/>
  <c r="AA411" i="6"/>
  <c r="AA355" i="6"/>
  <c r="AJ160" i="4"/>
  <c r="AA160" i="6" s="1"/>
  <c r="AA277" i="6"/>
  <c r="AK271" i="4"/>
  <c r="AK269" i="4" s="1"/>
  <c r="AK422" i="4"/>
  <c r="V422" i="6" s="1"/>
  <c r="AC422" i="6" s="1"/>
  <c r="AA171" i="6"/>
  <c r="AJ220" i="4"/>
  <c r="AK189" i="4"/>
  <c r="AK187" i="4" s="1"/>
  <c r="AA421" i="6"/>
  <c r="AJ136" i="4"/>
  <c r="AA136" i="6" s="1"/>
  <c r="AA207" i="6"/>
  <c r="AJ374" i="4"/>
  <c r="AA374" i="6" s="1"/>
  <c r="AA426" i="6"/>
  <c r="AK313" i="4"/>
  <c r="AK311" i="4" s="1"/>
  <c r="AA358" i="6"/>
  <c r="AJ406" i="4"/>
  <c r="AA406" i="6" s="1"/>
  <c r="AK14" i="4"/>
  <c r="AK12" i="4" s="1"/>
  <c r="AJ118" i="4"/>
  <c r="AJ296" i="4"/>
  <c r="AJ202" i="4"/>
  <c r="AA202" i="6" s="1"/>
  <c r="AK147" i="4"/>
  <c r="AK145" i="4" s="1"/>
  <c r="AK382" i="4"/>
  <c r="AK380" i="4" s="1"/>
  <c r="AA192" i="6"/>
  <c r="AJ329" i="4"/>
  <c r="AA329" i="6" s="1"/>
  <c r="AK23" i="4"/>
  <c r="V23" i="6" s="1"/>
  <c r="AC23" i="6" s="1"/>
  <c r="AA29" i="6"/>
  <c r="AK74" i="4"/>
  <c r="V74" i="6" s="1"/>
  <c r="AC74" i="6" s="1"/>
  <c r="AA420" i="6"/>
  <c r="AK253" i="4"/>
  <c r="AK251" i="4" s="1"/>
  <c r="AJ196" i="4"/>
  <c r="AA196" i="6" s="1"/>
  <c r="AK352" i="4"/>
  <c r="AK350" i="4" s="1"/>
  <c r="AA304" i="6"/>
  <c r="AJ326" i="4"/>
  <c r="AA68" i="6"/>
  <c r="AK212" i="4"/>
  <c r="V212" i="6" s="1"/>
  <c r="AC212" i="6" s="1"/>
  <c r="AA256" i="6"/>
  <c r="AA215" i="6"/>
  <c r="AK361" i="4"/>
  <c r="V361" i="6" s="1"/>
  <c r="AC361" i="6" s="1"/>
  <c r="AK183" i="4"/>
  <c r="V183" i="6" s="1"/>
  <c r="AC183" i="6" s="1"/>
  <c r="AJ175" i="4"/>
  <c r="AA175" i="6" s="1"/>
  <c r="AA32" i="6"/>
  <c r="AK274" i="4"/>
  <c r="V274" i="6" s="1"/>
  <c r="AC274" i="6" s="1"/>
  <c r="AA392" i="6"/>
  <c r="AJ166" i="4"/>
  <c r="AA166" i="6" s="1"/>
  <c r="AK95" i="4"/>
  <c r="V95" i="6" s="1"/>
  <c r="AC95" i="6" s="1"/>
  <c r="AK114" i="4"/>
  <c r="V114" i="6" s="1"/>
  <c r="AC114" i="6" s="1"/>
  <c r="AA150" i="6"/>
  <c r="AA156" i="6"/>
  <c r="AJ241" i="4"/>
  <c r="AA322" i="6"/>
  <c r="AJ96" i="4"/>
  <c r="AK135" i="4"/>
  <c r="V135" i="6" s="1"/>
  <c r="AC135" i="6" s="1"/>
  <c r="AK180" i="4"/>
  <c r="AK178" i="4" s="1"/>
  <c r="AA141" i="6"/>
  <c r="AA292" i="6"/>
  <c r="AK349" i="4"/>
  <c r="AK347" i="4" s="1"/>
  <c r="AK50" i="4"/>
  <c r="AK48" i="4" s="1"/>
  <c r="AK104" i="4"/>
  <c r="V104" i="6" s="1"/>
  <c r="AC104" i="6" s="1"/>
  <c r="AK340" i="4"/>
  <c r="V340" i="6" s="1"/>
  <c r="AC340" i="6" s="1"/>
  <c r="AK38" i="4"/>
  <c r="AK36" i="4" s="1"/>
  <c r="AJ69" i="4"/>
  <c r="AJ383" i="4"/>
  <c r="AA383" i="6" s="1"/>
  <c r="AA89" i="6"/>
  <c r="AJ39" i="4"/>
  <c r="AA39" i="6" s="1"/>
  <c r="AK20" i="4"/>
  <c r="V20" i="6" s="1"/>
  <c r="AC20" i="6" s="1"/>
  <c r="AA230" i="6"/>
  <c r="AK92" i="4"/>
  <c r="AK90" i="4" s="1"/>
  <c r="AA59" i="6"/>
  <c r="AJ84" i="4"/>
  <c r="AA283" i="6"/>
  <c r="AK389" i="4"/>
  <c r="AK387" i="4" s="1"/>
  <c r="AA227" i="6"/>
  <c r="AJ314" i="4"/>
  <c r="AJ172" i="4"/>
  <c r="AA172" i="6" s="1"/>
  <c r="AJ305" i="4"/>
  <c r="BB113" i="2"/>
  <c r="AK26" i="4"/>
  <c r="V26" i="6" s="1"/>
  <c r="AC26" i="6" s="1"/>
  <c r="Q675" i="8"/>
  <c r="L675" i="8"/>
  <c r="I667" i="8"/>
  <c r="I680" i="8" s="1"/>
  <c r="AA389" i="6"/>
  <c r="AK132" i="4"/>
  <c r="AK130" i="4" s="1"/>
  <c r="AA201" i="6"/>
  <c r="R666" i="7"/>
  <c r="AK358" i="4"/>
  <c r="AK356" i="4" s="1"/>
  <c r="AK47" i="4"/>
  <c r="AK45" i="4" s="1"/>
  <c r="AA117" i="6"/>
  <c r="I682" i="8"/>
  <c r="J682" i="7"/>
  <c r="J684" i="7" s="1"/>
  <c r="K678" i="8"/>
  <c r="AJ36" i="4"/>
  <c r="AK201" i="4"/>
  <c r="V201" i="6" s="1"/>
  <c r="AC201" i="6" s="1"/>
  <c r="AJ257" i="4"/>
  <c r="Y668" i="6"/>
  <c r="Y680" i="6" s="1"/>
  <c r="Y684" i="6" s="1"/>
  <c r="E29" i="5" s="1"/>
  <c r="E31" i="5" s="1"/>
  <c r="E33" i="5" s="1"/>
  <c r="E39" i="5" s="1"/>
  <c r="AD663" i="6" s="1"/>
  <c r="AA331" i="6"/>
  <c r="AA26" i="6"/>
  <c r="AF661" i="7"/>
  <c r="G673" i="8"/>
  <c r="AK89" i="4"/>
  <c r="AK87" i="4" s="1"/>
  <c r="AK192" i="4"/>
  <c r="V192" i="6" s="1"/>
  <c r="AC192" i="6" s="1"/>
  <c r="AK120" i="4"/>
  <c r="AK118" i="4" s="1"/>
  <c r="AA120" i="6"/>
  <c r="AJ229" i="4"/>
  <c r="AJ205" i="4"/>
  <c r="AJ263" i="4"/>
  <c r="AK379" i="4"/>
  <c r="AK377" i="4" s="1"/>
  <c r="AK174" i="4"/>
  <c r="AK172" i="4" s="1"/>
  <c r="AA147" i="6"/>
  <c r="AA316" i="6"/>
  <c r="AJ387" i="4"/>
  <c r="Z668" i="7"/>
  <c r="R665" i="7"/>
  <c r="J677" i="8"/>
  <c r="Q636" i="8"/>
  <c r="R630" i="8"/>
  <c r="L671" i="8"/>
  <c r="L681" i="8" s="1"/>
  <c r="H144" i="8"/>
  <c r="R144" i="8" s="1"/>
  <c r="Q144" i="8"/>
  <c r="H343" i="8"/>
  <c r="R343" i="8" s="1"/>
  <c r="Q343" i="8"/>
  <c r="H132" i="8"/>
  <c r="R132" i="8" s="1"/>
  <c r="Q132" i="8"/>
  <c r="H370" i="8"/>
  <c r="R370" i="8" s="1"/>
  <c r="Q370" i="8"/>
  <c r="H71" i="8"/>
  <c r="R71" i="8" s="1"/>
  <c r="Q71" i="8"/>
  <c r="H141" i="8"/>
  <c r="R141" i="8" s="1"/>
  <c r="Q141" i="8"/>
  <c r="H80" i="8"/>
  <c r="R80" i="8" s="1"/>
  <c r="Q80" i="8"/>
  <c r="H95" i="8"/>
  <c r="R95" i="8" s="1"/>
  <c r="Q95" i="8"/>
  <c r="H120" i="8"/>
  <c r="R120" i="8" s="1"/>
  <c r="Q120" i="8"/>
  <c r="H271" i="8"/>
  <c r="R271" i="8" s="1"/>
  <c r="Q271" i="8"/>
  <c r="H322" i="8"/>
  <c r="R322" i="8" s="1"/>
  <c r="Q322" i="8"/>
  <c r="H56" i="8"/>
  <c r="R56" i="8" s="1"/>
  <c r="Q56" i="8"/>
  <c r="H20" i="8"/>
  <c r="R20" i="8" s="1"/>
  <c r="Q20" i="8"/>
  <c r="H107" i="8"/>
  <c r="R107" i="8" s="1"/>
  <c r="Q107" i="8"/>
  <c r="H180" i="8"/>
  <c r="R180" i="8" s="1"/>
  <c r="Q180" i="8"/>
  <c r="H310" i="8"/>
  <c r="R310" i="8" s="1"/>
  <c r="Q310" i="8"/>
  <c r="AA41" i="6"/>
  <c r="AA74" i="6"/>
  <c r="AA174" i="6"/>
  <c r="H334" i="8"/>
  <c r="R334" i="8" s="1"/>
  <c r="Q334" i="8"/>
  <c r="H331" i="8"/>
  <c r="R331" i="8" s="1"/>
  <c r="Q331" i="8"/>
  <c r="G665" i="8"/>
  <c r="H283" i="8"/>
  <c r="R283" i="8" s="1"/>
  <c r="Q283" i="8"/>
  <c r="H230" i="8"/>
  <c r="R230" i="8" s="1"/>
  <c r="Q230" i="8"/>
  <c r="L240" i="8"/>
  <c r="R240" i="8" s="1"/>
  <c r="Q240" i="8"/>
  <c r="H262" i="8"/>
  <c r="R262" i="8" s="1"/>
  <c r="Q262" i="8"/>
  <c r="G676" i="8"/>
  <c r="J670" i="8"/>
  <c r="H367" i="8"/>
  <c r="R367" i="8" s="1"/>
  <c r="Q367" i="8"/>
  <c r="H44" i="8"/>
  <c r="R44" i="8" s="1"/>
  <c r="Q44" i="8"/>
  <c r="H192" i="8"/>
  <c r="R192" i="8" s="1"/>
  <c r="Q192" i="8"/>
  <c r="H319" i="8"/>
  <c r="R319" i="8" s="1"/>
  <c r="Q319" i="8"/>
  <c r="H379" i="8"/>
  <c r="R379" i="8" s="1"/>
  <c r="Q379" i="8"/>
  <c r="R116" i="8"/>
  <c r="J665" i="8"/>
  <c r="R81" i="7"/>
  <c r="G81" i="8"/>
  <c r="H11" i="8"/>
  <c r="Q11" i="8"/>
  <c r="G670" i="8"/>
  <c r="G681" i="8" s="1"/>
  <c r="H211" i="8"/>
  <c r="R211" i="8" s="1"/>
  <c r="Q211" i="8"/>
  <c r="H204" i="8"/>
  <c r="R204" i="8" s="1"/>
  <c r="Q204" i="8"/>
  <c r="H242" i="8"/>
  <c r="R242" i="8" s="1"/>
  <c r="Q242" i="8"/>
  <c r="H355" i="8"/>
  <c r="R355" i="8" s="1"/>
  <c r="Q355" i="8"/>
  <c r="H32" i="8"/>
  <c r="R32" i="8" s="1"/>
  <c r="Q32" i="8"/>
  <c r="H154" i="8"/>
  <c r="R154" i="8" s="1"/>
  <c r="Q154" i="8"/>
  <c r="H227" i="8"/>
  <c r="R227" i="8" s="1"/>
  <c r="Q227" i="8"/>
  <c r="H92" i="8"/>
  <c r="R92" i="8" s="1"/>
  <c r="Q92" i="8"/>
  <c r="H165" i="8"/>
  <c r="R165" i="8" s="1"/>
  <c r="Q165" i="8"/>
  <c r="R215" i="8"/>
  <c r="H346" i="8"/>
  <c r="R346" i="8" s="1"/>
  <c r="Q346" i="8"/>
  <c r="H35" i="8"/>
  <c r="R35" i="8" s="1"/>
  <c r="Q35" i="8"/>
  <c r="H68" i="8"/>
  <c r="R68" i="8" s="1"/>
  <c r="Q68" i="8"/>
  <c r="H47" i="8"/>
  <c r="R47" i="8" s="1"/>
  <c r="Q47" i="8"/>
  <c r="AJ81" i="4"/>
  <c r="AK319" i="4"/>
  <c r="V319" i="6" s="1"/>
  <c r="AC319" i="6" s="1"/>
  <c r="AK408" i="4"/>
  <c r="AK406" i="4" s="1"/>
  <c r="AK426" i="4"/>
  <c r="V426" i="6" s="1"/>
  <c r="AC426" i="6" s="1"/>
  <c r="AK425" i="4"/>
  <c r="V425" i="6" s="1"/>
  <c r="AC425" i="6" s="1"/>
  <c r="AK420" i="4"/>
  <c r="V420" i="6" s="1"/>
  <c r="AC420" i="6" s="1"/>
  <c r="AJ145" i="4"/>
  <c r="AJ27" i="4"/>
  <c r="AJ350" i="4"/>
  <c r="AK59" i="4"/>
  <c r="AK57" i="4" s="1"/>
  <c r="AK316" i="4"/>
  <c r="AK314" i="4" s="1"/>
  <c r="AJ223" i="4"/>
  <c r="AK298" i="4"/>
  <c r="V298" i="6" s="1"/>
  <c r="AC298" i="6" s="1"/>
  <c r="AA307" i="6"/>
  <c r="AA408" i="6"/>
  <c r="AA132" i="6"/>
  <c r="R199" i="7"/>
  <c r="G199" i="8"/>
  <c r="R670" i="7"/>
  <c r="J676" i="8"/>
  <c r="R384" i="8"/>
  <c r="R675" i="8" s="1"/>
  <c r="J675" i="8"/>
  <c r="H201" i="8"/>
  <c r="R201" i="8" s="1"/>
  <c r="Q201" i="8"/>
  <c r="H218" i="8"/>
  <c r="R218" i="8" s="1"/>
  <c r="Q218" i="8"/>
  <c r="R117" i="8"/>
  <c r="H402" i="8"/>
  <c r="R402" i="8" s="1"/>
  <c r="Q402" i="8"/>
  <c r="H389" i="8"/>
  <c r="R389" i="8" s="1"/>
  <c r="Q389" i="8"/>
  <c r="H298" i="8"/>
  <c r="R298" i="8" s="1"/>
  <c r="Q298" i="8"/>
  <c r="H286" i="8"/>
  <c r="R286" i="8" s="1"/>
  <c r="Q286" i="8"/>
  <c r="H129" i="8"/>
  <c r="R129" i="8" s="1"/>
  <c r="Q129" i="8"/>
  <c r="H23" i="8"/>
  <c r="R23" i="8" s="1"/>
  <c r="Q23" i="8"/>
  <c r="H307" i="8"/>
  <c r="R307" i="8" s="1"/>
  <c r="Q307" i="8"/>
  <c r="L228" i="8"/>
  <c r="L677" i="8" s="1"/>
  <c r="Q228" i="8"/>
  <c r="K673" i="8"/>
  <c r="H104" i="8"/>
  <c r="R104" i="8" s="1"/>
  <c r="Q104" i="8"/>
  <c r="H138" i="8"/>
  <c r="R138" i="8" s="1"/>
  <c r="Q138" i="8"/>
  <c r="H295" i="8"/>
  <c r="R295" i="8" s="1"/>
  <c r="Q295" i="8"/>
  <c r="H83" i="8"/>
  <c r="R83" i="8" s="1"/>
  <c r="Q83" i="8"/>
  <c r="H399" i="8"/>
  <c r="R399" i="8" s="1"/>
  <c r="Q399" i="8"/>
  <c r="H177" i="8"/>
  <c r="R177" i="8" s="1"/>
  <c r="Q177" i="8"/>
  <c r="H168" i="8"/>
  <c r="R168" i="8" s="1"/>
  <c r="Q168" i="8"/>
  <c r="H235" i="8"/>
  <c r="R235" i="8" s="1"/>
  <c r="Q235" i="8"/>
  <c r="H59" i="8"/>
  <c r="R59" i="8" s="1"/>
  <c r="Q59" i="8"/>
  <c r="H239" i="8"/>
  <c r="R239" i="8" s="1"/>
  <c r="Q239" i="8"/>
  <c r="H411" i="8"/>
  <c r="R411" i="8" s="1"/>
  <c r="Q411" i="8"/>
  <c r="G666" i="8"/>
  <c r="AK198" i="4"/>
  <c r="V198" i="6" s="1"/>
  <c r="AC198" i="6" s="1"/>
  <c r="AJ130" i="4"/>
  <c r="AJ377" i="4"/>
  <c r="AJ199" i="4"/>
  <c r="AJ317" i="4"/>
  <c r="AJ24" i="4"/>
  <c r="AK307" i="4"/>
  <c r="V307" i="6" s="1"/>
  <c r="AC307" i="6" s="1"/>
  <c r="AK376" i="4"/>
  <c r="AK374" i="4" s="1"/>
  <c r="AA328" i="6"/>
  <c r="AA20" i="6"/>
  <c r="AA92" i="6"/>
  <c r="AA382" i="6"/>
  <c r="AA204" i="6"/>
  <c r="AK385" i="4"/>
  <c r="V385" i="6" s="1"/>
  <c r="AC385" i="6" s="1"/>
  <c r="AK41" i="4"/>
  <c r="V41" i="6" s="1"/>
  <c r="AC41" i="6" s="1"/>
  <c r="AJ18" i="4"/>
  <c r="AJ90" i="4"/>
  <c r="AJ380" i="4"/>
  <c r="AK331" i="4"/>
  <c r="AK329" i="4" s="1"/>
  <c r="AJ21" i="4"/>
  <c r="AJ72" i="4"/>
  <c r="AJ311" i="4"/>
  <c r="AJ12" i="4"/>
  <c r="AJ251" i="4"/>
  <c r="AJ302" i="4"/>
  <c r="AK328" i="4"/>
  <c r="V328" i="6" s="1"/>
  <c r="AC328" i="6" s="1"/>
  <c r="AK227" i="4"/>
  <c r="AK226" i="4" s="1"/>
  <c r="AK405" i="4"/>
  <c r="AK403" i="4" s="1"/>
  <c r="AK239" i="4"/>
  <c r="V239" i="6" s="1"/>
  <c r="AC239" i="6" s="1"/>
  <c r="AK204" i="4"/>
  <c r="V204" i="6" s="1"/>
  <c r="AC204" i="6" s="1"/>
  <c r="AK268" i="4"/>
  <c r="V268" i="6" s="1"/>
  <c r="AC268" i="6" s="1"/>
  <c r="AK123" i="4"/>
  <c r="AK121" i="4" s="1"/>
  <c r="AK5" i="4"/>
  <c r="AK3" i="4" s="1"/>
  <c r="AK80" i="4"/>
  <c r="AK78" i="4" s="1"/>
  <c r="AK246" i="4"/>
  <c r="V246" i="6" s="1"/>
  <c r="AC246" i="6" s="1"/>
  <c r="AK71" i="4"/>
  <c r="V71" i="6" s="1"/>
  <c r="AC71" i="6" s="1"/>
  <c r="AA80" i="6"/>
  <c r="AA385" i="6"/>
  <c r="AA265" i="6"/>
  <c r="AA268" i="6"/>
  <c r="AA123" i="6"/>
  <c r="AA5" i="6"/>
  <c r="AA259" i="6"/>
  <c r="AA224" i="6"/>
  <c r="AA313" i="6"/>
  <c r="AA83" i="6"/>
  <c r="AA319" i="6"/>
  <c r="AA418" i="6"/>
  <c r="L678" i="8"/>
  <c r="R636" i="8"/>
  <c r="R677" i="7"/>
  <c r="AJ87" i="4"/>
  <c r="AJ190" i="4"/>
  <c r="AK304" i="4"/>
  <c r="V304" i="6" s="1"/>
  <c r="AC304" i="6" s="1"/>
  <c r="AJ57" i="4"/>
  <c r="AJ356" i="4"/>
  <c r="AK418" i="4"/>
  <c r="V418" i="6" s="1"/>
  <c r="AC418" i="6" s="1"/>
  <c r="AK230" i="4"/>
  <c r="V230" i="6" s="1"/>
  <c r="AC230" i="6" s="1"/>
  <c r="AK29" i="4"/>
  <c r="V29" i="6" s="1"/>
  <c r="AC29" i="6" s="1"/>
  <c r="AK207" i="4"/>
  <c r="V207" i="6" s="1"/>
  <c r="AC207" i="6" s="1"/>
  <c r="AK265" i="4"/>
  <c r="AK263" i="4" s="1"/>
  <c r="AJ226" i="4"/>
  <c r="AJ403" i="4"/>
  <c r="AJ238" i="4"/>
  <c r="AJ266" i="4"/>
  <c r="AJ121" i="4"/>
  <c r="AJ3" i="4"/>
  <c r="AK259" i="4"/>
  <c r="V259" i="6" s="1"/>
  <c r="AC259" i="6" s="1"/>
  <c r="AK224" i="4"/>
  <c r="AK223" i="4" s="1"/>
  <c r="AJ78" i="4"/>
  <c r="R682" i="6"/>
  <c r="AB661" i="7"/>
  <c r="J666" i="8"/>
  <c r="R152" i="8"/>
  <c r="Q678" i="7"/>
  <c r="R636" i="7"/>
  <c r="L678" i="7"/>
  <c r="L682" i="7" s="1"/>
  <c r="L684" i="7" s="1"/>
  <c r="AE112" i="6"/>
  <c r="AA14" i="6"/>
  <c r="AA86" i="6"/>
  <c r="AA405" i="6"/>
  <c r="AA298" i="6"/>
  <c r="AA253" i="6"/>
  <c r="H682" i="7"/>
  <c r="AK416" i="4"/>
  <c r="V416" i="6" s="1"/>
  <c r="AC416" i="6" s="1"/>
  <c r="AK325" i="4"/>
  <c r="AK323" i="4" s="1"/>
  <c r="AG684" i="4"/>
  <c r="AK292" i="4"/>
  <c r="V292" i="6" s="1"/>
  <c r="AC292" i="6" s="1"/>
  <c r="AK177" i="4"/>
  <c r="V177" i="6" s="1"/>
  <c r="AC177" i="6" s="1"/>
  <c r="AA416" i="6"/>
  <c r="AA325" i="6"/>
  <c r="AA402" i="6"/>
  <c r="AA671" i="6"/>
  <c r="AK242" i="4"/>
  <c r="V242" i="6" s="1"/>
  <c r="AC242" i="6" s="1"/>
  <c r="AK262" i="4"/>
  <c r="V262" i="6" s="1"/>
  <c r="AC262" i="6" s="1"/>
  <c r="AA337" i="6"/>
  <c r="AA47" i="6"/>
  <c r="AK337" i="4"/>
  <c r="V337" i="6" s="1"/>
  <c r="AC337" i="6" s="1"/>
  <c r="AK218" i="4"/>
  <c r="AK217" i="4" s="1"/>
  <c r="AJ33" i="4"/>
  <c r="AK141" i="4"/>
  <c r="AK139" i="4" s="1"/>
  <c r="AJ124" i="4"/>
  <c r="AK138" i="4"/>
  <c r="AK136" i="4" s="1"/>
  <c r="AK168" i="4"/>
  <c r="AK166" i="4" s="1"/>
  <c r="AA195" i="6"/>
  <c r="AJ275" i="4"/>
  <c r="AJ254" i="4"/>
  <c r="AJ66" i="4"/>
  <c r="W677" i="6"/>
  <c r="AA678" i="6"/>
  <c r="R667" i="6"/>
  <c r="H667" i="7"/>
  <c r="H680" i="7" s="1"/>
  <c r="R676" i="7"/>
  <c r="R673" i="7"/>
  <c r="AK111" i="6"/>
  <c r="AK665" i="6" s="1"/>
  <c r="AK667" i="6" s="1"/>
  <c r="AK680" i="6" s="1"/>
  <c r="AK684" i="6" s="1"/>
  <c r="Z112" i="7"/>
  <c r="R675" i="7"/>
  <c r="Q681" i="7"/>
  <c r="W314" i="6"/>
  <c r="W317" i="6"/>
  <c r="W323" i="6"/>
  <c r="W356" i="6"/>
  <c r="W248" i="6"/>
  <c r="W99" i="6"/>
  <c r="W3" i="6"/>
  <c r="W409" i="6"/>
  <c r="W24" i="6"/>
  <c r="W157" i="6"/>
  <c r="W136" i="6"/>
  <c r="AA427" i="6"/>
  <c r="AJ99" i="4"/>
  <c r="AJ154" i="4"/>
  <c r="AK221" i="4"/>
  <c r="AK220" i="4" s="1"/>
  <c r="AA210" i="6"/>
  <c r="AA8" i="6"/>
  <c r="AJ332" i="4"/>
  <c r="AJ335" i="4"/>
  <c r="AJ217" i="4"/>
  <c r="AK11" i="4"/>
  <c r="V11" i="6" s="1"/>
  <c r="AC11" i="6" s="1"/>
  <c r="AJ359" i="4"/>
  <c r="AJ260" i="4"/>
  <c r="X656" i="6"/>
  <c r="AC656" i="6" s="1"/>
  <c r="X639" i="6"/>
  <c r="AC639" i="6" s="1"/>
  <c r="X635" i="6"/>
  <c r="AC635" i="6" s="1"/>
  <c r="X654" i="6"/>
  <c r="AC654" i="6" s="1"/>
  <c r="X647" i="6"/>
  <c r="AC647" i="6" s="1"/>
  <c r="W400" i="6"/>
  <c r="W18" i="6"/>
  <c r="W362" i="6"/>
  <c r="W169" i="6"/>
  <c r="W102" i="6"/>
  <c r="W332" i="6"/>
  <c r="W380" i="6"/>
  <c r="W278" i="6"/>
  <c r="W284" i="6"/>
  <c r="W118" i="6"/>
  <c r="W193" i="6"/>
  <c r="W387" i="6"/>
  <c r="W205" i="6"/>
  <c r="W341" i="6"/>
  <c r="W281" i="6"/>
  <c r="W254" i="6"/>
  <c r="W42" i="6"/>
  <c r="W75" i="6"/>
  <c r="AA186" i="6"/>
  <c r="AA301" i="6"/>
  <c r="AA262" i="6"/>
  <c r="W151" i="6"/>
  <c r="W105" i="6"/>
  <c r="W266" i="6"/>
  <c r="AA221" i="6"/>
  <c r="AA218" i="6"/>
  <c r="W87" i="6"/>
  <c r="W338" i="6"/>
  <c r="W305" i="6"/>
  <c r="AA35" i="6"/>
  <c r="AJ320" i="4"/>
  <c r="AJ287" i="4"/>
  <c r="AJ178" i="4"/>
  <c r="AJ139" i="4"/>
  <c r="AJ290" i="4"/>
  <c r="AJ347" i="4"/>
  <c r="AK423" i="4"/>
  <c r="AJ338" i="4"/>
  <c r="X658" i="6"/>
  <c r="AC658" i="6" s="1"/>
  <c r="X637" i="6"/>
  <c r="AC637" i="6" s="1"/>
  <c r="X638" i="6"/>
  <c r="AC638" i="6" s="1"/>
  <c r="X630" i="6"/>
  <c r="AC630" i="6" s="1"/>
  <c r="W6" i="6"/>
  <c r="W181" i="6"/>
  <c r="AA177" i="6"/>
  <c r="AK126" i="4"/>
  <c r="V126" i="6" s="1"/>
  <c r="AC126" i="6" s="1"/>
  <c r="AJ390" i="4"/>
  <c r="AJ341" i="4"/>
  <c r="AK419" i="4"/>
  <c r="AJ400" i="4"/>
  <c r="AK171" i="4"/>
  <c r="AK169" i="4" s="1"/>
  <c r="AJ344" i="4"/>
  <c r="AK413" i="4"/>
  <c r="AJ111" i="4"/>
  <c r="AJ293" i="4"/>
  <c r="AJ169" i="4"/>
  <c r="AJ397" i="4"/>
  <c r="AK280" i="4"/>
  <c r="AK278" i="4" s="1"/>
  <c r="X657" i="6"/>
  <c r="AC657" i="6" s="1"/>
  <c r="X660" i="6"/>
  <c r="AC660" i="6" s="1"/>
  <c r="X632" i="6"/>
  <c r="AC632" i="6" s="1"/>
  <c r="X634" i="6"/>
  <c r="AC634" i="6" s="1"/>
  <c r="X644" i="6"/>
  <c r="AC644" i="6" s="1"/>
  <c r="X633" i="6"/>
  <c r="AC633" i="6" s="1"/>
  <c r="X631" i="6"/>
  <c r="X640" i="6"/>
  <c r="AC640" i="6" s="1"/>
  <c r="X655" i="6"/>
  <c r="AC655" i="6" s="1"/>
  <c r="W172" i="6"/>
  <c r="W160" i="6"/>
  <c r="W36" i="6"/>
  <c r="W81" i="6"/>
  <c r="W78" i="6"/>
  <c r="W54" i="6"/>
  <c r="W154" i="6"/>
  <c r="W63" i="6"/>
  <c r="W51" i="6"/>
  <c r="W115" i="6"/>
  <c r="W139" i="6"/>
  <c r="W365" i="6"/>
  <c r="W299" i="6"/>
  <c r="W287" i="6"/>
  <c r="W199" i="6"/>
  <c r="W308" i="6"/>
  <c r="W90" i="6"/>
  <c r="W27" i="6"/>
  <c r="W403" i="6"/>
  <c r="W293" i="6"/>
  <c r="W311" i="6"/>
  <c r="W335" i="6"/>
  <c r="AA419" i="6"/>
  <c r="W39" i="6"/>
  <c r="W208" i="6"/>
  <c r="W329" i="6"/>
  <c r="W251" i="6"/>
  <c r="W148" i="6"/>
  <c r="AA334" i="6"/>
  <c r="W202" i="6"/>
  <c r="W302" i="6"/>
  <c r="X652" i="6"/>
  <c r="AC652" i="6" s="1"/>
  <c r="X642" i="6"/>
  <c r="AC642" i="6" s="1"/>
  <c r="X641" i="6"/>
  <c r="AC641" i="6" s="1"/>
  <c r="X659" i="6"/>
  <c r="AC659" i="6" s="1"/>
  <c r="W9" i="6"/>
  <c r="W275" i="6"/>
  <c r="W163" i="6"/>
  <c r="W397" i="6"/>
  <c r="W127" i="6"/>
  <c r="W142" i="6"/>
  <c r="W175" i="6"/>
  <c r="W359" i="6"/>
  <c r="W290" i="6"/>
  <c r="W66" i="6"/>
  <c r="W93" i="6"/>
  <c r="W190" i="6"/>
  <c r="W166" i="6"/>
  <c r="W178" i="6"/>
  <c r="W72" i="6"/>
  <c r="W60" i="6"/>
  <c r="W21" i="6"/>
  <c r="W124" i="6"/>
  <c r="W390" i="6"/>
  <c r="W33" i="6"/>
  <c r="W184" i="6"/>
  <c r="W130" i="6"/>
  <c r="W377" i="6"/>
  <c r="W394" i="6"/>
  <c r="W15" i="6"/>
  <c r="W30" i="6"/>
  <c r="W371" i="6"/>
  <c r="W48" i="6"/>
  <c r="AK186" i="4"/>
  <c r="AK184" i="4" s="1"/>
  <c r="AJ299" i="4"/>
  <c r="AJ115" i="4"/>
  <c r="AA417" i="6"/>
  <c r="AJ45" i="4"/>
  <c r="AK35" i="4"/>
  <c r="AK33" i="4" s="1"/>
  <c r="AK195" i="4"/>
  <c r="V195" i="6" s="1"/>
  <c r="AC195" i="6" s="1"/>
  <c r="AK421" i="4"/>
  <c r="AK424" i="4"/>
  <c r="AK415" i="4"/>
  <c r="AJ323" i="4"/>
  <c r="AK301" i="4"/>
  <c r="AK299" i="4" s="1"/>
  <c r="AK373" i="4"/>
  <c r="AK371" i="4" s="1"/>
  <c r="AK286" i="4"/>
  <c r="AK284" i="4" s="1"/>
  <c r="AK77" i="4"/>
  <c r="V77" i="6" s="1"/>
  <c r="AC77" i="6" s="1"/>
  <c r="AK343" i="4"/>
  <c r="V343" i="6" s="1"/>
  <c r="AC343" i="6" s="1"/>
  <c r="X662" i="6"/>
  <c r="X668" i="6" s="1"/>
  <c r="X680" i="6" s="1"/>
  <c r="AJ193" i="4"/>
  <c r="AK233" i="4"/>
  <c r="AK417" i="4"/>
  <c r="AJ371" i="4"/>
  <c r="AK150" i="4"/>
  <c r="V150" i="6" s="1"/>
  <c r="AC150" i="6" s="1"/>
  <c r="AJ42" i="4"/>
  <c r="AJ284" i="4"/>
  <c r="AK117" i="4"/>
  <c r="AK115" i="4" s="1"/>
  <c r="AJ142" i="4"/>
  <c r="AK101" i="4"/>
  <c r="V101" i="6" s="1"/>
  <c r="AC101" i="6" s="1"/>
  <c r="AJ362" i="4"/>
  <c r="AJ184" i="4"/>
  <c r="AK32" i="4"/>
  <c r="V32" i="6" s="1"/>
  <c r="AC32" i="6" s="1"/>
  <c r="AJ232" i="4"/>
  <c r="AJ6" i="4"/>
  <c r="X636" i="6"/>
  <c r="AC636" i="6" s="1"/>
  <c r="X646" i="6"/>
  <c r="AC646" i="6" s="1"/>
  <c r="X643" i="6"/>
  <c r="AC643" i="6" s="1"/>
  <c r="X649" i="6"/>
  <c r="AC649" i="6" s="1"/>
  <c r="X650" i="6"/>
  <c r="AC650" i="6" s="1"/>
  <c r="X648" i="6"/>
  <c r="AC648" i="6" s="1"/>
  <c r="X653" i="6"/>
  <c r="AC653" i="6" s="1"/>
  <c r="W368" i="6"/>
  <c r="W350" i="6"/>
  <c r="W187" i="6"/>
  <c r="W374" i="6"/>
  <c r="W320" i="6"/>
  <c r="W326" i="6"/>
  <c r="W269" i="6"/>
  <c r="W353" i="6"/>
  <c r="W96" i="6"/>
  <c r="W196" i="6"/>
  <c r="W108" i="6"/>
  <c r="W84" i="6"/>
  <c r="W12" i="6"/>
  <c r="W260" i="6"/>
  <c r="W57" i="6"/>
  <c r="W133" i="6"/>
  <c r="W263" i="6"/>
  <c r="W45" i="6"/>
  <c r="W272" i="6"/>
  <c r="W257" i="6"/>
  <c r="W296" i="6"/>
  <c r="W347" i="6"/>
  <c r="AA361" i="6"/>
  <c r="AA38" i="6"/>
  <c r="AA126" i="6"/>
  <c r="AA246" i="6"/>
  <c r="AA343" i="6"/>
  <c r="AA180" i="6"/>
  <c r="W344" i="6"/>
  <c r="W69" i="6"/>
  <c r="W406" i="6"/>
  <c r="W121" i="6"/>
  <c r="AA373" i="6"/>
  <c r="AA425" i="6"/>
  <c r="AA289" i="6"/>
  <c r="AA23" i="6"/>
  <c r="AA352" i="6"/>
  <c r="W145" i="6"/>
  <c r="AA349" i="6"/>
  <c r="AA423" i="6"/>
  <c r="AA233" i="6"/>
  <c r="AA340" i="6"/>
  <c r="AA346" i="6"/>
  <c r="AA376" i="6"/>
  <c r="AA239" i="6"/>
  <c r="AA71" i="6"/>
  <c r="W383" i="6"/>
  <c r="AA101" i="6"/>
  <c r="AA198" i="6"/>
  <c r="AA379" i="6"/>
  <c r="AA250" i="6"/>
  <c r="AA236" i="6"/>
  <c r="AK411" i="4"/>
  <c r="V411" i="6" s="1"/>
  <c r="AC411" i="6" s="1"/>
  <c r="AJ353" i="4"/>
  <c r="AK277" i="4"/>
  <c r="AK275" i="4" s="1"/>
  <c r="AK68" i="4"/>
  <c r="AK66" i="4" s="1"/>
  <c r="AA212" i="6"/>
  <c r="AK256" i="4"/>
  <c r="V256" i="6" s="1"/>
  <c r="AC256" i="6" s="1"/>
  <c r="AA396" i="6"/>
  <c r="AK86" i="4"/>
  <c r="V86" i="6" s="1"/>
  <c r="AC86" i="6" s="1"/>
  <c r="AA56" i="6"/>
  <c r="AA165" i="6"/>
  <c r="AK153" i="4"/>
  <c r="AK151" i="4" s="1"/>
  <c r="AJ281" i="4"/>
  <c r="AJ214" i="4"/>
  <c r="AJ211" i="4"/>
  <c r="AK56" i="4"/>
  <c r="AK54" i="4" s="1"/>
  <c r="AA153" i="6"/>
  <c r="AK250" i="4"/>
  <c r="V250" i="6" s="1"/>
  <c r="AC250" i="6" s="1"/>
  <c r="AJ148" i="4"/>
  <c r="AJ235" i="4"/>
  <c r="AJ409" i="4"/>
  <c r="AK355" i="4"/>
  <c r="AK353" i="4" s="1"/>
  <c r="AK402" i="4"/>
  <c r="V402" i="6" s="1"/>
  <c r="AC402" i="6" s="1"/>
  <c r="AK412" i="4"/>
  <c r="AJ75" i="4"/>
  <c r="AJ272" i="4"/>
  <c r="AJ93" i="4"/>
  <c r="AK62" i="4"/>
  <c r="AK159" i="4"/>
  <c r="AJ187" i="4"/>
  <c r="AJ9" i="4"/>
  <c r="AK156" i="4"/>
  <c r="AK154" i="4" s="1"/>
  <c r="AJ181" i="4"/>
  <c r="AJ30" i="4"/>
  <c r="AK396" i="4"/>
  <c r="AK394" i="4" s="1"/>
  <c r="AK210" i="4"/>
  <c r="AJ278" i="4"/>
  <c r="AJ54" i="4"/>
  <c r="AK165" i="4"/>
  <c r="V165" i="6" s="1"/>
  <c r="AC165" i="6" s="1"/>
  <c r="AJ151" i="4"/>
  <c r="AK283" i="4"/>
  <c r="AK346" i="4"/>
  <c r="AK344" i="4" s="1"/>
  <c r="AK215" i="4"/>
  <c r="AK214" i="4" s="1"/>
  <c r="AK334" i="4"/>
  <c r="AK332" i="4" s="1"/>
  <c r="AK129" i="4"/>
  <c r="AK392" i="4"/>
  <c r="AK390" i="4" s="1"/>
  <c r="AA424" i="6"/>
  <c r="AA77" i="6"/>
  <c r="AA183" i="6"/>
  <c r="AA274" i="6"/>
  <c r="AA415" i="6"/>
  <c r="AA168" i="6"/>
  <c r="AA144" i="6"/>
  <c r="AA95" i="6"/>
  <c r="AA422" i="6"/>
  <c r="AA364" i="6"/>
  <c r="AA159" i="6"/>
  <c r="AA399" i="6"/>
  <c r="AA414" i="6"/>
  <c r="AA114" i="6"/>
  <c r="AA44" i="6"/>
  <c r="AA295" i="6"/>
  <c r="AA286" i="6"/>
  <c r="AA189" i="6"/>
  <c r="AA11" i="6"/>
  <c r="AA280" i="6"/>
  <c r="AA271" i="6"/>
  <c r="AA138" i="6"/>
  <c r="AA242" i="6"/>
  <c r="AA129" i="6"/>
  <c r="AA162" i="6"/>
  <c r="AA413" i="6"/>
  <c r="AA62" i="6"/>
  <c r="AA412" i="6"/>
  <c r="AK236" i="4"/>
  <c r="V236" i="6" s="1"/>
  <c r="AC236" i="6" s="1"/>
  <c r="AJ269" i="4"/>
  <c r="AK414" i="4"/>
  <c r="AK427" i="4"/>
  <c r="AJ248" i="4"/>
  <c r="AK44" i="4"/>
  <c r="AK42" i="4" s="1"/>
  <c r="AK295" i="4"/>
  <c r="AK293" i="4" s="1"/>
  <c r="AK144" i="4"/>
  <c r="V144" i="6" s="1"/>
  <c r="AC144" i="6" s="1"/>
  <c r="AK162" i="4"/>
  <c r="AK364" i="4"/>
  <c r="AK362" i="4" s="1"/>
  <c r="AJ60" i="4"/>
  <c r="AJ157" i="4"/>
  <c r="AK399" i="4"/>
  <c r="AJ394" i="4"/>
  <c r="AJ208" i="4"/>
  <c r="AJ163" i="4"/>
  <c r="AK8" i="4"/>
  <c r="AJ127" i="4"/>
  <c r="AB207" i="6"/>
  <c r="AB376" i="6"/>
  <c r="AB426" i="6"/>
  <c r="AB313" i="6"/>
  <c r="AB358" i="6"/>
  <c r="AB405" i="6"/>
  <c r="AB38" i="6"/>
  <c r="AB80" i="6"/>
  <c r="AB408" i="6"/>
  <c r="AB14" i="6"/>
  <c r="AB201" i="6"/>
  <c r="AB246" i="6"/>
  <c r="AB83" i="6"/>
  <c r="AB239" i="6"/>
  <c r="AB120" i="6"/>
  <c r="AB298" i="6"/>
  <c r="AB204" i="6"/>
  <c r="AB319" i="6"/>
  <c r="AB71" i="6"/>
  <c r="AB385" i="6"/>
  <c r="AB89" i="6"/>
  <c r="AB41" i="6"/>
  <c r="AB20" i="6"/>
  <c r="AB230" i="6"/>
  <c r="AB425" i="6"/>
  <c r="AB147" i="6"/>
  <c r="AB382" i="6"/>
  <c r="AB192" i="6"/>
  <c r="AB331" i="6"/>
  <c r="AB23" i="6"/>
  <c r="AB29" i="6"/>
  <c r="AB74" i="6"/>
  <c r="AB420" i="6"/>
  <c r="AB253" i="6"/>
  <c r="AB198" i="6"/>
  <c r="AB352" i="6"/>
  <c r="AB304" i="6"/>
  <c r="AB328" i="6"/>
  <c r="AB379" i="6"/>
  <c r="AB59" i="6"/>
  <c r="AB265" i="6"/>
  <c r="AB389" i="6"/>
  <c r="AB418" i="6"/>
  <c r="AB132" i="6"/>
  <c r="AB227" i="6"/>
  <c r="AB268" i="6"/>
  <c r="AB316" i="6"/>
  <c r="AB123" i="6"/>
  <c r="AB26" i="6"/>
  <c r="AB5" i="6"/>
  <c r="AB174" i="6"/>
  <c r="AB259" i="6"/>
  <c r="AB307" i="6"/>
  <c r="AI96" i="4"/>
  <c r="AI380" i="4"/>
  <c r="AI130" i="4"/>
  <c r="AI9" i="4"/>
  <c r="AB414" i="6"/>
  <c r="AB250" i="6"/>
  <c r="AB236" i="6"/>
  <c r="AB411" i="6"/>
  <c r="AB355" i="6"/>
  <c r="AB162" i="6"/>
  <c r="AB277" i="6"/>
  <c r="AB159" i="6"/>
  <c r="AB68" i="6"/>
  <c r="AB212" i="6"/>
  <c r="AB256" i="6"/>
  <c r="AB396" i="6"/>
  <c r="AB86" i="6"/>
  <c r="AB56" i="6"/>
  <c r="AB165" i="6"/>
  <c r="AB153" i="6"/>
  <c r="AB283" i="6"/>
  <c r="AB271" i="6"/>
  <c r="AB215" i="6"/>
  <c r="AI160" i="4"/>
  <c r="AI169" i="4"/>
  <c r="AI254" i="4"/>
  <c r="AI172" i="4"/>
  <c r="AI356" i="4"/>
  <c r="AB92" i="6"/>
  <c r="AI314" i="4"/>
  <c r="AI163" i="4"/>
  <c r="AI305" i="4"/>
  <c r="AI136" i="4"/>
  <c r="AI81" i="4"/>
  <c r="AI118" i="4"/>
  <c r="AI202" i="4"/>
  <c r="AJ108" i="4"/>
  <c r="AI229" i="4"/>
  <c r="AK17" i="4"/>
  <c r="AK310" i="4"/>
  <c r="V310" i="6" s="1"/>
  <c r="AC310" i="6" s="1"/>
  <c r="AK367" i="4"/>
  <c r="AK107" i="4"/>
  <c r="AK65" i="4"/>
  <c r="AA310" i="6"/>
  <c r="AA135" i="6"/>
  <c r="AA53" i="6"/>
  <c r="AA98" i="6"/>
  <c r="AA370" i="6"/>
  <c r="AA17" i="6"/>
  <c r="AA50" i="6"/>
  <c r="AA104" i="6"/>
  <c r="AA367" i="6"/>
  <c r="AA107" i="6"/>
  <c r="AA65" i="6"/>
  <c r="AA110" i="6"/>
  <c r="AB424" i="6"/>
  <c r="AB186" i="6"/>
  <c r="AB77" i="6"/>
  <c r="AB361" i="6"/>
  <c r="AB183" i="6"/>
  <c r="AB301" i="6"/>
  <c r="AB177" i="6"/>
  <c r="AB32" i="6"/>
  <c r="AB274" i="6"/>
  <c r="AB126" i="6"/>
  <c r="AB129" i="6"/>
  <c r="AB117" i="6"/>
  <c r="AB415" i="6"/>
  <c r="AB392" i="6"/>
  <c r="AB168" i="6"/>
  <c r="AB343" i="6"/>
  <c r="AB144" i="6"/>
  <c r="AB262" i="6"/>
  <c r="AB95" i="6"/>
  <c r="AB416" i="6"/>
  <c r="AB337" i="6"/>
  <c r="AB325" i="6"/>
  <c r="AB114" i="6"/>
  <c r="AB417" i="6"/>
  <c r="AB373" i="6"/>
  <c r="AB419" i="6"/>
  <c r="AB150" i="6"/>
  <c r="AB427" i="6"/>
  <c r="AB47" i="6"/>
  <c r="AB44" i="6"/>
  <c r="AB295" i="6"/>
  <c r="AB286" i="6"/>
  <c r="AB402" i="6"/>
  <c r="AB101" i="6"/>
  <c r="AB364" i="6"/>
  <c r="AB413" i="6"/>
  <c r="AB62" i="6"/>
  <c r="AB218" i="6"/>
  <c r="AB399" i="6"/>
  <c r="AB35" i="6"/>
  <c r="AB156" i="6"/>
  <c r="AB242" i="6"/>
  <c r="AB422" i="6"/>
  <c r="AB171" i="6"/>
  <c r="AB221" i="6"/>
  <c r="AB189" i="6"/>
  <c r="AB11" i="6"/>
  <c r="AB412" i="6"/>
  <c r="AI674" i="4"/>
  <c r="AB195" i="6"/>
  <c r="AB210" i="6"/>
  <c r="AB280" i="6"/>
  <c r="AB233" i="6"/>
  <c r="AB8" i="6"/>
  <c r="AB421" i="6"/>
  <c r="AB346" i="6"/>
  <c r="AB138" i="6"/>
  <c r="AB334" i="6"/>
  <c r="AI323" i="4"/>
  <c r="AI320" i="4"/>
  <c r="AI148" i="4"/>
  <c r="AI235" i="4"/>
  <c r="AI400" i="4"/>
  <c r="AI196" i="4"/>
  <c r="AI133" i="4"/>
  <c r="AI397" i="4"/>
  <c r="AI139" i="4"/>
  <c r="AI193" i="4"/>
  <c r="AI208" i="4"/>
  <c r="AI121" i="4"/>
  <c r="AI278" i="4"/>
  <c r="AI63" i="4"/>
  <c r="AI241" i="4"/>
  <c r="AI311" i="4"/>
  <c r="AI12" i="4"/>
  <c r="AI199" i="4"/>
  <c r="AI260" i="4"/>
  <c r="AB224" i="6"/>
  <c r="AI39" i="4"/>
  <c r="AI18" i="4"/>
  <c r="AI45" i="4"/>
  <c r="AI409" i="4"/>
  <c r="AI329" i="4"/>
  <c r="AI27" i="4"/>
  <c r="AI220" i="4"/>
  <c r="AI377" i="4"/>
  <c r="AI57" i="4"/>
  <c r="AI266" i="4"/>
  <c r="AI102" i="4"/>
  <c r="AI257" i="4"/>
  <c r="AI30" i="4"/>
  <c r="AI115" i="4"/>
  <c r="AI238" i="4"/>
  <c r="AI317" i="4"/>
  <c r="AI69" i="4"/>
  <c r="AK53" i="4"/>
  <c r="V53" i="6" s="1"/>
  <c r="AC53" i="6" s="1"/>
  <c r="AK322" i="4"/>
  <c r="V322" i="6" s="1"/>
  <c r="AC322" i="6" s="1"/>
  <c r="AK289" i="4"/>
  <c r="AJ133" i="4"/>
  <c r="AJ48" i="4"/>
  <c r="AJ102" i="4"/>
  <c r="AI383" i="4"/>
  <c r="AI87" i="4"/>
  <c r="AI371" i="4"/>
  <c r="AI145" i="4"/>
  <c r="AI368" i="4"/>
  <c r="AI284" i="4"/>
  <c r="AI72" i="4"/>
  <c r="AI15" i="4"/>
  <c r="AI263" i="4"/>
  <c r="AI251" i="4"/>
  <c r="AI308" i="4"/>
  <c r="AI275" i="4"/>
  <c r="AI60" i="4"/>
  <c r="AI157" i="4"/>
  <c r="AI302" i="4"/>
  <c r="AI187" i="4"/>
  <c r="AI326" i="4"/>
  <c r="AI290" i="4"/>
  <c r="AI347" i="4"/>
  <c r="AI84" i="4"/>
  <c r="AI24" i="4"/>
  <c r="AI48" i="4"/>
  <c r="AI338" i="4"/>
  <c r="AI344" i="4"/>
  <c r="AI223" i="4"/>
  <c r="AI332" i="4"/>
  <c r="AI205" i="4"/>
  <c r="AI374" i="4"/>
  <c r="AI359" i="4"/>
  <c r="AI181" i="4"/>
  <c r="AI299" i="4"/>
  <c r="AI175" i="4"/>
  <c r="AI272" i="4"/>
  <c r="AI124" i="4"/>
  <c r="AI127" i="4"/>
  <c r="AI296" i="4"/>
  <c r="AJ51" i="4"/>
  <c r="AI51" i="4"/>
  <c r="AI335" i="4"/>
  <c r="AI90" i="4"/>
  <c r="AI287" i="4"/>
  <c r="AI190" i="4"/>
  <c r="AI42" i="4"/>
  <c r="AI293" i="4"/>
  <c r="AI21" i="4"/>
  <c r="AI353" i="4"/>
  <c r="AI99" i="4"/>
  <c r="AI362" i="4"/>
  <c r="AI387" i="4"/>
  <c r="AI350" i="4"/>
  <c r="AI217" i="4"/>
  <c r="AI108" i="4"/>
  <c r="AI66" i="4"/>
  <c r="AI33" i="4"/>
  <c r="AI178" i="4"/>
  <c r="AI154" i="4"/>
  <c r="AI226" i="4"/>
  <c r="AI394" i="4"/>
  <c r="AI54" i="4"/>
  <c r="AI232" i="4"/>
  <c r="AB3" i="6"/>
  <c r="AI6" i="4"/>
  <c r="AI281" i="4"/>
  <c r="AI365" i="4"/>
  <c r="AI269" i="4"/>
  <c r="AI105" i="4"/>
  <c r="AI214" i="4"/>
  <c r="AI184" i="4"/>
  <c r="AI75" i="4"/>
  <c r="AI403" i="4"/>
  <c r="AI36" i="4"/>
  <c r="AI78" i="4"/>
  <c r="AI406" i="4"/>
  <c r="AI390" i="4"/>
  <c r="AI166" i="4"/>
  <c r="AI341" i="4"/>
  <c r="AI142" i="4"/>
  <c r="AI93" i="4"/>
  <c r="AK98" i="4"/>
  <c r="AK370" i="4"/>
  <c r="AK368" i="4" s="1"/>
  <c r="AJ15" i="4"/>
  <c r="AJ308" i="4"/>
  <c r="AJ365" i="4"/>
  <c r="AJ105" i="4"/>
  <c r="AJ63" i="4"/>
  <c r="AB53" i="6"/>
  <c r="AB322" i="6"/>
  <c r="AB98" i="6"/>
  <c r="AB289" i="6"/>
  <c r="AB370" i="6"/>
  <c r="AB17" i="6"/>
  <c r="AB310" i="6"/>
  <c r="AB135" i="6"/>
  <c r="AB110" i="6"/>
  <c r="AB180" i="6"/>
  <c r="AB141" i="6"/>
  <c r="AB292" i="6"/>
  <c r="AB349" i="6"/>
  <c r="AB423" i="6"/>
  <c r="AB50" i="6"/>
  <c r="AB104" i="6"/>
  <c r="AB340" i="6"/>
  <c r="AB367" i="6"/>
  <c r="AB107" i="6"/>
  <c r="AB65" i="6"/>
  <c r="AK359" i="4"/>
  <c r="AM241" i="4"/>
  <c r="X243" i="6"/>
  <c r="AC243" i="6" s="1"/>
  <c r="AM244" i="4"/>
  <c r="X247" i="6"/>
  <c r="AC247" i="6" s="1"/>
  <c r="AM223" i="4"/>
  <c r="X225" i="6"/>
  <c r="AC225" i="6" s="1"/>
  <c r="AM229" i="4"/>
  <c r="X231" i="6"/>
  <c r="AC231" i="6" s="1"/>
  <c r="AK272" i="4"/>
  <c r="V349" i="6"/>
  <c r="AC349" i="6" s="1"/>
  <c r="AK102" i="4"/>
  <c r="V358" i="6"/>
  <c r="AC358" i="6" s="1"/>
  <c r="AM217" i="4"/>
  <c r="X219" i="6"/>
  <c r="AC219" i="6" s="1"/>
  <c r="AM235" i="4"/>
  <c r="X237" i="6"/>
  <c r="AC237" i="6" s="1"/>
  <c r="AM220" i="4"/>
  <c r="X222" i="6"/>
  <c r="AC222" i="6" s="1"/>
  <c r="AM383" i="4"/>
  <c r="X386" i="6"/>
  <c r="AC386" i="6" s="1"/>
  <c r="AA118" i="6"/>
  <c r="AM214" i="4"/>
  <c r="X216" i="6"/>
  <c r="AC216" i="6" s="1"/>
  <c r="AM238" i="4"/>
  <c r="X240" i="6"/>
  <c r="AC240" i="6" s="1"/>
  <c r="AM232" i="4"/>
  <c r="X234" i="6"/>
  <c r="AC234" i="6" s="1"/>
  <c r="AM211" i="4"/>
  <c r="X213" i="6"/>
  <c r="AC213" i="6" s="1"/>
  <c r="AM390" i="4"/>
  <c r="X393" i="6"/>
  <c r="AC393" i="6" s="1"/>
  <c r="AM226" i="4"/>
  <c r="X228" i="6"/>
  <c r="AC228" i="6" s="1"/>
  <c r="AC677" i="6"/>
  <c r="AE111" i="4"/>
  <c r="AF113" i="4"/>
  <c r="AJ674" i="4"/>
  <c r="AH675" i="4"/>
  <c r="AH673" i="4"/>
  <c r="AH665" i="4"/>
  <c r="AH676" i="4"/>
  <c r="AH670" i="4"/>
  <c r="AH666" i="4"/>
  <c r="AZ667" i="2"/>
  <c r="BB665" i="2"/>
  <c r="AZ111" i="2"/>
  <c r="AN684" i="2"/>
  <c r="AY667" i="2"/>
  <c r="AK133" i="4" l="1"/>
  <c r="V189" i="6"/>
  <c r="AC189" i="6" s="1"/>
  <c r="AM681" i="7"/>
  <c r="AM682" i="7"/>
  <c r="AM684" i="7" s="1"/>
  <c r="AE661" i="7"/>
  <c r="AB661" i="8" s="1"/>
  <c r="AL684" i="4"/>
  <c r="AM673" i="4"/>
  <c r="AK108" i="4"/>
  <c r="V108" i="6" s="1"/>
  <c r="V313" i="6"/>
  <c r="AC313" i="6" s="1"/>
  <c r="V382" i="6"/>
  <c r="AC382" i="6" s="1"/>
  <c r="AC380" i="6" s="1"/>
  <c r="AK674" i="4"/>
  <c r="AM675" i="4"/>
  <c r="L667" i="8"/>
  <c r="L680" i="8" s="1"/>
  <c r="R668" i="8"/>
  <c r="R671" i="8"/>
  <c r="H678" i="8"/>
  <c r="J681" i="8"/>
  <c r="Q678" i="8"/>
  <c r="V271" i="6"/>
  <c r="AC271" i="6" s="1"/>
  <c r="AC269" i="6" s="1"/>
  <c r="V153" i="6"/>
  <c r="AC153" i="6" s="1"/>
  <c r="AC151" i="6" s="1"/>
  <c r="V38" i="6"/>
  <c r="AC38" i="6" s="1"/>
  <c r="AC36" i="6" s="1"/>
  <c r="V89" i="6"/>
  <c r="AC89" i="6" s="1"/>
  <c r="AC87" i="6" s="1"/>
  <c r="V174" i="6"/>
  <c r="AC174" i="6" s="1"/>
  <c r="AK111" i="4"/>
  <c r="V111" i="6" s="1"/>
  <c r="AA69" i="6"/>
  <c r="V50" i="6"/>
  <c r="AC50" i="6" s="1"/>
  <c r="V14" i="6"/>
  <c r="AC14" i="6" s="1"/>
  <c r="AK211" i="4"/>
  <c r="AK27" i="4"/>
  <c r="V27" i="6" s="1"/>
  <c r="AC359" i="6"/>
  <c r="AA57" i="6"/>
  <c r="AB151" i="6"/>
  <c r="AA403" i="6"/>
  <c r="AA3" i="6"/>
  <c r="AE663" i="6"/>
  <c r="AB663" i="7" s="1"/>
  <c r="AC72" i="6"/>
  <c r="AE665" i="4"/>
  <c r="AE667" i="4" s="1"/>
  <c r="AE680" i="4" s="1"/>
  <c r="AE684" i="4" s="1"/>
  <c r="V389" i="6"/>
  <c r="AC389" i="6" s="1"/>
  <c r="AA305" i="6"/>
  <c r="V92" i="6"/>
  <c r="AC92" i="6" s="1"/>
  <c r="AC90" i="6" s="1"/>
  <c r="V180" i="6"/>
  <c r="AC180" i="6" s="1"/>
  <c r="AK18" i="4"/>
  <c r="V18" i="6" s="1"/>
  <c r="V253" i="6"/>
  <c r="AC253" i="6" s="1"/>
  <c r="AC251" i="6" s="1"/>
  <c r="AB211" i="6"/>
  <c r="AB111" i="6"/>
  <c r="AK72" i="4"/>
  <c r="V352" i="6"/>
  <c r="AC352" i="6" s="1"/>
  <c r="AA96" i="6"/>
  <c r="AA326" i="6"/>
  <c r="AK241" i="4"/>
  <c r="V241" i="6" s="1"/>
  <c r="AK202" i="4"/>
  <c r="V202" i="6" s="1"/>
  <c r="AA263" i="6"/>
  <c r="AA296" i="6"/>
  <c r="AK21" i="4"/>
  <c r="V21" i="6" s="1"/>
  <c r="AK338" i="4"/>
  <c r="V338" i="6" s="1"/>
  <c r="AK24" i="4"/>
  <c r="V24" i="6" s="1"/>
  <c r="AK181" i="4"/>
  <c r="V181" i="6" s="1"/>
  <c r="AK93" i="4"/>
  <c r="V93" i="6" s="1"/>
  <c r="AK81" i="4"/>
  <c r="V81" i="6" s="1"/>
  <c r="AB244" i="6"/>
  <c r="AA84" i="6"/>
  <c r="AA220" i="6"/>
  <c r="V379" i="6"/>
  <c r="AC379" i="6" s="1"/>
  <c r="V147" i="6"/>
  <c r="AC147" i="6" s="1"/>
  <c r="AA314" i="6"/>
  <c r="AA241" i="6"/>
  <c r="AB248" i="6"/>
  <c r="AA54" i="6"/>
  <c r="AA187" i="6"/>
  <c r="AA293" i="6"/>
  <c r="AA287" i="6"/>
  <c r="AA226" i="6"/>
  <c r="AA251" i="6"/>
  <c r="AA18" i="6"/>
  <c r="AA199" i="6"/>
  <c r="AA350" i="6"/>
  <c r="AA81" i="6"/>
  <c r="AA127" i="6"/>
  <c r="AA338" i="6"/>
  <c r="AA105" i="6"/>
  <c r="AA51" i="6"/>
  <c r="AA75" i="6"/>
  <c r="AA6" i="6"/>
  <c r="AA362" i="6"/>
  <c r="AA332" i="6"/>
  <c r="AA124" i="6"/>
  <c r="AA12" i="6"/>
  <c r="AA27" i="6"/>
  <c r="AA36" i="6"/>
  <c r="AA269" i="6"/>
  <c r="AA42" i="6"/>
  <c r="AA323" i="6"/>
  <c r="AA115" i="6"/>
  <c r="AA238" i="6"/>
  <c r="AA356" i="6"/>
  <c r="AA87" i="6"/>
  <c r="AA380" i="6"/>
  <c r="AA130" i="6"/>
  <c r="AA63" i="6"/>
  <c r="AA102" i="6"/>
  <c r="AA148" i="6"/>
  <c r="AA299" i="6"/>
  <c r="AA344" i="6"/>
  <c r="AA341" i="6"/>
  <c r="AA217" i="6"/>
  <c r="AA90" i="6"/>
  <c r="AA317" i="6"/>
  <c r="AA205" i="6"/>
  <c r="AA257" i="6"/>
  <c r="AK317" i="4"/>
  <c r="V317" i="6" s="1"/>
  <c r="V132" i="6"/>
  <c r="AC132" i="6" s="1"/>
  <c r="AK39" i="4"/>
  <c r="V39" i="6" s="1"/>
  <c r="AK84" i="4"/>
  <c r="V84" i="6" s="1"/>
  <c r="V47" i="6"/>
  <c r="AC47" i="6" s="1"/>
  <c r="I684" i="8"/>
  <c r="C58" i="5" s="1"/>
  <c r="AK409" i="4"/>
  <c r="V409" i="6" s="1"/>
  <c r="V59" i="6"/>
  <c r="AC59" i="6" s="1"/>
  <c r="V376" i="6"/>
  <c r="AC376" i="6" s="1"/>
  <c r="V120" i="6"/>
  <c r="AC120" i="6" s="1"/>
  <c r="V221" i="6"/>
  <c r="AC221" i="6" s="1"/>
  <c r="AC220" i="6" s="1"/>
  <c r="K682" i="8"/>
  <c r="K684" i="8" s="1"/>
  <c r="D58" i="5" s="1"/>
  <c r="AK199" i="4"/>
  <c r="V199" i="6" s="1"/>
  <c r="AA387" i="6"/>
  <c r="V316" i="6"/>
  <c r="AC316" i="6" s="1"/>
  <c r="AA145" i="6"/>
  <c r="AA229" i="6"/>
  <c r="V408" i="6"/>
  <c r="AC408" i="6" s="1"/>
  <c r="AK190" i="4"/>
  <c r="V190" i="6" s="1"/>
  <c r="V405" i="6"/>
  <c r="AC405" i="6" s="1"/>
  <c r="AK69" i="4"/>
  <c r="V69" i="6" s="1"/>
  <c r="V325" i="6"/>
  <c r="AC325" i="6" s="1"/>
  <c r="AA48" i="6"/>
  <c r="V346" i="6"/>
  <c r="AC346" i="6" s="1"/>
  <c r="AK341" i="4"/>
  <c r="V341" i="6" s="1"/>
  <c r="V370" i="6"/>
  <c r="AC370" i="6" s="1"/>
  <c r="V186" i="6"/>
  <c r="AC186" i="6" s="1"/>
  <c r="AK326" i="4"/>
  <c r="V326" i="6" s="1"/>
  <c r="AK383" i="4"/>
  <c r="V383" i="6" s="1"/>
  <c r="V80" i="6"/>
  <c r="AC80" i="6" s="1"/>
  <c r="V280" i="6"/>
  <c r="AC280" i="6" s="1"/>
  <c r="AA311" i="6"/>
  <c r="R667" i="7"/>
  <c r="AA99" i="6"/>
  <c r="AK335" i="4"/>
  <c r="V335" i="6" s="1"/>
  <c r="Q666" i="8"/>
  <c r="J682" i="8"/>
  <c r="R676" i="8"/>
  <c r="V355" i="6"/>
  <c r="AC355" i="6" s="1"/>
  <c r="AK51" i="4"/>
  <c r="V51" i="6" s="1"/>
  <c r="AK266" i="4"/>
  <c r="V266" i="6" s="1"/>
  <c r="AK75" i="4"/>
  <c r="V75" i="6" s="1"/>
  <c r="AK244" i="4"/>
  <c r="AK248" i="4"/>
  <c r="V227" i="6"/>
  <c r="AC227" i="6" s="1"/>
  <c r="V301" i="6"/>
  <c r="AC301" i="6" s="1"/>
  <c r="AA377" i="6"/>
  <c r="AA394" i="6"/>
  <c r="V331" i="6"/>
  <c r="AC331" i="6" s="1"/>
  <c r="AK257" i="4"/>
  <c r="V257" i="6" s="1"/>
  <c r="AK30" i="4"/>
  <c r="V30" i="6" s="1"/>
  <c r="AK175" i="4"/>
  <c r="V175" i="6" s="1"/>
  <c r="AK205" i="4"/>
  <c r="V205" i="6" s="1"/>
  <c r="AK196" i="4"/>
  <c r="V196" i="6" s="1"/>
  <c r="AK302" i="4"/>
  <c r="V302" i="6" s="1"/>
  <c r="AK229" i="4"/>
  <c r="V229" i="6" s="1"/>
  <c r="AA661" i="8"/>
  <c r="AK661" i="7"/>
  <c r="AK676" i="7" s="1"/>
  <c r="AA78" i="6"/>
  <c r="AA223" i="6"/>
  <c r="V5" i="6"/>
  <c r="AC5" i="6" s="1"/>
  <c r="AA121" i="6"/>
  <c r="AA302" i="6"/>
  <c r="G682" i="8"/>
  <c r="Q665" i="8"/>
  <c r="AA72" i="6"/>
  <c r="J667" i="8"/>
  <c r="J680" i="8" s="1"/>
  <c r="Q673" i="8"/>
  <c r="R228" i="8"/>
  <c r="R673" i="8" s="1"/>
  <c r="L673" i="8"/>
  <c r="L682" i="8" s="1"/>
  <c r="AK296" i="4"/>
  <c r="V296" i="6" s="1"/>
  <c r="AK305" i="4"/>
  <c r="V305" i="6" s="1"/>
  <c r="AK99" i="4"/>
  <c r="V99" i="6" s="1"/>
  <c r="AK238" i="4"/>
  <c r="V238" i="6" s="1"/>
  <c r="AK9" i="4"/>
  <c r="V9" i="6" s="1"/>
  <c r="H684" i="7"/>
  <c r="H665" i="8"/>
  <c r="R11" i="8"/>
  <c r="H670" i="8"/>
  <c r="H681" i="8" s="1"/>
  <c r="R665" i="8"/>
  <c r="R681" i="7"/>
  <c r="H81" i="8"/>
  <c r="R81" i="8" s="1"/>
  <c r="Q81" i="8"/>
  <c r="Q676" i="8"/>
  <c r="AA266" i="6"/>
  <c r="V141" i="6"/>
  <c r="AC141" i="6" s="1"/>
  <c r="H199" i="8"/>
  <c r="R199" i="8" s="1"/>
  <c r="Q199" i="8"/>
  <c r="H673" i="8"/>
  <c r="H676" i="8"/>
  <c r="AC662" i="6"/>
  <c r="G667" i="8"/>
  <c r="G680" i="8" s="1"/>
  <c r="Q670" i="8"/>
  <c r="Q681" i="8" s="1"/>
  <c r="H666" i="8"/>
  <c r="AA24" i="6"/>
  <c r="V265" i="6"/>
  <c r="AC265" i="6" s="1"/>
  <c r="AA190" i="6"/>
  <c r="AK148" i="4"/>
  <c r="V148" i="6" s="1"/>
  <c r="V171" i="6"/>
  <c r="AC171" i="6" s="1"/>
  <c r="Z111" i="7"/>
  <c r="Z665" i="7" s="1"/>
  <c r="Z667" i="7" s="1"/>
  <c r="Z680" i="7" s="1"/>
  <c r="Z684" i="7" s="1"/>
  <c r="V224" i="6"/>
  <c r="AC224" i="6" s="1"/>
  <c r="V123" i="6"/>
  <c r="AC123" i="6" s="1"/>
  <c r="AA21" i="6"/>
  <c r="AK260" i="4"/>
  <c r="V260" i="6" s="1"/>
  <c r="W675" i="6"/>
  <c r="AB112" i="7"/>
  <c r="R666" i="8"/>
  <c r="R678" i="8"/>
  <c r="Q682" i="7"/>
  <c r="Q680" i="7"/>
  <c r="AA139" i="6"/>
  <c r="V117" i="6"/>
  <c r="AC117" i="6" s="1"/>
  <c r="V396" i="6"/>
  <c r="AC396" i="6" s="1"/>
  <c r="AA275" i="6"/>
  <c r="AA15" i="6"/>
  <c r="R678" i="7"/>
  <c r="V138" i="6"/>
  <c r="AC138" i="6" s="1"/>
  <c r="AA371" i="6"/>
  <c r="AK254" i="4"/>
  <c r="V254" i="6" s="1"/>
  <c r="V277" i="6"/>
  <c r="AC277" i="6" s="1"/>
  <c r="AA347" i="6"/>
  <c r="V44" i="6"/>
  <c r="AC44" i="6" s="1"/>
  <c r="V392" i="6"/>
  <c r="AC392" i="6" s="1"/>
  <c r="AK290" i="4"/>
  <c r="V290" i="6" s="1"/>
  <c r="V68" i="6"/>
  <c r="AC68" i="6" s="1"/>
  <c r="V218" i="6"/>
  <c r="AC218" i="6" s="1"/>
  <c r="V364" i="6"/>
  <c r="AC364" i="6" s="1"/>
  <c r="V373" i="6"/>
  <c r="AC373" i="6" s="1"/>
  <c r="V168" i="6"/>
  <c r="AC168" i="6" s="1"/>
  <c r="V215" i="6"/>
  <c r="AC215" i="6" s="1"/>
  <c r="V56" i="6"/>
  <c r="AC56" i="6" s="1"/>
  <c r="AA184" i="6"/>
  <c r="AA9" i="6"/>
  <c r="AJ675" i="4"/>
  <c r="AA281" i="6"/>
  <c r="AA353" i="6"/>
  <c r="AA33" i="6"/>
  <c r="AA390" i="6"/>
  <c r="AA30" i="6"/>
  <c r="AA272" i="6"/>
  <c r="AA254" i="6"/>
  <c r="AA335" i="6"/>
  <c r="AA260" i="6"/>
  <c r="AA214" i="6"/>
  <c r="AA290" i="6"/>
  <c r="AA178" i="6"/>
  <c r="AA66" i="6"/>
  <c r="AA320" i="6"/>
  <c r="AA397" i="6"/>
  <c r="V286" i="6"/>
  <c r="AC286" i="6" s="1"/>
  <c r="AA232" i="6"/>
  <c r="AA193" i="6"/>
  <c r="W665" i="6"/>
  <c r="AF112" i="7"/>
  <c r="AN112" i="7" s="1"/>
  <c r="AC112" i="7"/>
  <c r="W666" i="6"/>
  <c r="R680" i="6"/>
  <c r="V223" i="6"/>
  <c r="V151" i="6"/>
  <c r="AC84" i="6"/>
  <c r="AC30" i="6"/>
  <c r="V154" i="6"/>
  <c r="V272" i="6"/>
  <c r="AC193" i="6"/>
  <c r="AA169" i="6"/>
  <c r="AA111" i="6"/>
  <c r="V371" i="6"/>
  <c r="AK308" i="4"/>
  <c r="AK6" i="4"/>
  <c r="V8" i="6"/>
  <c r="AC8" i="6" s="1"/>
  <c r="V399" i="6"/>
  <c r="AC399" i="6" s="1"/>
  <c r="AK160" i="4"/>
  <c r="V162" i="6"/>
  <c r="AC162" i="6" s="1"/>
  <c r="AA248" i="6"/>
  <c r="AK127" i="4"/>
  <c r="V129" i="6"/>
  <c r="AC129" i="6" s="1"/>
  <c r="AK281" i="4"/>
  <c r="V283" i="6"/>
  <c r="AC283" i="6" s="1"/>
  <c r="AA278" i="6"/>
  <c r="AA181" i="6"/>
  <c r="AK157" i="4"/>
  <c r="V159" i="6"/>
  <c r="AC159" i="6" s="1"/>
  <c r="AA409" i="6"/>
  <c r="AA284" i="6"/>
  <c r="V417" i="6"/>
  <c r="AC417" i="6" s="1"/>
  <c r="W670" i="6"/>
  <c r="W681" i="6" s="1"/>
  <c r="AA400" i="6"/>
  <c r="V419" i="6"/>
  <c r="AC419" i="6" s="1"/>
  <c r="AK124" i="4"/>
  <c r="AK232" i="4"/>
  <c r="V233" i="6"/>
  <c r="AC233" i="6" s="1"/>
  <c r="W676" i="6"/>
  <c r="X214" i="6"/>
  <c r="AC172" i="6"/>
  <c r="V329" i="6"/>
  <c r="AA108" i="6"/>
  <c r="AK397" i="4"/>
  <c r="V387" i="6"/>
  <c r="AC260" i="6"/>
  <c r="AA142" i="6"/>
  <c r="V424" i="6"/>
  <c r="AC424" i="6" s="1"/>
  <c r="V421" i="6"/>
  <c r="AC421" i="6" s="1"/>
  <c r="AK193" i="4"/>
  <c r="V35" i="6"/>
  <c r="AC35" i="6" s="1"/>
  <c r="AA45" i="6"/>
  <c r="AC266" i="6"/>
  <c r="V87" i="6"/>
  <c r="V72" i="6"/>
  <c r="V145" i="6"/>
  <c r="AA365" i="6"/>
  <c r="AK96" i="4"/>
  <c r="V98" i="6"/>
  <c r="AC98" i="6" s="1"/>
  <c r="AA133" i="6"/>
  <c r="V293" i="6"/>
  <c r="V323" i="6"/>
  <c r="V217" i="6"/>
  <c r="V133" i="6"/>
  <c r="V362" i="6"/>
  <c r="AA211" i="6"/>
  <c r="AC302" i="6"/>
  <c r="V33" i="6"/>
  <c r="AC124" i="6"/>
  <c r="V36" i="6"/>
  <c r="AC631" i="6"/>
  <c r="X671" i="6"/>
  <c r="X681" i="6" s="1"/>
  <c r="X390" i="6"/>
  <c r="X232" i="6"/>
  <c r="X238" i="6"/>
  <c r="AA154" i="6"/>
  <c r="V353" i="6"/>
  <c r="V90" i="6"/>
  <c r="AC335" i="6"/>
  <c r="X220" i="6"/>
  <c r="V390" i="6"/>
  <c r="V78" i="6"/>
  <c r="V374" i="6"/>
  <c r="AC338" i="6"/>
  <c r="V48" i="6"/>
  <c r="V314" i="6"/>
  <c r="V118" i="6"/>
  <c r="V139" i="6"/>
  <c r="AC108" i="6"/>
  <c r="V269" i="6"/>
  <c r="V172" i="6"/>
  <c r="V3" i="6"/>
  <c r="V54" i="6"/>
  <c r="V121" i="6"/>
  <c r="V184" i="6"/>
  <c r="V130" i="6"/>
  <c r="V220" i="6"/>
  <c r="V263" i="6"/>
  <c r="AC311" i="6"/>
  <c r="AC39" i="6"/>
  <c r="AA308" i="6"/>
  <c r="AI675" i="4"/>
  <c r="AK287" i="4"/>
  <c r="AK63" i="4"/>
  <c r="AK15" i="4"/>
  <c r="AA163" i="6"/>
  <c r="AA157" i="6"/>
  <c r="AK142" i="4"/>
  <c r="V427" i="6"/>
  <c r="AC427" i="6" s="1"/>
  <c r="AA674" i="6"/>
  <c r="V334" i="6"/>
  <c r="AC334" i="6" s="1"/>
  <c r="AA151" i="6"/>
  <c r="AK208" i="4"/>
  <c r="V156" i="6"/>
  <c r="AC156" i="6" s="1"/>
  <c r="AK60" i="4"/>
  <c r="V412" i="6"/>
  <c r="V413" i="6"/>
  <c r="AC413" i="6" s="1"/>
  <c r="V423" i="6"/>
  <c r="AC423" i="6" s="1"/>
  <c r="AC248" i="6"/>
  <c r="AC383" i="6"/>
  <c r="AC296" i="6"/>
  <c r="V332" i="6"/>
  <c r="V136" i="6"/>
  <c r="V344" i="6"/>
  <c r="V102" i="6"/>
  <c r="AC24" i="6"/>
  <c r="AC347" i="6"/>
  <c r="AC199" i="6"/>
  <c r="V178" i="6"/>
  <c r="V66" i="6"/>
  <c r="V350" i="6"/>
  <c r="V169" i="6"/>
  <c r="V115" i="6"/>
  <c r="V299" i="6"/>
  <c r="V368" i="6"/>
  <c r="V380" i="6"/>
  <c r="X223" i="6"/>
  <c r="X241" i="6"/>
  <c r="AC254" i="6"/>
  <c r="AC326" i="6"/>
  <c r="AC187" i="6"/>
  <c r="AC142" i="6"/>
  <c r="V12" i="6"/>
  <c r="V311" i="6"/>
  <c r="AA359" i="6"/>
  <c r="V284" i="6"/>
  <c r="V45" i="6"/>
  <c r="AK320" i="4"/>
  <c r="AK105" i="4"/>
  <c r="V295" i="6"/>
  <c r="AC295" i="6" s="1"/>
  <c r="V414" i="6"/>
  <c r="AC414" i="6" s="1"/>
  <c r="AK235" i="4"/>
  <c r="AK163" i="4"/>
  <c r="AJ670" i="4"/>
  <c r="AA93" i="6"/>
  <c r="AK400" i="4"/>
  <c r="AJ665" i="4"/>
  <c r="V42" i="6"/>
  <c r="AC148" i="6"/>
  <c r="X226" i="6"/>
  <c r="X211" i="6"/>
  <c r="X383" i="6"/>
  <c r="X678" i="6"/>
  <c r="X235" i="6"/>
  <c r="X217" i="6"/>
  <c r="V356" i="6"/>
  <c r="V347" i="6"/>
  <c r="V226" i="6"/>
  <c r="AC133" i="6"/>
  <c r="AC99" i="6"/>
  <c r="AC341" i="6"/>
  <c r="AC272" i="6"/>
  <c r="AC75" i="6"/>
  <c r="AC27" i="6"/>
  <c r="AC409" i="6"/>
  <c r="X229" i="6"/>
  <c r="X244" i="6"/>
  <c r="AC12" i="6"/>
  <c r="V166" i="6"/>
  <c r="V406" i="6"/>
  <c r="V359" i="6"/>
  <c r="V214" i="6"/>
  <c r="V278" i="6"/>
  <c r="V394" i="6"/>
  <c r="V403" i="6"/>
  <c r="V57" i="6"/>
  <c r="V377" i="6"/>
  <c r="V187" i="6"/>
  <c r="V275" i="6"/>
  <c r="V251" i="6"/>
  <c r="AC205" i="6"/>
  <c r="AK365" i="4"/>
  <c r="V415" i="6"/>
  <c r="AC415" i="6" s="1"/>
  <c r="AJ666" i="4"/>
  <c r="AI676" i="4"/>
  <c r="AJ673" i="4"/>
  <c r="V65" i="6"/>
  <c r="AC65" i="6" s="1"/>
  <c r="V107" i="6"/>
  <c r="AC107" i="6" s="1"/>
  <c r="V210" i="6"/>
  <c r="AC210" i="6" s="1"/>
  <c r="V62" i="6"/>
  <c r="AC62" i="6" s="1"/>
  <c r="V17" i="6"/>
  <c r="AC17" i="6" s="1"/>
  <c r="AA235" i="6"/>
  <c r="AA208" i="6"/>
  <c r="AA60" i="6"/>
  <c r="AI666" i="4"/>
  <c r="AI670" i="4"/>
  <c r="AB232" i="6"/>
  <c r="AB33" i="6"/>
  <c r="AB362" i="6"/>
  <c r="AB190" i="6"/>
  <c r="AB359" i="6"/>
  <c r="AB27" i="6"/>
  <c r="AB121" i="6"/>
  <c r="AB196" i="6"/>
  <c r="AB118" i="6"/>
  <c r="AB169" i="6"/>
  <c r="AB406" i="6"/>
  <c r="AB36" i="6"/>
  <c r="AB75" i="6"/>
  <c r="AB214" i="6"/>
  <c r="AB269" i="6"/>
  <c r="AB281" i="6"/>
  <c r="AB335" i="6"/>
  <c r="AB48" i="6"/>
  <c r="AB84" i="6"/>
  <c r="AB290" i="6"/>
  <c r="AB187" i="6"/>
  <c r="AB157" i="6"/>
  <c r="AB275" i="6"/>
  <c r="AB251" i="6"/>
  <c r="AB15" i="6"/>
  <c r="AB284" i="6"/>
  <c r="AB145" i="6"/>
  <c r="AB87" i="6"/>
  <c r="AB317" i="6"/>
  <c r="AB115" i="6"/>
  <c r="AB257" i="6"/>
  <c r="AB266" i="6"/>
  <c r="AB323" i="6"/>
  <c r="AB409" i="6"/>
  <c r="AB199" i="6"/>
  <c r="AB193" i="6"/>
  <c r="AB235" i="6"/>
  <c r="V289" i="6"/>
  <c r="AC289" i="6" s="1"/>
  <c r="V367" i="6"/>
  <c r="AC367" i="6" s="1"/>
  <c r="AB142" i="6"/>
  <c r="AB166" i="6"/>
  <c r="AB54" i="6"/>
  <c r="AB226" i="6"/>
  <c r="AB178" i="6"/>
  <c r="AB66" i="6"/>
  <c r="AB217" i="6"/>
  <c r="AB387" i="6"/>
  <c r="AB99" i="6"/>
  <c r="AB21" i="6"/>
  <c r="AB42" i="6"/>
  <c r="AB287" i="6"/>
  <c r="AB296" i="6"/>
  <c r="AB124" i="6"/>
  <c r="AB175" i="6"/>
  <c r="AB181" i="6"/>
  <c r="AB374" i="6"/>
  <c r="AB332" i="6"/>
  <c r="AB344" i="6"/>
  <c r="AI673" i="4"/>
  <c r="AB220" i="6"/>
  <c r="AB329" i="6"/>
  <c r="AB45" i="6"/>
  <c r="AB39" i="6"/>
  <c r="AB260" i="6"/>
  <c r="AB12" i="6"/>
  <c r="AB241" i="6"/>
  <c r="AB278" i="6"/>
  <c r="AB208" i="6"/>
  <c r="AB139" i="6"/>
  <c r="AB133" i="6"/>
  <c r="AB400" i="6"/>
  <c r="AB148" i="6"/>
  <c r="AI665" i="4"/>
  <c r="AB202" i="6"/>
  <c r="AB81" i="6"/>
  <c r="AB305" i="6"/>
  <c r="AB314" i="6"/>
  <c r="AB356" i="6"/>
  <c r="AB254" i="6"/>
  <c r="AB160" i="6"/>
  <c r="AB9" i="6"/>
  <c r="AB380" i="6"/>
  <c r="AB93" i="6"/>
  <c r="AB341" i="6"/>
  <c r="AB390" i="6"/>
  <c r="AB394" i="6"/>
  <c r="AB154" i="6"/>
  <c r="AB108" i="6"/>
  <c r="AB350" i="6"/>
  <c r="AB353" i="6"/>
  <c r="AB293" i="6"/>
  <c r="AB90" i="6"/>
  <c r="AB127" i="6"/>
  <c r="AB272" i="6"/>
  <c r="AB299" i="6"/>
  <c r="AB205" i="6"/>
  <c r="AB223" i="6"/>
  <c r="AB338" i="6"/>
  <c r="AB377" i="6"/>
  <c r="AB18" i="6"/>
  <c r="AB311" i="6"/>
  <c r="AB63" i="6"/>
  <c r="AB397" i="6"/>
  <c r="AB320" i="6"/>
  <c r="AB136" i="6"/>
  <c r="AB163" i="6"/>
  <c r="AB172" i="6"/>
  <c r="AB130" i="6"/>
  <c r="AB96" i="6"/>
  <c r="AJ676" i="4"/>
  <c r="AB78" i="6"/>
  <c r="AB403" i="6"/>
  <c r="AB184" i="6"/>
  <c r="AB105" i="6"/>
  <c r="AB365" i="6"/>
  <c r="AB6" i="6"/>
  <c r="AB51" i="6"/>
  <c r="AB24" i="6"/>
  <c r="AB347" i="6"/>
  <c r="AB326" i="6"/>
  <c r="AB302" i="6"/>
  <c r="AB60" i="6"/>
  <c r="AB308" i="6"/>
  <c r="AB263" i="6"/>
  <c r="AB72" i="6"/>
  <c r="AB368" i="6"/>
  <c r="AB371" i="6"/>
  <c r="AB383" i="6"/>
  <c r="AB69" i="6"/>
  <c r="AB238" i="6"/>
  <c r="AB30" i="6"/>
  <c r="AB102" i="6"/>
  <c r="AB57" i="6"/>
  <c r="AB674" i="6"/>
  <c r="AB229" i="6"/>
  <c r="AC69" i="6"/>
  <c r="AC305" i="6"/>
  <c r="AC257" i="6"/>
  <c r="AC163" i="6"/>
  <c r="AC290" i="6"/>
  <c r="AC317" i="6"/>
  <c r="AC181" i="6"/>
  <c r="AC235" i="6"/>
  <c r="AF663" i="6"/>
  <c r="AN663" i="6" s="1"/>
  <c r="AC244" i="6"/>
  <c r="AC9" i="6"/>
  <c r="AC400" i="6"/>
  <c r="AC21" i="6"/>
  <c r="AC111" i="6"/>
  <c r="AC190" i="6"/>
  <c r="AC238" i="6"/>
  <c r="AC308" i="6"/>
  <c r="AC229" i="6"/>
  <c r="AC320" i="6"/>
  <c r="AC51" i="6"/>
  <c r="AC241" i="6"/>
  <c r="AC211" i="6"/>
  <c r="AC81" i="6"/>
  <c r="AC18" i="6"/>
  <c r="AC202" i="6"/>
  <c r="AC93" i="6"/>
  <c r="AC102" i="6"/>
  <c r="AC356" i="6"/>
  <c r="AC196" i="6"/>
  <c r="AC175" i="6"/>
  <c r="AC678" i="6"/>
  <c r="BB111" i="2"/>
  <c r="AF111" i="4"/>
  <c r="AH682" i="4"/>
  <c r="AH681" i="4"/>
  <c r="AH667" i="4"/>
  <c r="AY680" i="2"/>
  <c r="BB667" i="2"/>
  <c r="AZ680" i="2"/>
  <c r="AK666" i="4" l="1"/>
  <c r="AK670" i="4"/>
  <c r="AK681" i="4" s="1"/>
  <c r="AM682" i="4"/>
  <c r="AM684" i="4" s="1"/>
  <c r="V248" i="6"/>
  <c r="AK676" i="4"/>
  <c r="V244" i="6"/>
  <c r="AK675" i="4"/>
  <c r="V211" i="6"/>
  <c r="AK673" i="4"/>
  <c r="AK682" i="4" s="1"/>
  <c r="AK665" i="4"/>
  <c r="AK667" i="4" s="1"/>
  <c r="AK680" i="4" s="1"/>
  <c r="L684" i="8"/>
  <c r="Q677" i="8"/>
  <c r="Q682" i="8" s="1"/>
  <c r="R670" i="8"/>
  <c r="R681" i="8" s="1"/>
  <c r="R677" i="8"/>
  <c r="R682" i="8" s="1"/>
  <c r="H677" i="8"/>
  <c r="H682" i="8" s="1"/>
  <c r="Z661" i="8"/>
  <c r="AF661" i="8" s="1"/>
  <c r="AN661" i="8" s="1"/>
  <c r="AK668" i="7"/>
  <c r="AC48" i="6"/>
  <c r="AC57" i="6"/>
  <c r="AF665" i="4"/>
  <c r="AF667" i="4" s="1"/>
  <c r="AF680" i="4" s="1"/>
  <c r="AF684" i="4" s="1"/>
  <c r="AC377" i="6"/>
  <c r="AC232" i="6"/>
  <c r="AC371" i="6"/>
  <c r="AC275" i="6"/>
  <c r="AC3" i="6"/>
  <c r="AC329" i="6"/>
  <c r="AC226" i="6"/>
  <c r="AC374" i="6"/>
  <c r="AC45" i="6"/>
  <c r="AC145" i="6"/>
  <c r="AC96" i="6"/>
  <c r="AC54" i="6"/>
  <c r="AC362" i="6"/>
  <c r="AC390" i="6"/>
  <c r="AC344" i="6"/>
  <c r="AC350" i="6"/>
  <c r="AC105" i="6"/>
  <c r="AC671" i="6"/>
  <c r="AA675" i="6"/>
  <c r="AC217" i="6"/>
  <c r="AC42" i="6"/>
  <c r="AC121" i="6"/>
  <c r="AC353" i="6"/>
  <c r="AC184" i="6"/>
  <c r="AC387" i="6"/>
  <c r="AC281" i="6"/>
  <c r="AC263" i="6"/>
  <c r="AC403" i="6"/>
  <c r="AC66" i="6"/>
  <c r="AC136" i="6"/>
  <c r="AC394" i="6"/>
  <c r="AC223" i="6"/>
  <c r="AC139" i="6"/>
  <c r="AC299" i="6"/>
  <c r="AC406" i="6"/>
  <c r="AC118" i="6"/>
  <c r="AC130" i="6"/>
  <c r="AC178" i="6"/>
  <c r="R680" i="7"/>
  <c r="AC78" i="6"/>
  <c r="H667" i="8"/>
  <c r="H680" i="8" s="1"/>
  <c r="AC368" i="6"/>
  <c r="AC323" i="6"/>
  <c r="AC6" i="6"/>
  <c r="J684" i="8"/>
  <c r="AC314" i="6"/>
  <c r="AC115" i="6"/>
  <c r="Q667" i="8"/>
  <c r="Q680" i="8" s="1"/>
  <c r="W667" i="6"/>
  <c r="W680" i="6" s="1"/>
  <c r="AC278" i="6"/>
  <c r="Q684" i="7"/>
  <c r="G684" i="8"/>
  <c r="B58" i="5" s="1"/>
  <c r="AC208" i="6"/>
  <c r="AC166" i="6"/>
  <c r="AC668" i="6"/>
  <c r="W682" i="6"/>
  <c r="AE112" i="7"/>
  <c r="AA112" i="8"/>
  <c r="AC33" i="6"/>
  <c r="R667" i="8"/>
  <c r="AC169" i="6"/>
  <c r="AA663" i="7"/>
  <c r="AC284" i="6"/>
  <c r="R682" i="7"/>
  <c r="AJ681" i="4"/>
  <c r="AC214" i="6"/>
  <c r="AA673" i="6"/>
  <c r="AA676" i="6"/>
  <c r="AC160" i="6"/>
  <c r="AI681" i="4"/>
  <c r="AA670" i="6"/>
  <c r="AA665" i="6"/>
  <c r="AA666" i="6"/>
  <c r="X675" i="6"/>
  <c r="AD112" i="7"/>
  <c r="AB670" i="6"/>
  <c r="R684" i="6"/>
  <c r="AK112" i="7"/>
  <c r="AK677" i="7" s="1"/>
  <c r="AK682" i="7" s="1"/>
  <c r="AB675" i="6"/>
  <c r="X673" i="6"/>
  <c r="V675" i="6"/>
  <c r="V235" i="6"/>
  <c r="V320" i="6"/>
  <c r="AC412" i="6"/>
  <c r="V674" i="6"/>
  <c r="V157" i="6"/>
  <c r="V6" i="6"/>
  <c r="V142" i="6"/>
  <c r="V63" i="6"/>
  <c r="V397" i="6"/>
  <c r="V232" i="6"/>
  <c r="V124" i="6"/>
  <c r="AC127" i="6"/>
  <c r="AC397" i="6"/>
  <c r="AC287" i="6"/>
  <c r="AC60" i="6"/>
  <c r="AJ667" i="4"/>
  <c r="AC154" i="6"/>
  <c r="V400" i="6"/>
  <c r="V105" i="6"/>
  <c r="V60" i="6"/>
  <c r="V208" i="6"/>
  <c r="AC332" i="6"/>
  <c r="V127" i="6"/>
  <c r="V308" i="6"/>
  <c r="AJ682" i="4"/>
  <c r="AC293" i="6"/>
  <c r="AB673" i="6"/>
  <c r="AC63" i="6"/>
  <c r="V365" i="6"/>
  <c r="V163" i="6"/>
  <c r="V15" i="6"/>
  <c r="V287" i="6"/>
  <c r="V96" i="6"/>
  <c r="V193" i="6"/>
  <c r="AC157" i="6"/>
  <c r="V281" i="6"/>
  <c r="V160" i="6"/>
  <c r="AC365" i="6"/>
  <c r="AC15" i="6"/>
  <c r="AB665" i="6"/>
  <c r="AB666" i="6"/>
  <c r="AB676" i="6"/>
  <c r="AI682" i="4"/>
  <c r="AI667" i="4"/>
  <c r="AJ663" i="6"/>
  <c r="AJ668" i="6" s="1"/>
  <c r="AJ680" i="6" s="1"/>
  <c r="AJ684" i="6" s="1"/>
  <c r="AH680" i="4"/>
  <c r="AZ684" i="2"/>
  <c r="BB680" i="2"/>
  <c r="AY684" i="2"/>
  <c r="AK684" i="4" l="1"/>
  <c r="Z668" i="8"/>
  <c r="AC661" i="8"/>
  <c r="AD661" i="8" s="1"/>
  <c r="AC675" i="6"/>
  <c r="AB681" i="6"/>
  <c r="AA681" i="6"/>
  <c r="H684" i="8"/>
  <c r="BB684" i="2"/>
  <c r="W684" i="6"/>
  <c r="C29" i="5" s="1"/>
  <c r="C31" i="5" s="1"/>
  <c r="C33" i="5" s="1"/>
  <c r="C39" i="5" s="1"/>
  <c r="AD155" i="6" s="1"/>
  <c r="AJ680" i="4"/>
  <c r="AJ684" i="4" s="1"/>
  <c r="AE661" i="8"/>
  <c r="AK661" i="8"/>
  <c r="AD494" i="6"/>
  <c r="R684" i="7"/>
  <c r="AB112" i="8"/>
  <c r="AK111" i="7"/>
  <c r="Z112" i="8"/>
  <c r="AC673" i="6"/>
  <c r="Q684" i="8"/>
  <c r="R680" i="8"/>
  <c r="Y663" i="7"/>
  <c r="AC663" i="7" s="1"/>
  <c r="X682" i="6"/>
  <c r="X684" i="6" s="1"/>
  <c r="D29" i="5" s="1"/>
  <c r="D31" i="5" s="1"/>
  <c r="D33" i="5" s="1"/>
  <c r="D39" i="5" s="1"/>
  <c r="AD631" i="6" s="1"/>
  <c r="AA667" i="6"/>
  <c r="AA682" i="6"/>
  <c r="AC665" i="6"/>
  <c r="V665" i="6"/>
  <c r="AC666" i="6"/>
  <c r="V676" i="6"/>
  <c r="AC676" i="6"/>
  <c r="V673" i="6"/>
  <c r="AC670" i="6"/>
  <c r="AB682" i="6"/>
  <c r="AC674" i="6"/>
  <c r="V670" i="6"/>
  <c r="V681" i="6" s="1"/>
  <c r="V666" i="6"/>
  <c r="AB667" i="6"/>
  <c r="AI680" i="4"/>
  <c r="AH684" i="4"/>
  <c r="AK668" i="8" l="1"/>
  <c r="AK676" i="8"/>
  <c r="Z111" i="8"/>
  <c r="Z665" i="8" s="1"/>
  <c r="Z667" i="8" s="1"/>
  <c r="Z680" i="8" s="1"/>
  <c r="Z684" i="8" s="1"/>
  <c r="AK665" i="7"/>
  <c r="AK667" i="7" s="1"/>
  <c r="AK680" i="7" s="1"/>
  <c r="AK684" i="7" s="1"/>
  <c r="AD19" i="6"/>
  <c r="AD567" i="6"/>
  <c r="AE567" i="6" s="1"/>
  <c r="AB567" i="7" s="1"/>
  <c r="AD511" i="6"/>
  <c r="AE511" i="6" s="1"/>
  <c r="AB511" i="7" s="1"/>
  <c r="AD571" i="6"/>
  <c r="AE571" i="6" s="1"/>
  <c r="AB571" i="7" s="1"/>
  <c r="AD249" i="6"/>
  <c r="AE249" i="6" s="1"/>
  <c r="AB249" i="7" s="1"/>
  <c r="AD457" i="6"/>
  <c r="AF457" i="6" s="1"/>
  <c r="AN457" i="6" s="1"/>
  <c r="AD508" i="6"/>
  <c r="AF508" i="6" s="1"/>
  <c r="AN508" i="6" s="1"/>
  <c r="AD522" i="6"/>
  <c r="AE522" i="6" s="1"/>
  <c r="AB522" i="7" s="1"/>
  <c r="AE494" i="6"/>
  <c r="AB494" i="7" s="1"/>
  <c r="AE155" i="6"/>
  <c r="AB155" i="7" s="1"/>
  <c r="AD456" i="6"/>
  <c r="AF456" i="6" s="1"/>
  <c r="AN456" i="6" s="1"/>
  <c r="AD447" i="6"/>
  <c r="AD476" i="6"/>
  <c r="AD545" i="6"/>
  <c r="AF545" i="6" s="1"/>
  <c r="AN545" i="6" s="1"/>
  <c r="AD388" i="6"/>
  <c r="AF388" i="6" s="1"/>
  <c r="AN388" i="6" s="1"/>
  <c r="AD143" i="6"/>
  <c r="AD354" i="6"/>
  <c r="AF354" i="6" s="1"/>
  <c r="AN354" i="6" s="1"/>
  <c r="AD539" i="6"/>
  <c r="AF539" i="6" s="1"/>
  <c r="AN539" i="6" s="1"/>
  <c r="AD13" i="6"/>
  <c r="AE631" i="6"/>
  <c r="AB631" i="7" s="1"/>
  <c r="AE19" i="6"/>
  <c r="AB19" i="7" s="1"/>
  <c r="AD549" i="6"/>
  <c r="AF549" i="6" s="1"/>
  <c r="AN549" i="6" s="1"/>
  <c r="AD197" i="6"/>
  <c r="AF197" i="6" s="1"/>
  <c r="AN197" i="6" s="1"/>
  <c r="AD55" i="6"/>
  <c r="AF55" i="6" s="1"/>
  <c r="AN55" i="6" s="1"/>
  <c r="AD291" i="6"/>
  <c r="AB680" i="6"/>
  <c r="AD16" i="6"/>
  <c r="AF16" i="6" s="1"/>
  <c r="AN16" i="6" s="1"/>
  <c r="AD501" i="6"/>
  <c r="AD536" i="6"/>
  <c r="AF536" i="6" s="1"/>
  <c r="AN536" i="6" s="1"/>
  <c r="AD140" i="6"/>
  <c r="AD67" i="6"/>
  <c r="AF67" i="6" s="1"/>
  <c r="AN67" i="6" s="1"/>
  <c r="AD583" i="6"/>
  <c r="AF583" i="6" s="1"/>
  <c r="AN583" i="6" s="1"/>
  <c r="AD629" i="6"/>
  <c r="AF629" i="6" s="1"/>
  <c r="AN629" i="6" s="1"/>
  <c r="AD478" i="6"/>
  <c r="AF478" i="6" s="1"/>
  <c r="AN478" i="6" s="1"/>
  <c r="AD475" i="6"/>
  <c r="AF475" i="6" s="1"/>
  <c r="AN475" i="6" s="1"/>
  <c r="AD481" i="6"/>
  <c r="AF481" i="6" s="1"/>
  <c r="AN481" i="6" s="1"/>
  <c r="AA680" i="6"/>
  <c r="AD521" i="6"/>
  <c r="AF521" i="6" s="1"/>
  <c r="AN521" i="6" s="1"/>
  <c r="AD333" i="6"/>
  <c r="AD152" i="6"/>
  <c r="AD568" i="6"/>
  <c r="AD191" i="6"/>
  <c r="AF191" i="6" s="1"/>
  <c r="AN191" i="6" s="1"/>
  <c r="AD366" i="6"/>
  <c r="AF366" i="6" s="1"/>
  <c r="AN366" i="6" s="1"/>
  <c r="AD570" i="6"/>
  <c r="AF570" i="6" s="1"/>
  <c r="AN570" i="6" s="1"/>
  <c r="AD584" i="6"/>
  <c r="AD441" i="6"/>
  <c r="AD524" i="6"/>
  <c r="AF524" i="6" s="1"/>
  <c r="AN524" i="6" s="1"/>
  <c r="AD404" i="6"/>
  <c r="AD435" i="6"/>
  <c r="AD563" i="6"/>
  <c r="AD500" i="6"/>
  <c r="AD626" i="6"/>
  <c r="AD558" i="6"/>
  <c r="AD451" i="6"/>
  <c r="AF451" i="6" s="1"/>
  <c r="AN451" i="6" s="1"/>
  <c r="AD25" i="6"/>
  <c r="AF25" i="6" s="1"/>
  <c r="AN25" i="6" s="1"/>
  <c r="AD342" i="6"/>
  <c r="AD566" i="6"/>
  <c r="AD134" i="6"/>
  <c r="AF134" i="6" s="1"/>
  <c r="AN134" i="6" s="1"/>
  <c r="AD611" i="6"/>
  <c r="AF611" i="6" s="1"/>
  <c r="AN611" i="6" s="1"/>
  <c r="AD569" i="6"/>
  <c r="AF569" i="6" s="1"/>
  <c r="AN569" i="6" s="1"/>
  <c r="AD597" i="6"/>
  <c r="AF597" i="6" s="1"/>
  <c r="AN597" i="6" s="1"/>
  <c r="AD318" i="6"/>
  <c r="AF318" i="6" s="1"/>
  <c r="AN318" i="6" s="1"/>
  <c r="AD116" i="6"/>
  <c r="AD502" i="6"/>
  <c r="AD453" i="6"/>
  <c r="AD515" i="6"/>
  <c r="AF515" i="6" s="1"/>
  <c r="AN515" i="6" s="1"/>
  <c r="AD477" i="6"/>
  <c r="AD245" i="6"/>
  <c r="AD600" i="6"/>
  <c r="AD506" i="6"/>
  <c r="AF506" i="6" s="1"/>
  <c r="AN506" i="6" s="1"/>
  <c r="AD464" i="6"/>
  <c r="AD273" i="6"/>
  <c r="AD431" i="6"/>
  <c r="AD303" i="6"/>
  <c r="AF303" i="6" s="1"/>
  <c r="AN303" i="6" s="1"/>
  <c r="AD487" i="6"/>
  <c r="AD279" i="6"/>
  <c r="AD594" i="6"/>
  <c r="AD360" i="6"/>
  <c r="AF360" i="6" s="1"/>
  <c r="AN360" i="6" s="1"/>
  <c r="AD468" i="6"/>
  <c r="AF468" i="6" s="1"/>
  <c r="AN468" i="6" s="1"/>
  <c r="AD489" i="6"/>
  <c r="AD585" i="6"/>
  <c r="AD587" i="6"/>
  <c r="AF587" i="6" s="1"/>
  <c r="AN587" i="6" s="1"/>
  <c r="AD582" i="6"/>
  <c r="AF582" i="6" s="1"/>
  <c r="AN582" i="6" s="1"/>
  <c r="AD161" i="6"/>
  <c r="AD599" i="6"/>
  <c r="AD113" i="6"/>
  <c r="AF113" i="6" s="1"/>
  <c r="AN113" i="6" s="1"/>
  <c r="AD490" i="6"/>
  <c r="AD561" i="6"/>
  <c r="AD351" i="6"/>
  <c r="AD363" i="6"/>
  <c r="AF363" i="6" s="1"/>
  <c r="AN363" i="6" s="1"/>
  <c r="AD460" i="6"/>
  <c r="AD482" i="6"/>
  <c r="AF482" i="6" s="1"/>
  <c r="AN482" i="6" s="1"/>
  <c r="AD170" i="6"/>
  <c r="AD589" i="6"/>
  <c r="AF589" i="6" s="1"/>
  <c r="AN589" i="6" s="1"/>
  <c r="AD375" i="6"/>
  <c r="AD483" i="6"/>
  <c r="AD128" i="6"/>
  <c r="AF128" i="6" s="1"/>
  <c r="AN128" i="6" s="1"/>
  <c r="AD445" i="6"/>
  <c r="AF445" i="6" s="1"/>
  <c r="AN445" i="6" s="1"/>
  <c r="AD454" i="6"/>
  <c r="AF454" i="6" s="1"/>
  <c r="AN454" i="6" s="1"/>
  <c r="AD615" i="6"/>
  <c r="AD61" i="6"/>
  <c r="AD603" i="6"/>
  <c r="AF603" i="6" s="1"/>
  <c r="AN603" i="6" s="1"/>
  <c r="AD58" i="6"/>
  <c r="AD526" i="6"/>
  <c r="AD149" i="6"/>
  <c r="AD106" i="6"/>
  <c r="AF106" i="6" s="1"/>
  <c r="AN106" i="6" s="1"/>
  <c r="AD616" i="6"/>
  <c r="AF616" i="6" s="1"/>
  <c r="AN616" i="6" s="1"/>
  <c r="AD550" i="6"/>
  <c r="AF550" i="6" s="1"/>
  <c r="AN550" i="6" s="1"/>
  <c r="AD285" i="6"/>
  <c r="AD467" i="6"/>
  <c r="AF467" i="6" s="1"/>
  <c r="AN467" i="6" s="1"/>
  <c r="AD258" i="6"/>
  <c r="AF258" i="6" s="1"/>
  <c r="AN258" i="6" s="1"/>
  <c r="AD7" i="6"/>
  <c r="AF7" i="6" s="1"/>
  <c r="AN7" i="6" s="1"/>
  <c r="AD288" i="6"/>
  <c r="AD446" i="6"/>
  <c r="AF446" i="6" s="1"/>
  <c r="AN446" i="6" s="1"/>
  <c r="AD517" i="6"/>
  <c r="AD605" i="6"/>
  <c r="AD167" i="6"/>
  <c r="AF167" i="6" s="1"/>
  <c r="AN167" i="6" s="1"/>
  <c r="AD579" i="6"/>
  <c r="AF579" i="6" s="1"/>
  <c r="AN579" i="6" s="1"/>
  <c r="AD588" i="6"/>
  <c r="AD628" i="6"/>
  <c r="AF628" i="6" s="1"/>
  <c r="AN628" i="6" s="1"/>
  <c r="AD472" i="6"/>
  <c r="AD555" i="6"/>
  <c r="AF555" i="6" s="1"/>
  <c r="AN555" i="6" s="1"/>
  <c r="AD188" i="6"/>
  <c r="AD610" i="6"/>
  <c r="AD40" i="6"/>
  <c r="AD401" i="6"/>
  <c r="AF401" i="6" s="1"/>
  <c r="AN401" i="6" s="1"/>
  <c r="AD604" i="6"/>
  <c r="AD498" i="6"/>
  <c r="AD76" i="6"/>
  <c r="AF563" i="6"/>
  <c r="AN563" i="6" s="1"/>
  <c r="AD623" i="6"/>
  <c r="AD137" i="6"/>
  <c r="AD591" i="6"/>
  <c r="AD612" i="6"/>
  <c r="AF612" i="6" s="1"/>
  <c r="AN612" i="6" s="1"/>
  <c r="AD206" i="6"/>
  <c r="AF206" i="6" s="1"/>
  <c r="AN206" i="6" s="1"/>
  <c r="AD430" i="6"/>
  <c r="AD462" i="6"/>
  <c r="AD601" i="6"/>
  <c r="AD540" i="6"/>
  <c r="AD312" i="6"/>
  <c r="AD267" i="6"/>
  <c r="AE267" i="6" s="1"/>
  <c r="AD564" i="6"/>
  <c r="AD620" i="6"/>
  <c r="AD436" i="6"/>
  <c r="AF436" i="6" s="1"/>
  <c r="AN436" i="6" s="1"/>
  <c r="AD444" i="6"/>
  <c r="AF444" i="6" s="1"/>
  <c r="AN444" i="6" s="1"/>
  <c r="AD391" i="6"/>
  <c r="AD552" i="6"/>
  <c r="AD543" i="6"/>
  <c r="AF543" i="6" s="1"/>
  <c r="AN543" i="6" s="1"/>
  <c r="AD547" i="6"/>
  <c r="AD523" i="6"/>
  <c r="AD533" i="6"/>
  <c r="AD70" i="6"/>
  <c r="AF70" i="6" s="1"/>
  <c r="AN70" i="6" s="1"/>
  <c r="AD176" i="6"/>
  <c r="AF176" i="6" s="1"/>
  <c r="AN176" i="6" s="1"/>
  <c r="AD459" i="6"/>
  <c r="AD527" i="6"/>
  <c r="AD590" i="6"/>
  <c r="AF590" i="6" s="1"/>
  <c r="AN590" i="6" s="1"/>
  <c r="AD581" i="6"/>
  <c r="AF581" i="6" s="1"/>
  <c r="AN581" i="6" s="1"/>
  <c r="AD330" i="6"/>
  <c r="AD31" i="6"/>
  <c r="AD577" i="6"/>
  <c r="AD621" i="6"/>
  <c r="AD433" i="6"/>
  <c r="AD321" i="6"/>
  <c r="AD607" i="6"/>
  <c r="AF607" i="6" s="1"/>
  <c r="AN607" i="6" s="1"/>
  <c r="AD513" i="6"/>
  <c r="AF513" i="6" s="1"/>
  <c r="AN513" i="6" s="1"/>
  <c r="AD158" i="6"/>
  <c r="AD82" i="6"/>
  <c r="AD553" i="6"/>
  <c r="AF553" i="6" s="1"/>
  <c r="AN553" i="6" s="1"/>
  <c r="AD538" i="6"/>
  <c r="AF538" i="6" s="1"/>
  <c r="AN538" i="6" s="1"/>
  <c r="AD562" i="6"/>
  <c r="AD450" i="6"/>
  <c r="AD493" i="6"/>
  <c r="AD488" i="6"/>
  <c r="AD486" i="6"/>
  <c r="AD209" i="6"/>
  <c r="AD97" i="6"/>
  <c r="AD573" i="6"/>
  <c r="AD395" i="6"/>
  <c r="AD88" i="6"/>
  <c r="AD324" i="6"/>
  <c r="AF324" i="6" s="1"/>
  <c r="AN324" i="6" s="1"/>
  <c r="AD73" i="6"/>
  <c r="AF73" i="6" s="1"/>
  <c r="AN73" i="6" s="1"/>
  <c r="AD282" i="6"/>
  <c r="AF282" i="6" s="1"/>
  <c r="AN282" i="6" s="1"/>
  <c r="AD461" i="6"/>
  <c r="AD473" i="6"/>
  <c r="AF473" i="6" s="1"/>
  <c r="AN473" i="6" s="1"/>
  <c r="AD85" i="6"/>
  <c r="AD535" i="6"/>
  <c r="AF535" i="6" s="1"/>
  <c r="AN535" i="6" s="1"/>
  <c r="AD381" i="6"/>
  <c r="AD518" i="6"/>
  <c r="AD438" i="6"/>
  <c r="AF438" i="6" s="1"/>
  <c r="AN438" i="6" s="1"/>
  <c r="AD297" i="6"/>
  <c r="AD595" i="6"/>
  <c r="AD516" i="6"/>
  <c r="AD465" i="6"/>
  <c r="AD164" i="6"/>
  <c r="AD499" i="6"/>
  <c r="AD306" i="6"/>
  <c r="AD469" i="6"/>
  <c r="AD119" i="6"/>
  <c r="AD270" i="6"/>
  <c r="AD34" i="6"/>
  <c r="AD407" i="6"/>
  <c r="AF407" i="6" s="1"/>
  <c r="AN407" i="6" s="1"/>
  <c r="AD264" i="6"/>
  <c r="AD534" i="6"/>
  <c r="AD49" i="6"/>
  <c r="AD458" i="6"/>
  <c r="AD606" i="6"/>
  <c r="AD429" i="6"/>
  <c r="AD520" i="6"/>
  <c r="AD372" i="6"/>
  <c r="AF372" i="6" s="1"/>
  <c r="AN372" i="6" s="1"/>
  <c r="AD575" i="6"/>
  <c r="AD432" i="6"/>
  <c r="AD203" i="6"/>
  <c r="AF203" i="6" s="1"/>
  <c r="AN203" i="6" s="1"/>
  <c r="AD309" i="6"/>
  <c r="AF309" i="6" s="1"/>
  <c r="AN309" i="6" s="1"/>
  <c r="AD509" i="6"/>
  <c r="AD505" i="6"/>
  <c r="AD572" i="6"/>
  <c r="AD471" i="6"/>
  <c r="AF471" i="6" s="1"/>
  <c r="AN471" i="6" s="1"/>
  <c r="AD91" i="6"/>
  <c r="AD369" i="6"/>
  <c r="AD94" i="6"/>
  <c r="AF94" i="6" s="1"/>
  <c r="AN94" i="6" s="1"/>
  <c r="AD455" i="6"/>
  <c r="AF455" i="6" s="1"/>
  <c r="AN455" i="6" s="1"/>
  <c r="AD109" i="6"/>
  <c r="AD560" i="6"/>
  <c r="AD378" i="6"/>
  <c r="AD495" i="6"/>
  <c r="AF495" i="6" s="1"/>
  <c r="AN495" i="6" s="1"/>
  <c r="AD496" i="6"/>
  <c r="AD336" i="6"/>
  <c r="AD470" i="6"/>
  <c r="AD100" i="6"/>
  <c r="AD614" i="6"/>
  <c r="AD548" i="6"/>
  <c r="AD252" i="6"/>
  <c r="AF252" i="6" s="1"/>
  <c r="AN252" i="6" s="1"/>
  <c r="AD173" i="6"/>
  <c r="AD609" i="6"/>
  <c r="AD339" i="6"/>
  <c r="AD384" i="6"/>
  <c r="AF384" i="6" s="1"/>
  <c r="AN384" i="6" s="1"/>
  <c r="AD613" i="6"/>
  <c r="AF613" i="6" s="1"/>
  <c r="AN613" i="6" s="1"/>
  <c r="AD64" i="6"/>
  <c r="AD261" i="6"/>
  <c r="AD608" i="6"/>
  <c r="AD546" i="6"/>
  <c r="AD131" i="6"/>
  <c r="AD557" i="6"/>
  <c r="AD294" i="6"/>
  <c r="AD122" i="6"/>
  <c r="AD357" i="6"/>
  <c r="AD46" i="6"/>
  <c r="AD512" i="6"/>
  <c r="AD463" i="6"/>
  <c r="AD592" i="6"/>
  <c r="AD551" i="6"/>
  <c r="AD255" i="6"/>
  <c r="AD492" i="6"/>
  <c r="AD103" i="6"/>
  <c r="AD479" i="6"/>
  <c r="AD503" i="6"/>
  <c r="AF503" i="6" s="1"/>
  <c r="AN503" i="6" s="1"/>
  <c r="AD43" i="6"/>
  <c r="AD537" i="6"/>
  <c r="AD530" i="6"/>
  <c r="AD596" i="6"/>
  <c r="AF596" i="6" s="1"/>
  <c r="AN596" i="6" s="1"/>
  <c r="AD179" i="6"/>
  <c r="AF179" i="6" s="1"/>
  <c r="AN179" i="6" s="1"/>
  <c r="AD622" i="6"/>
  <c r="AD556" i="6"/>
  <c r="AD200" i="6"/>
  <c r="AD580" i="6"/>
  <c r="AF580" i="6" s="1"/>
  <c r="AN580" i="6" s="1"/>
  <c r="AD125" i="6"/>
  <c r="AF125" i="6" s="1"/>
  <c r="AN125" i="6" s="1"/>
  <c r="AD531" i="6"/>
  <c r="AD449" i="6"/>
  <c r="AD28" i="6"/>
  <c r="AD532" i="6"/>
  <c r="AD410" i="6"/>
  <c r="AD194" i="6"/>
  <c r="AF194" i="6" s="1"/>
  <c r="AN194" i="6" s="1"/>
  <c r="AD345" i="6"/>
  <c r="AF345" i="6" s="1"/>
  <c r="AN345" i="6" s="1"/>
  <c r="AD565" i="6"/>
  <c r="AD480" i="6"/>
  <c r="AD617" i="6"/>
  <c r="AF617" i="6" s="1"/>
  <c r="AN617" i="6" s="1"/>
  <c r="AD276" i="6"/>
  <c r="AF276" i="6" s="1"/>
  <c r="AN276" i="6" s="1"/>
  <c r="AD474" i="6"/>
  <c r="AD586" i="6"/>
  <c r="AD300" i="6"/>
  <c r="AD627" i="6"/>
  <c r="AF627" i="6" s="1"/>
  <c r="AN627" i="6" s="1"/>
  <c r="AD10" i="6"/>
  <c r="AD619" i="6"/>
  <c r="AD437" i="6"/>
  <c r="AF437" i="6" s="1"/>
  <c r="AN437" i="6" s="1"/>
  <c r="AD554" i="6"/>
  <c r="AF554" i="6" s="1"/>
  <c r="AN554" i="6" s="1"/>
  <c r="AD576" i="6"/>
  <c r="AD484" i="6"/>
  <c r="AD525" i="6"/>
  <c r="AF525" i="6" s="1"/>
  <c r="AN525" i="6" s="1"/>
  <c r="AD440" i="6"/>
  <c r="AD79" i="6"/>
  <c r="AD541" i="6"/>
  <c r="AD22" i="6"/>
  <c r="AF22" i="6" s="1"/>
  <c r="AN22" i="6" s="1"/>
  <c r="AD448" i="6"/>
  <c r="AF448" i="6" s="1"/>
  <c r="AN448" i="6" s="1"/>
  <c r="AD327" i="6"/>
  <c r="AD544" i="6"/>
  <c r="AD618" i="6"/>
  <c r="AF618" i="6" s="1"/>
  <c r="AN618" i="6" s="1"/>
  <c r="AD491" i="6"/>
  <c r="AF491" i="6" s="1"/>
  <c r="AN491" i="6" s="1"/>
  <c r="AD528" i="6"/>
  <c r="AD182" i="6"/>
  <c r="AD602" i="6"/>
  <c r="AF602" i="6" s="1"/>
  <c r="AN602" i="6" s="1"/>
  <c r="AD37" i="6"/>
  <c r="AF37" i="6" s="1"/>
  <c r="AN37" i="6" s="1"/>
  <c r="AD507" i="6"/>
  <c r="AD514" i="6"/>
  <c r="AD348" i="6"/>
  <c r="AD625" i="6"/>
  <c r="AF625" i="6" s="1"/>
  <c r="AN625" i="6" s="1"/>
  <c r="AD443" i="6"/>
  <c r="AD466" i="6"/>
  <c r="AD519" i="6"/>
  <c r="AF519" i="6" s="1"/>
  <c r="AN519" i="6" s="1"/>
  <c r="AD146" i="6"/>
  <c r="AD578" i="6"/>
  <c r="AD529" i="6"/>
  <c r="AD574" i="6"/>
  <c r="AF574" i="6" s="1"/>
  <c r="AN574" i="6" s="1"/>
  <c r="AD559" i="6"/>
  <c r="AD542" i="6"/>
  <c r="AD4" i="6"/>
  <c r="AD593" i="6"/>
  <c r="AD598" i="6"/>
  <c r="AD434" i="6"/>
  <c r="AD504" i="6"/>
  <c r="AD315" i="6"/>
  <c r="AD52" i="6"/>
  <c r="AD624" i="6"/>
  <c r="AD398" i="6"/>
  <c r="AD442" i="6"/>
  <c r="AD452" i="6"/>
  <c r="AD485" i="6"/>
  <c r="AD510" i="6"/>
  <c r="AD439" i="6"/>
  <c r="AC681" i="6"/>
  <c r="AD237" i="6"/>
  <c r="AD185" i="6"/>
  <c r="AD497" i="6"/>
  <c r="AF19" i="6"/>
  <c r="AN19" i="6" s="1"/>
  <c r="AF494" i="6"/>
  <c r="AN494" i="6" s="1"/>
  <c r="AF155" i="6"/>
  <c r="AN155" i="6" s="1"/>
  <c r="AD393" i="6"/>
  <c r="AD633" i="6"/>
  <c r="AD636" i="6"/>
  <c r="AD648" i="6"/>
  <c r="Y668" i="7"/>
  <c r="Y680" i="7" s="1"/>
  <c r="Y684" i="7" s="1"/>
  <c r="E43" i="5" s="1"/>
  <c r="E45" i="5" s="1"/>
  <c r="E47" i="5" s="1"/>
  <c r="E53" i="5" s="1"/>
  <c r="AD663" i="7" s="1"/>
  <c r="AD654" i="6"/>
  <c r="AD655" i="6"/>
  <c r="AD647" i="6"/>
  <c r="AD635" i="6"/>
  <c r="AD638" i="6"/>
  <c r="AD652" i="6"/>
  <c r="AF112" i="8"/>
  <c r="AN112" i="8" s="1"/>
  <c r="AC112" i="8"/>
  <c r="AD112" i="8" s="1"/>
  <c r="AD640" i="6"/>
  <c r="AD634" i="6"/>
  <c r="AD240" i="6"/>
  <c r="AD216" i="6"/>
  <c r="AD630" i="6"/>
  <c r="AD643" i="6"/>
  <c r="AD234" i="6"/>
  <c r="AD641" i="6"/>
  <c r="AD656" i="6"/>
  <c r="AD650" i="6"/>
  <c r="AC667" i="6"/>
  <c r="AD653" i="6"/>
  <c r="AD658" i="6"/>
  <c r="AD657" i="6"/>
  <c r="AD637" i="6"/>
  <c r="AD213" i="6"/>
  <c r="AD386" i="6"/>
  <c r="AD225" i="6"/>
  <c r="AF225" i="6" s="1"/>
  <c r="AN225" i="6" s="1"/>
  <c r="AD639" i="6"/>
  <c r="AD659" i="6"/>
  <c r="AD644" i="6"/>
  <c r="AD660" i="6"/>
  <c r="R684" i="8"/>
  <c r="AF447" i="6"/>
  <c r="AN447" i="6" s="1"/>
  <c r="AD649" i="6"/>
  <c r="AD243" i="6"/>
  <c r="AD646" i="6"/>
  <c r="AD642" i="6"/>
  <c r="AD632" i="6"/>
  <c r="AD228" i="6"/>
  <c r="AD662" i="6"/>
  <c r="AD247" i="6"/>
  <c r="AD219" i="6"/>
  <c r="AD231" i="6"/>
  <c r="AD222" i="6"/>
  <c r="AF143" i="6"/>
  <c r="AN143" i="6" s="1"/>
  <c r="AF441" i="6"/>
  <c r="AN441" i="6" s="1"/>
  <c r="V667" i="6"/>
  <c r="V680" i="6" s="1"/>
  <c r="V682" i="6"/>
  <c r="AC682" i="6"/>
  <c r="AF631" i="6"/>
  <c r="AN631" i="6" s="1"/>
  <c r="AI684" i="4"/>
  <c r="AA563" i="7" l="1"/>
  <c r="AA515" i="7"/>
  <c r="AH521" i="6"/>
  <c r="AA553" i="7"/>
  <c r="AA363" i="7"/>
  <c r="AF567" i="6"/>
  <c r="AN567" i="6" s="1"/>
  <c r="AE457" i="6"/>
  <c r="AB457" i="7" s="1"/>
  <c r="AF511" i="6"/>
  <c r="AN511" i="6" s="1"/>
  <c r="AH515" i="6"/>
  <c r="W515" i="7" s="1"/>
  <c r="AC515" i="7" s="1"/>
  <c r="AE508" i="6"/>
  <c r="AB508" i="7" s="1"/>
  <c r="AF522" i="6"/>
  <c r="AN522" i="6" s="1"/>
  <c r="AF571" i="6"/>
  <c r="AN571" i="6" s="1"/>
  <c r="AF249" i="6"/>
  <c r="AB684" i="6"/>
  <c r="AF465" i="6"/>
  <c r="AN465" i="6" s="1"/>
  <c r="AA684" i="6"/>
  <c r="AH167" i="6"/>
  <c r="W167" i="7" s="1"/>
  <c r="AC167" i="7" s="1"/>
  <c r="AH611" i="6"/>
  <c r="W611" i="7" s="1"/>
  <c r="AC611" i="7" s="1"/>
  <c r="AH354" i="6"/>
  <c r="AH353" i="6" s="1"/>
  <c r="AH22" i="6"/>
  <c r="AH21" i="6" s="1"/>
  <c r="AH437" i="6"/>
  <c r="W437" i="7" s="1"/>
  <c r="AC437" i="7" s="1"/>
  <c r="AH324" i="6"/>
  <c r="W324" i="7" s="1"/>
  <c r="AC324" i="7" s="1"/>
  <c r="AA607" i="7"/>
  <c r="AH607" i="6"/>
  <c r="W607" i="7" s="1"/>
  <c r="AC607" i="7" s="1"/>
  <c r="AH590" i="6"/>
  <c r="W590" i="7" s="1"/>
  <c r="AC590" i="7" s="1"/>
  <c r="AH436" i="6"/>
  <c r="W436" i="7" s="1"/>
  <c r="AC436" i="7" s="1"/>
  <c r="AA436" i="7"/>
  <c r="AH579" i="6"/>
  <c r="W579" i="7" s="1"/>
  <c r="AC579" i="7" s="1"/>
  <c r="AH596" i="6"/>
  <c r="W596" i="7" s="1"/>
  <c r="AC596" i="7" s="1"/>
  <c r="AA125" i="7"/>
  <c r="AH554" i="6"/>
  <c r="W554" i="7" s="1"/>
  <c r="AC554" i="7" s="1"/>
  <c r="AE652" i="6"/>
  <c r="AB652" i="7" s="1"/>
  <c r="AH176" i="6"/>
  <c r="AH175" i="6" s="1"/>
  <c r="AE655" i="6"/>
  <c r="AB655" i="7" s="1"/>
  <c r="AA629" i="7"/>
  <c r="AE636" i="6"/>
  <c r="AB636" i="7" s="1"/>
  <c r="AE393" i="6"/>
  <c r="AB393" i="7" s="1"/>
  <c r="AA155" i="7"/>
  <c r="AH206" i="6"/>
  <c r="W206" i="7" s="1"/>
  <c r="AC206" i="7" s="1"/>
  <c r="AE443" i="6"/>
  <c r="AB443" i="7" s="1"/>
  <c r="AE565" i="6"/>
  <c r="AB565" i="7" s="1"/>
  <c r="AH535" i="6"/>
  <c r="W535" i="7" s="1"/>
  <c r="AC535" i="7" s="1"/>
  <c r="AH197" i="6"/>
  <c r="W197" i="7" s="1"/>
  <c r="AC197" i="7" s="1"/>
  <c r="AE247" i="6"/>
  <c r="AB247" i="7" s="1"/>
  <c r="AE642" i="6"/>
  <c r="AB642" i="7" s="1"/>
  <c r="AH447" i="6"/>
  <c r="W447" i="7" s="1"/>
  <c r="AC447" i="7" s="1"/>
  <c r="AA478" i="7"/>
  <c r="AA543" i="7"/>
  <c r="AH536" i="6"/>
  <c r="W536" i="7" s="1"/>
  <c r="AC536" i="7" s="1"/>
  <c r="AH494" i="6"/>
  <c r="AE439" i="6"/>
  <c r="AB439" i="7" s="1"/>
  <c r="AE485" i="6"/>
  <c r="AB485" i="7" s="1"/>
  <c r="AE624" i="6"/>
  <c r="AB624" i="7" s="1"/>
  <c r="AE4" i="6"/>
  <c r="AB4" i="7" s="1"/>
  <c r="AE574" i="6"/>
  <c r="AB574" i="7" s="1"/>
  <c r="AE348" i="6"/>
  <c r="AB348" i="7" s="1"/>
  <c r="AE618" i="6"/>
  <c r="AB618" i="7" s="1"/>
  <c r="AE525" i="6"/>
  <c r="AB525" i="7" s="1"/>
  <c r="AE300" i="6"/>
  <c r="AB300" i="7" s="1"/>
  <c r="AE617" i="6"/>
  <c r="AB617" i="7" s="1"/>
  <c r="AE449" i="6"/>
  <c r="AB449" i="7" s="1"/>
  <c r="AE200" i="6"/>
  <c r="AB200" i="7" s="1"/>
  <c r="AE503" i="6"/>
  <c r="AB503" i="7" s="1"/>
  <c r="AE252" i="6"/>
  <c r="AB252" i="7" s="1"/>
  <c r="AE470" i="6"/>
  <c r="AB470" i="7" s="1"/>
  <c r="AE378" i="6"/>
  <c r="AB378" i="7" s="1"/>
  <c r="AE94" i="6"/>
  <c r="AB94" i="7" s="1"/>
  <c r="AE572" i="6"/>
  <c r="AB572" i="7" s="1"/>
  <c r="AE203" i="6"/>
  <c r="AB203" i="7" s="1"/>
  <c r="AE520" i="6"/>
  <c r="AB520" i="7" s="1"/>
  <c r="AE34" i="6"/>
  <c r="AB34" i="7" s="1"/>
  <c r="AF306" i="6"/>
  <c r="AN306" i="6" s="1"/>
  <c r="AE516" i="6"/>
  <c r="AB516" i="7" s="1"/>
  <c r="AE473" i="6"/>
  <c r="AB473" i="7" s="1"/>
  <c r="AE97" i="6"/>
  <c r="AB97" i="7" s="1"/>
  <c r="AE553" i="6"/>
  <c r="AB553" i="7" s="1"/>
  <c r="AE577" i="6"/>
  <c r="AB577" i="7" s="1"/>
  <c r="AE70" i="6"/>
  <c r="AB70" i="7" s="1"/>
  <c r="AF601" i="6"/>
  <c r="AN601" i="6" s="1"/>
  <c r="AE206" i="6"/>
  <c r="AB206" i="7" s="1"/>
  <c r="AA521" i="7"/>
  <c r="AE76" i="6"/>
  <c r="AB76" i="7" s="1"/>
  <c r="AE40" i="6"/>
  <c r="AB40" i="7" s="1"/>
  <c r="AE597" i="6"/>
  <c r="AB597" i="7" s="1"/>
  <c r="AE566" i="6"/>
  <c r="AB566" i="7" s="1"/>
  <c r="AE435" i="6"/>
  <c r="AB435" i="7" s="1"/>
  <c r="AE478" i="6"/>
  <c r="AB478" i="7" s="1"/>
  <c r="AE140" i="6"/>
  <c r="AB140" i="7" s="1"/>
  <c r="AH457" i="6"/>
  <c r="W457" i="7" s="1"/>
  <c r="AC457" i="7" s="1"/>
  <c r="AF378" i="6"/>
  <c r="AN378" i="6" s="1"/>
  <c r="AF200" i="6"/>
  <c r="AN200" i="6" s="1"/>
  <c r="AH407" i="6"/>
  <c r="W407" i="7" s="1"/>
  <c r="AC407" i="7" s="1"/>
  <c r="AH309" i="6"/>
  <c r="AH308" i="6" s="1"/>
  <c r="AF520" i="6"/>
  <c r="AN520" i="6" s="1"/>
  <c r="AF572" i="6"/>
  <c r="AN572" i="6" s="1"/>
  <c r="AH508" i="6"/>
  <c r="W508" i="7" s="1"/>
  <c r="AC508" i="7" s="1"/>
  <c r="AF518" i="6"/>
  <c r="AN518" i="6" s="1"/>
  <c r="AH506" i="6"/>
  <c r="W506" i="7" s="1"/>
  <c r="AC506" i="7" s="1"/>
  <c r="AE222" i="6"/>
  <c r="AB222" i="7" s="1"/>
  <c r="AE662" i="6"/>
  <c r="AE668" i="6" s="1"/>
  <c r="AE646" i="6"/>
  <c r="AB646" i="7" s="1"/>
  <c r="AH539" i="6"/>
  <c r="W539" i="7" s="1"/>
  <c r="AC539" i="7" s="1"/>
  <c r="AE660" i="6"/>
  <c r="AB660" i="7" s="1"/>
  <c r="AE225" i="6"/>
  <c r="AB225" i="7" s="1"/>
  <c r="AE657" i="6"/>
  <c r="AB657" i="7" s="1"/>
  <c r="AF140" i="6"/>
  <c r="AN140" i="6" s="1"/>
  <c r="AE656" i="6"/>
  <c r="AB656" i="7" s="1"/>
  <c r="AE630" i="6"/>
  <c r="AB630" i="7" s="1"/>
  <c r="AE640" i="6"/>
  <c r="AE647" i="6"/>
  <c r="AB647" i="7" s="1"/>
  <c r="AF470" i="6"/>
  <c r="AN470" i="6" s="1"/>
  <c r="AA625" i="7"/>
  <c r="AA569" i="7"/>
  <c r="AH538" i="6"/>
  <c r="W538" i="7" s="1"/>
  <c r="AC538" i="7" s="1"/>
  <c r="AF452" i="6"/>
  <c r="AN452" i="6" s="1"/>
  <c r="AF598" i="6"/>
  <c r="AN598" i="6" s="1"/>
  <c r="AE529" i="6"/>
  <c r="AB529" i="7" s="1"/>
  <c r="AE466" i="6"/>
  <c r="AB466" i="7" s="1"/>
  <c r="AE514" i="6"/>
  <c r="AB514" i="7" s="1"/>
  <c r="AE182" i="6"/>
  <c r="AB182" i="7" s="1"/>
  <c r="AE544" i="6"/>
  <c r="AB544" i="7" s="1"/>
  <c r="AE541" i="6"/>
  <c r="AB541" i="7" s="1"/>
  <c r="AE484" i="6"/>
  <c r="AB484" i="7" s="1"/>
  <c r="AE619" i="6"/>
  <c r="AB619" i="7" s="1"/>
  <c r="AE586" i="6"/>
  <c r="AB586" i="7" s="1"/>
  <c r="AE480" i="6"/>
  <c r="AB480" i="7" s="1"/>
  <c r="AE410" i="6"/>
  <c r="AB410" i="7" s="1"/>
  <c r="AE531" i="6"/>
  <c r="AB531" i="7" s="1"/>
  <c r="AE556" i="6"/>
  <c r="AB556" i="7" s="1"/>
  <c r="AE530" i="6"/>
  <c r="AB530" i="7" s="1"/>
  <c r="AE339" i="6"/>
  <c r="AB339" i="7" s="1"/>
  <c r="AE548" i="6"/>
  <c r="AB548" i="7" s="1"/>
  <c r="AE336" i="6"/>
  <c r="AB336" i="7" s="1"/>
  <c r="AE560" i="6"/>
  <c r="AB560" i="7" s="1"/>
  <c r="AE369" i="6"/>
  <c r="AB369" i="7" s="1"/>
  <c r="AE505" i="6"/>
  <c r="AB505" i="7" s="1"/>
  <c r="AE432" i="6"/>
  <c r="AB432" i="7" s="1"/>
  <c r="AF429" i="6"/>
  <c r="AN429" i="6" s="1"/>
  <c r="AE534" i="6"/>
  <c r="AB534" i="7" s="1"/>
  <c r="AE270" i="6"/>
  <c r="AB270" i="7" s="1"/>
  <c r="AE499" i="6"/>
  <c r="AB499" i="7" s="1"/>
  <c r="AF595" i="6"/>
  <c r="AN595" i="6" s="1"/>
  <c r="AE381" i="6"/>
  <c r="AB381" i="7" s="1"/>
  <c r="AE461" i="6"/>
  <c r="AB461" i="7" s="1"/>
  <c r="AE88" i="6"/>
  <c r="AB88" i="7" s="1"/>
  <c r="AE209" i="6"/>
  <c r="AB209" i="7" s="1"/>
  <c r="AE450" i="6"/>
  <c r="AB450" i="7" s="1"/>
  <c r="AE82" i="6"/>
  <c r="AB82" i="7" s="1"/>
  <c r="AE321" i="6"/>
  <c r="AB321" i="7" s="1"/>
  <c r="AE31" i="6"/>
  <c r="AB31" i="7" s="1"/>
  <c r="AE533" i="6"/>
  <c r="AB533" i="7" s="1"/>
  <c r="AE552" i="6"/>
  <c r="AB552" i="7" s="1"/>
  <c r="AE462" i="6"/>
  <c r="AB462" i="7" s="1"/>
  <c r="AE612" i="6"/>
  <c r="AB612" i="7" s="1"/>
  <c r="AE498" i="6"/>
  <c r="AB498" i="7" s="1"/>
  <c r="AE610" i="6"/>
  <c r="AB610" i="7" s="1"/>
  <c r="AE628" i="6"/>
  <c r="AB628" i="7" s="1"/>
  <c r="AE605" i="6"/>
  <c r="AB605" i="7" s="1"/>
  <c r="AE7" i="6"/>
  <c r="AB7" i="7" s="1"/>
  <c r="AE550" i="6"/>
  <c r="AB550" i="7" s="1"/>
  <c r="AE526" i="6"/>
  <c r="AB526" i="7" s="1"/>
  <c r="AE615" i="6"/>
  <c r="AB615" i="7" s="1"/>
  <c r="AE482" i="6"/>
  <c r="AB482" i="7" s="1"/>
  <c r="AE161" i="6"/>
  <c r="AB161" i="7" s="1"/>
  <c r="AE489" i="6"/>
  <c r="AB489" i="7" s="1"/>
  <c r="AE279" i="6"/>
  <c r="AB279" i="7" s="1"/>
  <c r="AE502" i="6"/>
  <c r="AB502" i="7" s="1"/>
  <c r="AE569" i="6"/>
  <c r="AB569" i="7" s="1"/>
  <c r="AE404" i="6"/>
  <c r="AB404" i="7" s="1"/>
  <c r="AE570" i="6"/>
  <c r="AB570" i="7" s="1"/>
  <c r="AE629" i="6"/>
  <c r="AB629" i="7" s="1"/>
  <c r="AE536" i="6"/>
  <c r="AB536" i="7" s="1"/>
  <c r="AE549" i="6"/>
  <c r="AB549" i="7" s="1"/>
  <c r="AE539" i="6"/>
  <c r="AB539" i="7" s="1"/>
  <c r="AE545" i="6"/>
  <c r="AB545" i="7" s="1"/>
  <c r="AH445" i="6"/>
  <c r="W445" i="7" s="1"/>
  <c r="AC445" i="7" s="1"/>
  <c r="AH473" i="6"/>
  <c r="W473" i="7" s="1"/>
  <c r="AC473" i="7" s="1"/>
  <c r="AH67" i="6"/>
  <c r="AH66" i="6" s="1"/>
  <c r="AE231" i="6"/>
  <c r="AB231" i="7" s="1"/>
  <c r="AE228" i="6"/>
  <c r="AB228" i="7" s="1"/>
  <c r="AE243" i="6"/>
  <c r="AB243" i="7" s="1"/>
  <c r="AE644" i="6"/>
  <c r="AB644" i="7" s="1"/>
  <c r="AE386" i="6"/>
  <c r="AB386" i="7" s="1"/>
  <c r="AE658" i="6"/>
  <c r="AB658" i="7" s="1"/>
  <c r="AH524" i="6"/>
  <c r="W524" i="7" s="1"/>
  <c r="AC524" i="7" s="1"/>
  <c r="AE641" i="6"/>
  <c r="AB641" i="7" s="1"/>
  <c r="AE216" i="6"/>
  <c r="AB216" i="7" s="1"/>
  <c r="AH134" i="6"/>
  <c r="AH133" i="6" s="1"/>
  <c r="AE578" i="6"/>
  <c r="AB578" i="7" s="1"/>
  <c r="AE507" i="6"/>
  <c r="AB507" i="7" s="1"/>
  <c r="AE528" i="6"/>
  <c r="AB528" i="7" s="1"/>
  <c r="AE327" i="6"/>
  <c r="AB327" i="7" s="1"/>
  <c r="AE79" i="6"/>
  <c r="AB79" i="7" s="1"/>
  <c r="AE576" i="6"/>
  <c r="AB576" i="7" s="1"/>
  <c r="AE10" i="6"/>
  <c r="AB10" i="7" s="1"/>
  <c r="AE474" i="6"/>
  <c r="AB474" i="7" s="1"/>
  <c r="AE125" i="6"/>
  <c r="AB125" i="7" s="1"/>
  <c r="AE622" i="6"/>
  <c r="AB622" i="7" s="1"/>
  <c r="AE537" i="6"/>
  <c r="AB537" i="7" s="1"/>
  <c r="AE64" i="6"/>
  <c r="AB64" i="7" s="1"/>
  <c r="AE609" i="6"/>
  <c r="AB609" i="7" s="1"/>
  <c r="AF496" i="6"/>
  <c r="AN496" i="6" s="1"/>
  <c r="AE109" i="6"/>
  <c r="AB109" i="7" s="1"/>
  <c r="AE91" i="6"/>
  <c r="AB91" i="7" s="1"/>
  <c r="AE509" i="6"/>
  <c r="AB509" i="7" s="1"/>
  <c r="AE575" i="6"/>
  <c r="AB575" i="7" s="1"/>
  <c r="AE606" i="6"/>
  <c r="AB606" i="7" s="1"/>
  <c r="AE264" i="6"/>
  <c r="AB264" i="7" s="1"/>
  <c r="AE119" i="6"/>
  <c r="AB119" i="7" s="1"/>
  <c r="AE297" i="6"/>
  <c r="AB297" i="7" s="1"/>
  <c r="AE535" i="6"/>
  <c r="AB535" i="7" s="1"/>
  <c r="AE282" i="6"/>
  <c r="AB282" i="7" s="1"/>
  <c r="AE395" i="6"/>
  <c r="AB395" i="7" s="1"/>
  <c r="AE486" i="6"/>
  <c r="AB486" i="7" s="1"/>
  <c r="AE562" i="6"/>
  <c r="AB562" i="7" s="1"/>
  <c r="AE158" i="6"/>
  <c r="AB158" i="7" s="1"/>
  <c r="AE433" i="6"/>
  <c r="AB433" i="7" s="1"/>
  <c r="AE330" i="6"/>
  <c r="AB330" i="7" s="1"/>
  <c r="AE459" i="6"/>
  <c r="AB459" i="7" s="1"/>
  <c r="AF523" i="6"/>
  <c r="AN523" i="6" s="1"/>
  <c r="AE391" i="6"/>
  <c r="AB391" i="7" s="1"/>
  <c r="AF540" i="6"/>
  <c r="AN540" i="6" s="1"/>
  <c r="AE430" i="6"/>
  <c r="AB430" i="7" s="1"/>
  <c r="AE623" i="6"/>
  <c r="AB623" i="7" s="1"/>
  <c r="AE604" i="6"/>
  <c r="AB604" i="7" s="1"/>
  <c r="AE188" i="6"/>
  <c r="AB188" i="7" s="1"/>
  <c r="AE588" i="6"/>
  <c r="AB588" i="7" s="1"/>
  <c r="AE517" i="6"/>
  <c r="AB517" i="7" s="1"/>
  <c r="AE258" i="6"/>
  <c r="AB258" i="7" s="1"/>
  <c r="AE616" i="6"/>
  <c r="AB616" i="7" s="1"/>
  <c r="AE58" i="6"/>
  <c r="AB58" i="7" s="1"/>
  <c r="AE454" i="6"/>
  <c r="AB454" i="7" s="1"/>
  <c r="AE375" i="6"/>
  <c r="AB375" i="7" s="1"/>
  <c r="AE460" i="6"/>
  <c r="AB460" i="7" s="1"/>
  <c r="AE490" i="6"/>
  <c r="AB490" i="7" s="1"/>
  <c r="AE582" i="6"/>
  <c r="AB582" i="7" s="1"/>
  <c r="AE468" i="6"/>
  <c r="AB468" i="7" s="1"/>
  <c r="AE487" i="6"/>
  <c r="AB487" i="7" s="1"/>
  <c r="AE464" i="6"/>
  <c r="AB464" i="7" s="1"/>
  <c r="AE477" i="6"/>
  <c r="AB477" i="7" s="1"/>
  <c r="AE116" i="6"/>
  <c r="AB116" i="7" s="1"/>
  <c r="AE611" i="6"/>
  <c r="AB611" i="7" s="1"/>
  <c r="AE25" i="6"/>
  <c r="AB25" i="7" s="1"/>
  <c r="AE500" i="6"/>
  <c r="AB500" i="7" s="1"/>
  <c r="AE524" i="6"/>
  <c r="AB524" i="7" s="1"/>
  <c r="AE366" i="6"/>
  <c r="AB366" i="7" s="1"/>
  <c r="AE333" i="6"/>
  <c r="AB333" i="7" s="1"/>
  <c r="AE481" i="6"/>
  <c r="AB481" i="7" s="1"/>
  <c r="AE583" i="6"/>
  <c r="AB583" i="7" s="1"/>
  <c r="AE501" i="6"/>
  <c r="AB501" i="7" s="1"/>
  <c r="AE291" i="6"/>
  <c r="AB291" i="7" s="1"/>
  <c r="AE354" i="6"/>
  <c r="AB354" i="7" s="1"/>
  <c r="AE476" i="6"/>
  <c r="AB476" i="7" s="1"/>
  <c r="AH191" i="6"/>
  <c r="AH190" i="6" s="1"/>
  <c r="AF375" i="6"/>
  <c r="AN375" i="6" s="1"/>
  <c r="AF460" i="6"/>
  <c r="AN460" i="6" s="1"/>
  <c r="AF500" i="6"/>
  <c r="AN500" i="6" s="1"/>
  <c r="AH628" i="6"/>
  <c r="W628" i="7" s="1"/>
  <c r="AC628" i="7" s="1"/>
  <c r="AF348" i="6"/>
  <c r="AN348" i="6" s="1"/>
  <c r="AH567" i="6"/>
  <c r="W567" i="7" s="1"/>
  <c r="AC567" i="7" s="1"/>
  <c r="AF464" i="6"/>
  <c r="AN464" i="6" s="1"/>
  <c r="AF487" i="6"/>
  <c r="AN487" i="6" s="1"/>
  <c r="AF501" i="6"/>
  <c r="AN501" i="6" s="1"/>
  <c r="AE219" i="6"/>
  <c r="AB219" i="7" s="1"/>
  <c r="AE632" i="6"/>
  <c r="AB632" i="7" s="1"/>
  <c r="AE649" i="6"/>
  <c r="AB649" i="7" s="1"/>
  <c r="AF477" i="6"/>
  <c r="AN477" i="6" s="1"/>
  <c r="AF476" i="6"/>
  <c r="AN476" i="6" s="1"/>
  <c r="AE659" i="6"/>
  <c r="AB659" i="7" s="1"/>
  <c r="AE213" i="6"/>
  <c r="AB213" i="7" s="1"/>
  <c r="AE653" i="6"/>
  <c r="AB653" i="7" s="1"/>
  <c r="AH448" i="6"/>
  <c r="W448" i="7" s="1"/>
  <c r="AC448" i="7" s="1"/>
  <c r="AE234" i="6"/>
  <c r="AB234" i="7" s="1"/>
  <c r="AE240" i="6"/>
  <c r="AB240" i="7" s="1"/>
  <c r="AF291" i="6"/>
  <c r="AN291" i="6" s="1"/>
  <c r="AF300" i="6"/>
  <c r="AN300" i="6" s="1"/>
  <c r="AE638" i="6"/>
  <c r="AB638" i="7" s="1"/>
  <c r="AE654" i="6"/>
  <c r="AB654" i="7" s="1"/>
  <c r="AE648" i="6"/>
  <c r="AB648" i="7" s="1"/>
  <c r="AE633" i="6"/>
  <c r="AB633" i="7" s="1"/>
  <c r="AF559" i="6"/>
  <c r="AN559" i="6" s="1"/>
  <c r="AA19" i="7"/>
  <c r="AF516" i="6"/>
  <c r="AN516" i="6" s="1"/>
  <c r="AF593" i="6"/>
  <c r="AN593" i="6" s="1"/>
  <c r="AE625" i="6"/>
  <c r="AB625" i="7" s="1"/>
  <c r="AE37" i="6"/>
  <c r="AB37" i="7" s="1"/>
  <c r="AE491" i="6"/>
  <c r="AB491" i="7" s="1"/>
  <c r="AE448" i="6"/>
  <c r="AB448" i="7" s="1"/>
  <c r="AE554" i="6"/>
  <c r="AB554" i="7" s="1"/>
  <c r="AE627" i="6"/>
  <c r="AB627" i="7" s="1"/>
  <c r="AE276" i="6"/>
  <c r="AB276" i="7" s="1"/>
  <c r="AE345" i="6"/>
  <c r="AB345" i="7" s="1"/>
  <c r="AE580" i="6"/>
  <c r="AB580" i="7" s="1"/>
  <c r="AE179" i="6"/>
  <c r="AB179" i="7" s="1"/>
  <c r="AE613" i="6"/>
  <c r="AB613" i="7" s="1"/>
  <c r="AE495" i="6"/>
  <c r="AB495" i="7" s="1"/>
  <c r="AE455" i="6"/>
  <c r="AB455" i="7" s="1"/>
  <c r="AE471" i="6"/>
  <c r="AB471" i="7" s="1"/>
  <c r="AE309" i="6"/>
  <c r="AB309" i="7" s="1"/>
  <c r="AE372" i="6"/>
  <c r="AB372" i="7" s="1"/>
  <c r="AE407" i="6"/>
  <c r="AB407" i="7" s="1"/>
  <c r="AE438" i="6"/>
  <c r="AB438" i="7" s="1"/>
  <c r="AE73" i="6"/>
  <c r="AB73" i="7" s="1"/>
  <c r="AE538" i="6"/>
  <c r="AB538" i="7" s="1"/>
  <c r="AE513" i="6"/>
  <c r="AB513" i="7" s="1"/>
  <c r="AE581" i="6"/>
  <c r="AB581" i="7" s="1"/>
  <c r="AE176" i="6"/>
  <c r="AB176" i="7" s="1"/>
  <c r="AE444" i="6"/>
  <c r="AB444" i="7" s="1"/>
  <c r="AF267" i="6"/>
  <c r="AN267" i="6" s="1"/>
  <c r="AF490" i="6"/>
  <c r="AN490" i="6" s="1"/>
  <c r="AH363" i="6"/>
  <c r="AH362" i="6" s="1"/>
  <c r="AH563" i="6"/>
  <c r="W563" i="7" s="1"/>
  <c r="AC563" i="7" s="1"/>
  <c r="AE401" i="6"/>
  <c r="AB401" i="7" s="1"/>
  <c r="AE555" i="6"/>
  <c r="AB555" i="7" s="1"/>
  <c r="AE579" i="6"/>
  <c r="AB579" i="7" s="1"/>
  <c r="AE446" i="6"/>
  <c r="AB446" i="7" s="1"/>
  <c r="AE467" i="6"/>
  <c r="AB467" i="7" s="1"/>
  <c r="AE106" i="6"/>
  <c r="AB106" i="7" s="1"/>
  <c r="AE603" i="6"/>
  <c r="AB603" i="7" s="1"/>
  <c r="AE445" i="6"/>
  <c r="AB445" i="7" s="1"/>
  <c r="AE589" i="6"/>
  <c r="AB589" i="7" s="1"/>
  <c r="AE363" i="6"/>
  <c r="AB363" i="7" s="1"/>
  <c r="AE113" i="6"/>
  <c r="AB113" i="7" s="1"/>
  <c r="AE587" i="6"/>
  <c r="AB587" i="7" s="1"/>
  <c r="AE360" i="6"/>
  <c r="AB360" i="7" s="1"/>
  <c r="AE303" i="6"/>
  <c r="AB303" i="7" s="1"/>
  <c r="AE506" i="6"/>
  <c r="AB506" i="7" s="1"/>
  <c r="AE515" i="6"/>
  <c r="AB515" i="7" s="1"/>
  <c r="AE318" i="6"/>
  <c r="AB318" i="7" s="1"/>
  <c r="AE134" i="6"/>
  <c r="AB134" i="7" s="1"/>
  <c r="AE451" i="6"/>
  <c r="AB451" i="7" s="1"/>
  <c r="AE563" i="6"/>
  <c r="AB563" i="7" s="1"/>
  <c r="AE441" i="6"/>
  <c r="AB441" i="7" s="1"/>
  <c r="AE191" i="6"/>
  <c r="AB191" i="7" s="1"/>
  <c r="AE521" i="6"/>
  <c r="AB521" i="7" s="1"/>
  <c r="AE475" i="6"/>
  <c r="AB475" i="7" s="1"/>
  <c r="AE67" i="6"/>
  <c r="AB67" i="7" s="1"/>
  <c r="AE16" i="6"/>
  <c r="AB16" i="7" s="1"/>
  <c r="AE55" i="6"/>
  <c r="AB55" i="7" s="1"/>
  <c r="AE143" i="6"/>
  <c r="AB143" i="7" s="1"/>
  <c r="AE447" i="6"/>
  <c r="AB447" i="7" s="1"/>
  <c r="AH384" i="6"/>
  <c r="AH383" i="6" s="1"/>
  <c r="AH467" i="6"/>
  <c r="W467" i="7" s="1"/>
  <c r="AC467" i="7" s="1"/>
  <c r="AH589" i="6"/>
  <c r="W589" i="7" s="1"/>
  <c r="AC589" i="7" s="1"/>
  <c r="AH438" i="6"/>
  <c r="W438" i="7" s="1"/>
  <c r="AC438" i="7" s="1"/>
  <c r="AH194" i="6"/>
  <c r="AH193" i="6" s="1"/>
  <c r="AH451" i="6"/>
  <c r="W451" i="7" s="1"/>
  <c r="AC451" i="7" s="1"/>
  <c r="AH550" i="6"/>
  <c r="W550" i="7" s="1"/>
  <c r="AC550" i="7" s="1"/>
  <c r="AH545" i="6"/>
  <c r="W545" i="7" s="1"/>
  <c r="AC545" i="7" s="1"/>
  <c r="AE639" i="6"/>
  <c r="AB639" i="7" s="1"/>
  <c r="AE637" i="6"/>
  <c r="AH627" i="6"/>
  <c r="W627" i="7" s="1"/>
  <c r="AC627" i="7" s="1"/>
  <c r="AH468" i="6"/>
  <c r="W468" i="7" s="1"/>
  <c r="AC468" i="7" s="1"/>
  <c r="AH570" i="6"/>
  <c r="W570" i="7" s="1"/>
  <c r="AC570" i="7" s="1"/>
  <c r="AE650" i="6"/>
  <c r="AB650" i="7" s="1"/>
  <c r="AE643" i="6"/>
  <c r="AB643" i="7" s="1"/>
  <c r="AE634" i="6"/>
  <c r="AB634" i="7" s="1"/>
  <c r="AE635" i="6"/>
  <c r="AB635" i="7" s="1"/>
  <c r="AA70" i="7"/>
  <c r="AA581" i="7"/>
  <c r="AE237" i="6"/>
  <c r="AB237" i="7" s="1"/>
  <c r="AE519" i="6"/>
  <c r="AB519" i="7" s="1"/>
  <c r="AE602" i="6"/>
  <c r="AB602" i="7" s="1"/>
  <c r="AE22" i="6"/>
  <c r="AB22" i="7" s="1"/>
  <c r="AE437" i="6"/>
  <c r="AB437" i="7" s="1"/>
  <c r="AE194" i="6"/>
  <c r="AB194" i="7" s="1"/>
  <c r="AE596" i="6"/>
  <c r="AB596" i="7" s="1"/>
  <c r="AE324" i="6"/>
  <c r="AB324" i="7" s="1"/>
  <c r="AF493" i="6"/>
  <c r="AN493" i="6" s="1"/>
  <c r="AE607" i="6"/>
  <c r="AB607" i="7" s="1"/>
  <c r="AE590" i="6"/>
  <c r="AB590" i="7" s="1"/>
  <c r="AE543" i="6"/>
  <c r="AB543" i="7" s="1"/>
  <c r="AE436" i="6"/>
  <c r="AB436" i="7" s="1"/>
  <c r="AE167" i="6"/>
  <c r="AB167" i="7" s="1"/>
  <c r="AE128" i="6"/>
  <c r="AB128" i="7" s="1"/>
  <c r="AE170" i="6"/>
  <c r="AB170" i="7" s="1"/>
  <c r="AE351" i="6"/>
  <c r="AB351" i="7" s="1"/>
  <c r="AE599" i="6"/>
  <c r="AB599" i="7" s="1"/>
  <c r="AE585" i="6"/>
  <c r="AB585" i="7" s="1"/>
  <c r="AE594" i="6"/>
  <c r="AB594" i="7" s="1"/>
  <c r="AE431" i="6"/>
  <c r="AB431" i="7" s="1"/>
  <c r="AE584" i="6"/>
  <c r="AB584" i="7" s="1"/>
  <c r="AE568" i="6"/>
  <c r="AB568" i="7" s="1"/>
  <c r="AE197" i="6"/>
  <c r="AB197" i="7" s="1"/>
  <c r="AE13" i="6"/>
  <c r="AB13" i="7" s="1"/>
  <c r="AF13" i="6"/>
  <c r="AN13" i="6" s="1"/>
  <c r="AE388" i="6"/>
  <c r="AB388" i="7" s="1"/>
  <c r="AE456" i="6"/>
  <c r="AB456" i="7" s="1"/>
  <c r="AE472" i="6"/>
  <c r="AB472" i="7" s="1"/>
  <c r="AF472" i="6"/>
  <c r="AN472" i="6" s="1"/>
  <c r="AE288" i="6"/>
  <c r="AB288" i="7" s="1"/>
  <c r="AF288" i="6"/>
  <c r="AN288" i="6" s="1"/>
  <c r="AE285" i="6"/>
  <c r="AB285" i="7" s="1"/>
  <c r="AF285" i="6"/>
  <c r="AN285" i="6" s="1"/>
  <c r="AE149" i="6"/>
  <c r="AB149" i="7" s="1"/>
  <c r="AF149" i="6"/>
  <c r="AN149" i="6" s="1"/>
  <c r="AE61" i="6"/>
  <c r="AB61" i="7" s="1"/>
  <c r="AF61" i="6"/>
  <c r="AN61" i="6" s="1"/>
  <c r="AE600" i="6"/>
  <c r="AB600" i="7" s="1"/>
  <c r="AF600" i="6"/>
  <c r="AN600" i="6" s="1"/>
  <c r="AE453" i="6"/>
  <c r="AB453" i="7" s="1"/>
  <c r="AF453" i="6"/>
  <c r="AN453" i="6" s="1"/>
  <c r="AE558" i="6"/>
  <c r="AB558" i="7" s="1"/>
  <c r="AF558" i="6"/>
  <c r="AN558" i="6" s="1"/>
  <c r="AF584" i="6"/>
  <c r="AN584" i="6" s="1"/>
  <c r="AF435" i="6"/>
  <c r="AN435" i="6" s="1"/>
  <c r="AF40" i="6"/>
  <c r="AN40" i="6" s="1"/>
  <c r="AF351" i="6"/>
  <c r="AN351" i="6" s="1"/>
  <c r="AF594" i="6"/>
  <c r="AN594" i="6" s="1"/>
  <c r="AE483" i="6"/>
  <c r="AB483" i="7" s="1"/>
  <c r="AF483" i="6"/>
  <c r="AN483" i="6" s="1"/>
  <c r="AE561" i="6"/>
  <c r="AB561" i="7" s="1"/>
  <c r="AF561" i="6"/>
  <c r="AN561" i="6" s="1"/>
  <c r="AE273" i="6"/>
  <c r="AB273" i="7" s="1"/>
  <c r="AF273" i="6"/>
  <c r="AN273" i="6" s="1"/>
  <c r="AE245" i="6"/>
  <c r="AB245" i="7" s="1"/>
  <c r="AF245" i="6"/>
  <c r="AN245" i="6" s="1"/>
  <c r="AE342" i="6"/>
  <c r="AB342" i="7" s="1"/>
  <c r="AF342" i="6"/>
  <c r="AN342" i="6" s="1"/>
  <c r="AE626" i="6"/>
  <c r="AB626" i="7" s="1"/>
  <c r="AF626" i="6"/>
  <c r="AN626" i="6" s="1"/>
  <c r="AE152" i="6"/>
  <c r="AB152" i="7" s="1"/>
  <c r="AF152" i="6"/>
  <c r="AN152" i="6" s="1"/>
  <c r="AF222" i="6"/>
  <c r="AN222" i="6" s="1"/>
  <c r="AF170" i="6"/>
  <c r="AN170" i="6" s="1"/>
  <c r="AF605" i="6"/>
  <c r="AN605" i="6" s="1"/>
  <c r="AF610" i="6"/>
  <c r="AN610" i="6" s="1"/>
  <c r="AF615" i="6"/>
  <c r="AN615" i="6" s="1"/>
  <c r="AF404" i="6"/>
  <c r="AN404" i="6" s="1"/>
  <c r="AF502" i="6"/>
  <c r="AN502" i="6" s="1"/>
  <c r="AA538" i="7"/>
  <c r="AF599" i="6"/>
  <c r="AN599" i="6" s="1"/>
  <c r="AF279" i="6"/>
  <c r="AN279" i="6" s="1"/>
  <c r="AE532" i="6"/>
  <c r="AB532" i="7" s="1"/>
  <c r="AF532" i="6"/>
  <c r="AN532" i="6" s="1"/>
  <c r="AE591" i="6"/>
  <c r="AB591" i="7" s="1"/>
  <c r="AF591" i="6"/>
  <c r="AN591" i="6" s="1"/>
  <c r="AF568" i="6"/>
  <c r="AN568" i="6" s="1"/>
  <c r="AF566" i="6"/>
  <c r="AN566" i="6" s="1"/>
  <c r="AF498" i="6"/>
  <c r="AN498" i="6" s="1"/>
  <c r="AF76" i="6"/>
  <c r="AN76" i="6" s="1"/>
  <c r="AF431" i="6"/>
  <c r="AN431" i="6" s="1"/>
  <c r="AF585" i="6"/>
  <c r="AN585" i="6" s="1"/>
  <c r="AF161" i="6"/>
  <c r="AN161" i="6" s="1"/>
  <c r="AF489" i="6"/>
  <c r="AN489" i="6" s="1"/>
  <c r="AF526" i="6"/>
  <c r="AN526" i="6" s="1"/>
  <c r="AA549" i="7"/>
  <c r="AH549" i="6"/>
  <c r="W549" i="7" s="1"/>
  <c r="AC549" i="7" s="1"/>
  <c r="AE146" i="6"/>
  <c r="AB146" i="7" s="1"/>
  <c r="AF146" i="6"/>
  <c r="AN146" i="6" s="1"/>
  <c r="AE440" i="6"/>
  <c r="AB440" i="7" s="1"/>
  <c r="AF440" i="6"/>
  <c r="AN440" i="6" s="1"/>
  <c r="AE28" i="6"/>
  <c r="AB28" i="7" s="1"/>
  <c r="AF28" i="6"/>
  <c r="AN28" i="6" s="1"/>
  <c r="AE43" i="6"/>
  <c r="AB43" i="7" s="1"/>
  <c r="AF43" i="6"/>
  <c r="AN43" i="6" s="1"/>
  <c r="AE173" i="6"/>
  <c r="AB173" i="7" s="1"/>
  <c r="AF173" i="6"/>
  <c r="AN173" i="6" s="1"/>
  <c r="AE100" i="6"/>
  <c r="AB100" i="7" s="1"/>
  <c r="AF100" i="6"/>
  <c r="AN100" i="6" s="1"/>
  <c r="AE458" i="6"/>
  <c r="AB458" i="7" s="1"/>
  <c r="AF458" i="6"/>
  <c r="AN458" i="6" s="1"/>
  <c r="AE469" i="6"/>
  <c r="AB469" i="7" s="1"/>
  <c r="AF469" i="6"/>
  <c r="AN469" i="6" s="1"/>
  <c r="AE85" i="6"/>
  <c r="AB85" i="7" s="1"/>
  <c r="AF85" i="6"/>
  <c r="AN85" i="6" s="1"/>
  <c r="AE573" i="6"/>
  <c r="AB573" i="7" s="1"/>
  <c r="AF573" i="6"/>
  <c r="AN573" i="6" s="1"/>
  <c r="AE488" i="6"/>
  <c r="AB488" i="7" s="1"/>
  <c r="AF488" i="6"/>
  <c r="AN488" i="6" s="1"/>
  <c r="AE621" i="6"/>
  <c r="AB621" i="7" s="1"/>
  <c r="AF621" i="6"/>
  <c r="AN621" i="6" s="1"/>
  <c r="AE547" i="6"/>
  <c r="AB547" i="7" s="1"/>
  <c r="AF547" i="6"/>
  <c r="AN547" i="6" s="1"/>
  <c r="AF449" i="6"/>
  <c r="AN449" i="6" s="1"/>
  <c r="AF333" i="6"/>
  <c r="AN333" i="6" s="1"/>
  <c r="AF588" i="6"/>
  <c r="AN588" i="6" s="1"/>
  <c r="AF517" i="6"/>
  <c r="AN517" i="6" s="1"/>
  <c r="AF34" i="6"/>
  <c r="AN34" i="6" s="1"/>
  <c r="AF604" i="6"/>
  <c r="AN604" i="6" s="1"/>
  <c r="AF577" i="6"/>
  <c r="AN577" i="6" s="1"/>
  <c r="AF116" i="6"/>
  <c r="AN116" i="6" s="1"/>
  <c r="AF58" i="6"/>
  <c r="AN58" i="6" s="1"/>
  <c r="AF97" i="6"/>
  <c r="AN97" i="6" s="1"/>
  <c r="AF188" i="6"/>
  <c r="AN188" i="6" s="1"/>
  <c r="AH618" i="6"/>
  <c r="W618" i="7" s="1"/>
  <c r="AC618" i="7" s="1"/>
  <c r="AH625" i="6"/>
  <c r="W625" i="7" s="1"/>
  <c r="AC625" i="7" s="1"/>
  <c r="AH612" i="6"/>
  <c r="W612" i="7" s="1"/>
  <c r="AC612" i="7" s="1"/>
  <c r="AF109" i="6"/>
  <c r="AN109" i="6" s="1"/>
  <c r="AF562" i="6"/>
  <c r="AN562" i="6" s="1"/>
  <c r="AF119" i="6"/>
  <c r="AN119" i="6" s="1"/>
  <c r="AF297" i="6"/>
  <c r="AN297" i="6" s="1"/>
  <c r="AF474" i="6"/>
  <c r="AN474" i="6" s="1"/>
  <c r="AF391" i="6"/>
  <c r="AN391" i="6" s="1"/>
  <c r="AF459" i="6"/>
  <c r="AN459" i="6" s="1"/>
  <c r="AF4" i="6"/>
  <c r="AN4" i="6" s="1"/>
  <c r="AF509" i="6"/>
  <c r="AN509" i="6" s="1"/>
  <c r="AH276" i="6"/>
  <c r="AH478" i="6"/>
  <c r="W478" i="7" s="1"/>
  <c r="AC478" i="7" s="1"/>
  <c r="AF622" i="6"/>
  <c r="AN622" i="6" s="1"/>
  <c r="AH155" i="6"/>
  <c r="AH154" i="6" s="1"/>
  <c r="AH569" i="6"/>
  <c r="W569" i="7" s="1"/>
  <c r="AC569" i="7" s="1"/>
  <c r="AF339" i="6"/>
  <c r="AN339" i="6" s="1"/>
  <c r="AF530" i="6"/>
  <c r="AN530" i="6" s="1"/>
  <c r="AA519" i="7"/>
  <c r="AE137" i="6"/>
  <c r="AF137" i="6"/>
  <c r="AN137" i="6" s="1"/>
  <c r="AH519" i="6"/>
  <c r="W519" i="7" s="1"/>
  <c r="AC519" i="7" s="1"/>
  <c r="AD677" i="6"/>
  <c r="AF485" i="6"/>
  <c r="AN485" i="6" s="1"/>
  <c r="AF623" i="6"/>
  <c r="AN623" i="6" s="1"/>
  <c r="AH452" i="6"/>
  <c r="W452" i="7" s="1"/>
  <c r="AC452" i="7" s="1"/>
  <c r="AF439" i="6"/>
  <c r="AN439" i="6" s="1"/>
  <c r="AF624" i="6"/>
  <c r="AN624" i="6" s="1"/>
  <c r="AF381" i="6"/>
  <c r="AN381" i="6" s="1"/>
  <c r="AA438" i="7"/>
  <c r="AF619" i="6"/>
  <c r="AN619" i="6" s="1"/>
  <c r="AF462" i="6"/>
  <c r="AN462" i="6" s="1"/>
  <c r="AH454" i="6"/>
  <c r="W454" i="7" s="1"/>
  <c r="AC454" i="7" s="1"/>
  <c r="AH582" i="6"/>
  <c r="W582" i="7" s="1"/>
  <c r="AC582" i="7" s="1"/>
  <c r="AF649" i="6"/>
  <c r="AN649" i="6" s="1"/>
  <c r="AA176" i="7"/>
  <c r="AF64" i="6"/>
  <c r="AN64" i="6" s="1"/>
  <c r="AF575" i="6"/>
  <c r="AN575" i="6" s="1"/>
  <c r="AF91" i="6"/>
  <c r="AN91" i="6" s="1"/>
  <c r="AF576" i="6"/>
  <c r="AN576" i="6" s="1"/>
  <c r="AF430" i="6"/>
  <c r="AN430" i="6" s="1"/>
  <c r="AF158" i="6"/>
  <c r="AN158" i="6" s="1"/>
  <c r="AF528" i="6"/>
  <c r="AN528" i="6" s="1"/>
  <c r="AF565" i="6"/>
  <c r="AN565" i="6" s="1"/>
  <c r="AA134" i="7"/>
  <c r="AF330" i="6"/>
  <c r="AN330" i="6" s="1"/>
  <c r="AF507" i="6"/>
  <c r="AN507" i="6" s="1"/>
  <c r="AF486" i="6"/>
  <c r="AN486" i="6" s="1"/>
  <c r="AE601" i="6"/>
  <c r="AH617" i="6"/>
  <c r="W617" i="7" s="1"/>
  <c r="AC617" i="7" s="1"/>
  <c r="AF537" i="6"/>
  <c r="AN537" i="6" s="1"/>
  <c r="AF264" i="6"/>
  <c r="AN264" i="6" s="1"/>
  <c r="AF606" i="6"/>
  <c r="AN606" i="6" s="1"/>
  <c r="AF578" i="6"/>
  <c r="AN578" i="6" s="1"/>
  <c r="AF443" i="6"/>
  <c r="AN443" i="6" s="1"/>
  <c r="AF609" i="6"/>
  <c r="AN609" i="6" s="1"/>
  <c r="AF10" i="6"/>
  <c r="AN10" i="6" s="1"/>
  <c r="AF79" i="6"/>
  <c r="AN79" i="6" s="1"/>
  <c r="AF327" i="6"/>
  <c r="AN327" i="6" s="1"/>
  <c r="AF433" i="6"/>
  <c r="AN433" i="6" s="1"/>
  <c r="AF395" i="6"/>
  <c r="AN395" i="6" s="1"/>
  <c r="AE540" i="6"/>
  <c r="AE542" i="6"/>
  <c r="AE479" i="6"/>
  <c r="AF479" i="6"/>
  <c r="AN479" i="6" s="1"/>
  <c r="AE557" i="6"/>
  <c r="AF557" i="6"/>
  <c r="AN557" i="6" s="1"/>
  <c r="AE620" i="6"/>
  <c r="AF620" i="6"/>
  <c r="AN620" i="6" s="1"/>
  <c r="AF531" i="6"/>
  <c r="AN531" i="6" s="1"/>
  <c r="AF534" i="6"/>
  <c r="AN534" i="6" s="1"/>
  <c r="AF529" i="6"/>
  <c r="AN529" i="6" s="1"/>
  <c r="AF31" i="6"/>
  <c r="AN31" i="6" s="1"/>
  <c r="AA554" i="7"/>
  <c r="AF586" i="6"/>
  <c r="AN586" i="6" s="1"/>
  <c r="AF542" i="6"/>
  <c r="AN542" i="6" s="1"/>
  <c r="AF321" i="6"/>
  <c r="AN321" i="6" s="1"/>
  <c r="AE559" i="6"/>
  <c r="AE103" i="6"/>
  <c r="AF103" i="6"/>
  <c r="AN103" i="6" s="1"/>
  <c r="AE592" i="6"/>
  <c r="AF592" i="6"/>
  <c r="AN592" i="6" s="1"/>
  <c r="AE357" i="6"/>
  <c r="AF357" i="6"/>
  <c r="AN357" i="6" s="1"/>
  <c r="AE131" i="6"/>
  <c r="AF131" i="6"/>
  <c r="AN131" i="6" s="1"/>
  <c r="AE614" i="6"/>
  <c r="AF614" i="6"/>
  <c r="AN614" i="6" s="1"/>
  <c r="AE496" i="6"/>
  <c r="AE164" i="6"/>
  <c r="AF164" i="6"/>
  <c r="AN164" i="6" s="1"/>
  <c r="AE523" i="6"/>
  <c r="AE564" i="6"/>
  <c r="AF564" i="6"/>
  <c r="AN564" i="6" s="1"/>
  <c r="AE46" i="6"/>
  <c r="AF46" i="6"/>
  <c r="AN46" i="6" s="1"/>
  <c r="AE261" i="6"/>
  <c r="AE429" i="6"/>
  <c r="AE595" i="6"/>
  <c r="AE527" i="6"/>
  <c r="AF514" i="6"/>
  <c r="AN514" i="6" s="1"/>
  <c r="AF410" i="6"/>
  <c r="AN410" i="6" s="1"/>
  <c r="AF270" i="6"/>
  <c r="AN270" i="6" s="1"/>
  <c r="AF432" i="6"/>
  <c r="AN432" i="6" s="1"/>
  <c r="AF182" i="6"/>
  <c r="AN182" i="6" s="1"/>
  <c r="AF556" i="6"/>
  <c r="AN556" i="6" s="1"/>
  <c r="AF336" i="6"/>
  <c r="AN336" i="6" s="1"/>
  <c r="AF461" i="6"/>
  <c r="AN461" i="6" s="1"/>
  <c r="AF88" i="6"/>
  <c r="AN88" i="6" s="1"/>
  <c r="AF480" i="6"/>
  <c r="AN480" i="6" s="1"/>
  <c r="AF552" i="6"/>
  <c r="AN552" i="6" s="1"/>
  <c r="AF527" i="6"/>
  <c r="AN527" i="6" s="1"/>
  <c r="AF82" i="6"/>
  <c r="AN82" i="6" s="1"/>
  <c r="AF209" i="6"/>
  <c r="AN209" i="6" s="1"/>
  <c r="AF450" i="6"/>
  <c r="AN450" i="6" s="1"/>
  <c r="AE593" i="6"/>
  <c r="AE492" i="6"/>
  <c r="AF492" i="6"/>
  <c r="AN492" i="6" s="1"/>
  <c r="AE463" i="6"/>
  <c r="AF463" i="6"/>
  <c r="AN463" i="6" s="1"/>
  <c r="AE122" i="6"/>
  <c r="AF122" i="6"/>
  <c r="AN122" i="6" s="1"/>
  <c r="AE546" i="6"/>
  <c r="AF546" i="6"/>
  <c r="AN546" i="6" s="1"/>
  <c r="AE465" i="6"/>
  <c r="AE551" i="6"/>
  <c r="AF551" i="6"/>
  <c r="AN551" i="6" s="1"/>
  <c r="AH553" i="6"/>
  <c r="W553" i="7" s="1"/>
  <c r="AC553" i="7" s="1"/>
  <c r="AH19" i="6"/>
  <c r="AH18" i="6" s="1"/>
  <c r="AF466" i="6"/>
  <c r="AN466" i="6" s="1"/>
  <c r="AF560" i="6"/>
  <c r="AN560" i="6" s="1"/>
  <c r="AF369" i="6"/>
  <c r="AN369" i="6" s="1"/>
  <c r="AF505" i="6"/>
  <c r="AN505" i="6" s="1"/>
  <c r="AF499" i="6"/>
  <c r="AN499" i="6" s="1"/>
  <c r="AF484" i="6"/>
  <c r="AN484" i="6" s="1"/>
  <c r="AF544" i="6"/>
  <c r="AN544" i="6" s="1"/>
  <c r="AF541" i="6"/>
  <c r="AN541" i="6" s="1"/>
  <c r="AF533" i="6"/>
  <c r="AN533" i="6" s="1"/>
  <c r="AF261" i="6"/>
  <c r="AN261" i="6" s="1"/>
  <c r="AF548" i="6"/>
  <c r="AN548" i="6" s="1"/>
  <c r="AE255" i="6"/>
  <c r="AF255" i="6"/>
  <c r="AN255" i="6" s="1"/>
  <c r="AE512" i="6"/>
  <c r="AF512" i="6"/>
  <c r="AN512" i="6" s="1"/>
  <c r="AE294" i="6"/>
  <c r="AF294" i="6"/>
  <c r="AN294" i="6" s="1"/>
  <c r="AE608" i="6"/>
  <c r="AF608" i="6"/>
  <c r="AN608" i="6" s="1"/>
  <c r="AE384" i="6"/>
  <c r="AE49" i="6"/>
  <c r="AF49" i="6"/>
  <c r="AN49" i="6" s="1"/>
  <c r="AE306" i="6"/>
  <c r="AE518" i="6"/>
  <c r="AE493" i="6"/>
  <c r="AE312" i="6"/>
  <c r="AF312" i="6"/>
  <c r="AN312" i="6" s="1"/>
  <c r="AE504" i="6"/>
  <c r="AF504" i="6"/>
  <c r="AN504" i="6" s="1"/>
  <c r="AE434" i="6"/>
  <c r="AF434" i="6"/>
  <c r="AN434" i="6" s="1"/>
  <c r="AE52" i="6"/>
  <c r="AF52" i="6"/>
  <c r="AN52" i="6" s="1"/>
  <c r="AE598" i="6"/>
  <c r="AE315" i="6"/>
  <c r="AF315" i="6"/>
  <c r="AN315" i="6" s="1"/>
  <c r="AE442" i="6"/>
  <c r="AF442" i="6"/>
  <c r="AN442" i="6" s="1"/>
  <c r="AE398" i="6"/>
  <c r="AF398" i="6"/>
  <c r="AN398" i="6" s="1"/>
  <c r="AE510" i="6"/>
  <c r="AF510" i="6"/>
  <c r="AN510" i="6" s="1"/>
  <c r="AE452" i="6"/>
  <c r="AC680" i="6"/>
  <c r="AF237" i="6"/>
  <c r="AN237" i="6" s="1"/>
  <c r="AA536" i="7"/>
  <c r="AH513" i="6"/>
  <c r="W513" i="7" s="1"/>
  <c r="AC513" i="7" s="1"/>
  <c r="AA590" i="7"/>
  <c r="AA513" i="7"/>
  <c r="AA494" i="7"/>
  <c r="AF654" i="6"/>
  <c r="AN654" i="6" s="1"/>
  <c r="AH318" i="6"/>
  <c r="AH317" i="6" s="1"/>
  <c r="AF655" i="6"/>
  <c r="AN655" i="6" s="1"/>
  <c r="AF240" i="6"/>
  <c r="AN240" i="6" s="1"/>
  <c r="AA444" i="7"/>
  <c r="AA55" i="7"/>
  <c r="AE497" i="6"/>
  <c r="AF497" i="6"/>
  <c r="AN497" i="6" s="1"/>
  <c r="AF234" i="6"/>
  <c r="AN234" i="6" s="1"/>
  <c r="AH55" i="6"/>
  <c r="AH54" i="6" s="1"/>
  <c r="AF662" i="6"/>
  <c r="AN662" i="6" s="1"/>
  <c r="AE185" i="6"/>
  <c r="AF185" i="6"/>
  <c r="AN185" i="6" s="1"/>
  <c r="AB267" i="7"/>
  <c r="AH597" i="6"/>
  <c r="W597" i="7" s="1"/>
  <c r="AC597" i="7" s="1"/>
  <c r="AF216" i="6"/>
  <c r="AN216" i="6" s="1"/>
  <c r="V684" i="6"/>
  <c r="B29" i="5" s="1"/>
  <c r="B31" i="5" s="1"/>
  <c r="B33" i="5" s="1"/>
  <c r="B39" i="5" s="1"/>
  <c r="AD147" i="6" s="1"/>
  <c r="AA612" i="7"/>
  <c r="AF641" i="6"/>
  <c r="AN641" i="6" s="1"/>
  <c r="AF652" i="6"/>
  <c r="AN652" i="6" s="1"/>
  <c r="AA206" i="7"/>
  <c r="AH125" i="6"/>
  <c r="AH124" i="6" s="1"/>
  <c r="AH581" i="6"/>
  <c r="W581" i="7" s="1"/>
  <c r="AC581" i="7" s="1"/>
  <c r="AH444" i="6"/>
  <c r="W444" i="7" s="1"/>
  <c r="AC444" i="7" s="1"/>
  <c r="AF638" i="6"/>
  <c r="AN638" i="6" s="1"/>
  <c r="AF393" i="6"/>
  <c r="AN393" i="6" s="1"/>
  <c r="AF632" i="6"/>
  <c r="AN632" i="6" s="1"/>
  <c r="AF219" i="6"/>
  <c r="AN219" i="6" s="1"/>
  <c r="AF636" i="6"/>
  <c r="AN636" i="6" s="1"/>
  <c r="AH543" i="6"/>
  <c r="W543" i="7" s="1"/>
  <c r="AC543" i="7" s="1"/>
  <c r="AH583" i="6"/>
  <c r="W583" i="7" s="1"/>
  <c r="AC583" i="7" s="1"/>
  <c r="AF660" i="6"/>
  <c r="AN660" i="6" s="1"/>
  <c r="AF231" i="6"/>
  <c r="AN231" i="6" s="1"/>
  <c r="AF228" i="6"/>
  <c r="AN228" i="6" s="1"/>
  <c r="AF647" i="6"/>
  <c r="AN647" i="6" s="1"/>
  <c r="AH16" i="6"/>
  <c r="W16" i="7" s="1"/>
  <c r="AC16" i="7" s="1"/>
  <c r="AF657" i="6"/>
  <c r="AN657" i="6" s="1"/>
  <c r="AF633" i="6"/>
  <c r="AN633" i="6" s="1"/>
  <c r="AF639" i="6"/>
  <c r="AN639" i="6" s="1"/>
  <c r="AF643" i="6"/>
  <c r="AN643" i="6" s="1"/>
  <c r="AF634" i="6"/>
  <c r="AN634" i="6" s="1"/>
  <c r="AF648" i="6"/>
  <c r="AN648" i="6" s="1"/>
  <c r="AA276" i="7"/>
  <c r="AF635" i="6"/>
  <c r="AN635" i="6" s="1"/>
  <c r="AF642" i="6"/>
  <c r="AN642" i="6" s="1"/>
  <c r="AF247" i="6"/>
  <c r="AN247" i="6" s="1"/>
  <c r="AH629" i="6"/>
  <c r="W629" i="7" s="1"/>
  <c r="AC629" i="7" s="1"/>
  <c r="AH70" i="6"/>
  <c r="AH69" i="6" s="1"/>
  <c r="AF640" i="6"/>
  <c r="AN640" i="6" s="1"/>
  <c r="AF386" i="6"/>
  <c r="AN386" i="6" s="1"/>
  <c r="AH113" i="6"/>
  <c r="W113" i="7" s="1"/>
  <c r="AC113" i="7" s="1"/>
  <c r="AD678" i="6"/>
  <c r="AF658" i="6"/>
  <c r="AN658" i="6" s="1"/>
  <c r="AH282" i="6"/>
  <c r="AH281" i="6" s="1"/>
  <c r="AH143" i="6"/>
  <c r="AH142" i="6" s="1"/>
  <c r="AF644" i="6"/>
  <c r="AN644" i="6" s="1"/>
  <c r="AE112" i="8"/>
  <c r="AK112" i="8"/>
  <c r="AA384" i="7"/>
  <c r="AA550" i="7"/>
  <c r="AA25" i="7"/>
  <c r="AA482" i="7"/>
  <c r="AA372" i="7"/>
  <c r="AA388" i="7"/>
  <c r="AA37" i="7"/>
  <c r="AA545" i="7"/>
  <c r="AA525" i="7"/>
  <c r="AH481" i="6"/>
  <c r="AH475" i="6"/>
  <c r="AH128" i="6"/>
  <c r="W128" i="7" s="1"/>
  <c r="AC128" i="7" s="1"/>
  <c r="AH610" i="6"/>
  <c r="AH482" i="6"/>
  <c r="AH455" i="6"/>
  <c r="AA455" i="7"/>
  <c r="AA579" i="7"/>
  <c r="AH7" i="6"/>
  <c r="W7" i="7" s="1"/>
  <c r="AC7" i="7" s="1"/>
  <c r="AA7" i="7"/>
  <c r="AA258" i="7"/>
  <c r="AH446" i="6"/>
  <c r="AA446" i="7"/>
  <c r="AA441" i="7"/>
  <c r="AH574" i="6"/>
  <c r="AA574" i="7"/>
  <c r="AH366" i="6"/>
  <c r="W366" i="7" s="1"/>
  <c r="AC366" i="7" s="1"/>
  <c r="AA366" i="7"/>
  <c r="AA203" i="7"/>
  <c r="AA611" i="7"/>
  <c r="AA628" i="7"/>
  <c r="AA589" i="7"/>
  <c r="AA73" i="7"/>
  <c r="AA508" i="7"/>
  <c r="AA567" i="7"/>
  <c r="AA506" i="7"/>
  <c r="AA324" i="7"/>
  <c r="AA587" i="7"/>
  <c r="AA618" i="7"/>
  <c r="AA627" i="7"/>
  <c r="AA16" i="7"/>
  <c r="AB640" i="7"/>
  <c r="AF213" i="6"/>
  <c r="AN213" i="6" s="1"/>
  <c r="AF650" i="6"/>
  <c r="AN650" i="6" s="1"/>
  <c r="AH73" i="6"/>
  <c r="W73" i="7" s="1"/>
  <c r="AC73" i="7" s="1"/>
  <c r="AH25" i="6"/>
  <c r="AH24" i="6" s="1"/>
  <c r="AH388" i="6"/>
  <c r="W388" i="7" s="1"/>
  <c r="AC388" i="7" s="1"/>
  <c r="W521" i="7"/>
  <c r="AC521" i="7" s="1"/>
  <c r="W494" i="7"/>
  <c r="AC494" i="7" s="1"/>
  <c r="AF659" i="6"/>
  <c r="AN659" i="6" s="1"/>
  <c r="AH441" i="6"/>
  <c r="AF656" i="6"/>
  <c r="AN656" i="6" s="1"/>
  <c r="AF630" i="6"/>
  <c r="AN630" i="6" s="1"/>
  <c r="AF243" i="6"/>
  <c r="AN243" i="6" s="1"/>
  <c r="AF637" i="6"/>
  <c r="AN637" i="6" s="1"/>
  <c r="AH587" i="6"/>
  <c r="AH503" i="6"/>
  <c r="AA503" i="7"/>
  <c r="AA596" i="7"/>
  <c r="AA580" i="7"/>
  <c r="AA602" i="7"/>
  <c r="AA191" i="7"/>
  <c r="AH345" i="6"/>
  <c r="W345" i="7" s="1"/>
  <c r="AC345" i="7" s="1"/>
  <c r="AA345" i="7"/>
  <c r="AH613" i="6"/>
  <c r="AA613" i="7"/>
  <c r="AA252" i="7"/>
  <c r="AH616" i="6"/>
  <c r="AA616" i="7"/>
  <c r="AA407" i="7"/>
  <c r="AH106" i="6"/>
  <c r="AH105" i="6" s="1"/>
  <c r="AA106" i="7"/>
  <c r="AA471" i="7"/>
  <c r="AA456" i="7"/>
  <c r="AH603" i="6"/>
  <c r="AA603" i="7"/>
  <c r="AH360" i="6"/>
  <c r="W360" i="7" s="1"/>
  <c r="AC360" i="7" s="1"/>
  <c r="AA360" i="7"/>
  <c r="AA113" i="7"/>
  <c r="AA67" i="7"/>
  <c r="AA454" i="7"/>
  <c r="AA477" i="7"/>
  <c r="AA539" i="7"/>
  <c r="AA448" i="7"/>
  <c r="AA617" i="7"/>
  <c r="AA167" i="7"/>
  <c r="AA22" i="7"/>
  <c r="AA597" i="7"/>
  <c r="AA194" i="7"/>
  <c r="AA467" i="7"/>
  <c r="AA128" i="7"/>
  <c r="AA303" i="7"/>
  <c r="AA473" i="7"/>
  <c r="AA481" i="7"/>
  <c r="AA354" i="7"/>
  <c r="AA524" i="7"/>
  <c r="AA475" i="7"/>
  <c r="AH37" i="6"/>
  <c r="W37" i="7" s="1"/>
  <c r="AC37" i="7" s="1"/>
  <c r="AH303" i="6"/>
  <c r="W303" i="7" s="1"/>
  <c r="AC303" i="7" s="1"/>
  <c r="AF646" i="6"/>
  <c r="AN646" i="6" s="1"/>
  <c r="AA225" i="7"/>
  <c r="AF653" i="6"/>
  <c r="AN653" i="6" s="1"/>
  <c r="AH372" i="6"/>
  <c r="W372" i="7" s="1"/>
  <c r="AC372" i="7" s="1"/>
  <c r="AH203" i="6"/>
  <c r="AH202" i="6" s="1"/>
  <c r="AD668" i="6"/>
  <c r="AD671" i="6"/>
  <c r="AA631" i="7"/>
  <c r="AH525" i="6"/>
  <c r="AH495" i="6"/>
  <c r="AA495" i="7"/>
  <c r="AH491" i="6"/>
  <c r="AA491" i="7"/>
  <c r="AH94" i="6"/>
  <c r="AA94" i="7"/>
  <c r="AA179" i="7"/>
  <c r="AA451" i="7"/>
  <c r="AH555" i="6"/>
  <c r="AA555" i="7"/>
  <c r="AA309" i="7"/>
  <c r="AA445" i="7"/>
  <c r="AH401" i="6"/>
  <c r="AH400" i="6" s="1"/>
  <c r="AA401" i="7"/>
  <c r="AA535" i="7"/>
  <c r="AA282" i="7"/>
  <c r="AA143" i="7"/>
  <c r="AA197" i="7"/>
  <c r="AA583" i="7"/>
  <c r="AA582" i="7"/>
  <c r="AA437" i="7"/>
  <c r="AA318" i="7"/>
  <c r="AA447" i="7"/>
  <c r="AA457" i="7"/>
  <c r="AA468" i="7"/>
  <c r="AA570" i="7"/>
  <c r="AH580" i="6"/>
  <c r="AH456" i="6"/>
  <c r="AH471" i="6"/>
  <c r="AH602" i="6"/>
  <c r="AH252" i="6"/>
  <c r="AH251" i="6" s="1"/>
  <c r="AH179" i="6"/>
  <c r="AH258" i="6"/>
  <c r="W258" i="7" s="1"/>
  <c r="AC258" i="7" s="1"/>
  <c r="AF663" i="7"/>
  <c r="AN663" i="7" s="1"/>
  <c r="AH205" i="6"/>
  <c r="W194" i="7"/>
  <c r="AC194" i="7" s="1"/>
  <c r="AI631" i="6"/>
  <c r="AI225" i="6"/>
  <c r="AA249" i="7" l="1"/>
  <c r="AN249" i="6"/>
  <c r="AA188" i="7"/>
  <c r="AN678" i="6"/>
  <c r="AI638" i="6"/>
  <c r="AH64" i="6"/>
  <c r="W64" i="7" s="1"/>
  <c r="AC64" i="7" s="1"/>
  <c r="AA381" i="7"/>
  <c r="AH459" i="6"/>
  <c r="W459" i="7" s="1"/>
  <c r="AC459" i="7" s="1"/>
  <c r="AH58" i="6"/>
  <c r="AH57" i="6" s="1"/>
  <c r="W57" i="7" s="1"/>
  <c r="AA34" i="7"/>
  <c r="AA273" i="7"/>
  <c r="AA40" i="7"/>
  <c r="AH516" i="6"/>
  <c r="W516" i="7" s="1"/>
  <c r="AC516" i="7" s="1"/>
  <c r="AH291" i="6"/>
  <c r="W291" i="7" s="1"/>
  <c r="AC291" i="7" s="1"/>
  <c r="AH477" i="6"/>
  <c r="W477" i="7" s="1"/>
  <c r="AC477" i="7" s="1"/>
  <c r="AA348" i="7"/>
  <c r="AA452" i="7"/>
  <c r="AH470" i="6"/>
  <c r="W470" i="7" s="1"/>
  <c r="AC470" i="7" s="1"/>
  <c r="AH200" i="6"/>
  <c r="AH199" i="6" s="1"/>
  <c r="W199" i="7" s="1"/>
  <c r="AH465" i="6"/>
  <c r="AA522" i="7"/>
  <c r="AI639" i="6"/>
  <c r="AI662" i="6"/>
  <c r="AI668" i="6" s="1"/>
  <c r="AI680" i="6" s="1"/>
  <c r="AN668" i="6"/>
  <c r="AA556" i="7"/>
  <c r="AA577" i="7"/>
  <c r="AH591" i="6"/>
  <c r="W591" i="7" s="1"/>
  <c r="AC591" i="7" s="1"/>
  <c r="AA561" i="7"/>
  <c r="AH166" i="6"/>
  <c r="AI219" i="6"/>
  <c r="AI217" i="6" s="1"/>
  <c r="AI652" i="6"/>
  <c r="AA586" i="7"/>
  <c r="AA443" i="7"/>
  <c r="AA537" i="7"/>
  <c r="AH565" i="6"/>
  <c r="AA458" i="7"/>
  <c r="AA605" i="7"/>
  <c r="AA61" i="7"/>
  <c r="AA472" i="7"/>
  <c r="AA487" i="7"/>
  <c r="AA540" i="7"/>
  <c r="AA496" i="7"/>
  <c r="AH595" i="6"/>
  <c r="W595" i="7" s="1"/>
  <c r="AC595" i="7" s="1"/>
  <c r="AH429" i="6"/>
  <c r="W429" i="7" s="1"/>
  <c r="AC429" i="7" s="1"/>
  <c r="AA140" i="7"/>
  <c r="AA520" i="7"/>
  <c r="AH378" i="6"/>
  <c r="AH377" i="6" s="1"/>
  <c r="AA109" i="7"/>
  <c r="AH588" i="6"/>
  <c r="AA279" i="7"/>
  <c r="AA594" i="7"/>
  <c r="AA518" i="7"/>
  <c r="AH249" i="6"/>
  <c r="AH248" i="6" s="1"/>
  <c r="AA76" i="7"/>
  <c r="AN671" i="6"/>
  <c r="AI633" i="6"/>
  <c r="AA182" i="7"/>
  <c r="AH395" i="6"/>
  <c r="W395" i="7" s="1"/>
  <c r="AC395" i="7" s="1"/>
  <c r="AA606" i="7"/>
  <c r="AH267" i="6"/>
  <c r="W267" i="7" s="1"/>
  <c r="AC267" i="7" s="1"/>
  <c r="AA530" i="7"/>
  <c r="AH4" i="6"/>
  <c r="AH3" i="6" s="1"/>
  <c r="AA297" i="7"/>
  <c r="AA469" i="7"/>
  <c r="AH615" i="6"/>
  <c r="AH149" i="6"/>
  <c r="AH148" i="6" s="1"/>
  <c r="W148" i="7" s="1"/>
  <c r="AH288" i="6"/>
  <c r="AA593" i="7"/>
  <c r="AH300" i="6"/>
  <c r="AA460" i="7"/>
  <c r="AA523" i="7"/>
  <c r="AH598" i="6"/>
  <c r="W598" i="7" s="1"/>
  <c r="AC598" i="7" s="1"/>
  <c r="AA306" i="7"/>
  <c r="AA571" i="7"/>
  <c r="AH511" i="6"/>
  <c r="W511" i="7" s="1"/>
  <c r="AC511" i="7" s="1"/>
  <c r="AA511" i="7"/>
  <c r="W309" i="7"/>
  <c r="AC309" i="7" s="1"/>
  <c r="AH406" i="6"/>
  <c r="W406" i="7" s="1"/>
  <c r="AD83" i="6"/>
  <c r="AE83" i="6" s="1"/>
  <c r="AB83" i="7" s="1"/>
  <c r="AH306" i="6"/>
  <c r="AH305" i="6" s="1"/>
  <c r="W305" i="7" s="1"/>
  <c r="AH40" i="6"/>
  <c r="W40" i="7" s="1"/>
  <c r="AC40" i="7" s="1"/>
  <c r="AH571" i="6"/>
  <c r="W571" i="7" s="1"/>
  <c r="AC571" i="7" s="1"/>
  <c r="AH523" i="6"/>
  <c r="W523" i="7" s="1"/>
  <c r="AC523" i="7" s="1"/>
  <c r="AK111" i="8"/>
  <c r="AK665" i="8" s="1"/>
  <c r="AK667" i="8" s="1"/>
  <c r="AK680" i="8" s="1"/>
  <c r="AK677" i="8"/>
  <c r="AK682" i="8" s="1"/>
  <c r="AA378" i="7"/>
  <c r="W249" i="7"/>
  <c r="AC249" i="7" s="1"/>
  <c r="AD253" i="6"/>
  <c r="AD251" i="6" s="1"/>
  <c r="AA429" i="7"/>
  <c r="AH487" i="6"/>
  <c r="W487" i="7" s="1"/>
  <c r="AC487" i="7" s="1"/>
  <c r="AH594" i="6"/>
  <c r="W594" i="7" s="1"/>
  <c r="AC594" i="7" s="1"/>
  <c r="AA465" i="7"/>
  <c r="W354" i="7"/>
  <c r="AC354" i="7" s="1"/>
  <c r="W191" i="7"/>
  <c r="AC191" i="7" s="1"/>
  <c r="AA595" i="7"/>
  <c r="AA200" i="7"/>
  <c r="AH522" i="6"/>
  <c r="W522" i="7" s="1"/>
  <c r="AC522" i="7" s="1"/>
  <c r="AH540" i="6"/>
  <c r="W540" i="7" s="1"/>
  <c r="AC540" i="7" s="1"/>
  <c r="AD98" i="6"/>
  <c r="AF98" i="6" s="1"/>
  <c r="AN98" i="6" s="1"/>
  <c r="AD80" i="6"/>
  <c r="AD78" i="6" s="1"/>
  <c r="AD92" i="6"/>
  <c r="AF92" i="6" s="1"/>
  <c r="AN92" i="6" s="1"/>
  <c r="AH323" i="6"/>
  <c r="W323" i="7" s="1"/>
  <c r="AD418" i="6"/>
  <c r="AF418" i="6" s="1"/>
  <c r="AN418" i="6" s="1"/>
  <c r="W67" i="7"/>
  <c r="AC67" i="7" s="1"/>
  <c r="AD313" i="6"/>
  <c r="AE313" i="6" s="1"/>
  <c r="AB313" i="7" s="1"/>
  <c r="AD168" i="6"/>
  <c r="AF168" i="6" s="1"/>
  <c r="AN168" i="6" s="1"/>
  <c r="AD8" i="6"/>
  <c r="AE8" i="6" s="1"/>
  <c r="AB8" i="7" s="1"/>
  <c r="AD426" i="6"/>
  <c r="AE426" i="6" s="1"/>
  <c r="AB426" i="7" s="1"/>
  <c r="W134" i="7"/>
  <c r="AC134" i="7" s="1"/>
  <c r="W22" i="7"/>
  <c r="AC22" i="7" s="1"/>
  <c r="AB662" i="7"/>
  <c r="AB668" i="7" s="1"/>
  <c r="AA598" i="7"/>
  <c r="W176" i="7"/>
  <c r="AC176" i="7" s="1"/>
  <c r="AH196" i="6"/>
  <c r="W196" i="7" s="1"/>
  <c r="AA657" i="7"/>
  <c r="AH502" i="6"/>
  <c r="W502" i="7" s="1"/>
  <c r="AC502" i="7" s="1"/>
  <c r="AI657" i="6"/>
  <c r="X657" i="7" s="1"/>
  <c r="AC657" i="7" s="1"/>
  <c r="AD370" i="6"/>
  <c r="AE370" i="6" s="1"/>
  <c r="AB370" i="7" s="1"/>
  <c r="AD417" i="6"/>
  <c r="AE417" i="6" s="1"/>
  <c r="AB417" i="7" s="1"/>
  <c r="AD204" i="6"/>
  <c r="AD202" i="6" s="1"/>
  <c r="AD233" i="6"/>
  <c r="AD232" i="6" s="1"/>
  <c r="AH577" i="6"/>
  <c r="W577" i="7" s="1"/>
  <c r="AC577" i="7" s="1"/>
  <c r="AH170" i="6"/>
  <c r="W170" i="7" s="1"/>
  <c r="AC170" i="7" s="1"/>
  <c r="AH245" i="6"/>
  <c r="AH244" i="6" s="1"/>
  <c r="AA245" i="7"/>
  <c r="AE678" i="6"/>
  <c r="AI654" i="6"/>
  <c r="X654" i="7" s="1"/>
  <c r="AC654" i="7" s="1"/>
  <c r="W384" i="7"/>
  <c r="AC384" i="7" s="1"/>
  <c r="AD411" i="6"/>
  <c r="AE411" i="6" s="1"/>
  <c r="AB411" i="7" s="1"/>
  <c r="AD367" i="6"/>
  <c r="AD120" i="6"/>
  <c r="AE120" i="6" s="1"/>
  <c r="AB120" i="7" s="1"/>
  <c r="AD89" i="6"/>
  <c r="AD87" i="6" s="1"/>
  <c r="AD399" i="6"/>
  <c r="AF399" i="6" s="1"/>
  <c r="AN399" i="6" s="1"/>
  <c r="AD361" i="6"/>
  <c r="AE361" i="6" s="1"/>
  <c r="AB361" i="7" s="1"/>
  <c r="AD171" i="6"/>
  <c r="AE171" i="6" s="1"/>
  <c r="AB171" i="7" s="1"/>
  <c r="AA285" i="7"/>
  <c r="AD153" i="6"/>
  <c r="AD151" i="6" s="1"/>
  <c r="AD41" i="6"/>
  <c r="AF41" i="6" s="1"/>
  <c r="AN41" i="6" s="1"/>
  <c r="W363" i="7"/>
  <c r="AC363" i="7" s="1"/>
  <c r="W155" i="7"/>
  <c r="AC155" i="7" s="1"/>
  <c r="AD177" i="6"/>
  <c r="AD175" i="6" s="1"/>
  <c r="AD210" i="6"/>
  <c r="AD208" i="6" s="1"/>
  <c r="AD379" i="6"/>
  <c r="AE379" i="6" s="1"/>
  <c r="AB379" i="7" s="1"/>
  <c r="AD215" i="6"/>
  <c r="AD214" i="6" s="1"/>
  <c r="AD239" i="6"/>
  <c r="AE239" i="6" s="1"/>
  <c r="AB239" i="7" s="1"/>
  <c r="AD68" i="6"/>
  <c r="AD66" i="6" s="1"/>
  <c r="AA517" i="7"/>
  <c r="AB637" i="7"/>
  <c r="AB678" i="7" s="1"/>
  <c r="AA565" i="7"/>
  <c r="AE671" i="6"/>
  <c r="W300" i="7"/>
  <c r="AC300" i="7" s="1"/>
  <c r="AH299" i="6"/>
  <c r="W299" i="7" s="1"/>
  <c r="AH394" i="6"/>
  <c r="W394" i="7" s="1"/>
  <c r="AH501" i="6"/>
  <c r="W501" i="7" s="1"/>
  <c r="AC501" i="7" s="1"/>
  <c r="AA648" i="7"/>
  <c r="AH472" i="6"/>
  <c r="W472" i="7" s="1"/>
  <c r="AC472" i="7" s="1"/>
  <c r="AA430" i="7"/>
  <c r="AH266" i="6"/>
  <c r="W266" i="7" s="1"/>
  <c r="AI660" i="6"/>
  <c r="X660" i="7" s="1"/>
  <c r="AC660" i="7" s="1"/>
  <c r="AH622" i="6"/>
  <c r="W622" i="7" s="1"/>
  <c r="AC622" i="7" s="1"/>
  <c r="AA501" i="7"/>
  <c r="AH109" i="6"/>
  <c r="W109" i="7" s="1"/>
  <c r="AC109" i="7" s="1"/>
  <c r="AH285" i="6"/>
  <c r="AH284" i="6" s="1"/>
  <c r="AA547" i="7"/>
  <c r="AE147" i="6"/>
  <c r="AB147" i="7" s="1"/>
  <c r="AI637" i="6"/>
  <c r="X637" i="7" s="1"/>
  <c r="AC637" i="7" s="1"/>
  <c r="AI213" i="6"/>
  <c r="AI211" i="6" s="1"/>
  <c r="AA644" i="7"/>
  <c r="AA386" i="7"/>
  <c r="AA247" i="7"/>
  <c r="AA639" i="7"/>
  <c r="AA638" i="7"/>
  <c r="AH450" i="6"/>
  <c r="W450" i="7" s="1"/>
  <c r="AC450" i="7" s="1"/>
  <c r="AH432" i="6"/>
  <c r="W432" i="7" s="1"/>
  <c r="AC432" i="7" s="1"/>
  <c r="AH586" i="6"/>
  <c r="W586" i="7" s="1"/>
  <c r="AC586" i="7" s="1"/>
  <c r="AA327" i="7"/>
  <c r="AH528" i="6"/>
  <c r="W528" i="7" s="1"/>
  <c r="AC528" i="7" s="1"/>
  <c r="AH462" i="6"/>
  <c r="W462" i="7" s="1"/>
  <c r="AC462" i="7" s="1"/>
  <c r="AA339" i="7"/>
  <c r="AA4" i="7"/>
  <c r="AH116" i="6"/>
  <c r="AA85" i="7"/>
  <c r="AA173" i="7"/>
  <c r="AA28" i="7"/>
  <c r="AA526" i="7"/>
  <c r="AH431" i="6"/>
  <c r="W431" i="7" s="1"/>
  <c r="AC431" i="7" s="1"/>
  <c r="AH605" i="6"/>
  <c r="W605" i="7" s="1"/>
  <c r="AC605" i="7" s="1"/>
  <c r="AH435" i="6"/>
  <c r="W435" i="7" s="1"/>
  <c r="AC435" i="7" s="1"/>
  <c r="AH453" i="6"/>
  <c r="W453" i="7" s="1"/>
  <c r="AC453" i="7" s="1"/>
  <c r="AH61" i="6"/>
  <c r="AH493" i="6"/>
  <c r="W493" i="7" s="1"/>
  <c r="AC493" i="7" s="1"/>
  <c r="AA493" i="7"/>
  <c r="AA300" i="7"/>
  <c r="AH464" i="6"/>
  <c r="W464" i="7" s="1"/>
  <c r="AC464" i="7" s="1"/>
  <c r="AH375" i="6"/>
  <c r="AA470" i="7"/>
  <c r="AI243" i="6"/>
  <c r="AI241" i="6" s="1"/>
  <c r="AA640" i="7"/>
  <c r="AA240" i="7"/>
  <c r="AC684" i="6"/>
  <c r="AA158" i="7"/>
  <c r="AA575" i="7"/>
  <c r="AH619" i="6"/>
  <c r="W619" i="7" s="1"/>
  <c r="AC619" i="7" s="1"/>
  <c r="AA459" i="7"/>
  <c r="AH297" i="6"/>
  <c r="AH188" i="6"/>
  <c r="AH489" i="6"/>
  <c r="W489" i="7" s="1"/>
  <c r="AC489" i="7" s="1"/>
  <c r="AH76" i="6"/>
  <c r="AA591" i="7"/>
  <c r="AH279" i="6"/>
  <c r="AA490" i="7"/>
  <c r="AH490" i="6"/>
  <c r="W490" i="7" s="1"/>
  <c r="AC490" i="7" s="1"/>
  <c r="AH593" i="6"/>
  <c r="W593" i="7" s="1"/>
  <c r="AC593" i="7" s="1"/>
  <c r="AA559" i="7"/>
  <c r="AH561" i="6"/>
  <c r="W561" i="7" s="1"/>
  <c r="AC561" i="7" s="1"/>
  <c r="AA622" i="7"/>
  <c r="AA404" i="7"/>
  <c r="AH556" i="6"/>
  <c r="W556" i="7" s="1"/>
  <c r="AC556" i="7" s="1"/>
  <c r="AH443" i="6"/>
  <c r="W443" i="7" s="1"/>
  <c r="AC443" i="7" s="1"/>
  <c r="AI630" i="6"/>
  <c r="X630" i="7" s="1"/>
  <c r="AC630" i="7" s="1"/>
  <c r="AI659" i="6"/>
  <c r="X659" i="7" s="1"/>
  <c r="AC659" i="7" s="1"/>
  <c r="AA489" i="7"/>
  <c r="AA572" i="7"/>
  <c r="AH458" i="6"/>
  <c r="W458" i="7" s="1"/>
  <c r="AC458" i="7" s="1"/>
  <c r="AH533" i="6"/>
  <c r="W533" i="7" s="1"/>
  <c r="AC533" i="7" s="1"/>
  <c r="AA632" i="7"/>
  <c r="AH28" i="6"/>
  <c r="AH547" i="6"/>
  <c r="W547" i="7" s="1"/>
  <c r="AC547" i="7" s="1"/>
  <c r="AA31" i="7"/>
  <c r="AA534" i="7"/>
  <c r="AA395" i="7"/>
  <c r="AH606" i="6"/>
  <c r="W606" i="7" s="1"/>
  <c r="AC606" i="7" s="1"/>
  <c r="AA97" i="7"/>
  <c r="AA615" i="7"/>
  <c r="AA516" i="7"/>
  <c r="AH518" i="6"/>
  <c r="W518" i="7" s="1"/>
  <c r="AC518" i="7" s="1"/>
  <c r="AH520" i="6"/>
  <c r="W520" i="7" s="1"/>
  <c r="AC520" i="7" s="1"/>
  <c r="AA633" i="7"/>
  <c r="AA647" i="7"/>
  <c r="AI231" i="6"/>
  <c r="X231" i="7" s="1"/>
  <c r="AC231" i="7" s="1"/>
  <c r="AA219" i="7"/>
  <c r="AA662" i="7"/>
  <c r="AA668" i="7" s="1"/>
  <c r="AH505" i="6"/>
  <c r="W505" i="7" s="1"/>
  <c r="AC505" i="7" s="1"/>
  <c r="AA209" i="7"/>
  <c r="AA88" i="7"/>
  <c r="AH270" i="6"/>
  <c r="AH269" i="6" s="1"/>
  <c r="W269" i="7" s="1"/>
  <c r="AA542" i="7"/>
  <c r="AH584" i="6"/>
  <c r="W584" i="7" s="1"/>
  <c r="AC584" i="7" s="1"/>
  <c r="AH140" i="6"/>
  <c r="AI647" i="6"/>
  <c r="X647" i="7" s="1"/>
  <c r="AC647" i="7" s="1"/>
  <c r="W318" i="7"/>
  <c r="AC318" i="7" s="1"/>
  <c r="W19" i="7"/>
  <c r="AC19" i="7" s="1"/>
  <c r="AE168" i="6"/>
  <c r="AB168" i="7" s="1"/>
  <c r="AH537" i="6"/>
  <c r="W537" i="7" s="1"/>
  <c r="AC537" i="7" s="1"/>
  <c r="AA568" i="7"/>
  <c r="AH572" i="6"/>
  <c r="W572" i="7" s="1"/>
  <c r="AC572" i="7" s="1"/>
  <c r="AA635" i="7"/>
  <c r="AI634" i="6"/>
  <c r="X634" i="7" s="1"/>
  <c r="AC634" i="7" s="1"/>
  <c r="AA601" i="7"/>
  <c r="AH173" i="6"/>
  <c r="AH172" i="6" s="1"/>
  <c r="W172" i="7" s="1"/>
  <c r="AH544" i="6"/>
  <c r="W544" i="7" s="1"/>
  <c r="AC544" i="7" s="1"/>
  <c r="AA369" i="7"/>
  <c r="AH82" i="6"/>
  <c r="W82" i="7" s="1"/>
  <c r="AC82" i="7" s="1"/>
  <c r="AH480" i="6"/>
  <c r="W480" i="7" s="1"/>
  <c r="AC480" i="7" s="1"/>
  <c r="AA64" i="7"/>
  <c r="AA333" i="7"/>
  <c r="AH469" i="6"/>
  <c r="W469" i="7" s="1"/>
  <c r="AC469" i="7" s="1"/>
  <c r="AA600" i="7"/>
  <c r="AA149" i="7"/>
  <c r="AA288" i="7"/>
  <c r="AA13" i="7"/>
  <c r="AH13" i="6"/>
  <c r="AH476" i="6"/>
  <c r="W476" i="7" s="1"/>
  <c r="AC476" i="7" s="1"/>
  <c r="AI648" i="6"/>
  <c r="X648" i="7" s="1"/>
  <c r="AC648" i="7" s="1"/>
  <c r="AI635" i="6"/>
  <c r="X635" i="7" s="1"/>
  <c r="AC635" i="7" s="1"/>
  <c r="AI632" i="6"/>
  <c r="X632" i="7" s="1"/>
  <c r="AC632" i="7" s="1"/>
  <c r="W378" i="7"/>
  <c r="AC378" i="7" s="1"/>
  <c r="AD174" i="6"/>
  <c r="AF174" i="6" s="1"/>
  <c r="AN174" i="6" s="1"/>
  <c r="AD230" i="6"/>
  <c r="AD229" i="6" s="1"/>
  <c r="AH302" i="6"/>
  <c r="W302" i="7" s="1"/>
  <c r="AD56" i="6"/>
  <c r="AD54" i="6" s="1"/>
  <c r="AD277" i="6"/>
  <c r="AD275" i="6" s="1"/>
  <c r="AD319" i="6"/>
  <c r="AD317" i="6" s="1"/>
  <c r="AD265" i="6"/>
  <c r="AD126" i="6"/>
  <c r="AD124" i="6" s="1"/>
  <c r="AD412" i="6"/>
  <c r="AF412" i="6" s="1"/>
  <c r="AN412" i="6" s="1"/>
  <c r="AH369" i="6"/>
  <c r="AH368" i="6" s="1"/>
  <c r="AH517" i="6"/>
  <c r="W517" i="7" s="1"/>
  <c r="AC517" i="7" s="1"/>
  <c r="AA502" i="7"/>
  <c r="AH568" i="6"/>
  <c r="W568" i="7" s="1"/>
  <c r="AC568" i="7" s="1"/>
  <c r="AH146" i="6"/>
  <c r="W146" i="7" s="1"/>
  <c r="AC146" i="7" s="1"/>
  <c r="AH500" i="6"/>
  <c r="W500" i="7" s="1"/>
  <c r="AC500" i="7" s="1"/>
  <c r="AA464" i="7"/>
  <c r="AA375" i="7"/>
  <c r="AA291" i="7"/>
  <c r="AA431" i="7"/>
  <c r="AH404" i="6"/>
  <c r="W404" i="7" s="1"/>
  <c r="AC404" i="7" s="1"/>
  <c r="AA588" i="7"/>
  <c r="AA116" i="7"/>
  <c r="AA146" i="7"/>
  <c r="AA435" i="7"/>
  <c r="AA584" i="7"/>
  <c r="AA476" i="7"/>
  <c r="AA500" i="7"/>
  <c r="AA170" i="7"/>
  <c r="AI643" i="6"/>
  <c r="X643" i="7" s="1"/>
  <c r="AC643" i="7" s="1"/>
  <c r="AH526" i="6"/>
  <c r="W526" i="7" s="1"/>
  <c r="AC526" i="7" s="1"/>
  <c r="AA393" i="7"/>
  <c r="AA652" i="7"/>
  <c r="AA216" i="7"/>
  <c r="AI655" i="6"/>
  <c r="X655" i="7" s="1"/>
  <c r="AC655" i="7" s="1"/>
  <c r="AH601" i="6"/>
  <c r="W601" i="7" s="1"/>
  <c r="AC601" i="7" s="1"/>
  <c r="AH158" i="6"/>
  <c r="AH157" i="6" s="1"/>
  <c r="W157" i="7" s="1"/>
  <c r="AA560" i="7"/>
  <c r="AH182" i="6"/>
  <c r="AA514" i="7"/>
  <c r="AA453" i="7"/>
  <c r="AH609" i="6"/>
  <c r="W609" i="7" s="1"/>
  <c r="AC609" i="7" s="1"/>
  <c r="AA264" i="7"/>
  <c r="AH559" i="6"/>
  <c r="W559" i="7" s="1"/>
  <c r="AC559" i="7" s="1"/>
  <c r="AA649" i="7"/>
  <c r="AH381" i="6"/>
  <c r="AH485" i="6"/>
  <c r="W485" i="7" s="1"/>
  <c r="AC485" i="7" s="1"/>
  <c r="AH530" i="6"/>
  <c r="W530" i="7" s="1"/>
  <c r="AC530" i="7" s="1"/>
  <c r="AA509" i="7"/>
  <c r="AH474" i="6"/>
  <c r="W474" i="7" s="1"/>
  <c r="AC474" i="7" s="1"/>
  <c r="AA562" i="7"/>
  <c r="AA58" i="7"/>
  <c r="AH34" i="6"/>
  <c r="AH33" i="6" s="1"/>
  <c r="W33" i="7" s="1"/>
  <c r="AH449" i="6"/>
  <c r="W449" i="7" s="1"/>
  <c r="AC449" i="7" s="1"/>
  <c r="AA585" i="7"/>
  <c r="AH566" i="6"/>
  <c r="W566" i="7" s="1"/>
  <c r="AC566" i="7" s="1"/>
  <c r="AH532" i="6"/>
  <c r="W532" i="7" s="1"/>
  <c r="AC532" i="7" s="1"/>
  <c r="AA610" i="7"/>
  <c r="AH152" i="6"/>
  <c r="AH151" i="6" s="1"/>
  <c r="AH342" i="6"/>
  <c r="AH273" i="6"/>
  <c r="AH483" i="6"/>
  <c r="W483" i="7" s="1"/>
  <c r="AC483" i="7" s="1"/>
  <c r="AA267" i="7"/>
  <c r="AH348" i="6"/>
  <c r="AH460" i="6"/>
  <c r="W460" i="7" s="1"/>
  <c r="AC460" i="7" s="1"/>
  <c r="AH496" i="6"/>
  <c r="W496" i="7" s="1"/>
  <c r="AC496" i="7" s="1"/>
  <c r="AA391" i="7"/>
  <c r="AH391" i="6"/>
  <c r="W391" i="7" s="1"/>
  <c r="AC391" i="7" s="1"/>
  <c r="AH119" i="6"/>
  <c r="AA119" i="7"/>
  <c r="AH43" i="6"/>
  <c r="AA43" i="7"/>
  <c r="AH161" i="6"/>
  <c r="AA161" i="7"/>
  <c r="AH599" i="6"/>
  <c r="W599" i="7" s="1"/>
  <c r="AC599" i="7" s="1"/>
  <c r="AA599" i="7"/>
  <c r="AI222" i="6"/>
  <c r="X222" i="7" s="1"/>
  <c r="AC222" i="7" s="1"/>
  <c r="AA222" i="7"/>
  <c r="AA558" i="7"/>
  <c r="AH558" i="6"/>
  <c r="W558" i="7" s="1"/>
  <c r="AC558" i="7" s="1"/>
  <c r="AI247" i="6"/>
  <c r="AI244" i="6" s="1"/>
  <c r="AH79" i="6"/>
  <c r="AA79" i="7"/>
  <c r="AH578" i="6"/>
  <c r="W578" i="7" s="1"/>
  <c r="AC578" i="7" s="1"/>
  <c r="AA578" i="7"/>
  <c r="AH97" i="6"/>
  <c r="AA91" i="7"/>
  <c r="AH91" i="6"/>
  <c r="W91" i="7" s="1"/>
  <c r="AC91" i="7" s="1"/>
  <c r="AH484" i="6"/>
  <c r="W484" i="7" s="1"/>
  <c r="AC484" i="7" s="1"/>
  <c r="AA484" i="7"/>
  <c r="AH275" i="6"/>
  <c r="W275" i="7" s="1"/>
  <c r="W276" i="7"/>
  <c r="AC276" i="7" s="1"/>
  <c r="AH604" i="6"/>
  <c r="W604" i="7" s="1"/>
  <c r="AC604" i="7" s="1"/>
  <c r="AA604" i="7"/>
  <c r="AH621" i="6"/>
  <c r="W621" i="7" s="1"/>
  <c r="AC621" i="7" s="1"/>
  <c r="AA621" i="7"/>
  <c r="AH573" i="6"/>
  <c r="W573" i="7" s="1"/>
  <c r="AC573" i="7" s="1"/>
  <c r="AA573" i="7"/>
  <c r="AA100" i="7"/>
  <c r="AH100" i="6"/>
  <c r="AH99" i="6" s="1"/>
  <c r="W99" i="7" s="1"/>
  <c r="AH440" i="6"/>
  <c r="W440" i="7" s="1"/>
  <c r="AC440" i="7" s="1"/>
  <c r="AA440" i="7"/>
  <c r="AA498" i="7"/>
  <c r="AH498" i="6"/>
  <c r="W498" i="7" s="1"/>
  <c r="AC498" i="7" s="1"/>
  <c r="AH351" i="6"/>
  <c r="W351" i="7" s="1"/>
  <c r="AC351" i="7" s="1"/>
  <c r="AA351" i="7"/>
  <c r="AI649" i="6"/>
  <c r="X649" i="7" s="1"/>
  <c r="AC649" i="7" s="1"/>
  <c r="AH333" i="6"/>
  <c r="W333" i="7" s="1"/>
  <c r="AC333" i="7" s="1"/>
  <c r="AH600" i="6"/>
  <c r="W600" i="7" s="1"/>
  <c r="AC600" i="7" s="1"/>
  <c r="AD349" i="6"/>
  <c r="AD347" i="6" s="1"/>
  <c r="AD74" i="6"/>
  <c r="AD183" i="6"/>
  <c r="AD181" i="6" s="1"/>
  <c r="AD242" i="6"/>
  <c r="AD135" i="6"/>
  <c r="AD133" i="6" s="1"/>
  <c r="AD35" i="6"/>
  <c r="AF35" i="6" s="1"/>
  <c r="AN35" i="6" s="1"/>
  <c r="AD159" i="6"/>
  <c r="AD221" i="6"/>
  <c r="AD224" i="6"/>
  <c r="AF224" i="6" s="1"/>
  <c r="AN224" i="6" s="1"/>
  <c r="AD310" i="6"/>
  <c r="AF310" i="6" s="1"/>
  <c r="AN310" i="6" s="1"/>
  <c r="AD192" i="6"/>
  <c r="AD132" i="6"/>
  <c r="AD138" i="6"/>
  <c r="AD136" i="6" s="1"/>
  <c r="AD289" i="6"/>
  <c r="AF289" i="6" s="1"/>
  <c r="AN289" i="6" s="1"/>
  <c r="AD414" i="6"/>
  <c r="AD20" i="6"/>
  <c r="AD274" i="6"/>
  <c r="AF274" i="6" s="1"/>
  <c r="AN274" i="6" s="1"/>
  <c r="AD250" i="6"/>
  <c r="AD248" i="6" s="1"/>
  <c r="AD212" i="6"/>
  <c r="AD211" i="6" s="1"/>
  <c r="AD59" i="6"/>
  <c r="AD29" i="6"/>
  <c r="AD27" i="6" s="1"/>
  <c r="AD295" i="6"/>
  <c r="AF295" i="6" s="1"/>
  <c r="AN295" i="6" s="1"/>
  <c r="AD50" i="6"/>
  <c r="AF50" i="6" s="1"/>
  <c r="AN50" i="6" s="1"/>
  <c r="AD331" i="6"/>
  <c r="AD392" i="6"/>
  <c r="AF392" i="6" s="1"/>
  <c r="AN392" i="6" s="1"/>
  <c r="AD364" i="6"/>
  <c r="AD362" i="6" s="1"/>
  <c r="AD110" i="6"/>
  <c r="AF110" i="6" s="1"/>
  <c r="AN110" i="6" s="1"/>
  <c r="AD180" i="6"/>
  <c r="AD421" i="6"/>
  <c r="AF421" i="6" s="1"/>
  <c r="AN421" i="6" s="1"/>
  <c r="AD283" i="6"/>
  <c r="AD281" i="6" s="1"/>
  <c r="AD352" i="6"/>
  <c r="AF352" i="6" s="1"/>
  <c r="AN352" i="6" s="1"/>
  <c r="AD402" i="6"/>
  <c r="AD44" i="6"/>
  <c r="AD42" i="6" s="1"/>
  <c r="AD165" i="6"/>
  <c r="AF165" i="6" s="1"/>
  <c r="AN165" i="6" s="1"/>
  <c r="AD14" i="6"/>
  <c r="AD420" i="6"/>
  <c r="AD201" i="6"/>
  <c r="AF201" i="6" s="1"/>
  <c r="AN201" i="6" s="1"/>
  <c r="AD141" i="6"/>
  <c r="AD139" i="6" s="1"/>
  <c r="AD53" i="6"/>
  <c r="AD51" i="6" s="1"/>
  <c r="AD123" i="6"/>
  <c r="AD150" i="6"/>
  <c r="AF150" i="6" s="1"/>
  <c r="AN150" i="6" s="1"/>
  <c r="AD195" i="6"/>
  <c r="AF195" i="6" s="1"/>
  <c r="AN195" i="6" s="1"/>
  <c r="AD413" i="6"/>
  <c r="AF413" i="6" s="1"/>
  <c r="AN413" i="6" s="1"/>
  <c r="AD424" i="6"/>
  <c r="AD304" i="6"/>
  <c r="AF304" i="6" s="1"/>
  <c r="AN304" i="6" s="1"/>
  <c r="AD23" i="6"/>
  <c r="AF23" i="6" s="1"/>
  <c r="AN23" i="6" s="1"/>
  <c r="AD271" i="6"/>
  <c r="AD77" i="6"/>
  <c r="AD358" i="6"/>
  <c r="AF358" i="6" s="1"/>
  <c r="AN358" i="6" s="1"/>
  <c r="AD382" i="6"/>
  <c r="AD380" i="6" s="1"/>
  <c r="AD427" i="6"/>
  <c r="AD396" i="6"/>
  <c r="AD86" i="6"/>
  <c r="AD84" i="6" s="1"/>
  <c r="AD328" i="6"/>
  <c r="AF328" i="6" s="1"/>
  <c r="AN328" i="6" s="1"/>
  <c r="AD416" i="6"/>
  <c r="AF416" i="6" s="1"/>
  <c r="AN416" i="6" s="1"/>
  <c r="AD62" i="6"/>
  <c r="AD415" i="6"/>
  <c r="AF415" i="6" s="1"/>
  <c r="AN415" i="6" s="1"/>
  <c r="AD104" i="6"/>
  <c r="AD102" i="6" s="1"/>
  <c r="AD346" i="6"/>
  <c r="AD344" i="6" s="1"/>
  <c r="AD227" i="6"/>
  <c r="AD408" i="6"/>
  <c r="AF408" i="6" s="1"/>
  <c r="AN408" i="6" s="1"/>
  <c r="AD162" i="6"/>
  <c r="AD160" i="6" s="1"/>
  <c r="AD236" i="6"/>
  <c r="AF236" i="6" s="1"/>
  <c r="AN236" i="6" s="1"/>
  <c r="AD262" i="6"/>
  <c r="AD11" i="6"/>
  <c r="AD9" i="6" s="1"/>
  <c r="AD38" i="6"/>
  <c r="AD36" i="6" s="1"/>
  <c r="AD186" i="6"/>
  <c r="AD184" i="6" s="1"/>
  <c r="AD422" i="6"/>
  <c r="AD246" i="6"/>
  <c r="AF246" i="6" s="1"/>
  <c r="AN246" i="6" s="1"/>
  <c r="AD343" i="6"/>
  <c r="AD95" i="6"/>
  <c r="AD117" i="6"/>
  <c r="AD419" i="6"/>
  <c r="AF419" i="6" s="1"/>
  <c r="AN419" i="6" s="1"/>
  <c r="AD17" i="6"/>
  <c r="AF17" i="6" s="1"/>
  <c r="AN17" i="6" s="1"/>
  <c r="AD198" i="6"/>
  <c r="AF198" i="6" s="1"/>
  <c r="AN198" i="6" s="1"/>
  <c r="AD101" i="6"/>
  <c r="AD47" i="6"/>
  <c r="AD316" i="6"/>
  <c r="AF316" i="6" s="1"/>
  <c r="AN316" i="6" s="1"/>
  <c r="AD256" i="6"/>
  <c r="AD254" i="6" s="1"/>
  <c r="AD389" i="6"/>
  <c r="AD387" i="6" s="1"/>
  <c r="AD334" i="6"/>
  <c r="AD332" i="6" s="1"/>
  <c r="AD322" i="6"/>
  <c r="AF322" i="6" s="1"/>
  <c r="AN322" i="6" s="1"/>
  <c r="AD218" i="6"/>
  <c r="AD71" i="6"/>
  <c r="AD307" i="6"/>
  <c r="AF307" i="6" s="1"/>
  <c r="AN307" i="6" s="1"/>
  <c r="AD114" i="6"/>
  <c r="AD111" i="6" s="1"/>
  <c r="AD340" i="6"/>
  <c r="AD338" i="6" s="1"/>
  <c r="AD107" i="6"/>
  <c r="AD423" i="6"/>
  <c r="AF423" i="6" s="1"/>
  <c r="AN423" i="6" s="1"/>
  <c r="AD286" i="6"/>
  <c r="AD284" i="6" s="1"/>
  <c r="AD373" i="6"/>
  <c r="AD371" i="6" s="1"/>
  <c r="AD292" i="6"/>
  <c r="AD268" i="6"/>
  <c r="AD266" i="6" s="1"/>
  <c r="AD259" i="6"/>
  <c r="AD257" i="6" s="1"/>
  <c r="AD385" i="6"/>
  <c r="AD383" i="6" s="1"/>
  <c r="AD65" i="6"/>
  <c r="AD189" i="6"/>
  <c r="AD187" i="6" s="1"/>
  <c r="AD32" i="6"/>
  <c r="AE32" i="6" s="1"/>
  <c r="AD355" i="6"/>
  <c r="AF355" i="6" s="1"/>
  <c r="AN355" i="6" s="1"/>
  <c r="AD298" i="6"/>
  <c r="AD376" i="6"/>
  <c r="AF376" i="6" s="1"/>
  <c r="AN376" i="6" s="1"/>
  <c r="AD337" i="6"/>
  <c r="AF337" i="6" s="1"/>
  <c r="AN337" i="6" s="1"/>
  <c r="AD5" i="6"/>
  <c r="AF5" i="6" s="1"/>
  <c r="AN5" i="6" s="1"/>
  <c r="AD156" i="6"/>
  <c r="AD425" i="6"/>
  <c r="AF425" i="6" s="1"/>
  <c r="AN425" i="6" s="1"/>
  <c r="AD144" i="6"/>
  <c r="AF144" i="6" s="1"/>
  <c r="AN144" i="6" s="1"/>
  <c r="AD207" i="6"/>
  <c r="AD205" i="6" s="1"/>
  <c r="AD129" i="6"/>
  <c r="AD280" i="6"/>
  <c r="AD278" i="6" s="1"/>
  <c r="AD405" i="6"/>
  <c r="AD403" i="6" s="1"/>
  <c r="AD301" i="6"/>
  <c r="AF301" i="6" s="1"/>
  <c r="AN301" i="6" s="1"/>
  <c r="AD26" i="6"/>
  <c r="AD325" i="6"/>
  <c r="AE325" i="6" s="1"/>
  <c r="AH461" i="6"/>
  <c r="W461" i="7" s="1"/>
  <c r="AC461" i="7" s="1"/>
  <c r="AA461" i="7"/>
  <c r="AH410" i="6"/>
  <c r="AA410" i="7"/>
  <c r="AA152" i="7"/>
  <c r="AA449" i="7"/>
  <c r="AA566" i="7"/>
  <c r="AA532" i="7"/>
  <c r="AA485" i="7"/>
  <c r="AA488" i="7"/>
  <c r="AH488" i="6"/>
  <c r="W488" i="7" s="1"/>
  <c r="AC488" i="7" s="1"/>
  <c r="AI640" i="6"/>
  <c r="X640" i="7" s="1"/>
  <c r="AC640" i="7" s="1"/>
  <c r="W152" i="7"/>
  <c r="AC152" i="7" s="1"/>
  <c r="AA342" i="7"/>
  <c r="AA483" i="7"/>
  <c r="AH371" i="6"/>
  <c r="W371" i="7" s="1"/>
  <c r="AH585" i="6"/>
  <c r="W585" i="7" s="1"/>
  <c r="AC585" i="7" s="1"/>
  <c r="AH575" i="6"/>
  <c r="W575" i="7" s="1"/>
  <c r="AC575" i="7" s="1"/>
  <c r="AH85" i="6"/>
  <c r="AH562" i="6"/>
  <c r="W562" i="7" s="1"/>
  <c r="AC562" i="7" s="1"/>
  <c r="AA626" i="7"/>
  <c r="AH626" i="6"/>
  <c r="W626" i="7" s="1"/>
  <c r="AC626" i="7" s="1"/>
  <c r="AI237" i="6"/>
  <c r="AA531" i="7"/>
  <c r="AA507" i="7"/>
  <c r="AH507" i="6"/>
  <c r="W507" i="7" s="1"/>
  <c r="AC507" i="7" s="1"/>
  <c r="AH509" i="6"/>
  <c r="W509" i="7" s="1"/>
  <c r="AC509" i="7" s="1"/>
  <c r="AA466" i="7"/>
  <c r="AH466" i="6"/>
  <c r="W466" i="7" s="1"/>
  <c r="AC466" i="7" s="1"/>
  <c r="AH336" i="6"/>
  <c r="AA474" i="7"/>
  <c r="AH529" i="6"/>
  <c r="W529" i="7" s="1"/>
  <c r="AC529" i="7" s="1"/>
  <c r="AH264" i="6"/>
  <c r="W264" i="7" s="1"/>
  <c r="AC264" i="7" s="1"/>
  <c r="AH339" i="6"/>
  <c r="AH338" i="6" s="1"/>
  <c r="W338" i="7" s="1"/>
  <c r="AH430" i="6"/>
  <c r="W430" i="7" s="1"/>
  <c r="AC430" i="7" s="1"/>
  <c r="AA462" i="7"/>
  <c r="AH137" i="6"/>
  <c r="AA137" i="7"/>
  <c r="AI656" i="6"/>
  <c r="X656" i="7" s="1"/>
  <c r="AC656" i="7" s="1"/>
  <c r="AH560" i="6"/>
  <c r="W560" i="7" s="1"/>
  <c r="AC560" i="7" s="1"/>
  <c r="AH514" i="6"/>
  <c r="W514" i="7" s="1"/>
  <c r="AC514" i="7" s="1"/>
  <c r="AA228" i="7"/>
  <c r="AA529" i="7"/>
  <c r="AA623" i="7"/>
  <c r="AH623" i="6"/>
  <c r="W623" i="7" s="1"/>
  <c r="AC623" i="7" s="1"/>
  <c r="AB137" i="7"/>
  <c r="W401" i="7"/>
  <c r="AC401" i="7" s="1"/>
  <c r="AH531" i="6"/>
  <c r="W531" i="7" s="1"/>
  <c r="AC531" i="7" s="1"/>
  <c r="AA576" i="7"/>
  <c r="AA480" i="7"/>
  <c r="AA609" i="7"/>
  <c r="AA528" i="7"/>
  <c r="AA439" i="7"/>
  <c r="AH439" i="6"/>
  <c r="W439" i="7" s="1"/>
  <c r="AC439" i="7" s="1"/>
  <c r="AI642" i="6"/>
  <c r="X642" i="7" s="1"/>
  <c r="AC642" i="7" s="1"/>
  <c r="AA544" i="7"/>
  <c r="AA642" i="7"/>
  <c r="AA619" i="7"/>
  <c r="AH88" i="6"/>
  <c r="AH87" i="6" s="1"/>
  <c r="AA270" i="7"/>
  <c r="AA336" i="7"/>
  <c r="AH576" i="6"/>
  <c r="W576" i="7" s="1"/>
  <c r="AC576" i="7" s="1"/>
  <c r="AH209" i="6"/>
  <c r="AH208" i="6" s="1"/>
  <c r="W208" i="7" s="1"/>
  <c r="AA624" i="7"/>
  <c r="AH624" i="6"/>
  <c r="W624" i="7" s="1"/>
  <c r="AC624" i="7" s="1"/>
  <c r="AA499" i="7"/>
  <c r="AA234" i="7"/>
  <c r="AH330" i="6"/>
  <c r="AH329" i="6" s="1"/>
  <c r="W329" i="7" s="1"/>
  <c r="AF668" i="6"/>
  <c r="AH359" i="6"/>
  <c r="W359" i="7" s="1"/>
  <c r="AA654" i="7"/>
  <c r="AH499" i="6"/>
  <c r="W499" i="7" s="1"/>
  <c r="AC499" i="7" s="1"/>
  <c r="AH10" i="6"/>
  <c r="AA10" i="7"/>
  <c r="AH433" i="6"/>
  <c r="W433" i="7" s="1"/>
  <c r="AC433" i="7" s="1"/>
  <c r="AA433" i="7"/>
  <c r="AH327" i="6"/>
  <c r="AH486" i="6"/>
  <c r="W486" i="7" s="1"/>
  <c r="AC486" i="7" s="1"/>
  <c r="AA486" i="7"/>
  <c r="AB540" i="7"/>
  <c r="AI234" i="6"/>
  <c r="AI232" i="6" s="1"/>
  <c r="AI216" i="6"/>
  <c r="AI214" i="6" s="1"/>
  <c r="AH72" i="6"/>
  <c r="W72" i="7" s="1"/>
  <c r="AH15" i="6"/>
  <c r="W15" i="7" s="1"/>
  <c r="AA330" i="7"/>
  <c r="AB601" i="7"/>
  <c r="AI646" i="6"/>
  <c r="X646" i="7" s="1"/>
  <c r="AC646" i="7" s="1"/>
  <c r="AA655" i="7"/>
  <c r="AA49" i="7"/>
  <c r="AH49" i="6"/>
  <c r="AA608" i="7"/>
  <c r="AH608" i="6"/>
  <c r="W608" i="7" s="1"/>
  <c r="AC608" i="7" s="1"/>
  <c r="AB512" i="7"/>
  <c r="AB465" i="7"/>
  <c r="AA463" i="7"/>
  <c r="AH463" i="6"/>
  <c r="W463" i="7" s="1"/>
  <c r="AC463" i="7" s="1"/>
  <c r="AB492" i="7"/>
  <c r="AA552" i="7"/>
  <c r="AH552" i="6"/>
  <c r="W552" i="7" s="1"/>
  <c r="AC552" i="7" s="1"/>
  <c r="AB527" i="7"/>
  <c r="AB429" i="7"/>
  <c r="AB564" i="7"/>
  <c r="AB496" i="7"/>
  <c r="AA131" i="7"/>
  <c r="AH131" i="6"/>
  <c r="AB357" i="7"/>
  <c r="AA103" i="7"/>
  <c r="AH103" i="6"/>
  <c r="AB559" i="7"/>
  <c r="AH31" i="6"/>
  <c r="AB620" i="7"/>
  <c r="AA479" i="7"/>
  <c r="AH479" i="6"/>
  <c r="W479" i="7" s="1"/>
  <c r="AC479" i="7" s="1"/>
  <c r="AB542" i="7"/>
  <c r="AA432" i="7"/>
  <c r="AA660" i="7"/>
  <c r="AA237" i="7"/>
  <c r="AB493" i="7"/>
  <c r="AB518" i="7"/>
  <c r="AB49" i="7"/>
  <c r="AB294" i="7"/>
  <c r="AA548" i="7"/>
  <c r="AH548" i="6"/>
  <c r="W548" i="7" s="1"/>
  <c r="AC548" i="7" s="1"/>
  <c r="AH261" i="6"/>
  <c r="AA261" i="7"/>
  <c r="AH551" i="6"/>
  <c r="W551" i="7" s="1"/>
  <c r="AC551" i="7" s="1"/>
  <c r="AA551" i="7"/>
  <c r="AH122" i="6"/>
  <c r="AA122" i="7"/>
  <c r="AB463" i="7"/>
  <c r="AA82" i="7"/>
  <c r="AB46" i="7"/>
  <c r="AH164" i="6"/>
  <c r="AA164" i="7"/>
  <c r="AA614" i="7"/>
  <c r="AH614" i="6"/>
  <c r="W614" i="7" s="1"/>
  <c r="AC614" i="7" s="1"/>
  <c r="AB131" i="7"/>
  <c r="AA592" i="7"/>
  <c r="AH592" i="6"/>
  <c r="W592" i="7" s="1"/>
  <c r="AC592" i="7" s="1"/>
  <c r="AH542" i="6"/>
  <c r="W542" i="7" s="1"/>
  <c r="AC542" i="7" s="1"/>
  <c r="AA312" i="7"/>
  <c r="AH312" i="6"/>
  <c r="AB608" i="7"/>
  <c r="AH255" i="6"/>
  <c r="AA255" i="7"/>
  <c r="AH541" i="6"/>
  <c r="W541" i="7" s="1"/>
  <c r="AC541" i="7" s="1"/>
  <c r="AB551" i="7"/>
  <c r="AA546" i="7"/>
  <c r="AH546" i="6"/>
  <c r="W546" i="7" s="1"/>
  <c r="AC546" i="7" s="1"/>
  <c r="AB122" i="7"/>
  <c r="AA492" i="7"/>
  <c r="AH492" i="6"/>
  <c r="W492" i="7" s="1"/>
  <c r="AC492" i="7" s="1"/>
  <c r="AB593" i="7"/>
  <c r="AA450" i="7"/>
  <c r="AB595" i="7"/>
  <c r="AB261" i="7"/>
  <c r="AB523" i="7"/>
  <c r="AB164" i="7"/>
  <c r="AB614" i="7"/>
  <c r="AA357" i="7"/>
  <c r="AH357" i="6"/>
  <c r="AB103" i="7"/>
  <c r="AA557" i="7"/>
  <c r="AH557" i="6"/>
  <c r="W557" i="7" s="1"/>
  <c r="AC557" i="7" s="1"/>
  <c r="AB479" i="7"/>
  <c r="AF677" i="6"/>
  <c r="AH534" i="6"/>
  <c r="W534" i="7" s="1"/>
  <c r="AC534" i="7" s="1"/>
  <c r="AA541" i="7"/>
  <c r="AA505" i="7"/>
  <c r="AB312" i="7"/>
  <c r="AB306" i="7"/>
  <c r="AB384" i="7"/>
  <c r="AA294" i="7"/>
  <c r="AH294" i="6"/>
  <c r="AA512" i="7"/>
  <c r="AH512" i="6"/>
  <c r="W512" i="7" s="1"/>
  <c r="AC512" i="7" s="1"/>
  <c r="AB255" i="7"/>
  <c r="AA533" i="7"/>
  <c r="AB546" i="7"/>
  <c r="AH527" i="6"/>
  <c r="W527" i="7" s="1"/>
  <c r="AC527" i="7" s="1"/>
  <c r="AA527" i="7"/>
  <c r="AH46" i="6"/>
  <c r="AA46" i="7"/>
  <c r="AH564" i="6"/>
  <c r="W564" i="7" s="1"/>
  <c r="AC564" i="7" s="1"/>
  <c r="AA564" i="7"/>
  <c r="AB592" i="7"/>
  <c r="AH321" i="6"/>
  <c r="AA321" i="7"/>
  <c r="AH620" i="6"/>
  <c r="W620" i="7" s="1"/>
  <c r="AC620" i="7" s="1"/>
  <c r="AA620" i="7"/>
  <c r="AB557" i="7"/>
  <c r="AA52" i="7"/>
  <c r="AH52" i="6"/>
  <c r="AB434" i="7"/>
  <c r="AB315" i="7"/>
  <c r="AA504" i="7"/>
  <c r="AH504" i="6"/>
  <c r="W504" i="7" s="1"/>
  <c r="AC504" i="7" s="1"/>
  <c r="AB52" i="7"/>
  <c r="AA315" i="7"/>
  <c r="AH315" i="6"/>
  <c r="AB598" i="7"/>
  <c r="AH434" i="6"/>
  <c r="W434" i="7" s="1"/>
  <c r="AC434" i="7" s="1"/>
  <c r="AA434" i="7"/>
  <c r="AB504" i="7"/>
  <c r="AB398" i="7"/>
  <c r="AA442" i="7"/>
  <c r="AH442" i="6"/>
  <c r="W442" i="7" s="1"/>
  <c r="AC442" i="7" s="1"/>
  <c r="AH398" i="6"/>
  <c r="AA398" i="7"/>
  <c r="AB442" i="7"/>
  <c r="AB452" i="7"/>
  <c r="AH257" i="6"/>
  <c r="W257" i="7" s="1"/>
  <c r="AA510" i="7"/>
  <c r="AH510" i="6"/>
  <c r="W510" i="7" s="1"/>
  <c r="AC510" i="7" s="1"/>
  <c r="AB510" i="7"/>
  <c r="AI644" i="6"/>
  <c r="X644" i="7" s="1"/>
  <c r="AC644" i="7" s="1"/>
  <c r="W125" i="7"/>
  <c r="AC125" i="7" s="1"/>
  <c r="AB185" i="7"/>
  <c r="W70" i="7"/>
  <c r="AC70" i="7" s="1"/>
  <c r="AA641" i="7"/>
  <c r="AH497" i="6"/>
  <c r="W497" i="7" s="1"/>
  <c r="AC497" i="7" s="1"/>
  <c r="AA497" i="7"/>
  <c r="AI393" i="6"/>
  <c r="AI390" i="6" s="1"/>
  <c r="AI641" i="6"/>
  <c r="X641" i="7" s="1"/>
  <c r="AC641" i="7" s="1"/>
  <c r="W55" i="7"/>
  <c r="AC55" i="7" s="1"/>
  <c r="AA634" i="7"/>
  <c r="AH185" i="6"/>
  <c r="AA185" i="7"/>
  <c r="AI240" i="6"/>
  <c r="AI238" i="6" s="1"/>
  <c r="AB497" i="7"/>
  <c r="AE677" i="6"/>
  <c r="AF147" i="6"/>
  <c r="AN147" i="6" s="1"/>
  <c r="AI228" i="6"/>
  <c r="X228" i="7" s="1"/>
  <c r="AC228" i="7" s="1"/>
  <c r="AH36" i="6"/>
  <c r="W36" i="7" s="1"/>
  <c r="AA643" i="7"/>
  <c r="AI386" i="6"/>
  <c r="AI383" i="6" s="1"/>
  <c r="AF38" i="6"/>
  <c r="AN38" i="6" s="1"/>
  <c r="AA636" i="7"/>
  <c r="AI636" i="6"/>
  <c r="AA231" i="7"/>
  <c r="W143" i="7"/>
  <c r="AC143" i="7" s="1"/>
  <c r="AH365" i="6"/>
  <c r="W365" i="7" s="1"/>
  <c r="W25" i="7"/>
  <c r="AC25" i="7" s="1"/>
  <c r="AH6" i="6"/>
  <c r="W6" i="7" s="1"/>
  <c r="AH111" i="6"/>
  <c r="W282" i="7"/>
  <c r="AC282" i="7" s="1"/>
  <c r="AI658" i="6"/>
  <c r="X658" i="7" s="1"/>
  <c r="AC658" i="7" s="1"/>
  <c r="AH290" i="6"/>
  <c r="W290" i="7" s="1"/>
  <c r="AA658" i="7"/>
  <c r="AE663" i="7"/>
  <c r="AA663" i="8"/>
  <c r="AA653" i="7"/>
  <c r="AA630" i="7"/>
  <c r="AB671" i="7"/>
  <c r="W574" i="7"/>
  <c r="AC574" i="7" s="1"/>
  <c r="W455" i="7"/>
  <c r="AC455" i="7" s="1"/>
  <c r="W482" i="7"/>
  <c r="AC482" i="7" s="1"/>
  <c r="W481" i="7"/>
  <c r="AC481" i="7" s="1"/>
  <c r="AF678" i="6"/>
  <c r="AI653" i="6"/>
  <c r="X662" i="7"/>
  <c r="AC662" i="7" s="1"/>
  <c r="W193" i="7"/>
  <c r="W308" i="7"/>
  <c r="W24" i="7"/>
  <c r="W190" i="7"/>
  <c r="W565" i="7"/>
  <c r="AC565" i="7" s="1"/>
  <c r="W441" i="7"/>
  <c r="AC441" i="7" s="1"/>
  <c r="AA650" i="7"/>
  <c r="X639" i="7"/>
  <c r="AC639" i="7" s="1"/>
  <c r="AF319" i="6"/>
  <c r="AN319" i="6" s="1"/>
  <c r="X631" i="7"/>
  <c r="AC631" i="7" s="1"/>
  <c r="AF671" i="6"/>
  <c r="W317" i="7"/>
  <c r="W252" i="7"/>
  <c r="AC252" i="7" s="1"/>
  <c r="W353" i="7"/>
  <c r="W18" i="7"/>
  <c r="W106" i="7"/>
  <c r="AC106" i="7" s="1"/>
  <c r="AH108" i="6"/>
  <c r="AH93" i="6"/>
  <c r="W362" i="7"/>
  <c r="W203" i="7"/>
  <c r="AC203" i="7" s="1"/>
  <c r="W142" i="7"/>
  <c r="W288" i="7"/>
  <c r="AC288" i="7" s="1"/>
  <c r="W471" i="7"/>
  <c r="AC471" i="7" s="1"/>
  <c r="W456" i="7"/>
  <c r="AC456" i="7" s="1"/>
  <c r="W525" i="7"/>
  <c r="AC525" i="7" s="1"/>
  <c r="W603" i="7"/>
  <c r="AC603" i="7" s="1"/>
  <c r="AA637" i="7"/>
  <c r="AA243" i="7"/>
  <c r="AA659" i="7"/>
  <c r="W610" i="7"/>
  <c r="AC610" i="7" s="1"/>
  <c r="X638" i="7"/>
  <c r="AC638" i="7" s="1"/>
  <c r="W175" i="7"/>
  <c r="W105" i="7"/>
  <c r="W66" i="7"/>
  <c r="W202" i="7"/>
  <c r="W400" i="7"/>
  <c r="X652" i="7"/>
  <c r="AC652" i="7" s="1"/>
  <c r="W133" i="7"/>
  <c r="W69" i="7"/>
  <c r="W377" i="7"/>
  <c r="W251" i="7"/>
  <c r="W205" i="7"/>
  <c r="W281" i="7"/>
  <c r="W124" i="7"/>
  <c r="W179" i="7"/>
  <c r="AC179" i="7" s="1"/>
  <c r="W580" i="7"/>
  <c r="AC580" i="7" s="1"/>
  <c r="W555" i="7"/>
  <c r="AC555" i="7" s="1"/>
  <c r="W491" i="7"/>
  <c r="AC491" i="7" s="1"/>
  <c r="W495" i="7"/>
  <c r="AC495" i="7" s="1"/>
  <c r="W465" i="7"/>
  <c r="AC465" i="7" s="1"/>
  <c r="AF120" i="6"/>
  <c r="AN120" i="6" s="1"/>
  <c r="X633" i="7"/>
  <c r="AC633" i="7" s="1"/>
  <c r="AF379" i="6"/>
  <c r="AN379" i="6" s="1"/>
  <c r="AI650" i="6"/>
  <c r="AH63" i="6"/>
  <c r="W383" i="7"/>
  <c r="AH344" i="6"/>
  <c r="W248" i="7"/>
  <c r="W21" i="7"/>
  <c r="W166" i="7"/>
  <c r="AH39" i="6"/>
  <c r="AH127" i="6"/>
  <c r="W94" i="7"/>
  <c r="AC94" i="7" s="1"/>
  <c r="W154" i="7"/>
  <c r="W54" i="7"/>
  <c r="AH387" i="6"/>
  <c r="W245" i="7"/>
  <c r="AC245" i="7" s="1"/>
  <c r="W602" i="7"/>
  <c r="AC602" i="7" s="1"/>
  <c r="AA646" i="7"/>
  <c r="W615" i="7"/>
  <c r="AC615" i="7" s="1"/>
  <c r="W616" i="7"/>
  <c r="AC616" i="7" s="1"/>
  <c r="W613" i="7"/>
  <c r="AC613" i="7" s="1"/>
  <c r="W588" i="7"/>
  <c r="AC588" i="7" s="1"/>
  <c r="W503" i="7"/>
  <c r="AC503" i="7" s="1"/>
  <c r="W587" i="7"/>
  <c r="AC587" i="7" s="1"/>
  <c r="AA656" i="7"/>
  <c r="AA213" i="7"/>
  <c r="W446" i="7"/>
  <c r="AC446" i="7" s="1"/>
  <c r="W475" i="7"/>
  <c r="AC475" i="7" s="1"/>
  <c r="AH287" i="6"/>
  <c r="AF230" i="6"/>
  <c r="AN230" i="6" s="1"/>
  <c r="AH178" i="6"/>
  <c r="AF411" i="6"/>
  <c r="AN411" i="6" s="1"/>
  <c r="W369" i="7"/>
  <c r="AC369" i="7" s="1"/>
  <c r="AD48" i="6"/>
  <c r="AD145" i="6"/>
  <c r="AD169" i="6"/>
  <c r="AD238" i="6"/>
  <c r="AE376" i="6"/>
  <c r="AI223" i="6"/>
  <c r="X225" i="7"/>
  <c r="AC225" i="7" s="1"/>
  <c r="AD323" i="6"/>
  <c r="AJ663" i="7"/>
  <c r="AE253" i="6" l="1"/>
  <c r="AB253" i="7" s="1"/>
  <c r="AE418" i="6"/>
  <c r="AB418" i="7" s="1"/>
  <c r="AF204" i="6"/>
  <c r="AN204" i="6" s="1"/>
  <c r="AF215" i="6"/>
  <c r="AN215" i="6" s="1"/>
  <c r="AF253" i="6"/>
  <c r="AN253" i="6" s="1"/>
  <c r="W306" i="7"/>
  <c r="AC306" i="7" s="1"/>
  <c r="W149" i="7"/>
  <c r="AC149" i="7" s="1"/>
  <c r="W58" i="7"/>
  <c r="AC58" i="7" s="1"/>
  <c r="AH169" i="6"/>
  <c r="W169" i="7" s="1"/>
  <c r="AI675" i="6"/>
  <c r="W4" i="7"/>
  <c r="AC4" i="7" s="1"/>
  <c r="AN677" i="6"/>
  <c r="AD308" i="6"/>
  <c r="AE308" i="6" s="1"/>
  <c r="AB308" i="7" s="1"/>
  <c r="X219" i="7"/>
  <c r="AC219" i="7" s="1"/>
  <c r="AF80" i="6"/>
  <c r="AN80" i="6" s="1"/>
  <c r="AF283" i="6"/>
  <c r="AN283" i="6" s="1"/>
  <c r="AF141" i="6"/>
  <c r="AN141" i="6" s="1"/>
  <c r="AF32" i="6"/>
  <c r="AN32" i="6" s="1"/>
  <c r="AD81" i="6"/>
  <c r="AD293" i="6"/>
  <c r="AD287" i="6"/>
  <c r="AE287" i="6" s="1"/>
  <c r="AB287" i="7" s="1"/>
  <c r="W200" i="7"/>
  <c r="AC200" i="7" s="1"/>
  <c r="AF286" i="6"/>
  <c r="AN286" i="6" s="1"/>
  <c r="AE80" i="6"/>
  <c r="AB80" i="7" s="1"/>
  <c r="AF90" i="6"/>
  <c r="AN90" i="6" s="1"/>
  <c r="AF259" i="6"/>
  <c r="AN259" i="6" s="1"/>
  <c r="AD6" i="6"/>
  <c r="AF8" i="6"/>
  <c r="AN8" i="6" s="1"/>
  <c r="AD377" i="6"/>
  <c r="AE377" i="6" s="1"/>
  <c r="AF171" i="6"/>
  <c r="AN171" i="6" s="1"/>
  <c r="AF417" i="6"/>
  <c r="AN417" i="6" s="1"/>
  <c r="AD118" i="6"/>
  <c r="AE118" i="6" s="1"/>
  <c r="AD390" i="6"/>
  <c r="AE390" i="6" s="1"/>
  <c r="AD96" i="6"/>
  <c r="AE96" i="6" s="1"/>
  <c r="AB96" i="7" s="1"/>
  <c r="AF83" i="6"/>
  <c r="AN83" i="6" s="1"/>
  <c r="AE98" i="6"/>
  <c r="AB98" i="7" s="1"/>
  <c r="AD148" i="6"/>
  <c r="AE148" i="6" s="1"/>
  <c r="AB148" i="7" s="1"/>
  <c r="AF277" i="6"/>
  <c r="AN277" i="6" s="1"/>
  <c r="AK684" i="8"/>
  <c r="AD368" i="6"/>
  <c r="AE368" i="6" s="1"/>
  <c r="AB368" i="7" s="1"/>
  <c r="AH677" i="6"/>
  <c r="Y663" i="8"/>
  <c r="Y668" i="8" s="1"/>
  <c r="Y680" i="8" s="1"/>
  <c r="Y684" i="8" s="1"/>
  <c r="E57" i="5" s="1"/>
  <c r="E59" i="5" s="1"/>
  <c r="E61" i="5" s="1"/>
  <c r="E67" i="5" s="1"/>
  <c r="AJ668" i="7"/>
  <c r="AJ680" i="7" s="1"/>
  <c r="AJ684" i="7" s="1"/>
  <c r="AD311" i="6"/>
  <c r="AD39" i="6"/>
  <c r="X636" i="7"/>
  <c r="AC636" i="7" s="1"/>
  <c r="AI678" i="6"/>
  <c r="W151" i="7"/>
  <c r="W111" i="7"/>
  <c r="AD166" i="6"/>
  <c r="AE166" i="6" s="1"/>
  <c r="W3" i="7"/>
  <c r="W285" i="7"/>
  <c r="AC285" i="7" s="1"/>
  <c r="AI671" i="6"/>
  <c r="AI681" i="6" s="1"/>
  <c r="AI229" i="6"/>
  <c r="X229" i="7" s="1"/>
  <c r="X213" i="7"/>
  <c r="AC213" i="7" s="1"/>
  <c r="X243" i="7"/>
  <c r="AC243" i="7" s="1"/>
  <c r="AF256" i="6"/>
  <c r="AN256" i="6" s="1"/>
  <c r="AF250" i="6"/>
  <c r="AN250" i="6" s="1"/>
  <c r="AF364" i="6"/>
  <c r="AN364" i="6" s="1"/>
  <c r="AD21" i="6"/>
  <c r="AH145" i="6"/>
  <c r="W145" i="7" s="1"/>
  <c r="AE92" i="6"/>
  <c r="AB92" i="7" s="1"/>
  <c r="AF177" i="6"/>
  <c r="AN177" i="6" s="1"/>
  <c r="AF239" i="6"/>
  <c r="AN239" i="6" s="1"/>
  <c r="AD397" i="6"/>
  <c r="AE397" i="6" s="1"/>
  <c r="AF313" i="6"/>
  <c r="AN313" i="6" s="1"/>
  <c r="AD223" i="6"/>
  <c r="AE223" i="6" s="1"/>
  <c r="AB223" i="7" s="1"/>
  <c r="AF138" i="6"/>
  <c r="AN138" i="6" s="1"/>
  <c r="AD172" i="6"/>
  <c r="AE172" i="6" s="1"/>
  <c r="AD409" i="6"/>
  <c r="AE409" i="6" s="1"/>
  <c r="AB409" i="7" s="1"/>
  <c r="AD356" i="6"/>
  <c r="AE356" i="6" s="1"/>
  <c r="AB356" i="7" s="1"/>
  <c r="AD302" i="6"/>
  <c r="AE153" i="6"/>
  <c r="AB153" i="7" s="1"/>
  <c r="AE399" i="6"/>
  <c r="AB399" i="7" s="1"/>
  <c r="AE233" i="6"/>
  <c r="AB233" i="7" s="1"/>
  <c r="AE177" i="6"/>
  <c r="AB177" i="7" s="1"/>
  <c r="AF426" i="6"/>
  <c r="AN426" i="6" s="1"/>
  <c r="AF135" i="6"/>
  <c r="AN135" i="6" s="1"/>
  <c r="AD90" i="6"/>
  <c r="AE90" i="6" s="1"/>
  <c r="AB90" i="7" s="1"/>
  <c r="AF153" i="6"/>
  <c r="AN153" i="6" s="1"/>
  <c r="AE215" i="6"/>
  <c r="AB215" i="7" s="1"/>
  <c r="AF334" i="6"/>
  <c r="AN334" i="6" s="1"/>
  <c r="AE189" i="6"/>
  <c r="AB189" i="7" s="1"/>
  <c r="AF233" i="6"/>
  <c r="AN233" i="6" s="1"/>
  <c r="AF361" i="6"/>
  <c r="AN361" i="6" s="1"/>
  <c r="AF210" i="6"/>
  <c r="AN210" i="6" s="1"/>
  <c r="AF370" i="6"/>
  <c r="AN370" i="6" s="1"/>
  <c r="W34" i="7"/>
  <c r="AC34" i="7" s="1"/>
  <c r="AE204" i="6"/>
  <c r="AB204" i="7" s="1"/>
  <c r="AE89" i="6"/>
  <c r="AB89" i="7" s="1"/>
  <c r="AF89" i="6"/>
  <c r="AN89" i="6" s="1"/>
  <c r="X216" i="7"/>
  <c r="AC216" i="7" s="1"/>
  <c r="AF212" i="6"/>
  <c r="AN212" i="6" s="1"/>
  <c r="AF44" i="6"/>
  <c r="AN44" i="6" s="1"/>
  <c r="AF405" i="6"/>
  <c r="AN405" i="6" s="1"/>
  <c r="AD359" i="6"/>
  <c r="AE359" i="6" s="1"/>
  <c r="AF367" i="6"/>
  <c r="AN367" i="6" s="1"/>
  <c r="AG198" i="6"/>
  <c r="V198" i="7" s="1"/>
  <c r="AC198" i="7" s="1"/>
  <c r="AE355" i="6"/>
  <c r="AD400" i="6"/>
  <c r="AE400" i="6" s="1"/>
  <c r="AD365" i="6"/>
  <c r="AE365" i="6" s="1"/>
  <c r="AF11" i="6"/>
  <c r="AN11" i="6" s="1"/>
  <c r="AF349" i="6"/>
  <c r="AN349" i="6" s="1"/>
  <c r="AH350" i="6"/>
  <c r="W350" i="7" s="1"/>
  <c r="AF68" i="6"/>
  <c r="AN68" i="6" s="1"/>
  <c r="AE210" i="6"/>
  <c r="AB210" i="7" s="1"/>
  <c r="AE367" i="6"/>
  <c r="AB367" i="7" s="1"/>
  <c r="AE41" i="6"/>
  <c r="AB41" i="7" s="1"/>
  <c r="W339" i="7"/>
  <c r="AC339" i="7" s="1"/>
  <c r="AE68" i="6"/>
  <c r="AB68" i="7" s="1"/>
  <c r="W88" i="7"/>
  <c r="AC88" i="7" s="1"/>
  <c r="AF280" i="6"/>
  <c r="AN280" i="6" s="1"/>
  <c r="AF29" i="6"/>
  <c r="AN29" i="6" s="1"/>
  <c r="AF86" i="6"/>
  <c r="AN86" i="6" s="1"/>
  <c r="AD235" i="6"/>
  <c r="AE235" i="6" s="1"/>
  <c r="AB235" i="7" s="1"/>
  <c r="AD45" i="6"/>
  <c r="AE45" i="6" s="1"/>
  <c r="AB45" i="7" s="1"/>
  <c r="AF268" i="6"/>
  <c r="AN268" i="6" s="1"/>
  <c r="AD305" i="6"/>
  <c r="AE305" i="6" s="1"/>
  <c r="AF373" i="6"/>
  <c r="AN373" i="6" s="1"/>
  <c r="W209" i="7"/>
  <c r="AC209" i="7" s="1"/>
  <c r="X393" i="7"/>
  <c r="AC393" i="7" s="1"/>
  <c r="AF325" i="6"/>
  <c r="AN325" i="6" s="1"/>
  <c r="AD199" i="6"/>
  <c r="AE199" i="6" s="1"/>
  <c r="AD406" i="6"/>
  <c r="AE406" i="6" s="1"/>
  <c r="AD244" i="6"/>
  <c r="AE244" i="6" s="1"/>
  <c r="AB244" i="7" s="1"/>
  <c r="AE54" i="6"/>
  <c r="AE266" i="6"/>
  <c r="AB266" i="7" s="1"/>
  <c r="X247" i="7"/>
  <c r="AC247" i="7" s="1"/>
  <c r="AF56" i="6"/>
  <c r="AN56" i="6" s="1"/>
  <c r="AH403" i="6"/>
  <c r="AH81" i="6"/>
  <c r="W81" i="7" s="1"/>
  <c r="AH263" i="6"/>
  <c r="W263" i="7" s="1"/>
  <c r="AG92" i="6"/>
  <c r="AG90" i="6" s="1"/>
  <c r="AI220" i="6"/>
  <c r="X220" i="7" s="1"/>
  <c r="AF126" i="6"/>
  <c r="AN126" i="6" s="1"/>
  <c r="AD272" i="6"/>
  <c r="AE272" i="6" s="1"/>
  <c r="AH390" i="6"/>
  <c r="W390" i="7" s="1"/>
  <c r="W270" i="7"/>
  <c r="AC270" i="7" s="1"/>
  <c r="AF142" i="6"/>
  <c r="AN142" i="6" s="1"/>
  <c r="AG322" i="6"/>
  <c r="V322" i="7" s="1"/>
  <c r="AC322" i="7" s="1"/>
  <c r="AF320" i="6"/>
  <c r="AN320" i="6" s="1"/>
  <c r="AE380" i="6"/>
  <c r="AB380" i="7" s="1"/>
  <c r="AA195" i="7"/>
  <c r="AE362" i="6"/>
  <c r="AB362" i="7" s="1"/>
  <c r="AF293" i="6"/>
  <c r="AN293" i="6" s="1"/>
  <c r="AE248" i="6"/>
  <c r="AB248" i="7" s="1"/>
  <c r="AF308" i="6"/>
  <c r="AN308" i="6" s="1"/>
  <c r="AE111" i="6"/>
  <c r="AB111" i="7" s="1"/>
  <c r="AA316" i="7"/>
  <c r="AG17" i="6"/>
  <c r="V17" i="7" s="1"/>
  <c r="AC17" i="7" s="1"/>
  <c r="AG412" i="6"/>
  <c r="AF223" i="6"/>
  <c r="AN223" i="6" s="1"/>
  <c r="AG319" i="6"/>
  <c r="AG317" i="6" s="1"/>
  <c r="AG201" i="6"/>
  <c r="AG199" i="6" s="1"/>
  <c r="AG358" i="6"/>
  <c r="V358" i="7" s="1"/>
  <c r="AC358" i="7" s="1"/>
  <c r="AG408" i="6"/>
  <c r="V408" i="7" s="1"/>
  <c r="AC408" i="7" s="1"/>
  <c r="AA38" i="7"/>
  <c r="AG405" i="6"/>
  <c r="AG403" i="6" s="1"/>
  <c r="AE265" i="6"/>
  <c r="AB265" i="7" s="1"/>
  <c r="AD263" i="6"/>
  <c r="AE263" i="6" s="1"/>
  <c r="AE211" i="6"/>
  <c r="AB211" i="7" s="1"/>
  <c r="AE347" i="6"/>
  <c r="AB347" i="7" s="1"/>
  <c r="AE9" i="6"/>
  <c r="AB9" i="7" s="1"/>
  <c r="AE133" i="6"/>
  <c r="AE136" i="6"/>
  <c r="AB136" i="7" s="1"/>
  <c r="AA68" i="7"/>
  <c r="AE383" i="6"/>
  <c r="AB383" i="7" s="1"/>
  <c r="AD320" i="6"/>
  <c r="AE338" i="6"/>
  <c r="AB338" i="7" s="1"/>
  <c r="AD15" i="6"/>
  <c r="AE15" i="6" s="1"/>
  <c r="AB15" i="7" s="1"/>
  <c r="AE262" i="6"/>
  <c r="AB262" i="7" s="1"/>
  <c r="AD335" i="6"/>
  <c r="AE337" i="6"/>
  <c r="AB337" i="7" s="1"/>
  <c r="AG426" i="6"/>
  <c r="V426" i="7" s="1"/>
  <c r="AC426" i="7" s="1"/>
  <c r="AF265" i="6"/>
  <c r="AN265" i="6" s="1"/>
  <c r="AF221" i="6"/>
  <c r="AN221" i="6" s="1"/>
  <c r="AE48" i="6"/>
  <c r="AB48" i="7" s="1"/>
  <c r="AD33" i="6"/>
  <c r="AG110" i="6"/>
  <c r="V110" i="7" s="1"/>
  <c r="AC110" i="7" s="1"/>
  <c r="AE181" i="6"/>
  <c r="AB181" i="7" s="1"/>
  <c r="AG41" i="6"/>
  <c r="V41" i="7" s="1"/>
  <c r="AC41" i="7" s="1"/>
  <c r="AE151" i="6"/>
  <c r="AB151" i="7" s="1"/>
  <c r="AF148" i="6"/>
  <c r="AN148" i="6" s="1"/>
  <c r="AE344" i="6"/>
  <c r="AB344" i="7" s="1"/>
  <c r="AD142" i="6"/>
  <c r="AE142" i="6" s="1"/>
  <c r="AF227" i="6"/>
  <c r="AN227" i="6" s="1"/>
  <c r="AF118" i="6"/>
  <c r="AN118" i="6" s="1"/>
  <c r="AG253" i="6"/>
  <c r="V253" i="7" s="1"/>
  <c r="AC253" i="7" s="1"/>
  <c r="AH90" i="6"/>
  <c r="W90" i="7" s="1"/>
  <c r="AD341" i="6"/>
  <c r="AA419" i="7"/>
  <c r="AA246" i="7"/>
  <c r="AF114" i="6"/>
  <c r="AN114" i="6" s="1"/>
  <c r="AE301" i="6"/>
  <c r="AB301" i="7" s="1"/>
  <c r="AE207" i="6"/>
  <c r="AB207" i="7" s="1"/>
  <c r="AE5" i="6"/>
  <c r="AB5" i="7" s="1"/>
  <c r="AD353" i="6"/>
  <c r="AE353" i="6" s="1"/>
  <c r="AE385" i="6"/>
  <c r="AB385" i="7" s="1"/>
  <c r="AE373" i="6"/>
  <c r="AB373" i="7" s="1"/>
  <c r="AE340" i="6"/>
  <c r="AB340" i="7" s="1"/>
  <c r="AE218" i="6"/>
  <c r="AB218" i="7" s="1"/>
  <c r="AE256" i="6"/>
  <c r="AB256" i="7" s="1"/>
  <c r="AE198" i="6"/>
  <c r="AB198" i="7" s="1"/>
  <c r="AE95" i="6"/>
  <c r="AB95" i="7" s="1"/>
  <c r="AE186" i="6"/>
  <c r="AB186" i="7" s="1"/>
  <c r="AE236" i="6"/>
  <c r="AB236" i="7" s="1"/>
  <c r="AE346" i="6"/>
  <c r="AB346" i="7" s="1"/>
  <c r="AE416" i="6"/>
  <c r="AB416" i="7" s="1"/>
  <c r="AE427" i="6"/>
  <c r="AB427" i="7" s="1"/>
  <c r="AE271" i="6"/>
  <c r="AB271" i="7" s="1"/>
  <c r="AE413" i="6"/>
  <c r="AB413" i="7" s="1"/>
  <c r="AE53" i="6"/>
  <c r="AB53" i="7" s="1"/>
  <c r="AE14" i="6"/>
  <c r="AB14" i="7" s="1"/>
  <c r="AE352" i="6"/>
  <c r="AB352" i="7" s="1"/>
  <c r="AE110" i="6"/>
  <c r="AB110" i="7" s="1"/>
  <c r="AE50" i="6"/>
  <c r="AB50" i="7" s="1"/>
  <c r="AE212" i="6"/>
  <c r="AB212" i="7" s="1"/>
  <c r="AE414" i="6"/>
  <c r="AB414" i="7" s="1"/>
  <c r="AE192" i="6"/>
  <c r="AB192" i="7" s="1"/>
  <c r="AE159" i="6"/>
  <c r="AB159" i="7" s="1"/>
  <c r="AE183" i="6"/>
  <c r="AB183" i="7" s="1"/>
  <c r="AH347" i="6"/>
  <c r="W347" i="7" s="1"/>
  <c r="W348" i="7"/>
  <c r="AC348" i="7" s="1"/>
  <c r="AH341" i="6"/>
  <c r="W341" i="7" s="1"/>
  <c r="W342" i="7"/>
  <c r="AC342" i="7" s="1"/>
  <c r="AH380" i="6"/>
  <c r="W380" i="7" s="1"/>
  <c r="W381" i="7"/>
  <c r="AC381" i="7" s="1"/>
  <c r="W182" i="7"/>
  <c r="AC182" i="7" s="1"/>
  <c r="AH181" i="6"/>
  <c r="W181" i="7" s="1"/>
  <c r="AE126" i="6"/>
  <c r="AB126" i="7" s="1"/>
  <c r="AE56" i="6"/>
  <c r="AB56" i="7" s="1"/>
  <c r="AH27" i="6"/>
  <c r="W27" i="7" s="1"/>
  <c r="W28" i="7"/>
  <c r="AC28" i="7" s="1"/>
  <c r="AH278" i="6"/>
  <c r="W278" i="7" s="1"/>
  <c r="W279" i="7"/>
  <c r="AC279" i="7" s="1"/>
  <c r="AH75" i="6"/>
  <c r="W75" i="7" s="1"/>
  <c r="W76" i="7"/>
  <c r="AC76" i="7" s="1"/>
  <c r="W188" i="7"/>
  <c r="AC188" i="7" s="1"/>
  <c r="AH187" i="6"/>
  <c r="W187" i="7" s="1"/>
  <c r="W375" i="7"/>
  <c r="AC375" i="7" s="1"/>
  <c r="AH374" i="6"/>
  <c r="W374" i="7" s="1"/>
  <c r="AG32" i="6"/>
  <c r="AG30" i="6" s="1"/>
  <c r="AG165" i="6"/>
  <c r="AG163" i="6" s="1"/>
  <c r="AF235" i="6"/>
  <c r="AN235" i="6" s="1"/>
  <c r="AF409" i="6"/>
  <c r="AN409" i="6" s="1"/>
  <c r="AF272" i="6"/>
  <c r="AN272" i="6" s="1"/>
  <c r="AF3" i="6"/>
  <c r="AN3" i="6" s="1"/>
  <c r="AG328" i="6"/>
  <c r="AG326" i="6" s="1"/>
  <c r="AF302" i="6"/>
  <c r="AN302" i="6" s="1"/>
  <c r="AE205" i="6"/>
  <c r="AB205" i="7" s="1"/>
  <c r="AG141" i="6"/>
  <c r="AG139" i="6" s="1"/>
  <c r="AA286" i="7"/>
  <c r="AG423" i="6"/>
  <c r="V423" i="7" s="1"/>
  <c r="AC423" i="7" s="1"/>
  <c r="AE162" i="6"/>
  <c r="AB162" i="7" s="1"/>
  <c r="AE328" i="6"/>
  <c r="AB328" i="7" s="1"/>
  <c r="AE382" i="6"/>
  <c r="AB382" i="7" s="1"/>
  <c r="AE195" i="6"/>
  <c r="AB195" i="7" s="1"/>
  <c r="AE165" i="6"/>
  <c r="AB165" i="7" s="1"/>
  <c r="AE364" i="6"/>
  <c r="AB364" i="7" s="1"/>
  <c r="AE250" i="6"/>
  <c r="AB250" i="7" s="1"/>
  <c r="AE310" i="6"/>
  <c r="AB310" i="7" s="1"/>
  <c r="AE74" i="6"/>
  <c r="AB74" i="7" s="1"/>
  <c r="AH60" i="6"/>
  <c r="W60" i="7" s="1"/>
  <c r="W61" i="7"/>
  <c r="AC61" i="7" s="1"/>
  <c r="AD296" i="6"/>
  <c r="AF374" i="6"/>
  <c r="AN374" i="6" s="1"/>
  <c r="AD163" i="6"/>
  <c r="AE163" i="6" s="1"/>
  <c r="AF78" i="6"/>
  <c r="AN78" i="6" s="1"/>
  <c r="AD72" i="6"/>
  <c r="AG301" i="6"/>
  <c r="AG299" i="6" s="1"/>
  <c r="AF74" i="6"/>
  <c r="AN74" i="6" s="1"/>
  <c r="AG50" i="6"/>
  <c r="AG48" i="6" s="1"/>
  <c r="AG418" i="6"/>
  <c r="V418" i="7" s="1"/>
  <c r="AC418" i="7" s="1"/>
  <c r="AE229" i="6"/>
  <c r="AB229" i="7" s="1"/>
  <c r="AD326" i="6"/>
  <c r="AF382" i="6"/>
  <c r="AN382" i="6" s="1"/>
  <c r="W100" i="7"/>
  <c r="AC100" i="7" s="1"/>
  <c r="AE175" i="6"/>
  <c r="AB175" i="7" s="1"/>
  <c r="AE208" i="6"/>
  <c r="AG352" i="6"/>
  <c r="V352" i="7" s="1"/>
  <c r="AC352" i="7" s="1"/>
  <c r="AF162" i="6"/>
  <c r="AN162" i="6" s="1"/>
  <c r="AE51" i="6"/>
  <c r="AB51" i="7" s="1"/>
  <c r="AE232" i="6"/>
  <c r="AB232" i="7" s="1"/>
  <c r="W173" i="7"/>
  <c r="AC173" i="7" s="1"/>
  <c r="AE280" i="6"/>
  <c r="AB280" i="7" s="1"/>
  <c r="AE425" i="6"/>
  <c r="AB425" i="7" s="1"/>
  <c r="AD374" i="6"/>
  <c r="AF189" i="6"/>
  <c r="AN189" i="6" s="1"/>
  <c r="AE268" i="6"/>
  <c r="AB268" i="7" s="1"/>
  <c r="AE423" i="6"/>
  <c r="AB423" i="7" s="1"/>
  <c r="AE307" i="6"/>
  <c r="AB307" i="7" s="1"/>
  <c r="AE334" i="6"/>
  <c r="AB334" i="7" s="1"/>
  <c r="AE419" i="6"/>
  <c r="AB419" i="7" s="1"/>
  <c r="AE246" i="6"/>
  <c r="AB246" i="7" s="1"/>
  <c r="AE11" i="6"/>
  <c r="AB11" i="7" s="1"/>
  <c r="AE408" i="6"/>
  <c r="AB408" i="7" s="1"/>
  <c r="AE415" i="6"/>
  <c r="AB415" i="7" s="1"/>
  <c r="AE86" i="6"/>
  <c r="AB86" i="7" s="1"/>
  <c r="AE358" i="6"/>
  <c r="AB358" i="7" s="1"/>
  <c r="AE304" i="6"/>
  <c r="AB304" i="7" s="1"/>
  <c r="AE150" i="6"/>
  <c r="AB150" i="7" s="1"/>
  <c r="AE201" i="6"/>
  <c r="AB201" i="7" s="1"/>
  <c r="AE44" i="6"/>
  <c r="AB44" i="7" s="1"/>
  <c r="AE421" i="6"/>
  <c r="AB421" i="7" s="1"/>
  <c r="AE392" i="6"/>
  <c r="AB392" i="7" s="1"/>
  <c r="AE29" i="6"/>
  <c r="AB29" i="7" s="1"/>
  <c r="AE274" i="6"/>
  <c r="AB274" i="7" s="1"/>
  <c r="AE138" i="6"/>
  <c r="AB138" i="7" s="1"/>
  <c r="AE224" i="6"/>
  <c r="AB224" i="7" s="1"/>
  <c r="AE135" i="6"/>
  <c r="AB135" i="7" s="1"/>
  <c r="AE349" i="6"/>
  <c r="AB349" i="7" s="1"/>
  <c r="W158" i="7"/>
  <c r="AC158" i="7" s="1"/>
  <c r="W273" i="7"/>
  <c r="AC273" i="7" s="1"/>
  <c r="AH272" i="6"/>
  <c r="W272" i="7" s="1"/>
  <c r="AE319" i="6"/>
  <c r="AB319" i="7" s="1"/>
  <c r="AE230" i="6"/>
  <c r="AB230" i="7" s="1"/>
  <c r="W13" i="7"/>
  <c r="AC13" i="7" s="1"/>
  <c r="AH12" i="6"/>
  <c r="W12" i="7" s="1"/>
  <c r="AH139" i="6"/>
  <c r="W139" i="7" s="1"/>
  <c r="W140" i="7"/>
  <c r="AC140" i="7" s="1"/>
  <c r="W297" i="7"/>
  <c r="AC297" i="7" s="1"/>
  <c r="AH296" i="6"/>
  <c r="W296" i="7" s="1"/>
  <c r="AG337" i="6"/>
  <c r="AG335" i="6" s="1"/>
  <c r="AF287" i="6"/>
  <c r="AN287" i="6" s="1"/>
  <c r="AE293" i="6"/>
  <c r="AB293" i="7" s="1"/>
  <c r="AE387" i="6"/>
  <c r="AB387" i="7" s="1"/>
  <c r="AE405" i="6"/>
  <c r="AB405" i="7" s="1"/>
  <c r="AE144" i="6"/>
  <c r="AB144" i="7" s="1"/>
  <c r="AD30" i="6"/>
  <c r="AE259" i="6"/>
  <c r="AB259" i="7" s="1"/>
  <c r="AE286" i="6"/>
  <c r="AB286" i="7" s="1"/>
  <c r="AE114" i="6"/>
  <c r="AB114" i="7" s="1"/>
  <c r="AE322" i="6"/>
  <c r="AB322" i="7" s="1"/>
  <c r="AE316" i="6"/>
  <c r="AB316" i="7" s="1"/>
  <c r="AE17" i="6"/>
  <c r="AB17" i="7" s="1"/>
  <c r="AE38" i="6"/>
  <c r="AB38" i="7" s="1"/>
  <c r="AE104" i="6"/>
  <c r="AB104" i="7" s="1"/>
  <c r="AE23" i="6"/>
  <c r="AB23" i="7" s="1"/>
  <c r="AE141" i="6"/>
  <c r="AB141" i="7" s="1"/>
  <c r="AE283" i="6"/>
  <c r="AB283" i="7" s="1"/>
  <c r="AE295" i="6"/>
  <c r="AB295" i="7" s="1"/>
  <c r="AE289" i="6"/>
  <c r="AB289" i="7" s="1"/>
  <c r="AE35" i="6"/>
  <c r="AB35" i="7" s="1"/>
  <c r="AG38" i="6"/>
  <c r="AG36" i="6" s="1"/>
  <c r="AE332" i="6"/>
  <c r="AB332" i="7" s="1"/>
  <c r="AG425" i="6"/>
  <c r="V425" i="7" s="1"/>
  <c r="AC425" i="7" s="1"/>
  <c r="AF104" i="6"/>
  <c r="AN104" i="6" s="1"/>
  <c r="AD193" i="6"/>
  <c r="AA423" i="7"/>
  <c r="AF145" i="6"/>
  <c r="AN145" i="6" s="1"/>
  <c r="AA92" i="7"/>
  <c r="AD314" i="6"/>
  <c r="AF292" i="6"/>
  <c r="AN292" i="6" s="1"/>
  <c r="AE389" i="6"/>
  <c r="AB389" i="7" s="1"/>
  <c r="AF62" i="6"/>
  <c r="AN62" i="6" s="1"/>
  <c r="AE396" i="6"/>
  <c r="AB396" i="7" s="1"/>
  <c r="AE424" i="6"/>
  <c r="AB424" i="7" s="1"/>
  <c r="AF180" i="6"/>
  <c r="AN180" i="6" s="1"/>
  <c r="AE412" i="6"/>
  <c r="AB412" i="7" s="1"/>
  <c r="AE277" i="6"/>
  <c r="AB277" i="7" s="1"/>
  <c r="AE174" i="6"/>
  <c r="AB174" i="7" s="1"/>
  <c r="W116" i="7"/>
  <c r="AC116" i="7" s="1"/>
  <c r="AH115" i="6"/>
  <c r="W115" i="7" s="1"/>
  <c r="AH335" i="6"/>
  <c r="W335" i="7" s="1"/>
  <c r="W336" i="7"/>
  <c r="AC336" i="7" s="1"/>
  <c r="AD24" i="6"/>
  <c r="AE26" i="6"/>
  <c r="AB26" i="7" s="1"/>
  <c r="AE156" i="6"/>
  <c r="AB156" i="7" s="1"/>
  <c r="AF156" i="6"/>
  <c r="AN156" i="6" s="1"/>
  <c r="AE65" i="6"/>
  <c r="AB65" i="7" s="1"/>
  <c r="AF65" i="6"/>
  <c r="AN65" i="6" s="1"/>
  <c r="AD63" i="6"/>
  <c r="AE77" i="6"/>
  <c r="AB77" i="7" s="1"/>
  <c r="AD75" i="6"/>
  <c r="AE420" i="6"/>
  <c r="AF420" i="6"/>
  <c r="AN420" i="6" s="1"/>
  <c r="AE331" i="6"/>
  <c r="AB331" i="7" s="1"/>
  <c r="AF331" i="6"/>
  <c r="AN331" i="6" s="1"/>
  <c r="AE221" i="6"/>
  <c r="AB221" i="7" s="1"/>
  <c r="AD220" i="6"/>
  <c r="AD674" i="6"/>
  <c r="AD260" i="6"/>
  <c r="AD329" i="6"/>
  <c r="AD394" i="6"/>
  <c r="AF389" i="6"/>
  <c r="AN389" i="6" s="1"/>
  <c r="AF196" i="6"/>
  <c r="AN196" i="6" s="1"/>
  <c r="AA198" i="7"/>
  <c r="AI235" i="6"/>
  <c r="X235" i="7" s="1"/>
  <c r="X237" i="7"/>
  <c r="AC237" i="7" s="1"/>
  <c r="AH84" i="6"/>
  <c r="W84" i="7" s="1"/>
  <c r="W85" i="7"/>
  <c r="AC85" i="7" s="1"/>
  <c r="AH409" i="6"/>
  <c r="W409" i="7" s="1"/>
  <c r="W410" i="7"/>
  <c r="AC410" i="7" s="1"/>
  <c r="AE129" i="6"/>
  <c r="AB129" i="7" s="1"/>
  <c r="AD127" i="6"/>
  <c r="AE127" i="6" s="1"/>
  <c r="AF129" i="6"/>
  <c r="AN129" i="6" s="1"/>
  <c r="AF298" i="6"/>
  <c r="AN298" i="6" s="1"/>
  <c r="AE298" i="6"/>
  <c r="AB298" i="7" s="1"/>
  <c r="AE292" i="6"/>
  <c r="AB292" i="7" s="1"/>
  <c r="AD290" i="6"/>
  <c r="AE107" i="6"/>
  <c r="AB107" i="7" s="1"/>
  <c r="AD105" i="6"/>
  <c r="AF107" i="6"/>
  <c r="AN107" i="6" s="1"/>
  <c r="AE71" i="6"/>
  <c r="AB71" i="7" s="1"/>
  <c r="AF71" i="6"/>
  <c r="AN71" i="6" s="1"/>
  <c r="AE101" i="6"/>
  <c r="AB101" i="7" s="1"/>
  <c r="AD99" i="6"/>
  <c r="AF101" i="6"/>
  <c r="AN101" i="6" s="1"/>
  <c r="AE117" i="6"/>
  <c r="AB117" i="7" s="1"/>
  <c r="AD115" i="6"/>
  <c r="AF117" i="6"/>
  <c r="AN117" i="6" s="1"/>
  <c r="AE422" i="6"/>
  <c r="AB422" i="7" s="1"/>
  <c r="AF422" i="6"/>
  <c r="AN422" i="6" s="1"/>
  <c r="AE227" i="6"/>
  <c r="AB227" i="7" s="1"/>
  <c r="AD226" i="6"/>
  <c r="AE62" i="6"/>
  <c r="AB62" i="7" s="1"/>
  <c r="AD60" i="6"/>
  <c r="AE123" i="6"/>
  <c r="AB123" i="7" s="1"/>
  <c r="AD121" i="6"/>
  <c r="AE121" i="6" s="1"/>
  <c r="AB121" i="7" s="1"/>
  <c r="AF123" i="6"/>
  <c r="AN123" i="6" s="1"/>
  <c r="AE402" i="6"/>
  <c r="AB402" i="7" s="1"/>
  <c r="AF402" i="6"/>
  <c r="AN402" i="6" s="1"/>
  <c r="AE180" i="6"/>
  <c r="AB180" i="7" s="1"/>
  <c r="AD178" i="6"/>
  <c r="AE59" i="6"/>
  <c r="AB59" i="7" s="1"/>
  <c r="AF59" i="6"/>
  <c r="AN59" i="6" s="1"/>
  <c r="AE20" i="6"/>
  <c r="AB20" i="7" s="1"/>
  <c r="AF20" i="6"/>
  <c r="AN20" i="6" s="1"/>
  <c r="AE132" i="6"/>
  <c r="AB132" i="7" s="1"/>
  <c r="AD130" i="6"/>
  <c r="AE242" i="6"/>
  <c r="AB242" i="7" s="1"/>
  <c r="AF242" i="6"/>
  <c r="AN242" i="6" s="1"/>
  <c r="AD241" i="6"/>
  <c r="AH96" i="6"/>
  <c r="W96" i="7" s="1"/>
  <c r="W97" i="7"/>
  <c r="AC97" i="7" s="1"/>
  <c r="AH78" i="6"/>
  <c r="W78" i="7" s="1"/>
  <c r="W79" i="7"/>
  <c r="AC79" i="7" s="1"/>
  <c r="AD57" i="6"/>
  <c r="AF77" i="6"/>
  <c r="AN77" i="6" s="1"/>
  <c r="AF26" i="6"/>
  <c r="AN26" i="6" s="1"/>
  <c r="AD18" i="6"/>
  <c r="AF262" i="6"/>
  <c r="AN262" i="6" s="1"/>
  <c r="AF132" i="6"/>
  <c r="AN132" i="6" s="1"/>
  <c r="AF424" i="6"/>
  <c r="AN424" i="6" s="1"/>
  <c r="AD154" i="6"/>
  <c r="AF396" i="6"/>
  <c r="AN396" i="6" s="1"/>
  <c r="W330" i="7"/>
  <c r="AC330" i="7" s="1"/>
  <c r="AA17" i="7"/>
  <c r="AF15" i="6"/>
  <c r="AN15" i="6" s="1"/>
  <c r="AD69" i="6"/>
  <c r="AH160" i="6"/>
  <c r="W160" i="7" s="1"/>
  <c r="W161" i="7"/>
  <c r="AC161" i="7" s="1"/>
  <c r="AF192" i="6"/>
  <c r="AN192" i="6" s="1"/>
  <c r="AD108" i="6"/>
  <c r="AE108" i="6" s="1"/>
  <c r="AF414" i="6"/>
  <c r="AN414" i="6" s="1"/>
  <c r="AF346" i="6"/>
  <c r="AN346" i="6" s="1"/>
  <c r="AD269" i="6"/>
  <c r="AD12" i="6"/>
  <c r="AF427" i="6"/>
  <c r="AN427" i="6" s="1"/>
  <c r="AF271" i="6"/>
  <c r="AN271" i="6" s="1"/>
  <c r="AD299" i="6"/>
  <c r="AD196" i="6"/>
  <c r="AF186" i="6"/>
  <c r="AN186" i="6" s="1"/>
  <c r="AF95" i="6"/>
  <c r="AN95" i="6" s="1"/>
  <c r="AD93" i="6"/>
  <c r="AF340" i="6"/>
  <c r="AN340" i="6" s="1"/>
  <c r="AE343" i="6"/>
  <c r="AB343" i="7" s="1"/>
  <c r="AF343" i="6"/>
  <c r="AN343" i="6" s="1"/>
  <c r="AH118" i="6"/>
  <c r="W118" i="7" s="1"/>
  <c r="W119" i="7"/>
  <c r="AC119" i="7" s="1"/>
  <c r="AF14" i="6"/>
  <c r="AN14" i="6" s="1"/>
  <c r="AD350" i="6"/>
  <c r="AF159" i="6"/>
  <c r="AN159" i="6" s="1"/>
  <c r="AF183" i="6"/>
  <c r="AN183" i="6" s="1"/>
  <c r="AD190" i="6"/>
  <c r="AD157" i="6"/>
  <c r="AD3" i="6"/>
  <c r="AF53" i="6"/>
  <c r="AN53" i="6" s="1"/>
  <c r="AH332" i="6"/>
  <c r="W332" i="7" s="1"/>
  <c r="AF207" i="6"/>
  <c r="AN207" i="6" s="1"/>
  <c r="AD217" i="6"/>
  <c r="AF218" i="6"/>
  <c r="AN218" i="6" s="1"/>
  <c r="AF385" i="6"/>
  <c r="AN385" i="6" s="1"/>
  <c r="AE47" i="6"/>
  <c r="AB47" i="7" s="1"/>
  <c r="AF47" i="6"/>
  <c r="AN47" i="6" s="1"/>
  <c r="W43" i="7"/>
  <c r="AC43" i="7" s="1"/>
  <c r="AH42" i="6"/>
  <c r="W42" i="7" s="1"/>
  <c r="AA101" i="7"/>
  <c r="AG419" i="6"/>
  <c r="V419" i="7" s="1"/>
  <c r="AC419" i="7" s="1"/>
  <c r="AE284" i="6"/>
  <c r="AB284" i="7" s="1"/>
  <c r="AE257" i="6"/>
  <c r="AB257" i="7" s="1"/>
  <c r="AH136" i="6"/>
  <c r="W136" i="7" s="1"/>
  <c r="W137" i="7"/>
  <c r="AC137" i="7" s="1"/>
  <c r="AG286" i="6"/>
  <c r="AG284" i="6" s="1"/>
  <c r="AF257" i="6"/>
  <c r="AN257" i="6" s="1"/>
  <c r="AF284" i="6"/>
  <c r="AN284" i="6" s="1"/>
  <c r="AF244" i="6"/>
  <c r="AN244" i="6" s="1"/>
  <c r="AG259" i="6"/>
  <c r="AG257" i="6" s="1"/>
  <c r="AF193" i="6"/>
  <c r="AN193" i="6" s="1"/>
  <c r="AF305" i="6"/>
  <c r="AN305" i="6" s="1"/>
  <c r="X240" i="7"/>
  <c r="AC240" i="7" s="1"/>
  <c r="AE254" i="6"/>
  <c r="AG307" i="6"/>
  <c r="AG305" i="6" s="1"/>
  <c r="X386" i="7"/>
  <c r="AC386" i="7" s="1"/>
  <c r="X234" i="7"/>
  <c r="AC234" i="7" s="1"/>
  <c r="AE6" i="6"/>
  <c r="AB6" i="7" s="1"/>
  <c r="AE371" i="6"/>
  <c r="AB371" i="7" s="1"/>
  <c r="AE184" i="6"/>
  <c r="AE78" i="6"/>
  <c r="AB78" i="7" s="1"/>
  <c r="AA307" i="7"/>
  <c r="AG316" i="6"/>
  <c r="V316" i="7" s="1"/>
  <c r="AC316" i="7" s="1"/>
  <c r="AF314" i="6"/>
  <c r="AN314" i="6" s="1"/>
  <c r="AF353" i="6"/>
  <c r="AN353" i="6" s="1"/>
  <c r="AG195" i="6"/>
  <c r="AG193" i="6" s="1"/>
  <c r="AA322" i="7"/>
  <c r="AA358" i="7"/>
  <c r="AF36" i="6"/>
  <c r="AN36" i="6" s="1"/>
  <c r="AH9" i="6"/>
  <c r="W9" i="7" s="1"/>
  <c r="W10" i="7"/>
  <c r="AC10" i="7" s="1"/>
  <c r="AB677" i="7"/>
  <c r="AA677" i="7"/>
  <c r="W327" i="7"/>
  <c r="AC327" i="7" s="1"/>
  <c r="AH326" i="6"/>
  <c r="W326" i="7" s="1"/>
  <c r="AF251" i="6"/>
  <c r="AN251" i="6" s="1"/>
  <c r="AG392" i="6"/>
  <c r="V392" i="7" s="1"/>
  <c r="AC392" i="7" s="1"/>
  <c r="AA259" i="7"/>
  <c r="W321" i="7"/>
  <c r="AC321" i="7" s="1"/>
  <c r="AH320" i="6"/>
  <c r="W320" i="7" s="1"/>
  <c r="AH45" i="6"/>
  <c r="W45" i="7" s="1"/>
  <c r="W46" i="7"/>
  <c r="AC46" i="7" s="1"/>
  <c r="W357" i="7"/>
  <c r="AC357" i="7" s="1"/>
  <c r="AH356" i="6"/>
  <c r="W356" i="7" s="1"/>
  <c r="AH163" i="6"/>
  <c r="W163" i="7" s="1"/>
  <c r="W164" i="7"/>
  <c r="AC164" i="7" s="1"/>
  <c r="AF390" i="6"/>
  <c r="AN390" i="6" s="1"/>
  <c r="AA147" i="7"/>
  <c r="AH254" i="6"/>
  <c r="W255" i="7"/>
  <c r="AC255" i="7" s="1"/>
  <c r="AH311" i="6"/>
  <c r="W311" i="7" s="1"/>
  <c r="W312" i="7"/>
  <c r="AC312" i="7" s="1"/>
  <c r="W122" i="7"/>
  <c r="AC122" i="7" s="1"/>
  <c r="AH121" i="6"/>
  <c r="W121" i="7" s="1"/>
  <c r="AH48" i="6"/>
  <c r="W48" i="7" s="1"/>
  <c r="W49" i="7"/>
  <c r="AC49" i="7" s="1"/>
  <c r="W294" i="7"/>
  <c r="AC294" i="7" s="1"/>
  <c r="AH293" i="6"/>
  <c r="W293" i="7" s="1"/>
  <c r="AH102" i="6"/>
  <c r="W102" i="7" s="1"/>
  <c r="W103" i="7"/>
  <c r="AC103" i="7" s="1"/>
  <c r="AG246" i="6"/>
  <c r="AG244" i="6" s="1"/>
  <c r="AH260" i="6"/>
  <c r="W260" i="7" s="1"/>
  <c r="W261" i="7"/>
  <c r="AC261" i="7" s="1"/>
  <c r="W31" i="7"/>
  <c r="AC31" i="7" s="1"/>
  <c r="AH30" i="6"/>
  <c r="W30" i="7" s="1"/>
  <c r="AH130" i="6"/>
  <c r="W130" i="7" s="1"/>
  <c r="W131" i="7"/>
  <c r="AC131" i="7" s="1"/>
  <c r="AG376" i="6"/>
  <c r="V376" i="7" s="1"/>
  <c r="AC376" i="7" s="1"/>
  <c r="AH314" i="6"/>
  <c r="W314" i="7" s="1"/>
  <c r="W315" i="7"/>
  <c r="AC315" i="7" s="1"/>
  <c r="AH51" i="6"/>
  <c r="W51" i="7" s="1"/>
  <c r="W52" i="7"/>
  <c r="AC52" i="7" s="1"/>
  <c r="W398" i="7"/>
  <c r="AC398" i="7" s="1"/>
  <c r="AH397" i="6"/>
  <c r="W397" i="7" s="1"/>
  <c r="AF335" i="6"/>
  <c r="AN335" i="6" s="1"/>
  <c r="AG8" i="6"/>
  <c r="V8" i="7" s="1"/>
  <c r="AC8" i="7" s="1"/>
  <c r="AA671" i="7"/>
  <c r="AG120" i="6"/>
  <c r="V120" i="7" s="1"/>
  <c r="AC120" i="7" s="1"/>
  <c r="AG147" i="6"/>
  <c r="AG145" i="6" s="1"/>
  <c r="AF350" i="6"/>
  <c r="AN350" i="6" s="1"/>
  <c r="AE160" i="6"/>
  <c r="AB160" i="7" s="1"/>
  <c r="AE139" i="6"/>
  <c r="AE39" i="6"/>
  <c r="AB39" i="7" s="1"/>
  <c r="W185" i="7"/>
  <c r="AC185" i="7" s="1"/>
  <c r="AH184" i="6"/>
  <c r="W184" i="7" s="1"/>
  <c r="AF39" i="6"/>
  <c r="AN39" i="6" s="1"/>
  <c r="AG23" i="6"/>
  <c r="AG21" i="6" s="1"/>
  <c r="AI226" i="6"/>
  <c r="X226" i="7" s="1"/>
  <c r="AF356" i="6"/>
  <c r="AN356" i="6" s="1"/>
  <c r="AG310" i="6"/>
  <c r="AG308" i="6" s="1"/>
  <c r="AF21" i="6"/>
  <c r="AN21" i="6" s="1"/>
  <c r="AG413" i="6"/>
  <c r="V413" i="7" s="1"/>
  <c r="AC413" i="7" s="1"/>
  <c r="AE302" i="6"/>
  <c r="AB302" i="7" s="1"/>
  <c r="AG355" i="6"/>
  <c r="V355" i="7" s="1"/>
  <c r="AC355" i="7" s="1"/>
  <c r="AE84" i="6"/>
  <c r="AG83" i="6"/>
  <c r="V83" i="7" s="1"/>
  <c r="AC83" i="7" s="1"/>
  <c r="AG144" i="6"/>
  <c r="AG142" i="6" s="1"/>
  <c r="X668" i="7"/>
  <c r="X680" i="7" s="1"/>
  <c r="AE102" i="6"/>
  <c r="AB102" i="7" s="1"/>
  <c r="AG277" i="6"/>
  <c r="V277" i="7" s="1"/>
  <c r="AC277" i="7" s="1"/>
  <c r="AF166" i="6"/>
  <c r="AN166" i="6" s="1"/>
  <c r="AG289" i="6"/>
  <c r="AG287" i="6" s="1"/>
  <c r="AF406" i="6"/>
  <c r="AN406" i="6" s="1"/>
  <c r="AF163" i="6"/>
  <c r="AN163" i="6" s="1"/>
  <c r="AE21" i="6"/>
  <c r="AE403" i="6"/>
  <c r="AB403" i="7" s="1"/>
  <c r="AA408" i="7"/>
  <c r="AA144" i="7"/>
  <c r="AA678" i="7"/>
  <c r="AG35" i="6"/>
  <c r="AG33" i="6" s="1"/>
  <c r="AB663" i="8"/>
  <c r="X211" i="7"/>
  <c r="X217" i="7"/>
  <c r="X241" i="7"/>
  <c r="AA98" i="7"/>
  <c r="AA239" i="7"/>
  <c r="W63" i="7"/>
  <c r="W284" i="7"/>
  <c r="AA319" i="7"/>
  <c r="AA174" i="7"/>
  <c r="X383" i="7"/>
  <c r="X232" i="7"/>
  <c r="AA230" i="7"/>
  <c r="AA153" i="7"/>
  <c r="AA328" i="7"/>
  <c r="AA304" i="7"/>
  <c r="AA416" i="7"/>
  <c r="W244" i="7"/>
  <c r="AA201" i="7"/>
  <c r="AF317" i="6"/>
  <c r="AN317" i="6" s="1"/>
  <c r="AF172" i="6"/>
  <c r="AN172" i="6" s="1"/>
  <c r="X671" i="7"/>
  <c r="X681" i="7" s="1"/>
  <c r="X238" i="7"/>
  <c r="AB32" i="7"/>
  <c r="AB355" i="7"/>
  <c r="AB376" i="7"/>
  <c r="AE278" i="6"/>
  <c r="AE36" i="6"/>
  <c r="AA56" i="7"/>
  <c r="AA215" i="7"/>
  <c r="AG221" i="6"/>
  <c r="V221" i="7" s="1"/>
  <c r="AC221" i="7" s="1"/>
  <c r="AA221" i="7"/>
  <c r="AA224" i="7"/>
  <c r="AG421" i="6"/>
  <c r="AA421" i="7"/>
  <c r="AB133" i="7"/>
  <c r="AA301" i="7"/>
  <c r="AA41" i="7"/>
  <c r="AA310" i="7"/>
  <c r="AA23" i="7"/>
  <c r="AA425" i="7"/>
  <c r="AA413" i="7"/>
  <c r="W387" i="7"/>
  <c r="X650" i="7"/>
  <c r="AC650" i="7" s="1"/>
  <c r="AA120" i="7"/>
  <c r="W368" i="7"/>
  <c r="W108" i="7"/>
  <c r="AA253" i="7"/>
  <c r="AF30" i="6"/>
  <c r="AN30" i="6" s="1"/>
  <c r="AA32" i="7"/>
  <c r="AB325" i="7"/>
  <c r="AF397" i="6"/>
  <c r="AN397" i="6" s="1"/>
  <c r="AA399" i="7"/>
  <c r="AF169" i="6"/>
  <c r="AN169" i="6" s="1"/>
  <c r="AB208" i="7"/>
  <c r="AA289" i="7"/>
  <c r="AA236" i="7"/>
  <c r="AA418" i="7"/>
  <c r="AA150" i="7"/>
  <c r="W287" i="7"/>
  <c r="W344" i="7"/>
  <c r="AA379" i="7"/>
  <c r="W403" i="7"/>
  <c r="AG174" i="6"/>
  <c r="AF377" i="6"/>
  <c r="AN377" i="6" s="1"/>
  <c r="AG150" i="6"/>
  <c r="V150" i="7" s="1"/>
  <c r="AC150" i="7" s="1"/>
  <c r="AF96" i="6"/>
  <c r="AN96" i="6" s="1"/>
  <c r="X214" i="7"/>
  <c r="X244" i="7"/>
  <c r="AA168" i="7"/>
  <c r="AA233" i="7"/>
  <c r="AF202" i="6"/>
  <c r="AN202" i="6" s="1"/>
  <c r="AA204" i="7"/>
  <c r="AA80" i="7"/>
  <c r="AA35" i="7"/>
  <c r="AA295" i="7"/>
  <c r="AA50" i="7"/>
  <c r="W178" i="7"/>
  <c r="W127" i="7"/>
  <c r="W87" i="7"/>
  <c r="AA412" i="7"/>
  <c r="AG230" i="6"/>
  <c r="AG229" i="6" s="1"/>
  <c r="AG295" i="6"/>
  <c r="AF33" i="6"/>
  <c r="AN33" i="6" s="1"/>
  <c r="AG304" i="6"/>
  <c r="V304" i="7" s="1"/>
  <c r="AC304" i="7" s="1"/>
  <c r="AF9" i="6"/>
  <c r="AN9" i="6" s="1"/>
  <c r="AG416" i="6"/>
  <c r="AA118" i="7"/>
  <c r="AG236" i="6"/>
  <c r="V236" i="7" s="1"/>
  <c r="AC236" i="7" s="1"/>
  <c r="AG168" i="6"/>
  <c r="AG166" i="6" s="1"/>
  <c r="AF48" i="6"/>
  <c r="AN48" i="6" s="1"/>
  <c r="AG379" i="6"/>
  <c r="V379" i="7" s="1"/>
  <c r="AC379" i="7" s="1"/>
  <c r="AF229" i="6"/>
  <c r="AN229" i="6" s="1"/>
  <c r="AG98" i="6"/>
  <c r="AG96" i="6" s="1"/>
  <c r="AF326" i="6"/>
  <c r="AN326" i="6" s="1"/>
  <c r="AF199" i="6"/>
  <c r="AN199" i="6" s="1"/>
  <c r="X223" i="7"/>
  <c r="X390" i="7"/>
  <c r="AA355" i="7"/>
  <c r="AA376" i="7"/>
  <c r="AA337" i="7"/>
  <c r="AA165" i="7"/>
  <c r="AB54" i="7"/>
  <c r="AF108" i="6"/>
  <c r="AN108" i="6" s="1"/>
  <c r="AA110" i="7"/>
  <c r="AG411" i="6"/>
  <c r="AA411" i="7"/>
  <c r="AA274" i="7"/>
  <c r="AA5" i="7"/>
  <c r="AG415" i="6"/>
  <c r="AA415" i="7"/>
  <c r="AF102" i="6"/>
  <c r="AN102" i="6" s="1"/>
  <c r="W677" i="7"/>
  <c r="W39" i="7"/>
  <c r="W93" i="7"/>
  <c r="AA392" i="7"/>
  <c r="X653" i="7"/>
  <c r="AC653" i="7" s="1"/>
  <c r="AA352" i="7"/>
  <c r="AE281" i="6"/>
  <c r="AG171" i="6"/>
  <c r="AG283" i="6"/>
  <c r="AG281" i="6" s="1"/>
  <c r="AF214" i="6"/>
  <c r="AN214" i="6" s="1"/>
  <c r="AG80" i="6"/>
  <c r="V80" i="7" s="1"/>
  <c r="AC80" i="7" s="1"/>
  <c r="AG5" i="6"/>
  <c r="AG274" i="6"/>
  <c r="V274" i="7" s="1"/>
  <c r="AC274" i="7" s="1"/>
  <c r="AF238" i="6"/>
  <c r="AN238" i="6" s="1"/>
  <c r="AE27" i="6"/>
  <c r="AG224" i="6"/>
  <c r="AF220" i="6"/>
  <c r="AN220" i="6" s="1"/>
  <c r="AF299" i="6"/>
  <c r="AN299" i="6" s="1"/>
  <c r="AG399" i="6"/>
  <c r="V399" i="7" s="1"/>
  <c r="AC399" i="7" s="1"/>
  <c r="AE202" i="6"/>
  <c r="AF54" i="6"/>
  <c r="AN54" i="6" s="1"/>
  <c r="AG204" i="6"/>
  <c r="AE87" i="6"/>
  <c r="AE323" i="6"/>
  <c r="AE238" i="6"/>
  <c r="AG215" i="6"/>
  <c r="AE124" i="6"/>
  <c r="AE251" i="6"/>
  <c r="AE66" i="6"/>
  <c r="AE169" i="6"/>
  <c r="AE214" i="6"/>
  <c r="AE42" i="6"/>
  <c r="AE81" i="6"/>
  <c r="AE187" i="6"/>
  <c r="AE275" i="6"/>
  <c r="AE317" i="6"/>
  <c r="AE311" i="6"/>
  <c r="AE145" i="6"/>
  <c r="V289" i="7"/>
  <c r="AC289" i="7" s="1"/>
  <c r="AG196" i="6"/>
  <c r="AG406" i="6"/>
  <c r="V92" i="7"/>
  <c r="AC92" i="7" s="1"/>
  <c r="AG262" i="6" l="1"/>
  <c r="AG260" i="6" s="1"/>
  <c r="AA59" i="7"/>
  <c r="AA223" i="7"/>
  <c r="AF178" i="6"/>
  <c r="AN178" i="6" s="1"/>
  <c r="AA90" i="7"/>
  <c r="AA292" i="7"/>
  <c r="AA308" i="7"/>
  <c r="AG126" i="6"/>
  <c r="V126" i="7" s="1"/>
  <c r="AC126" i="7" s="1"/>
  <c r="AA405" i="7"/>
  <c r="AF368" i="6"/>
  <c r="AN368" i="6" s="1"/>
  <c r="AA364" i="7"/>
  <c r="AG396" i="6"/>
  <c r="AG394" i="6" s="1"/>
  <c r="AG402" i="6"/>
  <c r="V402" i="7" s="1"/>
  <c r="AC402" i="7" s="1"/>
  <c r="AA145" i="7"/>
  <c r="AA8" i="7"/>
  <c r="AG239" i="6"/>
  <c r="AF139" i="6"/>
  <c r="AN139" i="6" s="1"/>
  <c r="AG159" i="6"/>
  <c r="AG157" i="6" s="1"/>
  <c r="AA373" i="7"/>
  <c r="AA349" i="7"/>
  <c r="AF87" i="6"/>
  <c r="AN87" i="6" s="1"/>
  <c r="AA177" i="7"/>
  <c r="AA83" i="7"/>
  <c r="AA138" i="7"/>
  <c r="AA283" i="7"/>
  <c r="AG233" i="6"/>
  <c r="V233" i="7" s="1"/>
  <c r="AC233" i="7" s="1"/>
  <c r="AF232" i="6"/>
  <c r="AN232" i="6" s="1"/>
  <c r="AA417" i="7"/>
  <c r="AG417" i="6"/>
  <c r="V417" i="7" s="1"/>
  <c r="AC417" i="7" s="1"/>
  <c r="AA284" i="7"/>
  <c r="AF205" i="6"/>
  <c r="AN205" i="6" s="1"/>
  <c r="AA346" i="7"/>
  <c r="AA424" i="7"/>
  <c r="AF241" i="6"/>
  <c r="AN241" i="6" s="1"/>
  <c r="AG20" i="6"/>
  <c r="V20" i="7" s="1"/>
  <c r="AC20" i="7" s="1"/>
  <c r="AF121" i="6"/>
  <c r="AN121" i="6" s="1"/>
  <c r="AG101" i="6"/>
  <c r="V101" i="7" s="1"/>
  <c r="AC101" i="7" s="1"/>
  <c r="AG420" i="6"/>
  <c r="AA162" i="7"/>
  <c r="AF151" i="6"/>
  <c r="AN151" i="6" s="1"/>
  <c r="AA148" i="7"/>
  <c r="AG138" i="6"/>
  <c r="AF323" i="6"/>
  <c r="AN323" i="6" s="1"/>
  <c r="AF84" i="6"/>
  <c r="AN84" i="6" s="1"/>
  <c r="AA11" i="7"/>
  <c r="AF42" i="6"/>
  <c r="AN42" i="6" s="1"/>
  <c r="AA210" i="7"/>
  <c r="AA334" i="7"/>
  <c r="AF133" i="6"/>
  <c r="AN133" i="6" s="1"/>
  <c r="AF311" i="6"/>
  <c r="AN311" i="6" s="1"/>
  <c r="AG250" i="6"/>
  <c r="V250" i="7" s="1"/>
  <c r="AC250" i="7" s="1"/>
  <c r="AF275" i="6"/>
  <c r="AN275" i="6" s="1"/>
  <c r="AA171" i="7"/>
  <c r="AA53" i="7"/>
  <c r="AF181" i="6"/>
  <c r="AN181" i="6" s="1"/>
  <c r="AF329" i="6"/>
  <c r="AN329" i="6" s="1"/>
  <c r="AG74" i="6"/>
  <c r="AG72" i="6" s="1"/>
  <c r="AA280" i="7"/>
  <c r="AG374" i="6"/>
  <c r="AA374" i="7"/>
  <c r="AG272" i="6"/>
  <c r="AF136" i="6"/>
  <c r="AN136" i="6" s="1"/>
  <c r="AG153" i="6"/>
  <c r="V153" i="7" s="1"/>
  <c r="AC153" i="7" s="1"/>
  <c r="AF81" i="6"/>
  <c r="AN81" i="6" s="1"/>
  <c r="AF6" i="6"/>
  <c r="AN6" i="6" s="1"/>
  <c r="AA141" i="7"/>
  <c r="AA257" i="7"/>
  <c r="AG414" i="6"/>
  <c r="AA132" i="7"/>
  <c r="AF75" i="6"/>
  <c r="AN75" i="6" s="1"/>
  <c r="AG107" i="6"/>
  <c r="V107" i="7" s="1"/>
  <c r="AC107" i="7" s="1"/>
  <c r="AA65" i="7"/>
  <c r="AA62" i="7"/>
  <c r="AG104" i="6"/>
  <c r="V104" i="7" s="1"/>
  <c r="AC104" i="7" s="1"/>
  <c r="AF281" i="6"/>
  <c r="AN281" i="6" s="1"/>
  <c r="AG382" i="6"/>
  <c r="AG380" i="6" s="1"/>
  <c r="AA78" i="7"/>
  <c r="AA302" i="7"/>
  <c r="AA227" i="7"/>
  <c r="AA265" i="7"/>
  <c r="AA293" i="7"/>
  <c r="AA320" i="7"/>
  <c r="AG56" i="6"/>
  <c r="AG54" i="6" s="1"/>
  <c r="AG268" i="6"/>
  <c r="AG266" i="6" s="1"/>
  <c r="AG29" i="6"/>
  <c r="V29" i="7" s="1"/>
  <c r="AC29" i="7" s="1"/>
  <c r="AF66" i="6"/>
  <c r="AN66" i="6" s="1"/>
  <c r="AA367" i="7"/>
  <c r="AG212" i="6"/>
  <c r="AG211" i="6" s="1"/>
  <c r="AF359" i="6"/>
  <c r="AN359" i="6" s="1"/>
  <c r="AA426" i="7"/>
  <c r="AG256" i="6"/>
  <c r="AG254" i="6" s="1"/>
  <c r="AA29" i="7"/>
  <c r="AA256" i="7"/>
  <c r="AG39" i="6"/>
  <c r="V39" i="7" s="1"/>
  <c r="AA212" i="7"/>
  <c r="AA74" i="7"/>
  <c r="AG367" i="6"/>
  <c r="V367" i="7" s="1"/>
  <c r="AC367" i="7" s="1"/>
  <c r="AA361" i="7"/>
  <c r="AG68" i="6"/>
  <c r="V68" i="7" s="1"/>
  <c r="AC68" i="7" s="1"/>
  <c r="AC66" i="7" s="1"/>
  <c r="AA268" i="7"/>
  <c r="AG325" i="6"/>
  <c r="AG323" i="6" s="1"/>
  <c r="AC663" i="8"/>
  <c r="AD663" i="8" s="1"/>
  <c r="AA277" i="7"/>
  <c r="AA382" i="7"/>
  <c r="AA44" i="7"/>
  <c r="AG11" i="6"/>
  <c r="V11" i="7" s="1"/>
  <c r="AC11" i="7" s="1"/>
  <c r="AC9" i="7" s="1"/>
  <c r="AG210" i="6"/>
  <c r="V210" i="7" s="1"/>
  <c r="AC210" i="7" s="1"/>
  <c r="AC208" i="7" s="1"/>
  <c r="V319" i="7"/>
  <c r="AC319" i="7" s="1"/>
  <c r="AA313" i="7"/>
  <c r="AA325" i="7"/>
  <c r="AF248" i="6"/>
  <c r="AN248" i="6" s="1"/>
  <c r="AH675" i="6"/>
  <c r="AG350" i="6"/>
  <c r="V350" i="7" s="1"/>
  <c r="AG81" i="6"/>
  <c r="AG15" i="6"/>
  <c r="V15" i="7" s="1"/>
  <c r="AF211" i="6"/>
  <c r="AN211" i="6" s="1"/>
  <c r="AF27" i="6"/>
  <c r="AN27" i="6" s="1"/>
  <c r="AA250" i="7"/>
  <c r="AA135" i="7"/>
  <c r="W254" i="7"/>
  <c r="W676" i="7" s="1"/>
  <c r="AH676" i="6"/>
  <c r="AF254" i="6"/>
  <c r="AN254" i="6" s="1"/>
  <c r="AF208" i="6"/>
  <c r="AN208" i="6" s="1"/>
  <c r="AG334" i="6"/>
  <c r="V334" i="7" s="1"/>
  <c r="AC334" i="7" s="1"/>
  <c r="AC332" i="7" s="1"/>
  <c r="AG135" i="6"/>
  <c r="AG133" i="6" s="1"/>
  <c r="V133" i="7" s="1"/>
  <c r="AH666" i="6"/>
  <c r="AA86" i="7"/>
  <c r="AG313" i="6"/>
  <c r="AG311" i="6" s="1"/>
  <c r="AG86" i="6"/>
  <c r="AG44" i="6"/>
  <c r="AG42" i="6" s="1"/>
  <c r="V42" i="7" s="1"/>
  <c r="AI673" i="6"/>
  <c r="AI682" i="6" s="1"/>
  <c r="AI684" i="6" s="1"/>
  <c r="AG251" i="6"/>
  <c r="W675" i="7"/>
  <c r="AF332" i="6"/>
  <c r="AN332" i="6" s="1"/>
  <c r="V412" i="7"/>
  <c r="AC412" i="7" s="1"/>
  <c r="AH670" i="6"/>
  <c r="AH681" i="6" s="1"/>
  <c r="AH665" i="6"/>
  <c r="AH667" i="6" s="1"/>
  <c r="AH680" i="6" s="1"/>
  <c r="V32" i="7"/>
  <c r="AC32" i="7" s="1"/>
  <c r="AC30" i="7" s="1"/>
  <c r="V405" i="7"/>
  <c r="AC405" i="7" s="1"/>
  <c r="V201" i="7"/>
  <c r="AC201" i="7" s="1"/>
  <c r="AC199" i="7" s="1"/>
  <c r="AG364" i="6"/>
  <c r="V364" i="7" s="1"/>
  <c r="AC364" i="7" s="1"/>
  <c r="AC362" i="7" s="1"/>
  <c r="AG177" i="6"/>
  <c r="AG175" i="6" s="1"/>
  <c r="AG227" i="6"/>
  <c r="V227" i="7" s="1"/>
  <c r="AC227" i="7" s="1"/>
  <c r="AF403" i="6"/>
  <c r="AN403" i="6" s="1"/>
  <c r="AF371" i="6"/>
  <c r="AN371" i="6" s="1"/>
  <c r="AG89" i="6"/>
  <c r="AG87" i="6" s="1"/>
  <c r="AF362" i="6"/>
  <c r="AN362" i="6" s="1"/>
  <c r="AG108" i="6"/>
  <c r="V108" i="7" s="1"/>
  <c r="V301" i="7"/>
  <c r="AC301" i="7" s="1"/>
  <c r="AC299" i="7" s="1"/>
  <c r="AG53" i="6"/>
  <c r="AG51" i="6" s="1"/>
  <c r="V51" i="7" s="1"/>
  <c r="AF175" i="6"/>
  <c r="AN175" i="6" s="1"/>
  <c r="AF347" i="6"/>
  <c r="AN347" i="6" s="1"/>
  <c r="AA89" i="7"/>
  <c r="V337" i="7"/>
  <c r="AC337" i="7" s="1"/>
  <c r="AC335" i="7" s="1"/>
  <c r="V141" i="7"/>
  <c r="AC141" i="7" s="1"/>
  <c r="AC139" i="7" s="1"/>
  <c r="AA370" i="7"/>
  <c r="AA262" i="7"/>
  <c r="AD675" i="6"/>
  <c r="AG361" i="6"/>
  <c r="AG359" i="6" s="1"/>
  <c r="AG373" i="6"/>
  <c r="V373" i="7" s="1"/>
  <c r="AC373" i="7" s="1"/>
  <c r="AC371" i="7" s="1"/>
  <c r="AG349" i="6"/>
  <c r="V89" i="7"/>
  <c r="AC89" i="7" s="1"/>
  <c r="AC87" i="7" s="1"/>
  <c r="AG370" i="6"/>
  <c r="AG368" i="6" s="1"/>
  <c r="AG332" i="6"/>
  <c r="V332" i="7" s="1"/>
  <c r="AF365" i="6"/>
  <c r="AN365" i="6" s="1"/>
  <c r="AF266" i="6"/>
  <c r="AN266" i="6" s="1"/>
  <c r="AG124" i="6"/>
  <c r="AA159" i="7"/>
  <c r="AG65" i="6"/>
  <c r="V65" i="7" s="1"/>
  <c r="AC65" i="7" s="1"/>
  <c r="AC63" i="7" s="1"/>
  <c r="AF278" i="6"/>
  <c r="AN278" i="6" s="1"/>
  <c r="AG356" i="6"/>
  <c r="AG132" i="6"/>
  <c r="AG130" i="6" s="1"/>
  <c r="AG280" i="6"/>
  <c r="V280" i="7" s="1"/>
  <c r="AC280" i="7" s="1"/>
  <c r="AC278" i="7" s="1"/>
  <c r="AF157" i="6"/>
  <c r="AN157" i="6" s="1"/>
  <c r="AF160" i="6"/>
  <c r="AN160" i="6" s="1"/>
  <c r="AG320" i="6"/>
  <c r="V320" i="7" s="1"/>
  <c r="V165" i="7"/>
  <c r="AC165" i="7" s="1"/>
  <c r="AC163" i="7" s="1"/>
  <c r="V230" i="7"/>
  <c r="AC230" i="7" s="1"/>
  <c r="AC229" i="7" s="1"/>
  <c r="AG365" i="6"/>
  <c r="V159" i="7"/>
  <c r="AC159" i="7" s="1"/>
  <c r="AC157" i="7" s="1"/>
  <c r="AG302" i="6"/>
  <c r="V302" i="7" s="1"/>
  <c r="AA314" i="7"/>
  <c r="AE178" i="6"/>
  <c r="AB178" i="7" s="1"/>
  <c r="AG66" i="6"/>
  <c r="V66" i="7" s="1"/>
  <c r="AG400" i="6"/>
  <c r="V400" i="7" s="1"/>
  <c r="AE394" i="6"/>
  <c r="AB394" i="7" s="1"/>
  <c r="AE196" i="6"/>
  <c r="AB196" i="7" s="1"/>
  <c r="AD673" i="6"/>
  <c r="AF674" i="6"/>
  <c r="V328" i="7"/>
  <c r="AC328" i="7" s="1"/>
  <c r="AC326" i="7" s="1"/>
  <c r="V50" i="7"/>
  <c r="AC50" i="7" s="1"/>
  <c r="AC48" i="7" s="1"/>
  <c r="AE190" i="6"/>
  <c r="AB190" i="7" s="1"/>
  <c r="AF344" i="6"/>
  <c r="AN344" i="6" s="1"/>
  <c r="AA180" i="7"/>
  <c r="AF124" i="6"/>
  <c r="AN124" i="6" s="1"/>
  <c r="AA332" i="7"/>
  <c r="V38" i="7"/>
  <c r="AC38" i="7" s="1"/>
  <c r="AC36" i="7" s="1"/>
  <c r="V246" i="7"/>
  <c r="AC246" i="7" s="1"/>
  <c r="AC244" i="7" s="1"/>
  <c r="AE72" i="6"/>
  <c r="AB72" i="7" s="1"/>
  <c r="AA142" i="7"/>
  <c r="AA151" i="7"/>
  <c r="V195" i="7"/>
  <c r="AC195" i="7" s="1"/>
  <c r="AC193" i="7" s="1"/>
  <c r="AG27" i="6"/>
  <c r="V27" i="7" s="1"/>
  <c r="AG105" i="6"/>
  <c r="V105" i="7" s="1"/>
  <c r="AE335" i="6"/>
  <c r="AB335" i="7" s="1"/>
  <c r="AA281" i="7"/>
  <c r="AA409" i="7"/>
  <c r="AG180" i="6"/>
  <c r="V180" i="7" s="1"/>
  <c r="AC180" i="7" s="1"/>
  <c r="AC178" i="7" s="1"/>
  <c r="AA126" i="7"/>
  <c r="AA235" i="7"/>
  <c r="AA329" i="7"/>
  <c r="AA36" i="7"/>
  <c r="AE115" i="6"/>
  <c r="AB115" i="7" s="1"/>
  <c r="AE105" i="6"/>
  <c r="AB105" i="7" s="1"/>
  <c r="V259" i="7"/>
  <c r="AC259" i="7" s="1"/>
  <c r="AC257" i="7" s="1"/>
  <c r="AE350" i="6"/>
  <c r="AB350" i="7" s="1"/>
  <c r="AA104" i="7"/>
  <c r="AG192" i="6"/>
  <c r="V192" i="7" s="1"/>
  <c r="AC192" i="7" s="1"/>
  <c r="AC190" i="7" s="1"/>
  <c r="AA272" i="7"/>
  <c r="AE326" i="6"/>
  <c r="AB326" i="7" s="1"/>
  <c r="AA402" i="7"/>
  <c r="AA287" i="7"/>
  <c r="AE57" i="6"/>
  <c r="AB57" i="7" s="1"/>
  <c r="AF190" i="6"/>
  <c r="AN190" i="6" s="1"/>
  <c r="AE260" i="6"/>
  <c r="AB260" i="7" s="1"/>
  <c r="AA166" i="7"/>
  <c r="AA368" i="7"/>
  <c r="AG207" i="6"/>
  <c r="V207" i="7" s="1"/>
  <c r="AC207" i="7" s="1"/>
  <c r="AA81" i="7"/>
  <c r="AG292" i="6"/>
  <c r="AA139" i="7"/>
  <c r="AE217" i="6"/>
  <c r="AB217" i="7" s="1"/>
  <c r="AE3" i="6"/>
  <c r="AB3" i="7" s="1"/>
  <c r="AE93" i="6"/>
  <c r="AB93" i="7" s="1"/>
  <c r="AE299" i="6"/>
  <c r="AB299" i="7" s="1"/>
  <c r="AE12" i="6"/>
  <c r="AB12" i="7" s="1"/>
  <c r="AF130" i="6"/>
  <c r="AN130" i="6" s="1"/>
  <c r="AG77" i="6"/>
  <c r="AE226" i="6"/>
  <c r="AB226" i="7" s="1"/>
  <c r="AE99" i="6"/>
  <c r="AB99" i="7" s="1"/>
  <c r="AE329" i="6"/>
  <c r="AB329" i="7" s="1"/>
  <c r="AF63" i="6"/>
  <c r="AN63" i="6" s="1"/>
  <c r="AF290" i="6"/>
  <c r="AN290" i="6" s="1"/>
  <c r="AE193" i="6"/>
  <c r="AB193" i="7" s="1"/>
  <c r="AG189" i="6"/>
  <c r="AA189" i="7"/>
  <c r="AF187" i="6"/>
  <c r="AN187" i="6" s="1"/>
  <c r="AF380" i="6"/>
  <c r="AN380" i="6" s="1"/>
  <c r="AF72" i="6"/>
  <c r="AN72" i="6" s="1"/>
  <c r="AA87" i="7"/>
  <c r="AA271" i="7"/>
  <c r="AE269" i="6"/>
  <c r="AB269" i="7" s="1"/>
  <c r="AE69" i="6"/>
  <c r="AB69" i="7" s="1"/>
  <c r="AE130" i="6"/>
  <c r="AB130" i="7" s="1"/>
  <c r="AG59" i="6"/>
  <c r="AE75" i="6"/>
  <c r="AB75" i="7" s="1"/>
  <c r="AG265" i="6"/>
  <c r="AE320" i="6"/>
  <c r="AB320" i="7" s="1"/>
  <c r="AG275" i="6"/>
  <c r="V275" i="7" s="1"/>
  <c r="AA192" i="7"/>
  <c r="AA196" i="7"/>
  <c r="AF263" i="6"/>
  <c r="AN263" i="6" s="1"/>
  <c r="AE33" i="6"/>
  <c r="AB33" i="7" s="1"/>
  <c r="AF394" i="6"/>
  <c r="AN394" i="6" s="1"/>
  <c r="AF269" i="6"/>
  <c r="AN269" i="6" s="1"/>
  <c r="AA251" i="7"/>
  <c r="AA244" i="7"/>
  <c r="AF12" i="6"/>
  <c r="AN12" i="6" s="1"/>
  <c r="AA427" i="7"/>
  <c r="AG346" i="6"/>
  <c r="AG344" i="6" s="1"/>
  <c r="V344" i="7" s="1"/>
  <c r="AA15" i="7"/>
  <c r="AD666" i="6"/>
  <c r="AE18" i="6"/>
  <c r="AB18" i="7" s="1"/>
  <c r="AE241" i="6"/>
  <c r="AB241" i="7" s="1"/>
  <c r="AE60" i="6"/>
  <c r="AB60" i="7" s="1"/>
  <c r="AA422" i="7"/>
  <c r="AG389" i="6"/>
  <c r="V389" i="7" s="1"/>
  <c r="AC389" i="7" s="1"/>
  <c r="AC387" i="7" s="1"/>
  <c r="AF154" i="6"/>
  <c r="AN154" i="6" s="1"/>
  <c r="AE314" i="6"/>
  <c r="AB314" i="7" s="1"/>
  <c r="AE374" i="6"/>
  <c r="AB374" i="7" s="1"/>
  <c r="AG162" i="6"/>
  <c r="AG114" i="6"/>
  <c r="AF111" i="6"/>
  <c r="AN111" i="6" s="1"/>
  <c r="AA114" i="7"/>
  <c r="AA248" i="7"/>
  <c r="AA207" i="7"/>
  <c r="AE157" i="6"/>
  <c r="AB157" i="7" s="1"/>
  <c r="AF260" i="6"/>
  <c r="AN260" i="6" s="1"/>
  <c r="AG331" i="6"/>
  <c r="AE24" i="6"/>
  <c r="AB24" i="7" s="1"/>
  <c r="AG62" i="6"/>
  <c r="AE30" i="6"/>
  <c r="AB30" i="7" s="1"/>
  <c r="V35" i="7"/>
  <c r="AC35" i="7" s="1"/>
  <c r="AC33" i="7" s="1"/>
  <c r="AD665" i="6"/>
  <c r="AA331" i="7"/>
  <c r="AE296" i="6"/>
  <c r="AB296" i="7" s="1"/>
  <c r="AF400" i="6"/>
  <c r="AN400" i="6" s="1"/>
  <c r="AA3" i="7"/>
  <c r="AA311" i="7"/>
  <c r="AF60" i="6"/>
  <c r="AN60" i="6" s="1"/>
  <c r="AA396" i="7"/>
  <c r="AA362" i="7"/>
  <c r="AA163" i="7"/>
  <c r="AG271" i="6"/>
  <c r="AG269" i="6" s="1"/>
  <c r="V269" i="7" s="1"/>
  <c r="AA66" i="7"/>
  <c r="AA117" i="7"/>
  <c r="AA390" i="7"/>
  <c r="AA95" i="7"/>
  <c r="AF57" i="6"/>
  <c r="AN57" i="6" s="1"/>
  <c r="AF51" i="6"/>
  <c r="AN51" i="6" s="1"/>
  <c r="AA183" i="7"/>
  <c r="AA414" i="7"/>
  <c r="AG424" i="6"/>
  <c r="V424" i="7" s="1"/>
  <c r="AC424" i="7" s="1"/>
  <c r="AG26" i="6"/>
  <c r="AG242" i="6"/>
  <c r="AG241" i="6" s="1"/>
  <c r="V241" i="7" s="1"/>
  <c r="AA20" i="7"/>
  <c r="AG123" i="6"/>
  <c r="AG121" i="6" s="1"/>
  <c r="V121" i="7" s="1"/>
  <c r="AF99" i="6"/>
  <c r="AN99" i="6" s="1"/>
  <c r="AE290" i="6"/>
  <c r="AB290" i="7" s="1"/>
  <c r="AF127" i="6"/>
  <c r="AN127" i="6" s="1"/>
  <c r="AE220" i="6"/>
  <c r="AB220" i="7" s="1"/>
  <c r="AA420" i="7"/>
  <c r="AE63" i="6"/>
  <c r="AB63" i="7" s="1"/>
  <c r="AE341" i="6"/>
  <c r="AB341" i="7" s="1"/>
  <c r="AF226" i="6"/>
  <c r="AN226" i="6" s="1"/>
  <c r="V310" i="7"/>
  <c r="AC310" i="7" s="1"/>
  <c r="AC308" i="7" s="1"/>
  <c r="AG427" i="6"/>
  <c r="V427" i="7" s="1"/>
  <c r="AC427" i="7" s="1"/>
  <c r="AA218" i="7"/>
  <c r="AG218" i="6"/>
  <c r="AF217" i="6"/>
  <c r="AN217" i="6" s="1"/>
  <c r="AA340" i="7"/>
  <c r="AF338" i="6"/>
  <c r="AN338" i="6" s="1"/>
  <c r="AG340" i="6"/>
  <c r="AG314" i="6"/>
  <c r="V314" i="7" s="1"/>
  <c r="V256" i="7"/>
  <c r="AC256" i="7" s="1"/>
  <c r="AC254" i="7" s="1"/>
  <c r="V23" i="7"/>
  <c r="AC23" i="7" s="1"/>
  <c r="AC21" i="7" s="1"/>
  <c r="AA156" i="7"/>
  <c r="AA129" i="7"/>
  <c r="AG129" i="6"/>
  <c r="AG127" i="6" s="1"/>
  <c r="V127" i="7" s="1"/>
  <c r="AA47" i="7"/>
  <c r="AF45" i="6"/>
  <c r="AN45" i="6" s="1"/>
  <c r="AG47" i="6"/>
  <c r="AF115" i="6"/>
  <c r="AN115" i="6" s="1"/>
  <c r="AG117" i="6"/>
  <c r="AA107" i="7"/>
  <c r="AF105" i="6"/>
  <c r="AN105" i="6" s="1"/>
  <c r="AE674" i="6"/>
  <c r="AB420" i="7"/>
  <c r="AB674" i="7" s="1"/>
  <c r="AG385" i="6"/>
  <c r="AA385" i="7"/>
  <c r="AF383" i="6"/>
  <c r="AN383" i="6" s="1"/>
  <c r="AG186" i="6"/>
  <c r="AF184" i="6"/>
  <c r="AN184" i="6" s="1"/>
  <c r="AA186" i="7"/>
  <c r="AA71" i="7"/>
  <c r="AG71" i="6"/>
  <c r="AF69" i="6"/>
  <c r="AN69" i="6" s="1"/>
  <c r="AA298" i="7"/>
  <c r="AG298" i="6"/>
  <c r="AF296" i="6"/>
  <c r="AN296" i="6" s="1"/>
  <c r="AA389" i="7"/>
  <c r="AF387" i="6"/>
  <c r="AN387" i="6" s="1"/>
  <c r="AA14" i="7"/>
  <c r="AE154" i="6"/>
  <c r="V286" i="7"/>
  <c r="AC286" i="7" s="1"/>
  <c r="AC284" i="7" s="1"/>
  <c r="AG183" i="6"/>
  <c r="V183" i="7" s="1"/>
  <c r="AC183" i="7" s="1"/>
  <c r="AF18" i="6"/>
  <c r="AN18" i="6" s="1"/>
  <c r="AG14" i="6"/>
  <c r="AG12" i="6" s="1"/>
  <c r="V12" i="7" s="1"/>
  <c r="AF24" i="6"/>
  <c r="AN24" i="6" s="1"/>
  <c r="AA242" i="7"/>
  <c r="AG118" i="6"/>
  <c r="V118" i="7" s="1"/>
  <c r="AD670" i="6"/>
  <c r="AD676" i="6"/>
  <c r="AG156" i="6"/>
  <c r="V156" i="7" s="1"/>
  <c r="AC156" i="7" s="1"/>
  <c r="AA26" i="7"/>
  <c r="AA123" i="7"/>
  <c r="AA77" i="7"/>
  <c r="AG422" i="6"/>
  <c r="V422" i="7" s="1"/>
  <c r="AC422" i="7" s="1"/>
  <c r="AF341" i="6"/>
  <c r="AN341" i="6" s="1"/>
  <c r="AA343" i="7"/>
  <c r="AG343" i="6"/>
  <c r="AG95" i="6"/>
  <c r="AF93" i="6"/>
  <c r="AN93" i="6" s="1"/>
  <c r="AA350" i="7"/>
  <c r="AA353" i="7"/>
  <c r="AG99" i="6"/>
  <c r="V99" i="7" s="1"/>
  <c r="W666" i="7"/>
  <c r="AB184" i="7"/>
  <c r="AA6" i="7"/>
  <c r="AA193" i="7"/>
  <c r="AB254" i="7"/>
  <c r="AA335" i="7"/>
  <c r="V262" i="7"/>
  <c r="AC262" i="7" s="1"/>
  <c r="AC260" i="7" s="1"/>
  <c r="AB406" i="7"/>
  <c r="V370" i="7"/>
  <c r="AC370" i="7" s="1"/>
  <c r="AC368" i="7" s="1"/>
  <c r="AB305" i="7"/>
  <c r="AA305" i="7"/>
  <c r="V307" i="7"/>
  <c r="AC307" i="7" s="1"/>
  <c r="AC305" i="7" s="1"/>
  <c r="AA21" i="7"/>
  <c r="AB154" i="7"/>
  <c r="AG390" i="6"/>
  <c r="AG102" i="6"/>
  <c r="V102" i="7" s="1"/>
  <c r="AG6" i="6"/>
  <c r="V6" i="7" s="1"/>
  <c r="V147" i="7"/>
  <c r="AC147" i="7" s="1"/>
  <c r="AC145" i="7" s="1"/>
  <c r="AB21" i="7"/>
  <c r="W665" i="7"/>
  <c r="AB108" i="7"/>
  <c r="AG397" i="6"/>
  <c r="V397" i="7" s="1"/>
  <c r="AB84" i="7"/>
  <c r="AA241" i="7"/>
  <c r="AG377" i="6"/>
  <c r="V377" i="7" s="1"/>
  <c r="AA39" i="7"/>
  <c r="AB139" i="7"/>
  <c r="AA394" i="7"/>
  <c r="AG220" i="6"/>
  <c r="V220" i="7" s="1"/>
  <c r="AG148" i="6"/>
  <c r="V148" i="7" s="1"/>
  <c r="AG190" i="6"/>
  <c r="V190" i="7" s="1"/>
  <c r="AG248" i="6"/>
  <c r="V212" i="7"/>
  <c r="AC212" i="7" s="1"/>
  <c r="AC211" i="7" s="1"/>
  <c r="V144" i="7"/>
  <c r="AC144" i="7" s="1"/>
  <c r="V283" i="7"/>
  <c r="AC283" i="7" s="1"/>
  <c r="AC281" i="7" s="1"/>
  <c r="V382" i="7"/>
  <c r="AC382" i="7" s="1"/>
  <c r="AC380" i="7" s="1"/>
  <c r="AG353" i="6"/>
  <c r="V353" i="7" s="1"/>
  <c r="AA356" i="7"/>
  <c r="AA205" i="7"/>
  <c r="AG151" i="6"/>
  <c r="AG235" i="6"/>
  <c r="V235" i="7" s="1"/>
  <c r="AA406" i="7"/>
  <c r="W670" i="7"/>
  <c r="W681" i="7" s="1"/>
  <c r="X675" i="7"/>
  <c r="X673" i="7"/>
  <c r="V56" i="7"/>
  <c r="AC56" i="7" s="1"/>
  <c r="V325" i="7"/>
  <c r="AC325" i="7" s="1"/>
  <c r="V311" i="7"/>
  <c r="V166" i="7"/>
  <c r="V335" i="7"/>
  <c r="V244" i="7"/>
  <c r="V406" i="7"/>
  <c r="V281" i="7"/>
  <c r="AB238" i="7"/>
  <c r="AB163" i="7"/>
  <c r="AB263" i="7"/>
  <c r="AB166" i="7"/>
  <c r="AB87" i="7"/>
  <c r="AA400" i="7"/>
  <c r="AA323" i="7"/>
  <c r="AB202" i="7"/>
  <c r="V414" i="7"/>
  <c r="AC414" i="7" s="1"/>
  <c r="AA220" i="7"/>
  <c r="AB272" i="7"/>
  <c r="V415" i="7"/>
  <c r="AC415" i="7" s="1"/>
  <c r="AA136" i="7"/>
  <c r="AA199" i="7"/>
  <c r="AA75" i="7"/>
  <c r="AA33" i="7"/>
  <c r="AA232" i="7"/>
  <c r="AA202" i="7"/>
  <c r="AA169" i="7"/>
  <c r="V421" i="7"/>
  <c r="AC421" i="7" s="1"/>
  <c r="V81" i="7"/>
  <c r="V411" i="7"/>
  <c r="AC411" i="7" s="1"/>
  <c r="AC409" i="7" s="1"/>
  <c r="V323" i="7"/>
  <c r="AB42" i="7"/>
  <c r="AB251" i="7"/>
  <c r="AA54" i="7"/>
  <c r="AA214" i="7"/>
  <c r="AA377" i="7"/>
  <c r="AA397" i="7"/>
  <c r="V313" i="7"/>
  <c r="AC313" i="7" s="1"/>
  <c r="AG293" i="6"/>
  <c r="V266" i="7"/>
  <c r="V30" i="7"/>
  <c r="V168" i="7"/>
  <c r="AC168" i="7" s="1"/>
  <c r="AC166" i="7" s="1"/>
  <c r="V36" i="7"/>
  <c r="V90" i="7"/>
  <c r="V365" i="7"/>
  <c r="V98" i="7"/>
  <c r="AC98" i="7" s="1"/>
  <c r="AC96" i="7" s="1"/>
  <c r="V396" i="7"/>
  <c r="AC396" i="7" s="1"/>
  <c r="V299" i="7"/>
  <c r="V74" i="7"/>
  <c r="AC74" i="7" s="1"/>
  <c r="AG238" i="6"/>
  <c r="V257" i="7"/>
  <c r="V287" i="7"/>
  <c r="AG172" i="6"/>
  <c r="V124" i="7"/>
  <c r="AA175" i="7"/>
  <c r="AB81" i="7"/>
  <c r="AB214" i="7"/>
  <c r="AB66" i="7"/>
  <c r="AB400" i="7"/>
  <c r="AB353" i="7"/>
  <c r="AA299" i="7"/>
  <c r="AB390" i="7"/>
  <c r="AB675" i="7" s="1"/>
  <c r="AB142" i="7"/>
  <c r="AB281" i="7"/>
  <c r="AA347" i="7"/>
  <c r="AB172" i="7"/>
  <c r="AA211" i="7"/>
  <c r="AA326" i="7"/>
  <c r="AA48" i="7"/>
  <c r="AA178" i="7"/>
  <c r="AB278" i="7"/>
  <c r="AA172" i="7"/>
  <c r="V96" i="7"/>
  <c r="V175" i="7"/>
  <c r="V305" i="7"/>
  <c r="V394" i="7"/>
  <c r="V196" i="7"/>
  <c r="V72" i="7"/>
  <c r="V254" i="7"/>
  <c r="V54" i="7"/>
  <c r="V284" i="7"/>
  <c r="V33" i="7"/>
  <c r="V48" i="7"/>
  <c r="V21" i="7"/>
  <c r="AB118" i="7"/>
  <c r="AB311" i="7"/>
  <c r="AB365" i="7"/>
  <c r="AB275" i="7"/>
  <c r="AB27" i="7"/>
  <c r="AA84" i="7"/>
  <c r="V5" i="7"/>
  <c r="AC5" i="7" s="1"/>
  <c r="AC3" i="7" s="1"/>
  <c r="AG169" i="6"/>
  <c r="AA27" i="7"/>
  <c r="AA121" i="7"/>
  <c r="AA96" i="7"/>
  <c r="AA42" i="7"/>
  <c r="AA60" i="7"/>
  <c r="V390" i="7"/>
  <c r="V272" i="7"/>
  <c r="V403" i="7"/>
  <c r="V171" i="7"/>
  <c r="AC171" i="7" s="1"/>
  <c r="V139" i="7"/>
  <c r="V163" i="7"/>
  <c r="V380" i="7"/>
  <c r="V368" i="7"/>
  <c r="V229" i="7"/>
  <c r="AB169" i="7"/>
  <c r="AB124" i="7"/>
  <c r="AG223" i="6"/>
  <c r="AB127" i="7"/>
  <c r="AA238" i="7"/>
  <c r="AA102" i="7"/>
  <c r="V416" i="7"/>
  <c r="AC416" i="7" s="1"/>
  <c r="AA275" i="7"/>
  <c r="AA344" i="7"/>
  <c r="AA317" i="7"/>
  <c r="X678" i="7"/>
  <c r="V260" i="7"/>
  <c r="V211" i="7"/>
  <c r="V356" i="7"/>
  <c r="V295" i="7"/>
  <c r="AC295" i="7" s="1"/>
  <c r="AG3" i="6"/>
  <c r="V326" i="7"/>
  <c r="V142" i="7"/>
  <c r="V251" i="7"/>
  <c r="AG18" i="6"/>
  <c r="AG78" i="6"/>
  <c r="V308" i="7"/>
  <c r="V317" i="7"/>
  <c r="V193" i="7"/>
  <c r="V157" i="7"/>
  <c r="V239" i="7"/>
  <c r="AC239" i="7" s="1"/>
  <c r="AC238" i="7" s="1"/>
  <c r="V174" i="7"/>
  <c r="AC174" i="7" s="1"/>
  <c r="AC172" i="7" s="1"/>
  <c r="V199" i="7"/>
  <c r="V359" i="7"/>
  <c r="V145" i="7"/>
  <c r="AG232" i="6"/>
  <c r="V374" i="7"/>
  <c r="AG409" i="6"/>
  <c r="V87" i="7"/>
  <c r="AB145" i="7"/>
  <c r="AB317" i="7"/>
  <c r="AB377" i="7"/>
  <c r="AB187" i="7"/>
  <c r="V420" i="7"/>
  <c r="AC420" i="7" s="1"/>
  <c r="AG214" i="6"/>
  <c r="AB397" i="7"/>
  <c r="AB323" i="7"/>
  <c r="AB199" i="7"/>
  <c r="AB359" i="7"/>
  <c r="AG202" i="6"/>
  <c r="AA108" i="7"/>
  <c r="AA229" i="7"/>
  <c r="AA9" i="7"/>
  <c r="AA133" i="7"/>
  <c r="AA30" i="7"/>
  <c r="AA181" i="7"/>
  <c r="AB36" i="7"/>
  <c r="AE675" i="6"/>
  <c r="V215" i="7"/>
  <c r="AC215" i="7" s="1"/>
  <c r="V224" i="7"/>
  <c r="AC224" i="7" s="1"/>
  <c r="V204" i="7"/>
  <c r="AC204" i="7" s="1"/>
  <c r="AC400" i="7"/>
  <c r="AC232" i="7"/>
  <c r="AC374" i="7"/>
  <c r="AC302" i="7"/>
  <c r="AC390" i="7"/>
  <c r="AC99" i="7"/>
  <c r="AC275" i="7"/>
  <c r="AC90" i="7"/>
  <c r="AC39" i="7"/>
  <c r="AC350" i="7"/>
  <c r="AC320" i="7"/>
  <c r="AC108" i="7"/>
  <c r="AC406" i="7"/>
  <c r="AC78" i="7"/>
  <c r="AC102" i="7"/>
  <c r="AC317" i="7"/>
  <c r="AC235" i="7"/>
  <c r="AC27" i="7"/>
  <c r="AC287" i="7"/>
  <c r="AC15" i="7"/>
  <c r="AC6" i="7"/>
  <c r="AC124" i="7"/>
  <c r="AC118" i="7"/>
  <c r="AC248" i="7"/>
  <c r="AC105" i="7"/>
  <c r="AC353" i="7"/>
  <c r="AC356" i="7"/>
  <c r="AC272" i="7"/>
  <c r="AC403" i="7"/>
  <c r="AC365" i="7"/>
  <c r="AC377" i="7"/>
  <c r="AC251" i="7"/>
  <c r="AC226" i="7"/>
  <c r="AC18" i="7"/>
  <c r="AC81" i="7"/>
  <c r="AC151" i="7"/>
  <c r="AC196" i="7"/>
  <c r="AC314" i="7"/>
  <c r="AC148" i="7"/>
  <c r="AC397" i="7"/>
  <c r="AC220" i="7"/>
  <c r="AA403" i="7" l="1"/>
  <c r="AN673" i="6"/>
  <c r="V268" i="7"/>
  <c r="AC268" i="7" s="1"/>
  <c r="AC266" i="7" s="1"/>
  <c r="AA24" i="7"/>
  <c r="AN670" i="6"/>
  <c r="AN681" i="6" s="1"/>
  <c r="AA263" i="7"/>
  <c r="AA371" i="7"/>
  <c r="AA124" i="7"/>
  <c r="AN665" i="6"/>
  <c r="AA160" i="7"/>
  <c r="AA208" i="7"/>
  <c r="V138" i="7"/>
  <c r="AC138" i="7" s="1"/>
  <c r="AC136" i="7" s="1"/>
  <c r="AG136" i="6"/>
  <c r="V136" i="7" s="1"/>
  <c r="V361" i="7"/>
  <c r="AC361" i="7" s="1"/>
  <c r="AC359" i="7" s="1"/>
  <c r="AA269" i="7"/>
  <c r="AA157" i="7"/>
  <c r="AN666" i="6"/>
  <c r="AA278" i="7"/>
  <c r="AA266" i="7"/>
  <c r="AN676" i="6"/>
  <c r="AA254" i="7"/>
  <c r="AF675" i="6"/>
  <c r="AN675" i="6"/>
  <c r="AA365" i="7"/>
  <c r="AA359" i="7"/>
  <c r="AN674" i="6"/>
  <c r="AC205" i="7"/>
  <c r="AC668" i="7"/>
  <c r="W667" i="7"/>
  <c r="W680" i="7" s="1"/>
  <c r="V132" i="7"/>
  <c r="AC132" i="7" s="1"/>
  <c r="AC130" i="7" s="1"/>
  <c r="AG9" i="6"/>
  <c r="V9" i="7" s="1"/>
  <c r="W682" i="7"/>
  <c r="AG362" i="6"/>
  <c r="V362" i="7" s="1"/>
  <c r="AG226" i="6"/>
  <c r="V226" i="7" s="1"/>
  <c r="AG208" i="6"/>
  <c r="V208" i="7" s="1"/>
  <c r="V135" i="7"/>
  <c r="AC135" i="7" s="1"/>
  <c r="AC133" i="7" s="1"/>
  <c r="AH682" i="6"/>
  <c r="AH684" i="6" s="1"/>
  <c r="V177" i="7"/>
  <c r="AC177" i="7" s="1"/>
  <c r="AC175" i="7" s="1"/>
  <c r="V86" i="7"/>
  <c r="AC86" i="7" s="1"/>
  <c r="AC84" i="7" s="1"/>
  <c r="AG84" i="6"/>
  <c r="V84" i="7" s="1"/>
  <c r="V248" i="7"/>
  <c r="V151" i="7"/>
  <c r="V53" i="7"/>
  <c r="AC53" i="7" s="1"/>
  <c r="AC51" i="7" s="1"/>
  <c r="V44" i="7"/>
  <c r="AC44" i="7" s="1"/>
  <c r="AC42" i="7" s="1"/>
  <c r="AG674" i="6"/>
  <c r="AD682" i="6"/>
  <c r="AE666" i="6"/>
  <c r="V349" i="7"/>
  <c r="AC349" i="7" s="1"/>
  <c r="AC347" i="7" s="1"/>
  <c r="AG347" i="6"/>
  <c r="V347" i="7" s="1"/>
  <c r="AG387" i="6"/>
  <c r="V387" i="7" s="1"/>
  <c r="AG278" i="6"/>
  <c r="V278" i="7" s="1"/>
  <c r="AG63" i="6"/>
  <c r="V63" i="7" s="1"/>
  <c r="AF673" i="6"/>
  <c r="AD667" i="6"/>
  <c r="AG371" i="6"/>
  <c r="V371" i="7" s="1"/>
  <c r="AG178" i="6"/>
  <c r="V178" i="7" s="1"/>
  <c r="V123" i="7"/>
  <c r="AC123" i="7" s="1"/>
  <c r="AC121" i="7" s="1"/>
  <c r="AF665" i="6"/>
  <c r="AD681" i="6"/>
  <c r="AE665" i="6"/>
  <c r="AA674" i="7"/>
  <c r="AG205" i="6"/>
  <c r="V205" i="7" s="1"/>
  <c r="V271" i="7"/>
  <c r="AC271" i="7" s="1"/>
  <c r="AC269" i="7" s="1"/>
  <c r="AG154" i="6"/>
  <c r="V14" i="7"/>
  <c r="AC14" i="7" s="1"/>
  <c r="AC12" i="7" s="1"/>
  <c r="AD680" i="6"/>
  <c r="AA93" i="7"/>
  <c r="AA341" i="7"/>
  <c r="AA18" i="7"/>
  <c r="AA383" i="7"/>
  <c r="AA675" i="7" s="1"/>
  <c r="AA115" i="7"/>
  <c r="V242" i="7"/>
  <c r="AC242" i="7" s="1"/>
  <c r="AC241" i="7" s="1"/>
  <c r="AA338" i="7"/>
  <c r="AA57" i="7"/>
  <c r="AG263" i="6"/>
  <c r="V263" i="7" s="1"/>
  <c r="V265" i="7"/>
  <c r="AC265" i="7" s="1"/>
  <c r="AC263" i="7" s="1"/>
  <c r="V59" i="7"/>
  <c r="AC59" i="7" s="1"/>
  <c r="AC57" i="7" s="1"/>
  <c r="AG57" i="6"/>
  <c r="V57" i="7" s="1"/>
  <c r="AA72" i="7"/>
  <c r="V292" i="7"/>
  <c r="AC292" i="7" s="1"/>
  <c r="AC290" i="7" s="1"/>
  <c r="AG290" i="6"/>
  <c r="V290" i="7" s="1"/>
  <c r="AA387" i="7"/>
  <c r="AA105" i="7"/>
  <c r="AA226" i="7"/>
  <c r="V62" i="7"/>
  <c r="AC62" i="7" s="1"/>
  <c r="AC60" i="7" s="1"/>
  <c r="AG60" i="6"/>
  <c r="V60" i="7" s="1"/>
  <c r="AG329" i="6"/>
  <c r="V329" i="7" s="1"/>
  <c r="V331" i="7"/>
  <c r="AC331" i="7" s="1"/>
  <c r="AC329" i="7" s="1"/>
  <c r="V114" i="7"/>
  <c r="AC114" i="7" s="1"/>
  <c r="AC111" i="7" s="1"/>
  <c r="AG111" i="6"/>
  <c r="AA154" i="7"/>
  <c r="V189" i="7"/>
  <c r="AC189" i="7" s="1"/>
  <c r="AC187" i="7" s="1"/>
  <c r="AG187" i="6"/>
  <c r="V187" i="7" s="1"/>
  <c r="AA290" i="7"/>
  <c r="AA130" i="7"/>
  <c r="AE676" i="6"/>
  <c r="AA69" i="7"/>
  <c r="AA184" i="7"/>
  <c r="AA45" i="7"/>
  <c r="AA217" i="7"/>
  <c r="AA380" i="7"/>
  <c r="AA190" i="7"/>
  <c r="AA12" i="7"/>
  <c r="AE673" i="6"/>
  <c r="AE670" i="6"/>
  <c r="AE681" i="6" s="1"/>
  <c r="AG181" i="6"/>
  <c r="V181" i="7" s="1"/>
  <c r="AF666" i="6"/>
  <c r="AA296" i="7"/>
  <c r="V346" i="7"/>
  <c r="AC346" i="7" s="1"/>
  <c r="AC344" i="7" s="1"/>
  <c r="AA127" i="7"/>
  <c r="AA99" i="7"/>
  <c r="V26" i="7"/>
  <c r="AC26" i="7" s="1"/>
  <c r="AC24" i="7" s="1"/>
  <c r="AG24" i="6"/>
  <c r="V24" i="7" s="1"/>
  <c r="AA51" i="7"/>
  <c r="AA260" i="7"/>
  <c r="AA111" i="7"/>
  <c r="AG160" i="6"/>
  <c r="V160" i="7" s="1"/>
  <c r="V162" i="7"/>
  <c r="AC162" i="7" s="1"/>
  <c r="AC160" i="7" s="1"/>
  <c r="AA187" i="7"/>
  <c r="AA63" i="7"/>
  <c r="V77" i="7"/>
  <c r="AC77" i="7" s="1"/>
  <c r="AC75" i="7" s="1"/>
  <c r="AG75" i="6"/>
  <c r="V75" i="7" s="1"/>
  <c r="AG93" i="6"/>
  <c r="V93" i="7" s="1"/>
  <c r="V95" i="7"/>
  <c r="AC95" i="7" s="1"/>
  <c r="AG45" i="6"/>
  <c r="V45" i="7" s="1"/>
  <c r="V47" i="7"/>
  <c r="AC47" i="7" s="1"/>
  <c r="AF670" i="6"/>
  <c r="V129" i="7"/>
  <c r="AC129" i="7" s="1"/>
  <c r="V343" i="7"/>
  <c r="AC343" i="7" s="1"/>
  <c r="AG341" i="6"/>
  <c r="V341" i="7" s="1"/>
  <c r="AG383" i="6"/>
  <c r="V385" i="7"/>
  <c r="AC385" i="7" s="1"/>
  <c r="AG296" i="6"/>
  <c r="V296" i="7" s="1"/>
  <c r="V298" i="7"/>
  <c r="AC298" i="7" s="1"/>
  <c r="AC142" i="7"/>
  <c r="AF676" i="6"/>
  <c r="AG69" i="6"/>
  <c r="V69" i="7" s="1"/>
  <c r="V71" i="7"/>
  <c r="AC71" i="7" s="1"/>
  <c r="AG184" i="6"/>
  <c r="V184" i="7" s="1"/>
  <c r="V186" i="7"/>
  <c r="AC186" i="7" s="1"/>
  <c r="V117" i="7"/>
  <c r="AC117" i="7" s="1"/>
  <c r="AG115" i="6"/>
  <c r="V115" i="7" s="1"/>
  <c r="AG338" i="6"/>
  <c r="V338" i="7" s="1"/>
  <c r="V340" i="7"/>
  <c r="AC340" i="7" s="1"/>
  <c r="AG217" i="6"/>
  <c r="V217" i="7" s="1"/>
  <c r="V218" i="7"/>
  <c r="AC218" i="7" s="1"/>
  <c r="AC54" i="7"/>
  <c r="AC169" i="7"/>
  <c r="AC154" i="7"/>
  <c r="X682" i="7"/>
  <c r="X684" i="7" s="1"/>
  <c r="D43" i="5" s="1"/>
  <c r="D45" i="5" s="1"/>
  <c r="D47" i="5" s="1"/>
  <c r="D53" i="5" s="1"/>
  <c r="AD662" i="7" s="1"/>
  <c r="AC323" i="7"/>
  <c r="AB673" i="7"/>
  <c r="AB670" i="7"/>
  <c r="AB681" i="7" s="1"/>
  <c r="AB676" i="7"/>
  <c r="AC72" i="7"/>
  <c r="AC293" i="7"/>
  <c r="AC202" i="7"/>
  <c r="AC394" i="7"/>
  <c r="AB665" i="7"/>
  <c r="AB666" i="7"/>
  <c r="AF663" i="8"/>
  <c r="AN663" i="8" s="1"/>
  <c r="V223" i="7"/>
  <c r="V169" i="7"/>
  <c r="AC214" i="7"/>
  <c r="AC311" i="7"/>
  <c r="V674" i="7"/>
  <c r="V214" i="7"/>
  <c r="V232" i="7"/>
  <c r="V18" i="7"/>
  <c r="V238" i="7"/>
  <c r="V130" i="7"/>
  <c r="V293" i="7"/>
  <c r="V409" i="7"/>
  <c r="V78" i="7"/>
  <c r="V3" i="7"/>
  <c r="AC674" i="7"/>
  <c r="V202" i="7"/>
  <c r="V154" i="7"/>
  <c r="V172" i="7"/>
  <c r="AC223" i="7"/>
  <c r="AC181" i="7"/>
  <c r="AE667" i="6"/>
  <c r="AN667" i="6" l="1"/>
  <c r="AN680" i="6" s="1"/>
  <c r="AN682" i="6"/>
  <c r="W684" i="7"/>
  <c r="C43" i="5" s="1"/>
  <c r="C45" i="5" s="1"/>
  <c r="C47" i="5" s="1"/>
  <c r="C53" i="5" s="1"/>
  <c r="AD40" i="7" s="1"/>
  <c r="AG666" i="6"/>
  <c r="V383" i="7"/>
  <c r="V675" i="7" s="1"/>
  <c r="AG675" i="6"/>
  <c r="AG676" i="6"/>
  <c r="AG670" i="6"/>
  <c r="AG681" i="6" s="1"/>
  <c r="V111" i="7"/>
  <c r="V665" i="7" s="1"/>
  <c r="AG665" i="6"/>
  <c r="AG667" i="6" s="1"/>
  <c r="AG680" i="6" s="1"/>
  <c r="AG673" i="6"/>
  <c r="AE682" i="6"/>
  <c r="AD684" i="6"/>
  <c r="AA665" i="7"/>
  <c r="AA670" i="7"/>
  <c r="AA681" i="7" s="1"/>
  <c r="AA673" i="7"/>
  <c r="AA666" i="7"/>
  <c r="AA676" i="7"/>
  <c r="AF667" i="6"/>
  <c r="AF682" i="6"/>
  <c r="AB682" i="7"/>
  <c r="AF681" i="6"/>
  <c r="AC115" i="7"/>
  <c r="AC677" i="7" s="1"/>
  <c r="AC296" i="7"/>
  <c r="AD650" i="7"/>
  <c r="AF650" i="7" s="1"/>
  <c r="AN650" i="7" s="1"/>
  <c r="AC338" i="7"/>
  <c r="AC184" i="7"/>
  <c r="AC666" i="7" s="1"/>
  <c r="AC341" i="7"/>
  <c r="AC93" i="7"/>
  <c r="AD237" i="7"/>
  <c r="AF237" i="7" s="1"/>
  <c r="AN237" i="7" s="1"/>
  <c r="AD659" i="7"/>
  <c r="AF659" i="7" s="1"/>
  <c r="AN659" i="7" s="1"/>
  <c r="AC383" i="7"/>
  <c r="AC127" i="7"/>
  <c r="AD222" i="7"/>
  <c r="AF222" i="7" s="1"/>
  <c r="AN222" i="7" s="1"/>
  <c r="AD228" i="7"/>
  <c r="AF228" i="7" s="1"/>
  <c r="AN228" i="7" s="1"/>
  <c r="AC217" i="7"/>
  <c r="AC69" i="7"/>
  <c r="AC45" i="7"/>
  <c r="AD660" i="7"/>
  <c r="AF660" i="7" s="1"/>
  <c r="AN660" i="7" s="1"/>
  <c r="AD657" i="7"/>
  <c r="AD240" i="7"/>
  <c r="AD641" i="7"/>
  <c r="AF641" i="7" s="1"/>
  <c r="AN641" i="7" s="1"/>
  <c r="AD632" i="7"/>
  <c r="AD536" i="7"/>
  <c r="AF536" i="7" s="1"/>
  <c r="AN536" i="7" s="1"/>
  <c r="AD647" i="7"/>
  <c r="AF647" i="7" s="1"/>
  <c r="AN647" i="7" s="1"/>
  <c r="AD646" i="7"/>
  <c r="AF646" i="7" s="1"/>
  <c r="AN646" i="7" s="1"/>
  <c r="AD649" i="7"/>
  <c r="AF649" i="7" s="1"/>
  <c r="AN649" i="7" s="1"/>
  <c r="AD636" i="7"/>
  <c r="AD656" i="7"/>
  <c r="AD630" i="7"/>
  <c r="AF630" i="7" s="1"/>
  <c r="AN630" i="7" s="1"/>
  <c r="AD243" i="7"/>
  <c r="AF243" i="7" s="1"/>
  <c r="AN243" i="7" s="1"/>
  <c r="AD648" i="7"/>
  <c r="AF648" i="7" s="1"/>
  <c r="AN648" i="7" s="1"/>
  <c r="AD635" i="7"/>
  <c r="AF635" i="7" s="1"/>
  <c r="AN635" i="7" s="1"/>
  <c r="AD393" i="7"/>
  <c r="AD633" i="7"/>
  <c r="AF633" i="7" s="1"/>
  <c r="AN633" i="7" s="1"/>
  <c r="AD643" i="7"/>
  <c r="AD644" i="7"/>
  <c r="AF644" i="7" s="1"/>
  <c r="AN644" i="7" s="1"/>
  <c r="AD231" i="7"/>
  <c r="AF231" i="7" s="1"/>
  <c r="AN231" i="7" s="1"/>
  <c r="AD655" i="7"/>
  <c r="AF655" i="7" s="1"/>
  <c r="AN655" i="7" s="1"/>
  <c r="AD652" i="7"/>
  <c r="AF652" i="7" s="1"/>
  <c r="AN652" i="7" s="1"/>
  <c r="AD234" i="7"/>
  <c r="AF234" i="7" s="1"/>
  <c r="AN234" i="7" s="1"/>
  <c r="AD386" i="7"/>
  <c r="AD642" i="7"/>
  <c r="AF642" i="7" s="1"/>
  <c r="AN642" i="7" s="1"/>
  <c r="AD631" i="7"/>
  <c r="AD653" i="7"/>
  <c r="AD216" i="7"/>
  <c r="AD638" i="7"/>
  <c r="AD639" i="7"/>
  <c r="AD658" i="7"/>
  <c r="AF658" i="7" s="1"/>
  <c r="AN658" i="7" s="1"/>
  <c r="AD219" i="7"/>
  <c r="AF219" i="7" s="1"/>
  <c r="AN219" i="7" s="1"/>
  <c r="AD654" i="7"/>
  <c r="AD640" i="7"/>
  <c r="AF640" i="7" s="1"/>
  <c r="AN640" i="7" s="1"/>
  <c r="AD247" i="7"/>
  <c r="AF247" i="7" s="1"/>
  <c r="AN247" i="7" s="1"/>
  <c r="AD487" i="7"/>
  <c r="AF487" i="7" s="1"/>
  <c r="AN487" i="7" s="1"/>
  <c r="AD225" i="7"/>
  <c r="AF225" i="7" s="1"/>
  <c r="AN225" i="7" s="1"/>
  <c r="AD213" i="7"/>
  <c r="AF213" i="7" s="1"/>
  <c r="AN213" i="7" s="1"/>
  <c r="AD637" i="7"/>
  <c r="AF637" i="7" s="1"/>
  <c r="AN637" i="7" s="1"/>
  <c r="AD634" i="7"/>
  <c r="AF40" i="7"/>
  <c r="AN40" i="7" s="1"/>
  <c r="AD288" i="7"/>
  <c r="AD619" i="7"/>
  <c r="AD465" i="7"/>
  <c r="AD443" i="7"/>
  <c r="AD562" i="7"/>
  <c r="AD592" i="7"/>
  <c r="AD526" i="7"/>
  <c r="AD553" i="7"/>
  <c r="AD554" i="7"/>
  <c r="AD547" i="7"/>
  <c r="AD529" i="7"/>
  <c r="AD584" i="7"/>
  <c r="AD463" i="7"/>
  <c r="AD309" i="7"/>
  <c r="AD125" i="7"/>
  <c r="AD345" i="7"/>
  <c r="AD122" i="7"/>
  <c r="AD360" i="7"/>
  <c r="AD315" i="7"/>
  <c r="AD191" i="7"/>
  <c r="AD517" i="7"/>
  <c r="AD473" i="7"/>
  <c r="AD470" i="7"/>
  <c r="AD563" i="7"/>
  <c r="AD623" i="7"/>
  <c r="AD469" i="7"/>
  <c r="AD450" i="7"/>
  <c r="AD506" i="7"/>
  <c r="AD538" i="7"/>
  <c r="AD524" i="7"/>
  <c r="AD437" i="7"/>
  <c r="AD522" i="7"/>
  <c r="AD575" i="7"/>
  <c r="AD398" i="7"/>
  <c r="AD407" i="7"/>
  <c r="AD103" i="7"/>
  <c r="AD164" i="7"/>
  <c r="AD116" i="7"/>
  <c r="AD185" i="7"/>
  <c r="AD264" i="7"/>
  <c r="AD252" i="7"/>
  <c r="AD626" i="7"/>
  <c r="AD539" i="7"/>
  <c r="AD460" i="7"/>
  <c r="AD595" i="7"/>
  <c r="AD510" i="7"/>
  <c r="AD621" i="7"/>
  <c r="AD493" i="7"/>
  <c r="AD572" i="7"/>
  <c r="AD479" i="7"/>
  <c r="AD625" i="7"/>
  <c r="AD482" i="7"/>
  <c r="AD549" i="7"/>
  <c r="AD197" i="7"/>
  <c r="AD378" i="7"/>
  <c r="AD155" i="7"/>
  <c r="AD100" i="7"/>
  <c r="AD161" i="7"/>
  <c r="AD312" i="7"/>
  <c r="AD357" i="7"/>
  <c r="AD404" i="7"/>
  <c r="AD61" i="7"/>
  <c r="AD596" i="7"/>
  <c r="AD573" i="7"/>
  <c r="AD594" i="7"/>
  <c r="AD445" i="7"/>
  <c r="AD444" i="7"/>
  <c r="AD548" i="7"/>
  <c r="AD497" i="7"/>
  <c r="AD516" i="7"/>
  <c r="AD467" i="7"/>
  <c r="AD503" i="7"/>
  <c r="AD453" i="7"/>
  <c r="AD551" i="7"/>
  <c r="AD200" i="7"/>
  <c r="AD67" i="7"/>
  <c r="AD52" i="7"/>
  <c r="AD13" i="7"/>
  <c r="AD580" i="7"/>
  <c r="AD363" i="7"/>
  <c r="AD395" i="7"/>
  <c r="AD206" i="7"/>
  <c r="AD624" i="7"/>
  <c r="AD514" i="7"/>
  <c r="AD616" i="7"/>
  <c r="AD597" i="7"/>
  <c r="AD458" i="7"/>
  <c r="AD472" i="7"/>
  <c r="AD474" i="7"/>
  <c r="AD451" i="7"/>
  <c r="AD501" i="7"/>
  <c r="AD585" i="7"/>
  <c r="AD521" i="7"/>
  <c r="AD28" i="7"/>
  <c r="AD456" i="7"/>
  <c r="AD194" i="7"/>
  <c r="AD303" i="7"/>
  <c r="AD531" i="7"/>
  <c r="AD173" i="7"/>
  <c r="AD333" i="7"/>
  <c r="AD170" i="7"/>
  <c r="AD97" i="7"/>
  <c r="AD609" i="7"/>
  <c r="AD589" i="7"/>
  <c r="AD528" i="7"/>
  <c r="AD454" i="7"/>
  <c r="AD442" i="7"/>
  <c r="AD557" i="7"/>
  <c r="AD430" i="7"/>
  <c r="AD543" i="7"/>
  <c r="AD449" i="7"/>
  <c r="AD545" i="7"/>
  <c r="AD485" i="7"/>
  <c r="AD615" i="7"/>
  <c r="AD25" i="7"/>
  <c r="AD336" i="7"/>
  <c r="AD91" i="7"/>
  <c r="AD131" i="7"/>
  <c r="AD4" i="7"/>
  <c r="AD342" i="7"/>
  <c r="AD64" i="7"/>
  <c r="AD267" i="7"/>
  <c r="AD511" i="7"/>
  <c r="AF511" i="7" s="1"/>
  <c r="AN511" i="7" s="1"/>
  <c r="AD542" i="7"/>
  <c r="AF542" i="7" s="1"/>
  <c r="AN542" i="7" s="1"/>
  <c r="AD620" i="7"/>
  <c r="AD464" i="7"/>
  <c r="AF464" i="7" s="1"/>
  <c r="AN464" i="7" s="1"/>
  <c r="AD617" i="7"/>
  <c r="AF617" i="7" s="1"/>
  <c r="AN617" i="7" s="1"/>
  <c r="AD604" i="7"/>
  <c r="AD433" i="7"/>
  <c r="AD533" i="7"/>
  <c r="AF533" i="7" s="1"/>
  <c r="AN533" i="7" s="1"/>
  <c r="AD591" i="7"/>
  <c r="AF591" i="7" s="1"/>
  <c r="AN591" i="7" s="1"/>
  <c r="AD505" i="7"/>
  <c r="AF505" i="7" s="1"/>
  <c r="AN505" i="7" s="1"/>
  <c r="AD564" i="7"/>
  <c r="AD518" i="7"/>
  <c r="AD140" i="7"/>
  <c r="AD149" i="7"/>
  <c r="AF149" i="7" s="1"/>
  <c r="AN149" i="7" s="1"/>
  <c r="AD388" i="7"/>
  <c r="AD19" i="7"/>
  <c r="AF19" i="7" s="1"/>
  <c r="AN19" i="7" s="1"/>
  <c r="AD330" i="7"/>
  <c r="AD300" i="7"/>
  <c r="AD279" i="7"/>
  <c r="AD106" i="7"/>
  <c r="AF106" i="7" s="1"/>
  <c r="AN106" i="7" s="1"/>
  <c r="AD369" i="7"/>
  <c r="AD570" i="7"/>
  <c r="AD455" i="7"/>
  <c r="AD556" i="7"/>
  <c r="AD461" i="7"/>
  <c r="AD532" i="7"/>
  <c r="AD588" i="7"/>
  <c r="AD569" i="7"/>
  <c r="AD498" i="7"/>
  <c r="AD603" i="7"/>
  <c r="AD576" i="7"/>
  <c r="AD502" i="7"/>
  <c r="AD255" i="7"/>
  <c r="AD466" i="7"/>
  <c r="AD348" i="7"/>
  <c r="AD37" i="7"/>
  <c r="AD366" i="7"/>
  <c r="AD375" i="7"/>
  <c r="AD321" i="7"/>
  <c r="AD31" i="7"/>
  <c r="AD282" i="7"/>
  <c r="AD586" i="7"/>
  <c r="AD583" i="7"/>
  <c r="AD480" i="7"/>
  <c r="AD496" i="7"/>
  <c r="AD600" i="7"/>
  <c r="AD540" i="7"/>
  <c r="AD550" i="7"/>
  <c r="AD523" i="7"/>
  <c r="AD494" i="7"/>
  <c r="AD614" i="7"/>
  <c r="AD535" i="7"/>
  <c r="AD558" i="7"/>
  <c r="AD88" i="7"/>
  <c r="AD143" i="7"/>
  <c r="AD146" i="7"/>
  <c r="AD119" i="7"/>
  <c r="AD16" i="7"/>
  <c r="AD429" i="7"/>
  <c r="AD34" i="7"/>
  <c r="AD471" i="7"/>
  <c r="AD568" i="7"/>
  <c r="AD552" i="7"/>
  <c r="AD560" i="7"/>
  <c r="AD491" i="7"/>
  <c r="AD541" i="7"/>
  <c r="AD440" i="7"/>
  <c r="AD447" i="7"/>
  <c r="AD567" i="7"/>
  <c r="AD512" i="7"/>
  <c r="AD481" i="7"/>
  <c r="AD608" i="7"/>
  <c r="AD601" i="7"/>
  <c r="AD58" i="7"/>
  <c r="AD391" i="7"/>
  <c r="AD128" i="7"/>
  <c r="AD85" i="7"/>
  <c r="AD55" i="7"/>
  <c r="AD273" i="7"/>
  <c r="AD46" i="7"/>
  <c r="AD339" i="7"/>
  <c r="AD534" i="7"/>
  <c r="AD431" i="7"/>
  <c r="AD513" i="7"/>
  <c r="AD587" i="7"/>
  <c r="AD468" i="7"/>
  <c r="AD448" i="7"/>
  <c r="AD520" i="7"/>
  <c r="AD478" i="7"/>
  <c r="AD574" i="7"/>
  <c r="AD530" i="7"/>
  <c r="AD628" i="7"/>
  <c r="AD519" i="7"/>
  <c r="AD435" i="7"/>
  <c r="AD401" i="7"/>
  <c r="AD245" i="7"/>
  <c r="AD410" i="7"/>
  <c r="AD79" i="7"/>
  <c r="AD351" i="7"/>
  <c r="AD10" i="7"/>
  <c r="AD384" i="7"/>
  <c r="AD285" i="7"/>
  <c r="AD489" i="7"/>
  <c r="AD475" i="7"/>
  <c r="AD432" i="7"/>
  <c r="AD488" i="7"/>
  <c r="AD593" i="7"/>
  <c r="AD629" i="7"/>
  <c r="AD627" i="7"/>
  <c r="AD507" i="7"/>
  <c r="AD605" i="7"/>
  <c r="AD452" i="7"/>
  <c r="AD613" i="7"/>
  <c r="AD610" i="7"/>
  <c r="AD179" i="7"/>
  <c r="AD113" i="7"/>
  <c r="AD209" i="7"/>
  <c r="AD294" i="7"/>
  <c r="AD82" i="7"/>
  <c r="AD261" i="7"/>
  <c r="AD137" i="7"/>
  <c r="AD182" i="7"/>
  <c r="AD577" i="7"/>
  <c r="AD571" i="7"/>
  <c r="AD581" i="7"/>
  <c r="AD306" i="7"/>
  <c r="AD167" i="7"/>
  <c r="AD611" i="7"/>
  <c r="AD561" i="7"/>
  <c r="AF561" i="7" s="1"/>
  <c r="AN561" i="7" s="1"/>
  <c r="AD544" i="7"/>
  <c r="AF544" i="7" s="1"/>
  <c r="AN544" i="7" s="1"/>
  <c r="AD76" i="7"/>
  <c r="AD203" i="7"/>
  <c r="AF203" i="7" s="1"/>
  <c r="AN203" i="7" s="1"/>
  <c r="AD527" i="7"/>
  <c r="AD606" i="7"/>
  <c r="AD578" i="7"/>
  <c r="AD297" i="7"/>
  <c r="AD109" i="7"/>
  <c r="AD612" i="7"/>
  <c r="AF612" i="7" s="1"/>
  <c r="AN612" i="7" s="1"/>
  <c r="AD504" i="7"/>
  <c r="AD477" i="7"/>
  <c r="AF477" i="7" s="1"/>
  <c r="AN477" i="7" s="1"/>
  <c r="AD43" i="7"/>
  <c r="AD566" i="7"/>
  <c r="AD459" i="7"/>
  <c r="AD622" i="7"/>
  <c r="AD476" i="7"/>
  <c r="AD176" i="7"/>
  <c r="AD70" i="7"/>
  <c r="AD499" i="7"/>
  <c r="AD462" i="7"/>
  <c r="AF462" i="7" s="1"/>
  <c r="AN462" i="7" s="1"/>
  <c r="AD436" i="7"/>
  <c r="AF436" i="7" s="1"/>
  <c r="AN436" i="7" s="1"/>
  <c r="AD372" i="7"/>
  <c r="AD276" i="7"/>
  <c r="AF276" i="7" s="1"/>
  <c r="AN276" i="7" s="1"/>
  <c r="AD441" i="7"/>
  <c r="AD515" i="7"/>
  <c r="AD439" i="7"/>
  <c r="AD291" i="7"/>
  <c r="AD318" i="7"/>
  <c r="AD590" i="7"/>
  <c r="AF590" i="7" s="1"/>
  <c r="AN590" i="7" s="1"/>
  <c r="AD525" i="7"/>
  <c r="AD446" i="7"/>
  <c r="AD73" i="7"/>
  <c r="AF73" i="7" s="1"/>
  <c r="AN73" i="7" s="1"/>
  <c r="AD602" i="7"/>
  <c r="AD495" i="7"/>
  <c r="AD607" i="7"/>
  <c r="AD546" i="7"/>
  <c r="AD354" i="7"/>
  <c r="AD483" i="7"/>
  <c r="AD559" i="7"/>
  <c r="AF559" i="7" s="1"/>
  <c r="AN559" i="7" s="1"/>
  <c r="AD508" i="7"/>
  <c r="AD598" i="7"/>
  <c r="AD324" i="7"/>
  <c r="AD270" i="7"/>
  <c r="AD579" i="7"/>
  <c r="AD509" i="7"/>
  <c r="AD490" i="7"/>
  <c r="AD249" i="7"/>
  <c r="AD188" i="7"/>
  <c r="AD599" i="7"/>
  <c r="AD582" i="7"/>
  <c r="AD537" i="7"/>
  <c r="AF537" i="7" s="1"/>
  <c r="AN537" i="7" s="1"/>
  <c r="AD327" i="7"/>
  <c r="AD7" i="7"/>
  <c r="AD565" i="7"/>
  <c r="AD492" i="7"/>
  <c r="AD438" i="7"/>
  <c r="AD134" i="7"/>
  <c r="AF134" i="7" s="1"/>
  <c r="AN134" i="7" s="1"/>
  <c r="AD258" i="7"/>
  <c r="AD618" i="7"/>
  <c r="AF618" i="7" s="1"/>
  <c r="AN618" i="7" s="1"/>
  <c r="AD22" i="7"/>
  <c r="AD500" i="7"/>
  <c r="AD486" i="7"/>
  <c r="AD94" i="7"/>
  <c r="AD381" i="7"/>
  <c r="AF381" i="7" s="1"/>
  <c r="AN381" i="7" s="1"/>
  <c r="AD555" i="7"/>
  <c r="AD49" i="7"/>
  <c r="AD158" i="7"/>
  <c r="AF158" i="7" s="1"/>
  <c r="AN158" i="7" s="1"/>
  <c r="AD434" i="7"/>
  <c r="AD457" i="7"/>
  <c r="AD484" i="7"/>
  <c r="AD152" i="7"/>
  <c r="AF369" i="7"/>
  <c r="AN369" i="7" s="1"/>
  <c r="V676" i="7"/>
  <c r="AF662" i="7"/>
  <c r="AN662" i="7" s="1"/>
  <c r="V673" i="7"/>
  <c r="AB667" i="7"/>
  <c r="AB680" i="7" s="1"/>
  <c r="AE663" i="8"/>
  <c r="AJ663" i="8"/>
  <c r="AJ668" i="8" s="1"/>
  <c r="AJ680" i="8" s="1"/>
  <c r="AJ684" i="8" s="1"/>
  <c r="V670" i="7"/>
  <c r="V681" i="7" s="1"/>
  <c r="V666" i="7"/>
  <c r="AE680" i="6"/>
  <c r="AN684" i="6" l="1"/>
  <c r="AC673" i="7"/>
  <c r="AC671" i="7"/>
  <c r="AC678" i="7"/>
  <c r="AE369" i="7"/>
  <c r="AA641" i="8"/>
  <c r="AA237" i="8"/>
  <c r="AE618" i="7"/>
  <c r="AB618" i="8" s="1"/>
  <c r="AE537" i="7"/>
  <c r="AH276" i="7"/>
  <c r="AH275" i="7" s="1"/>
  <c r="W275" i="8" s="1"/>
  <c r="AE477" i="7"/>
  <c r="AE106" i="7"/>
  <c r="AB106" i="8" s="1"/>
  <c r="AE134" i="7"/>
  <c r="AE590" i="7"/>
  <c r="AB590" i="8" s="1"/>
  <c r="AE436" i="7"/>
  <c r="AE612" i="7"/>
  <c r="AB612" i="8" s="1"/>
  <c r="AE544" i="7"/>
  <c r="AA149" i="8"/>
  <c r="AE505" i="7"/>
  <c r="AE542" i="7"/>
  <c r="AB542" i="8" s="1"/>
  <c r="AA40" i="8"/>
  <c r="AA225" i="8"/>
  <c r="AE642" i="7"/>
  <c r="AE655" i="7"/>
  <c r="AB655" i="8" s="1"/>
  <c r="AE633" i="7"/>
  <c r="AA243" i="8"/>
  <c r="AE660" i="7"/>
  <c r="AA228" i="8"/>
  <c r="AE659" i="7"/>
  <c r="AH381" i="7"/>
  <c r="AH380" i="7" s="1"/>
  <c r="W380" i="8" s="1"/>
  <c r="AE73" i="7"/>
  <c r="AE561" i="7"/>
  <c r="AB561" i="8" s="1"/>
  <c r="AE591" i="7"/>
  <c r="AH617" i="7"/>
  <c r="W617" i="8" s="1"/>
  <c r="AC617" i="8" s="1"/>
  <c r="AH511" i="7"/>
  <c r="W511" i="8" s="1"/>
  <c r="AC511" i="8" s="1"/>
  <c r="AE487" i="7"/>
  <c r="AB487" i="8" s="1"/>
  <c r="AA219" i="8"/>
  <c r="AA231" i="8"/>
  <c r="AH559" i="7"/>
  <c r="W559" i="8" s="1"/>
  <c r="AC559" i="8" s="1"/>
  <c r="AE203" i="7"/>
  <c r="AB203" i="8" s="1"/>
  <c r="AE19" i="7"/>
  <c r="AE533" i="7"/>
  <c r="AB533" i="8" s="1"/>
  <c r="AE464" i="7"/>
  <c r="AA247" i="8"/>
  <c r="AA658" i="8"/>
  <c r="AA234" i="8"/>
  <c r="AE647" i="7"/>
  <c r="AI650" i="7"/>
  <c r="X650" i="8" s="1"/>
  <c r="AC650" i="8" s="1"/>
  <c r="AI213" i="7"/>
  <c r="AI211" i="7" s="1"/>
  <c r="AA640" i="8"/>
  <c r="AE652" i="7"/>
  <c r="AA536" i="8"/>
  <c r="AG682" i="6"/>
  <c r="AA667" i="7"/>
  <c r="AA680" i="7" s="1"/>
  <c r="V667" i="7"/>
  <c r="V680" i="7" s="1"/>
  <c r="AA511" i="8"/>
  <c r="AG684" i="6"/>
  <c r="AA381" i="8"/>
  <c r="X211" i="8"/>
  <c r="AE213" i="7"/>
  <c r="AB213" i="8" s="1"/>
  <c r="AB684" i="7"/>
  <c r="AI641" i="7"/>
  <c r="X641" i="8" s="1"/>
  <c r="AC641" i="8" s="1"/>
  <c r="AH73" i="7"/>
  <c r="AH72" i="7" s="1"/>
  <c r="W72" i="8" s="1"/>
  <c r="AE641" i="7"/>
  <c r="AB641" i="8" s="1"/>
  <c r="AA659" i="8"/>
  <c r="AA682" i="7"/>
  <c r="AA684" i="7" s="1"/>
  <c r="AI659" i="7"/>
  <c r="X659" i="8" s="1"/>
  <c r="AC659" i="8" s="1"/>
  <c r="AA633" i="8"/>
  <c r="AE40" i="7"/>
  <c r="AB40" i="8" s="1"/>
  <c r="AA533" i="8"/>
  <c r="AF680" i="6"/>
  <c r="AE640" i="7"/>
  <c r="AB640" i="8" s="1"/>
  <c r="X213" i="8"/>
  <c r="AC213" i="8" s="1"/>
  <c r="AC676" i="7"/>
  <c r="AI640" i="7"/>
  <c r="X640" i="8" s="1"/>
  <c r="AC640" i="8" s="1"/>
  <c r="AA369" i="8"/>
  <c r="AA19" i="8"/>
  <c r="AC675" i="7"/>
  <c r="AF386" i="7"/>
  <c r="AN386" i="7" s="1"/>
  <c r="AC670" i="7"/>
  <c r="AA660" i="8"/>
  <c r="AF632" i="7"/>
  <c r="AN632" i="7" s="1"/>
  <c r="AF393" i="7"/>
  <c r="AN393" i="7" s="1"/>
  <c r="AA213" i="8"/>
  <c r="AI660" i="7"/>
  <c r="X660" i="8" s="1"/>
  <c r="AC660" i="8" s="1"/>
  <c r="AA642" i="8"/>
  <c r="AF639" i="7"/>
  <c r="AN639" i="7" s="1"/>
  <c r="AC665" i="7"/>
  <c r="AC667" i="7" s="1"/>
  <c r="AI652" i="7"/>
  <c r="X652" i="8" s="1"/>
  <c r="AC652" i="8" s="1"/>
  <c r="AF636" i="7"/>
  <c r="AN636" i="7" s="1"/>
  <c r="AF240" i="7"/>
  <c r="AN240" i="7" s="1"/>
  <c r="AF653" i="7"/>
  <c r="AN653" i="7" s="1"/>
  <c r="AE658" i="7"/>
  <c r="AB658" i="8" s="1"/>
  <c r="AA637" i="8"/>
  <c r="AF657" i="7"/>
  <c r="AN657" i="7" s="1"/>
  <c r="AI637" i="7"/>
  <c r="X637" i="8" s="1"/>
  <c r="AC637" i="8" s="1"/>
  <c r="AI658" i="7"/>
  <c r="X658" i="8" s="1"/>
  <c r="AC658" i="8" s="1"/>
  <c r="AE637" i="7"/>
  <c r="AB637" i="8" s="1"/>
  <c r="AI243" i="7"/>
  <c r="AI241" i="7" s="1"/>
  <c r="X241" i="8" s="1"/>
  <c r="AI633" i="7"/>
  <c r="AE243" i="7"/>
  <c r="AB243" i="8" s="1"/>
  <c r="AF216" i="7"/>
  <c r="AN216" i="7" s="1"/>
  <c r="AA648" i="8"/>
  <c r="AE225" i="7"/>
  <c r="AB225" i="8" s="1"/>
  <c r="AI655" i="7"/>
  <c r="X655" i="8" s="1"/>
  <c r="AC655" i="8" s="1"/>
  <c r="AE648" i="7"/>
  <c r="AB648" i="8" s="1"/>
  <c r="AA655" i="8"/>
  <c r="AF638" i="7"/>
  <c r="AN638" i="7" s="1"/>
  <c r="AF643" i="7"/>
  <c r="AN643" i="7" s="1"/>
  <c r="AI648" i="7"/>
  <c r="X648" i="8" s="1"/>
  <c r="AC648" i="8" s="1"/>
  <c r="AA652" i="8"/>
  <c r="AF634" i="7"/>
  <c r="AN634" i="7" s="1"/>
  <c r="AH134" i="7"/>
  <c r="AH133" i="7" s="1"/>
  <c r="W133" i="8" s="1"/>
  <c r="AE536" i="7"/>
  <c r="AB536" i="8" s="1"/>
  <c r="AF333" i="7"/>
  <c r="AN333" i="7" s="1"/>
  <c r="AF631" i="7"/>
  <c r="AN631" i="7" s="1"/>
  <c r="AI225" i="7"/>
  <c r="AF656" i="7"/>
  <c r="AN656" i="7" s="1"/>
  <c r="AE635" i="7"/>
  <c r="AA542" i="8"/>
  <c r="AF654" i="7"/>
  <c r="AN654" i="7" s="1"/>
  <c r="AH591" i="7"/>
  <c r="W591" i="8" s="1"/>
  <c r="AC591" i="8" s="1"/>
  <c r="AA617" i="8"/>
  <c r="AE511" i="7"/>
  <c r="AE381" i="7"/>
  <c r="AF330" i="7"/>
  <c r="AN330" i="7" s="1"/>
  <c r="AF327" i="7"/>
  <c r="AN327" i="7" s="1"/>
  <c r="AH561" i="7"/>
  <c r="W561" i="8" s="1"/>
  <c r="AC561" i="8" s="1"/>
  <c r="AH40" i="7"/>
  <c r="AH39" i="7" s="1"/>
  <c r="W39" i="8" s="1"/>
  <c r="AA591" i="8"/>
  <c r="AE617" i="7"/>
  <c r="AB617" i="8" s="1"/>
  <c r="AA561" i="8"/>
  <c r="AA73" i="8"/>
  <c r="AF508" i="7"/>
  <c r="AN508" i="7" s="1"/>
  <c r="AF140" i="7"/>
  <c r="AN140" i="7" s="1"/>
  <c r="AF43" i="7"/>
  <c r="AN43" i="7" s="1"/>
  <c r="AH487" i="7"/>
  <c r="W487" i="8" s="1"/>
  <c r="AC487" i="8" s="1"/>
  <c r="AI647" i="7"/>
  <c r="X647" i="8" s="1"/>
  <c r="AC647" i="8" s="1"/>
  <c r="AA647" i="8"/>
  <c r="AA487" i="8"/>
  <c r="AI642" i="7"/>
  <c r="X642" i="8" s="1"/>
  <c r="AC642" i="8" s="1"/>
  <c r="AH536" i="7"/>
  <c r="W536" i="8" s="1"/>
  <c r="AC536" i="8" s="1"/>
  <c r="AF438" i="7"/>
  <c r="AN438" i="7" s="1"/>
  <c r="AH544" i="7"/>
  <c r="W544" i="8" s="1"/>
  <c r="AC544" i="8" s="1"/>
  <c r="AH590" i="7"/>
  <c r="W590" i="8" s="1"/>
  <c r="AC590" i="8" s="1"/>
  <c r="AA436" i="8"/>
  <c r="AH462" i="7"/>
  <c r="W462" i="8" s="1"/>
  <c r="AC462" i="8" s="1"/>
  <c r="AA505" i="8"/>
  <c r="AA612" i="8"/>
  <c r="AH158" i="7"/>
  <c r="AH157" i="7" s="1"/>
  <c r="W157" i="8" s="1"/>
  <c r="AH537" i="7"/>
  <c r="W537" i="8" s="1"/>
  <c r="AC537" i="8" s="1"/>
  <c r="AH369" i="7"/>
  <c r="W369" i="8" s="1"/>
  <c r="AC369" i="8" s="1"/>
  <c r="AH19" i="7"/>
  <c r="AH18" i="7" s="1"/>
  <c r="W18" i="8" s="1"/>
  <c r="AH533" i="7"/>
  <c r="W533" i="8" s="1"/>
  <c r="AC533" i="8" s="1"/>
  <c r="AA464" i="8"/>
  <c r="V682" i="7"/>
  <c r="AA203" i="8"/>
  <c r="AA618" i="8"/>
  <c r="AF446" i="7"/>
  <c r="AN446" i="7" s="1"/>
  <c r="AH203" i="7"/>
  <c r="AH202" i="7" s="1"/>
  <c r="W202" i="8" s="1"/>
  <c r="AH477" i="7"/>
  <c r="W477" i="8" s="1"/>
  <c r="AC477" i="8" s="1"/>
  <c r="AH106" i="7"/>
  <c r="W106" i="8" s="1"/>
  <c r="AC106" i="8" s="1"/>
  <c r="AA537" i="8"/>
  <c r="AF270" i="7"/>
  <c r="AN270" i="7" s="1"/>
  <c r="AH612" i="7"/>
  <c r="W612" i="8" s="1"/>
  <c r="AC612" i="8" s="1"/>
  <c r="AH505" i="7"/>
  <c r="W505" i="8" s="1"/>
  <c r="AC505" i="8" s="1"/>
  <c r="AH542" i="7"/>
  <c r="W542" i="8" s="1"/>
  <c r="AC542" i="8" s="1"/>
  <c r="AE149" i="7"/>
  <c r="AA590" i="8"/>
  <c r="AF599" i="7"/>
  <c r="AN599" i="7" s="1"/>
  <c r="AF604" i="7"/>
  <c r="AN604" i="7" s="1"/>
  <c r="AH436" i="7"/>
  <c r="W436" i="8" s="1"/>
  <c r="AC436" i="8" s="1"/>
  <c r="AH149" i="7"/>
  <c r="W149" i="8" s="1"/>
  <c r="AC149" i="8" s="1"/>
  <c r="AA544" i="8"/>
  <c r="AA134" i="8"/>
  <c r="AF7" i="7"/>
  <c r="AN7" i="7" s="1"/>
  <c r="AF457" i="7"/>
  <c r="AN457" i="7" s="1"/>
  <c r="AF598" i="7"/>
  <c r="AN598" i="7" s="1"/>
  <c r="AI635" i="7"/>
  <c r="X635" i="8" s="1"/>
  <c r="AC635" i="8" s="1"/>
  <c r="AA106" i="8"/>
  <c r="AA276" i="8"/>
  <c r="AA158" i="8"/>
  <c r="AA559" i="8"/>
  <c r="AA477" i="8"/>
  <c r="AA635" i="8"/>
  <c r="AE276" i="7"/>
  <c r="AB276" i="8" s="1"/>
  <c r="AE158" i="7"/>
  <c r="AE559" i="7"/>
  <c r="AF602" i="7"/>
  <c r="AN602" i="7" s="1"/>
  <c r="AF611" i="7"/>
  <c r="AN611" i="7" s="1"/>
  <c r="AH618" i="7"/>
  <c r="W618" i="8" s="1"/>
  <c r="AC618" i="8" s="1"/>
  <c r="AH464" i="7"/>
  <c r="W464" i="8" s="1"/>
  <c r="AC464" i="8" s="1"/>
  <c r="AF500" i="7"/>
  <c r="AN500" i="7" s="1"/>
  <c r="AF97" i="7"/>
  <c r="AN97" i="7" s="1"/>
  <c r="AF300" i="7"/>
  <c r="AN300" i="7" s="1"/>
  <c r="AF566" i="7"/>
  <c r="AN566" i="7" s="1"/>
  <c r="AF499" i="7"/>
  <c r="AN499" i="7" s="1"/>
  <c r="AF518" i="7"/>
  <c r="AN518" i="7" s="1"/>
  <c r="AA644" i="8"/>
  <c r="AE644" i="7"/>
  <c r="AF49" i="7"/>
  <c r="AN49" i="7" s="1"/>
  <c r="AF565" i="7"/>
  <c r="AN565" i="7" s="1"/>
  <c r="AF324" i="7"/>
  <c r="AN324" i="7" s="1"/>
  <c r="AF525" i="7"/>
  <c r="AN525" i="7" s="1"/>
  <c r="AF70" i="7"/>
  <c r="AN70" i="7" s="1"/>
  <c r="AF504" i="7"/>
  <c r="AN504" i="7" s="1"/>
  <c r="AF167" i="7"/>
  <c r="AN167" i="7" s="1"/>
  <c r="AF179" i="7"/>
  <c r="AN179" i="7" s="1"/>
  <c r="AF489" i="7"/>
  <c r="AN489" i="7" s="1"/>
  <c r="AF530" i="7"/>
  <c r="AN530" i="7" s="1"/>
  <c r="AF431" i="7"/>
  <c r="AN431" i="7" s="1"/>
  <c r="AF481" i="7"/>
  <c r="AN481" i="7" s="1"/>
  <c r="AF429" i="7"/>
  <c r="AN429" i="7" s="1"/>
  <c r="AF540" i="7"/>
  <c r="AN540" i="7" s="1"/>
  <c r="AF348" i="7"/>
  <c r="AN348" i="7" s="1"/>
  <c r="AF279" i="7"/>
  <c r="AN279" i="7" s="1"/>
  <c r="AF433" i="7"/>
  <c r="AN433" i="7" s="1"/>
  <c r="AF91" i="7"/>
  <c r="AN91" i="7" s="1"/>
  <c r="AF528" i="7"/>
  <c r="AN528" i="7" s="1"/>
  <c r="AF521" i="7"/>
  <c r="AN521" i="7" s="1"/>
  <c r="AF395" i="7"/>
  <c r="AN395" i="7" s="1"/>
  <c r="AF453" i="7"/>
  <c r="AN453" i="7" s="1"/>
  <c r="AF594" i="7"/>
  <c r="AN594" i="7" s="1"/>
  <c r="AF572" i="7"/>
  <c r="AN572" i="7" s="1"/>
  <c r="AF575" i="7"/>
  <c r="AN575" i="7" s="1"/>
  <c r="AF517" i="7"/>
  <c r="AN517" i="7" s="1"/>
  <c r="AF554" i="7"/>
  <c r="AN554" i="7" s="1"/>
  <c r="AE646" i="7"/>
  <c r="AB646" i="8" s="1"/>
  <c r="AA646" i="8"/>
  <c r="AF258" i="7"/>
  <c r="AN258" i="7" s="1"/>
  <c r="AF490" i="7"/>
  <c r="AN490" i="7" s="1"/>
  <c r="AF495" i="7"/>
  <c r="AN495" i="7" s="1"/>
  <c r="AF372" i="7"/>
  <c r="AN372" i="7" s="1"/>
  <c r="AF578" i="7"/>
  <c r="AN578" i="7" s="1"/>
  <c r="AF577" i="7"/>
  <c r="AN577" i="7" s="1"/>
  <c r="AF605" i="7"/>
  <c r="AN605" i="7" s="1"/>
  <c r="AF351" i="7"/>
  <c r="AN351" i="7" s="1"/>
  <c r="AF448" i="7"/>
  <c r="AN448" i="7" s="1"/>
  <c r="AF391" i="7"/>
  <c r="AN391" i="7" s="1"/>
  <c r="AF552" i="7"/>
  <c r="AN552" i="7" s="1"/>
  <c r="AF614" i="7"/>
  <c r="AN614" i="7" s="1"/>
  <c r="AF321" i="7"/>
  <c r="AN321" i="7" s="1"/>
  <c r="AF588" i="7"/>
  <c r="AN588" i="7" s="1"/>
  <c r="AF388" i="7"/>
  <c r="AN388" i="7" s="1"/>
  <c r="AF620" i="7"/>
  <c r="AN620" i="7" s="1"/>
  <c r="AF485" i="7"/>
  <c r="AN485" i="7" s="1"/>
  <c r="AF170" i="7"/>
  <c r="AN170" i="7" s="1"/>
  <c r="AF474" i="7"/>
  <c r="AN474" i="7" s="1"/>
  <c r="AF52" i="7"/>
  <c r="AN52" i="7" s="1"/>
  <c r="AF404" i="7"/>
  <c r="AN404" i="7" s="1"/>
  <c r="AF595" i="7"/>
  <c r="AN595" i="7" s="1"/>
  <c r="AF164" i="7"/>
  <c r="AN164" i="7" s="1"/>
  <c r="AF623" i="7"/>
  <c r="AN623" i="7" s="1"/>
  <c r="AF463" i="7"/>
  <c r="AN463" i="7" s="1"/>
  <c r="AF562" i="7"/>
  <c r="AN562" i="7" s="1"/>
  <c r="AA649" i="8"/>
  <c r="AE649" i="7"/>
  <c r="AB649" i="8" s="1"/>
  <c r="AI649" i="7"/>
  <c r="X649" i="8" s="1"/>
  <c r="AC649" i="8" s="1"/>
  <c r="AF152" i="7"/>
  <c r="AN152" i="7" s="1"/>
  <c r="AF486" i="7"/>
  <c r="AN486" i="7" s="1"/>
  <c r="AF582" i="7"/>
  <c r="AN582" i="7" s="1"/>
  <c r="AF483" i="7"/>
  <c r="AN483" i="7" s="1"/>
  <c r="AF439" i="7"/>
  <c r="AN439" i="7" s="1"/>
  <c r="AF459" i="7"/>
  <c r="AN459" i="7" s="1"/>
  <c r="AF76" i="7"/>
  <c r="AN76" i="7" s="1"/>
  <c r="AF82" i="7"/>
  <c r="AN82" i="7" s="1"/>
  <c r="AF593" i="7"/>
  <c r="AN593" i="7" s="1"/>
  <c r="AF401" i="7"/>
  <c r="AN401" i="7" s="1"/>
  <c r="AF273" i="7"/>
  <c r="AN273" i="7" s="1"/>
  <c r="AF440" i="7"/>
  <c r="AN440" i="7" s="1"/>
  <c r="AF143" i="7"/>
  <c r="AN143" i="7" s="1"/>
  <c r="AF583" i="7"/>
  <c r="AN583" i="7" s="1"/>
  <c r="AF576" i="7"/>
  <c r="AN576" i="7" s="1"/>
  <c r="AF455" i="7"/>
  <c r="AN455" i="7" s="1"/>
  <c r="AF564" i="7"/>
  <c r="AN564" i="7" s="1"/>
  <c r="AF64" i="7"/>
  <c r="AN64" i="7" s="1"/>
  <c r="AF430" i="7"/>
  <c r="AN430" i="7" s="1"/>
  <c r="AF303" i="7"/>
  <c r="AN303" i="7" s="1"/>
  <c r="AF616" i="7"/>
  <c r="AN616" i="7" s="1"/>
  <c r="AF497" i="7"/>
  <c r="AN497" i="7" s="1"/>
  <c r="AF100" i="7"/>
  <c r="AN100" i="7" s="1"/>
  <c r="AF549" i="7"/>
  <c r="AN549" i="7" s="1"/>
  <c r="AF252" i="7"/>
  <c r="AN252" i="7" s="1"/>
  <c r="AF538" i="7"/>
  <c r="AN538" i="7" s="1"/>
  <c r="AF122" i="7"/>
  <c r="AN122" i="7" s="1"/>
  <c r="AF288" i="7"/>
  <c r="AN288" i="7" s="1"/>
  <c r="AI644" i="7"/>
  <c r="X644" i="8" s="1"/>
  <c r="AC644" i="8" s="1"/>
  <c r="AI646" i="7"/>
  <c r="X646" i="8" s="1"/>
  <c r="AC646" i="8" s="1"/>
  <c r="AE462" i="7"/>
  <c r="AA462" i="8"/>
  <c r="AF484" i="7"/>
  <c r="AN484" i="7" s="1"/>
  <c r="AF94" i="7"/>
  <c r="AN94" i="7" s="1"/>
  <c r="AF492" i="7"/>
  <c r="AN492" i="7" s="1"/>
  <c r="AF249" i="7"/>
  <c r="AN249" i="7" s="1"/>
  <c r="AF607" i="7"/>
  <c r="AN607" i="7" s="1"/>
  <c r="AF291" i="7"/>
  <c r="AN291" i="7" s="1"/>
  <c r="AF622" i="7"/>
  <c r="AN622" i="7" s="1"/>
  <c r="AF297" i="7"/>
  <c r="AN297" i="7" s="1"/>
  <c r="AF571" i="7"/>
  <c r="AN571" i="7" s="1"/>
  <c r="AF261" i="7"/>
  <c r="AN261" i="7" s="1"/>
  <c r="AF113" i="7"/>
  <c r="AN113" i="7" s="1"/>
  <c r="AF452" i="7"/>
  <c r="AN452" i="7" s="1"/>
  <c r="AF629" i="7"/>
  <c r="AN629" i="7" s="1"/>
  <c r="AF475" i="7"/>
  <c r="AN475" i="7" s="1"/>
  <c r="AF10" i="7"/>
  <c r="AN10" i="7" s="1"/>
  <c r="AF245" i="7"/>
  <c r="AN245" i="7" s="1"/>
  <c r="AF628" i="7"/>
  <c r="AN628" i="7" s="1"/>
  <c r="AF520" i="7"/>
  <c r="AN520" i="7" s="1"/>
  <c r="AF513" i="7"/>
  <c r="AN513" i="7" s="1"/>
  <c r="AF46" i="7"/>
  <c r="AN46" i="7" s="1"/>
  <c r="AF128" i="7"/>
  <c r="AN128" i="7" s="1"/>
  <c r="AF608" i="7"/>
  <c r="AN608" i="7" s="1"/>
  <c r="AF447" i="7"/>
  <c r="AN447" i="7" s="1"/>
  <c r="AF560" i="7"/>
  <c r="AN560" i="7" s="1"/>
  <c r="AF34" i="7"/>
  <c r="AN34" i="7" s="1"/>
  <c r="AF146" i="7"/>
  <c r="AN146" i="7" s="1"/>
  <c r="AF535" i="7"/>
  <c r="AN535" i="7" s="1"/>
  <c r="AF550" i="7"/>
  <c r="AN550" i="7" s="1"/>
  <c r="AF480" i="7"/>
  <c r="AN480" i="7" s="1"/>
  <c r="AF31" i="7"/>
  <c r="AN31" i="7" s="1"/>
  <c r="AF37" i="7"/>
  <c r="AN37" i="7" s="1"/>
  <c r="AF502" i="7"/>
  <c r="AN502" i="7" s="1"/>
  <c r="AF569" i="7"/>
  <c r="AN569" i="7" s="1"/>
  <c r="AF556" i="7"/>
  <c r="AN556" i="7" s="1"/>
  <c r="AF267" i="7"/>
  <c r="AN267" i="7" s="1"/>
  <c r="AF131" i="7"/>
  <c r="AN131" i="7" s="1"/>
  <c r="AF615" i="7"/>
  <c r="AN615" i="7" s="1"/>
  <c r="AF543" i="7"/>
  <c r="AN543" i="7" s="1"/>
  <c r="AF454" i="7"/>
  <c r="AN454" i="7" s="1"/>
  <c r="AF531" i="7"/>
  <c r="AN531" i="7" s="1"/>
  <c r="AF28" i="7"/>
  <c r="AN28" i="7" s="1"/>
  <c r="AF451" i="7"/>
  <c r="AN451" i="7" s="1"/>
  <c r="AF597" i="7"/>
  <c r="AN597" i="7" s="1"/>
  <c r="AF206" i="7"/>
  <c r="AN206" i="7" s="1"/>
  <c r="AF13" i="7"/>
  <c r="AN13" i="7" s="1"/>
  <c r="AF551" i="7"/>
  <c r="AN551" i="7" s="1"/>
  <c r="AF516" i="7"/>
  <c r="AN516" i="7" s="1"/>
  <c r="AF445" i="7"/>
  <c r="AN445" i="7" s="1"/>
  <c r="AF61" i="7"/>
  <c r="AN61" i="7" s="1"/>
  <c r="AF161" i="7"/>
  <c r="AN161" i="7" s="1"/>
  <c r="AF197" i="7"/>
  <c r="AN197" i="7" s="1"/>
  <c r="AF479" i="7"/>
  <c r="AN479" i="7" s="1"/>
  <c r="AF510" i="7"/>
  <c r="AN510" i="7" s="1"/>
  <c r="AF626" i="7"/>
  <c r="AN626" i="7" s="1"/>
  <c r="AF116" i="7"/>
  <c r="AN116" i="7" s="1"/>
  <c r="AF398" i="7"/>
  <c r="AN398" i="7" s="1"/>
  <c r="AF524" i="7"/>
  <c r="AN524" i="7" s="1"/>
  <c r="AF469" i="7"/>
  <c r="AN469" i="7" s="1"/>
  <c r="AF473" i="7"/>
  <c r="AN473" i="7" s="1"/>
  <c r="AF360" i="7"/>
  <c r="AN360" i="7" s="1"/>
  <c r="AF309" i="7"/>
  <c r="AN309" i="7" s="1"/>
  <c r="AF547" i="7"/>
  <c r="AN547" i="7" s="1"/>
  <c r="AF592" i="7"/>
  <c r="AN592" i="7" s="1"/>
  <c r="AF619" i="7"/>
  <c r="AN619" i="7" s="1"/>
  <c r="AF555" i="7"/>
  <c r="AN555" i="7" s="1"/>
  <c r="AF509" i="7"/>
  <c r="AN509" i="7" s="1"/>
  <c r="AF354" i="7"/>
  <c r="AN354" i="7" s="1"/>
  <c r="AF515" i="7"/>
  <c r="AN515" i="7" s="1"/>
  <c r="AF176" i="7"/>
  <c r="AN176" i="7" s="1"/>
  <c r="AF606" i="7"/>
  <c r="AN606" i="7" s="1"/>
  <c r="AF306" i="7"/>
  <c r="AN306" i="7" s="1"/>
  <c r="AF182" i="7"/>
  <c r="AN182" i="7" s="1"/>
  <c r="AF294" i="7"/>
  <c r="AN294" i="7" s="1"/>
  <c r="AF610" i="7"/>
  <c r="AN610" i="7" s="1"/>
  <c r="AF507" i="7"/>
  <c r="AN507" i="7" s="1"/>
  <c r="AF488" i="7"/>
  <c r="AN488" i="7" s="1"/>
  <c r="AF285" i="7"/>
  <c r="AN285" i="7" s="1"/>
  <c r="AF79" i="7"/>
  <c r="AN79" i="7" s="1"/>
  <c r="AF435" i="7"/>
  <c r="AN435" i="7" s="1"/>
  <c r="AF574" i="7"/>
  <c r="AN574" i="7" s="1"/>
  <c r="AF468" i="7"/>
  <c r="AN468" i="7" s="1"/>
  <c r="AF534" i="7"/>
  <c r="AN534" i="7" s="1"/>
  <c r="AF55" i="7"/>
  <c r="AN55" i="7" s="1"/>
  <c r="AF58" i="7"/>
  <c r="AN58" i="7" s="1"/>
  <c r="AF512" i="7"/>
  <c r="AN512" i="7" s="1"/>
  <c r="AF541" i="7"/>
  <c r="AN541" i="7" s="1"/>
  <c r="AF568" i="7"/>
  <c r="AN568" i="7" s="1"/>
  <c r="AF16" i="7"/>
  <c r="AN16" i="7" s="1"/>
  <c r="AF88" i="7"/>
  <c r="AN88" i="7" s="1"/>
  <c r="AF494" i="7"/>
  <c r="AN494" i="7" s="1"/>
  <c r="AF600" i="7"/>
  <c r="AN600" i="7" s="1"/>
  <c r="AF586" i="7"/>
  <c r="AN586" i="7" s="1"/>
  <c r="AF375" i="7"/>
  <c r="AN375" i="7" s="1"/>
  <c r="AF466" i="7"/>
  <c r="AN466" i="7" s="1"/>
  <c r="AF603" i="7"/>
  <c r="AN603" i="7" s="1"/>
  <c r="AF532" i="7"/>
  <c r="AN532" i="7" s="1"/>
  <c r="AF570" i="7"/>
  <c r="AN570" i="7" s="1"/>
  <c r="AF342" i="7"/>
  <c r="AN342" i="7" s="1"/>
  <c r="AF336" i="7"/>
  <c r="AN336" i="7" s="1"/>
  <c r="AF545" i="7"/>
  <c r="AN545" i="7" s="1"/>
  <c r="AF557" i="7"/>
  <c r="AN557" i="7" s="1"/>
  <c r="AF589" i="7"/>
  <c r="AN589" i="7" s="1"/>
  <c r="AF194" i="7"/>
  <c r="AN194" i="7" s="1"/>
  <c r="AF585" i="7"/>
  <c r="AN585" i="7" s="1"/>
  <c r="AF472" i="7"/>
  <c r="AN472" i="7" s="1"/>
  <c r="AF514" i="7"/>
  <c r="AN514" i="7" s="1"/>
  <c r="AF363" i="7"/>
  <c r="AN363" i="7" s="1"/>
  <c r="AF67" i="7"/>
  <c r="AN67" i="7" s="1"/>
  <c r="AF503" i="7"/>
  <c r="AN503" i="7" s="1"/>
  <c r="AF548" i="7"/>
  <c r="AN548" i="7" s="1"/>
  <c r="AF573" i="7"/>
  <c r="AN573" i="7" s="1"/>
  <c r="AF357" i="7"/>
  <c r="AN357" i="7" s="1"/>
  <c r="AF155" i="7"/>
  <c r="AN155" i="7" s="1"/>
  <c r="AF482" i="7"/>
  <c r="AN482" i="7" s="1"/>
  <c r="AF493" i="7"/>
  <c r="AN493" i="7" s="1"/>
  <c r="AF460" i="7"/>
  <c r="AN460" i="7" s="1"/>
  <c r="AF264" i="7"/>
  <c r="AN264" i="7" s="1"/>
  <c r="AF103" i="7"/>
  <c r="AN103" i="7" s="1"/>
  <c r="AF522" i="7"/>
  <c r="AN522" i="7" s="1"/>
  <c r="AF506" i="7"/>
  <c r="AN506" i="7" s="1"/>
  <c r="AF563" i="7"/>
  <c r="AN563" i="7" s="1"/>
  <c r="AF191" i="7"/>
  <c r="AN191" i="7" s="1"/>
  <c r="AF345" i="7"/>
  <c r="AN345" i="7" s="1"/>
  <c r="AF584" i="7"/>
  <c r="AN584" i="7" s="1"/>
  <c r="AF553" i="7"/>
  <c r="AN553" i="7" s="1"/>
  <c r="AF443" i="7"/>
  <c r="AN443" i="7" s="1"/>
  <c r="AF434" i="7"/>
  <c r="AN434" i="7" s="1"/>
  <c r="AF22" i="7"/>
  <c r="AN22" i="7" s="1"/>
  <c r="AF188" i="7"/>
  <c r="AN188" i="7" s="1"/>
  <c r="AF579" i="7"/>
  <c r="AN579" i="7" s="1"/>
  <c r="AF546" i="7"/>
  <c r="AN546" i="7" s="1"/>
  <c r="AF318" i="7"/>
  <c r="AN318" i="7" s="1"/>
  <c r="AF441" i="7"/>
  <c r="AN441" i="7" s="1"/>
  <c r="AF476" i="7"/>
  <c r="AN476" i="7" s="1"/>
  <c r="AF109" i="7"/>
  <c r="AN109" i="7" s="1"/>
  <c r="AF527" i="7"/>
  <c r="AN527" i="7" s="1"/>
  <c r="AF581" i="7"/>
  <c r="AN581" i="7" s="1"/>
  <c r="AF137" i="7"/>
  <c r="AN137" i="7" s="1"/>
  <c r="AF209" i="7"/>
  <c r="AN209" i="7" s="1"/>
  <c r="AF613" i="7"/>
  <c r="AN613" i="7" s="1"/>
  <c r="AF627" i="7"/>
  <c r="AN627" i="7" s="1"/>
  <c r="AF432" i="7"/>
  <c r="AN432" i="7" s="1"/>
  <c r="AF384" i="7"/>
  <c r="AN384" i="7" s="1"/>
  <c r="AF410" i="7"/>
  <c r="AN410" i="7" s="1"/>
  <c r="AF519" i="7"/>
  <c r="AN519" i="7" s="1"/>
  <c r="AF478" i="7"/>
  <c r="AN478" i="7" s="1"/>
  <c r="AF587" i="7"/>
  <c r="AN587" i="7" s="1"/>
  <c r="AF339" i="7"/>
  <c r="AN339" i="7" s="1"/>
  <c r="AF85" i="7"/>
  <c r="AN85" i="7" s="1"/>
  <c r="AF601" i="7"/>
  <c r="AN601" i="7" s="1"/>
  <c r="AF567" i="7"/>
  <c r="AN567" i="7" s="1"/>
  <c r="AF491" i="7"/>
  <c r="AN491" i="7" s="1"/>
  <c r="AF471" i="7"/>
  <c r="AN471" i="7" s="1"/>
  <c r="AF119" i="7"/>
  <c r="AN119" i="7" s="1"/>
  <c r="AF558" i="7"/>
  <c r="AN558" i="7" s="1"/>
  <c r="AF523" i="7"/>
  <c r="AN523" i="7" s="1"/>
  <c r="AF496" i="7"/>
  <c r="AN496" i="7" s="1"/>
  <c r="AF282" i="7"/>
  <c r="AN282" i="7" s="1"/>
  <c r="AF366" i="7"/>
  <c r="AN366" i="7" s="1"/>
  <c r="AF255" i="7"/>
  <c r="AN255" i="7" s="1"/>
  <c r="AF498" i="7"/>
  <c r="AN498" i="7" s="1"/>
  <c r="AF461" i="7"/>
  <c r="AN461" i="7" s="1"/>
  <c r="AF4" i="7"/>
  <c r="AN4" i="7" s="1"/>
  <c r="AF25" i="7"/>
  <c r="AN25" i="7" s="1"/>
  <c r="AF449" i="7"/>
  <c r="AN449" i="7" s="1"/>
  <c r="AF442" i="7"/>
  <c r="AN442" i="7" s="1"/>
  <c r="AF609" i="7"/>
  <c r="AN609" i="7" s="1"/>
  <c r="AF173" i="7"/>
  <c r="AN173" i="7" s="1"/>
  <c r="AF456" i="7"/>
  <c r="AN456" i="7" s="1"/>
  <c r="AF501" i="7"/>
  <c r="AN501" i="7" s="1"/>
  <c r="AF458" i="7"/>
  <c r="AN458" i="7" s="1"/>
  <c r="AF624" i="7"/>
  <c r="AN624" i="7" s="1"/>
  <c r="AF580" i="7"/>
  <c r="AN580" i="7" s="1"/>
  <c r="AF200" i="7"/>
  <c r="AN200" i="7" s="1"/>
  <c r="AF467" i="7"/>
  <c r="AN467" i="7" s="1"/>
  <c r="AF444" i="7"/>
  <c r="AN444" i="7" s="1"/>
  <c r="AF596" i="7"/>
  <c r="AN596" i="7" s="1"/>
  <c r="AF312" i="7"/>
  <c r="AN312" i="7" s="1"/>
  <c r="AF378" i="7"/>
  <c r="AN378" i="7" s="1"/>
  <c r="AF625" i="7"/>
  <c r="AN625" i="7" s="1"/>
  <c r="AF621" i="7"/>
  <c r="AN621" i="7" s="1"/>
  <c r="AF539" i="7"/>
  <c r="AN539" i="7" s="1"/>
  <c r="AF185" i="7"/>
  <c r="AN185" i="7" s="1"/>
  <c r="AF407" i="7"/>
  <c r="AN407" i="7" s="1"/>
  <c r="AF437" i="7"/>
  <c r="AN437" i="7" s="1"/>
  <c r="AF450" i="7"/>
  <c r="AN450" i="7" s="1"/>
  <c r="AF470" i="7"/>
  <c r="AN470" i="7" s="1"/>
  <c r="AF315" i="7"/>
  <c r="AN315" i="7" s="1"/>
  <c r="AF125" i="7"/>
  <c r="AN125" i="7" s="1"/>
  <c r="AF529" i="7"/>
  <c r="AN529" i="7" s="1"/>
  <c r="AF526" i="7"/>
  <c r="AN526" i="7" s="1"/>
  <c r="AF465" i="7"/>
  <c r="AN465" i="7" s="1"/>
  <c r="AE662" i="7"/>
  <c r="AI662" i="7"/>
  <c r="AA662" i="8"/>
  <c r="AA668" i="8" s="1"/>
  <c r="AI222" i="7"/>
  <c r="AA222" i="8"/>
  <c r="AE222" i="7"/>
  <c r="AB505" i="8"/>
  <c r="AB477" i="8"/>
  <c r="AB537" i="8"/>
  <c r="AA630" i="8"/>
  <c r="AB591" i="8"/>
  <c r="AB464" i="8"/>
  <c r="AB633" i="8"/>
  <c r="AB134" i="8"/>
  <c r="AB544" i="8"/>
  <c r="AB642" i="8"/>
  <c r="AE650" i="7"/>
  <c r="AA650" i="8"/>
  <c r="AB369" i="8"/>
  <c r="AB647" i="8"/>
  <c r="AB19" i="8"/>
  <c r="AB436" i="8"/>
  <c r="AB660" i="8"/>
  <c r="AB652" i="8"/>
  <c r="AB73" i="8"/>
  <c r="AB659" i="8"/>
  <c r="AE237" i="7"/>
  <c r="AI237" i="7"/>
  <c r="AE228" i="7"/>
  <c r="AI228" i="7"/>
  <c r="AE231" i="7"/>
  <c r="AI231" i="7"/>
  <c r="AE219" i="7"/>
  <c r="AI219" i="7"/>
  <c r="AE234" i="7"/>
  <c r="AI234" i="7"/>
  <c r="AE247" i="7"/>
  <c r="AI247" i="7"/>
  <c r="AE630" i="7"/>
  <c r="AB630" i="8" s="1"/>
  <c r="AI630" i="7"/>
  <c r="AE684" i="6"/>
  <c r="X633" i="8" l="1"/>
  <c r="AC633" i="8" s="1"/>
  <c r="AI670" i="7"/>
  <c r="AI223" i="7"/>
  <c r="X223" i="8" s="1"/>
  <c r="W276" i="8"/>
  <c r="AC276" i="8" s="1"/>
  <c r="AH7" i="7"/>
  <c r="W7" i="8" s="1"/>
  <c r="AC7" i="8" s="1"/>
  <c r="AE270" i="7"/>
  <c r="AB270" i="8" s="1"/>
  <c r="AE43" i="7"/>
  <c r="AB43" i="8" s="1"/>
  <c r="AI631" i="7"/>
  <c r="X631" i="8" s="1"/>
  <c r="AC631" i="8" s="1"/>
  <c r="AA643" i="8"/>
  <c r="W381" i="8"/>
  <c r="AC381" i="8" s="1"/>
  <c r="AE611" i="7"/>
  <c r="AB611" i="8" s="1"/>
  <c r="AE598" i="7"/>
  <c r="AB598" i="8" s="1"/>
  <c r="AH599" i="7"/>
  <c r="W599" i="8" s="1"/>
  <c r="AC599" i="8" s="1"/>
  <c r="AH508" i="7"/>
  <c r="W508" i="8" s="1"/>
  <c r="AC508" i="8" s="1"/>
  <c r="AI216" i="7"/>
  <c r="X216" i="8" s="1"/>
  <c r="AC216" i="8" s="1"/>
  <c r="AA240" i="8"/>
  <c r="AA639" i="8"/>
  <c r="AI393" i="7"/>
  <c r="X393" i="8" s="1"/>
  <c r="AC393" i="8" s="1"/>
  <c r="AE386" i="7"/>
  <c r="AB386" i="8" s="1"/>
  <c r="W73" i="8"/>
  <c r="AC73" i="8" s="1"/>
  <c r="AE300" i="7"/>
  <c r="AB300" i="8" s="1"/>
  <c r="AH140" i="7"/>
  <c r="AH139" i="7" s="1"/>
  <c r="W139" i="8" s="1"/>
  <c r="AE327" i="7"/>
  <c r="AB327" i="8" s="1"/>
  <c r="AE333" i="7"/>
  <c r="AE638" i="7"/>
  <c r="AB638" i="8" s="1"/>
  <c r="AA636" i="8"/>
  <c r="AI632" i="7"/>
  <c r="X632" i="8" s="1"/>
  <c r="AC632" i="8" s="1"/>
  <c r="AA654" i="8"/>
  <c r="AE653" i="7"/>
  <c r="AB653" i="8" s="1"/>
  <c r="X630" i="8"/>
  <c r="AC630" i="8" s="1"/>
  <c r="X662" i="8"/>
  <c r="X668" i="8" s="1"/>
  <c r="X680" i="8" s="1"/>
  <c r="AI668" i="7"/>
  <c r="V684" i="7"/>
  <c r="B43" i="5" s="1"/>
  <c r="B45" i="5" s="1"/>
  <c r="B47" i="5" s="1"/>
  <c r="B53" i="5" s="1"/>
  <c r="AD256" i="7" s="1"/>
  <c r="AA216" i="8"/>
  <c r="AA631" i="8"/>
  <c r="AE216" i="7"/>
  <c r="AB216" i="8" s="1"/>
  <c r="AI639" i="7"/>
  <c r="X639" i="8" s="1"/>
  <c r="AC639" i="8" s="1"/>
  <c r="X243" i="8"/>
  <c r="AC243" i="8" s="1"/>
  <c r="W134" i="8"/>
  <c r="AC134" i="8" s="1"/>
  <c r="W19" i="8"/>
  <c r="AC19" i="8" s="1"/>
  <c r="AC682" i="7"/>
  <c r="AF684" i="6"/>
  <c r="AE636" i="7"/>
  <c r="AB636" i="8" s="1"/>
  <c r="AA653" i="8"/>
  <c r="AA632" i="8"/>
  <c r="AI636" i="7"/>
  <c r="AE632" i="7"/>
  <c r="AB632" i="8" s="1"/>
  <c r="AC681" i="7"/>
  <c r="AB381" i="8"/>
  <c r="AB635" i="8"/>
  <c r="AA333" i="8"/>
  <c r="AA386" i="8"/>
  <c r="AA393" i="8"/>
  <c r="AE393" i="7"/>
  <c r="AA327" i="8"/>
  <c r="AI653" i="7"/>
  <c r="X653" i="8" s="1"/>
  <c r="AC653" i="8" s="1"/>
  <c r="AI386" i="7"/>
  <c r="AE639" i="7"/>
  <c r="AE240" i="7"/>
  <c r="AB240" i="8" s="1"/>
  <c r="AH327" i="7"/>
  <c r="W327" i="8" s="1"/>
  <c r="AC327" i="8" s="1"/>
  <c r="AI240" i="7"/>
  <c r="X240" i="8" s="1"/>
  <c r="AC240" i="8" s="1"/>
  <c r="AI657" i="7"/>
  <c r="X657" i="8" s="1"/>
  <c r="AC657" i="8" s="1"/>
  <c r="AA657" i="8"/>
  <c r="AA656" i="8"/>
  <c r="AE604" i="7"/>
  <c r="AB604" i="8" s="1"/>
  <c r="AE657" i="7"/>
  <c r="AE643" i="7"/>
  <c r="AI643" i="7"/>
  <c r="X643" i="8" s="1"/>
  <c r="AC643" i="8" s="1"/>
  <c r="AH105" i="7"/>
  <c r="W105" i="8" s="1"/>
  <c r="X225" i="8"/>
  <c r="AC225" i="8" s="1"/>
  <c r="AI638" i="7"/>
  <c r="X638" i="8" s="1"/>
  <c r="AC638" i="8" s="1"/>
  <c r="AA638" i="8"/>
  <c r="AE508" i="7"/>
  <c r="AB508" i="8" s="1"/>
  <c r="AE654" i="7"/>
  <c r="AB654" i="8" s="1"/>
  <c r="W40" i="8"/>
  <c r="AC40" i="8" s="1"/>
  <c r="AI654" i="7"/>
  <c r="X654" i="8" s="1"/>
  <c r="AC654" i="8" s="1"/>
  <c r="AI656" i="7"/>
  <c r="X656" i="8" s="1"/>
  <c r="AC656" i="8" s="1"/>
  <c r="AE7" i="7"/>
  <c r="AB7" i="8" s="1"/>
  <c r="AH333" i="7"/>
  <c r="W203" i="8"/>
  <c r="AC203" i="8" s="1"/>
  <c r="AB511" i="8"/>
  <c r="AE656" i="7"/>
  <c r="AB656" i="8" s="1"/>
  <c r="AI634" i="7"/>
  <c r="X634" i="8" s="1"/>
  <c r="AC634" i="8" s="1"/>
  <c r="AE634" i="7"/>
  <c r="AA634" i="8"/>
  <c r="AA7" i="8"/>
  <c r="AE631" i="7"/>
  <c r="AH300" i="7"/>
  <c r="AH299" i="7" s="1"/>
  <c r="W299" i="8" s="1"/>
  <c r="AA508" i="8"/>
  <c r="AA140" i="8"/>
  <c r="AE140" i="7"/>
  <c r="AE330" i="7"/>
  <c r="AA330" i="8"/>
  <c r="AH330" i="7"/>
  <c r="AB559" i="8"/>
  <c r="AA43" i="8"/>
  <c r="AH368" i="7"/>
  <c r="W368" i="8" s="1"/>
  <c r="AH43" i="7"/>
  <c r="AH42" i="7" s="1"/>
  <c r="W42" i="8" s="1"/>
  <c r="W158" i="8"/>
  <c r="AC158" i="8" s="1"/>
  <c r="AA270" i="8"/>
  <c r="AH270" i="7"/>
  <c r="AB158" i="8"/>
  <c r="AB644" i="8"/>
  <c r="AH148" i="7"/>
  <c r="W148" i="8" s="1"/>
  <c r="AH438" i="7"/>
  <c r="W438" i="8" s="1"/>
  <c r="AC438" i="8" s="1"/>
  <c r="AA438" i="8"/>
  <c r="AE438" i="7"/>
  <c r="AH446" i="7"/>
  <c r="W446" i="8" s="1"/>
  <c r="AC446" i="8" s="1"/>
  <c r="AB149" i="8"/>
  <c r="AA446" i="8"/>
  <c r="AE446" i="7"/>
  <c r="AA598" i="8"/>
  <c r="AH598" i="7"/>
  <c r="W598" i="8" s="1"/>
  <c r="AC598" i="8" s="1"/>
  <c r="AE457" i="7"/>
  <c r="AA457" i="8"/>
  <c r="AH457" i="7"/>
  <c r="W457" i="8" s="1"/>
  <c r="AC457" i="8" s="1"/>
  <c r="AA599" i="8"/>
  <c r="AH604" i="7"/>
  <c r="W604" i="8" s="1"/>
  <c r="AC604" i="8" s="1"/>
  <c r="AA604" i="8"/>
  <c r="AE599" i="7"/>
  <c r="AH602" i="7"/>
  <c r="W602" i="8" s="1"/>
  <c r="AC602" i="8" s="1"/>
  <c r="AE602" i="7"/>
  <c r="AA602" i="8"/>
  <c r="AA499" i="8"/>
  <c r="AE499" i="7"/>
  <c r="AH499" i="7"/>
  <c r="W499" i="8" s="1"/>
  <c r="AC499" i="8" s="1"/>
  <c r="AH500" i="7"/>
  <c r="W500" i="8" s="1"/>
  <c r="AC500" i="8" s="1"/>
  <c r="AE500" i="7"/>
  <c r="AA500" i="8"/>
  <c r="AH611" i="7"/>
  <c r="W611" i="8" s="1"/>
  <c r="AC611" i="8" s="1"/>
  <c r="AA611" i="8"/>
  <c r="AA300" i="8"/>
  <c r="AA518" i="8"/>
  <c r="AH518" i="7"/>
  <c r="W518" i="8" s="1"/>
  <c r="AC518" i="8" s="1"/>
  <c r="AE518" i="7"/>
  <c r="AH566" i="7"/>
  <c r="W566" i="8" s="1"/>
  <c r="AC566" i="8" s="1"/>
  <c r="AE566" i="7"/>
  <c r="AA566" i="8"/>
  <c r="AA97" i="8"/>
  <c r="AH97" i="7"/>
  <c r="AE97" i="7"/>
  <c r="AE613" i="7"/>
  <c r="AA613" i="8"/>
  <c r="AH613" i="7"/>
  <c r="W613" i="8" s="1"/>
  <c r="AC613" i="8" s="1"/>
  <c r="AA357" i="8"/>
  <c r="AE357" i="7"/>
  <c r="AH357" i="7"/>
  <c r="AE58" i="7"/>
  <c r="AA58" i="8"/>
  <c r="AH58" i="7"/>
  <c r="AE574" i="7"/>
  <c r="AA574" i="8"/>
  <c r="AH574" i="7"/>
  <c r="W574" i="8" s="1"/>
  <c r="AC574" i="8" s="1"/>
  <c r="AA610" i="8"/>
  <c r="AE610" i="7"/>
  <c r="AH610" i="7"/>
  <c r="W610" i="8" s="1"/>
  <c r="AC610" i="8" s="1"/>
  <c r="AE473" i="7"/>
  <c r="AA473" i="8"/>
  <c r="AH473" i="7"/>
  <c r="W473" i="8" s="1"/>
  <c r="AC473" i="8" s="1"/>
  <c r="AA197" i="8"/>
  <c r="AE197" i="7"/>
  <c r="AH197" i="7"/>
  <c r="AE13" i="7"/>
  <c r="AA13" i="8"/>
  <c r="AH13" i="7"/>
  <c r="AE37" i="7"/>
  <c r="AA37" i="8"/>
  <c r="AH37" i="7"/>
  <c r="AE549" i="7"/>
  <c r="AA549" i="8"/>
  <c r="AH549" i="7"/>
  <c r="W549" i="8" s="1"/>
  <c r="AC549" i="8" s="1"/>
  <c r="AA200" i="8"/>
  <c r="AH200" i="7"/>
  <c r="AE200" i="7"/>
  <c r="AA527" i="8"/>
  <c r="AH527" i="7"/>
  <c r="W527" i="8" s="1"/>
  <c r="AC527" i="8" s="1"/>
  <c r="AE527" i="7"/>
  <c r="AE579" i="7"/>
  <c r="AA579" i="8"/>
  <c r="AH579" i="7"/>
  <c r="W579" i="8" s="1"/>
  <c r="AC579" i="8" s="1"/>
  <c r="AE460" i="7"/>
  <c r="AH460" i="7"/>
  <c r="W460" i="8" s="1"/>
  <c r="AC460" i="8" s="1"/>
  <c r="AA460" i="8"/>
  <c r="AE548" i="7"/>
  <c r="AA548" i="8"/>
  <c r="AH548" i="7"/>
  <c r="W548" i="8" s="1"/>
  <c r="AC548" i="8" s="1"/>
  <c r="AA67" i="8"/>
  <c r="AH67" i="7"/>
  <c r="AE67" i="7"/>
  <c r="AE514" i="7"/>
  <c r="AA514" i="8"/>
  <c r="AH514" i="7"/>
  <c r="W514" i="8" s="1"/>
  <c r="AC514" i="8" s="1"/>
  <c r="AA342" i="8"/>
  <c r="AH342" i="7"/>
  <c r="AE342" i="7"/>
  <c r="AE586" i="7"/>
  <c r="AA586" i="8"/>
  <c r="AH586" i="7"/>
  <c r="W586" i="8" s="1"/>
  <c r="AC586" i="8" s="1"/>
  <c r="AE516" i="7"/>
  <c r="AA516" i="8"/>
  <c r="AH516" i="7"/>
  <c r="W516" i="8" s="1"/>
  <c r="AC516" i="8" s="1"/>
  <c r="AA597" i="8"/>
  <c r="AE597" i="7"/>
  <c r="AH597" i="7"/>
  <c r="W597" i="8" s="1"/>
  <c r="AC597" i="8" s="1"/>
  <c r="AE454" i="7"/>
  <c r="AA454" i="8"/>
  <c r="AH454" i="7"/>
  <c r="W454" i="8" s="1"/>
  <c r="AC454" i="8" s="1"/>
  <c r="AE569" i="7"/>
  <c r="AA569" i="8"/>
  <c r="AH569" i="7"/>
  <c r="W569" i="8" s="1"/>
  <c r="AC569" i="8" s="1"/>
  <c r="AA447" i="8"/>
  <c r="AH447" i="7"/>
  <c r="W447" i="8" s="1"/>
  <c r="AC447" i="8" s="1"/>
  <c r="AE447" i="7"/>
  <c r="AA10" i="8"/>
  <c r="AE10" i="7"/>
  <c r="AH10" i="7"/>
  <c r="AE607" i="7"/>
  <c r="AA607" i="8"/>
  <c r="AH607" i="7"/>
  <c r="W607" i="8" s="1"/>
  <c r="AC607" i="8" s="1"/>
  <c r="AB462" i="8"/>
  <c r="AA538" i="8"/>
  <c r="AE538" i="7"/>
  <c r="AH538" i="7"/>
  <c r="W538" i="8" s="1"/>
  <c r="AC538" i="8" s="1"/>
  <c r="AA459" i="8"/>
  <c r="AE459" i="7"/>
  <c r="AH459" i="7"/>
  <c r="W459" i="8" s="1"/>
  <c r="AC459" i="8" s="1"/>
  <c r="AE486" i="7"/>
  <c r="AA486" i="8"/>
  <c r="AH486" i="7"/>
  <c r="W486" i="8" s="1"/>
  <c r="AC486" i="8" s="1"/>
  <c r="AE170" i="7"/>
  <c r="AA170" i="8"/>
  <c r="AH170" i="7"/>
  <c r="AA620" i="8"/>
  <c r="AH620" i="7"/>
  <c r="W620" i="8" s="1"/>
  <c r="AC620" i="8" s="1"/>
  <c r="AE620" i="7"/>
  <c r="AE588" i="7"/>
  <c r="AA588" i="8"/>
  <c r="AH588" i="7"/>
  <c r="W588" i="8" s="1"/>
  <c r="AC588" i="8" s="1"/>
  <c r="AE391" i="7"/>
  <c r="AA391" i="8"/>
  <c r="AH391" i="7"/>
  <c r="AE577" i="7"/>
  <c r="AA577" i="8"/>
  <c r="AH577" i="7"/>
  <c r="W577" i="8" s="1"/>
  <c r="AC577" i="8" s="1"/>
  <c r="AE490" i="7"/>
  <c r="AA490" i="8"/>
  <c r="AH490" i="7"/>
  <c r="W490" i="8" s="1"/>
  <c r="AC490" i="8" s="1"/>
  <c r="AA575" i="8"/>
  <c r="AE575" i="7"/>
  <c r="AH575" i="7"/>
  <c r="W575" i="8" s="1"/>
  <c r="AC575" i="8" s="1"/>
  <c r="AE528" i="7"/>
  <c r="AA528" i="8"/>
  <c r="AH528" i="7"/>
  <c r="W528" i="8" s="1"/>
  <c r="AC528" i="8" s="1"/>
  <c r="AE433" i="7"/>
  <c r="AA433" i="8"/>
  <c r="AH433" i="7"/>
  <c r="W433" i="8" s="1"/>
  <c r="AC433" i="8" s="1"/>
  <c r="AA348" i="8"/>
  <c r="AE348" i="7"/>
  <c r="AH348" i="7"/>
  <c r="AE167" i="7"/>
  <c r="AA167" i="8"/>
  <c r="AH167" i="7"/>
  <c r="AA49" i="8"/>
  <c r="AE49" i="7"/>
  <c r="AH49" i="7"/>
  <c r="AA450" i="8"/>
  <c r="AH450" i="7"/>
  <c r="W450" i="8" s="1"/>
  <c r="AC450" i="8" s="1"/>
  <c r="AE450" i="7"/>
  <c r="AA539" i="8"/>
  <c r="AE539" i="7"/>
  <c r="AH539" i="7"/>
  <c r="W539" i="8" s="1"/>
  <c r="AC539" i="8" s="1"/>
  <c r="AA173" i="8"/>
  <c r="AE173" i="7"/>
  <c r="AH173" i="7"/>
  <c r="AA461" i="8"/>
  <c r="AE461" i="7"/>
  <c r="AH461" i="7"/>
  <c r="W461" i="8" s="1"/>
  <c r="AC461" i="8" s="1"/>
  <c r="AA523" i="8"/>
  <c r="AE523" i="7"/>
  <c r="AH523" i="7"/>
  <c r="W523" i="8" s="1"/>
  <c r="AC523" i="8" s="1"/>
  <c r="AA491" i="8"/>
  <c r="AE491" i="7"/>
  <c r="AH491" i="7"/>
  <c r="W491" i="8" s="1"/>
  <c r="AC491" i="8" s="1"/>
  <c r="AE103" i="7"/>
  <c r="AA103" i="8"/>
  <c r="AH103" i="7"/>
  <c r="AA534" i="8"/>
  <c r="AH534" i="7"/>
  <c r="W534" i="8" s="1"/>
  <c r="AC534" i="8" s="1"/>
  <c r="AE534" i="7"/>
  <c r="AA509" i="8"/>
  <c r="AE509" i="7"/>
  <c r="AH509" i="7"/>
  <c r="W509" i="8" s="1"/>
  <c r="AC509" i="8" s="1"/>
  <c r="AE309" i="7"/>
  <c r="AA309" i="8"/>
  <c r="AH309" i="7"/>
  <c r="AE116" i="7"/>
  <c r="AA116" i="8"/>
  <c r="AH116" i="7"/>
  <c r="AA455" i="8"/>
  <c r="AH455" i="7"/>
  <c r="W455" i="8" s="1"/>
  <c r="AC455" i="8" s="1"/>
  <c r="AE455" i="7"/>
  <c r="AA483" i="8"/>
  <c r="AE483" i="7"/>
  <c r="AH483" i="7"/>
  <c r="W483" i="8" s="1"/>
  <c r="AC483" i="8" s="1"/>
  <c r="AA595" i="8"/>
  <c r="AE595" i="7"/>
  <c r="AH595" i="7"/>
  <c r="W595" i="8" s="1"/>
  <c r="AC595" i="8" s="1"/>
  <c r="AE70" i="7"/>
  <c r="AA70" i="8"/>
  <c r="AH70" i="7"/>
  <c r="AA529" i="8"/>
  <c r="AE529" i="7"/>
  <c r="AH529" i="7"/>
  <c r="W529" i="8" s="1"/>
  <c r="AC529" i="8" s="1"/>
  <c r="AE407" i="7"/>
  <c r="AA407" i="8"/>
  <c r="AH407" i="7"/>
  <c r="AA625" i="8"/>
  <c r="AE625" i="7"/>
  <c r="AH625" i="7"/>
  <c r="W625" i="8" s="1"/>
  <c r="AC625" i="8" s="1"/>
  <c r="AE442" i="7"/>
  <c r="AH442" i="7"/>
  <c r="W442" i="8" s="1"/>
  <c r="AC442" i="8" s="1"/>
  <c r="AA442" i="8"/>
  <c r="AE255" i="7"/>
  <c r="AA255" i="8"/>
  <c r="AH255" i="7"/>
  <c r="AA119" i="8"/>
  <c r="AE119" i="7"/>
  <c r="AH119" i="7"/>
  <c r="AE482" i="7"/>
  <c r="AA482" i="8"/>
  <c r="AH482" i="7"/>
  <c r="W482" i="8" s="1"/>
  <c r="AC482" i="8" s="1"/>
  <c r="AE532" i="7"/>
  <c r="AA532" i="8"/>
  <c r="AH532" i="7"/>
  <c r="W532" i="8" s="1"/>
  <c r="AC532" i="8" s="1"/>
  <c r="AA466" i="8"/>
  <c r="AE466" i="7"/>
  <c r="AH466" i="7"/>
  <c r="W466" i="8" s="1"/>
  <c r="AC466" i="8" s="1"/>
  <c r="AE494" i="7"/>
  <c r="AA494" i="8"/>
  <c r="AH494" i="7"/>
  <c r="W494" i="8" s="1"/>
  <c r="AC494" i="8" s="1"/>
  <c r="AA182" i="8"/>
  <c r="AE182" i="7"/>
  <c r="AH182" i="7"/>
  <c r="AA524" i="8"/>
  <c r="AE524" i="7"/>
  <c r="AH524" i="7"/>
  <c r="W524" i="8" s="1"/>
  <c r="AC524" i="8" s="1"/>
  <c r="AE61" i="7"/>
  <c r="AA61" i="8"/>
  <c r="AH61" i="7"/>
  <c r="AA128" i="8"/>
  <c r="AE128" i="7"/>
  <c r="AH128" i="7"/>
  <c r="AA440" i="8"/>
  <c r="AE440" i="7"/>
  <c r="AH440" i="7"/>
  <c r="W440" i="8" s="1"/>
  <c r="AC440" i="8" s="1"/>
  <c r="AA429" i="8"/>
  <c r="AE429" i="7"/>
  <c r="AH429" i="7"/>
  <c r="AA465" i="8"/>
  <c r="AE465" i="7"/>
  <c r="AH465" i="7"/>
  <c r="W465" i="8" s="1"/>
  <c r="AC465" i="8" s="1"/>
  <c r="AE315" i="7"/>
  <c r="AA315" i="8"/>
  <c r="AH315" i="7"/>
  <c r="AA312" i="8"/>
  <c r="AE312" i="7"/>
  <c r="AH312" i="7"/>
  <c r="AE444" i="7"/>
  <c r="AA444" i="8"/>
  <c r="AH444" i="7"/>
  <c r="W444" i="8" s="1"/>
  <c r="AC444" i="8" s="1"/>
  <c r="AE624" i="7"/>
  <c r="AA624" i="8"/>
  <c r="AH624" i="7"/>
  <c r="W624" i="8" s="1"/>
  <c r="AC624" i="8" s="1"/>
  <c r="AA501" i="8"/>
  <c r="AH501" i="7"/>
  <c r="W501" i="8" s="1"/>
  <c r="AC501" i="8" s="1"/>
  <c r="AE501" i="7"/>
  <c r="AA25" i="8"/>
  <c r="AH25" i="7"/>
  <c r="AE25" i="7"/>
  <c r="AE282" i="7"/>
  <c r="AA282" i="8"/>
  <c r="AH282" i="7"/>
  <c r="AE601" i="7"/>
  <c r="AA601" i="8"/>
  <c r="AH601" i="7"/>
  <c r="W601" i="8" s="1"/>
  <c r="AC601" i="8" s="1"/>
  <c r="AA339" i="8"/>
  <c r="AE339" i="7"/>
  <c r="AH339" i="7"/>
  <c r="AA478" i="8"/>
  <c r="AE478" i="7"/>
  <c r="AH478" i="7"/>
  <c r="W478" i="8" s="1"/>
  <c r="AC478" i="8" s="1"/>
  <c r="AE410" i="7"/>
  <c r="AA410" i="8"/>
  <c r="AH410" i="7"/>
  <c r="AE432" i="7"/>
  <c r="AA432" i="8"/>
  <c r="AH432" i="7"/>
  <c r="W432" i="8" s="1"/>
  <c r="AC432" i="8" s="1"/>
  <c r="AA137" i="8"/>
  <c r="AE137" i="7"/>
  <c r="AH137" i="7"/>
  <c r="AE476" i="7"/>
  <c r="AA476" i="8"/>
  <c r="AH476" i="7"/>
  <c r="W476" i="8" s="1"/>
  <c r="AC476" i="8" s="1"/>
  <c r="AE318" i="7"/>
  <c r="AH318" i="7"/>
  <c r="AA318" i="8"/>
  <c r="AA22" i="8"/>
  <c r="AE22" i="7"/>
  <c r="AH22" i="7"/>
  <c r="AE563" i="7"/>
  <c r="AA563" i="8"/>
  <c r="AH563" i="7"/>
  <c r="W563" i="8" s="1"/>
  <c r="AC563" i="8" s="1"/>
  <c r="AE522" i="7"/>
  <c r="AA522" i="8"/>
  <c r="AH522" i="7"/>
  <c r="W522" i="8" s="1"/>
  <c r="AC522" i="8" s="1"/>
  <c r="AE155" i="7"/>
  <c r="AA155" i="8"/>
  <c r="AH155" i="7"/>
  <c r="AE573" i="7"/>
  <c r="AA573" i="8"/>
  <c r="AH573" i="7"/>
  <c r="W573" i="8" s="1"/>
  <c r="AC573" i="8" s="1"/>
  <c r="AA363" i="8"/>
  <c r="AH363" i="7"/>
  <c r="AE363" i="7"/>
  <c r="AE472" i="7"/>
  <c r="AA472" i="8"/>
  <c r="AH472" i="7"/>
  <c r="W472" i="8" s="1"/>
  <c r="AC472" i="8" s="1"/>
  <c r="AA194" i="8"/>
  <c r="AE194" i="7"/>
  <c r="AH194" i="7"/>
  <c r="AA570" i="8"/>
  <c r="AE570" i="7"/>
  <c r="AH570" i="7"/>
  <c r="W570" i="8" s="1"/>
  <c r="AC570" i="8" s="1"/>
  <c r="AE600" i="7"/>
  <c r="AA600" i="8"/>
  <c r="AH600" i="7"/>
  <c r="W600" i="8" s="1"/>
  <c r="AC600" i="8" s="1"/>
  <c r="AA88" i="8"/>
  <c r="AH88" i="7"/>
  <c r="AE88" i="7"/>
  <c r="AA512" i="8"/>
  <c r="AE512" i="7"/>
  <c r="AH512" i="7"/>
  <c r="W512" i="8" s="1"/>
  <c r="AC512" i="8" s="1"/>
  <c r="AA435" i="8"/>
  <c r="AE435" i="7"/>
  <c r="AH435" i="7"/>
  <c r="W435" i="8" s="1"/>
  <c r="AC435" i="8" s="1"/>
  <c r="AA285" i="8"/>
  <c r="AH285" i="7"/>
  <c r="AE285" i="7"/>
  <c r="AA306" i="8"/>
  <c r="AE306" i="7"/>
  <c r="AH306" i="7"/>
  <c r="AA176" i="8"/>
  <c r="AE176" i="7"/>
  <c r="AH176" i="7"/>
  <c r="AA592" i="8"/>
  <c r="AE592" i="7"/>
  <c r="AH592" i="7"/>
  <c r="W592" i="8" s="1"/>
  <c r="AC592" i="8" s="1"/>
  <c r="AA510" i="8"/>
  <c r="AE510" i="7"/>
  <c r="AH510" i="7"/>
  <c r="W510" i="8" s="1"/>
  <c r="AC510" i="8" s="1"/>
  <c r="AE28" i="7"/>
  <c r="AA28" i="8"/>
  <c r="AH28" i="7"/>
  <c r="AA615" i="8"/>
  <c r="AH615" i="7"/>
  <c r="W615" i="8" s="1"/>
  <c r="AC615" i="8" s="1"/>
  <c r="AE615" i="7"/>
  <c r="AE267" i="7"/>
  <c r="AA267" i="8"/>
  <c r="AH267" i="7"/>
  <c r="AA480" i="8"/>
  <c r="AE480" i="7"/>
  <c r="AH480" i="7"/>
  <c r="W480" i="8" s="1"/>
  <c r="AC480" i="8" s="1"/>
  <c r="AA535" i="8"/>
  <c r="AE535" i="7"/>
  <c r="AH535" i="7"/>
  <c r="W535" i="8" s="1"/>
  <c r="AC535" i="8" s="1"/>
  <c r="AE34" i="7"/>
  <c r="AA34" i="8"/>
  <c r="AH34" i="7"/>
  <c r="AE513" i="7"/>
  <c r="AA513" i="8"/>
  <c r="AH513" i="7"/>
  <c r="W513" i="8" s="1"/>
  <c r="AC513" i="8" s="1"/>
  <c r="AE628" i="7"/>
  <c r="AA628" i="8"/>
  <c r="AH628" i="7"/>
  <c r="W628" i="8" s="1"/>
  <c r="AC628" i="8" s="1"/>
  <c r="AA629" i="8"/>
  <c r="AH629" i="7"/>
  <c r="W629" i="8" s="1"/>
  <c r="AC629" i="8" s="1"/>
  <c r="AE629" i="7"/>
  <c r="AE113" i="7"/>
  <c r="AA113" i="8"/>
  <c r="AH113" i="7"/>
  <c r="AA571" i="8"/>
  <c r="AE571" i="7"/>
  <c r="AH571" i="7"/>
  <c r="W571" i="8" s="1"/>
  <c r="AC571" i="8" s="1"/>
  <c r="AE622" i="7"/>
  <c r="AA622" i="8"/>
  <c r="AH622" i="7"/>
  <c r="W622" i="8" s="1"/>
  <c r="AC622" i="8" s="1"/>
  <c r="AE492" i="7"/>
  <c r="AA492" i="8"/>
  <c r="AH492" i="7"/>
  <c r="W492" i="8" s="1"/>
  <c r="AC492" i="8" s="1"/>
  <c r="AE484" i="7"/>
  <c r="AA484" i="8"/>
  <c r="AH484" i="7"/>
  <c r="W484" i="8" s="1"/>
  <c r="AC484" i="8" s="1"/>
  <c r="AE122" i="7"/>
  <c r="AA122" i="8"/>
  <c r="AH122" i="7"/>
  <c r="AA100" i="8"/>
  <c r="AE100" i="7"/>
  <c r="AH100" i="7"/>
  <c r="AE430" i="7"/>
  <c r="AA430" i="8"/>
  <c r="AH430" i="7"/>
  <c r="W430" i="8" s="1"/>
  <c r="AC430" i="8" s="1"/>
  <c r="AA576" i="8"/>
  <c r="AE576" i="7"/>
  <c r="AH576" i="7"/>
  <c r="W576" i="8" s="1"/>
  <c r="AC576" i="8" s="1"/>
  <c r="AE143" i="7"/>
  <c r="AA143" i="8"/>
  <c r="AH143" i="7"/>
  <c r="AA273" i="8"/>
  <c r="AE273" i="7"/>
  <c r="AH273" i="7"/>
  <c r="AA76" i="8"/>
  <c r="AE76" i="7"/>
  <c r="AH76" i="7"/>
  <c r="AE152" i="7"/>
  <c r="AA152" i="8"/>
  <c r="AH152" i="7"/>
  <c r="AE562" i="7"/>
  <c r="AA562" i="8"/>
  <c r="AH562" i="7"/>
  <c r="W562" i="8" s="1"/>
  <c r="AC562" i="8" s="1"/>
  <c r="AE623" i="7"/>
  <c r="AA623" i="8"/>
  <c r="AH623" i="7"/>
  <c r="W623" i="8" s="1"/>
  <c r="AC623" i="8" s="1"/>
  <c r="AE52" i="7"/>
  <c r="AA52" i="8"/>
  <c r="AH52" i="7"/>
  <c r="AE614" i="7"/>
  <c r="AA614" i="8"/>
  <c r="AH614" i="7"/>
  <c r="W614" i="8" s="1"/>
  <c r="AC614" i="8" s="1"/>
  <c r="AA351" i="8"/>
  <c r="AE351" i="7"/>
  <c r="AH351" i="7"/>
  <c r="AE372" i="7"/>
  <c r="AA372" i="8"/>
  <c r="AH372" i="7"/>
  <c r="AA554" i="8"/>
  <c r="AE554" i="7"/>
  <c r="AH554" i="7"/>
  <c r="W554" i="8" s="1"/>
  <c r="AC554" i="8" s="1"/>
  <c r="AE594" i="7"/>
  <c r="AA594" i="8"/>
  <c r="AH594" i="7"/>
  <c r="W594" i="8" s="1"/>
  <c r="AC594" i="8" s="1"/>
  <c r="AE395" i="7"/>
  <c r="AA395" i="8"/>
  <c r="AH395" i="7"/>
  <c r="AA431" i="8"/>
  <c r="AH431" i="7"/>
  <c r="W431" i="8" s="1"/>
  <c r="AC431" i="8" s="1"/>
  <c r="AE431" i="7"/>
  <c r="AE489" i="7"/>
  <c r="AA489" i="8"/>
  <c r="AH489" i="7"/>
  <c r="W489" i="8" s="1"/>
  <c r="AC489" i="8" s="1"/>
  <c r="AA324" i="8"/>
  <c r="AE324" i="7"/>
  <c r="AH324" i="7"/>
  <c r="AA437" i="8"/>
  <c r="AH437" i="7"/>
  <c r="W437" i="8" s="1"/>
  <c r="AC437" i="8" s="1"/>
  <c r="AE437" i="7"/>
  <c r="AE185" i="7"/>
  <c r="AA185" i="8"/>
  <c r="AH185" i="7"/>
  <c r="AE378" i="7"/>
  <c r="AA378" i="8"/>
  <c r="AH378" i="7"/>
  <c r="AA467" i="8"/>
  <c r="AH467" i="7"/>
  <c r="W467" i="8" s="1"/>
  <c r="AC467" i="8" s="1"/>
  <c r="AE467" i="7"/>
  <c r="AE458" i="7"/>
  <c r="AA458" i="8"/>
  <c r="AH458" i="7"/>
  <c r="W458" i="8" s="1"/>
  <c r="AC458" i="8" s="1"/>
  <c r="AA456" i="8"/>
  <c r="AE456" i="7"/>
  <c r="AH456" i="7"/>
  <c r="W456" i="8" s="1"/>
  <c r="AC456" i="8" s="1"/>
  <c r="AA449" i="8"/>
  <c r="AE449" i="7"/>
  <c r="AH449" i="7"/>
  <c r="W449" i="8" s="1"/>
  <c r="AC449" i="8" s="1"/>
  <c r="AE4" i="7"/>
  <c r="AA4" i="8"/>
  <c r="AH4" i="7"/>
  <c r="AA558" i="8"/>
  <c r="AE558" i="7"/>
  <c r="AH558" i="7"/>
  <c r="W558" i="8" s="1"/>
  <c r="AC558" i="8" s="1"/>
  <c r="AA471" i="8"/>
  <c r="AH471" i="7"/>
  <c r="W471" i="8" s="1"/>
  <c r="AC471" i="8" s="1"/>
  <c r="AE471" i="7"/>
  <c r="AE384" i="7"/>
  <c r="AA384" i="8"/>
  <c r="AH384" i="7"/>
  <c r="AA209" i="8"/>
  <c r="AH209" i="7"/>
  <c r="AE209" i="7"/>
  <c r="AE581" i="7"/>
  <c r="AA581" i="8"/>
  <c r="AH581" i="7"/>
  <c r="W581" i="8" s="1"/>
  <c r="AC581" i="8" s="1"/>
  <c r="AE546" i="7"/>
  <c r="AA546" i="8"/>
  <c r="AH546" i="7"/>
  <c r="W546" i="8" s="1"/>
  <c r="AC546" i="8" s="1"/>
  <c r="AE188" i="7"/>
  <c r="AA188" i="8"/>
  <c r="AH188" i="7"/>
  <c r="AE434" i="7"/>
  <c r="AA434" i="8"/>
  <c r="AH434" i="7"/>
  <c r="W434" i="8" s="1"/>
  <c r="AC434" i="8" s="1"/>
  <c r="AE443" i="7"/>
  <c r="AA443" i="8"/>
  <c r="AH443" i="7"/>
  <c r="W443" i="8" s="1"/>
  <c r="AC443" i="8" s="1"/>
  <c r="AA584" i="8"/>
  <c r="AH584" i="7"/>
  <c r="W584" i="8" s="1"/>
  <c r="AC584" i="8" s="1"/>
  <c r="AE584" i="7"/>
  <c r="AA191" i="8"/>
  <c r="AH191" i="7"/>
  <c r="AE191" i="7"/>
  <c r="AA506" i="8"/>
  <c r="AE506" i="7"/>
  <c r="AH506" i="7"/>
  <c r="W506" i="8" s="1"/>
  <c r="AC506" i="8" s="1"/>
  <c r="AE585" i="7"/>
  <c r="AA585" i="8"/>
  <c r="AH585" i="7"/>
  <c r="W585" i="8" s="1"/>
  <c r="AC585" i="8" s="1"/>
  <c r="AA589" i="8"/>
  <c r="AE589" i="7"/>
  <c r="AH589" i="7"/>
  <c r="W589" i="8" s="1"/>
  <c r="AC589" i="8" s="1"/>
  <c r="AA545" i="8"/>
  <c r="AE545" i="7"/>
  <c r="AH545" i="7"/>
  <c r="W545" i="8" s="1"/>
  <c r="AC545" i="8" s="1"/>
  <c r="AE16" i="7"/>
  <c r="AA16" i="8"/>
  <c r="AH16" i="7"/>
  <c r="AA541" i="8"/>
  <c r="AH541" i="7"/>
  <c r="W541" i="8" s="1"/>
  <c r="AC541" i="8" s="1"/>
  <c r="AE541" i="7"/>
  <c r="AA79" i="8"/>
  <c r="AE79" i="7"/>
  <c r="AH79" i="7"/>
  <c r="AE488" i="7"/>
  <c r="AA488" i="8"/>
  <c r="AH488" i="7"/>
  <c r="W488" i="8" s="1"/>
  <c r="AC488" i="8" s="1"/>
  <c r="AE606" i="7"/>
  <c r="AA606" i="8"/>
  <c r="AH606" i="7"/>
  <c r="W606" i="8" s="1"/>
  <c r="AC606" i="8" s="1"/>
  <c r="AA515" i="8"/>
  <c r="AE515" i="7"/>
  <c r="AH515" i="7"/>
  <c r="W515" i="8" s="1"/>
  <c r="AC515" i="8" s="1"/>
  <c r="AE360" i="7"/>
  <c r="AA360" i="8"/>
  <c r="AH360" i="7"/>
  <c r="AE469" i="7"/>
  <c r="AA469" i="8"/>
  <c r="AH469" i="7"/>
  <c r="W469" i="8" s="1"/>
  <c r="AC469" i="8" s="1"/>
  <c r="AA398" i="8"/>
  <c r="AH398" i="7"/>
  <c r="AE398" i="7"/>
  <c r="AA626" i="8"/>
  <c r="AE626" i="7"/>
  <c r="AH626" i="7"/>
  <c r="W626" i="8" s="1"/>
  <c r="AC626" i="8" s="1"/>
  <c r="AA479" i="8"/>
  <c r="AH479" i="7"/>
  <c r="W479" i="8" s="1"/>
  <c r="AC479" i="8" s="1"/>
  <c r="AE479" i="7"/>
  <c r="AE161" i="7"/>
  <c r="AA161" i="8"/>
  <c r="AH161" i="7"/>
  <c r="AA445" i="8"/>
  <c r="AE445" i="7"/>
  <c r="AH445" i="7"/>
  <c r="W445" i="8" s="1"/>
  <c r="AC445" i="8" s="1"/>
  <c r="AE551" i="7"/>
  <c r="AA551" i="8"/>
  <c r="AH551" i="7"/>
  <c r="W551" i="8" s="1"/>
  <c r="AC551" i="8" s="1"/>
  <c r="AA451" i="8"/>
  <c r="AE451" i="7"/>
  <c r="AH451" i="7"/>
  <c r="W451" i="8" s="1"/>
  <c r="AC451" i="8" s="1"/>
  <c r="AA531" i="8"/>
  <c r="AE531" i="7"/>
  <c r="AH531" i="7"/>
  <c r="W531" i="8" s="1"/>
  <c r="AC531" i="8" s="1"/>
  <c r="AA556" i="8"/>
  <c r="AE556" i="7"/>
  <c r="AH556" i="7"/>
  <c r="W556" i="8" s="1"/>
  <c r="AC556" i="8" s="1"/>
  <c r="AA502" i="8"/>
  <c r="AE502" i="7"/>
  <c r="AH502" i="7"/>
  <c r="W502" i="8" s="1"/>
  <c r="AC502" i="8" s="1"/>
  <c r="AE31" i="7"/>
  <c r="AA31" i="8"/>
  <c r="AH31" i="7"/>
  <c r="AE560" i="7"/>
  <c r="AA560" i="8"/>
  <c r="AH560" i="7"/>
  <c r="W560" i="8" s="1"/>
  <c r="AC560" i="8" s="1"/>
  <c r="AE608" i="7"/>
  <c r="AA608" i="8"/>
  <c r="AH608" i="7"/>
  <c r="W608" i="8" s="1"/>
  <c r="AC608" i="8" s="1"/>
  <c r="AE46" i="7"/>
  <c r="AA46" i="8"/>
  <c r="AH46" i="7"/>
  <c r="AE452" i="7"/>
  <c r="AA452" i="8"/>
  <c r="AH452" i="7"/>
  <c r="W452" i="8" s="1"/>
  <c r="AC452" i="8" s="1"/>
  <c r="AA261" i="8"/>
  <c r="AE261" i="7"/>
  <c r="AH261" i="7"/>
  <c r="AE291" i="7"/>
  <c r="AA291" i="8"/>
  <c r="AH291" i="7"/>
  <c r="AE288" i="7"/>
  <c r="AA288" i="8"/>
  <c r="AH288" i="7"/>
  <c r="AE497" i="7"/>
  <c r="AA497" i="8"/>
  <c r="AH497" i="7"/>
  <c r="W497" i="8" s="1"/>
  <c r="AC497" i="8" s="1"/>
  <c r="AE303" i="7"/>
  <c r="AA303" i="8"/>
  <c r="AH303" i="7"/>
  <c r="AE64" i="7"/>
  <c r="AA64" i="8"/>
  <c r="AH64" i="7"/>
  <c r="AA583" i="8"/>
  <c r="AE583" i="7"/>
  <c r="AH583" i="7"/>
  <c r="W583" i="8" s="1"/>
  <c r="AC583" i="8" s="1"/>
  <c r="AA401" i="8"/>
  <c r="AE401" i="7"/>
  <c r="AH401" i="7"/>
  <c r="AE82" i="7"/>
  <c r="AA82" i="8"/>
  <c r="AH82" i="7"/>
  <c r="AA164" i="8"/>
  <c r="AE164" i="7"/>
  <c r="AH164" i="7"/>
  <c r="AE474" i="7"/>
  <c r="AA474" i="8"/>
  <c r="AH474" i="7"/>
  <c r="W474" i="8" s="1"/>
  <c r="AC474" i="8" s="1"/>
  <c r="AA485" i="8"/>
  <c r="AE485" i="7"/>
  <c r="AH485" i="7"/>
  <c r="W485" i="8" s="1"/>
  <c r="AC485" i="8" s="1"/>
  <c r="AA388" i="8"/>
  <c r="AE388" i="7"/>
  <c r="AH388" i="7"/>
  <c r="AE321" i="7"/>
  <c r="AA321" i="8"/>
  <c r="AH321" i="7"/>
  <c r="AA552" i="8"/>
  <c r="AE552" i="7"/>
  <c r="AH552" i="7"/>
  <c r="W552" i="8" s="1"/>
  <c r="AC552" i="8" s="1"/>
  <c r="AE605" i="7"/>
  <c r="AA605" i="8"/>
  <c r="AH605" i="7"/>
  <c r="W605" i="8" s="1"/>
  <c r="AC605" i="8" s="1"/>
  <c r="AA517" i="8"/>
  <c r="AE517" i="7"/>
  <c r="AH517" i="7"/>
  <c r="W517" i="8" s="1"/>
  <c r="AC517" i="8" s="1"/>
  <c r="AE572" i="7"/>
  <c r="AA572" i="8"/>
  <c r="AH572" i="7"/>
  <c r="W572" i="8" s="1"/>
  <c r="AC572" i="8" s="1"/>
  <c r="AA279" i="8"/>
  <c r="AE279" i="7"/>
  <c r="AH279" i="7"/>
  <c r="AE179" i="7"/>
  <c r="AA179" i="8"/>
  <c r="AH179" i="7"/>
  <c r="AA525" i="8"/>
  <c r="AH525" i="7"/>
  <c r="W525" i="8" s="1"/>
  <c r="AC525" i="8" s="1"/>
  <c r="AE525" i="7"/>
  <c r="AE526" i="7"/>
  <c r="AA526" i="8"/>
  <c r="AH526" i="7"/>
  <c r="W526" i="8" s="1"/>
  <c r="AC526" i="8" s="1"/>
  <c r="AE125" i="7"/>
  <c r="AA125" i="8"/>
  <c r="AH125" i="7"/>
  <c r="AA470" i="8"/>
  <c r="AE470" i="7"/>
  <c r="AH470" i="7"/>
  <c r="W470" i="8" s="1"/>
  <c r="AC470" i="8" s="1"/>
  <c r="AE621" i="7"/>
  <c r="AA621" i="8"/>
  <c r="AH621" i="7"/>
  <c r="W621" i="8" s="1"/>
  <c r="AC621" i="8" s="1"/>
  <c r="AA596" i="8"/>
  <c r="AH596" i="7"/>
  <c r="W596" i="8" s="1"/>
  <c r="AC596" i="8" s="1"/>
  <c r="AE596" i="7"/>
  <c r="AA580" i="8"/>
  <c r="AH580" i="7"/>
  <c r="W580" i="8" s="1"/>
  <c r="AC580" i="8" s="1"/>
  <c r="AE580" i="7"/>
  <c r="AE609" i="7"/>
  <c r="AA609" i="8"/>
  <c r="AH609" i="7"/>
  <c r="W609" i="8" s="1"/>
  <c r="AC609" i="8" s="1"/>
  <c r="AE498" i="7"/>
  <c r="AA498" i="8"/>
  <c r="AH498" i="7"/>
  <c r="W498" i="8" s="1"/>
  <c r="AC498" i="8" s="1"/>
  <c r="AA366" i="8"/>
  <c r="AE366" i="7"/>
  <c r="AH366" i="7"/>
  <c r="AE496" i="7"/>
  <c r="AA496" i="8"/>
  <c r="AH496" i="7"/>
  <c r="W496" i="8" s="1"/>
  <c r="AC496" i="8" s="1"/>
  <c r="AA567" i="8"/>
  <c r="AH567" i="7"/>
  <c r="W567" i="8" s="1"/>
  <c r="AC567" i="8" s="1"/>
  <c r="AE567" i="7"/>
  <c r="AA85" i="8"/>
  <c r="AE85" i="7"/>
  <c r="AH85" i="7"/>
  <c r="AE587" i="7"/>
  <c r="AA587" i="8"/>
  <c r="AH587" i="7"/>
  <c r="W587" i="8" s="1"/>
  <c r="AC587" i="8" s="1"/>
  <c r="AE519" i="7"/>
  <c r="AA519" i="8"/>
  <c r="AH519" i="7"/>
  <c r="W519" i="8" s="1"/>
  <c r="AC519" i="8" s="1"/>
  <c r="AA627" i="8"/>
  <c r="AH627" i="7"/>
  <c r="W627" i="8" s="1"/>
  <c r="AC627" i="8" s="1"/>
  <c r="AE627" i="7"/>
  <c r="AE109" i="7"/>
  <c r="AA109" i="8"/>
  <c r="AH109" i="7"/>
  <c r="AE441" i="7"/>
  <c r="AA441" i="8"/>
  <c r="AH441" i="7"/>
  <c r="W441" i="8" s="1"/>
  <c r="AC441" i="8" s="1"/>
  <c r="AA553" i="8"/>
  <c r="AE553" i="7"/>
  <c r="AH553" i="7"/>
  <c r="W553" i="8" s="1"/>
  <c r="AC553" i="8" s="1"/>
  <c r="AE345" i="7"/>
  <c r="AA345" i="8"/>
  <c r="AH345" i="7"/>
  <c r="AA264" i="8"/>
  <c r="AE264" i="7"/>
  <c r="AH264" i="7"/>
  <c r="AA493" i="8"/>
  <c r="AE493" i="7"/>
  <c r="AH493" i="7"/>
  <c r="W493" i="8" s="1"/>
  <c r="AC493" i="8" s="1"/>
  <c r="AA503" i="8"/>
  <c r="AE503" i="7"/>
  <c r="AH503" i="7"/>
  <c r="W503" i="8" s="1"/>
  <c r="AC503" i="8" s="1"/>
  <c r="AE557" i="7"/>
  <c r="AA557" i="8"/>
  <c r="AH557" i="7"/>
  <c r="W557" i="8" s="1"/>
  <c r="AC557" i="8" s="1"/>
  <c r="AE336" i="7"/>
  <c r="AA336" i="8"/>
  <c r="AH336" i="7"/>
  <c r="AA603" i="8"/>
  <c r="AH603" i="7"/>
  <c r="W603" i="8" s="1"/>
  <c r="AC603" i="8" s="1"/>
  <c r="AE603" i="7"/>
  <c r="AA375" i="8"/>
  <c r="AH375" i="7"/>
  <c r="AE375" i="7"/>
  <c r="AE568" i="7"/>
  <c r="AA568" i="8"/>
  <c r="AH568" i="7"/>
  <c r="W568" i="8" s="1"/>
  <c r="AC568" i="8" s="1"/>
  <c r="AA55" i="8"/>
  <c r="AE55" i="7"/>
  <c r="AH55" i="7"/>
  <c r="AE468" i="7"/>
  <c r="AA468" i="8"/>
  <c r="AH468" i="7"/>
  <c r="W468" i="8" s="1"/>
  <c r="AC468" i="8" s="1"/>
  <c r="AA507" i="8"/>
  <c r="AE507" i="7"/>
  <c r="AH507" i="7"/>
  <c r="W507" i="8" s="1"/>
  <c r="AC507" i="8" s="1"/>
  <c r="AE294" i="7"/>
  <c r="AA294" i="8"/>
  <c r="AH294" i="7"/>
  <c r="AA354" i="8"/>
  <c r="AH354" i="7"/>
  <c r="AE354" i="7"/>
  <c r="AA555" i="8"/>
  <c r="AE555" i="7"/>
  <c r="AH555" i="7"/>
  <c r="W555" i="8" s="1"/>
  <c r="AC555" i="8" s="1"/>
  <c r="AA619" i="8"/>
  <c r="AE619" i="7"/>
  <c r="AH619" i="7"/>
  <c r="W619" i="8" s="1"/>
  <c r="AC619" i="8" s="1"/>
  <c r="AA547" i="8"/>
  <c r="AE547" i="7"/>
  <c r="AH547" i="7"/>
  <c r="W547" i="8" s="1"/>
  <c r="AC547" i="8" s="1"/>
  <c r="AA206" i="8"/>
  <c r="AE206" i="7"/>
  <c r="AH206" i="7"/>
  <c r="AE543" i="7"/>
  <c r="AA543" i="8"/>
  <c r="AH543" i="7"/>
  <c r="W543" i="8" s="1"/>
  <c r="AC543" i="8" s="1"/>
  <c r="AE131" i="7"/>
  <c r="AA131" i="8"/>
  <c r="AH131" i="7"/>
  <c r="AA550" i="8"/>
  <c r="AE550" i="7"/>
  <c r="AH550" i="7"/>
  <c r="W550" i="8" s="1"/>
  <c r="AC550" i="8" s="1"/>
  <c r="AE146" i="7"/>
  <c r="AA146" i="8"/>
  <c r="AH146" i="7"/>
  <c r="AA520" i="8"/>
  <c r="AE520" i="7"/>
  <c r="AH520" i="7"/>
  <c r="W520" i="8" s="1"/>
  <c r="AC520" i="8" s="1"/>
  <c r="AA245" i="8"/>
  <c r="AH245" i="7"/>
  <c r="AE245" i="7"/>
  <c r="AE475" i="7"/>
  <c r="AA475" i="8"/>
  <c r="AH475" i="7"/>
  <c r="W475" i="8" s="1"/>
  <c r="AC475" i="8" s="1"/>
  <c r="AA297" i="8"/>
  <c r="AE297" i="7"/>
  <c r="AH297" i="7"/>
  <c r="AA249" i="8"/>
  <c r="AH249" i="7"/>
  <c r="AE249" i="7"/>
  <c r="AA94" i="8"/>
  <c r="AH94" i="7"/>
  <c r="AE94" i="7"/>
  <c r="AA252" i="8"/>
  <c r="AE252" i="7"/>
  <c r="AH252" i="7"/>
  <c r="AA616" i="8"/>
  <c r="AE616" i="7"/>
  <c r="AH616" i="7"/>
  <c r="W616" i="8" s="1"/>
  <c r="AC616" i="8" s="1"/>
  <c r="AA564" i="8"/>
  <c r="AE564" i="7"/>
  <c r="AH564" i="7"/>
  <c r="W564" i="8" s="1"/>
  <c r="AC564" i="8" s="1"/>
  <c r="AA593" i="8"/>
  <c r="AE593" i="7"/>
  <c r="AH593" i="7"/>
  <c r="W593" i="8" s="1"/>
  <c r="AC593" i="8" s="1"/>
  <c r="AA439" i="8"/>
  <c r="AE439" i="7"/>
  <c r="AH439" i="7"/>
  <c r="W439" i="8" s="1"/>
  <c r="AC439" i="8" s="1"/>
  <c r="AA582" i="8"/>
  <c r="AE582" i="7"/>
  <c r="AH582" i="7"/>
  <c r="W582" i="8" s="1"/>
  <c r="AC582" i="8" s="1"/>
  <c r="AE463" i="7"/>
  <c r="AA463" i="8"/>
  <c r="AH463" i="7"/>
  <c r="W463" i="8" s="1"/>
  <c r="AC463" i="8" s="1"/>
  <c r="AA404" i="8"/>
  <c r="AE404" i="7"/>
  <c r="AH404" i="7"/>
  <c r="AE448" i="7"/>
  <c r="AA448" i="8"/>
  <c r="AH448" i="7"/>
  <c r="W448" i="8" s="1"/>
  <c r="AC448" i="8" s="1"/>
  <c r="AA578" i="8"/>
  <c r="AE578" i="7"/>
  <c r="AH578" i="7"/>
  <c r="W578" i="8" s="1"/>
  <c r="AC578" i="8" s="1"/>
  <c r="AE495" i="7"/>
  <c r="AA495" i="8"/>
  <c r="AH495" i="7"/>
  <c r="W495" i="8" s="1"/>
  <c r="AC495" i="8" s="1"/>
  <c r="AA258" i="8"/>
  <c r="AE258" i="7"/>
  <c r="AH258" i="7"/>
  <c r="AA453" i="8"/>
  <c r="AH453" i="7"/>
  <c r="W453" i="8" s="1"/>
  <c r="AC453" i="8" s="1"/>
  <c r="AE453" i="7"/>
  <c r="AE521" i="7"/>
  <c r="AA521" i="8"/>
  <c r="AH521" i="7"/>
  <c r="W521" i="8" s="1"/>
  <c r="AC521" i="8" s="1"/>
  <c r="AE91" i="7"/>
  <c r="AA91" i="8"/>
  <c r="AH91" i="7"/>
  <c r="AA540" i="8"/>
  <c r="AE540" i="7"/>
  <c r="AH540" i="7"/>
  <c r="W540" i="8" s="1"/>
  <c r="AC540" i="8" s="1"/>
  <c r="AE481" i="7"/>
  <c r="AA481" i="8"/>
  <c r="AH481" i="7"/>
  <c r="W481" i="8" s="1"/>
  <c r="AC481" i="8" s="1"/>
  <c r="AE530" i="7"/>
  <c r="AA530" i="8"/>
  <c r="AH530" i="7"/>
  <c r="W530" i="8" s="1"/>
  <c r="AC530" i="8" s="1"/>
  <c r="AA504" i="8"/>
  <c r="AH504" i="7"/>
  <c r="W504" i="8" s="1"/>
  <c r="AC504" i="8" s="1"/>
  <c r="AE504" i="7"/>
  <c r="AE565" i="7"/>
  <c r="AA565" i="8"/>
  <c r="AH565" i="7"/>
  <c r="W565" i="8" s="1"/>
  <c r="AC565" i="8" s="1"/>
  <c r="AI220" i="7"/>
  <c r="X220" i="8" s="1"/>
  <c r="X222" i="8"/>
  <c r="AC222" i="8" s="1"/>
  <c r="AB333" i="8"/>
  <c r="AB222" i="8"/>
  <c r="AB662" i="8"/>
  <c r="AB668" i="8" s="1"/>
  <c r="AB219" i="8"/>
  <c r="AB237" i="8"/>
  <c r="AI229" i="7"/>
  <c r="X229" i="8" s="1"/>
  <c r="X231" i="8"/>
  <c r="AC231" i="8" s="1"/>
  <c r="AB247" i="8"/>
  <c r="AB234" i="8"/>
  <c r="AB228" i="8"/>
  <c r="AB650" i="8"/>
  <c r="AI244" i="7"/>
  <c r="AI676" i="7" s="1"/>
  <c r="X247" i="8"/>
  <c r="AC247" i="8" s="1"/>
  <c r="AI232" i="7"/>
  <c r="X234" i="8"/>
  <c r="AC234" i="8" s="1"/>
  <c r="AI217" i="7"/>
  <c r="X217" i="8" s="1"/>
  <c r="X219" i="8"/>
  <c r="AC219" i="8" s="1"/>
  <c r="AB231" i="8"/>
  <c r="AI226" i="7"/>
  <c r="X226" i="8" s="1"/>
  <c r="X228" i="8"/>
  <c r="AC228" i="8" s="1"/>
  <c r="AI235" i="7"/>
  <c r="X237" i="8"/>
  <c r="AC237" i="8" s="1"/>
  <c r="AC680" i="7"/>
  <c r="AD68" i="7" l="1"/>
  <c r="AD66" i="7" s="1"/>
  <c r="AD426" i="7"/>
  <c r="AF426" i="7" s="1"/>
  <c r="AN426" i="7" s="1"/>
  <c r="AH6" i="7"/>
  <c r="W6" i="8" s="1"/>
  <c r="W140" i="8"/>
  <c r="AC140" i="8" s="1"/>
  <c r="AD141" i="7"/>
  <c r="AD139" i="7" s="1"/>
  <c r="AD74" i="7"/>
  <c r="AD72" i="7" s="1"/>
  <c r="AD236" i="7"/>
  <c r="AD235" i="7" s="1"/>
  <c r="AD53" i="7"/>
  <c r="AF53" i="7" s="1"/>
  <c r="AN53" i="7" s="1"/>
  <c r="AD379" i="7"/>
  <c r="AF379" i="7" s="1"/>
  <c r="AN379" i="7" s="1"/>
  <c r="AD95" i="7"/>
  <c r="AD59" i="7"/>
  <c r="AF59" i="7" s="1"/>
  <c r="AN59" i="7" s="1"/>
  <c r="AD44" i="7"/>
  <c r="AD42" i="7" s="1"/>
  <c r="AD120" i="7"/>
  <c r="AD118" i="7" s="1"/>
  <c r="AD364" i="7"/>
  <c r="AF364" i="7" s="1"/>
  <c r="AN364" i="7" s="1"/>
  <c r="AD227" i="7"/>
  <c r="AF227" i="7" s="1"/>
  <c r="AN227" i="7" s="1"/>
  <c r="AI214" i="7"/>
  <c r="X214" i="8" s="1"/>
  <c r="AD26" i="7"/>
  <c r="AF26" i="7" s="1"/>
  <c r="AN26" i="7" s="1"/>
  <c r="AD346" i="7"/>
  <c r="AF346" i="7" s="1"/>
  <c r="AN346" i="7" s="1"/>
  <c r="AD11" i="7"/>
  <c r="AD9" i="7" s="1"/>
  <c r="AD114" i="7"/>
  <c r="AF114" i="7" s="1"/>
  <c r="AN114" i="7" s="1"/>
  <c r="AD207" i="7"/>
  <c r="AD205" i="7" s="1"/>
  <c r="AD32" i="7"/>
  <c r="AF32" i="7" s="1"/>
  <c r="AN32" i="7" s="1"/>
  <c r="AD286" i="7"/>
  <c r="AD284" i="7" s="1"/>
  <c r="AD201" i="7"/>
  <c r="AD199" i="7" s="1"/>
  <c r="AD195" i="7"/>
  <c r="AF195" i="7" s="1"/>
  <c r="AN195" i="7" s="1"/>
  <c r="AD98" i="7"/>
  <c r="AF98" i="7" s="1"/>
  <c r="AN98" i="7" s="1"/>
  <c r="AD361" i="7"/>
  <c r="AF361" i="7" s="1"/>
  <c r="AD212" i="7"/>
  <c r="AF212" i="7" s="1"/>
  <c r="AN212" i="7" s="1"/>
  <c r="AD135" i="7"/>
  <c r="AD133" i="7" s="1"/>
  <c r="X235" i="8"/>
  <c r="AI666" i="7"/>
  <c r="X232" i="8"/>
  <c r="AI674" i="7"/>
  <c r="AI665" i="7"/>
  <c r="AI390" i="7"/>
  <c r="X390" i="8" s="1"/>
  <c r="AD358" i="7"/>
  <c r="AD356" i="7" s="1"/>
  <c r="AD253" i="7"/>
  <c r="AD251" i="7" s="1"/>
  <c r="AD382" i="7"/>
  <c r="AD380" i="7" s="1"/>
  <c r="AD5" i="7"/>
  <c r="AD3" i="7" s="1"/>
  <c r="AD425" i="7"/>
  <c r="AF425" i="7" s="1"/>
  <c r="AN425" i="7" s="1"/>
  <c r="AD92" i="7"/>
  <c r="AD90" i="7" s="1"/>
  <c r="AD86" i="7"/>
  <c r="AD84" i="7" s="1"/>
  <c r="AD50" i="7"/>
  <c r="AD48" i="7" s="1"/>
  <c r="AG346" i="7"/>
  <c r="V346" i="8" s="1"/>
  <c r="AC346" i="8" s="1"/>
  <c r="AG364" i="7"/>
  <c r="AG362" i="7" s="1"/>
  <c r="V362" i="8" s="1"/>
  <c r="AE426" i="7"/>
  <c r="AG32" i="7"/>
  <c r="V32" i="8" s="1"/>
  <c r="AC32" i="8" s="1"/>
  <c r="AC662" i="8"/>
  <c r="AD419" i="7"/>
  <c r="AF419" i="7" s="1"/>
  <c r="AN419" i="7" s="1"/>
  <c r="AD283" i="7"/>
  <c r="AF283" i="7" s="1"/>
  <c r="AN283" i="7" s="1"/>
  <c r="AD289" i="7"/>
  <c r="AF289" i="7" s="1"/>
  <c r="AN289" i="7" s="1"/>
  <c r="AD110" i="7"/>
  <c r="AD108" i="7" s="1"/>
  <c r="AD150" i="7"/>
  <c r="AF150" i="7" s="1"/>
  <c r="AN150" i="7" s="1"/>
  <c r="AD415" i="7"/>
  <c r="AF415" i="7" s="1"/>
  <c r="AN415" i="7" s="1"/>
  <c r="AD23" i="7"/>
  <c r="AD21" i="7" s="1"/>
  <c r="AD189" i="7"/>
  <c r="AF189" i="7" s="1"/>
  <c r="AN189" i="7" s="1"/>
  <c r="AD367" i="7"/>
  <c r="AF367" i="7" s="1"/>
  <c r="AN367" i="7" s="1"/>
  <c r="AD355" i="7"/>
  <c r="AD353" i="7" s="1"/>
  <c r="AD126" i="7"/>
  <c r="AF126" i="7" s="1"/>
  <c r="AN126" i="7" s="1"/>
  <c r="AD392" i="7"/>
  <c r="AD390" i="7" s="1"/>
  <c r="AD65" i="7"/>
  <c r="AF65" i="7" s="1"/>
  <c r="AN65" i="7" s="1"/>
  <c r="AD271" i="7"/>
  <c r="AF271" i="7" s="1"/>
  <c r="AN271" i="7" s="1"/>
  <c r="AD307" i="7"/>
  <c r="AD305" i="7" s="1"/>
  <c r="AD304" i="7"/>
  <c r="AD302" i="7" s="1"/>
  <c r="AD204" i="7"/>
  <c r="AF204" i="7" s="1"/>
  <c r="AN204" i="7" s="1"/>
  <c r="AD117" i="7"/>
  <c r="AD115" i="7" s="1"/>
  <c r="AD316" i="7"/>
  <c r="AD314" i="7" s="1"/>
  <c r="AD104" i="7"/>
  <c r="AF104" i="7" s="1"/>
  <c r="AN104" i="7" s="1"/>
  <c r="AD325" i="7"/>
  <c r="AD323" i="7" s="1"/>
  <c r="AD295" i="7"/>
  <c r="AF295" i="7" s="1"/>
  <c r="AN295" i="7" s="1"/>
  <c r="AD177" i="7"/>
  <c r="AD175" i="7" s="1"/>
  <c r="AD239" i="7"/>
  <c r="AF239" i="7" s="1"/>
  <c r="AN239" i="7" s="1"/>
  <c r="AD20" i="7"/>
  <c r="AF20" i="7" s="1"/>
  <c r="AN20" i="7" s="1"/>
  <c r="AD162" i="7"/>
  <c r="AD160" i="7" s="1"/>
  <c r="AD349" i="7"/>
  <c r="AF349" i="7" s="1"/>
  <c r="AN349" i="7" s="1"/>
  <c r="AD246" i="7"/>
  <c r="AD244" i="7" s="1"/>
  <c r="AD331" i="7"/>
  <c r="AF331" i="7" s="1"/>
  <c r="AN331" i="7" s="1"/>
  <c r="AD147" i="7"/>
  <c r="AF147" i="7" s="1"/>
  <c r="AN147" i="7" s="1"/>
  <c r="AD421" i="7"/>
  <c r="AF421" i="7" s="1"/>
  <c r="AN421" i="7" s="1"/>
  <c r="AD132" i="7"/>
  <c r="AD130" i="7" s="1"/>
  <c r="AD215" i="7"/>
  <c r="AF215" i="7" s="1"/>
  <c r="AN215" i="7" s="1"/>
  <c r="AD417" i="7"/>
  <c r="AF417" i="7" s="1"/>
  <c r="AN417" i="7" s="1"/>
  <c r="AD310" i="7"/>
  <c r="AD308" i="7" s="1"/>
  <c r="AD370" i="7"/>
  <c r="AF370" i="7" s="1"/>
  <c r="AN370" i="7" s="1"/>
  <c r="AD334" i="7"/>
  <c r="AF334" i="7" s="1"/>
  <c r="AN334" i="7" s="1"/>
  <c r="AD183" i="7"/>
  <c r="AF183" i="7" s="1"/>
  <c r="AN183" i="7" s="1"/>
  <c r="AD77" i="7"/>
  <c r="AF77" i="7" s="1"/>
  <c r="AN77" i="7" s="1"/>
  <c r="AD165" i="7"/>
  <c r="AF165" i="7" s="1"/>
  <c r="AN165" i="7" s="1"/>
  <c r="AD224" i="7"/>
  <c r="AF224" i="7" s="1"/>
  <c r="AN224" i="7" s="1"/>
  <c r="AD17" i="7"/>
  <c r="AF17" i="7" s="1"/>
  <c r="AN17" i="7" s="1"/>
  <c r="AD83" i="7"/>
  <c r="AF83" i="7" s="1"/>
  <c r="AN83" i="7" s="1"/>
  <c r="AD389" i="7"/>
  <c r="AF389" i="7" s="1"/>
  <c r="AN389" i="7" s="1"/>
  <c r="AD262" i="7"/>
  <c r="AD260" i="7" s="1"/>
  <c r="AD47" i="7"/>
  <c r="AD45" i="7" s="1"/>
  <c r="AD427" i="7"/>
  <c r="AF427" i="7" s="1"/>
  <c r="AN427" i="7" s="1"/>
  <c r="AD156" i="7"/>
  <c r="AF156" i="7" s="1"/>
  <c r="AN156" i="7" s="1"/>
  <c r="AD298" i="7"/>
  <c r="AF298" i="7" s="1"/>
  <c r="AN298" i="7" s="1"/>
  <c r="AD259" i="7"/>
  <c r="AF259" i="7" s="1"/>
  <c r="AN259" i="7" s="1"/>
  <c r="AD210" i="7"/>
  <c r="AD208" i="7" s="1"/>
  <c r="AD198" i="7"/>
  <c r="AF198" i="7" s="1"/>
  <c r="AN198" i="7" s="1"/>
  <c r="AD420" i="7"/>
  <c r="AF420" i="7" s="1"/>
  <c r="AN420" i="7" s="1"/>
  <c r="AD280" i="7"/>
  <c r="AF280" i="7" s="1"/>
  <c r="AN280" i="7" s="1"/>
  <c r="AD423" i="7"/>
  <c r="AF423" i="7" s="1"/>
  <c r="AN423" i="7" s="1"/>
  <c r="AD250" i="7"/>
  <c r="AD248" i="7" s="1"/>
  <c r="AD174" i="7"/>
  <c r="AD172" i="7" s="1"/>
  <c r="AD41" i="7"/>
  <c r="AF41" i="7" s="1"/>
  <c r="AN41" i="7" s="1"/>
  <c r="AD328" i="7"/>
  <c r="AD326" i="7" s="1"/>
  <c r="AD129" i="7"/>
  <c r="AF129" i="7" s="1"/>
  <c r="AN129" i="7" s="1"/>
  <c r="AD274" i="7"/>
  <c r="AD272" i="7" s="1"/>
  <c r="AD56" i="7"/>
  <c r="AD54" i="7" s="1"/>
  <c r="AD414" i="7"/>
  <c r="AF414" i="7" s="1"/>
  <c r="AN414" i="7" s="1"/>
  <c r="AD385" i="7"/>
  <c r="AD383" i="7" s="1"/>
  <c r="AD38" i="7"/>
  <c r="AD36" i="7" s="1"/>
  <c r="AD352" i="7"/>
  <c r="AD350" i="7" s="1"/>
  <c r="AD153" i="7"/>
  <c r="AD151" i="7" s="1"/>
  <c r="AD221" i="7"/>
  <c r="AD220" i="7" s="1"/>
  <c r="AD89" i="7"/>
  <c r="AF89" i="7" s="1"/>
  <c r="AN89" i="7" s="1"/>
  <c r="AD412" i="7"/>
  <c r="AF412" i="7" s="1"/>
  <c r="AN412" i="7" s="1"/>
  <c r="AD373" i="7"/>
  <c r="AF373" i="7" s="1"/>
  <c r="AN373" i="7" s="1"/>
  <c r="AD192" i="7"/>
  <c r="AF192" i="7" s="1"/>
  <c r="AN192" i="7" s="1"/>
  <c r="AD218" i="7"/>
  <c r="AF218" i="7" s="1"/>
  <c r="AN218" i="7" s="1"/>
  <c r="AD408" i="7"/>
  <c r="AF408" i="7" s="1"/>
  <c r="AN408" i="7" s="1"/>
  <c r="AD396" i="7"/>
  <c r="AF396" i="7" s="1"/>
  <c r="AN396" i="7" s="1"/>
  <c r="AD168" i="7"/>
  <c r="AF168" i="7" s="1"/>
  <c r="AN168" i="7" s="1"/>
  <c r="AD265" i="7"/>
  <c r="AD263" i="7" s="1"/>
  <c r="AD405" i="7"/>
  <c r="AD403" i="7" s="1"/>
  <c r="AD107" i="7"/>
  <c r="AD105" i="7" s="1"/>
  <c r="AD322" i="7"/>
  <c r="AF322" i="7" s="1"/>
  <c r="AN322" i="7" s="1"/>
  <c r="X244" i="8"/>
  <c r="AD411" i="7"/>
  <c r="AD409" i="7" s="1"/>
  <c r="AD144" i="7"/>
  <c r="AF144" i="7" s="1"/>
  <c r="AN144" i="7" s="1"/>
  <c r="AD80" i="7"/>
  <c r="AF80" i="7" s="1"/>
  <c r="AN80" i="7" s="1"/>
  <c r="AD301" i="7"/>
  <c r="AD299" i="7" s="1"/>
  <c r="AD319" i="7"/>
  <c r="AF319" i="7" s="1"/>
  <c r="AN319" i="7" s="1"/>
  <c r="AD343" i="7"/>
  <c r="AD341" i="7" s="1"/>
  <c r="AD313" i="7"/>
  <c r="AF313" i="7" s="1"/>
  <c r="AN313" i="7" s="1"/>
  <c r="AD8" i="7"/>
  <c r="AF8" i="7" s="1"/>
  <c r="AN8" i="7" s="1"/>
  <c r="AD29" i="7"/>
  <c r="AD27" i="7" s="1"/>
  <c r="AD277" i="7"/>
  <c r="AF277" i="7" s="1"/>
  <c r="AN277" i="7" s="1"/>
  <c r="AD186" i="7"/>
  <c r="AF186" i="7" s="1"/>
  <c r="AN186" i="7" s="1"/>
  <c r="AD268" i="7"/>
  <c r="AF268" i="7" s="1"/>
  <c r="AN268" i="7" s="1"/>
  <c r="AD230" i="7"/>
  <c r="AF230" i="7" s="1"/>
  <c r="AN230" i="7" s="1"/>
  <c r="AD171" i="7"/>
  <c r="AF171" i="7" s="1"/>
  <c r="AN171" i="7" s="1"/>
  <c r="AD413" i="7"/>
  <c r="AF413" i="7" s="1"/>
  <c r="AN413" i="7" s="1"/>
  <c r="AD14" i="7"/>
  <c r="AF14" i="7" s="1"/>
  <c r="AN14" i="7" s="1"/>
  <c r="AD123" i="7"/>
  <c r="AD121" i="7" s="1"/>
  <c r="AD422" i="7"/>
  <c r="AF422" i="7" s="1"/>
  <c r="AN422" i="7" s="1"/>
  <c r="AD399" i="7"/>
  <c r="AD397" i="7" s="1"/>
  <c r="AD376" i="7"/>
  <c r="AD374" i="7" s="1"/>
  <c r="AD35" i="7"/>
  <c r="AF35" i="7" s="1"/>
  <c r="AN35" i="7" s="1"/>
  <c r="AD159" i="7"/>
  <c r="AF159" i="7" s="1"/>
  <c r="AN159" i="7" s="1"/>
  <c r="AD418" i="7"/>
  <c r="AF418" i="7" s="1"/>
  <c r="AN418" i="7" s="1"/>
  <c r="AD416" i="7"/>
  <c r="AF416" i="7" s="1"/>
  <c r="AN416" i="7" s="1"/>
  <c r="AD292" i="7"/>
  <c r="AF292" i="7" s="1"/>
  <c r="AN292" i="7" s="1"/>
  <c r="AD233" i="7"/>
  <c r="AD232" i="7" s="1"/>
  <c r="AD138" i="7"/>
  <c r="AF138" i="7" s="1"/>
  <c r="AN138" i="7" s="1"/>
  <c r="AD101" i="7"/>
  <c r="AF101" i="7" s="1"/>
  <c r="AN101" i="7" s="1"/>
  <c r="AD340" i="7"/>
  <c r="AF340" i="7" s="1"/>
  <c r="AN340" i="7" s="1"/>
  <c r="AD424" i="7"/>
  <c r="AF424" i="7" s="1"/>
  <c r="AN424" i="7" s="1"/>
  <c r="AD180" i="7"/>
  <c r="AD178" i="7" s="1"/>
  <c r="AD337" i="7"/>
  <c r="AD335" i="7" s="1"/>
  <c r="AD402" i="7"/>
  <c r="AF402" i="7" s="1"/>
  <c r="AN402" i="7" s="1"/>
  <c r="AD242" i="7"/>
  <c r="AF242" i="7" s="1"/>
  <c r="AN242" i="7" s="1"/>
  <c r="AD71" i="7"/>
  <c r="AF71" i="7" s="1"/>
  <c r="AN71" i="7" s="1"/>
  <c r="AD62" i="7"/>
  <c r="AD60" i="7" s="1"/>
  <c r="W429" i="8"/>
  <c r="W677" i="8" s="1"/>
  <c r="X636" i="8"/>
  <c r="AC636" i="8" s="1"/>
  <c r="AI678" i="7"/>
  <c r="AI671" i="7"/>
  <c r="AI681" i="7" s="1"/>
  <c r="AA426" i="8"/>
  <c r="AA671" i="8"/>
  <c r="AD362" i="7"/>
  <c r="AH326" i="7"/>
  <c r="W326" i="8" s="1"/>
  <c r="AD96" i="7"/>
  <c r="AG426" i="7"/>
  <c r="V426" i="8" s="1"/>
  <c r="AC426" i="8" s="1"/>
  <c r="AI238" i="7"/>
  <c r="X238" i="8" s="1"/>
  <c r="AF74" i="7"/>
  <c r="AN74" i="7" s="1"/>
  <c r="AF51" i="7"/>
  <c r="AN51" i="7" s="1"/>
  <c r="W43" i="8"/>
  <c r="AC43" i="8" s="1"/>
  <c r="AF68" i="7"/>
  <c r="AN68" i="7" s="1"/>
  <c r="AB393" i="8"/>
  <c r="AA346" i="8"/>
  <c r="AB639" i="8"/>
  <c r="X386" i="8"/>
  <c r="AC386" i="8" s="1"/>
  <c r="AI383" i="7"/>
  <c r="X383" i="8" s="1"/>
  <c r="AA678" i="8"/>
  <c r="AF344" i="7"/>
  <c r="AN344" i="7" s="1"/>
  <c r="AC684" i="7"/>
  <c r="AB657" i="8"/>
  <c r="AB643" i="8"/>
  <c r="AH332" i="7"/>
  <c r="W332" i="8" s="1"/>
  <c r="W333" i="8"/>
  <c r="AC333" i="8" s="1"/>
  <c r="X671" i="8"/>
  <c r="X681" i="8" s="1"/>
  <c r="W300" i="8"/>
  <c r="AC300" i="8" s="1"/>
  <c r="AB634" i="8"/>
  <c r="AF24" i="7"/>
  <c r="AN24" i="7" s="1"/>
  <c r="AB631" i="8"/>
  <c r="AB140" i="8"/>
  <c r="AB330" i="8"/>
  <c r="AH329" i="7"/>
  <c r="W329" i="8" s="1"/>
  <c r="W330" i="8"/>
  <c r="AC330" i="8" s="1"/>
  <c r="W270" i="8"/>
  <c r="AC270" i="8" s="1"/>
  <c r="AH269" i="7"/>
  <c r="W269" i="8" s="1"/>
  <c r="AF57" i="7"/>
  <c r="AN57" i="7" s="1"/>
  <c r="AB438" i="8"/>
  <c r="AD344" i="7"/>
  <c r="AD93" i="7"/>
  <c r="AF95" i="7"/>
  <c r="AN95" i="7" s="1"/>
  <c r="AD30" i="7"/>
  <c r="AE346" i="7"/>
  <c r="AD377" i="7"/>
  <c r="AB446" i="8"/>
  <c r="AD254" i="7"/>
  <c r="AF256" i="7"/>
  <c r="AN256" i="7" s="1"/>
  <c r="AB457" i="8"/>
  <c r="AB599" i="8"/>
  <c r="AB97" i="8"/>
  <c r="AH96" i="7"/>
  <c r="W96" i="8" s="1"/>
  <c r="W97" i="8"/>
  <c r="AC97" i="8" s="1"/>
  <c r="AB566" i="8"/>
  <c r="AB500" i="8"/>
  <c r="AB602" i="8"/>
  <c r="AB518" i="8"/>
  <c r="AA677" i="8"/>
  <c r="AB499" i="8"/>
  <c r="W258" i="8"/>
  <c r="AC258" i="8" s="1"/>
  <c r="AH257" i="7"/>
  <c r="W257" i="8" s="1"/>
  <c r="AH263" i="7"/>
  <c r="W263" i="8" s="1"/>
  <c r="W264" i="8"/>
  <c r="AC264" i="8" s="1"/>
  <c r="W366" i="8"/>
  <c r="AC366" i="8" s="1"/>
  <c r="AH365" i="7"/>
  <c r="W365" i="8" s="1"/>
  <c r="W179" i="8"/>
  <c r="AC179" i="8" s="1"/>
  <c r="AH178" i="7"/>
  <c r="W178" i="8" s="1"/>
  <c r="AH400" i="7"/>
  <c r="W400" i="8" s="1"/>
  <c r="W401" i="8"/>
  <c r="AC401" i="8" s="1"/>
  <c r="W303" i="8"/>
  <c r="AC303" i="8" s="1"/>
  <c r="AH302" i="7"/>
  <c r="W302" i="8" s="1"/>
  <c r="AH290" i="7"/>
  <c r="W290" i="8" s="1"/>
  <c r="W291" i="8"/>
  <c r="AC291" i="8" s="1"/>
  <c r="W261" i="8"/>
  <c r="AC261" i="8" s="1"/>
  <c r="AH260" i="7"/>
  <c r="W260" i="8" s="1"/>
  <c r="AH30" i="7"/>
  <c r="W30" i="8" s="1"/>
  <c r="W31" i="8"/>
  <c r="AC31" i="8" s="1"/>
  <c r="AB504" i="8"/>
  <c r="AB258" i="8"/>
  <c r="AB578" i="8"/>
  <c r="W404" i="8"/>
  <c r="AC404" i="8" s="1"/>
  <c r="AH403" i="7"/>
  <c r="W403" i="8" s="1"/>
  <c r="AH251" i="7"/>
  <c r="W251" i="8" s="1"/>
  <c r="W252" i="8"/>
  <c r="AC252" i="8" s="1"/>
  <c r="AB249" i="8"/>
  <c r="AB297" i="8"/>
  <c r="AB245" i="8"/>
  <c r="AH145" i="7"/>
  <c r="W145" i="8" s="1"/>
  <c r="W146" i="8"/>
  <c r="AC146" i="8" s="1"/>
  <c r="AH130" i="7"/>
  <c r="W130" i="8" s="1"/>
  <c r="W131" i="8"/>
  <c r="AC131" i="8" s="1"/>
  <c r="AH205" i="7"/>
  <c r="W205" i="8" s="1"/>
  <c r="W206" i="8"/>
  <c r="AC206" i="8" s="1"/>
  <c r="AB354" i="8"/>
  <c r="AH293" i="7"/>
  <c r="W293" i="8" s="1"/>
  <c r="W294" i="8"/>
  <c r="AC294" i="8" s="1"/>
  <c r="AB603" i="8"/>
  <c r="AH344" i="7"/>
  <c r="W344" i="8" s="1"/>
  <c r="W345" i="8"/>
  <c r="AC345" i="8" s="1"/>
  <c r="AB627" i="8"/>
  <c r="AB580" i="8"/>
  <c r="AB596" i="8"/>
  <c r="AB525" i="8"/>
  <c r="AH278" i="7"/>
  <c r="W278" i="8" s="1"/>
  <c r="W279" i="8"/>
  <c r="AC279" i="8" s="1"/>
  <c r="AB517" i="8"/>
  <c r="W321" i="8"/>
  <c r="AC321" i="8" s="1"/>
  <c r="AH320" i="7"/>
  <c r="AH387" i="7"/>
  <c r="W387" i="8" s="1"/>
  <c r="W388" i="8"/>
  <c r="AC388" i="8" s="1"/>
  <c r="AH163" i="7"/>
  <c r="W163" i="8" s="1"/>
  <c r="W164" i="8"/>
  <c r="AC164" i="8" s="1"/>
  <c r="AH81" i="7"/>
  <c r="W81" i="8" s="1"/>
  <c r="W82" i="8"/>
  <c r="AC82" i="8" s="1"/>
  <c r="AB583" i="8"/>
  <c r="W64" i="8"/>
  <c r="AC64" i="8" s="1"/>
  <c r="AH63" i="7"/>
  <c r="W63" i="8" s="1"/>
  <c r="W288" i="8"/>
  <c r="AC288" i="8" s="1"/>
  <c r="AH287" i="7"/>
  <c r="W287" i="8" s="1"/>
  <c r="AB445" i="8"/>
  <c r="AH160" i="7"/>
  <c r="W160" i="8" s="1"/>
  <c r="W161" i="8"/>
  <c r="AC161" i="8" s="1"/>
  <c r="AB479" i="8"/>
  <c r="W360" i="8"/>
  <c r="AC360" i="8" s="1"/>
  <c r="AH359" i="7"/>
  <c r="W359" i="8" s="1"/>
  <c r="AB515" i="8"/>
  <c r="AH78" i="7"/>
  <c r="W78" i="8" s="1"/>
  <c r="W79" i="8"/>
  <c r="AC79" i="8" s="1"/>
  <c r="W16" i="8"/>
  <c r="AC16" i="8" s="1"/>
  <c r="AH15" i="7"/>
  <c r="W15" i="8" s="1"/>
  <c r="AB506" i="8"/>
  <c r="AB191" i="8"/>
  <c r="AB209" i="8"/>
  <c r="AH383" i="7"/>
  <c r="W383" i="8" s="1"/>
  <c r="W384" i="8"/>
  <c r="AC384" i="8" s="1"/>
  <c r="AB471" i="8"/>
  <c r="W378" i="8"/>
  <c r="AC378" i="8" s="1"/>
  <c r="AH377" i="7"/>
  <c r="W377" i="8" s="1"/>
  <c r="AH323" i="7"/>
  <c r="W323" i="8" s="1"/>
  <c r="W324" i="8"/>
  <c r="AC324" i="8" s="1"/>
  <c r="AB431" i="8"/>
  <c r="W372" i="8"/>
  <c r="AC372" i="8" s="1"/>
  <c r="AH371" i="7"/>
  <c r="W371" i="8" s="1"/>
  <c r="AH350" i="7"/>
  <c r="W350" i="8" s="1"/>
  <c r="W351" i="8"/>
  <c r="AC351" i="8" s="1"/>
  <c r="AH51" i="7"/>
  <c r="W51" i="8" s="1"/>
  <c r="W52" i="8"/>
  <c r="AC52" i="8" s="1"/>
  <c r="W143" i="8"/>
  <c r="AC143" i="8" s="1"/>
  <c r="AH142" i="7"/>
  <c r="W142" i="8" s="1"/>
  <c r="W100" i="8"/>
  <c r="AC100" i="8" s="1"/>
  <c r="AH99" i="7"/>
  <c r="W99" i="8" s="1"/>
  <c r="W122" i="8"/>
  <c r="AC122" i="8" s="1"/>
  <c r="AH121" i="7"/>
  <c r="W121" i="8" s="1"/>
  <c r="AB629" i="8"/>
  <c r="AH266" i="7"/>
  <c r="W266" i="8" s="1"/>
  <c r="W267" i="8"/>
  <c r="AC267" i="8" s="1"/>
  <c r="AB615" i="8"/>
  <c r="W306" i="8"/>
  <c r="AC306" i="8" s="1"/>
  <c r="AH305" i="7"/>
  <c r="W305" i="8" s="1"/>
  <c r="AB88" i="8"/>
  <c r="W282" i="8"/>
  <c r="AC282" i="8" s="1"/>
  <c r="AH281" i="7"/>
  <c r="W281" i="8" s="1"/>
  <c r="AB25" i="8"/>
  <c r="W312" i="8"/>
  <c r="AC312" i="8" s="1"/>
  <c r="AH311" i="7"/>
  <c r="W311" i="8" s="1"/>
  <c r="AH314" i="7"/>
  <c r="W314" i="8" s="1"/>
  <c r="W315" i="8"/>
  <c r="AC315" i="8" s="1"/>
  <c r="AH127" i="7"/>
  <c r="W127" i="8" s="1"/>
  <c r="W128" i="8"/>
  <c r="AC128" i="8" s="1"/>
  <c r="W61" i="8"/>
  <c r="AC61" i="8" s="1"/>
  <c r="AH60" i="7"/>
  <c r="W60" i="8" s="1"/>
  <c r="AH181" i="7"/>
  <c r="W181" i="8" s="1"/>
  <c r="W182" i="8"/>
  <c r="AC182" i="8" s="1"/>
  <c r="AB455" i="8"/>
  <c r="AH115" i="7"/>
  <c r="W115" i="8" s="1"/>
  <c r="W116" i="8"/>
  <c r="AC116" i="8" s="1"/>
  <c r="AH308" i="7"/>
  <c r="W308" i="8" s="1"/>
  <c r="W309" i="8"/>
  <c r="AC309" i="8" s="1"/>
  <c r="W103" i="8"/>
  <c r="AC103" i="8" s="1"/>
  <c r="AH102" i="7"/>
  <c r="W102" i="8" s="1"/>
  <c r="AH172" i="7"/>
  <c r="W172" i="8" s="1"/>
  <c r="W173" i="8"/>
  <c r="AC173" i="8" s="1"/>
  <c r="W49" i="8"/>
  <c r="AC49" i="8" s="1"/>
  <c r="AH48" i="7"/>
  <c r="W48" i="8" s="1"/>
  <c r="AH166" i="7"/>
  <c r="W166" i="8" s="1"/>
  <c r="W167" i="8"/>
  <c r="AC167" i="8" s="1"/>
  <c r="AH347" i="7"/>
  <c r="W347" i="8" s="1"/>
  <c r="W348" i="8"/>
  <c r="AC348" i="8" s="1"/>
  <c r="W391" i="8"/>
  <c r="AC391" i="8" s="1"/>
  <c r="AH390" i="7"/>
  <c r="W390" i="8" s="1"/>
  <c r="AB10" i="8"/>
  <c r="W342" i="8"/>
  <c r="AC342" i="8" s="1"/>
  <c r="AH341" i="7"/>
  <c r="AH66" i="7"/>
  <c r="W66" i="8" s="1"/>
  <c r="W67" i="8"/>
  <c r="AC67" i="8" s="1"/>
  <c r="AH199" i="7"/>
  <c r="W199" i="8" s="1"/>
  <c r="W200" i="8"/>
  <c r="AC200" i="8" s="1"/>
  <c r="AH90" i="7"/>
  <c r="W90" i="8" s="1"/>
  <c r="W91" i="8"/>
  <c r="AC91" i="8" s="1"/>
  <c r="AB453" i="8"/>
  <c r="AB94" i="8"/>
  <c r="AH296" i="7"/>
  <c r="W296" i="8" s="1"/>
  <c r="W297" i="8"/>
  <c r="AC297" i="8" s="1"/>
  <c r="AH124" i="7"/>
  <c r="W124" i="8" s="1"/>
  <c r="W125" i="8"/>
  <c r="AC125" i="8" s="1"/>
  <c r="AB398" i="8"/>
  <c r="AB541" i="8"/>
  <c r="AB584" i="8"/>
  <c r="W188" i="8"/>
  <c r="AC188" i="8" s="1"/>
  <c r="AH187" i="7"/>
  <c r="W187" i="8" s="1"/>
  <c r="AH3" i="7"/>
  <c r="W4" i="8"/>
  <c r="AC4" i="8" s="1"/>
  <c r="AB467" i="8"/>
  <c r="W185" i="8"/>
  <c r="AC185" i="8" s="1"/>
  <c r="AH184" i="7"/>
  <c r="W184" i="8" s="1"/>
  <c r="AB437" i="8"/>
  <c r="AB489" i="8"/>
  <c r="AB395" i="8"/>
  <c r="AB594" i="8"/>
  <c r="AB614" i="8"/>
  <c r="AB623" i="8"/>
  <c r="AB152" i="8"/>
  <c r="AB143" i="8"/>
  <c r="AB430" i="8"/>
  <c r="AB122" i="8"/>
  <c r="AB492" i="8"/>
  <c r="AB513" i="8"/>
  <c r="AB267" i="8"/>
  <c r="AB600" i="8"/>
  <c r="AB472" i="8"/>
  <c r="AB573" i="8"/>
  <c r="AB155" i="8"/>
  <c r="AB522" i="8"/>
  <c r="AB563" i="8"/>
  <c r="AB318" i="8"/>
  <c r="AB476" i="8"/>
  <c r="AB432" i="8"/>
  <c r="AB410" i="8"/>
  <c r="AB601" i="8"/>
  <c r="AB282" i="8"/>
  <c r="AB624" i="8"/>
  <c r="AB444" i="8"/>
  <c r="AB540" i="8"/>
  <c r="AB404" i="8"/>
  <c r="AB582" i="8"/>
  <c r="AB439" i="8"/>
  <c r="AB593" i="8"/>
  <c r="AB564" i="8"/>
  <c r="AB616" i="8"/>
  <c r="AB252" i="8"/>
  <c r="W94" i="8"/>
  <c r="AC94" i="8" s="1"/>
  <c r="AH93" i="7"/>
  <c r="W93" i="8" s="1"/>
  <c r="AH248" i="7"/>
  <c r="W249" i="8"/>
  <c r="AC249" i="8" s="1"/>
  <c r="AH244" i="7"/>
  <c r="W245" i="8"/>
  <c r="AC245" i="8" s="1"/>
  <c r="AB520" i="8"/>
  <c r="AB550" i="8"/>
  <c r="AB206" i="8"/>
  <c r="AB547" i="8"/>
  <c r="AB619" i="8"/>
  <c r="AB555" i="8"/>
  <c r="AH353" i="7"/>
  <c r="W353" i="8" s="1"/>
  <c r="W354" i="8"/>
  <c r="AC354" i="8" s="1"/>
  <c r="AB507" i="8"/>
  <c r="AB55" i="8"/>
  <c r="W375" i="8"/>
  <c r="AC375" i="8" s="1"/>
  <c r="AH374" i="7"/>
  <c r="W374" i="8" s="1"/>
  <c r="AB503" i="8"/>
  <c r="AB493" i="8"/>
  <c r="AB264" i="8"/>
  <c r="AB553" i="8"/>
  <c r="AB85" i="8"/>
  <c r="AB366" i="8"/>
  <c r="AB470" i="8"/>
  <c r="AB279" i="8"/>
  <c r="AB552" i="8"/>
  <c r="AB388" i="8"/>
  <c r="AB485" i="8"/>
  <c r="AB164" i="8"/>
  <c r="AB401" i="8"/>
  <c r="AB261" i="8"/>
  <c r="AB502" i="8"/>
  <c r="AB556" i="8"/>
  <c r="AB531" i="8"/>
  <c r="AB451" i="8"/>
  <c r="AB626" i="8"/>
  <c r="W398" i="8"/>
  <c r="AC398" i="8" s="1"/>
  <c r="AH397" i="7"/>
  <c r="W397" i="8" s="1"/>
  <c r="AB79" i="8"/>
  <c r="AB545" i="8"/>
  <c r="AB589" i="8"/>
  <c r="AH190" i="7"/>
  <c r="W190" i="8" s="1"/>
  <c r="W191" i="8"/>
  <c r="AC191" i="8" s="1"/>
  <c r="W209" i="8"/>
  <c r="AC209" i="8" s="1"/>
  <c r="AH208" i="7"/>
  <c r="AB558" i="8"/>
  <c r="AB449" i="8"/>
  <c r="AB456" i="8"/>
  <c r="W395" i="8"/>
  <c r="AC395" i="8" s="1"/>
  <c r="AH394" i="7"/>
  <c r="W394" i="8" s="1"/>
  <c r="AB554" i="8"/>
  <c r="AH151" i="7"/>
  <c r="W152" i="8"/>
  <c r="AC152" i="8" s="1"/>
  <c r="AH75" i="7"/>
  <c r="W75" i="8" s="1"/>
  <c r="W76" i="8"/>
  <c r="AC76" i="8" s="1"/>
  <c r="W273" i="8"/>
  <c r="AC273" i="8" s="1"/>
  <c r="AH272" i="7"/>
  <c r="W272" i="8" s="1"/>
  <c r="AB571" i="8"/>
  <c r="AH111" i="7"/>
  <c r="W113" i="8"/>
  <c r="AC113" i="8" s="1"/>
  <c r="W34" i="8"/>
  <c r="AC34" i="8" s="1"/>
  <c r="AH33" i="7"/>
  <c r="W33" i="8" s="1"/>
  <c r="AH27" i="7"/>
  <c r="W27" i="8" s="1"/>
  <c r="W28" i="8"/>
  <c r="AC28" i="8" s="1"/>
  <c r="AH175" i="7"/>
  <c r="W175" i="8" s="1"/>
  <c r="W176" i="8"/>
  <c r="AC176" i="8" s="1"/>
  <c r="AB285" i="8"/>
  <c r="AH193" i="7"/>
  <c r="W193" i="8" s="1"/>
  <c r="W194" i="8"/>
  <c r="AC194" i="8" s="1"/>
  <c r="AB363" i="8"/>
  <c r="AH154" i="7"/>
  <c r="W154" i="8" s="1"/>
  <c r="W155" i="8"/>
  <c r="AC155" i="8" s="1"/>
  <c r="W22" i="8"/>
  <c r="AC22" i="8" s="1"/>
  <c r="AH21" i="7"/>
  <c r="W21" i="8" s="1"/>
  <c r="AH317" i="7"/>
  <c r="W317" i="8" s="1"/>
  <c r="W318" i="8"/>
  <c r="AC318" i="8" s="1"/>
  <c r="AH136" i="7"/>
  <c r="W136" i="8" s="1"/>
  <c r="W137" i="8"/>
  <c r="AC137" i="8" s="1"/>
  <c r="AH409" i="7"/>
  <c r="W409" i="8" s="1"/>
  <c r="W410" i="8"/>
  <c r="AC410" i="8" s="1"/>
  <c r="AH338" i="7"/>
  <c r="W338" i="8" s="1"/>
  <c r="W339" i="8"/>
  <c r="AC339" i="8" s="1"/>
  <c r="AH24" i="7"/>
  <c r="W24" i="8" s="1"/>
  <c r="W25" i="8"/>
  <c r="AC25" i="8" s="1"/>
  <c r="AB501" i="8"/>
  <c r="AB312" i="8"/>
  <c r="AB524" i="8"/>
  <c r="AH118" i="7"/>
  <c r="W118" i="8" s="1"/>
  <c r="W119" i="8"/>
  <c r="AC119" i="8" s="1"/>
  <c r="AH254" i="7"/>
  <c r="W254" i="8" s="1"/>
  <c r="W255" i="8"/>
  <c r="AC255" i="8" s="1"/>
  <c r="W407" i="8"/>
  <c r="AC407" i="8" s="1"/>
  <c r="AH406" i="7"/>
  <c r="W406" i="8" s="1"/>
  <c r="AH69" i="7"/>
  <c r="W69" i="8" s="1"/>
  <c r="W70" i="8"/>
  <c r="AC70" i="8" s="1"/>
  <c r="AB534" i="8"/>
  <c r="AB450" i="8"/>
  <c r="AB348" i="8"/>
  <c r="AB620" i="8"/>
  <c r="AH169" i="7"/>
  <c r="W169" i="8" s="1"/>
  <c r="W170" i="8"/>
  <c r="AC170" i="8" s="1"/>
  <c r="AB607" i="8"/>
  <c r="AB569" i="8"/>
  <c r="AB454" i="8"/>
  <c r="AB516" i="8"/>
  <c r="AB586" i="8"/>
  <c r="AB514" i="8"/>
  <c r="AB548" i="8"/>
  <c r="AB460" i="8"/>
  <c r="AB579" i="8"/>
  <c r="W37" i="8"/>
  <c r="AC37" i="8" s="1"/>
  <c r="AH36" i="7"/>
  <c r="W36" i="8" s="1"/>
  <c r="AH12" i="7"/>
  <c r="W12" i="8" s="1"/>
  <c r="W13" i="8"/>
  <c r="AC13" i="8" s="1"/>
  <c r="AH196" i="7"/>
  <c r="W196" i="8" s="1"/>
  <c r="W197" i="8"/>
  <c r="AC197" i="8" s="1"/>
  <c r="W58" i="8"/>
  <c r="AC58" i="8" s="1"/>
  <c r="AH57" i="7"/>
  <c r="W57" i="8" s="1"/>
  <c r="W357" i="8"/>
  <c r="AC357" i="8" s="1"/>
  <c r="AH356" i="7"/>
  <c r="W356" i="8" s="1"/>
  <c r="AH54" i="7"/>
  <c r="W54" i="8" s="1"/>
  <c r="W55" i="8"/>
  <c r="AC55" i="8" s="1"/>
  <c r="AB375" i="8"/>
  <c r="AH335" i="7"/>
  <c r="W335" i="8" s="1"/>
  <c r="W336" i="8"/>
  <c r="AC336" i="8" s="1"/>
  <c r="AH108" i="7"/>
  <c r="W108" i="8" s="1"/>
  <c r="W109" i="8"/>
  <c r="AC109" i="8" s="1"/>
  <c r="AH84" i="7"/>
  <c r="W84" i="8" s="1"/>
  <c r="W85" i="8"/>
  <c r="AC85" i="8" s="1"/>
  <c r="AB567" i="8"/>
  <c r="W46" i="8"/>
  <c r="AC46" i="8" s="1"/>
  <c r="AH45" i="7"/>
  <c r="W45" i="8" s="1"/>
  <c r="AB372" i="8"/>
  <c r="AB52" i="8"/>
  <c r="AB562" i="8"/>
  <c r="AB484" i="8"/>
  <c r="AB622" i="8"/>
  <c r="AB113" i="8"/>
  <c r="AB628" i="8"/>
  <c r="AB34" i="8"/>
  <c r="AB28" i="8"/>
  <c r="AB315" i="8"/>
  <c r="AB565" i="8"/>
  <c r="AB530" i="8"/>
  <c r="AB481" i="8"/>
  <c r="AB91" i="8"/>
  <c r="AB521" i="8"/>
  <c r="AB495" i="8"/>
  <c r="AB448" i="8"/>
  <c r="AB463" i="8"/>
  <c r="AB475" i="8"/>
  <c r="AB146" i="8"/>
  <c r="AB131" i="8"/>
  <c r="AB543" i="8"/>
  <c r="AB294" i="8"/>
  <c r="AB468" i="8"/>
  <c r="AB568" i="8"/>
  <c r="AB336" i="8"/>
  <c r="AB557" i="8"/>
  <c r="AB345" i="8"/>
  <c r="AB441" i="8"/>
  <c r="AB109" i="8"/>
  <c r="AB519" i="8"/>
  <c r="AB587" i="8"/>
  <c r="AB496" i="8"/>
  <c r="AB498" i="8"/>
  <c r="AB609" i="8"/>
  <c r="AB621" i="8"/>
  <c r="AB125" i="8"/>
  <c r="AB526" i="8"/>
  <c r="AB179" i="8"/>
  <c r="AB572" i="8"/>
  <c r="AB605" i="8"/>
  <c r="AB321" i="8"/>
  <c r="AB474" i="8"/>
  <c r="AB82" i="8"/>
  <c r="AB64" i="8"/>
  <c r="AB303" i="8"/>
  <c r="AB497" i="8"/>
  <c r="AB288" i="8"/>
  <c r="AB291" i="8"/>
  <c r="AB452" i="8"/>
  <c r="AB46" i="8"/>
  <c r="AB608" i="8"/>
  <c r="AB560" i="8"/>
  <c r="AB31" i="8"/>
  <c r="AB551" i="8"/>
  <c r="AB161" i="8"/>
  <c r="AB469" i="8"/>
  <c r="AB360" i="8"/>
  <c r="AB606" i="8"/>
  <c r="AB488" i="8"/>
  <c r="AB16" i="8"/>
  <c r="AB585" i="8"/>
  <c r="AB443" i="8"/>
  <c r="AB434" i="8"/>
  <c r="AB188" i="8"/>
  <c r="AB546" i="8"/>
  <c r="AB581" i="8"/>
  <c r="AB384" i="8"/>
  <c r="AB4" i="8"/>
  <c r="AB458" i="8"/>
  <c r="AB378" i="8"/>
  <c r="AB185" i="8"/>
  <c r="AB324" i="8"/>
  <c r="AB351" i="8"/>
  <c r="AB76" i="8"/>
  <c r="AB273" i="8"/>
  <c r="AB576" i="8"/>
  <c r="AB100" i="8"/>
  <c r="AB535" i="8"/>
  <c r="AB480" i="8"/>
  <c r="AB510" i="8"/>
  <c r="AB592" i="8"/>
  <c r="AB176" i="8"/>
  <c r="AB306" i="8"/>
  <c r="AH284" i="7"/>
  <c r="W284" i="8" s="1"/>
  <c r="W285" i="8"/>
  <c r="AC285" i="8" s="1"/>
  <c r="AB435" i="8"/>
  <c r="AB512" i="8"/>
  <c r="AH87" i="7"/>
  <c r="W87" i="8" s="1"/>
  <c r="W88" i="8"/>
  <c r="AC88" i="8" s="1"/>
  <c r="AB570" i="8"/>
  <c r="AB194" i="8"/>
  <c r="W363" i="8"/>
  <c r="AC363" i="8" s="1"/>
  <c r="AH362" i="7"/>
  <c r="W362" i="8" s="1"/>
  <c r="AB22" i="8"/>
  <c r="AB137" i="8"/>
  <c r="AB478" i="8"/>
  <c r="AB339" i="8"/>
  <c r="AB465" i="8"/>
  <c r="AB429" i="8"/>
  <c r="AB440" i="8"/>
  <c r="AB128" i="8"/>
  <c r="AB182" i="8"/>
  <c r="AB466" i="8"/>
  <c r="AB119" i="8"/>
  <c r="AB625" i="8"/>
  <c r="AB529" i="8"/>
  <c r="AB595" i="8"/>
  <c r="AB483" i="8"/>
  <c r="AB509" i="8"/>
  <c r="AB491" i="8"/>
  <c r="AB523" i="8"/>
  <c r="AB461" i="8"/>
  <c r="AB173" i="8"/>
  <c r="AB539" i="8"/>
  <c r="AB49" i="8"/>
  <c r="AB575" i="8"/>
  <c r="AB459" i="8"/>
  <c r="AB538" i="8"/>
  <c r="AB447" i="8"/>
  <c r="AB527" i="8"/>
  <c r="AB197" i="8"/>
  <c r="AB610" i="8"/>
  <c r="AB357" i="8"/>
  <c r="AB61" i="8"/>
  <c r="AB494" i="8"/>
  <c r="AB532" i="8"/>
  <c r="AB482" i="8"/>
  <c r="AB255" i="8"/>
  <c r="AB442" i="8"/>
  <c r="AB407" i="8"/>
  <c r="AB70" i="8"/>
  <c r="AB116" i="8"/>
  <c r="AB309" i="8"/>
  <c r="AB103" i="8"/>
  <c r="AB167" i="8"/>
  <c r="AB433" i="8"/>
  <c r="AB528" i="8"/>
  <c r="AB490" i="8"/>
  <c r="AB577" i="8"/>
  <c r="AB391" i="8"/>
  <c r="AB588" i="8"/>
  <c r="AB170" i="8"/>
  <c r="AB486" i="8"/>
  <c r="W10" i="8"/>
  <c r="AC10" i="8" s="1"/>
  <c r="AH9" i="7"/>
  <c r="AB597" i="8"/>
  <c r="AB342" i="8"/>
  <c r="AB67" i="8"/>
  <c r="AB200" i="8"/>
  <c r="AB549" i="8"/>
  <c r="AB37" i="8"/>
  <c r="AB13" i="8"/>
  <c r="AB473" i="8"/>
  <c r="AB574" i="8"/>
  <c r="AB58" i="8"/>
  <c r="AB613" i="8"/>
  <c r="AF362" i="7"/>
  <c r="AN362" i="7" s="1"/>
  <c r="AG98" i="7"/>
  <c r="AG96" i="7" s="1"/>
  <c r="V96" i="8" s="1"/>
  <c r="AB426" i="8"/>
  <c r="AE32" i="7"/>
  <c r="AA32" i="8"/>
  <c r="AF30" i="7"/>
  <c r="AN30" i="7" s="1"/>
  <c r="AE364" i="7"/>
  <c r="AA364" i="8"/>
  <c r="AE98" i="7"/>
  <c r="AA98" i="8"/>
  <c r="AE283" i="7"/>
  <c r="AF359" i="7" l="1"/>
  <c r="AN359" i="7" s="1"/>
  <c r="AN361" i="7"/>
  <c r="V364" i="8"/>
  <c r="AC364" i="8" s="1"/>
  <c r="AF141" i="7"/>
  <c r="AN141" i="7" s="1"/>
  <c r="AA277" i="8"/>
  <c r="AA59" i="8"/>
  <c r="AD57" i="7"/>
  <c r="AA340" i="8"/>
  <c r="AE292" i="7"/>
  <c r="AE35" i="7"/>
  <c r="AB35" i="8" s="1"/>
  <c r="AG230" i="7"/>
  <c r="AG229" i="7" s="1"/>
  <c r="V229" i="8" s="1"/>
  <c r="AF15" i="7"/>
  <c r="AN15" i="7" s="1"/>
  <c r="AE147" i="7"/>
  <c r="AA271" i="8"/>
  <c r="AF96" i="7"/>
  <c r="AN96" i="7" s="1"/>
  <c r="AE424" i="7"/>
  <c r="AB424" i="8" s="1"/>
  <c r="AF157" i="7"/>
  <c r="AN157" i="7" s="1"/>
  <c r="AF142" i="7"/>
  <c r="AN142" i="7" s="1"/>
  <c r="AE373" i="7"/>
  <c r="AG423" i="7"/>
  <c r="V423" i="8" s="1"/>
  <c r="AC423" i="8" s="1"/>
  <c r="AE126" i="7"/>
  <c r="AG361" i="7"/>
  <c r="AG359" i="7" s="1"/>
  <c r="V359" i="8" s="1"/>
  <c r="AG30" i="7"/>
  <c r="V30" i="8" s="1"/>
  <c r="AE420" i="7"/>
  <c r="AB420" i="8" s="1"/>
  <c r="AE298" i="7"/>
  <c r="AG224" i="7"/>
  <c r="V224" i="8" s="1"/>
  <c r="AC224" i="8" s="1"/>
  <c r="AF202" i="7"/>
  <c r="AN202" i="7" s="1"/>
  <c r="AA65" i="8"/>
  <c r="AE195" i="7"/>
  <c r="AB195" i="8" s="1"/>
  <c r="AE51" i="7"/>
  <c r="AE212" i="7"/>
  <c r="AB212" i="8" s="1"/>
  <c r="AF111" i="7"/>
  <c r="AN111" i="7" s="1"/>
  <c r="AA53" i="8"/>
  <c r="AD359" i="7"/>
  <c r="AE59" i="7"/>
  <c r="AB59" i="8" s="1"/>
  <c r="AF117" i="7"/>
  <c r="AN117" i="7" s="1"/>
  <c r="AA361" i="8"/>
  <c r="AD287" i="7"/>
  <c r="AF236" i="7"/>
  <c r="AN236" i="7" s="1"/>
  <c r="AG59" i="7"/>
  <c r="V59" i="8" s="1"/>
  <c r="AC59" i="8" s="1"/>
  <c r="AC57" i="8" s="1"/>
  <c r="AE425" i="7"/>
  <c r="AB425" i="8" s="1"/>
  <c r="AD51" i="7"/>
  <c r="AA425" i="8"/>
  <c r="AG53" i="7"/>
  <c r="AG51" i="7" s="1"/>
  <c r="V51" i="8" s="1"/>
  <c r="AG212" i="7"/>
  <c r="V212" i="8" s="1"/>
  <c r="AC212" i="8" s="1"/>
  <c r="AE53" i="7"/>
  <c r="AB53" i="8" s="1"/>
  <c r="AG114" i="7"/>
  <c r="V114" i="8" s="1"/>
  <c r="AC114" i="8" s="1"/>
  <c r="AC111" i="8" s="1"/>
  <c r="AG26" i="7"/>
  <c r="V26" i="8" s="1"/>
  <c r="AC26" i="8" s="1"/>
  <c r="AC24" i="8" s="1"/>
  <c r="AE114" i="7"/>
  <c r="AB114" i="8" s="1"/>
  <c r="AD24" i="7"/>
  <c r="AA195" i="8"/>
  <c r="AF193" i="7"/>
  <c r="AN193" i="7" s="1"/>
  <c r="AG195" i="7"/>
  <c r="AG193" i="7" s="1"/>
  <c r="V193" i="8" s="1"/>
  <c r="AD281" i="7"/>
  <c r="AF44" i="7"/>
  <c r="AN44" i="7" s="1"/>
  <c r="AD211" i="7"/>
  <c r="AF211" i="7"/>
  <c r="AN211" i="7" s="1"/>
  <c r="AD226" i="7"/>
  <c r="AF358" i="7"/>
  <c r="AN358" i="7" s="1"/>
  <c r="AF56" i="7"/>
  <c r="AN56" i="7" s="1"/>
  <c r="AF47" i="7"/>
  <c r="AN47" i="7" s="1"/>
  <c r="AD181" i="7"/>
  <c r="AF5" i="7"/>
  <c r="AN5" i="7" s="1"/>
  <c r="AG425" i="7"/>
  <c r="V425" i="8" s="1"/>
  <c r="AC425" i="8" s="1"/>
  <c r="AA114" i="8"/>
  <c r="AD145" i="7"/>
  <c r="AF201" i="7"/>
  <c r="AN201" i="7" s="1"/>
  <c r="AF352" i="7"/>
  <c r="AN352" i="7" s="1"/>
  <c r="AE361" i="7"/>
  <c r="AB361" i="8" s="1"/>
  <c r="X675" i="8"/>
  <c r="AD111" i="7"/>
  <c r="AA212" i="8"/>
  <c r="AF11" i="7"/>
  <c r="AN11" i="7" s="1"/>
  <c r="AF286" i="7"/>
  <c r="AN286" i="7" s="1"/>
  <c r="AF120" i="7"/>
  <c r="AF135" i="7"/>
  <c r="AN135" i="7" s="1"/>
  <c r="AI667" i="7"/>
  <c r="AI680" i="7" s="1"/>
  <c r="AD193" i="7"/>
  <c r="AD668" i="7"/>
  <c r="AA26" i="8"/>
  <c r="AF207" i="7"/>
  <c r="AN207" i="7" s="1"/>
  <c r="AE26" i="7"/>
  <c r="AF405" i="7"/>
  <c r="AF50" i="7"/>
  <c r="AN50" i="7" s="1"/>
  <c r="W9" i="8"/>
  <c r="AH678" i="7"/>
  <c r="W341" i="8"/>
  <c r="AH671" i="7"/>
  <c r="W208" i="8"/>
  <c r="AH668" i="7"/>
  <c r="W320" i="8"/>
  <c r="AH673" i="7"/>
  <c r="AF275" i="7"/>
  <c r="AN275" i="7" s="1"/>
  <c r="AH677" i="7"/>
  <c r="AF382" i="7"/>
  <c r="AN382" i="7" s="1"/>
  <c r="AG373" i="7"/>
  <c r="AG371" i="7" s="1"/>
  <c r="V371" i="8" s="1"/>
  <c r="AH674" i="7"/>
  <c r="AI677" i="7"/>
  <c r="AG344" i="7"/>
  <c r="V344" i="8" s="1"/>
  <c r="AF253" i="7"/>
  <c r="AN253" i="7" s="1"/>
  <c r="AD394" i="7"/>
  <c r="AF92" i="7"/>
  <c r="AN92" i="7" s="1"/>
  <c r="AF86" i="7"/>
  <c r="AN86" i="7" s="1"/>
  <c r="AE144" i="7"/>
  <c r="AB144" i="8" s="1"/>
  <c r="AD241" i="7"/>
  <c r="AE159" i="7"/>
  <c r="AB159" i="8" s="1"/>
  <c r="AG111" i="7"/>
  <c r="V111" i="8" s="1"/>
  <c r="AF343" i="7"/>
  <c r="AN343" i="7" s="1"/>
  <c r="AE413" i="7"/>
  <c r="AB413" i="8" s="1"/>
  <c r="AA57" i="8"/>
  <c r="AA111" i="8"/>
  <c r="AA71" i="8"/>
  <c r="AE138" i="7"/>
  <c r="AB138" i="8" s="1"/>
  <c r="AE418" i="7"/>
  <c r="AB418" i="8" s="1"/>
  <c r="AF311" i="7"/>
  <c r="AN311" i="7" s="1"/>
  <c r="AE218" i="7"/>
  <c r="AA89" i="8"/>
  <c r="AA420" i="8"/>
  <c r="AF296" i="7"/>
  <c r="AN296" i="7" s="1"/>
  <c r="AF223" i="7"/>
  <c r="AN223" i="7" s="1"/>
  <c r="AA334" i="8"/>
  <c r="AF329" i="7"/>
  <c r="AN329" i="7" s="1"/>
  <c r="AA20" i="8"/>
  <c r="AA204" i="8"/>
  <c r="AF63" i="7"/>
  <c r="AN63" i="7" s="1"/>
  <c r="AG150" i="7"/>
  <c r="V150" i="8" s="1"/>
  <c r="AC150" i="8" s="1"/>
  <c r="AC148" i="8" s="1"/>
  <c r="AF87" i="7"/>
  <c r="AN87" i="7" s="1"/>
  <c r="AD365" i="7"/>
  <c r="AG201" i="7"/>
  <c r="AG199" i="7" s="1"/>
  <c r="V199" i="8" s="1"/>
  <c r="AG331" i="7"/>
  <c r="AG329" i="7" s="1"/>
  <c r="V329" i="8" s="1"/>
  <c r="AD18" i="7"/>
  <c r="AA424" i="8"/>
  <c r="AA159" i="8"/>
  <c r="AG277" i="7"/>
  <c r="AG144" i="7"/>
  <c r="AG168" i="7"/>
  <c r="AG166" i="7" s="1"/>
  <c r="V166" i="8" s="1"/>
  <c r="AG192" i="7"/>
  <c r="V192" i="8" s="1"/>
  <c r="AC192" i="8" s="1"/>
  <c r="AC190" i="8" s="1"/>
  <c r="AE156" i="7"/>
  <c r="AB156" i="8" s="1"/>
  <c r="AF163" i="7"/>
  <c r="AN163" i="7" s="1"/>
  <c r="AA104" i="8"/>
  <c r="AA150" i="8"/>
  <c r="AD142" i="7"/>
  <c r="AF38" i="7"/>
  <c r="AN38" i="7" s="1"/>
  <c r="AG379" i="7"/>
  <c r="AG377" i="7" s="1"/>
  <c r="V377" i="8" s="1"/>
  <c r="AA144" i="8"/>
  <c r="AD169" i="7"/>
  <c r="AF217" i="7"/>
  <c r="AN217" i="7" s="1"/>
  <c r="AG218" i="7"/>
  <c r="AG217" i="7" s="1"/>
  <c r="AE204" i="7"/>
  <c r="AB204" i="8" s="1"/>
  <c r="AA24" i="8"/>
  <c r="AA402" i="8"/>
  <c r="AF338" i="7"/>
  <c r="AN338" i="7" s="1"/>
  <c r="AA292" i="8"/>
  <c r="AG35" i="7"/>
  <c r="V35" i="8" s="1"/>
  <c r="AC35" i="8" s="1"/>
  <c r="AC33" i="8" s="1"/>
  <c r="AE230" i="7"/>
  <c r="AB230" i="8" s="1"/>
  <c r="AE396" i="7"/>
  <c r="AB396" i="8" s="1"/>
  <c r="AF371" i="7"/>
  <c r="AN371" i="7" s="1"/>
  <c r="AA414" i="8"/>
  <c r="AA423" i="8"/>
  <c r="AF81" i="7"/>
  <c r="AN81" i="7" s="1"/>
  <c r="AF75" i="7"/>
  <c r="AN75" i="7" s="1"/>
  <c r="AE349" i="7"/>
  <c r="AB349" i="8" s="1"/>
  <c r="AF124" i="7"/>
  <c r="AN124" i="7" s="1"/>
  <c r="AA362" i="8"/>
  <c r="AD223" i="7"/>
  <c r="AD332" i="7"/>
  <c r="AG68" i="7"/>
  <c r="V68" i="8" s="1"/>
  <c r="AC68" i="8" s="1"/>
  <c r="AC66" i="8" s="1"/>
  <c r="AA157" i="8"/>
  <c r="AE150" i="7"/>
  <c r="AB150" i="8" s="1"/>
  <c r="AF241" i="7"/>
  <c r="AN241" i="7" s="1"/>
  <c r="AG322" i="7"/>
  <c r="AG320" i="7" s="1"/>
  <c r="V320" i="8" s="1"/>
  <c r="AE129" i="7"/>
  <c r="AB129" i="8" s="1"/>
  <c r="AE198" i="7"/>
  <c r="AB198" i="8" s="1"/>
  <c r="AE189" i="7"/>
  <c r="AB189" i="8" s="1"/>
  <c r="AA30" i="8"/>
  <c r="AE277" i="7"/>
  <c r="AB277" i="8" s="1"/>
  <c r="AE89" i="7"/>
  <c r="AB89" i="8" s="1"/>
  <c r="AG65" i="7"/>
  <c r="V65" i="8" s="1"/>
  <c r="AC65" i="8" s="1"/>
  <c r="AC63" i="8" s="1"/>
  <c r="AG298" i="7"/>
  <c r="AG296" i="7" s="1"/>
  <c r="V296" i="8" s="1"/>
  <c r="AA51" i="8"/>
  <c r="AE242" i="7"/>
  <c r="AB242" i="8" s="1"/>
  <c r="AG141" i="7"/>
  <c r="V141" i="8" s="1"/>
  <c r="AC141" i="8" s="1"/>
  <c r="AC139" i="8" s="1"/>
  <c r="AG242" i="7"/>
  <c r="V242" i="8" s="1"/>
  <c r="AC242" i="8" s="1"/>
  <c r="AC241" i="8" s="1"/>
  <c r="AF148" i="7"/>
  <c r="AN148" i="7" s="1"/>
  <c r="AA242" i="8"/>
  <c r="AE211" i="7"/>
  <c r="AB211" i="8" s="1"/>
  <c r="AD157" i="7"/>
  <c r="AG89" i="7"/>
  <c r="AG87" i="7" s="1"/>
  <c r="V87" i="8" s="1"/>
  <c r="AE224" i="7"/>
  <c r="AB224" i="8" s="1"/>
  <c r="AA211" i="8"/>
  <c r="AD214" i="7"/>
  <c r="AD275" i="7"/>
  <c r="AF233" i="7"/>
  <c r="AN233" i="7" s="1"/>
  <c r="AA298" i="8"/>
  <c r="AG420" i="7"/>
  <c r="V420" i="8" s="1"/>
  <c r="AC420" i="8" s="1"/>
  <c r="AD202" i="7"/>
  <c r="AD217" i="7"/>
  <c r="AD671" i="7" s="1"/>
  <c r="AE20" i="7"/>
  <c r="AB20" i="8" s="1"/>
  <c r="AF325" i="7"/>
  <c r="AN325" i="7" s="1"/>
  <c r="AA359" i="8"/>
  <c r="AA344" i="8"/>
  <c r="AG159" i="7"/>
  <c r="AG157" i="7" s="1"/>
  <c r="V157" i="8" s="1"/>
  <c r="AG74" i="7"/>
  <c r="V74" i="8" s="1"/>
  <c r="AC74" i="8" s="1"/>
  <c r="AC72" i="8" s="1"/>
  <c r="AA193" i="8"/>
  <c r="AE71" i="7"/>
  <c r="AB71" i="8" s="1"/>
  <c r="AG424" i="7"/>
  <c r="V424" i="8" s="1"/>
  <c r="AC424" i="8" s="1"/>
  <c r="AA101" i="8"/>
  <c r="AA416" i="8"/>
  <c r="AA14" i="8"/>
  <c r="AG268" i="7"/>
  <c r="AG266" i="7" s="1"/>
  <c r="V266" i="8" s="1"/>
  <c r="AA8" i="8"/>
  <c r="AG408" i="7"/>
  <c r="AA41" i="8"/>
  <c r="AF278" i="7"/>
  <c r="AN278" i="7" s="1"/>
  <c r="AE259" i="7"/>
  <c r="AB259" i="8" s="1"/>
  <c r="AE17" i="7"/>
  <c r="AB17" i="8" s="1"/>
  <c r="AG183" i="7"/>
  <c r="V183" i="8" s="1"/>
  <c r="AC183" i="8" s="1"/>
  <c r="AC181" i="8" s="1"/>
  <c r="AE417" i="7"/>
  <c r="AB417" i="8" s="1"/>
  <c r="AF145" i="7"/>
  <c r="AN145" i="7" s="1"/>
  <c r="AF293" i="7"/>
  <c r="AN293" i="7" s="1"/>
  <c r="AE271" i="7"/>
  <c r="AB271" i="8" s="1"/>
  <c r="AE415" i="7"/>
  <c r="AB415" i="8" s="1"/>
  <c r="AF281" i="7"/>
  <c r="AN281" i="7" s="1"/>
  <c r="AA96" i="8"/>
  <c r="AG283" i="7"/>
  <c r="AG281" i="7" s="1"/>
  <c r="V281" i="8" s="1"/>
  <c r="AA259" i="8"/>
  <c r="AE41" i="7"/>
  <c r="AB41" i="8" s="1"/>
  <c r="AA408" i="8"/>
  <c r="AD278" i="7"/>
  <c r="AF406" i="7"/>
  <c r="AN406" i="7" s="1"/>
  <c r="AA283" i="8"/>
  <c r="AA224" i="8"/>
  <c r="AG147" i="7"/>
  <c r="V147" i="8" s="1"/>
  <c r="AC147" i="8" s="1"/>
  <c r="AA147" i="8"/>
  <c r="AD269" i="7"/>
  <c r="AE313" i="7"/>
  <c r="AB313" i="8" s="1"/>
  <c r="AE14" i="7"/>
  <c r="AB14" i="8" s="1"/>
  <c r="AG17" i="7"/>
  <c r="AG15" i="7" s="1"/>
  <c r="V15" i="8" s="1"/>
  <c r="AF262" i="7"/>
  <c r="AN262" i="7" s="1"/>
  <c r="AD406" i="7"/>
  <c r="AD15" i="7"/>
  <c r="AD39" i="7"/>
  <c r="AF257" i="7"/>
  <c r="AN257" i="7" s="1"/>
  <c r="AD148" i="7"/>
  <c r="AF18" i="7"/>
  <c r="AN18" i="7" s="1"/>
  <c r="AF355" i="7"/>
  <c r="AN355" i="7" s="1"/>
  <c r="AF174" i="7"/>
  <c r="AN174" i="7" s="1"/>
  <c r="AG20" i="7"/>
  <c r="AG18" i="7" s="1"/>
  <c r="V18" i="8" s="1"/>
  <c r="AF162" i="7"/>
  <c r="AN162" i="7" s="1"/>
  <c r="AD184" i="7"/>
  <c r="AF337" i="7"/>
  <c r="AN337" i="7" s="1"/>
  <c r="AE331" i="7"/>
  <c r="AB331" i="8" s="1"/>
  <c r="AE408" i="7"/>
  <c r="AB408" i="8" s="1"/>
  <c r="AG271" i="7"/>
  <c r="AG269" i="7" s="1"/>
  <c r="V269" i="8" s="1"/>
  <c r="AF269" i="7"/>
  <c r="AN269" i="7" s="1"/>
  <c r="AG418" i="7"/>
  <c r="V418" i="8" s="1"/>
  <c r="AC418" i="8" s="1"/>
  <c r="AD87" i="7"/>
  <c r="AF265" i="7"/>
  <c r="AN265" i="7" s="1"/>
  <c r="AD257" i="7"/>
  <c r="AA17" i="8"/>
  <c r="AG41" i="7"/>
  <c r="V41" i="8" s="1"/>
  <c r="AC41" i="8" s="1"/>
  <c r="AC39" i="8" s="1"/>
  <c r="AD296" i="7"/>
  <c r="AA218" i="8"/>
  <c r="AF39" i="7"/>
  <c r="AN39" i="7" s="1"/>
  <c r="AD329" i="7"/>
  <c r="AD293" i="7"/>
  <c r="AG334" i="7"/>
  <c r="AG332" i="7" s="1"/>
  <c r="V332" i="8" s="1"/>
  <c r="AE65" i="7"/>
  <c r="AB65" i="8" s="1"/>
  <c r="AG204" i="7"/>
  <c r="AG202" i="7" s="1"/>
  <c r="V202" i="8" s="1"/>
  <c r="AA331" i="8"/>
  <c r="AG259" i="7"/>
  <c r="AG257" i="7" s="1"/>
  <c r="V257" i="8" s="1"/>
  <c r="X678" i="8"/>
  <c r="AD63" i="7"/>
  <c r="AF332" i="7"/>
  <c r="AN332" i="7" s="1"/>
  <c r="AD675" i="7"/>
  <c r="AI673" i="7"/>
  <c r="AA230" i="8"/>
  <c r="AD229" i="7"/>
  <c r="AF132" i="7"/>
  <c r="AN132" i="7" s="1"/>
  <c r="AD317" i="7"/>
  <c r="AE340" i="7"/>
  <c r="AB340" i="8" s="1"/>
  <c r="AE111" i="7"/>
  <c r="AB111" i="8" s="1"/>
  <c r="AG340" i="7"/>
  <c r="AG338" i="7" s="1"/>
  <c r="V338" i="8" s="1"/>
  <c r="AF316" i="7"/>
  <c r="AN316" i="7" s="1"/>
  <c r="AF411" i="7"/>
  <c r="AN411" i="7" s="1"/>
  <c r="AF29" i="7"/>
  <c r="AN29" i="7" s="1"/>
  <c r="AE322" i="7"/>
  <c r="AB322" i="8" s="1"/>
  <c r="AE414" i="7"/>
  <c r="AB414" i="8" s="1"/>
  <c r="AF72" i="7"/>
  <c r="AN72" i="7" s="1"/>
  <c r="AF166" i="7"/>
  <c r="AN166" i="7" s="1"/>
  <c r="AF110" i="7"/>
  <c r="AN110" i="7" s="1"/>
  <c r="AD81" i="7"/>
  <c r="AA189" i="8"/>
  <c r="AD371" i="7"/>
  <c r="AF210" i="7"/>
  <c r="AN210" i="7" s="1"/>
  <c r="AA35" i="8"/>
  <c r="AE402" i="7"/>
  <c r="AB402" i="8" s="1"/>
  <c r="AA280" i="8"/>
  <c r="AC429" i="8"/>
  <c r="AF250" i="7"/>
  <c r="AN250" i="7" s="1"/>
  <c r="AD187" i="7"/>
  <c r="AF304" i="7"/>
  <c r="AF33" i="7"/>
  <c r="AN33" i="7" s="1"/>
  <c r="AF229" i="7"/>
  <c r="AN229" i="7" s="1"/>
  <c r="AF400" i="7"/>
  <c r="AN400" i="7" s="1"/>
  <c r="AD33" i="7"/>
  <c r="AG402" i="7"/>
  <c r="AG292" i="7"/>
  <c r="V292" i="8" s="1"/>
  <c r="AC292" i="8" s="1"/>
  <c r="AF290" i="7"/>
  <c r="AN290" i="7" s="1"/>
  <c r="AF301" i="7"/>
  <c r="AD163" i="7"/>
  <c r="AF123" i="7"/>
  <c r="AN123" i="7" s="1"/>
  <c r="AD75" i="7"/>
  <c r="AG414" i="7"/>
  <c r="V414" i="8" s="1"/>
  <c r="AC414" i="8" s="1"/>
  <c r="AG129" i="7"/>
  <c r="AG127" i="7" s="1"/>
  <c r="V127" i="8" s="1"/>
  <c r="AD387" i="7"/>
  <c r="AD674" i="7" s="1"/>
  <c r="AE423" i="7"/>
  <c r="AB423" i="8" s="1"/>
  <c r="AG83" i="7"/>
  <c r="V83" i="8" s="1"/>
  <c r="AC83" i="8" s="1"/>
  <c r="AC81" i="8" s="1"/>
  <c r="AF307" i="7"/>
  <c r="AN307" i="7" s="1"/>
  <c r="AE83" i="7"/>
  <c r="AB83" i="8" s="1"/>
  <c r="AD400" i="7"/>
  <c r="AD290" i="7"/>
  <c r="AE416" i="7"/>
  <c r="AB416" i="8" s="1"/>
  <c r="W244" i="8"/>
  <c r="W675" i="8" s="1"/>
  <c r="AH675" i="7"/>
  <c r="W3" i="8"/>
  <c r="AH670" i="7"/>
  <c r="AG57" i="7"/>
  <c r="V57" i="8" s="1"/>
  <c r="AF266" i="7"/>
  <c r="AN266" i="7" s="1"/>
  <c r="AG165" i="7"/>
  <c r="V165" i="8" s="1"/>
  <c r="AC165" i="8" s="1"/>
  <c r="AC163" i="8" s="1"/>
  <c r="AD266" i="7"/>
  <c r="AD320" i="7"/>
  <c r="AE8" i="7"/>
  <c r="AB8" i="8" s="1"/>
  <c r="AF320" i="7"/>
  <c r="AN320" i="7" s="1"/>
  <c r="AD190" i="7"/>
  <c r="AG198" i="7"/>
  <c r="AG196" i="7" s="1"/>
  <c r="V196" i="8" s="1"/>
  <c r="AF190" i="7"/>
  <c r="AN190" i="7" s="1"/>
  <c r="AF62" i="7"/>
  <c r="AN62" i="7" s="1"/>
  <c r="AF376" i="7"/>
  <c r="AN376" i="7" s="1"/>
  <c r="AF246" i="7"/>
  <c r="AN246" i="7" s="1"/>
  <c r="AA138" i="8"/>
  <c r="AF136" i="7"/>
  <c r="AN136" i="7" s="1"/>
  <c r="AG349" i="7"/>
  <c r="AF347" i="7"/>
  <c r="AN347" i="7" s="1"/>
  <c r="AE359" i="7"/>
  <c r="W248" i="8"/>
  <c r="AH676" i="7"/>
  <c r="AE165" i="7"/>
  <c r="AB165" i="8" s="1"/>
  <c r="AF177" i="7"/>
  <c r="AN177" i="7" s="1"/>
  <c r="AD368" i="7"/>
  <c r="AD78" i="7"/>
  <c r="AF221" i="7"/>
  <c r="AN221" i="7" s="1"/>
  <c r="AD6" i="7"/>
  <c r="AA322" i="8"/>
  <c r="AF127" i="7"/>
  <c r="AN127" i="7" s="1"/>
  <c r="AA129" i="8"/>
  <c r="AF153" i="7"/>
  <c r="AN153" i="7" s="1"/>
  <c r="AA373" i="8"/>
  <c r="AA83" i="8"/>
  <c r="AF328" i="7"/>
  <c r="AN328" i="7" s="1"/>
  <c r="AA165" i="8"/>
  <c r="AD102" i="7"/>
  <c r="AD238" i="7"/>
  <c r="AF23" i="7"/>
  <c r="AN23" i="7" s="1"/>
  <c r="AF102" i="7"/>
  <c r="AN102" i="7" s="1"/>
  <c r="AF310" i="7"/>
  <c r="AN310" i="7" s="1"/>
  <c r="AA126" i="8"/>
  <c r="AA349" i="8"/>
  <c r="AG126" i="7"/>
  <c r="AG124" i="7" s="1"/>
  <c r="V124" i="8" s="1"/>
  <c r="AF392" i="7"/>
  <c r="AN392" i="7" s="1"/>
  <c r="AE334" i="7"/>
  <c r="AB334" i="8" s="1"/>
  <c r="AD166" i="7"/>
  <c r="AF274" i="7"/>
  <c r="AN274" i="7" s="1"/>
  <c r="AE192" i="7"/>
  <c r="AB192" i="8" s="1"/>
  <c r="AA313" i="8"/>
  <c r="AG313" i="7"/>
  <c r="V313" i="8" s="1"/>
  <c r="AC313" i="8" s="1"/>
  <c r="AC311" i="8" s="1"/>
  <c r="AF12" i="7"/>
  <c r="AN12" i="7" s="1"/>
  <c r="AG71" i="7"/>
  <c r="AG69" i="7" s="1"/>
  <c r="V69" i="8" s="1"/>
  <c r="AD347" i="7"/>
  <c r="AD69" i="7"/>
  <c r="AF69" i="7"/>
  <c r="AN69" i="7" s="1"/>
  <c r="AF6" i="7"/>
  <c r="AN6" i="7" s="1"/>
  <c r="AG138" i="7"/>
  <c r="AG136" i="7" s="1"/>
  <c r="V136" i="8" s="1"/>
  <c r="AF180" i="7"/>
  <c r="AN180" i="7" s="1"/>
  <c r="AD99" i="7"/>
  <c r="AG416" i="7"/>
  <c r="V416" i="8" s="1"/>
  <c r="AC416" i="8" s="1"/>
  <c r="AD338" i="7"/>
  <c r="AI675" i="7"/>
  <c r="W151" i="8"/>
  <c r="W666" i="8" s="1"/>
  <c r="AH666" i="7"/>
  <c r="W111" i="8"/>
  <c r="W665" i="8" s="1"/>
  <c r="AH665" i="7"/>
  <c r="AG8" i="7"/>
  <c r="AG6" i="7" s="1"/>
  <c r="V6" i="8" s="1"/>
  <c r="AA198" i="8"/>
  <c r="AD127" i="7"/>
  <c r="AF196" i="7"/>
  <c r="AN196" i="7" s="1"/>
  <c r="AE168" i="7"/>
  <c r="AB168" i="8" s="1"/>
  <c r="AG189" i="7"/>
  <c r="AE68" i="7"/>
  <c r="AB68" i="8" s="1"/>
  <c r="AE268" i="7"/>
  <c r="AB268" i="8" s="1"/>
  <c r="AA268" i="8"/>
  <c r="AA418" i="8"/>
  <c r="AD311" i="7"/>
  <c r="AF107" i="7"/>
  <c r="AN107" i="7" s="1"/>
  <c r="AE101" i="7"/>
  <c r="AB101" i="8" s="1"/>
  <c r="AG101" i="7"/>
  <c r="V101" i="8" s="1"/>
  <c r="AC101" i="8" s="1"/>
  <c r="AC99" i="8" s="1"/>
  <c r="AD154" i="7"/>
  <c r="AF385" i="7"/>
  <c r="AN385" i="7" s="1"/>
  <c r="AA77" i="8"/>
  <c r="AA168" i="8"/>
  <c r="AA192" i="8"/>
  <c r="AD196" i="7"/>
  <c r="AD678" i="7" s="1"/>
  <c r="AG77" i="7"/>
  <c r="AG75" i="7" s="1"/>
  <c r="V75" i="8" s="1"/>
  <c r="AE104" i="7"/>
  <c r="AB104" i="8" s="1"/>
  <c r="AG104" i="7"/>
  <c r="AG102" i="7" s="1"/>
  <c r="V102" i="8" s="1"/>
  <c r="AD124" i="7"/>
  <c r="AF187" i="7"/>
  <c r="AN187" i="7" s="1"/>
  <c r="AE77" i="7"/>
  <c r="AB77" i="8" s="1"/>
  <c r="AF99" i="7"/>
  <c r="AN99" i="7" s="1"/>
  <c r="AD12" i="7"/>
  <c r="X673" i="8"/>
  <c r="AG14" i="7"/>
  <c r="AG12" i="7" s="1"/>
  <c r="V12" i="8" s="1"/>
  <c r="AD136" i="7"/>
  <c r="AF399" i="7"/>
  <c r="AN399" i="7" s="1"/>
  <c r="AG211" i="7"/>
  <c r="AE141" i="7"/>
  <c r="AB141" i="8" s="1"/>
  <c r="AF377" i="7"/>
  <c r="AN377" i="7" s="1"/>
  <c r="V195" i="8"/>
  <c r="AC195" i="8" s="1"/>
  <c r="AC193" i="8" s="1"/>
  <c r="AF139" i="7"/>
  <c r="AN139" i="7" s="1"/>
  <c r="AE24" i="7"/>
  <c r="AB24" i="8" s="1"/>
  <c r="AA141" i="8"/>
  <c r="AE92" i="7"/>
  <c r="AB92" i="8" s="1"/>
  <c r="AG280" i="7"/>
  <c r="AG278" i="7" s="1"/>
  <c r="V278" i="8" s="1"/>
  <c r="AA74" i="8"/>
  <c r="AE74" i="7"/>
  <c r="AB74" i="8" s="1"/>
  <c r="AB671" i="8"/>
  <c r="AE157" i="7"/>
  <c r="AB157" i="8" s="1"/>
  <c r="AG295" i="7"/>
  <c r="V295" i="8" s="1"/>
  <c r="AC295" i="8" s="1"/>
  <c r="AB678" i="8"/>
  <c r="AE193" i="7"/>
  <c r="AB193" i="8" s="1"/>
  <c r="AF394" i="7"/>
  <c r="AN394" i="7" s="1"/>
  <c r="AF181" i="7"/>
  <c r="AN181" i="7" s="1"/>
  <c r="AE202" i="7"/>
  <c r="AB202" i="8" s="1"/>
  <c r="AG417" i="7"/>
  <c r="V417" i="8" s="1"/>
  <c r="AC417" i="8" s="1"/>
  <c r="AE379" i="7"/>
  <c r="AB379" i="8" s="1"/>
  <c r="AE295" i="7"/>
  <c r="AB295" i="8" s="1"/>
  <c r="AA421" i="8"/>
  <c r="AA239" i="8"/>
  <c r="AB298" i="8"/>
  <c r="AG92" i="7"/>
  <c r="AG90" i="7" s="1"/>
  <c r="V90" i="8" s="1"/>
  <c r="AG415" i="7"/>
  <c r="V415" i="8" s="1"/>
  <c r="AC415" i="8" s="1"/>
  <c r="AG389" i="7"/>
  <c r="AF238" i="7"/>
  <c r="AN238" i="7" s="1"/>
  <c r="AE344" i="7"/>
  <c r="AB344" i="8" s="1"/>
  <c r="AG239" i="7"/>
  <c r="AG238" i="7" s="1"/>
  <c r="V238" i="8" s="1"/>
  <c r="AE328" i="7"/>
  <c r="AB328" i="8" s="1"/>
  <c r="AE239" i="7"/>
  <c r="AB239" i="8" s="1"/>
  <c r="AA295" i="8"/>
  <c r="AA379" i="8"/>
  <c r="AF66" i="7"/>
  <c r="AN66" i="7" s="1"/>
  <c r="AA68" i="8"/>
  <c r="AE18" i="7"/>
  <c r="AB18" i="8" s="1"/>
  <c r="AE280" i="7"/>
  <c r="AB280" i="8" s="1"/>
  <c r="AG156" i="7"/>
  <c r="AG154" i="7" s="1"/>
  <c r="V154" i="8" s="1"/>
  <c r="AA156" i="8"/>
  <c r="AF154" i="7"/>
  <c r="AN154" i="7" s="1"/>
  <c r="AA417" i="8"/>
  <c r="AB126" i="8"/>
  <c r="AB373" i="8"/>
  <c r="AB218" i="8"/>
  <c r="AE56" i="7"/>
  <c r="AB56" i="8" s="1"/>
  <c r="AG56" i="7"/>
  <c r="AE389" i="7"/>
  <c r="AF54" i="7"/>
  <c r="AN54" i="7" s="1"/>
  <c r="AE421" i="7"/>
  <c r="AB421" i="8" s="1"/>
  <c r="AE57" i="7"/>
  <c r="AB346" i="8"/>
  <c r="AG421" i="7"/>
  <c r="V421" i="8" s="1"/>
  <c r="AC421" i="8" s="1"/>
  <c r="AG162" i="7"/>
  <c r="AG160" i="7" s="1"/>
  <c r="V160" i="8" s="1"/>
  <c r="AE171" i="7"/>
  <c r="AB171" i="8" s="1"/>
  <c r="AG396" i="7"/>
  <c r="AA183" i="8"/>
  <c r="AA389" i="8"/>
  <c r="AF387" i="7"/>
  <c r="AN387" i="7" s="1"/>
  <c r="AG29" i="7"/>
  <c r="V29" i="8" s="1"/>
  <c r="AC29" i="8" s="1"/>
  <c r="AA396" i="8"/>
  <c r="AF287" i="7"/>
  <c r="AN287" i="7" s="1"/>
  <c r="AA289" i="8"/>
  <c r="AG289" i="7"/>
  <c r="AA415" i="8"/>
  <c r="AE183" i="7"/>
  <c r="AE289" i="7"/>
  <c r="AG24" i="7"/>
  <c r="V24" i="8" s="1"/>
  <c r="AG223" i="7"/>
  <c r="V223" i="8" s="1"/>
  <c r="V230" i="8"/>
  <c r="AC230" i="8" s="1"/>
  <c r="AC229" i="8" s="1"/>
  <c r="AA413" i="8"/>
  <c r="AG66" i="7"/>
  <c r="V66" i="8" s="1"/>
  <c r="AE190" i="7"/>
  <c r="AE367" i="7"/>
  <c r="AG367" i="7"/>
  <c r="AA367" i="8"/>
  <c r="AF365" i="7"/>
  <c r="AN365" i="7" s="1"/>
  <c r="AE80" i="7"/>
  <c r="AG80" i="7"/>
  <c r="AE419" i="7"/>
  <c r="AA419" i="8"/>
  <c r="AG419" i="7"/>
  <c r="V419" i="8" s="1"/>
  <c r="AC419" i="8" s="1"/>
  <c r="AG412" i="7"/>
  <c r="AA412" i="8"/>
  <c r="AE412" i="7"/>
  <c r="AG413" i="7"/>
  <c r="V413" i="8" s="1"/>
  <c r="AC413" i="8" s="1"/>
  <c r="AA422" i="8"/>
  <c r="AG422" i="7"/>
  <c r="V422" i="8" s="1"/>
  <c r="AC422" i="8" s="1"/>
  <c r="AE422" i="7"/>
  <c r="AA171" i="8"/>
  <c r="AG171" i="7"/>
  <c r="AF169" i="7"/>
  <c r="AN169" i="7" s="1"/>
  <c r="AF78" i="7"/>
  <c r="AN78" i="7" s="1"/>
  <c r="AE427" i="7"/>
  <c r="AA427" i="8"/>
  <c r="AG427" i="7"/>
  <c r="V427" i="8" s="1"/>
  <c r="AC427" i="8" s="1"/>
  <c r="AF368" i="7"/>
  <c r="AN368" i="7" s="1"/>
  <c r="AG370" i="7"/>
  <c r="AA370" i="8"/>
  <c r="AE370" i="7"/>
  <c r="AG227" i="7"/>
  <c r="AA227" i="8"/>
  <c r="AE227" i="7"/>
  <c r="AF226" i="7"/>
  <c r="AN226" i="7" s="1"/>
  <c r="AG95" i="7"/>
  <c r="AE95" i="7"/>
  <c r="AF93" i="7"/>
  <c r="AN93" i="7" s="1"/>
  <c r="AA95" i="8"/>
  <c r="AA80" i="8"/>
  <c r="AG215" i="7"/>
  <c r="AA215" i="8"/>
  <c r="AE215" i="7"/>
  <c r="AF214" i="7"/>
  <c r="AN214" i="7" s="1"/>
  <c r="AA256" i="8"/>
  <c r="AG256" i="7"/>
  <c r="AF254" i="7"/>
  <c r="AN254" i="7" s="1"/>
  <c r="AE256" i="7"/>
  <c r="AA186" i="8"/>
  <c r="AE186" i="7"/>
  <c r="AG186" i="7"/>
  <c r="AF184" i="7"/>
  <c r="AN184" i="7" s="1"/>
  <c r="AG319" i="7"/>
  <c r="AE319" i="7"/>
  <c r="AA319" i="8"/>
  <c r="AF317" i="7"/>
  <c r="AN317" i="7" s="1"/>
  <c r="AB677" i="8"/>
  <c r="V98" i="8"/>
  <c r="AC98" i="8" s="1"/>
  <c r="AC96" i="8" s="1"/>
  <c r="AE362" i="7"/>
  <c r="AE266" i="7"/>
  <c r="AB266" i="8" s="1"/>
  <c r="AE30" i="7"/>
  <c r="AB359" i="8"/>
  <c r="AB292" i="8"/>
  <c r="AC344" i="8"/>
  <c r="AC362" i="8"/>
  <c r="AC30" i="8"/>
  <c r="AC211" i="8"/>
  <c r="AC223" i="8"/>
  <c r="AB283" i="8"/>
  <c r="AB98" i="8"/>
  <c r="AB51" i="8"/>
  <c r="AB26" i="8"/>
  <c r="AB364" i="8"/>
  <c r="AB32" i="8"/>
  <c r="AB147" i="8"/>
  <c r="AG405" i="7" l="1"/>
  <c r="V405" i="8" s="1"/>
  <c r="AC405" i="8" s="1"/>
  <c r="AC403" i="8" s="1"/>
  <c r="AN405" i="7"/>
  <c r="AF118" i="7"/>
  <c r="AN118" i="7" s="1"/>
  <c r="AN120" i="7"/>
  <c r="AG301" i="7"/>
  <c r="V301" i="8" s="1"/>
  <c r="AC301" i="8" s="1"/>
  <c r="AC299" i="8" s="1"/>
  <c r="AN301" i="7"/>
  <c r="AF302" i="7"/>
  <c r="AN302" i="7" s="1"/>
  <c r="AN304" i="7"/>
  <c r="AA201" i="8"/>
  <c r="AF199" i="7"/>
  <c r="AN199" i="7" s="1"/>
  <c r="AE201" i="7"/>
  <c r="AB201" i="8" s="1"/>
  <c r="AG120" i="7"/>
  <c r="V120" i="8" s="1"/>
  <c r="AC120" i="8" s="1"/>
  <c r="AC118" i="8" s="1"/>
  <c r="AE304" i="7"/>
  <c r="AB304" i="8" s="1"/>
  <c r="AE142" i="7"/>
  <c r="AB142" i="8" s="1"/>
  <c r="V361" i="8"/>
  <c r="AC361" i="8" s="1"/>
  <c r="AC359" i="8" s="1"/>
  <c r="AE15" i="7"/>
  <c r="AB15" i="8" s="1"/>
  <c r="AA120" i="8"/>
  <c r="AA15" i="8"/>
  <c r="AA142" i="8"/>
  <c r="AE153" i="7"/>
  <c r="AB153" i="8" s="1"/>
  <c r="AG177" i="7"/>
  <c r="AE400" i="7"/>
  <c r="AB400" i="8" s="1"/>
  <c r="AA56" i="8"/>
  <c r="AA202" i="8"/>
  <c r="AE207" i="7"/>
  <c r="AA47" i="8"/>
  <c r="AE96" i="7"/>
  <c r="AB96" i="8" s="1"/>
  <c r="AE66" i="7"/>
  <c r="AB66" i="8" s="1"/>
  <c r="AE39" i="7"/>
  <c r="AB39" i="8" s="1"/>
  <c r="AE293" i="7"/>
  <c r="AB293" i="8" s="1"/>
  <c r="AE163" i="7"/>
  <c r="AB163" i="8" s="1"/>
  <c r="AE343" i="7"/>
  <c r="AB343" i="8" s="1"/>
  <c r="AF251" i="7"/>
  <c r="AN251" i="7" s="1"/>
  <c r="AA135" i="8"/>
  <c r="AE352" i="7"/>
  <c r="AB352" i="8" s="1"/>
  <c r="AE23" i="7"/>
  <c r="AB23" i="8" s="1"/>
  <c r="AG328" i="7"/>
  <c r="AG326" i="7" s="1"/>
  <c r="V326" i="8" s="1"/>
  <c r="AF341" i="7"/>
  <c r="AN341" i="7" s="1"/>
  <c r="AA221" i="8"/>
  <c r="AG63" i="7"/>
  <c r="V63" i="8" s="1"/>
  <c r="AE99" i="7"/>
  <c r="AB99" i="8" s="1"/>
  <c r="AH681" i="7"/>
  <c r="AG307" i="7"/>
  <c r="AG305" i="7" s="1"/>
  <c r="V305" i="8" s="1"/>
  <c r="AE269" i="7"/>
  <c r="AB269" i="8" s="1"/>
  <c r="AA337" i="8"/>
  <c r="AF172" i="7"/>
  <c r="AN172" i="7" s="1"/>
  <c r="AA325" i="8"/>
  <c r="AE148" i="7"/>
  <c r="AB148" i="8" s="1"/>
  <c r="V53" i="8"/>
  <c r="AC53" i="8" s="1"/>
  <c r="AC51" i="8" s="1"/>
  <c r="AE223" i="7"/>
  <c r="AB223" i="8" s="1"/>
  <c r="AF84" i="7"/>
  <c r="AN84" i="7" s="1"/>
  <c r="AF380" i="7"/>
  <c r="AN380" i="7" s="1"/>
  <c r="AF403" i="7"/>
  <c r="AN403" i="7" s="1"/>
  <c r="AE120" i="7"/>
  <c r="AB120" i="8" s="1"/>
  <c r="AG5" i="7"/>
  <c r="AG3" i="7" s="1"/>
  <c r="AG358" i="7"/>
  <c r="AG236" i="7"/>
  <c r="AG235" i="7" s="1"/>
  <c r="V235" i="8" s="1"/>
  <c r="AE320" i="7"/>
  <c r="AB320" i="8" s="1"/>
  <c r="AA301" i="8"/>
  <c r="AA304" i="8"/>
  <c r="AE166" i="7"/>
  <c r="AB166" i="8" s="1"/>
  <c r="AF27" i="7"/>
  <c r="AN27" i="7" s="1"/>
  <c r="AE332" i="7"/>
  <c r="AB332" i="8" s="1"/>
  <c r="AE296" i="7"/>
  <c r="AB296" i="8" s="1"/>
  <c r="AA286" i="8"/>
  <c r="AF115" i="7"/>
  <c r="AN115" i="7" s="1"/>
  <c r="AF350" i="7"/>
  <c r="AN350" i="7" s="1"/>
  <c r="AG117" i="7"/>
  <c r="AG115" i="7" s="1"/>
  <c r="AE117" i="7"/>
  <c r="AB117" i="8" s="1"/>
  <c r="AE47" i="7"/>
  <c r="AB47" i="8" s="1"/>
  <c r="AE405" i="7"/>
  <c r="AB405" i="8" s="1"/>
  <c r="V104" i="8"/>
  <c r="AC104" i="8" s="1"/>
  <c r="AC102" i="8" s="1"/>
  <c r="AA236" i="8"/>
  <c r="AA117" i="8"/>
  <c r="AF235" i="7"/>
  <c r="AN235" i="7" s="1"/>
  <c r="AE236" i="7"/>
  <c r="AB236" i="8" s="1"/>
  <c r="AE382" i="7"/>
  <c r="AB382" i="8" s="1"/>
  <c r="W676" i="8"/>
  <c r="W682" i="8" s="1"/>
  <c r="AE135" i="7"/>
  <c r="AB135" i="8" s="1"/>
  <c r="AA405" i="8"/>
  <c r="AA352" i="8"/>
  <c r="AF133" i="7"/>
  <c r="AN133" i="7" s="1"/>
  <c r="AA44" i="8"/>
  <c r="AG44" i="7"/>
  <c r="AG42" i="7" s="1"/>
  <c r="V42" i="8" s="1"/>
  <c r="AG50" i="7"/>
  <c r="AG48" i="7" s="1"/>
  <c r="V48" i="8" s="1"/>
  <c r="AG135" i="7"/>
  <c r="AG133" i="7" s="1"/>
  <c r="V133" i="8" s="1"/>
  <c r="AE50" i="7"/>
  <c r="AB50" i="8" s="1"/>
  <c r="AE11" i="7"/>
  <c r="AB11" i="8" s="1"/>
  <c r="AA110" i="8"/>
  <c r="AF299" i="7"/>
  <c r="AN299" i="7" s="1"/>
  <c r="AG352" i="7"/>
  <c r="V352" i="8" s="1"/>
  <c r="AC352" i="8" s="1"/>
  <c r="AC350" i="8" s="1"/>
  <c r="AG110" i="7"/>
  <c r="AG108" i="7" s="1"/>
  <c r="V108" i="8" s="1"/>
  <c r="AF45" i="7"/>
  <c r="AN45" i="7" s="1"/>
  <c r="AG382" i="7"/>
  <c r="AG380" i="7" s="1"/>
  <c r="V380" i="8" s="1"/>
  <c r="AA50" i="8"/>
  <c r="AG33" i="7"/>
  <c r="V33" i="8" s="1"/>
  <c r="AG47" i="7"/>
  <c r="AG45" i="7" s="1"/>
  <c r="V45" i="8" s="1"/>
  <c r="AF9" i="7"/>
  <c r="AN9" i="7" s="1"/>
  <c r="AF284" i="7"/>
  <c r="AN284" i="7" s="1"/>
  <c r="AE286" i="7"/>
  <c r="AB286" i="8" s="1"/>
  <c r="AG286" i="7"/>
  <c r="AG284" i="7" s="1"/>
  <c r="V284" i="8" s="1"/>
  <c r="AA275" i="8"/>
  <c r="AA233" i="8"/>
  <c r="AF356" i="7"/>
  <c r="AN356" i="7" s="1"/>
  <c r="AE44" i="7"/>
  <c r="AB44" i="8" s="1"/>
  <c r="AF42" i="7"/>
  <c r="AN42" i="7" s="1"/>
  <c r="V218" i="8"/>
  <c r="AC218" i="8" s="1"/>
  <c r="AC217" i="8" s="1"/>
  <c r="AE358" i="7"/>
  <c r="AB358" i="8" s="1"/>
  <c r="AF232" i="7"/>
  <c r="AN232" i="7" s="1"/>
  <c r="AA358" i="8"/>
  <c r="V271" i="8"/>
  <c r="AC271" i="8" s="1"/>
  <c r="AC269" i="8" s="1"/>
  <c r="AF263" i="7"/>
  <c r="AN263" i="7" s="1"/>
  <c r="AG221" i="7"/>
  <c r="V221" i="8" s="1"/>
  <c r="AC221" i="8" s="1"/>
  <c r="AC220" i="8" s="1"/>
  <c r="AF108" i="7"/>
  <c r="AN108" i="7" s="1"/>
  <c r="V283" i="8"/>
  <c r="AC283" i="8" s="1"/>
  <c r="AC281" i="8" s="1"/>
  <c r="AA328" i="8"/>
  <c r="AA382" i="8"/>
  <c r="AF3" i="7"/>
  <c r="AN3" i="7" s="1"/>
  <c r="AE5" i="7"/>
  <c r="AB5" i="8" s="1"/>
  <c r="AG11" i="7"/>
  <c r="AA11" i="8"/>
  <c r="AF48" i="7"/>
  <c r="AN48" i="7" s="1"/>
  <c r="AA5" i="8"/>
  <c r="AE233" i="7"/>
  <c r="AB233" i="8" s="1"/>
  <c r="AF205" i="7"/>
  <c r="AN205" i="7" s="1"/>
  <c r="AA343" i="8"/>
  <c r="AA207" i="8"/>
  <c r="V334" i="8"/>
  <c r="AC334" i="8" s="1"/>
  <c r="AC332" i="8" s="1"/>
  <c r="W670" i="8"/>
  <c r="W681" i="8" s="1"/>
  <c r="AA253" i="8"/>
  <c r="AD677" i="7"/>
  <c r="AG207" i="7"/>
  <c r="V207" i="8" s="1"/>
  <c r="AC207" i="8" s="1"/>
  <c r="AG343" i="7"/>
  <c r="AG341" i="7" s="1"/>
  <c r="V341" i="8" s="1"/>
  <c r="AG253" i="7"/>
  <c r="AG251" i="7" s="1"/>
  <c r="V251" i="8" s="1"/>
  <c r="AE253" i="7"/>
  <c r="AE275" i="7"/>
  <c r="AB275" i="8" s="1"/>
  <c r="AG325" i="7"/>
  <c r="AG323" i="7" s="1"/>
  <c r="V323" i="8" s="1"/>
  <c r="AE325" i="7"/>
  <c r="AB325" i="8" s="1"/>
  <c r="V259" i="8"/>
  <c r="AC259" i="8" s="1"/>
  <c r="AC257" i="8" s="1"/>
  <c r="AF674" i="7"/>
  <c r="AF305" i="7"/>
  <c r="AN305" i="7" s="1"/>
  <c r="AE307" i="7"/>
  <c r="AB307" i="8" s="1"/>
  <c r="AG145" i="7"/>
  <c r="V145" i="8" s="1"/>
  <c r="AG86" i="7"/>
  <c r="AG84" i="7" s="1"/>
  <c r="V84" i="8" s="1"/>
  <c r="AB207" i="8"/>
  <c r="AE86" i="7"/>
  <c r="AB86" i="8" s="1"/>
  <c r="V268" i="8"/>
  <c r="AC268" i="8" s="1"/>
  <c r="AC266" i="8" s="1"/>
  <c r="AA92" i="8"/>
  <c r="V217" i="8"/>
  <c r="AA86" i="8"/>
  <c r="AG233" i="7"/>
  <c r="AG232" i="7" s="1"/>
  <c r="V232" i="8" s="1"/>
  <c r="V201" i="8"/>
  <c r="AC201" i="8" s="1"/>
  <c r="AC199" i="8" s="1"/>
  <c r="AF90" i="7"/>
  <c r="AN90" i="7" s="1"/>
  <c r="AG81" i="7"/>
  <c r="V81" i="8" s="1"/>
  <c r="V373" i="8"/>
  <c r="AC373" i="8" s="1"/>
  <c r="AC371" i="8" s="1"/>
  <c r="AF671" i="7"/>
  <c r="AF175" i="7"/>
  <c r="AN175" i="7" s="1"/>
  <c r="AE38" i="7"/>
  <c r="AB38" i="8" s="1"/>
  <c r="AE29" i="7"/>
  <c r="AB29" i="8" s="1"/>
  <c r="AF160" i="7"/>
  <c r="AN160" i="7" s="1"/>
  <c r="AA38" i="8"/>
  <c r="AE221" i="7"/>
  <c r="AB221" i="8" s="1"/>
  <c r="AA153" i="8"/>
  <c r="AE180" i="7"/>
  <c r="AB180" i="8" s="1"/>
  <c r="AE177" i="7"/>
  <c r="AB177" i="8" s="1"/>
  <c r="AF36" i="7"/>
  <c r="AN36" i="7" s="1"/>
  <c r="AF220" i="7"/>
  <c r="AN220" i="7" s="1"/>
  <c r="V298" i="8"/>
  <c r="AC298" i="8" s="1"/>
  <c r="AC296" i="8" s="1"/>
  <c r="AF208" i="7"/>
  <c r="AN208" i="7" s="1"/>
  <c r="AG241" i="7"/>
  <c r="V241" i="8" s="1"/>
  <c r="AG190" i="7"/>
  <c r="V190" i="8" s="1"/>
  <c r="V89" i="8"/>
  <c r="AC89" i="8" s="1"/>
  <c r="AC87" i="8" s="1"/>
  <c r="AG403" i="7"/>
  <c r="V403" i="8" s="1"/>
  <c r="V20" i="8"/>
  <c r="AC20" i="8" s="1"/>
  <c r="AC18" i="8" s="1"/>
  <c r="AG163" i="7"/>
  <c r="V163" i="8" s="1"/>
  <c r="V340" i="8"/>
  <c r="AC340" i="8" s="1"/>
  <c r="AC338" i="8" s="1"/>
  <c r="X682" i="8"/>
  <c r="X684" i="8" s="1"/>
  <c r="D57" i="5" s="1"/>
  <c r="D59" i="5" s="1"/>
  <c r="D61" i="5" s="1"/>
  <c r="D67" i="5" s="1"/>
  <c r="AD237" i="8" s="1"/>
  <c r="AF237" i="8" s="1"/>
  <c r="AN237" i="8" s="1"/>
  <c r="AD673" i="7"/>
  <c r="AG148" i="7"/>
  <c r="V148" i="8" s="1"/>
  <c r="AI682" i="7"/>
  <c r="AI684" i="7" s="1"/>
  <c r="AA27" i="8"/>
  <c r="AA54" i="8"/>
  <c r="AA350" i="8"/>
  <c r="AA181" i="8"/>
  <c r="AA139" i="8"/>
  <c r="AA377" i="8"/>
  <c r="AG392" i="7"/>
  <c r="AG310" i="7"/>
  <c r="V310" i="8" s="1"/>
  <c r="AC310" i="8" s="1"/>
  <c r="AC308" i="8" s="1"/>
  <c r="AA127" i="8"/>
  <c r="AA229" i="8"/>
  <c r="AE250" i="7"/>
  <c r="AB250" i="8" s="1"/>
  <c r="AA72" i="8"/>
  <c r="AA411" i="8"/>
  <c r="AA332" i="8"/>
  <c r="AG337" i="7"/>
  <c r="AA174" i="8"/>
  <c r="AA257" i="8"/>
  <c r="AF260" i="7"/>
  <c r="AN260" i="7" s="1"/>
  <c r="AA281" i="8"/>
  <c r="AA145" i="8"/>
  <c r="AA81" i="8"/>
  <c r="AA338" i="8"/>
  <c r="AG275" i="7"/>
  <c r="V275" i="8" s="1"/>
  <c r="V277" i="8"/>
  <c r="AC277" i="8" s="1"/>
  <c r="AC275" i="8" s="1"/>
  <c r="AA265" i="8"/>
  <c r="AE174" i="7"/>
  <c r="AB174" i="8" s="1"/>
  <c r="AG181" i="7"/>
  <c r="V181" i="8" s="1"/>
  <c r="AG262" i="7"/>
  <c r="V262" i="8" s="1"/>
  <c r="AC262" i="8" s="1"/>
  <c r="AC260" i="8" s="1"/>
  <c r="AA262" i="8"/>
  <c r="AA302" i="8"/>
  <c r="AA66" i="8"/>
  <c r="AE262" i="7"/>
  <c r="AB262" i="8" s="1"/>
  <c r="AA394" i="8"/>
  <c r="AG99" i="7"/>
  <c r="V99" i="8" s="1"/>
  <c r="AE338" i="7"/>
  <c r="AB338" i="8" s="1"/>
  <c r="AA187" i="8"/>
  <c r="AA69" i="8"/>
  <c r="AA274" i="8"/>
  <c r="AA102" i="8"/>
  <c r="AF374" i="7"/>
  <c r="AN374" i="7" s="1"/>
  <c r="AD676" i="7"/>
  <c r="V168" i="8"/>
  <c r="AC168" i="8" s="1"/>
  <c r="AC166" i="8" s="1"/>
  <c r="AF121" i="7"/>
  <c r="AN121" i="7" s="1"/>
  <c r="AA290" i="8"/>
  <c r="AG316" i="7"/>
  <c r="AG314" i="7" s="1"/>
  <c r="V314" i="8" s="1"/>
  <c r="AA132" i="8"/>
  <c r="AE281" i="7"/>
  <c r="AB281" i="8" s="1"/>
  <c r="AG355" i="7"/>
  <c r="AG353" i="7" s="1"/>
  <c r="V353" i="8" s="1"/>
  <c r="AA217" i="8"/>
  <c r="AN671" i="7"/>
  <c r="AA87" i="8"/>
  <c r="AA63" i="8"/>
  <c r="AA296" i="8"/>
  <c r="AA311" i="8"/>
  <c r="AA9" i="8"/>
  <c r="AE377" i="7"/>
  <c r="AB377" i="8" s="1"/>
  <c r="V382" i="8"/>
  <c r="AC382" i="8" s="1"/>
  <c r="AC380" i="8" s="1"/>
  <c r="AG265" i="7"/>
  <c r="AG263" i="7" s="1"/>
  <c r="V263" i="8" s="1"/>
  <c r="AF248" i="7"/>
  <c r="AN248" i="7" s="1"/>
  <c r="AE257" i="7"/>
  <c r="AB257" i="8" s="1"/>
  <c r="AE265" i="7"/>
  <c r="AB265" i="8" s="1"/>
  <c r="AA355" i="8"/>
  <c r="AE217" i="7"/>
  <c r="V322" i="8"/>
  <c r="AC322" i="8" s="1"/>
  <c r="AC320" i="8" s="1"/>
  <c r="AA380" i="8"/>
  <c r="AF335" i="7"/>
  <c r="AN335" i="7" s="1"/>
  <c r="AE69" i="7"/>
  <c r="AB69" i="8" s="1"/>
  <c r="AG39" i="7"/>
  <c r="V39" i="8" s="1"/>
  <c r="AA399" i="8"/>
  <c r="AD665" i="7"/>
  <c r="AF383" i="7"/>
  <c r="AN383" i="7" s="1"/>
  <c r="AA107" i="8"/>
  <c r="AA196" i="8"/>
  <c r="AF21" i="7"/>
  <c r="AN21" i="7" s="1"/>
  <c r="AF151" i="7"/>
  <c r="AN151" i="7" s="1"/>
  <c r="AN674" i="7"/>
  <c r="AA177" i="8"/>
  <c r="V236" i="8"/>
  <c r="AC236" i="8" s="1"/>
  <c r="AC235" i="8" s="1"/>
  <c r="AE311" i="7"/>
  <c r="AB311" i="8" s="1"/>
  <c r="AE62" i="7"/>
  <c r="AB62" i="8" s="1"/>
  <c r="AA320" i="8"/>
  <c r="AA307" i="8"/>
  <c r="AE81" i="7"/>
  <c r="AB81" i="8" s="1"/>
  <c r="AG304" i="7"/>
  <c r="AA39" i="8"/>
  <c r="AA18" i="8"/>
  <c r="AE145" i="7"/>
  <c r="AB145" i="8" s="1"/>
  <c r="AA406" i="8"/>
  <c r="AA293" i="8"/>
  <c r="AA278" i="8"/>
  <c r="AA124" i="8"/>
  <c r="AA75" i="8"/>
  <c r="AE75" i="7"/>
  <c r="AB75" i="8" s="1"/>
  <c r="AA371" i="8"/>
  <c r="AA163" i="8"/>
  <c r="AG142" i="7"/>
  <c r="V142" i="8" s="1"/>
  <c r="V144" i="8"/>
  <c r="AC144" i="8" s="1"/>
  <c r="AC142" i="8" s="1"/>
  <c r="AE87" i="7"/>
  <c r="AB87" i="8" s="1"/>
  <c r="AG139" i="7"/>
  <c r="V139" i="8" s="1"/>
  <c r="AG38" i="7"/>
  <c r="V38" i="8" s="1"/>
  <c r="AC38" i="8" s="1"/>
  <c r="AC36" i="8" s="1"/>
  <c r="AA78" i="8"/>
  <c r="AA316" i="8"/>
  <c r="AE110" i="7"/>
  <c r="AB110" i="8" s="1"/>
  <c r="AE162" i="7"/>
  <c r="AB162" i="8" s="1"/>
  <c r="V331" i="8"/>
  <c r="AC331" i="8" s="1"/>
  <c r="AC329" i="8" s="1"/>
  <c r="AA199" i="8"/>
  <c r="AG174" i="7"/>
  <c r="V174" i="8" s="1"/>
  <c r="AC174" i="8" s="1"/>
  <c r="AC172" i="8" s="1"/>
  <c r="AE278" i="7"/>
  <c r="AB278" i="8" s="1"/>
  <c r="AA162" i="8"/>
  <c r="AA238" i="8"/>
  <c r="AE337" i="7"/>
  <c r="AB337" i="8" s="1"/>
  <c r="V129" i="8"/>
  <c r="AC129" i="8" s="1"/>
  <c r="AC127" i="8" s="1"/>
  <c r="V379" i="8"/>
  <c r="AC379" i="8" s="1"/>
  <c r="AC377" i="8" s="1"/>
  <c r="AG62" i="7"/>
  <c r="AG60" i="7" s="1"/>
  <c r="V60" i="8" s="1"/>
  <c r="AF178" i="7"/>
  <c r="AN178" i="7" s="1"/>
  <c r="AE406" i="7"/>
  <c r="AB406" i="8" s="1"/>
  <c r="V159" i="8"/>
  <c r="AC159" i="8" s="1"/>
  <c r="AC157" i="8" s="1"/>
  <c r="AA210" i="8"/>
  <c r="AE124" i="7"/>
  <c r="AB124" i="8" s="1"/>
  <c r="AA99" i="8"/>
  <c r="AF326" i="7"/>
  <c r="AN326" i="7" s="1"/>
  <c r="AA190" i="8"/>
  <c r="AA266" i="8"/>
  <c r="AE301" i="7"/>
  <c r="AB301" i="8" s="1"/>
  <c r="AE371" i="7"/>
  <c r="AB371" i="8" s="1"/>
  <c r="AA400" i="8"/>
  <c r="AA166" i="8"/>
  <c r="AA29" i="8"/>
  <c r="AG72" i="7"/>
  <c r="V72" i="8" s="1"/>
  <c r="AA269" i="8"/>
  <c r="AE63" i="7"/>
  <c r="AB63" i="8" s="1"/>
  <c r="AG406" i="7"/>
  <c r="V406" i="8" s="1"/>
  <c r="V408" i="8"/>
  <c r="AC408" i="8" s="1"/>
  <c r="AC406" i="8" s="1"/>
  <c r="AF323" i="7"/>
  <c r="AN323" i="7" s="1"/>
  <c r="AA148" i="8"/>
  <c r="AA118" i="8"/>
  <c r="AE118" i="7"/>
  <c r="AB118" i="8" s="1"/>
  <c r="AA241" i="8"/>
  <c r="AE241" i="7"/>
  <c r="AB241" i="8" s="1"/>
  <c r="AA329" i="8"/>
  <c r="AE329" i="7"/>
  <c r="AB329" i="8" s="1"/>
  <c r="AA223" i="8"/>
  <c r="V204" i="8"/>
  <c r="AC204" i="8" s="1"/>
  <c r="AC202" i="8" s="1"/>
  <c r="AE181" i="7"/>
  <c r="AB181" i="8" s="1"/>
  <c r="AE107" i="7"/>
  <c r="AB107" i="8" s="1"/>
  <c r="AE355" i="7"/>
  <c r="AB355" i="8" s="1"/>
  <c r="AG132" i="7"/>
  <c r="AG130" i="7" s="1"/>
  <c r="V130" i="8" s="1"/>
  <c r="V17" i="8"/>
  <c r="AC17" i="8" s="1"/>
  <c r="AC15" i="8" s="1"/>
  <c r="AF314" i="7"/>
  <c r="AN314" i="7" s="1"/>
  <c r="AF353" i="7"/>
  <c r="AN353" i="7" s="1"/>
  <c r="AE132" i="7"/>
  <c r="AB132" i="8" s="1"/>
  <c r="AG107" i="7"/>
  <c r="AG105" i="7" s="1"/>
  <c r="V105" i="8" s="1"/>
  <c r="AA123" i="8"/>
  <c r="AF130" i="7"/>
  <c r="AN130" i="7" s="1"/>
  <c r="AF272" i="7"/>
  <c r="AN272" i="7" s="1"/>
  <c r="AE196" i="7"/>
  <c r="AB196" i="8" s="1"/>
  <c r="AG274" i="7"/>
  <c r="AG272" i="7" s="1"/>
  <c r="V272" i="8" s="1"/>
  <c r="AG311" i="7"/>
  <c r="V311" i="8" s="1"/>
  <c r="V138" i="8"/>
  <c r="AC138" i="8" s="1"/>
  <c r="AC136" i="8" s="1"/>
  <c r="AG290" i="7"/>
  <c r="V290" i="8" s="1"/>
  <c r="AE310" i="7"/>
  <c r="AB310" i="8" s="1"/>
  <c r="AA62" i="8"/>
  <c r="AF60" i="7"/>
  <c r="AN60" i="7" s="1"/>
  <c r="AD670" i="7"/>
  <c r="AD681" i="7" s="1"/>
  <c r="AH682" i="7"/>
  <c r="AA250" i="8"/>
  <c r="AE127" i="7"/>
  <c r="AB127" i="8" s="1"/>
  <c r="AE290" i="7"/>
  <c r="AB290" i="8" s="1"/>
  <c r="AE123" i="7"/>
  <c r="AB123" i="8" s="1"/>
  <c r="AG411" i="7"/>
  <c r="V411" i="8" s="1"/>
  <c r="AC411" i="8" s="1"/>
  <c r="AC409" i="8" s="1"/>
  <c r="AG250" i="7"/>
  <c r="V250" i="8" s="1"/>
  <c r="AC250" i="8" s="1"/>
  <c r="AC248" i="8" s="1"/>
  <c r="AE316" i="7"/>
  <c r="AB316" i="8" s="1"/>
  <c r="AF308" i="7"/>
  <c r="AN308" i="7" s="1"/>
  <c r="AG123" i="7"/>
  <c r="AG121" i="7" s="1"/>
  <c r="V121" i="8" s="1"/>
  <c r="AE72" i="7"/>
  <c r="AB72" i="8" s="1"/>
  <c r="AE229" i="7"/>
  <c r="AB229" i="8" s="1"/>
  <c r="AE187" i="7"/>
  <c r="AB187" i="8" s="1"/>
  <c r="AE399" i="7"/>
  <c r="AB399" i="8" s="1"/>
  <c r="V14" i="8"/>
  <c r="AC14" i="8" s="1"/>
  <c r="AC12" i="8" s="1"/>
  <c r="AG399" i="7"/>
  <c r="V399" i="8" s="1"/>
  <c r="AC399" i="8" s="1"/>
  <c r="AC397" i="8" s="1"/>
  <c r="AE392" i="7"/>
  <c r="AB392" i="8" s="1"/>
  <c r="AF409" i="7"/>
  <c r="AN409" i="7" s="1"/>
  <c r="V402" i="8"/>
  <c r="AC402" i="8" s="1"/>
  <c r="AC400" i="8" s="1"/>
  <c r="AG400" i="7"/>
  <c r="V400" i="8" s="1"/>
  <c r="AA33" i="8"/>
  <c r="AE33" i="7"/>
  <c r="AB33" i="8" s="1"/>
  <c r="AE411" i="7"/>
  <c r="AB411" i="8" s="1"/>
  <c r="AA310" i="8"/>
  <c r="AA392" i="8"/>
  <c r="AH667" i="7"/>
  <c r="AH680" i="7" s="1"/>
  <c r="AD666" i="7"/>
  <c r="AE210" i="7"/>
  <c r="AB210" i="8" s="1"/>
  <c r="AG210" i="7"/>
  <c r="V211" i="8"/>
  <c r="AA12" i="8"/>
  <c r="AE12" i="7"/>
  <c r="AB12" i="8" s="1"/>
  <c r="AG246" i="7"/>
  <c r="AE246" i="7"/>
  <c r="AB246" i="8" s="1"/>
  <c r="AF244" i="7"/>
  <c r="AN244" i="7" s="1"/>
  <c r="AA246" i="8"/>
  <c r="AF105" i="7"/>
  <c r="AN105" i="7" s="1"/>
  <c r="AG23" i="7"/>
  <c r="V23" i="8" s="1"/>
  <c r="AC23" i="8" s="1"/>
  <c r="AC21" i="8" s="1"/>
  <c r="AG153" i="7"/>
  <c r="AG151" i="7" s="1"/>
  <c r="AE274" i="7"/>
  <c r="AB274" i="8" s="1"/>
  <c r="AA23" i="8"/>
  <c r="AG397" i="7"/>
  <c r="V397" i="8" s="1"/>
  <c r="AA385" i="8"/>
  <c r="AF397" i="7"/>
  <c r="AN397" i="7" s="1"/>
  <c r="V189" i="8"/>
  <c r="AC189" i="8" s="1"/>
  <c r="AC187" i="8" s="1"/>
  <c r="AG187" i="7"/>
  <c r="V187" i="8" s="1"/>
  <c r="AA6" i="8"/>
  <c r="AE6" i="7"/>
  <c r="AB6" i="8" s="1"/>
  <c r="V412" i="8"/>
  <c r="AC412" i="8" s="1"/>
  <c r="AA347" i="8"/>
  <c r="AE347" i="7"/>
  <c r="AB347" i="8" s="1"/>
  <c r="V280" i="8"/>
  <c r="AC280" i="8" s="1"/>
  <c r="AC278" i="8" s="1"/>
  <c r="AE102" i="7"/>
  <c r="AB102" i="8" s="1"/>
  <c r="V3" i="8"/>
  <c r="V198" i="8"/>
  <c r="AC198" i="8" s="1"/>
  <c r="AC196" i="8" s="1"/>
  <c r="AA180" i="8"/>
  <c r="AG180" i="7"/>
  <c r="V349" i="8"/>
  <c r="AC349" i="8" s="1"/>
  <c r="AC347" i="8" s="1"/>
  <c r="AG347" i="7"/>
  <c r="V347" i="8" s="1"/>
  <c r="AE376" i="7"/>
  <c r="AB376" i="8" s="1"/>
  <c r="AG376" i="7"/>
  <c r="AA376" i="8"/>
  <c r="V77" i="8"/>
  <c r="AC77" i="8" s="1"/>
  <c r="AC75" i="8" s="1"/>
  <c r="AE385" i="7"/>
  <c r="AB385" i="8" s="1"/>
  <c r="AG385" i="7"/>
  <c r="AG383" i="7" s="1"/>
  <c r="V383" i="8" s="1"/>
  <c r="V8" i="8"/>
  <c r="AC8" i="8" s="1"/>
  <c r="AC6" i="8" s="1"/>
  <c r="V71" i="8"/>
  <c r="AC71" i="8" s="1"/>
  <c r="AC69" i="8" s="1"/>
  <c r="V126" i="8"/>
  <c r="AC126" i="8" s="1"/>
  <c r="AC124" i="8" s="1"/>
  <c r="AF390" i="7"/>
  <c r="AN390" i="7" s="1"/>
  <c r="AA136" i="8"/>
  <c r="AE136" i="7"/>
  <c r="AB136" i="8" s="1"/>
  <c r="AE139" i="7"/>
  <c r="AB139" i="8" s="1"/>
  <c r="AG293" i="7"/>
  <c r="V293" i="8" s="1"/>
  <c r="AE394" i="7"/>
  <c r="AB394" i="8" s="1"/>
  <c r="AG118" i="7"/>
  <c r="V118" i="8" s="1"/>
  <c r="AE380" i="7"/>
  <c r="AB380" i="8" s="1"/>
  <c r="AG299" i="7"/>
  <c r="V299" i="8" s="1"/>
  <c r="V5" i="8"/>
  <c r="AC5" i="8" s="1"/>
  <c r="AC3" i="8" s="1"/>
  <c r="V92" i="8"/>
  <c r="AC92" i="8" s="1"/>
  <c r="AC90" i="8" s="1"/>
  <c r="AE54" i="7"/>
  <c r="AB54" i="8" s="1"/>
  <c r="V239" i="8"/>
  <c r="AC239" i="8" s="1"/>
  <c r="AC238" i="8" s="1"/>
  <c r="AG27" i="7"/>
  <c r="V27" i="8" s="1"/>
  <c r="AE302" i="7"/>
  <c r="AB302" i="8" s="1"/>
  <c r="V162" i="8"/>
  <c r="AC162" i="8" s="1"/>
  <c r="AC160" i="8" s="1"/>
  <c r="AG387" i="7"/>
  <c r="V387" i="8" s="1"/>
  <c r="V389" i="8"/>
  <c r="AC389" i="8" s="1"/>
  <c r="AC387" i="8" s="1"/>
  <c r="AE238" i="7"/>
  <c r="AB57" i="8"/>
  <c r="AB253" i="8"/>
  <c r="AE199" i="7"/>
  <c r="AB199" i="8" s="1"/>
  <c r="V156" i="8"/>
  <c r="AC156" i="8" s="1"/>
  <c r="AC154" i="8" s="1"/>
  <c r="AA154" i="8"/>
  <c r="AE154" i="7"/>
  <c r="AA115" i="8"/>
  <c r="AE115" i="7"/>
  <c r="AB389" i="8"/>
  <c r="AG54" i="7"/>
  <c r="V54" i="8" s="1"/>
  <c r="V56" i="8"/>
  <c r="AC56" i="8" s="1"/>
  <c r="AC54" i="8" s="1"/>
  <c r="AB190" i="8"/>
  <c r="V328" i="8"/>
  <c r="AC328" i="8" s="1"/>
  <c r="AC326" i="8" s="1"/>
  <c r="AA172" i="8"/>
  <c r="AE172" i="7"/>
  <c r="AA387" i="8"/>
  <c r="AE387" i="7"/>
  <c r="AG394" i="7"/>
  <c r="V394" i="8" s="1"/>
  <c r="V396" i="8"/>
  <c r="AC396" i="8" s="1"/>
  <c r="AC394" i="8" s="1"/>
  <c r="V117" i="8"/>
  <c r="AC117" i="8" s="1"/>
  <c r="AC115" i="8" s="1"/>
  <c r="AA674" i="8"/>
  <c r="AB289" i="8"/>
  <c r="AG287" i="7"/>
  <c r="V287" i="8" s="1"/>
  <c r="V289" i="8"/>
  <c r="AC289" i="8" s="1"/>
  <c r="AC287" i="8" s="1"/>
  <c r="V110" i="8"/>
  <c r="AC110" i="8" s="1"/>
  <c r="AC108" i="8" s="1"/>
  <c r="AB183" i="8"/>
  <c r="AA287" i="8"/>
  <c r="AE287" i="7"/>
  <c r="AB362" i="8"/>
  <c r="AE27" i="7"/>
  <c r="AE78" i="7"/>
  <c r="AB78" i="8" s="1"/>
  <c r="AG350" i="7"/>
  <c r="V350" i="8" s="1"/>
  <c r="AA317" i="8"/>
  <c r="AE317" i="7"/>
  <c r="AA184" i="8"/>
  <c r="AE184" i="7"/>
  <c r="AG93" i="7"/>
  <c r="V93" i="8" s="1"/>
  <c r="V95" i="8"/>
  <c r="AC95" i="8" s="1"/>
  <c r="AC93" i="8" s="1"/>
  <c r="AG78" i="7"/>
  <c r="V78" i="8" s="1"/>
  <c r="V80" i="8"/>
  <c r="AC80" i="8" s="1"/>
  <c r="AC78" i="8" s="1"/>
  <c r="V186" i="8"/>
  <c r="AC186" i="8" s="1"/>
  <c r="AC184" i="8" s="1"/>
  <c r="AG184" i="7"/>
  <c r="V184" i="8" s="1"/>
  <c r="AB256" i="8"/>
  <c r="AA214" i="8"/>
  <c r="AE214" i="7"/>
  <c r="V177" i="8"/>
  <c r="AC177" i="8" s="1"/>
  <c r="AC175" i="8" s="1"/>
  <c r="AG175" i="7"/>
  <c r="V175" i="8" s="1"/>
  <c r="AA226" i="8"/>
  <c r="AE226" i="7"/>
  <c r="AG226" i="7"/>
  <c r="V226" i="8" s="1"/>
  <c r="V227" i="8"/>
  <c r="AC227" i="8" s="1"/>
  <c r="AC226" i="8" s="1"/>
  <c r="V358" i="8"/>
  <c r="AC358" i="8" s="1"/>
  <c r="AC356" i="8" s="1"/>
  <c r="AG356" i="7"/>
  <c r="V356" i="8" s="1"/>
  <c r="AA169" i="8"/>
  <c r="AE169" i="7"/>
  <c r="AB80" i="8"/>
  <c r="AG317" i="7"/>
  <c r="V317" i="8" s="1"/>
  <c r="V319" i="8"/>
  <c r="AC319" i="8" s="1"/>
  <c r="AC317" i="8" s="1"/>
  <c r="AG214" i="7"/>
  <c r="V214" i="8" s="1"/>
  <c r="V215" i="8"/>
  <c r="AC215" i="8" s="1"/>
  <c r="AC214" i="8" s="1"/>
  <c r="V370" i="8"/>
  <c r="AC370" i="8" s="1"/>
  <c r="AC368" i="8" s="1"/>
  <c r="AG368" i="7"/>
  <c r="V368" i="8" s="1"/>
  <c r="AG220" i="7"/>
  <c r="V220" i="8" s="1"/>
  <c r="AB186" i="8"/>
  <c r="AA84" i="8"/>
  <c r="AE84" i="7"/>
  <c r="AB215" i="8"/>
  <c r="AA93" i="8"/>
  <c r="AE93" i="7"/>
  <c r="AB370" i="8"/>
  <c r="AA368" i="8"/>
  <c r="AE368" i="7"/>
  <c r="AE356" i="7"/>
  <c r="V171" i="8"/>
  <c r="AC171" i="8" s="1"/>
  <c r="AC169" i="8" s="1"/>
  <c r="AG169" i="7"/>
  <c r="V169" i="8" s="1"/>
  <c r="AB412" i="8"/>
  <c r="V367" i="8"/>
  <c r="AC367" i="8" s="1"/>
  <c r="AC365" i="8" s="1"/>
  <c r="AG365" i="7"/>
  <c r="V365" i="8" s="1"/>
  <c r="V256" i="8"/>
  <c r="AC256" i="8" s="1"/>
  <c r="AC254" i="8" s="1"/>
  <c r="AG254" i="7"/>
  <c r="V254" i="8" s="1"/>
  <c r="AB422" i="8"/>
  <c r="AA365" i="8"/>
  <c r="AE365" i="7"/>
  <c r="AB319" i="8"/>
  <c r="AA254" i="8"/>
  <c r="AE254" i="7"/>
  <c r="AA299" i="8"/>
  <c r="AA341" i="8"/>
  <c r="AE341" i="7"/>
  <c r="AB95" i="8"/>
  <c r="AB227" i="8"/>
  <c r="AA403" i="8"/>
  <c r="AE403" i="7"/>
  <c r="AB427" i="8"/>
  <c r="AB419" i="8"/>
  <c r="AB367" i="8"/>
  <c r="W667" i="8"/>
  <c r="W680" i="8" s="1"/>
  <c r="AB30" i="8"/>
  <c r="AC27" i="8"/>
  <c r="AC293" i="8"/>
  <c r="AC145" i="8"/>
  <c r="AC290" i="8"/>
  <c r="AE232" i="7" l="1"/>
  <c r="AE674" i="7" s="1"/>
  <c r="AE45" i="7"/>
  <c r="AB45" i="8" s="1"/>
  <c r="AE251" i="7"/>
  <c r="AB251" i="8" s="1"/>
  <c r="V307" i="8"/>
  <c r="AC307" i="8" s="1"/>
  <c r="AC305" i="8" s="1"/>
  <c r="V286" i="8"/>
  <c r="AC286" i="8" s="1"/>
  <c r="AC284" i="8" s="1"/>
  <c r="AA251" i="8"/>
  <c r="AA48" i="8"/>
  <c r="V135" i="8"/>
  <c r="AC135" i="8" s="1"/>
  <c r="AC133" i="8" s="1"/>
  <c r="AE374" i="7"/>
  <c r="AB374" i="8" s="1"/>
  <c r="AE284" i="7"/>
  <c r="AB284" i="8" s="1"/>
  <c r="AA235" i="8"/>
  <c r="AN673" i="7"/>
  <c r="AE350" i="7"/>
  <c r="AB350" i="8" s="1"/>
  <c r="AE130" i="7"/>
  <c r="AB130" i="8" s="1"/>
  <c r="AN665" i="7"/>
  <c r="AE178" i="7"/>
  <c r="AB178" i="8" s="1"/>
  <c r="AA3" i="8"/>
  <c r="AA42" i="8"/>
  <c r="AE9" i="7"/>
  <c r="AB9" i="8" s="1"/>
  <c r="AA133" i="8"/>
  <c r="AA90" i="8"/>
  <c r="AE305" i="7"/>
  <c r="AB305" i="8" s="1"/>
  <c r="AI237" i="8"/>
  <c r="AI235" i="8" s="1"/>
  <c r="AA356" i="8"/>
  <c r="AA45" i="8"/>
  <c r="V343" i="8"/>
  <c r="AC343" i="8" s="1"/>
  <c r="AC341" i="8" s="1"/>
  <c r="AC671" i="8" s="1"/>
  <c r="AA36" i="8"/>
  <c r="AA205" i="8"/>
  <c r="AG205" i="7"/>
  <c r="V205" i="8" s="1"/>
  <c r="AD393" i="8"/>
  <c r="AF393" i="8" s="1"/>
  <c r="AN393" i="8" s="1"/>
  <c r="AE235" i="7"/>
  <c r="AB235" i="8" s="1"/>
  <c r="V47" i="8"/>
  <c r="AC47" i="8" s="1"/>
  <c r="AC45" i="8" s="1"/>
  <c r="AD636" i="8"/>
  <c r="AF636" i="8" s="1"/>
  <c r="AN636" i="8" s="1"/>
  <c r="AE108" i="7"/>
  <c r="AF665" i="7"/>
  <c r="AE3" i="7"/>
  <c r="AB3" i="8" s="1"/>
  <c r="AE48" i="7"/>
  <c r="AB48" i="8" s="1"/>
  <c r="V86" i="8"/>
  <c r="AC86" i="8" s="1"/>
  <c r="AC84" i="8" s="1"/>
  <c r="AA108" i="8"/>
  <c r="AE133" i="7"/>
  <c r="AB133" i="8" s="1"/>
  <c r="AA232" i="8"/>
  <c r="AD216" i="8"/>
  <c r="AF216" i="8" s="1"/>
  <c r="AN216" i="8" s="1"/>
  <c r="AA284" i="8"/>
  <c r="AE175" i="7"/>
  <c r="AB175" i="8" s="1"/>
  <c r="AD633" i="8"/>
  <c r="AF633" i="8" s="1"/>
  <c r="AN633" i="8" s="1"/>
  <c r="AD641" i="8"/>
  <c r="AF641" i="8" s="1"/>
  <c r="AN641" i="8" s="1"/>
  <c r="AA160" i="8"/>
  <c r="AE299" i="7"/>
  <c r="AB299" i="8" s="1"/>
  <c r="AD638" i="8"/>
  <c r="AF638" i="8" s="1"/>
  <c r="AN638" i="8" s="1"/>
  <c r="AD649" i="8"/>
  <c r="AF649" i="8" s="1"/>
  <c r="AN649" i="8" s="1"/>
  <c r="AD660" i="8"/>
  <c r="AF660" i="8" s="1"/>
  <c r="AN660" i="8" s="1"/>
  <c r="AE42" i="7"/>
  <c r="AB42" i="8" s="1"/>
  <c r="V44" i="8"/>
  <c r="AC44" i="8" s="1"/>
  <c r="AC42" i="8" s="1"/>
  <c r="AG36" i="7"/>
  <c r="V36" i="8" s="1"/>
  <c r="AE220" i="7"/>
  <c r="AD652" i="8"/>
  <c r="AF652" i="8" s="1"/>
  <c r="AN652" i="8" s="1"/>
  <c r="AG172" i="7"/>
  <c r="V172" i="8" s="1"/>
  <c r="V50" i="8"/>
  <c r="AC50" i="8" s="1"/>
  <c r="AC48" i="8" s="1"/>
  <c r="AA263" i="8"/>
  <c r="V233" i="8"/>
  <c r="AC233" i="8" s="1"/>
  <c r="AC232" i="8" s="1"/>
  <c r="AC673" i="8" s="1"/>
  <c r="V316" i="8"/>
  <c r="AC316" i="8" s="1"/>
  <c r="AC314" i="8" s="1"/>
  <c r="V253" i="8"/>
  <c r="AC253" i="8" s="1"/>
  <c r="AC251" i="8" s="1"/>
  <c r="AA305" i="8"/>
  <c r="AG671" i="7"/>
  <c r="V11" i="8"/>
  <c r="AC11" i="8" s="1"/>
  <c r="AC9" i="8" s="1"/>
  <c r="AG9" i="7"/>
  <c r="V9" i="8" s="1"/>
  <c r="AE263" i="7"/>
  <c r="AE121" i="7"/>
  <c r="AB121" i="8" s="1"/>
  <c r="AA121" i="8"/>
  <c r="AG248" i="7"/>
  <c r="V248" i="8" s="1"/>
  <c r="AF678" i="7"/>
  <c r="AF677" i="7"/>
  <c r="AG678" i="7"/>
  <c r="AE335" i="7"/>
  <c r="AB335" i="8" s="1"/>
  <c r="V325" i="8"/>
  <c r="AC325" i="8" s="1"/>
  <c r="AC323" i="8" s="1"/>
  <c r="AE36" i="7"/>
  <c r="AB36" i="8" s="1"/>
  <c r="AE205" i="7"/>
  <c r="AB205" i="8" s="1"/>
  <c r="AE160" i="7"/>
  <c r="AB160" i="8" s="1"/>
  <c r="AE90" i="7"/>
  <c r="AB90" i="8" s="1"/>
  <c r="AA335" i="8"/>
  <c r="AE21" i="7"/>
  <c r="AB21" i="8" s="1"/>
  <c r="AB217" i="8"/>
  <c r="AE671" i="7"/>
  <c r="AN678" i="7"/>
  <c r="AD657" i="8"/>
  <c r="AF657" i="8" s="1"/>
  <c r="AN657" i="8" s="1"/>
  <c r="AD637" i="8"/>
  <c r="AF637" i="8" s="1"/>
  <c r="AN637" i="8" s="1"/>
  <c r="AA353" i="8"/>
  <c r="AD650" i="8"/>
  <c r="AF650" i="8" s="1"/>
  <c r="AN650" i="8" s="1"/>
  <c r="AD243" i="8"/>
  <c r="AF243" i="8" s="1"/>
  <c r="AN243" i="8" s="1"/>
  <c r="AD656" i="8"/>
  <c r="AF656" i="8" s="1"/>
  <c r="AN656" i="8" s="1"/>
  <c r="AD228" i="8"/>
  <c r="AF228" i="8" s="1"/>
  <c r="AN228" i="8" s="1"/>
  <c r="AD234" i="8"/>
  <c r="AF234" i="8" s="1"/>
  <c r="AN234" i="8" s="1"/>
  <c r="AE237" i="8"/>
  <c r="AA220" i="8"/>
  <c r="AA314" i="8"/>
  <c r="AD635" i="8"/>
  <c r="AF635" i="8" s="1"/>
  <c r="AN635" i="8" s="1"/>
  <c r="AD219" i="8"/>
  <c r="AF219" i="8" s="1"/>
  <c r="AN219" i="8" s="1"/>
  <c r="AD639" i="8"/>
  <c r="AF639" i="8" s="1"/>
  <c r="AN639" i="8" s="1"/>
  <c r="AD630" i="8"/>
  <c r="AF630" i="8" s="1"/>
  <c r="AN630" i="8" s="1"/>
  <c r="AD225" i="8"/>
  <c r="AF225" i="8" s="1"/>
  <c r="AN225" i="8" s="1"/>
  <c r="AD644" i="8"/>
  <c r="AF644" i="8" s="1"/>
  <c r="AN644" i="8" s="1"/>
  <c r="AD634" i="8"/>
  <c r="AF634" i="8" s="1"/>
  <c r="AN634" i="8" s="1"/>
  <c r="AA208" i="8"/>
  <c r="AF668" i="7"/>
  <c r="AG674" i="7"/>
  <c r="AA175" i="8"/>
  <c r="AD640" i="8"/>
  <c r="AF640" i="8" s="1"/>
  <c r="AN640" i="8" s="1"/>
  <c r="AD386" i="8"/>
  <c r="AF386" i="8" s="1"/>
  <c r="AN386" i="8" s="1"/>
  <c r="AD655" i="8"/>
  <c r="AF655" i="8" s="1"/>
  <c r="AN655" i="8" s="1"/>
  <c r="AD631" i="8"/>
  <c r="AF631" i="8" s="1"/>
  <c r="AN631" i="8" s="1"/>
  <c r="AD643" i="8"/>
  <c r="AF643" i="8" s="1"/>
  <c r="AN643" i="8" s="1"/>
  <c r="AF673" i="7"/>
  <c r="V274" i="8"/>
  <c r="AC274" i="8" s="1"/>
  <c r="AC272" i="8" s="1"/>
  <c r="AE208" i="7"/>
  <c r="AH684" i="7"/>
  <c r="AE314" i="7"/>
  <c r="AB314" i="8" s="1"/>
  <c r="AD662" i="8"/>
  <c r="AF662" i="8" s="1"/>
  <c r="AN662" i="8" s="1"/>
  <c r="AD646" i="8"/>
  <c r="AF646" i="8" s="1"/>
  <c r="AN646" i="8" s="1"/>
  <c r="AD658" i="8"/>
  <c r="AF658" i="8" s="1"/>
  <c r="AN658" i="8" s="1"/>
  <c r="AD222" i="8"/>
  <c r="AF222" i="8" s="1"/>
  <c r="AN222" i="8" s="1"/>
  <c r="AD213" i="8"/>
  <c r="AF213" i="8" s="1"/>
  <c r="AN213" i="8" s="1"/>
  <c r="V62" i="8"/>
  <c r="AC62" i="8" s="1"/>
  <c r="AC60" i="8" s="1"/>
  <c r="AF666" i="7"/>
  <c r="AF667" i="7" s="1"/>
  <c r="AN668" i="7"/>
  <c r="V107" i="8"/>
  <c r="AC107" i="8" s="1"/>
  <c r="AC105" i="8" s="1"/>
  <c r="AF676" i="7"/>
  <c r="AD647" i="8"/>
  <c r="AF647" i="8" s="1"/>
  <c r="AN647" i="8" s="1"/>
  <c r="AD240" i="8"/>
  <c r="AF240" i="8" s="1"/>
  <c r="AN240" i="8" s="1"/>
  <c r="AD642" i="8"/>
  <c r="AF642" i="8" s="1"/>
  <c r="AN642" i="8" s="1"/>
  <c r="AD653" i="8"/>
  <c r="AF653" i="8" s="1"/>
  <c r="AN653" i="8" s="1"/>
  <c r="AD247" i="8"/>
  <c r="AF247" i="8" s="1"/>
  <c r="AN247" i="8" s="1"/>
  <c r="AD648" i="8"/>
  <c r="AF648" i="8" s="1"/>
  <c r="AN648" i="8" s="1"/>
  <c r="AD231" i="8"/>
  <c r="AF231" i="8" s="1"/>
  <c r="AN231" i="8" s="1"/>
  <c r="AD659" i="8"/>
  <c r="AF659" i="8" s="1"/>
  <c r="AN659" i="8" s="1"/>
  <c r="AD632" i="8"/>
  <c r="AF632" i="8" s="1"/>
  <c r="AN632" i="8" s="1"/>
  <c r="AD654" i="8"/>
  <c r="AF654" i="8" s="1"/>
  <c r="AN654" i="8" s="1"/>
  <c r="V355" i="8"/>
  <c r="AC355" i="8" s="1"/>
  <c r="AC353" i="8" s="1"/>
  <c r="V265" i="8"/>
  <c r="AC265" i="8" s="1"/>
  <c r="AC263" i="8" s="1"/>
  <c r="AD682" i="7"/>
  <c r="V132" i="8"/>
  <c r="AC132" i="8" s="1"/>
  <c r="AC130" i="8" s="1"/>
  <c r="AD667" i="7"/>
  <c r="AD680" i="7" s="1"/>
  <c r="AA60" i="8"/>
  <c r="AA272" i="8"/>
  <c r="AA260" i="8"/>
  <c r="AE260" i="7"/>
  <c r="AB260" i="8" s="1"/>
  <c r="AE272" i="7"/>
  <c r="AB272" i="8" s="1"/>
  <c r="AA105" i="8"/>
  <c r="AA383" i="8"/>
  <c r="AN675" i="7"/>
  <c r="AE105" i="7"/>
  <c r="AB105" i="8" s="1"/>
  <c r="AA248" i="8"/>
  <c r="V674" i="8"/>
  <c r="AE353" i="7"/>
  <c r="AB353" i="8" s="1"/>
  <c r="AE60" i="7"/>
  <c r="AB60" i="8" s="1"/>
  <c r="AE308" i="7"/>
  <c r="AB308" i="8" s="1"/>
  <c r="AG308" i="7"/>
  <c r="V308" i="8" s="1"/>
  <c r="AA326" i="8"/>
  <c r="AE326" i="7"/>
  <c r="AB326" i="8" s="1"/>
  <c r="AE151" i="7"/>
  <c r="AB151" i="8" s="1"/>
  <c r="AA151" i="8"/>
  <c r="AA21" i="8"/>
  <c r="AA374" i="8"/>
  <c r="AA323" i="8"/>
  <c r="AE323" i="7"/>
  <c r="AB323" i="8" s="1"/>
  <c r="AA130" i="8"/>
  <c r="AE248" i="7"/>
  <c r="AB248" i="8" s="1"/>
  <c r="AE383" i="7"/>
  <c r="AB383" i="8" s="1"/>
  <c r="AA397" i="8"/>
  <c r="AA409" i="8"/>
  <c r="AG260" i="7"/>
  <c r="V260" i="8" s="1"/>
  <c r="AA178" i="8"/>
  <c r="AG302" i="7"/>
  <c r="V302" i="8" s="1"/>
  <c r="V304" i="8"/>
  <c r="AC304" i="8" s="1"/>
  <c r="AC302" i="8" s="1"/>
  <c r="AG335" i="7"/>
  <c r="V335" i="8" s="1"/>
  <c r="V337" i="8"/>
  <c r="AC337" i="8" s="1"/>
  <c r="AC335" i="8" s="1"/>
  <c r="V392" i="8"/>
  <c r="AC392" i="8" s="1"/>
  <c r="AC390" i="8" s="1"/>
  <c r="AG390" i="7"/>
  <c r="V390" i="8" s="1"/>
  <c r="AG409" i="7"/>
  <c r="V409" i="8" s="1"/>
  <c r="V123" i="8"/>
  <c r="AC123" i="8" s="1"/>
  <c r="AC121" i="8" s="1"/>
  <c r="AA308" i="8"/>
  <c r="AE409" i="7"/>
  <c r="AB409" i="8" s="1"/>
  <c r="AE397" i="7"/>
  <c r="AB397" i="8" s="1"/>
  <c r="AC678" i="8"/>
  <c r="AC205" i="8"/>
  <c r="V153" i="8"/>
  <c r="AC153" i="8" s="1"/>
  <c r="AC151" i="8" s="1"/>
  <c r="AG208" i="7"/>
  <c r="V210" i="8"/>
  <c r="AC210" i="8" s="1"/>
  <c r="AC208" i="8" s="1"/>
  <c r="AC668" i="8" s="1"/>
  <c r="V385" i="8"/>
  <c r="AC385" i="8" s="1"/>
  <c r="AC383" i="8" s="1"/>
  <c r="AE244" i="7"/>
  <c r="AF675" i="7"/>
  <c r="AA244" i="8"/>
  <c r="AA390" i="8"/>
  <c r="AE390" i="7"/>
  <c r="AB390" i="8" s="1"/>
  <c r="AF670" i="7"/>
  <c r="AF681" i="7" s="1"/>
  <c r="AG374" i="7"/>
  <c r="V374" i="8" s="1"/>
  <c r="V376" i="8"/>
  <c r="AC376" i="8" s="1"/>
  <c r="AC374" i="8" s="1"/>
  <c r="AG178" i="7"/>
  <c r="V178" i="8" s="1"/>
  <c r="V180" i="8"/>
  <c r="AC180" i="8" s="1"/>
  <c r="AC178" i="8" s="1"/>
  <c r="V151" i="8"/>
  <c r="V115" i="8"/>
  <c r="V665" i="8" s="1"/>
  <c r="AG665" i="7"/>
  <c r="AG21" i="7"/>
  <c r="AG244" i="7"/>
  <c r="V246" i="8"/>
  <c r="AC246" i="8" s="1"/>
  <c r="AC244" i="8" s="1"/>
  <c r="AI636" i="8"/>
  <c r="AB238" i="8"/>
  <c r="W684" i="8"/>
  <c r="C57" i="5" s="1"/>
  <c r="C59" i="5" s="1"/>
  <c r="C61" i="5" s="1"/>
  <c r="C67" i="5" s="1"/>
  <c r="AD556" i="8" s="1"/>
  <c r="AF556" i="8" s="1"/>
  <c r="AN556" i="8" s="1"/>
  <c r="AB154" i="8"/>
  <c r="AB115" i="8"/>
  <c r="AB387" i="8"/>
  <c r="AB172" i="8"/>
  <c r="AB674" i="8"/>
  <c r="AB287" i="8"/>
  <c r="AB108" i="8"/>
  <c r="AB27" i="8"/>
  <c r="AB214" i="8"/>
  <c r="AB317" i="8"/>
  <c r="AB365" i="8"/>
  <c r="AB356" i="8"/>
  <c r="AB169" i="8"/>
  <c r="AB368" i="8"/>
  <c r="AB84" i="8"/>
  <c r="AB220" i="8"/>
  <c r="AB226" i="8"/>
  <c r="AB232" i="8"/>
  <c r="AB254" i="8"/>
  <c r="AB403" i="8"/>
  <c r="AB341" i="8"/>
  <c r="AB263" i="8"/>
  <c r="AB93" i="8"/>
  <c r="V673" i="8"/>
  <c r="AA673" i="8"/>
  <c r="AB184" i="8"/>
  <c r="AE638" i="8"/>
  <c r="AI659" i="8"/>
  <c r="AE655" i="8"/>
  <c r="AI216" i="8"/>
  <c r="AI214" i="8" s="1"/>
  <c r="AE386" i="8" l="1"/>
  <c r="AE650" i="8"/>
  <c r="AN668" i="8"/>
  <c r="AE653" i="8"/>
  <c r="AI646" i="8"/>
  <c r="AE631" i="8"/>
  <c r="AI639" i="8"/>
  <c r="AI637" i="8"/>
  <c r="AE641" i="8"/>
  <c r="AE656" i="8"/>
  <c r="AI641" i="8"/>
  <c r="AE634" i="8"/>
  <c r="AI656" i="8"/>
  <c r="AE637" i="8"/>
  <c r="AI634" i="8"/>
  <c r="AE636" i="8"/>
  <c r="AE216" i="8"/>
  <c r="AE646" i="8"/>
  <c r="AI632" i="8"/>
  <c r="AI247" i="8"/>
  <c r="AI244" i="8" s="1"/>
  <c r="AE647" i="8"/>
  <c r="AI658" i="8"/>
  <c r="AE643" i="8"/>
  <c r="AI640" i="8"/>
  <c r="AI630" i="8"/>
  <c r="AI228" i="8"/>
  <c r="AI226" i="8" s="1"/>
  <c r="AI652" i="8"/>
  <c r="AE660" i="8"/>
  <c r="AE556" i="8"/>
  <c r="AE231" i="8"/>
  <c r="AI642" i="8"/>
  <c r="AI213" i="8"/>
  <c r="AI211" i="8" s="1"/>
  <c r="AI655" i="8"/>
  <c r="AE644" i="8"/>
  <c r="AE219" i="8"/>
  <c r="AI243" i="8"/>
  <c r="AI241" i="8" s="1"/>
  <c r="AE657" i="8"/>
  <c r="AI638" i="8"/>
  <c r="AE633" i="8"/>
  <c r="AI393" i="8"/>
  <c r="AI390" i="8" s="1"/>
  <c r="AE659" i="8"/>
  <c r="AI654" i="8"/>
  <c r="AI648" i="8"/>
  <c r="AI240" i="8"/>
  <c r="AI238" i="8" s="1"/>
  <c r="AE222" i="8"/>
  <c r="AI386" i="8"/>
  <c r="AI383" i="8" s="1"/>
  <c r="AI225" i="8"/>
  <c r="AI223" i="8" s="1"/>
  <c r="AE635" i="8"/>
  <c r="AE234" i="8"/>
  <c r="AI650" i="8"/>
  <c r="AI657" i="8"/>
  <c r="AE393" i="8"/>
  <c r="AI633" i="8"/>
  <c r="AI222" i="8"/>
  <c r="AI220" i="8" s="1"/>
  <c r="AE665" i="7"/>
  <c r="AE648" i="8"/>
  <c r="AE225" i="8"/>
  <c r="AE670" i="7"/>
  <c r="AE640" i="8"/>
  <c r="AE652" i="8"/>
  <c r="AI643" i="8"/>
  <c r="AI660" i="8"/>
  <c r="AI647" i="8"/>
  <c r="AE632" i="8"/>
  <c r="AE658" i="8"/>
  <c r="AE639" i="8"/>
  <c r="AI644" i="8"/>
  <c r="AA665" i="8"/>
  <c r="AE240" i="8"/>
  <c r="AE654" i="8"/>
  <c r="AE243" i="8"/>
  <c r="AE673" i="7"/>
  <c r="AI219" i="8"/>
  <c r="AI217" i="8" s="1"/>
  <c r="AI234" i="8"/>
  <c r="AI232" i="8" s="1"/>
  <c r="AF682" i="7"/>
  <c r="AE247" i="8"/>
  <c r="AE630" i="8"/>
  <c r="AE228" i="8"/>
  <c r="AN677" i="7"/>
  <c r="AC670" i="8"/>
  <c r="AC681" i="8" s="1"/>
  <c r="AI653" i="8"/>
  <c r="AE678" i="7"/>
  <c r="AC675" i="8"/>
  <c r="AE213" i="8"/>
  <c r="AE642" i="8"/>
  <c r="AI635" i="8"/>
  <c r="AI631" i="8"/>
  <c r="V208" i="8"/>
  <c r="AG668" i="7"/>
  <c r="AG677" i="7"/>
  <c r="AI231" i="8"/>
  <c r="AI229" i="8" s="1"/>
  <c r="AB208" i="8"/>
  <c r="AB666" i="8" s="1"/>
  <c r="AE668" i="7"/>
  <c r="AE677" i="7"/>
  <c r="AG673" i="7"/>
  <c r="V666" i="8"/>
  <c r="V667" i="8" s="1"/>
  <c r="V680" i="8" s="1"/>
  <c r="AE666" i="7"/>
  <c r="AE667" i="7" s="1"/>
  <c r="AC665" i="8"/>
  <c r="AA676" i="8"/>
  <c r="AA670" i="8"/>
  <c r="AA681" i="8" s="1"/>
  <c r="AN676" i="7"/>
  <c r="AN670" i="7"/>
  <c r="AN681" i="7" s="1"/>
  <c r="AG666" i="7"/>
  <c r="AG667" i="7" s="1"/>
  <c r="AG680" i="7" s="1"/>
  <c r="AG676" i="7"/>
  <c r="AA666" i="8"/>
  <c r="AN666" i="7"/>
  <c r="AN667" i="7" s="1"/>
  <c r="AN680" i="7" s="1"/>
  <c r="V676" i="8"/>
  <c r="AE676" i="7"/>
  <c r="AC666" i="8"/>
  <c r="AD567" i="8"/>
  <c r="AF567" i="8" s="1"/>
  <c r="AN567" i="8" s="1"/>
  <c r="AD463" i="8"/>
  <c r="AF463" i="8" s="1"/>
  <c r="AN463" i="8" s="1"/>
  <c r="AD22" i="8"/>
  <c r="AF22" i="8" s="1"/>
  <c r="AN22" i="8" s="1"/>
  <c r="AC677" i="8"/>
  <c r="AC676" i="8"/>
  <c r="AC674" i="8"/>
  <c r="AI676" i="8"/>
  <c r="AI677" i="8"/>
  <c r="AI665" i="8"/>
  <c r="AD626" i="8"/>
  <c r="AF626" i="8" s="1"/>
  <c r="AN626" i="8" s="1"/>
  <c r="AI674" i="8"/>
  <c r="AI670" i="8"/>
  <c r="AD43" i="8"/>
  <c r="AF43" i="8" s="1"/>
  <c r="AN43" i="8" s="1"/>
  <c r="AD97" i="8"/>
  <c r="AF97" i="8" s="1"/>
  <c r="AN97" i="8" s="1"/>
  <c r="AI666" i="8"/>
  <c r="AI662" i="8"/>
  <c r="AI668" i="8" s="1"/>
  <c r="AE662" i="8"/>
  <c r="AA675" i="8"/>
  <c r="V244" i="8"/>
  <c r="V675" i="8" s="1"/>
  <c r="AG675" i="7"/>
  <c r="AD536" i="8"/>
  <c r="AF536" i="8" s="1"/>
  <c r="AN536" i="8" s="1"/>
  <c r="AD570" i="8"/>
  <c r="AF570" i="8" s="1"/>
  <c r="AN570" i="8" s="1"/>
  <c r="V21" i="8"/>
  <c r="V670" i="8" s="1"/>
  <c r="V681" i="8" s="1"/>
  <c r="AG670" i="7"/>
  <c r="AG681" i="7" s="1"/>
  <c r="AB244" i="8"/>
  <c r="AB675" i="8" s="1"/>
  <c r="AE675" i="7"/>
  <c r="AD339" i="8"/>
  <c r="AF339" i="8" s="1"/>
  <c r="AN339" i="8" s="1"/>
  <c r="AD514" i="8"/>
  <c r="AF514" i="8" s="1"/>
  <c r="AN514" i="8" s="1"/>
  <c r="AD351" i="8"/>
  <c r="AF351" i="8" s="1"/>
  <c r="AN351" i="8" s="1"/>
  <c r="AD67" i="8"/>
  <c r="AF67" i="8" s="1"/>
  <c r="AN67" i="8" s="1"/>
  <c r="AD462" i="8"/>
  <c r="AF462" i="8" s="1"/>
  <c r="AN462" i="8" s="1"/>
  <c r="AD303" i="8"/>
  <c r="AF303" i="8" s="1"/>
  <c r="AN303" i="8" s="1"/>
  <c r="AD460" i="8"/>
  <c r="AF460" i="8" s="1"/>
  <c r="AN460" i="8" s="1"/>
  <c r="AD444" i="8"/>
  <c r="AF444" i="8" s="1"/>
  <c r="AN444" i="8" s="1"/>
  <c r="AD312" i="8"/>
  <c r="AF312" i="8" s="1"/>
  <c r="AN312" i="8" s="1"/>
  <c r="AD457" i="8"/>
  <c r="AF457" i="8" s="1"/>
  <c r="AN457" i="8" s="1"/>
  <c r="AD73" i="8"/>
  <c r="AF73" i="8" s="1"/>
  <c r="AN73" i="8" s="1"/>
  <c r="AD587" i="8"/>
  <c r="AF587" i="8" s="1"/>
  <c r="AN587" i="8" s="1"/>
  <c r="AD566" i="8"/>
  <c r="AF566" i="8" s="1"/>
  <c r="AN566" i="8" s="1"/>
  <c r="AD46" i="8"/>
  <c r="AF46" i="8" s="1"/>
  <c r="AN46" i="8" s="1"/>
  <c r="AD452" i="8"/>
  <c r="AF452" i="8" s="1"/>
  <c r="AN452" i="8" s="1"/>
  <c r="AD537" i="8"/>
  <c r="AF537" i="8" s="1"/>
  <c r="AN537" i="8" s="1"/>
  <c r="AD523" i="8"/>
  <c r="AF523" i="8" s="1"/>
  <c r="AN523" i="8" s="1"/>
  <c r="AD628" i="8"/>
  <c r="AF628" i="8" s="1"/>
  <c r="AN628" i="8" s="1"/>
  <c r="AD125" i="8"/>
  <c r="AF125" i="8" s="1"/>
  <c r="AN125" i="8" s="1"/>
  <c r="AD580" i="8"/>
  <c r="AF580" i="8" s="1"/>
  <c r="AN580" i="8" s="1"/>
  <c r="AD472" i="8"/>
  <c r="AF472" i="8" s="1"/>
  <c r="AN472" i="8" s="1"/>
  <c r="AD450" i="8"/>
  <c r="AF450" i="8" s="1"/>
  <c r="AN450" i="8" s="1"/>
  <c r="AD515" i="8"/>
  <c r="AF515" i="8" s="1"/>
  <c r="AN515" i="8" s="1"/>
  <c r="AD617" i="8"/>
  <c r="AF617" i="8" s="1"/>
  <c r="AN617" i="8" s="1"/>
  <c r="AD548" i="8"/>
  <c r="AF548" i="8" s="1"/>
  <c r="AN548" i="8" s="1"/>
  <c r="AD518" i="8"/>
  <c r="AF518" i="8" s="1"/>
  <c r="AN518" i="8" s="1"/>
  <c r="AD52" i="8"/>
  <c r="AF52" i="8" s="1"/>
  <c r="AN52" i="8" s="1"/>
  <c r="AD538" i="8"/>
  <c r="AF538" i="8" s="1"/>
  <c r="AN538" i="8" s="1"/>
  <c r="AD206" i="8"/>
  <c r="AF206" i="8" s="1"/>
  <c r="AN206" i="8" s="1"/>
  <c r="AD398" i="8"/>
  <c r="AF398" i="8" s="1"/>
  <c r="AN398" i="8" s="1"/>
  <c r="AD605" i="8"/>
  <c r="AF605" i="8" s="1"/>
  <c r="AN605" i="8" s="1"/>
  <c r="AD624" i="8"/>
  <c r="AF624" i="8" s="1"/>
  <c r="AN624" i="8" s="1"/>
  <c r="AD595" i="8"/>
  <c r="AF595" i="8" s="1"/>
  <c r="AN595" i="8" s="1"/>
  <c r="AD613" i="8"/>
  <c r="AF613" i="8" s="1"/>
  <c r="AN613" i="8" s="1"/>
  <c r="AD442" i="8"/>
  <c r="AF442" i="8" s="1"/>
  <c r="AN442" i="8" s="1"/>
  <c r="AD627" i="8"/>
  <c r="AF627" i="8" s="1"/>
  <c r="AN627" i="8" s="1"/>
  <c r="AD602" i="8"/>
  <c r="AF602" i="8" s="1"/>
  <c r="AN602" i="8" s="1"/>
  <c r="AD433" i="8"/>
  <c r="AF433" i="8" s="1"/>
  <c r="AN433" i="8" s="1"/>
  <c r="AD473" i="8"/>
  <c r="AF473" i="8" s="1"/>
  <c r="AN473" i="8" s="1"/>
  <c r="AD554" i="8"/>
  <c r="AF554" i="8" s="1"/>
  <c r="AN554" i="8" s="1"/>
  <c r="AD582" i="8"/>
  <c r="AF582" i="8" s="1"/>
  <c r="AN582" i="8" s="1"/>
  <c r="AD611" i="8"/>
  <c r="AF611" i="8" s="1"/>
  <c r="AN611" i="8" s="1"/>
  <c r="AD511" i="8"/>
  <c r="AF511" i="8" s="1"/>
  <c r="AN511" i="8" s="1"/>
  <c r="AD391" i="8"/>
  <c r="AF391" i="8" s="1"/>
  <c r="AN391" i="8" s="1"/>
  <c r="AD128" i="8"/>
  <c r="AF128" i="8" s="1"/>
  <c r="AN128" i="8" s="1"/>
  <c r="AD336" i="8"/>
  <c r="AF336" i="8" s="1"/>
  <c r="AN336" i="8" s="1"/>
  <c r="AD85" i="8"/>
  <c r="AF85" i="8" s="1"/>
  <c r="AN85" i="8" s="1"/>
  <c r="AD122" i="8"/>
  <c r="AF122" i="8" s="1"/>
  <c r="AN122" i="8" s="1"/>
  <c r="AD297" i="8"/>
  <c r="AF297" i="8" s="1"/>
  <c r="AN297" i="8" s="1"/>
  <c r="AD103" i="8"/>
  <c r="AF103" i="8" s="1"/>
  <c r="AN103" i="8" s="1"/>
  <c r="AD209" i="8"/>
  <c r="AF209" i="8" s="1"/>
  <c r="AN209" i="8" s="1"/>
  <c r="AD480" i="8"/>
  <c r="AF480" i="8" s="1"/>
  <c r="AN480" i="8" s="1"/>
  <c r="AD483" i="8"/>
  <c r="AF483" i="8" s="1"/>
  <c r="AN483" i="8" s="1"/>
  <c r="AD599" i="8"/>
  <c r="AF599" i="8" s="1"/>
  <c r="AN599" i="8" s="1"/>
  <c r="AD532" i="8"/>
  <c r="AF532" i="8" s="1"/>
  <c r="AN532" i="8" s="1"/>
  <c r="AD529" i="8"/>
  <c r="AF529" i="8" s="1"/>
  <c r="AN529" i="8" s="1"/>
  <c r="AD372" i="8"/>
  <c r="AF372" i="8" s="1"/>
  <c r="AN372" i="8" s="1"/>
  <c r="AD158" i="8"/>
  <c r="AF158" i="8" s="1"/>
  <c r="AN158" i="8" s="1"/>
  <c r="AD547" i="8"/>
  <c r="AF547" i="8" s="1"/>
  <c r="AN547" i="8" s="1"/>
  <c r="AD625" i="8"/>
  <c r="AF625" i="8" s="1"/>
  <c r="AN625" i="8" s="1"/>
  <c r="AD464" i="8"/>
  <c r="AF464" i="8" s="1"/>
  <c r="AN464" i="8" s="1"/>
  <c r="AD591" i="8"/>
  <c r="AF591" i="8" s="1"/>
  <c r="AN591" i="8" s="1"/>
  <c r="AD522" i="8"/>
  <c r="AF522" i="8" s="1"/>
  <c r="AN522" i="8" s="1"/>
  <c r="AD563" i="8"/>
  <c r="AF563" i="8" s="1"/>
  <c r="AN563" i="8" s="1"/>
  <c r="AD552" i="8"/>
  <c r="AF552" i="8" s="1"/>
  <c r="AN552" i="8" s="1"/>
  <c r="AD456" i="8"/>
  <c r="AF456" i="8" s="1"/>
  <c r="AN456" i="8" s="1"/>
  <c r="AD449" i="8"/>
  <c r="AF449" i="8" s="1"/>
  <c r="AN449" i="8" s="1"/>
  <c r="AD477" i="8"/>
  <c r="AF477" i="8" s="1"/>
  <c r="AN477" i="8" s="1"/>
  <c r="AD447" i="8"/>
  <c r="AF447" i="8" s="1"/>
  <c r="AN447" i="8" s="1"/>
  <c r="AD435" i="8"/>
  <c r="AF435" i="8" s="1"/>
  <c r="AN435" i="8" s="1"/>
  <c r="AD436" i="8"/>
  <c r="AF436" i="8" s="1"/>
  <c r="AN436" i="8" s="1"/>
  <c r="AD58" i="8"/>
  <c r="AF58" i="8" s="1"/>
  <c r="AN58" i="8" s="1"/>
  <c r="AD91" i="8"/>
  <c r="AF91" i="8" s="1"/>
  <c r="AN91" i="8" s="1"/>
  <c r="AD315" i="8"/>
  <c r="AF315" i="8" s="1"/>
  <c r="AN315" i="8" s="1"/>
  <c r="AD258" i="8"/>
  <c r="AF258" i="8" s="1"/>
  <c r="AN258" i="8" s="1"/>
  <c r="AD285" i="8"/>
  <c r="AF285" i="8" s="1"/>
  <c r="AN285" i="8" s="1"/>
  <c r="AD401" i="8"/>
  <c r="AF401" i="8" s="1"/>
  <c r="AN401" i="8" s="1"/>
  <c r="AD360" i="8"/>
  <c r="AF360" i="8" s="1"/>
  <c r="AN360" i="8" s="1"/>
  <c r="AD106" i="8"/>
  <c r="AF106" i="8" s="1"/>
  <c r="AN106" i="8" s="1"/>
  <c r="AD510" i="8"/>
  <c r="AF510" i="8" s="1"/>
  <c r="AN510" i="8" s="1"/>
  <c r="AD612" i="8"/>
  <c r="AF612" i="8" s="1"/>
  <c r="AN612" i="8" s="1"/>
  <c r="AD508" i="8"/>
  <c r="AF508" i="8" s="1"/>
  <c r="AN508" i="8" s="1"/>
  <c r="AD330" i="8"/>
  <c r="AF330" i="8" s="1"/>
  <c r="AN330" i="8" s="1"/>
  <c r="AD255" i="8"/>
  <c r="AF255" i="8" s="1"/>
  <c r="AN255" i="8" s="1"/>
  <c r="AD61" i="8"/>
  <c r="AF61" i="8" s="1"/>
  <c r="AN61" i="8" s="1"/>
  <c r="AD561" i="8"/>
  <c r="AF561" i="8" s="1"/>
  <c r="AN561" i="8" s="1"/>
  <c r="AD504" i="8"/>
  <c r="AF504" i="8" s="1"/>
  <c r="AN504" i="8" s="1"/>
  <c r="AD540" i="8"/>
  <c r="AF540" i="8" s="1"/>
  <c r="AN540" i="8" s="1"/>
  <c r="AD610" i="8"/>
  <c r="AF610" i="8" s="1"/>
  <c r="AN610" i="8" s="1"/>
  <c r="AD542" i="8"/>
  <c r="AF542" i="8" s="1"/>
  <c r="AN542" i="8" s="1"/>
  <c r="AD623" i="8"/>
  <c r="AF623" i="8" s="1"/>
  <c r="AN623" i="8" s="1"/>
  <c r="AD544" i="8"/>
  <c r="AF544" i="8" s="1"/>
  <c r="AN544" i="8" s="1"/>
  <c r="AD586" i="8"/>
  <c r="AF586" i="8" s="1"/>
  <c r="AN586" i="8" s="1"/>
  <c r="AD494" i="8"/>
  <c r="AF494" i="8" s="1"/>
  <c r="AN494" i="8" s="1"/>
  <c r="AD603" i="8"/>
  <c r="AF603" i="8" s="1"/>
  <c r="AN603" i="8" s="1"/>
  <c r="AD539" i="8"/>
  <c r="AF539" i="8" s="1"/>
  <c r="AN539" i="8" s="1"/>
  <c r="AD459" i="8"/>
  <c r="AF459" i="8" s="1"/>
  <c r="AN459" i="8" s="1"/>
  <c r="AD375" i="8"/>
  <c r="AF375" i="8" s="1"/>
  <c r="AN375" i="8" s="1"/>
  <c r="AD173" i="8"/>
  <c r="AF173" i="8" s="1"/>
  <c r="AN173" i="8" s="1"/>
  <c r="AD28" i="8"/>
  <c r="AF28" i="8" s="1"/>
  <c r="AN28" i="8" s="1"/>
  <c r="AD276" i="8"/>
  <c r="AF276" i="8" s="1"/>
  <c r="AN276" i="8" s="1"/>
  <c r="AD155" i="8"/>
  <c r="AF155" i="8" s="1"/>
  <c r="AN155" i="8" s="1"/>
  <c r="AD13" i="8"/>
  <c r="AF13" i="8" s="1"/>
  <c r="AN13" i="8" s="1"/>
  <c r="AD167" i="8"/>
  <c r="AF167" i="8" s="1"/>
  <c r="AN167" i="8" s="1"/>
  <c r="AD282" i="8"/>
  <c r="AF282" i="8" s="1"/>
  <c r="AN282" i="8" s="1"/>
  <c r="AD575" i="8"/>
  <c r="AF575" i="8" s="1"/>
  <c r="AN575" i="8" s="1"/>
  <c r="AD615" i="8"/>
  <c r="AF615" i="8" s="1"/>
  <c r="AN615" i="8" s="1"/>
  <c r="AD550" i="8"/>
  <c r="AF550" i="8" s="1"/>
  <c r="AN550" i="8" s="1"/>
  <c r="AD564" i="8"/>
  <c r="AF564" i="8" s="1"/>
  <c r="AN564" i="8" s="1"/>
  <c r="AD558" i="8"/>
  <c r="AF558" i="8" s="1"/>
  <c r="AN558" i="8" s="1"/>
  <c r="AD70" i="8"/>
  <c r="AF70" i="8" s="1"/>
  <c r="AN70" i="8" s="1"/>
  <c r="AD324" i="8"/>
  <c r="AF324" i="8" s="1"/>
  <c r="AN324" i="8" s="1"/>
  <c r="AD621" i="8"/>
  <c r="AF621" i="8" s="1"/>
  <c r="AN621" i="8" s="1"/>
  <c r="AD478" i="8"/>
  <c r="AF478" i="8" s="1"/>
  <c r="AN478" i="8" s="1"/>
  <c r="AD513" i="8"/>
  <c r="AF513" i="8" s="1"/>
  <c r="AN513" i="8" s="1"/>
  <c r="AD555" i="8"/>
  <c r="AF555" i="8" s="1"/>
  <c r="AN555" i="8" s="1"/>
  <c r="AD568" i="8"/>
  <c r="AF568" i="8" s="1"/>
  <c r="AN568" i="8" s="1"/>
  <c r="AD527" i="8"/>
  <c r="AF527" i="8" s="1"/>
  <c r="AN527" i="8" s="1"/>
  <c r="AD576" i="8"/>
  <c r="AF576" i="8" s="1"/>
  <c r="AN576" i="8" s="1"/>
  <c r="AD512" i="8"/>
  <c r="AF512" i="8" s="1"/>
  <c r="AN512" i="8" s="1"/>
  <c r="AD525" i="8"/>
  <c r="AF525" i="8" s="1"/>
  <c r="AN525" i="8" s="1"/>
  <c r="AD560" i="8"/>
  <c r="AF560" i="8" s="1"/>
  <c r="AN560" i="8" s="1"/>
  <c r="AD521" i="8"/>
  <c r="AF521" i="8" s="1"/>
  <c r="AN521" i="8" s="1"/>
  <c r="AD437" i="8"/>
  <c r="AF437" i="8" s="1"/>
  <c r="AN437" i="8" s="1"/>
  <c r="AD191" i="8"/>
  <c r="AF191" i="8" s="1"/>
  <c r="AN191" i="8" s="1"/>
  <c r="AD19" i="8"/>
  <c r="AF19" i="8" s="1"/>
  <c r="AN19" i="8" s="1"/>
  <c r="AD384" i="8"/>
  <c r="AF384" i="8" s="1"/>
  <c r="AN384" i="8" s="1"/>
  <c r="AD76" i="8"/>
  <c r="AF76" i="8" s="1"/>
  <c r="AN76" i="8" s="1"/>
  <c r="AD388" i="8"/>
  <c r="AF388" i="8" s="1"/>
  <c r="AN388" i="8" s="1"/>
  <c r="AD31" i="8"/>
  <c r="AF31" i="8" s="1"/>
  <c r="AN31" i="8" s="1"/>
  <c r="AD279" i="8"/>
  <c r="AF279" i="8" s="1"/>
  <c r="AN279" i="8" s="1"/>
  <c r="AD109" i="8"/>
  <c r="AF109" i="8" s="1"/>
  <c r="AN109" i="8" s="1"/>
  <c r="AD594" i="8"/>
  <c r="AF594" i="8" s="1"/>
  <c r="AN594" i="8" s="1"/>
  <c r="AD618" i="8"/>
  <c r="AF618" i="8" s="1"/>
  <c r="AN618" i="8" s="1"/>
  <c r="AD562" i="8"/>
  <c r="AF562" i="8" s="1"/>
  <c r="AN562" i="8" s="1"/>
  <c r="AD509" i="8"/>
  <c r="AF509" i="8" s="1"/>
  <c r="AN509" i="8" s="1"/>
  <c r="AD291" i="8"/>
  <c r="AF291" i="8" s="1"/>
  <c r="AN291" i="8" s="1"/>
  <c r="AD249" i="8"/>
  <c r="AF249" i="8" s="1"/>
  <c r="AN249" i="8" s="1"/>
  <c r="AD197" i="8"/>
  <c r="AF197" i="8" s="1"/>
  <c r="AN197" i="8" s="1"/>
  <c r="AD553" i="8"/>
  <c r="AF553" i="8" s="1"/>
  <c r="AN553" i="8" s="1"/>
  <c r="AD458" i="8"/>
  <c r="AF458" i="8" s="1"/>
  <c r="AN458" i="8" s="1"/>
  <c r="AD565" i="8"/>
  <c r="AF565" i="8" s="1"/>
  <c r="AN565" i="8" s="1"/>
  <c r="AD493" i="8"/>
  <c r="AF493" i="8" s="1"/>
  <c r="AN493" i="8" s="1"/>
  <c r="AD461" i="8"/>
  <c r="AF461" i="8" s="1"/>
  <c r="AN461" i="8" s="1"/>
  <c r="AD524" i="8"/>
  <c r="AF524" i="8" s="1"/>
  <c r="AN524" i="8" s="1"/>
  <c r="AD579" i="8"/>
  <c r="AF579" i="8" s="1"/>
  <c r="AN579" i="8" s="1"/>
  <c r="AD629" i="8"/>
  <c r="AF629" i="8" s="1"/>
  <c r="AN629" i="8" s="1"/>
  <c r="AD589" i="8"/>
  <c r="AF589" i="8" s="1"/>
  <c r="AN589" i="8" s="1"/>
  <c r="AD590" i="8"/>
  <c r="AF590" i="8" s="1"/>
  <c r="AN590" i="8" s="1"/>
  <c r="AD577" i="8"/>
  <c r="AF577" i="8" s="1"/>
  <c r="AN577" i="8" s="1"/>
  <c r="AD501" i="8"/>
  <c r="AF501" i="8" s="1"/>
  <c r="AN501" i="8" s="1"/>
  <c r="AD438" i="8"/>
  <c r="AF438" i="8" s="1"/>
  <c r="AN438" i="8" s="1"/>
  <c r="AD137" i="8"/>
  <c r="AF137" i="8" s="1"/>
  <c r="AN137" i="8" s="1"/>
  <c r="AD100" i="8"/>
  <c r="AF100" i="8" s="1"/>
  <c r="AN100" i="8" s="1"/>
  <c r="AD369" i="8"/>
  <c r="AF369" i="8" s="1"/>
  <c r="AN369" i="8" s="1"/>
  <c r="AD143" i="8"/>
  <c r="AF143" i="8" s="1"/>
  <c r="AN143" i="8" s="1"/>
  <c r="AD203" i="8"/>
  <c r="AF203" i="8" s="1"/>
  <c r="AN203" i="8" s="1"/>
  <c r="AD357" i="8"/>
  <c r="AF357" i="8" s="1"/>
  <c r="AN357" i="8" s="1"/>
  <c r="AD309" i="8"/>
  <c r="AF309" i="8" s="1"/>
  <c r="AN309" i="8" s="1"/>
  <c r="AD481" i="8"/>
  <c r="AF481" i="8" s="1"/>
  <c r="AN481" i="8" s="1"/>
  <c r="AD600" i="8"/>
  <c r="AF600" i="8" s="1"/>
  <c r="AN600" i="8" s="1"/>
  <c r="AD545" i="8"/>
  <c r="AF545" i="8" s="1"/>
  <c r="AN545" i="8" s="1"/>
  <c r="AD583" i="8"/>
  <c r="AF583" i="8" s="1"/>
  <c r="AN583" i="8" s="1"/>
  <c r="AD366" i="8"/>
  <c r="AF366" i="8" s="1"/>
  <c r="AN366" i="8" s="1"/>
  <c r="AD4" i="8"/>
  <c r="AF4" i="8" s="1"/>
  <c r="AN4" i="8" s="1"/>
  <c r="AD55" i="8"/>
  <c r="AF55" i="8" s="1"/>
  <c r="AN55" i="8" s="1"/>
  <c r="AD528" i="8"/>
  <c r="AF528" i="8" s="1"/>
  <c r="AN528" i="8" s="1"/>
  <c r="AD541" i="8"/>
  <c r="AF541" i="8" s="1"/>
  <c r="AN541" i="8" s="1"/>
  <c r="AD451" i="8"/>
  <c r="AF451" i="8" s="1"/>
  <c r="AN451" i="8" s="1"/>
  <c r="AD592" i="8"/>
  <c r="AF592" i="8" s="1"/>
  <c r="AN592" i="8" s="1"/>
  <c r="AD492" i="8"/>
  <c r="AF492" i="8" s="1"/>
  <c r="AN492" i="8" s="1"/>
  <c r="AD476" i="8"/>
  <c r="AF476" i="8" s="1"/>
  <c r="AN476" i="8" s="1"/>
  <c r="AD597" i="8"/>
  <c r="AF597" i="8" s="1"/>
  <c r="AN597" i="8" s="1"/>
  <c r="AD430" i="8"/>
  <c r="AF430" i="8" s="1"/>
  <c r="AN430" i="8" s="1"/>
  <c r="AD434" i="8"/>
  <c r="AF434" i="8" s="1"/>
  <c r="AN434" i="8" s="1"/>
  <c r="AD499" i="8"/>
  <c r="AF499" i="8" s="1"/>
  <c r="AN499" i="8" s="1"/>
  <c r="AD549" i="8"/>
  <c r="AF549" i="8" s="1"/>
  <c r="AN549" i="8" s="1"/>
  <c r="AD546" i="8"/>
  <c r="AF546" i="8" s="1"/>
  <c r="AN546" i="8" s="1"/>
  <c r="AD354" i="8"/>
  <c r="AF354" i="8" s="1"/>
  <c r="AN354" i="8" s="1"/>
  <c r="AD321" i="8"/>
  <c r="AF321" i="8" s="1"/>
  <c r="AN321" i="8" s="1"/>
  <c r="AD64" i="8"/>
  <c r="AF64" i="8" s="1"/>
  <c r="AN64" i="8" s="1"/>
  <c r="AD146" i="8"/>
  <c r="AF146" i="8" s="1"/>
  <c r="AN146" i="8" s="1"/>
  <c r="AD273" i="8"/>
  <c r="AF273" i="8" s="1"/>
  <c r="AN273" i="8" s="1"/>
  <c r="AD161" i="8"/>
  <c r="AF161" i="8" s="1"/>
  <c r="AN161" i="8" s="1"/>
  <c r="AD113" i="8"/>
  <c r="AF113" i="8" s="1"/>
  <c r="AN113" i="8" s="1"/>
  <c r="AD407" i="8"/>
  <c r="AF407" i="8" s="1"/>
  <c r="AN407" i="8" s="1"/>
  <c r="AD455" i="8"/>
  <c r="AF455" i="8" s="1"/>
  <c r="AN455" i="8" s="1"/>
  <c r="AD471" i="8"/>
  <c r="AF471" i="8" s="1"/>
  <c r="AN471" i="8" s="1"/>
  <c r="AD491" i="8"/>
  <c r="AF491" i="8" s="1"/>
  <c r="AN491" i="8" s="1"/>
  <c r="AD584" i="8"/>
  <c r="AF584" i="8" s="1"/>
  <c r="AN584" i="8" s="1"/>
  <c r="AD34" i="8"/>
  <c r="AF34" i="8" s="1"/>
  <c r="AN34" i="8" s="1"/>
  <c r="AD16" i="8"/>
  <c r="AF16" i="8" s="1"/>
  <c r="AN16" i="8" s="1"/>
  <c r="AD410" i="8"/>
  <c r="AF410" i="8" s="1"/>
  <c r="AN410" i="8" s="1"/>
  <c r="AD607" i="8"/>
  <c r="AF607" i="8" s="1"/>
  <c r="AN607" i="8" s="1"/>
  <c r="AD479" i="8"/>
  <c r="AF479" i="8" s="1"/>
  <c r="AN479" i="8" s="1"/>
  <c r="AD516" i="8"/>
  <c r="AF516" i="8" s="1"/>
  <c r="AN516" i="8" s="1"/>
  <c r="AD446" i="8"/>
  <c r="AF446" i="8" s="1"/>
  <c r="AN446" i="8" s="1"/>
  <c r="AD188" i="8"/>
  <c r="AF188" i="8" s="1"/>
  <c r="AN188" i="8" s="1"/>
  <c r="AD569" i="8"/>
  <c r="AF569" i="8" s="1"/>
  <c r="AN569" i="8" s="1"/>
  <c r="AD194" i="8"/>
  <c r="AF194" i="8" s="1"/>
  <c r="AN194" i="8" s="1"/>
  <c r="AD288" i="8"/>
  <c r="AF288" i="8" s="1"/>
  <c r="AN288" i="8" s="1"/>
  <c r="AD439" i="8"/>
  <c r="AF439" i="8" s="1"/>
  <c r="AN439" i="8" s="1"/>
  <c r="AD488" i="8"/>
  <c r="AF488" i="8" s="1"/>
  <c r="AN488" i="8" s="1"/>
  <c r="AD486" i="8"/>
  <c r="AF486" i="8" s="1"/>
  <c r="AN486" i="8" s="1"/>
  <c r="AD581" i="8"/>
  <c r="AF581" i="8" s="1"/>
  <c r="AN581" i="8" s="1"/>
  <c r="AD588" i="8"/>
  <c r="AF588" i="8" s="1"/>
  <c r="AN588" i="8" s="1"/>
  <c r="AD378" i="8"/>
  <c r="AF378" i="8" s="1"/>
  <c r="AN378" i="8" s="1"/>
  <c r="AD245" i="8"/>
  <c r="AF245" i="8" s="1"/>
  <c r="AN245" i="8" s="1"/>
  <c r="AD474" i="8"/>
  <c r="AF474" i="8" s="1"/>
  <c r="AN474" i="8" s="1"/>
  <c r="AD498" i="8"/>
  <c r="AF498" i="8" s="1"/>
  <c r="AN498" i="8" s="1"/>
  <c r="AD506" i="8"/>
  <c r="AF506" i="8" s="1"/>
  <c r="AN506" i="8" s="1"/>
  <c r="AD596" i="8"/>
  <c r="AF596" i="8" s="1"/>
  <c r="AN596" i="8" s="1"/>
  <c r="AD469" i="8"/>
  <c r="AF469" i="8" s="1"/>
  <c r="AN469" i="8" s="1"/>
  <c r="AD601" i="8"/>
  <c r="AF601" i="8" s="1"/>
  <c r="AN601" i="8" s="1"/>
  <c r="AD10" i="8"/>
  <c r="AF10" i="8" s="1"/>
  <c r="AN10" i="8" s="1"/>
  <c r="AD119" i="8"/>
  <c r="AF119" i="8" s="1"/>
  <c r="AN119" i="8" s="1"/>
  <c r="AD404" i="8"/>
  <c r="AF404" i="8" s="1"/>
  <c r="AN404" i="8" s="1"/>
  <c r="AD616" i="8"/>
  <c r="AF616" i="8" s="1"/>
  <c r="AN616" i="8" s="1"/>
  <c r="AD571" i="8"/>
  <c r="AF571" i="8" s="1"/>
  <c r="AN571" i="8" s="1"/>
  <c r="AD543" i="8"/>
  <c r="AF543" i="8" s="1"/>
  <c r="AN543" i="8" s="1"/>
  <c r="AD441" i="8"/>
  <c r="AF441" i="8" s="1"/>
  <c r="AN441" i="8" s="1"/>
  <c r="AD608" i="8"/>
  <c r="AF608" i="8" s="1"/>
  <c r="AN608" i="8" s="1"/>
  <c r="AD530" i="8"/>
  <c r="AF530" i="8" s="1"/>
  <c r="AN530" i="8" s="1"/>
  <c r="AD342" i="8"/>
  <c r="AF342" i="8" s="1"/>
  <c r="AN342" i="8" s="1"/>
  <c r="AD578" i="8"/>
  <c r="AF578" i="8" s="1"/>
  <c r="AN578" i="8" s="1"/>
  <c r="AD448" i="8"/>
  <c r="AF448" i="8" s="1"/>
  <c r="AN448" i="8" s="1"/>
  <c r="AD318" i="8"/>
  <c r="AF318" i="8" s="1"/>
  <c r="AN318" i="8" s="1"/>
  <c r="AD294" i="8"/>
  <c r="AF294" i="8" s="1"/>
  <c r="AN294" i="8" s="1"/>
  <c r="AD88" i="8"/>
  <c r="AF88" i="8" s="1"/>
  <c r="AN88" i="8" s="1"/>
  <c r="AD25" i="8"/>
  <c r="AF25" i="8" s="1"/>
  <c r="AN25" i="8" s="1"/>
  <c r="AD487" i="8"/>
  <c r="AF487" i="8" s="1"/>
  <c r="AN487" i="8" s="1"/>
  <c r="AD614" i="8"/>
  <c r="AF614" i="8" s="1"/>
  <c r="AN614" i="8" s="1"/>
  <c r="AD443" i="8"/>
  <c r="AF443" i="8" s="1"/>
  <c r="AN443" i="8" s="1"/>
  <c r="AD606" i="8"/>
  <c r="AF606" i="8" s="1"/>
  <c r="AN606" i="8" s="1"/>
  <c r="AD500" i="8"/>
  <c r="AF500" i="8" s="1"/>
  <c r="AN500" i="8" s="1"/>
  <c r="AD619" i="8"/>
  <c r="AF619" i="8" s="1"/>
  <c r="AN619" i="8" s="1"/>
  <c r="AD131" i="8"/>
  <c r="AF131" i="8" s="1"/>
  <c r="AN131" i="8" s="1"/>
  <c r="AD573" i="8"/>
  <c r="AF573" i="8" s="1"/>
  <c r="AN573" i="8" s="1"/>
  <c r="AD574" i="8"/>
  <c r="AF574" i="8" s="1"/>
  <c r="AN574" i="8" s="1"/>
  <c r="AD182" i="8"/>
  <c r="AF182" i="8" s="1"/>
  <c r="AN182" i="8" s="1"/>
  <c r="AD381" i="8"/>
  <c r="AF381" i="8" s="1"/>
  <c r="AN381" i="8" s="1"/>
  <c r="AD134" i="8"/>
  <c r="AF134" i="8" s="1"/>
  <c r="AN134" i="8" s="1"/>
  <c r="AD82" i="8"/>
  <c r="AF82" i="8" s="1"/>
  <c r="AN82" i="8" s="1"/>
  <c r="AD453" i="8"/>
  <c r="AF453" i="8" s="1"/>
  <c r="AN453" i="8" s="1"/>
  <c r="AD467" i="8"/>
  <c r="AF467" i="8" s="1"/>
  <c r="AN467" i="8" s="1"/>
  <c r="AD526" i="8"/>
  <c r="AF526" i="8" s="1"/>
  <c r="AN526" i="8" s="1"/>
  <c r="AD496" i="8"/>
  <c r="AF496" i="8" s="1"/>
  <c r="AN496" i="8" s="1"/>
  <c r="AD519" i="8"/>
  <c r="AF519" i="8" s="1"/>
  <c r="AN519" i="8" s="1"/>
  <c r="AD517" i="8"/>
  <c r="AF517" i="8" s="1"/>
  <c r="AN517" i="8" s="1"/>
  <c r="AD270" i="8"/>
  <c r="AF270" i="8" s="1"/>
  <c r="AN270" i="8" s="1"/>
  <c r="AD40" i="8"/>
  <c r="AF40" i="8" s="1"/>
  <c r="AN40" i="8" s="1"/>
  <c r="AD432" i="8"/>
  <c r="AF432" i="8" s="1"/>
  <c r="AN432" i="8" s="1"/>
  <c r="AD466" i="8"/>
  <c r="AF466" i="8" s="1"/>
  <c r="AN466" i="8" s="1"/>
  <c r="AD179" i="8"/>
  <c r="AF179" i="8" s="1"/>
  <c r="AN179" i="8" s="1"/>
  <c r="AD7" i="8"/>
  <c r="AF7" i="8" s="1"/>
  <c r="AN7" i="8" s="1"/>
  <c r="AD327" i="8"/>
  <c r="AF327" i="8" s="1"/>
  <c r="AN327" i="8" s="1"/>
  <c r="AD267" i="8"/>
  <c r="AF267" i="8" s="1"/>
  <c r="AN267" i="8" s="1"/>
  <c r="AD440" i="8"/>
  <c r="AF440" i="8" s="1"/>
  <c r="AN440" i="8" s="1"/>
  <c r="AD475" i="8"/>
  <c r="AF475" i="8" s="1"/>
  <c r="AN475" i="8" s="1"/>
  <c r="AD533" i="8"/>
  <c r="AF533" i="8" s="1"/>
  <c r="AN533" i="8" s="1"/>
  <c r="AD559" i="8"/>
  <c r="AF559" i="8" s="1"/>
  <c r="AN559" i="8" s="1"/>
  <c r="AD609" i="8"/>
  <c r="AF609" i="8" s="1"/>
  <c r="AN609" i="8" s="1"/>
  <c r="AD598" i="8"/>
  <c r="AF598" i="8" s="1"/>
  <c r="AN598" i="8" s="1"/>
  <c r="AD116" i="8"/>
  <c r="AF116" i="8" s="1"/>
  <c r="AN116" i="8" s="1"/>
  <c r="AD363" i="8"/>
  <c r="AF363" i="8" s="1"/>
  <c r="AN363" i="8" s="1"/>
  <c r="AD520" i="8"/>
  <c r="AF520" i="8" s="1"/>
  <c r="AN520" i="8" s="1"/>
  <c r="AD620" i="8"/>
  <c r="AF620" i="8" s="1"/>
  <c r="AN620" i="8" s="1"/>
  <c r="AD507" i="8"/>
  <c r="AF507" i="8" s="1"/>
  <c r="AN507" i="8" s="1"/>
  <c r="AD261" i="8"/>
  <c r="AF261" i="8" s="1"/>
  <c r="AN261" i="8" s="1"/>
  <c r="AD454" i="8"/>
  <c r="AF454" i="8" s="1"/>
  <c r="AN454" i="8" s="1"/>
  <c r="AD395" i="8"/>
  <c r="AF395" i="8" s="1"/>
  <c r="AN395" i="8" s="1"/>
  <c r="AD429" i="8"/>
  <c r="AF429" i="8" s="1"/>
  <c r="AN429" i="8" s="1"/>
  <c r="AD445" i="8"/>
  <c r="AF445" i="8" s="1"/>
  <c r="AN445" i="8" s="1"/>
  <c r="AD551" i="8"/>
  <c r="AF551" i="8" s="1"/>
  <c r="AN551" i="8" s="1"/>
  <c r="AD149" i="8"/>
  <c r="AF149" i="8" s="1"/>
  <c r="AN149" i="8" s="1"/>
  <c r="AD300" i="8"/>
  <c r="AF300" i="8" s="1"/>
  <c r="AN300" i="8" s="1"/>
  <c r="AD200" i="8"/>
  <c r="AF200" i="8" s="1"/>
  <c r="AN200" i="8" s="1"/>
  <c r="AD140" i="8"/>
  <c r="AF140" i="8" s="1"/>
  <c r="AN140" i="8" s="1"/>
  <c r="AD622" i="8"/>
  <c r="AF622" i="8" s="1"/>
  <c r="AN622" i="8" s="1"/>
  <c r="AD531" i="8"/>
  <c r="AF531" i="8" s="1"/>
  <c r="AN531" i="8" s="1"/>
  <c r="AD345" i="8"/>
  <c r="AF345" i="8" s="1"/>
  <c r="AN345" i="8" s="1"/>
  <c r="AD94" i="8"/>
  <c r="AF94" i="8" s="1"/>
  <c r="AN94" i="8" s="1"/>
  <c r="AD306" i="8"/>
  <c r="AF306" i="8" s="1"/>
  <c r="AN306" i="8" s="1"/>
  <c r="AD348" i="8"/>
  <c r="AF348" i="8" s="1"/>
  <c r="AN348" i="8" s="1"/>
  <c r="AD490" i="8"/>
  <c r="AF490" i="8" s="1"/>
  <c r="AN490" i="8" s="1"/>
  <c r="AD468" i="8"/>
  <c r="AF468" i="8" s="1"/>
  <c r="AN468" i="8" s="1"/>
  <c r="AD497" i="8"/>
  <c r="AF497" i="8" s="1"/>
  <c r="AN497" i="8" s="1"/>
  <c r="AD604" i="8"/>
  <c r="AF604" i="8" s="1"/>
  <c r="AN604" i="8" s="1"/>
  <c r="AD484" i="8"/>
  <c r="AF484" i="8" s="1"/>
  <c r="AN484" i="8" s="1"/>
  <c r="AD431" i="8"/>
  <c r="AF431" i="8" s="1"/>
  <c r="AN431" i="8" s="1"/>
  <c r="AD252" i="8"/>
  <c r="AF252" i="8" s="1"/>
  <c r="AN252" i="8" s="1"/>
  <c r="AD482" i="8"/>
  <c r="AF482" i="8" s="1"/>
  <c r="AN482" i="8" s="1"/>
  <c r="AD505" i="8"/>
  <c r="AF505" i="8" s="1"/>
  <c r="AN505" i="8" s="1"/>
  <c r="AD79" i="8"/>
  <c r="AF79" i="8" s="1"/>
  <c r="AN79" i="8" s="1"/>
  <c r="AD170" i="8"/>
  <c r="AF170" i="8" s="1"/>
  <c r="AN170" i="8" s="1"/>
  <c r="AD185" i="8"/>
  <c r="AF185" i="8" s="1"/>
  <c r="AN185" i="8" s="1"/>
  <c r="AD176" i="8"/>
  <c r="AF176" i="8" s="1"/>
  <c r="AN176" i="8" s="1"/>
  <c r="AD489" i="8"/>
  <c r="AF489" i="8" s="1"/>
  <c r="AN489" i="8" s="1"/>
  <c r="AD465" i="8"/>
  <c r="AF465" i="8" s="1"/>
  <c r="AN465" i="8" s="1"/>
  <c r="AD557" i="8"/>
  <c r="AF557" i="8" s="1"/>
  <c r="AN557" i="8" s="1"/>
  <c r="AD470" i="8"/>
  <c r="AF470" i="8" s="1"/>
  <c r="AN470" i="8" s="1"/>
  <c r="AD503" i="8"/>
  <c r="AF503" i="8" s="1"/>
  <c r="AN503" i="8" s="1"/>
  <c r="AD572" i="8"/>
  <c r="AF572" i="8" s="1"/>
  <c r="AN572" i="8" s="1"/>
  <c r="AD37" i="8"/>
  <c r="AF37" i="8" s="1"/>
  <c r="AN37" i="8" s="1"/>
  <c r="AD164" i="8"/>
  <c r="AF164" i="8" s="1"/>
  <c r="AN164" i="8" s="1"/>
  <c r="AD485" i="8"/>
  <c r="AF485" i="8" s="1"/>
  <c r="AN485" i="8" s="1"/>
  <c r="AD585" i="8"/>
  <c r="AF585" i="8" s="1"/>
  <c r="AN585" i="8" s="1"/>
  <c r="AD264" i="8"/>
  <c r="AF264" i="8" s="1"/>
  <c r="AN264" i="8" s="1"/>
  <c r="AD333" i="8"/>
  <c r="AF333" i="8" s="1"/>
  <c r="AN333" i="8" s="1"/>
  <c r="AD152" i="8"/>
  <c r="AF152" i="8" s="1"/>
  <c r="AN152" i="8" s="1"/>
  <c r="AD49" i="8"/>
  <c r="AF49" i="8" s="1"/>
  <c r="AN49" i="8" s="1"/>
  <c r="AD535" i="8"/>
  <c r="AF535" i="8" s="1"/>
  <c r="AN535" i="8" s="1"/>
  <c r="AD534" i="8"/>
  <c r="AF534" i="8" s="1"/>
  <c r="AN534" i="8" s="1"/>
  <c r="AD593" i="8"/>
  <c r="AF593" i="8" s="1"/>
  <c r="AN593" i="8" s="1"/>
  <c r="AD495" i="8"/>
  <c r="AF495" i="8" s="1"/>
  <c r="AN495" i="8" s="1"/>
  <c r="AD502" i="8"/>
  <c r="AF502" i="8" s="1"/>
  <c r="AN502" i="8" s="1"/>
  <c r="AI649" i="8"/>
  <c r="AE649" i="8"/>
  <c r="AB673" i="8"/>
  <c r="AB665" i="8"/>
  <c r="AB676" i="8"/>
  <c r="AD684" i="7"/>
  <c r="AB670" i="8"/>
  <c r="AB681" i="8" s="1"/>
  <c r="AF680" i="7"/>
  <c r="AH556" i="8"/>
  <c r="AE681" i="7"/>
  <c r="AI675" i="8" l="1"/>
  <c r="AC667" i="8"/>
  <c r="AC680" i="8" s="1"/>
  <c r="AH485" i="8"/>
  <c r="AH94" i="8"/>
  <c r="AH93" i="8" s="1"/>
  <c r="AH454" i="8"/>
  <c r="AE520" i="8"/>
  <c r="AH179" i="8"/>
  <c r="AH178" i="8" s="1"/>
  <c r="AE134" i="8"/>
  <c r="AE573" i="8"/>
  <c r="AH448" i="8"/>
  <c r="AH616" i="8"/>
  <c r="AH498" i="8"/>
  <c r="AE439" i="8"/>
  <c r="AE607" i="8"/>
  <c r="AH146" i="8"/>
  <c r="AH145" i="8" s="1"/>
  <c r="AH546" i="8"/>
  <c r="AE55" i="8"/>
  <c r="AH100" i="8"/>
  <c r="AH99" i="8" s="1"/>
  <c r="AH577" i="8"/>
  <c r="AE249" i="8"/>
  <c r="AE19" i="8"/>
  <c r="AH575" i="8"/>
  <c r="AH495" i="8"/>
  <c r="AH49" i="8"/>
  <c r="AH48" i="8" s="1"/>
  <c r="AE585" i="8"/>
  <c r="AE572" i="8"/>
  <c r="AH465" i="8"/>
  <c r="AE170" i="8"/>
  <c r="AH252" i="8"/>
  <c r="AH251" i="8" s="1"/>
  <c r="AH497" i="8"/>
  <c r="AE306" i="8"/>
  <c r="AE622" i="8"/>
  <c r="AH149" i="8"/>
  <c r="AH148" i="8" s="1"/>
  <c r="AE395" i="8"/>
  <c r="AE620" i="8"/>
  <c r="AH598" i="8"/>
  <c r="AE475" i="8"/>
  <c r="AH7" i="8"/>
  <c r="AH6" i="8" s="1"/>
  <c r="AE40" i="8"/>
  <c r="AH496" i="8"/>
  <c r="AE82" i="8"/>
  <c r="AE574" i="8"/>
  <c r="AH500" i="8"/>
  <c r="AE487" i="8"/>
  <c r="AH318" i="8"/>
  <c r="AH317" i="8" s="1"/>
  <c r="AH530" i="8"/>
  <c r="AH571" i="8"/>
  <c r="AE10" i="8"/>
  <c r="AE506" i="8"/>
  <c r="AE488" i="8"/>
  <c r="AH569" i="8"/>
  <c r="AH479" i="8"/>
  <c r="AH34" i="8"/>
  <c r="AH33" i="8" s="1"/>
  <c r="AE455" i="8"/>
  <c r="AH273" i="8"/>
  <c r="AH272" i="8" s="1"/>
  <c r="AH354" i="8"/>
  <c r="AH353" i="8" s="1"/>
  <c r="AH434" i="8"/>
  <c r="AE492" i="8"/>
  <c r="AH528" i="8"/>
  <c r="AE583" i="8"/>
  <c r="AE309" i="8"/>
  <c r="AE369" i="8"/>
  <c r="AH501" i="8"/>
  <c r="AE629" i="8"/>
  <c r="AH493" i="8"/>
  <c r="AE197" i="8"/>
  <c r="AE562" i="8"/>
  <c r="AE279" i="8"/>
  <c r="AE384" i="8"/>
  <c r="AH521" i="8"/>
  <c r="AE576" i="8"/>
  <c r="AH513" i="8"/>
  <c r="AE70" i="8"/>
  <c r="AH615" i="8"/>
  <c r="AH13" i="8"/>
  <c r="AH12" i="8" s="1"/>
  <c r="AH173" i="8"/>
  <c r="AH172" i="8" s="1"/>
  <c r="AE603" i="8"/>
  <c r="AE623" i="8"/>
  <c r="AH504" i="8"/>
  <c r="AH330" i="8"/>
  <c r="AH329" i="8" s="1"/>
  <c r="AE106" i="8"/>
  <c r="AH258" i="8"/>
  <c r="AH257" i="8" s="1"/>
  <c r="AE436" i="8"/>
  <c r="AH449" i="8"/>
  <c r="AH522" i="8"/>
  <c r="AH547" i="8"/>
  <c r="AE532" i="8"/>
  <c r="AE209" i="8"/>
  <c r="AE85" i="8"/>
  <c r="AH511" i="8"/>
  <c r="AH473" i="8"/>
  <c r="AH442" i="8"/>
  <c r="AH605" i="8"/>
  <c r="AE52" i="8"/>
  <c r="AH515" i="8"/>
  <c r="AH125" i="8"/>
  <c r="AH124" i="8" s="1"/>
  <c r="AH452" i="8"/>
  <c r="AE73" i="8"/>
  <c r="AE460" i="8"/>
  <c r="AH351" i="8"/>
  <c r="AH350" i="8" s="1"/>
  <c r="AH536" i="8"/>
  <c r="AH43" i="8"/>
  <c r="AH42" i="8" s="1"/>
  <c r="AE463" i="8"/>
  <c r="AN671" i="8"/>
  <c r="AN678" i="8"/>
  <c r="AH503" i="8"/>
  <c r="AE431" i="8"/>
  <c r="AH140" i="8"/>
  <c r="AH139" i="8" s="1"/>
  <c r="AH609" i="8"/>
  <c r="AH270" i="8"/>
  <c r="AH269" i="8" s="1"/>
  <c r="AH606" i="8"/>
  <c r="AH188" i="8"/>
  <c r="AH187" i="8" s="1"/>
  <c r="AE584" i="8"/>
  <c r="AH430" i="8"/>
  <c r="AE357" i="8"/>
  <c r="AE579" i="8"/>
  <c r="AH618" i="8"/>
  <c r="AH527" i="8"/>
  <c r="AE478" i="8"/>
  <c r="AE155" i="8"/>
  <c r="AE375" i="8"/>
  <c r="AH494" i="8"/>
  <c r="AE542" i="8"/>
  <c r="AH561" i="8"/>
  <c r="AE508" i="8"/>
  <c r="AE360" i="8"/>
  <c r="AE315" i="8"/>
  <c r="AE435" i="8"/>
  <c r="AH456" i="8"/>
  <c r="AE591" i="8"/>
  <c r="AH158" i="8"/>
  <c r="AH157" i="8" s="1"/>
  <c r="AE599" i="8"/>
  <c r="AH103" i="8"/>
  <c r="AH102" i="8" s="1"/>
  <c r="AE336" i="8"/>
  <c r="AH611" i="8"/>
  <c r="AE433" i="8"/>
  <c r="AH613" i="8"/>
  <c r="AE398" i="8"/>
  <c r="AH518" i="8"/>
  <c r="AH450" i="8"/>
  <c r="AE628" i="8"/>
  <c r="AH46" i="8"/>
  <c r="AH45" i="8" s="1"/>
  <c r="AH457" i="8"/>
  <c r="AH303" i="8"/>
  <c r="AH302" i="8" s="1"/>
  <c r="AE514" i="8"/>
  <c r="AE567" i="8"/>
  <c r="AE267" i="8"/>
  <c r="AH517" i="8"/>
  <c r="AE381" i="8"/>
  <c r="AH443" i="8"/>
  <c r="AH578" i="8"/>
  <c r="AH404" i="8"/>
  <c r="AH403" i="8" s="1"/>
  <c r="AE474" i="8"/>
  <c r="AH581" i="8"/>
  <c r="AE446" i="8"/>
  <c r="AH491" i="8"/>
  <c r="AE64" i="8"/>
  <c r="AH597" i="8"/>
  <c r="AE4" i="8"/>
  <c r="AE203" i="8"/>
  <c r="AE590" i="8"/>
  <c r="AE458" i="8"/>
  <c r="AH594" i="8"/>
  <c r="AE191" i="8"/>
  <c r="AE621" i="8"/>
  <c r="AH152" i="8"/>
  <c r="AH151" i="8" s="1"/>
  <c r="AH489" i="8"/>
  <c r="AE468" i="8"/>
  <c r="AE551" i="8"/>
  <c r="AH440" i="8"/>
  <c r="AH526" i="8"/>
  <c r="AH25" i="8"/>
  <c r="AH24" i="8" s="1"/>
  <c r="AE608" i="8"/>
  <c r="AH588" i="8"/>
  <c r="AH407" i="8"/>
  <c r="AH406" i="8" s="1"/>
  <c r="AH592" i="8"/>
  <c r="AH545" i="8"/>
  <c r="AE565" i="8"/>
  <c r="AE31" i="8"/>
  <c r="AH560" i="8"/>
  <c r="AE558" i="8"/>
  <c r="AH534" i="8"/>
  <c r="AH333" i="8"/>
  <c r="AH332" i="8" s="1"/>
  <c r="AE164" i="8"/>
  <c r="AE470" i="8"/>
  <c r="AE176" i="8"/>
  <c r="AE505" i="8"/>
  <c r="AE484" i="8"/>
  <c r="AE490" i="8"/>
  <c r="AH345" i="8"/>
  <c r="AH344" i="8" s="1"/>
  <c r="AH200" i="8"/>
  <c r="AH199" i="8" s="1"/>
  <c r="AE445" i="8"/>
  <c r="AH261" i="8"/>
  <c r="AH260" i="8" s="1"/>
  <c r="AE363" i="8"/>
  <c r="AH559" i="8"/>
  <c r="AH466" i="8"/>
  <c r="AE467" i="8"/>
  <c r="AE131" i="8"/>
  <c r="AE88" i="8"/>
  <c r="AE441" i="8"/>
  <c r="AE469" i="8"/>
  <c r="AH288" i="8"/>
  <c r="AH287" i="8" s="1"/>
  <c r="AH410" i="8"/>
  <c r="AH409" i="8" s="1"/>
  <c r="AH113" i="8"/>
  <c r="AH111" i="8" s="1"/>
  <c r="AH549" i="8"/>
  <c r="AH451" i="8"/>
  <c r="AE600" i="8"/>
  <c r="AE137" i="8"/>
  <c r="AE524" i="8"/>
  <c r="AH291" i="8"/>
  <c r="AH290" i="8" s="1"/>
  <c r="AE388" i="8"/>
  <c r="AH525" i="8"/>
  <c r="AE568" i="8"/>
  <c r="AH564" i="8"/>
  <c r="AE282" i="8"/>
  <c r="AE276" i="8"/>
  <c r="AH459" i="8"/>
  <c r="AE586" i="8"/>
  <c r="AH610" i="8"/>
  <c r="AE61" i="8"/>
  <c r="AE612" i="8"/>
  <c r="AE401" i="8"/>
  <c r="AE91" i="8"/>
  <c r="AH447" i="8"/>
  <c r="AH552" i="8"/>
  <c r="AH464" i="8"/>
  <c r="AH372" i="8"/>
  <c r="AH371" i="8" s="1"/>
  <c r="AE483" i="8"/>
  <c r="AH297" i="8"/>
  <c r="AH296" i="8" s="1"/>
  <c r="AH128" i="8"/>
  <c r="AH127" i="8" s="1"/>
  <c r="AE602" i="8"/>
  <c r="AH595" i="8"/>
  <c r="AH206" i="8"/>
  <c r="AH205" i="8" s="1"/>
  <c r="AH548" i="8"/>
  <c r="AH472" i="8"/>
  <c r="AH523" i="8"/>
  <c r="AH566" i="8"/>
  <c r="AH312" i="8"/>
  <c r="AH311" i="8" s="1"/>
  <c r="AH462" i="8"/>
  <c r="AE339" i="8"/>
  <c r="AE502" i="8"/>
  <c r="AE535" i="8"/>
  <c r="AH264" i="8"/>
  <c r="AH263" i="8" s="1"/>
  <c r="AH37" i="8"/>
  <c r="AH36" i="8" s="1"/>
  <c r="AE557" i="8"/>
  <c r="AE185" i="8"/>
  <c r="AE482" i="8"/>
  <c r="AE604" i="8"/>
  <c r="AE348" i="8"/>
  <c r="AH531" i="8"/>
  <c r="AE300" i="8"/>
  <c r="AE507" i="8"/>
  <c r="AH116" i="8"/>
  <c r="AH115" i="8" s="1"/>
  <c r="AE533" i="8"/>
  <c r="AE327" i="8"/>
  <c r="AE432" i="8"/>
  <c r="AE519" i="8"/>
  <c r="AE453" i="8"/>
  <c r="AH182" i="8"/>
  <c r="AH181" i="8" s="1"/>
  <c r="AE619" i="8"/>
  <c r="AE614" i="8"/>
  <c r="AE294" i="8"/>
  <c r="AE342" i="8"/>
  <c r="AH119" i="8"/>
  <c r="AH118" i="8" s="1"/>
  <c r="AE596" i="8"/>
  <c r="AH245" i="8"/>
  <c r="AH244" i="8" s="1"/>
  <c r="AH486" i="8"/>
  <c r="AE194" i="8"/>
  <c r="AH516" i="8"/>
  <c r="AE16" i="8"/>
  <c r="AE471" i="8"/>
  <c r="AH161" i="8"/>
  <c r="AH160" i="8" s="1"/>
  <c r="AE321" i="8"/>
  <c r="AH499" i="8"/>
  <c r="AE476" i="8"/>
  <c r="AE541" i="8"/>
  <c r="AH366" i="8"/>
  <c r="AH365" i="8" s="1"/>
  <c r="AE481" i="8"/>
  <c r="AE143" i="8"/>
  <c r="AH438" i="8"/>
  <c r="AH589" i="8"/>
  <c r="AE461" i="8"/>
  <c r="AE553" i="8"/>
  <c r="AE509" i="8"/>
  <c r="AH109" i="8"/>
  <c r="AH108" i="8" s="1"/>
  <c r="AH76" i="8"/>
  <c r="AH75" i="8" s="1"/>
  <c r="AH437" i="8"/>
  <c r="AE512" i="8"/>
  <c r="AH555" i="8"/>
  <c r="AH324" i="8"/>
  <c r="AH323" i="8" s="1"/>
  <c r="AH550" i="8"/>
  <c r="AE167" i="8"/>
  <c r="AE28" i="8"/>
  <c r="AH539" i="8"/>
  <c r="AE544" i="8"/>
  <c r="AE540" i="8"/>
  <c r="AH255" i="8"/>
  <c r="AH254" i="8" s="1"/>
  <c r="AE510" i="8"/>
  <c r="AE285" i="8"/>
  <c r="AE58" i="8"/>
  <c r="AE477" i="8"/>
  <c r="AH563" i="8"/>
  <c r="AE625" i="8"/>
  <c r="AE529" i="8"/>
  <c r="AE480" i="8"/>
  <c r="AE122" i="8"/>
  <c r="AE391" i="8"/>
  <c r="AE554" i="8"/>
  <c r="AH627" i="8"/>
  <c r="AE624" i="8"/>
  <c r="AE538" i="8"/>
  <c r="AH617" i="8"/>
  <c r="AH580" i="8"/>
  <c r="AH537" i="8"/>
  <c r="AE587" i="8"/>
  <c r="AH444" i="8"/>
  <c r="AH67" i="8"/>
  <c r="AH66" i="8" s="1"/>
  <c r="AE570" i="8"/>
  <c r="AH97" i="8"/>
  <c r="AH96" i="8" s="1"/>
  <c r="AE626" i="8"/>
  <c r="AH22" i="8"/>
  <c r="AH21" i="8" s="1"/>
  <c r="AH463" i="8"/>
  <c r="AA667" i="8"/>
  <c r="AA680" i="8" s="1"/>
  <c r="AI678" i="8"/>
  <c r="AA682" i="8"/>
  <c r="AI671" i="8"/>
  <c r="AI681" i="8" s="1"/>
  <c r="AH567" i="8"/>
  <c r="AN682" i="7"/>
  <c r="AN684" i="7" s="1"/>
  <c r="AE462" i="8"/>
  <c r="AE682" i="7"/>
  <c r="AG682" i="7"/>
  <c r="AI673" i="8"/>
  <c r="V682" i="8"/>
  <c r="V684" i="8" s="1"/>
  <c r="B57" i="5" s="1"/>
  <c r="B59" i="5" s="1"/>
  <c r="B61" i="5" s="1"/>
  <c r="B67" i="5" s="1"/>
  <c r="AD29" i="8" s="1"/>
  <c r="AE577" i="8"/>
  <c r="AH614" i="8"/>
  <c r="AE523" i="8"/>
  <c r="AH510" i="8"/>
  <c r="AH194" i="8"/>
  <c r="AH193" i="8" s="1"/>
  <c r="AH541" i="8"/>
  <c r="AE499" i="8"/>
  <c r="AE22" i="8"/>
  <c r="AH596" i="8"/>
  <c r="AE549" i="8"/>
  <c r="AH586" i="8"/>
  <c r="AE303" i="8"/>
  <c r="AH342" i="8"/>
  <c r="AH341" i="8" s="1"/>
  <c r="AE457" i="8"/>
  <c r="AH143" i="8"/>
  <c r="AH142" i="8" s="1"/>
  <c r="AC682" i="8"/>
  <c r="AE563" i="8"/>
  <c r="AE97" i="8"/>
  <c r="AH480" i="8"/>
  <c r="AH446" i="8"/>
  <c r="AE566" i="8"/>
  <c r="AH514" i="8"/>
  <c r="AE351" i="8"/>
  <c r="AE410" i="8"/>
  <c r="AE46" i="8"/>
  <c r="AH628" i="8"/>
  <c r="AH398" i="8"/>
  <c r="AH397" i="8" s="1"/>
  <c r="AE450" i="8"/>
  <c r="AH626" i="8"/>
  <c r="AH554" i="8"/>
  <c r="AE43" i="8"/>
  <c r="AE550" i="8"/>
  <c r="AH502" i="8"/>
  <c r="AE312" i="8"/>
  <c r="AH16" i="8"/>
  <c r="AH15" i="8" s="1"/>
  <c r="AE516" i="8"/>
  <c r="AE245" i="8"/>
  <c r="AE617" i="8"/>
  <c r="AI667" i="8"/>
  <c r="AI680" i="8" s="1"/>
  <c r="AH540" i="8"/>
  <c r="AE437" i="8"/>
  <c r="AH477" i="8"/>
  <c r="AH557" i="8"/>
  <c r="AH339" i="8"/>
  <c r="AH338" i="8" s="1"/>
  <c r="AE109" i="8"/>
  <c r="AE76" i="8"/>
  <c r="AE548" i="8"/>
  <c r="AH453" i="8"/>
  <c r="AH285" i="8"/>
  <c r="AH284" i="8" s="1"/>
  <c r="AH167" i="8"/>
  <c r="AH166" i="8" s="1"/>
  <c r="AH481" i="8"/>
  <c r="AE161" i="8"/>
  <c r="AH327" i="8"/>
  <c r="AH326" i="8" s="1"/>
  <c r="AH544" i="8"/>
  <c r="AH300" i="8"/>
  <c r="AH299" i="8" s="1"/>
  <c r="AE119" i="8"/>
  <c r="AH570" i="8"/>
  <c r="AE206" i="8"/>
  <c r="AE472" i="8"/>
  <c r="AH587" i="8"/>
  <c r="AE366" i="8"/>
  <c r="AH122" i="8"/>
  <c r="AH121" i="8" s="1"/>
  <c r="AE103" i="8"/>
  <c r="AH460" i="8"/>
  <c r="AE605" i="8"/>
  <c r="AH73" i="8"/>
  <c r="AH72" i="8" s="1"/>
  <c r="AE515" i="8"/>
  <c r="AE606" i="8"/>
  <c r="AH533" i="8"/>
  <c r="AH507" i="8"/>
  <c r="AH519" i="8"/>
  <c r="AH357" i="8"/>
  <c r="AH356" i="8" s="1"/>
  <c r="AE537" i="8"/>
  <c r="AE580" i="8"/>
  <c r="AE452" i="8"/>
  <c r="AG684" i="7"/>
  <c r="AE536" i="8"/>
  <c r="AH431" i="8"/>
  <c r="AE146" i="8"/>
  <c r="AH508" i="8"/>
  <c r="AE125" i="8"/>
  <c r="AH52" i="8"/>
  <c r="AH51" i="8" s="1"/>
  <c r="AH538" i="8"/>
  <c r="AE67" i="8"/>
  <c r="AE444" i="8"/>
  <c r="AE597" i="8"/>
  <c r="AE443" i="8"/>
  <c r="AH470" i="8"/>
  <c r="AH391" i="8"/>
  <c r="AH390" i="8" s="1"/>
  <c r="AE539" i="8"/>
  <c r="AE627" i="8"/>
  <c r="AE255" i="8"/>
  <c r="AE555" i="8"/>
  <c r="AH476" i="8"/>
  <c r="AE589" i="8"/>
  <c r="AH512" i="8"/>
  <c r="AH294" i="8"/>
  <c r="AH293" i="8" s="1"/>
  <c r="AH624" i="8"/>
  <c r="AH604" i="8"/>
  <c r="AE37" i="8"/>
  <c r="AE486" i="8"/>
  <c r="AH185" i="8"/>
  <c r="AH184" i="8" s="1"/>
  <c r="AH619" i="8"/>
  <c r="AE610" i="8"/>
  <c r="AH461" i="8"/>
  <c r="AH590" i="8"/>
  <c r="AE531" i="8"/>
  <c r="AE324" i="8"/>
  <c r="AH529" i="8"/>
  <c r="AE464" i="8"/>
  <c r="AH28" i="8"/>
  <c r="AH27" i="8" s="1"/>
  <c r="AH553" i="8"/>
  <c r="AH471" i="8"/>
  <c r="AE438" i="8"/>
  <c r="AH509" i="8"/>
  <c r="AE182" i="8"/>
  <c r="AE552" i="8"/>
  <c r="AH625" i="8"/>
  <c r="AE264" i="8"/>
  <c r="AE116" i="8"/>
  <c r="AH348" i="8"/>
  <c r="AH347" i="8" s="1"/>
  <c r="AH432" i="8"/>
  <c r="AH381" i="8"/>
  <c r="AH380" i="8" s="1"/>
  <c r="AH482" i="8"/>
  <c r="AE518" i="8"/>
  <c r="AH321" i="8"/>
  <c r="AH320" i="8" s="1"/>
  <c r="AH673" i="8" s="1"/>
  <c r="AH600" i="8"/>
  <c r="AH568" i="8"/>
  <c r="AH58" i="8"/>
  <c r="AH57" i="8" s="1"/>
  <c r="AH535" i="8"/>
  <c r="AE149" i="8"/>
  <c r="AE521" i="8"/>
  <c r="AB667" i="8"/>
  <c r="AB680" i="8" s="1"/>
  <c r="AE297" i="8"/>
  <c r="AH91" i="8"/>
  <c r="AH90" i="8" s="1"/>
  <c r="AE459" i="8"/>
  <c r="AE525" i="8"/>
  <c r="AE578" i="8"/>
  <c r="AE466" i="8"/>
  <c r="AH602" i="8"/>
  <c r="AH282" i="8"/>
  <c r="AH281" i="8" s="1"/>
  <c r="AE595" i="8"/>
  <c r="AE113" i="8"/>
  <c r="AH203" i="8"/>
  <c r="AH202" i="8" s="1"/>
  <c r="AH131" i="8"/>
  <c r="AH130" i="8" s="1"/>
  <c r="AH267" i="8"/>
  <c r="AH266" i="8" s="1"/>
  <c r="AH612" i="8"/>
  <c r="AH363" i="8"/>
  <c r="AH362" i="8" s="1"/>
  <c r="AH505" i="8"/>
  <c r="AH490" i="8"/>
  <c r="AH484" i="8"/>
  <c r="AE288" i="8"/>
  <c r="AE491" i="8"/>
  <c r="AH88" i="8"/>
  <c r="AH87" i="8" s="1"/>
  <c r="AE594" i="8"/>
  <c r="AH64" i="8"/>
  <c r="AH63" i="8" s="1"/>
  <c r="AH276" i="8"/>
  <c r="AH275" i="8" s="1"/>
  <c r="AE447" i="8"/>
  <c r="AH441" i="8"/>
  <c r="AH474" i="8"/>
  <c r="AE404" i="8"/>
  <c r="AE564" i="8"/>
  <c r="AH61" i="8"/>
  <c r="AH60" i="8" s="1"/>
  <c r="AH401" i="8"/>
  <c r="AH400" i="8" s="1"/>
  <c r="AH458" i="8"/>
  <c r="AH191" i="8"/>
  <c r="AH190" i="8" s="1"/>
  <c r="AH621" i="8"/>
  <c r="AH467" i="8"/>
  <c r="AE517" i="8"/>
  <c r="AH483" i="8"/>
  <c r="AE128" i="8"/>
  <c r="AH469" i="8"/>
  <c r="AE345" i="8"/>
  <c r="AH176" i="8"/>
  <c r="AH175" i="8" s="1"/>
  <c r="AE559" i="8"/>
  <c r="AH524" i="8"/>
  <c r="AH388" i="8"/>
  <c r="AH387" i="8" s="1"/>
  <c r="AE451" i="8"/>
  <c r="AE372" i="8"/>
  <c r="AH445" i="8"/>
  <c r="AE534" i="8"/>
  <c r="AE581" i="8"/>
  <c r="AH164" i="8"/>
  <c r="AH163" i="8" s="1"/>
  <c r="AE200" i="8"/>
  <c r="AE333" i="8"/>
  <c r="AE291" i="8"/>
  <c r="AH4" i="8"/>
  <c r="AH3" i="8" s="1"/>
  <c r="AH137" i="8"/>
  <c r="AH136" i="8" s="1"/>
  <c r="AE261" i="8"/>
  <c r="AH629" i="8"/>
  <c r="AE434" i="8"/>
  <c r="AH70" i="8"/>
  <c r="AH69" i="8" s="1"/>
  <c r="AH436" i="8"/>
  <c r="AE496" i="8"/>
  <c r="AE465" i="8"/>
  <c r="AB682" i="8"/>
  <c r="AH585" i="8"/>
  <c r="AE473" i="8"/>
  <c r="AH279" i="8"/>
  <c r="AH278" i="8" s="1"/>
  <c r="AH576" i="8"/>
  <c r="AH603" i="8"/>
  <c r="AE511" i="8"/>
  <c r="AH572" i="8"/>
  <c r="AH336" i="8"/>
  <c r="AH335" i="8" s="1"/>
  <c r="AE526" i="8"/>
  <c r="AE575" i="8"/>
  <c r="AE613" i="8"/>
  <c r="AE494" i="8"/>
  <c r="AE592" i="8"/>
  <c r="AE270" i="8"/>
  <c r="AH558" i="8"/>
  <c r="AH435" i="8"/>
  <c r="AH155" i="8"/>
  <c r="AH154" i="8" s="1"/>
  <c r="AH579" i="8"/>
  <c r="AE25" i="8"/>
  <c r="AH360" i="8"/>
  <c r="AH359" i="8" s="1"/>
  <c r="AE140" i="8"/>
  <c r="AH607" i="8"/>
  <c r="AE588" i="8"/>
  <c r="AE561" i="8"/>
  <c r="AE546" i="8"/>
  <c r="AH608" i="8"/>
  <c r="AH565" i="8"/>
  <c r="AH31" i="8"/>
  <c r="AH30" i="8" s="1"/>
  <c r="AE609" i="8"/>
  <c r="AE152" i="8"/>
  <c r="AH468" i="8"/>
  <c r="AH134" i="8"/>
  <c r="AH133" i="8" s="1"/>
  <c r="AE545" i="8"/>
  <c r="AE454" i="8"/>
  <c r="AH378" i="8"/>
  <c r="AH377" i="8" s="1"/>
  <c r="AE378" i="8"/>
  <c r="AH106" i="8"/>
  <c r="AH105" i="8" s="1"/>
  <c r="AE547" i="8"/>
  <c r="AE615" i="8"/>
  <c r="AE500" i="8"/>
  <c r="AE7" i="8"/>
  <c r="AE504" i="8"/>
  <c r="AE593" i="8"/>
  <c r="AH593" i="8"/>
  <c r="AE442" i="8"/>
  <c r="AH209" i="8"/>
  <c r="AH208" i="8" s="1"/>
  <c r="AH668" i="8" s="1"/>
  <c r="AE618" i="8"/>
  <c r="AE560" i="8"/>
  <c r="AH309" i="8"/>
  <c r="AH308" i="8" s="1"/>
  <c r="AE34" i="8"/>
  <c r="AE530" i="8"/>
  <c r="AE448" i="8"/>
  <c r="AE440" i="8"/>
  <c r="AH433" i="8"/>
  <c r="AE522" i="8"/>
  <c r="AH542" i="8"/>
  <c r="AE158" i="8"/>
  <c r="AE489" i="8"/>
  <c r="AE598" i="8"/>
  <c r="AE495" i="8"/>
  <c r="AE503" i="8"/>
  <c r="AH10" i="8"/>
  <c r="AH9" i="8" s="1"/>
  <c r="AE616" i="8"/>
  <c r="AH82" i="8"/>
  <c r="AH81" i="8" s="1"/>
  <c r="AE179" i="8"/>
  <c r="AH573" i="8"/>
  <c r="AH306" i="8"/>
  <c r="AH305" i="8" s="1"/>
  <c r="AH475" i="8"/>
  <c r="AE407" i="8"/>
  <c r="AH197" i="8"/>
  <c r="AH196" i="8" s="1"/>
  <c r="AH315" i="8"/>
  <c r="AH314" i="8" s="1"/>
  <c r="AH455" i="8"/>
  <c r="AE527" i="8"/>
  <c r="AE354" i="8"/>
  <c r="AH40" i="8"/>
  <c r="AH39" i="8" s="1"/>
  <c r="AE449" i="8"/>
  <c r="AE571" i="8"/>
  <c r="AH506" i="8"/>
  <c r="AE582" i="8"/>
  <c r="AH582" i="8"/>
  <c r="AE569" i="8"/>
  <c r="AE49" i="8"/>
  <c r="AH170" i="8"/>
  <c r="AH169" i="8" s="1"/>
  <c r="AE479" i="8"/>
  <c r="AE497" i="8"/>
  <c r="AH487" i="8"/>
  <c r="AH620" i="8"/>
  <c r="AH492" i="8"/>
  <c r="AE173" i="8"/>
  <c r="AH562" i="8"/>
  <c r="AH369" i="8"/>
  <c r="AH368" i="8" s="1"/>
  <c r="AE79" i="8"/>
  <c r="AH79" i="8"/>
  <c r="AH601" i="8"/>
  <c r="AE601" i="8"/>
  <c r="AE456" i="8"/>
  <c r="AH599" i="8"/>
  <c r="AH375" i="8"/>
  <c r="AH374" i="8" s="1"/>
  <c r="AE330" i="8"/>
  <c r="AE258" i="8"/>
  <c r="AH623" i="8"/>
  <c r="AH478" i="8"/>
  <c r="AH584" i="8"/>
  <c r="AE493" i="8"/>
  <c r="AH249" i="8"/>
  <c r="AH248" i="8" s="1"/>
  <c r="AH384" i="8"/>
  <c r="AH383" i="8" s="1"/>
  <c r="AE501" i="8"/>
  <c r="AE513" i="8"/>
  <c r="AE318" i="8"/>
  <c r="AH532" i="8"/>
  <c r="AE13" i="8"/>
  <c r="AH85" i="8"/>
  <c r="AH84" i="8" s="1"/>
  <c r="AH551" i="8"/>
  <c r="AH520" i="8"/>
  <c r="AE485" i="8"/>
  <c r="AH395" i="8"/>
  <c r="AH394" i="8" s="1"/>
  <c r="AE252" i="8"/>
  <c r="AE94" i="8"/>
  <c r="AE498" i="8"/>
  <c r="AH622" i="8"/>
  <c r="AE188" i="8"/>
  <c r="AH591" i="8"/>
  <c r="AE528" i="8"/>
  <c r="AE273" i="8"/>
  <c r="AE430" i="8"/>
  <c r="AH19" i="8"/>
  <c r="AH18" i="8" s="1"/>
  <c r="AH583" i="8"/>
  <c r="AH574" i="8"/>
  <c r="AE611" i="8"/>
  <c r="AH55" i="8"/>
  <c r="AH54" i="8" s="1"/>
  <c r="AE100" i="8"/>
  <c r="AH488" i="8"/>
  <c r="AH439" i="8"/>
  <c r="AH543" i="8"/>
  <c r="AE543" i="8"/>
  <c r="AE680" i="7"/>
  <c r="AF684" i="7"/>
  <c r="AE429" i="8"/>
  <c r="AH429" i="8"/>
  <c r="AH675" i="8" l="1"/>
  <c r="AN677" i="8"/>
  <c r="AI682" i="8"/>
  <c r="AA684" i="8"/>
  <c r="AD304" i="8"/>
  <c r="AF304" i="8" s="1"/>
  <c r="AN304" i="8" s="1"/>
  <c r="AD56" i="8"/>
  <c r="AD54" i="8" s="1"/>
  <c r="AD5" i="8"/>
  <c r="AD3" i="8" s="1"/>
  <c r="AD44" i="8"/>
  <c r="AF44" i="8" s="1"/>
  <c r="AN44" i="8" s="1"/>
  <c r="AD355" i="8"/>
  <c r="AF355" i="8" s="1"/>
  <c r="AN355" i="8" s="1"/>
  <c r="AD62" i="8"/>
  <c r="AF62" i="8" s="1"/>
  <c r="AN62" i="8" s="1"/>
  <c r="AD204" i="8"/>
  <c r="AD202" i="8" s="1"/>
  <c r="AD107" i="8"/>
  <c r="AF107" i="8" s="1"/>
  <c r="AN107" i="8" s="1"/>
  <c r="AD138" i="8"/>
  <c r="AD136" i="8" s="1"/>
  <c r="AD422" i="8"/>
  <c r="AF422" i="8" s="1"/>
  <c r="AN422" i="8" s="1"/>
  <c r="AD41" i="8"/>
  <c r="AD39" i="8" s="1"/>
  <c r="AD402" i="8"/>
  <c r="AF402" i="8" s="1"/>
  <c r="AN402" i="8" s="1"/>
  <c r="AD340" i="8"/>
  <c r="AF340" i="8" s="1"/>
  <c r="AN340" i="8" s="1"/>
  <c r="AD38" i="8"/>
  <c r="AF38" i="8" s="1"/>
  <c r="AN38" i="8" s="1"/>
  <c r="AD349" i="8"/>
  <c r="AF349" i="8" s="1"/>
  <c r="AN349" i="8" s="1"/>
  <c r="AD195" i="8"/>
  <c r="AF195" i="8" s="1"/>
  <c r="AN195" i="8" s="1"/>
  <c r="AD389" i="8"/>
  <c r="AD387" i="8" s="1"/>
  <c r="AD23" i="8"/>
  <c r="AD21" i="8" s="1"/>
  <c r="AD426" i="8"/>
  <c r="AF426" i="8" s="1"/>
  <c r="AN426" i="8" s="1"/>
  <c r="AD129" i="8"/>
  <c r="AF129" i="8" s="1"/>
  <c r="AN129" i="8" s="1"/>
  <c r="AD408" i="8"/>
  <c r="AF408" i="8" s="1"/>
  <c r="AN408" i="8" s="1"/>
  <c r="AD417" i="8"/>
  <c r="AF417" i="8" s="1"/>
  <c r="AN417" i="8" s="1"/>
  <c r="AD132" i="8"/>
  <c r="AD130" i="8" s="1"/>
  <c r="AD83" i="8"/>
  <c r="AD117" i="8"/>
  <c r="AF117" i="8" s="1"/>
  <c r="AN117" i="8" s="1"/>
  <c r="AD265" i="8"/>
  <c r="AD263" i="8" s="1"/>
  <c r="AD180" i="8"/>
  <c r="AF180" i="8" s="1"/>
  <c r="AN180" i="8" s="1"/>
  <c r="AD379" i="8"/>
  <c r="AD419" i="8"/>
  <c r="AF419" i="8" s="1"/>
  <c r="AN419" i="8" s="1"/>
  <c r="AD427" i="8"/>
  <c r="AF427" i="8" s="1"/>
  <c r="AN427" i="8" s="1"/>
  <c r="AD331" i="8"/>
  <c r="AD329" i="8" s="1"/>
  <c r="AD8" i="8"/>
  <c r="AD32" i="8"/>
  <c r="AD104" i="8"/>
  <c r="AF104" i="8" s="1"/>
  <c r="AN104" i="8" s="1"/>
  <c r="AD210" i="8"/>
  <c r="AD208" i="8" s="1"/>
  <c r="AD295" i="8"/>
  <c r="AD293" i="8" s="1"/>
  <c r="AD230" i="8"/>
  <c r="AD262" i="8"/>
  <c r="AD260" i="8" s="1"/>
  <c r="AD313" i="8"/>
  <c r="AF313" i="8" s="1"/>
  <c r="AN313" i="8" s="1"/>
  <c r="AD80" i="8"/>
  <c r="AD78" i="8" s="1"/>
  <c r="AD35" i="8"/>
  <c r="AD215" i="8"/>
  <c r="AD214" i="8" s="1"/>
  <c r="AD392" i="8"/>
  <c r="AF392" i="8" s="1"/>
  <c r="AN392" i="8" s="1"/>
  <c r="AD316" i="8"/>
  <c r="AD227" i="8"/>
  <c r="AD186" i="8"/>
  <c r="AD184" i="8" s="1"/>
  <c r="AD370" i="8"/>
  <c r="AF370" i="8" s="1"/>
  <c r="AN370" i="8" s="1"/>
  <c r="AD373" i="8"/>
  <c r="AD250" i="8"/>
  <c r="AF250" i="8" s="1"/>
  <c r="AN250" i="8" s="1"/>
  <c r="AD412" i="8"/>
  <c r="AF412" i="8" s="1"/>
  <c r="AN412" i="8" s="1"/>
  <c r="AD325" i="8"/>
  <c r="AD323" i="8" s="1"/>
  <c r="AD150" i="8"/>
  <c r="AD399" i="8"/>
  <c r="AD221" i="8"/>
  <c r="AF221" i="8" s="1"/>
  <c r="AN221" i="8" s="1"/>
  <c r="AD171" i="8"/>
  <c r="AD169" i="8" s="1"/>
  <c r="AD95" i="8"/>
  <c r="AF95" i="8" s="1"/>
  <c r="AN95" i="8" s="1"/>
  <c r="AD289" i="8"/>
  <c r="AF289" i="8" s="1"/>
  <c r="AN289" i="8" s="1"/>
  <c r="AH671" i="8"/>
  <c r="AD135" i="8"/>
  <c r="AF135" i="8" s="1"/>
  <c r="AN135" i="8" s="1"/>
  <c r="AD50" i="8"/>
  <c r="AD277" i="8"/>
  <c r="AD89" i="8"/>
  <c r="AF89" i="8" s="1"/>
  <c r="AN89" i="8" s="1"/>
  <c r="AD414" i="8"/>
  <c r="AF414" i="8" s="1"/>
  <c r="AN414" i="8" s="1"/>
  <c r="AD256" i="8"/>
  <c r="AD254" i="8" s="1"/>
  <c r="AD385" i="8"/>
  <c r="AF385" i="8" s="1"/>
  <c r="AN385" i="8" s="1"/>
  <c r="AD411" i="8"/>
  <c r="AF411" i="8" s="1"/>
  <c r="AN411" i="8" s="1"/>
  <c r="AD418" i="8"/>
  <c r="AF418" i="8" s="1"/>
  <c r="AN418" i="8" s="1"/>
  <c r="AD358" i="8"/>
  <c r="AF358" i="8" s="1"/>
  <c r="AN358" i="8" s="1"/>
  <c r="AD259" i="8"/>
  <c r="AD257" i="8" s="1"/>
  <c r="AD301" i="8"/>
  <c r="AF301" i="8" s="1"/>
  <c r="AN301" i="8" s="1"/>
  <c r="AD183" i="8"/>
  <c r="AF183" i="8" s="1"/>
  <c r="AN183" i="8" s="1"/>
  <c r="AD201" i="8"/>
  <c r="AD307" i="8"/>
  <c r="AF307" i="8" s="1"/>
  <c r="AN307" i="8" s="1"/>
  <c r="AD425" i="8"/>
  <c r="AF425" i="8" s="1"/>
  <c r="AN425" i="8" s="1"/>
  <c r="AD423" i="8"/>
  <c r="AF423" i="8" s="1"/>
  <c r="AN423" i="8" s="1"/>
  <c r="AD101" i="8"/>
  <c r="AF101" i="8" s="1"/>
  <c r="AN101" i="8" s="1"/>
  <c r="AD319" i="8"/>
  <c r="AF319" i="8" s="1"/>
  <c r="AN319" i="8" s="1"/>
  <c r="AD218" i="8"/>
  <c r="AF218" i="8" s="1"/>
  <c r="AN218" i="8" s="1"/>
  <c r="AD192" i="8"/>
  <c r="AF192" i="8" s="1"/>
  <c r="AN192" i="8" s="1"/>
  <c r="AD286" i="8"/>
  <c r="AD284" i="8" s="1"/>
  <c r="AD92" i="8"/>
  <c r="AD162" i="8"/>
  <c r="AD160" i="8" s="1"/>
  <c r="AD156" i="8"/>
  <c r="AD154" i="8" s="1"/>
  <c r="AD212" i="8"/>
  <c r="AD53" i="8"/>
  <c r="AD141" i="8"/>
  <c r="AF141" i="8" s="1"/>
  <c r="AN141" i="8" s="1"/>
  <c r="AD382" i="8"/>
  <c r="AD380" i="8" s="1"/>
  <c r="AD346" i="8"/>
  <c r="AH78" i="8"/>
  <c r="AH677" i="8" s="1"/>
  <c r="AH674" i="8"/>
  <c r="AD424" i="8"/>
  <c r="AF424" i="8" s="1"/>
  <c r="AN424" i="8" s="1"/>
  <c r="AD165" i="8"/>
  <c r="AF165" i="8" s="1"/>
  <c r="AN165" i="8" s="1"/>
  <c r="AD86" i="8"/>
  <c r="AD337" i="8"/>
  <c r="AD335" i="8" s="1"/>
  <c r="AD268" i="8"/>
  <c r="AF268" i="8" s="1"/>
  <c r="AN268" i="8" s="1"/>
  <c r="AD376" i="8"/>
  <c r="AD367" i="8"/>
  <c r="AD159" i="8"/>
  <c r="AD157" i="8" s="1"/>
  <c r="AD280" i="8"/>
  <c r="AD278" i="8" s="1"/>
  <c r="AD421" i="8"/>
  <c r="AF421" i="8" s="1"/>
  <c r="AN421" i="8" s="1"/>
  <c r="AD413" i="8"/>
  <c r="AF413" i="8" s="1"/>
  <c r="AN413" i="8" s="1"/>
  <c r="AD17" i="8"/>
  <c r="AD310" i="8"/>
  <c r="AF310" i="8" s="1"/>
  <c r="AN310" i="8" s="1"/>
  <c r="AD274" i="8"/>
  <c r="AD65" i="8"/>
  <c r="AD63" i="8" s="1"/>
  <c r="AD283" i="8"/>
  <c r="AF283" i="8" s="1"/>
  <c r="AN283" i="8" s="1"/>
  <c r="AD189" i="8"/>
  <c r="AD187" i="8" s="1"/>
  <c r="AD68" i="8"/>
  <c r="AD66" i="8" s="1"/>
  <c r="AD361" i="8"/>
  <c r="AF361" i="8" s="1"/>
  <c r="AN361" i="8" s="1"/>
  <c r="AD11" i="8"/>
  <c r="AD9" i="8" s="1"/>
  <c r="AD114" i="8"/>
  <c r="AF114" i="8" s="1"/>
  <c r="AN114" i="8" s="1"/>
  <c r="AD14" i="8"/>
  <c r="AF14" i="8" s="1"/>
  <c r="AN14" i="8" s="1"/>
  <c r="AD174" i="8"/>
  <c r="AD168" i="8"/>
  <c r="AD123" i="8"/>
  <c r="AD121" i="8" s="1"/>
  <c r="AD271" i="8"/>
  <c r="AF271" i="8" s="1"/>
  <c r="AN271" i="8" s="1"/>
  <c r="AD396" i="8"/>
  <c r="AD224" i="8"/>
  <c r="AF224" i="8" s="1"/>
  <c r="AN224" i="8" s="1"/>
  <c r="AH665" i="8"/>
  <c r="AB684" i="8"/>
  <c r="AD74" i="8"/>
  <c r="AD352" i="8"/>
  <c r="AI684" i="8"/>
  <c r="AH678" i="8"/>
  <c r="AD364" i="8"/>
  <c r="AF364" i="8" s="1"/>
  <c r="AN364" i="8" s="1"/>
  <c r="AD322" i="8"/>
  <c r="AF322" i="8" s="1"/>
  <c r="AN322" i="8" s="1"/>
  <c r="AD253" i="8"/>
  <c r="AD251" i="8" s="1"/>
  <c r="AD405" i="8"/>
  <c r="AD415" i="8"/>
  <c r="AF415" i="8" s="1"/>
  <c r="AN415" i="8" s="1"/>
  <c r="AD153" i="8"/>
  <c r="AF153" i="8" s="1"/>
  <c r="AN153" i="8" s="1"/>
  <c r="AD233" i="8"/>
  <c r="AF233" i="8" s="1"/>
  <c r="AN233" i="8" s="1"/>
  <c r="AH666" i="8"/>
  <c r="AH670" i="8"/>
  <c r="AH676" i="8"/>
  <c r="AD207" i="8"/>
  <c r="AD668" i="8" s="1"/>
  <c r="AD246" i="8"/>
  <c r="AD236" i="8"/>
  <c r="AD27" i="8"/>
  <c r="AF29" i="8"/>
  <c r="AN29" i="8" s="1"/>
  <c r="AD420" i="8"/>
  <c r="AF420" i="8" s="1"/>
  <c r="AN420" i="8" s="1"/>
  <c r="AD198" i="8"/>
  <c r="AD416" i="8"/>
  <c r="AF416" i="8" s="1"/>
  <c r="AN416" i="8" s="1"/>
  <c r="AD177" i="8"/>
  <c r="AD343" i="8"/>
  <c r="AD71" i="8"/>
  <c r="AD328" i="8"/>
  <c r="AD239" i="8"/>
  <c r="AD20" i="8"/>
  <c r="AD47" i="8"/>
  <c r="AD59" i="8"/>
  <c r="AD292" i="8"/>
  <c r="AD334" i="8"/>
  <c r="AD26" i="8"/>
  <c r="AD77" i="8"/>
  <c r="AD242" i="8"/>
  <c r="AD147" i="8"/>
  <c r="AD298" i="8"/>
  <c r="AD110" i="8"/>
  <c r="AD120" i="8"/>
  <c r="AD144" i="8"/>
  <c r="AD302" i="8"/>
  <c r="AD126" i="8"/>
  <c r="AD98" i="8"/>
  <c r="AE684" i="7"/>
  <c r="AE304" i="8"/>
  <c r="AF338" i="8"/>
  <c r="AN338" i="8" s="1"/>
  <c r="AC684" i="8"/>
  <c r="AF356" i="8" l="1"/>
  <c r="AN356" i="8" s="1"/>
  <c r="AE425" i="8"/>
  <c r="AF409" i="8"/>
  <c r="AN409" i="8" s="1"/>
  <c r="AE221" i="8"/>
  <c r="AF102" i="8"/>
  <c r="AN102" i="8" s="1"/>
  <c r="AE415" i="8"/>
  <c r="AF362" i="8"/>
  <c r="AN362" i="8" s="1"/>
  <c r="AG361" i="8"/>
  <c r="AG359" i="8" s="1"/>
  <c r="AE413" i="8"/>
  <c r="AE319" i="8"/>
  <c r="AE307" i="8"/>
  <c r="AE385" i="8"/>
  <c r="AF287" i="8"/>
  <c r="AN287" i="8" s="1"/>
  <c r="AF248" i="8"/>
  <c r="AN248" i="8" s="1"/>
  <c r="AE419" i="8"/>
  <c r="AF406" i="8"/>
  <c r="AN406" i="8" s="1"/>
  <c r="AG340" i="8"/>
  <c r="AG338" i="8" s="1"/>
  <c r="AG355" i="8"/>
  <c r="AG353" i="8" s="1"/>
  <c r="AG304" i="8"/>
  <c r="AG302" i="8" s="1"/>
  <c r="AG153" i="8"/>
  <c r="AG151" i="8" s="1"/>
  <c r="AF320" i="8"/>
  <c r="AN320" i="8" s="1"/>
  <c r="AF223" i="8"/>
  <c r="AN223" i="8" s="1"/>
  <c r="AG283" i="8"/>
  <c r="AG281" i="8" s="1"/>
  <c r="AG141" i="8"/>
  <c r="AG139" i="8" s="1"/>
  <c r="AE218" i="8"/>
  <c r="AE301" i="8"/>
  <c r="AG89" i="8"/>
  <c r="AG87" i="8" s="1"/>
  <c r="AE412" i="8"/>
  <c r="AG417" i="8"/>
  <c r="AG38" i="8"/>
  <c r="AG36" i="8" s="1"/>
  <c r="AF269" i="8"/>
  <c r="AN269" i="8" s="1"/>
  <c r="AE14" i="8"/>
  <c r="AE421" i="8"/>
  <c r="AF163" i="8"/>
  <c r="AN163" i="8" s="1"/>
  <c r="AE101" i="8"/>
  <c r="AE358" i="8"/>
  <c r="AF93" i="8"/>
  <c r="AN93" i="8" s="1"/>
  <c r="AF127" i="8"/>
  <c r="AN127" i="8" s="1"/>
  <c r="AF193" i="8"/>
  <c r="AN193" i="8" s="1"/>
  <c r="AF400" i="8"/>
  <c r="AN400" i="8" s="1"/>
  <c r="AG107" i="8"/>
  <c r="AG105" i="8" s="1"/>
  <c r="AE44" i="8"/>
  <c r="AG416" i="8"/>
  <c r="AG427" i="8"/>
  <c r="AG422" i="8"/>
  <c r="AG62" i="8"/>
  <c r="AG60" i="8" s="1"/>
  <c r="AG104" i="8"/>
  <c r="AG102" i="8" s="1"/>
  <c r="AG420" i="8"/>
  <c r="AG233" i="8"/>
  <c r="AG232" i="8" s="1"/>
  <c r="AE114" i="8"/>
  <c r="AG310" i="8"/>
  <c r="AG308" i="8" s="1"/>
  <c r="AE268" i="8"/>
  <c r="AG424" i="8"/>
  <c r="AE192" i="8"/>
  <c r="AG423" i="8"/>
  <c r="AG183" i="8"/>
  <c r="AG181" i="8" s="1"/>
  <c r="AG418" i="8"/>
  <c r="AE414" i="8"/>
  <c r="AE135" i="8"/>
  <c r="AG370" i="8"/>
  <c r="AG368" i="8" s="1"/>
  <c r="AF390" i="8"/>
  <c r="AN390" i="8" s="1"/>
  <c r="AE313" i="8"/>
  <c r="AF178" i="8"/>
  <c r="AN178" i="8" s="1"/>
  <c r="AG426" i="8"/>
  <c r="AE349" i="8"/>
  <c r="AD299" i="8"/>
  <c r="AD353" i="8"/>
  <c r="AD406" i="8"/>
  <c r="AF302" i="8"/>
  <c r="AN302" i="8" s="1"/>
  <c r="AD338" i="8"/>
  <c r="AF353" i="8"/>
  <c r="AN353" i="8" s="1"/>
  <c r="AE402" i="8"/>
  <c r="AG425" i="8"/>
  <c r="AF217" i="8"/>
  <c r="AN217" i="8" s="1"/>
  <c r="AE38" i="8"/>
  <c r="AF299" i="8"/>
  <c r="AN299" i="8" s="1"/>
  <c r="AF42" i="8"/>
  <c r="AN42" i="8" s="1"/>
  <c r="AD400" i="8"/>
  <c r="AE422" i="8"/>
  <c r="AF56" i="8"/>
  <c r="AN56" i="8" s="1"/>
  <c r="AG301" i="8"/>
  <c r="AG299" i="8" s="1"/>
  <c r="AD36" i="8"/>
  <c r="AE427" i="8"/>
  <c r="AF162" i="8"/>
  <c r="AN162" i="8" s="1"/>
  <c r="AE224" i="8"/>
  <c r="AE129" i="8"/>
  <c r="AE107" i="8"/>
  <c r="AG195" i="8"/>
  <c r="AG193" i="8" s="1"/>
  <c r="AD193" i="8"/>
  <c r="AD127" i="8"/>
  <c r="AG101" i="8"/>
  <c r="AG99" i="8" s="1"/>
  <c r="AE195" i="8"/>
  <c r="AF295" i="8"/>
  <c r="AN295" i="8" s="1"/>
  <c r="AD105" i="8"/>
  <c r="AF256" i="8"/>
  <c r="AN256" i="8" s="1"/>
  <c r="AD42" i="8"/>
  <c r="AG44" i="8"/>
  <c r="AG42" i="8" s="1"/>
  <c r="AF80" i="8"/>
  <c r="AN80" i="8" s="1"/>
  <c r="AG129" i="8"/>
  <c r="AG127" i="8" s="1"/>
  <c r="AF105" i="8"/>
  <c r="AN105" i="8" s="1"/>
  <c r="AG402" i="8"/>
  <c r="AG400" i="8" s="1"/>
  <c r="AD102" i="8"/>
  <c r="AD93" i="8"/>
  <c r="AF133" i="8"/>
  <c r="AN133" i="8" s="1"/>
  <c r="AF190" i="8"/>
  <c r="AN190" i="8" s="1"/>
  <c r="AF171" i="8"/>
  <c r="AN171" i="8" s="1"/>
  <c r="AF347" i="8"/>
  <c r="AN347" i="8" s="1"/>
  <c r="AF232" i="8"/>
  <c r="AN232" i="8" s="1"/>
  <c r="AF189" i="8"/>
  <c r="AN189" i="8" s="1"/>
  <c r="AD308" i="8"/>
  <c r="AF139" i="8"/>
  <c r="AN139" i="8" s="1"/>
  <c r="AF87" i="8"/>
  <c r="AN87" i="8" s="1"/>
  <c r="AG412" i="8"/>
  <c r="AE180" i="8"/>
  <c r="AF220" i="8"/>
  <c r="AN220" i="8" s="1"/>
  <c r="AE141" i="8"/>
  <c r="AE62" i="8"/>
  <c r="AE423" i="8"/>
  <c r="AD178" i="8"/>
  <c r="AD217" i="8"/>
  <c r="AD266" i="8"/>
  <c r="AG114" i="8"/>
  <c r="AG111" i="8" s="1"/>
  <c r="AG268" i="8"/>
  <c r="AG266" i="8" s="1"/>
  <c r="AE89" i="8"/>
  <c r="AG322" i="8"/>
  <c r="AG320" i="8" s="1"/>
  <c r="AE417" i="8"/>
  <c r="AG411" i="8"/>
  <c r="AG409" i="8" s="1"/>
  <c r="AF36" i="8"/>
  <c r="AN36" i="8" s="1"/>
  <c r="AF215" i="8"/>
  <c r="AN215" i="8" s="1"/>
  <c r="AF41" i="8"/>
  <c r="AN41" i="8" s="1"/>
  <c r="AD87" i="8"/>
  <c r="AH681" i="8"/>
  <c r="AF382" i="8"/>
  <c r="AN382" i="8" s="1"/>
  <c r="AE392" i="8"/>
  <c r="AE418" i="8"/>
  <c r="AF311" i="8"/>
  <c r="AN311" i="8" s="1"/>
  <c r="AG135" i="8"/>
  <c r="AG133" i="8" s="1"/>
  <c r="AG224" i="8"/>
  <c r="AG223" i="8" s="1"/>
  <c r="AG192" i="8"/>
  <c r="AG190" i="8" s="1"/>
  <c r="AF156" i="8"/>
  <c r="AN156" i="8" s="1"/>
  <c r="AF5" i="8"/>
  <c r="AN5" i="8" s="1"/>
  <c r="AF159" i="8"/>
  <c r="AN159" i="8" s="1"/>
  <c r="AE426" i="8"/>
  <c r="AG349" i="8"/>
  <c r="AG347" i="8" s="1"/>
  <c r="AE104" i="8"/>
  <c r="AF368" i="8"/>
  <c r="AN368" i="8" s="1"/>
  <c r="AG392" i="8"/>
  <c r="AG390" i="8" s="1"/>
  <c r="AG180" i="8"/>
  <c r="AG178" i="8" s="1"/>
  <c r="AF181" i="8"/>
  <c r="AN181" i="8" s="1"/>
  <c r="AG221" i="8"/>
  <c r="AG220" i="8" s="1"/>
  <c r="AG414" i="8"/>
  <c r="AF60" i="8"/>
  <c r="AN60" i="8" s="1"/>
  <c r="AF265" i="8"/>
  <c r="AN265" i="8" s="1"/>
  <c r="AD390" i="8"/>
  <c r="AD139" i="8"/>
  <c r="AD190" i="8"/>
  <c r="AD60" i="8"/>
  <c r="AF325" i="8"/>
  <c r="AN325" i="8" s="1"/>
  <c r="AD347" i="8"/>
  <c r="AD220" i="8"/>
  <c r="AF337" i="8"/>
  <c r="AN337" i="8" s="1"/>
  <c r="AF331" i="8"/>
  <c r="AN331" i="8" s="1"/>
  <c r="AG415" i="8"/>
  <c r="AE370" i="8"/>
  <c r="AE322" i="8"/>
  <c r="AE183" i="8"/>
  <c r="AF359" i="8"/>
  <c r="AN359" i="8" s="1"/>
  <c r="AE411" i="8"/>
  <c r="AG218" i="8"/>
  <c r="AG217" i="8" s="1"/>
  <c r="AD311" i="8"/>
  <c r="AF204" i="8"/>
  <c r="AN204" i="8" s="1"/>
  <c r="AF262" i="8"/>
  <c r="AN262" i="8" s="1"/>
  <c r="AF23" i="8"/>
  <c r="AN23" i="8" s="1"/>
  <c r="AF210" i="8"/>
  <c r="AN210" i="8" s="1"/>
  <c r="AD133" i="8"/>
  <c r="AF11" i="8"/>
  <c r="AN11" i="8" s="1"/>
  <c r="AG313" i="8"/>
  <c r="AG311" i="8" s="1"/>
  <c r="AF186" i="8"/>
  <c r="AN186" i="8" s="1"/>
  <c r="AE408" i="8"/>
  <c r="AE355" i="8"/>
  <c r="AG408" i="8"/>
  <c r="AG406" i="8" s="1"/>
  <c r="AE340" i="8"/>
  <c r="AE271" i="8"/>
  <c r="AG289" i="8"/>
  <c r="AG287" i="8" s="1"/>
  <c r="AD248" i="8"/>
  <c r="AF138" i="8"/>
  <c r="AN138" i="8" s="1"/>
  <c r="AF389" i="8"/>
  <c r="AN389" i="8" s="1"/>
  <c r="AF308" i="8"/>
  <c r="AN308" i="8" s="1"/>
  <c r="AE233" i="8"/>
  <c r="AF266" i="8"/>
  <c r="AN266" i="8" s="1"/>
  <c r="AE361" i="8"/>
  <c r="AG413" i="8"/>
  <c r="AD356" i="8"/>
  <c r="AD99" i="8"/>
  <c r="AD362" i="8"/>
  <c r="AD232" i="8"/>
  <c r="AD674" i="8" s="1"/>
  <c r="AE250" i="8"/>
  <c r="AD359" i="8"/>
  <c r="AG419" i="8"/>
  <c r="AF12" i="8"/>
  <c r="AN12" i="8" s="1"/>
  <c r="AG319" i="8"/>
  <c r="AG317" i="8" s="1"/>
  <c r="AD317" i="8"/>
  <c r="AD115" i="8"/>
  <c r="AD409" i="8"/>
  <c r="AF65" i="8"/>
  <c r="AN65" i="8" s="1"/>
  <c r="AF317" i="8"/>
  <c r="AN317" i="8" s="1"/>
  <c r="AG29" i="8"/>
  <c r="AG27" i="8" s="1"/>
  <c r="AE29" i="8"/>
  <c r="AD51" i="8"/>
  <c r="AF53" i="8"/>
  <c r="AN53" i="8" s="1"/>
  <c r="AD90" i="8"/>
  <c r="AF92" i="8"/>
  <c r="AN92" i="8" s="1"/>
  <c r="AF277" i="8"/>
  <c r="AN277" i="8" s="1"/>
  <c r="AD275" i="8"/>
  <c r="AF399" i="8"/>
  <c r="AN399" i="8" s="1"/>
  <c r="AD397" i="8"/>
  <c r="AF227" i="8"/>
  <c r="AN227" i="8" s="1"/>
  <c r="AD226" i="8"/>
  <c r="AD33" i="8"/>
  <c r="AF35" i="8"/>
  <c r="AN35" i="8" s="1"/>
  <c r="AF230" i="8"/>
  <c r="AN230" i="8" s="1"/>
  <c r="AD229" i="8"/>
  <c r="AF32" i="8"/>
  <c r="AN32" i="8" s="1"/>
  <c r="AD30" i="8"/>
  <c r="AF115" i="8"/>
  <c r="AN115" i="8" s="1"/>
  <c r="AE117" i="8"/>
  <c r="AG385" i="8"/>
  <c r="AG383" i="8" s="1"/>
  <c r="AG307" i="8"/>
  <c r="AG305" i="8" s="1"/>
  <c r="AG117" i="8"/>
  <c r="AG115" i="8" s="1"/>
  <c r="AD305" i="8"/>
  <c r="AE153" i="8"/>
  <c r="AF151" i="8"/>
  <c r="AN151" i="8" s="1"/>
  <c r="AD350" i="8"/>
  <c r="AF352" i="8"/>
  <c r="AN352" i="8" s="1"/>
  <c r="AD166" i="8"/>
  <c r="AF168" i="8"/>
  <c r="AN168" i="8" s="1"/>
  <c r="AF281" i="8"/>
  <c r="AN281" i="8" s="1"/>
  <c r="AE283" i="8"/>
  <c r="AD15" i="8"/>
  <c r="AF17" i="8"/>
  <c r="AN17" i="8" s="1"/>
  <c r="AD344" i="8"/>
  <c r="AF346" i="8"/>
  <c r="AN346" i="8" s="1"/>
  <c r="AD211" i="8"/>
  <c r="AF212" i="8"/>
  <c r="AN212" i="8" s="1"/>
  <c r="AF201" i="8"/>
  <c r="AN201" i="8" s="1"/>
  <c r="AD199" i="8"/>
  <c r="AD48" i="8"/>
  <c r="AF50" i="8"/>
  <c r="AN50" i="8" s="1"/>
  <c r="AE95" i="8"/>
  <c r="AG95" i="8"/>
  <c r="AG93" i="8" s="1"/>
  <c r="AD148" i="8"/>
  <c r="AF150" i="8"/>
  <c r="AN150" i="8" s="1"/>
  <c r="AF373" i="8"/>
  <c r="AN373" i="8" s="1"/>
  <c r="AD371" i="8"/>
  <c r="AF316" i="8"/>
  <c r="AN316" i="8" s="1"/>
  <c r="AD314" i="8"/>
  <c r="AD6" i="8"/>
  <c r="AF8" i="8"/>
  <c r="AN8" i="8" s="1"/>
  <c r="AF379" i="8"/>
  <c r="AN379" i="8" s="1"/>
  <c r="AD377" i="8"/>
  <c r="AF83" i="8"/>
  <c r="AN83" i="8" s="1"/>
  <c r="AD81" i="8"/>
  <c r="AF99" i="8"/>
  <c r="AN99" i="8" s="1"/>
  <c r="AF383" i="8"/>
  <c r="AN383" i="8" s="1"/>
  <c r="AF305" i="8"/>
  <c r="AN305" i="8" s="1"/>
  <c r="AG250" i="8"/>
  <c r="AG248" i="8" s="1"/>
  <c r="AG358" i="8"/>
  <c r="AG356" i="8" s="1"/>
  <c r="AE289" i="8"/>
  <c r="AF286" i="8"/>
  <c r="AN286" i="8" s="1"/>
  <c r="AD383" i="8"/>
  <c r="AD320" i="8"/>
  <c r="AF259" i="8"/>
  <c r="AN259" i="8" s="1"/>
  <c r="AD223" i="8"/>
  <c r="AD281" i="8"/>
  <c r="AD151" i="8"/>
  <c r="AE364" i="8"/>
  <c r="AG364" i="8"/>
  <c r="AG362" i="8" s="1"/>
  <c r="AF74" i="8"/>
  <c r="AN74" i="8" s="1"/>
  <c r="AD72" i="8"/>
  <c r="AD394" i="8"/>
  <c r="AF396" i="8"/>
  <c r="AN396" i="8" s="1"/>
  <c r="AF174" i="8"/>
  <c r="AN174" i="8" s="1"/>
  <c r="AD172" i="8"/>
  <c r="AF367" i="8"/>
  <c r="AN367" i="8" s="1"/>
  <c r="AD365" i="8"/>
  <c r="AF86" i="8"/>
  <c r="AN86" i="8" s="1"/>
  <c r="AD84" i="8"/>
  <c r="AD287" i="8"/>
  <c r="AG165" i="8"/>
  <c r="AG163" i="8" s="1"/>
  <c r="AF132" i="8"/>
  <c r="AN132" i="8" s="1"/>
  <c r="AD181" i="8"/>
  <c r="AD368" i="8"/>
  <c r="AH667" i="8"/>
  <c r="AH680" i="8" s="1"/>
  <c r="AF405" i="8"/>
  <c r="AN405" i="8" s="1"/>
  <c r="AD403" i="8"/>
  <c r="AF274" i="8"/>
  <c r="AN274" i="8" s="1"/>
  <c r="AD272" i="8"/>
  <c r="AG14" i="8"/>
  <c r="AG12" i="8" s="1"/>
  <c r="AG271" i="8"/>
  <c r="AG269" i="8" s="1"/>
  <c r="AE310" i="8"/>
  <c r="AF111" i="8"/>
  <c r="AN111" i="8" s="1"/>
  <c r="AF253" i="8"/>
  <c r="AN253" i="8" s="1"/>
  <c r="AD269" i="8"/>
  <c r="AD12" i="8"/>
  <c r="AD163" i="8"/>
  <c r="AF376" i="8"/>
  <c r="AN376" i="8" s="1"/>
  <c r="AD374" i="8"/>
  <c r="AE165" i="8"/>
  <c r="AE424" i="8"/>
  <c r="AG421" i="8"/>
  <c r="AE416" i="8"/>
  <c r="AF280" i="8"/>
  <c r="AN280" i="8" s="1"/>
  <c r="AD111" i="8"/>
  <c r="AF123" i="8"/>
  <c r="AN123" i="8" s="1"/>
  <c r="AF68" i="8"/>
  <c r="AN68" i="8" s="1"/>
  <c r="AF27" i="8"/>
  <c r="AN27" i="8" s="1"/>
  <c r="AH682" i="8"/>
  <c r="AD235" i="8"/>
  <c r="AF236" i="8"/>
  <c r="AN236" i="8" s="1"/>
  <c r="AE420" i="8"/>
  <c r="AF246" i="8"/>
  <c r="AN246" i="8" s="1"/>
  <c r="AD244" i="8"/>
  <c r="AF207" i="8"/>
  <c r="AN207" i="8" s="1"/>
  <c r="AD205" i="8"/>
  <c r="AF98" i="8"/>
  <c r="AN98" i="8" s="1"/>
  <c r="AD96" i="8"/>
  <c r="AF120" i="8"/>
  <c r="AN120" i="8" s="1"/>
  <c r="AD118" i="8"/>
  <c r="AD290" i="8"/>
  <c r="AF292" i="8"/>
  <c r="AN292" i="8" s="1"/>
  <c r="AD175" i="8"/>
  <c r="AF177" i="8"/>
  <c r="AN177" i="8" s="1"/>
  <c r="AF198" i="8"/>
  <c r="AN198" i="8" s="1"/>
  <c r="AD196" i="8"/>
  <c r="AF126" i="8"/>
  <c r="AN126" i="8" s="1"/>
  <c r="AD124" i="8"/>
  <c r="AF110" i="8"/>
  <c r="AN110" i="8" s="1"/>
  <c r="AD108" i="8"/>
  <c r="AF77" i="8"/>
  <c r="AN77" i="8" s="1"/>
  <c r="AD75" i="8"/>
  <c r="AF59" i="8"/>
  <c r="AN59" i="8" s="1"/>
  <c r="AD57" i="8"/>
  <c r="AD326" i="8"/>
  <c r="AF328" i="8"/>
  <c r="AN328" i="8" s="1"/>
  <c r="AD241" i="8"/>
  <c r="AF242" i="8"/>
  <c r="AN242" i="8" s="1"/>
  <c r="AF239" i="8"/>
  <c r="AN239" i="8" s="1"/>
  <c r="AD238" i="8"/>
  <c r="AF298" i="8"/>
  <c r="AN298" i="8" s="1"/>
  <c r="AD296" i="8"/>
  <c r="AF26" i="8"/>
  <c r="AN26" i="8" s="1"/>
  <c r="AD24" i="8"/>
  <c r="AF47" i="8"/>
  <c r="AN47" i="8" s="1"/>
  <c r="AD45" i="8"/>
  <c r="AD69" i="8"/>
  <c r="AF71" i="8"/>
  <c r="AN71" i="8" s="1"/>
  <c r="AD142" i="8"/>
  <c r="AF144" i="8"/>
  <c r="AN144" i="8" s="1"/>
  <c r="AD145" i="8"/>
  <c r="AF147" i="8"/>
  <c r="AN147" i="8" s="1"/>
  <c r="AF334" i="8"/>
  <c r="AN334" i="8" s="1"/>
  <c r="AD332" i="8"/>
  <c r="AF20" i="8"/>
  <c r="AN20" i="8" s="1"/>
  <c r="AD18" i="8"/>
  <c r="AF343" i="8"/>
  <c r="AN343" i="8" s="1"/>
  <c r="AD341" i="8"/>
  <c r="AD671" i="8" s="1"/>
  <c r="AE223" i="8"/>
  <c r="AE406" i="8"/>
  <c r="AE390" i="8"/>
  <c r="AE248" i="8"/>
  <c r="AE362" i="8"/>
  <c r="AE127" i="8"/>
  <c r="AE338" i="8"/>
  <c r="AE163" i="8"/>
  <c r="AE356" i="8"/>
  <c r="AE400" i="8" l="1"/>
  <c r="AF78" i="8"/>
  <c r="AN78" i="8" s="1"/>
  <c r="AE353" i="8"/>
  <c r="AE178" i="8"/>
  <c r="AE302" i="8"/>
  <c r="AE115" i="8"/>
  <c r="AE65" i="8"/>
  <c r="AE181" i="8"/>
  <c r="AF260" i="8"/>
  <c r="AN260" i="8" s="1"/>
  <c r="AE156" i="8"/>
  <c r="AE232" i="8"/>
  <c r="AE133" i="8"/>
  <c r="AE93" i="8"/>
  <c r="AE409" i="8"/>
  <c r="AE299" i="8"/>
  <c r="AE99" i="8"/>
  <c r="AG389" i="8"/>
  <c r="AG387" i="8" s="1"/>
  <c r="AE287" i="8"/>
  <c r="AE193" i="8"/>
  <c r="AF251" i="8"/>
  <c r="AN251" i="8" s="1"/>
  <c r="AG132" i="8"/>
  <c r="AG130" i="8" s="1"/>
  <c r="AF6" i="8"/>
  <c r="AN6" i="8" s="1"/>
  <c r="AF350" i="8"/>
  <c r="AN350" i="8" s="1"/>
  <c r="AF51" i="8"/>
  <c r="AN51" i="8" s="1"/>
  <c r="AE317" i="8"/>
  <c r="AE266" i="8"/>
  <c r="AF136" i="8"/>
  <c r="AN136" i="8" s="1"/>
  <c r="AE186" i="8"/>
  <c r="AE210" i="8"/>
  <c r="AF329" i="8"/>
  <c r="AN329" i="8" s="1"/>
  <c r="AG325" i="8"/>
  <c r="AG323" i="8" s="1"/>
  <c r="AE368" i="8"/>
  <c r="AE159" i="8"/>
  <c r="AE41" i="8"/>
  <c r="AF169" i="8"/>
  <c r="AN169" i="8" s="1"/>
  <c r="AG80" i="8"/>
  <c r="AG78" i="8" s="1"/>
  <c r="AE217" i="8"/>
  <c r="AE396" i="8"/>
  <c r="AF284" i="8"/>
  <c r="AN284" i="8" s="1"/>
  <c r="AE23" i="8"/>
  <c r="AF263" i="8"/>
  <c r="AN263" i="8" s="1"/>
  <c r="AF3" i="8"/>
  <c r="AN3" i="8" s="1"/>
  <c r="AE382" i="8"/>
  <c r="AF293" i="8"/>
  <c r="AN293" i="8" s="1"/>
  <c r="AE269" i="8"/>
  <c r="AE78" i="8"/>
  <c r="AE27" i="8"/>
  <c r="AE383" i="8"/>
  <c r="AF148" i="8"/>
  <c r="AN148" i="8" s="1"/>
  <c r="AG50" i="8"/>
  <c r="AG48" i="8" s="1"/>
  <c r="AE151" i="8"/>
  <c r="AG11" i="8"/>
  <c r="AG9" i="8" s="1"/>
  <c r="AE36" i="8"/>
  <c r="AE87" i="8"/>
  <c r="AE105" i="8"/>
  <c r="AG162" i="8"/>
  <c r="AG160" i="8" s="1"/>
  <c r="AE56" i="8"/>
  <c r="AN674" i="8"/>
  <c r="AE111" i="8"/>
  <c r="AE305" i="8"/>
  <c r="AE281" i="8"/>
  <c r="AE337" i="8"/>
  <c r="AF214" i="8"/>
  <c r="AN214" i="8" s="1"/>
  <c r="AE189" i="8"/>
  <c r="AE190" i="8"/>
  <c r="AE42" i="8"/>
  <c r="AE320" i="8"/>
  <c r="AE17" i="8"/>
  <c r="AE35" i="8"/>
  <c r="AF90" i="8"/>
  <c r="AN90" i="8" s="1"/>
  <c r="AE12" i="8"/>
  <c r="AE308" i="8"/>
  <c r="AE60" i="8"/>
  <c r="AE311" i="8"/>
  <c r="AE102" i="8"/>
  <c r="AG56" i="8"/>
  <c r="AG54" i="8" s="1"/>
  <c r="AE204" i="8"/>
  <c r="AE359" i="8"/>
  <c r="AE220" i="8"/>
  <c r="AE139" i="8"/>
  <c r="AE347" i="8"/>
  <c r="AF254" i="8"/>
  <c r="AN254" i="8" s="1"/>
  <c r="AF160" i="8"/>
  <c r="AN160" i="8" s="1"/>
  <c r="AE132" i="8"/>
  <c r="AE162" i="8"/>
  <c r="AE171" i="8"/>
  <c r="AG41" i="8"/>
  <c r="AG39" i="8" s="1"/>
  <c r="AG215" i="8"/>
  <c r="AG214" i="8" s="1"/>
  <c r="AE80" i="8"/>
  <c r="AG337" i="8"/>
  <c r="AG335" i="8" s="1"/>
  <c r="AF187" i="8"/>
  <c r="AN187" i="8" s="1"/>
  <c r="AF335" i="8"/>
  <c r="AN335" i="8" s="1"/>
  <c r="AE215" i="8"/>
  <c r="AG265" i="8"/>
  <c r="AG263" i="8" s="1"/>
  <c r="AF21" i="8"/>
  <c r="AN21" i="8" s="1"/>
  <c r="AG23" i="8"/>
  <c r="AG21" i="8" s="1"/>
  <c r="AE5" i="8"/>
  <c r="AF54" i="8"/>
  <c r="AN54" i="8" s="1"/>
  <c r="AE265" i="8"/>
  <c r="AG189" i="8"/>
  <c r="AG187" i="8" s="1"/>
  <c r="AG5" i="8"/>
  <c r="AG3" i="8" s="1"/>
  <c r="AE256" i="8"/>
  <c r="AG331" i="8"/>
  <c r="AG329" i="8" s="1"/>
  <c r="AE325" i="8"/>
  <c r="AG256" i="8"/>
  <c r="AG254" i="8" s="1"/>
  <c r="AG295" i="8"/>
  <c r="AG293" i="8" s="1"/>
  <c r="AE295" i="8"/>
  <c r="AF33" i="8"/>
  <c r="AN33" i="8" s="1"/>
  <c r="AE262" i="8"/>
  <c r="AG138" i="8"/>
  <c r="AG136" i="8" s="1"/>
  <c r="AG171" i="8"/>
  <c r="AG169" i="8" s="1"/>
  <c r="AG156" i="8"/>
  <c r="AG154" i="8" s="1"/>
  <c r="AF184" i="8"/>
  <c r="AN184" i="8" s="1"/>
  <c r="AG186" i="8"/>
  <c r="AG184" i="8" s="1"/>
  <c r="AF208" i="8"/>
  <c r="AN208" i="8" s="1"/>
  <c r="AG262" i="8"/>
  <c r="AG260" i="8" s="1"/>
  <c r="AD675" i="8"/>
  <c r="AF39" i="8"/>
  <c r="AN39" i="8" s="1"/>
  <c r="AF323" i="8"/>
  <c r="AN323" i="8" s="1"/>
  <c r="AG210" i="8"/>
  <c r="AG208" i="8" s="1"/>
  <c r="AF9" i="8"/>
  <c r="AN9" i="8" s="1"/>
  <c r="AF154" i="8"/>
  <c r="AN154" i="8" s="1"/>
  <c r="AE11" i="8"/>
  <c r="AF202" i="8"/>
  <c r="AN202" i="8" s="1"/>
  <c r="AG159" i="8"/>
  <c r="AG157" i="8" s="1"/>
  <c r="AF387" i="8"/>
  <c r="AN387" i="8" s="1"/>
  <c r="AG204" i="8"/>
  <c r="AG202" i="8" s="1"/>
  <c r="AE138" i="8"/>
  <c r="AF157" i="8"/>
  <c r="AN157" i="8" s="1"/>
  <c r="AE331" i="8"/>
  <c r="AG382" i="8"/>
  <c r="AG380" i="8" s="1"/>
  <c r="AF380" i="8"/>
  <c r="AN380" i="8" s="1"/>
  <c r="AG65" i="8"/>
  <c r="AG63" i="8" s="1"/>
  <c r="AG8" i="8"/>
  <c r="AG6" i="8" s="1"/>
  <c r="AF130" i="8"/>
  <c r="AN130" i="8" s="1"/>
  <c r="AD678" i="8"/>
  <c r="AH684" i="8"/>
  <c r="AG286" i="8"/>
  <c r="AG284" i="8" s="1"/>
  <c r="AE286" i="8"/>
  <c r="AF63" i="8"/>
  <c r="AN63" i="8" s="1"/>
  <c r="AE389" i="8"/>
  <c r="AG352" i="8"/>
  <c r="AG350" i="8" s="1"/>
  <c r="AE352" i="8"/>
  <c r="AD676" i="8"/>
  <c r="AF668" i="8"/>
  <c r="AD677" i="8"/>
  <c r="AE212" i="8"/>
  <c r="AF211" i="8"/>
  <c r="AN211" i="8" s="1"/>
  <c r="AG212" i="8"/>
  <c r="AG211" i="8" s="1"/>
  <c r="AG17" i="8"/>
  <c r="AG15" i="8" s="1"/>
  <c r="AF15" i="8"/>
  <c r="AN15" i="8" s="1"/>
  <c r="AE168" i="8"/>
  <c r="AF166" i="8"/>
  <c r="AN166" i="8" s="1"/>
  <c r="AF229" i="8"/>
  <c r="AN229" i="8" s="1"/>
  <c r="AE230" i="8"/>
  <c r="AG230" i="8"/>
  <c r="AG229" i="8" s="1"/>
  <c r="AF226" i="8"/>
  <c r="AN226" i="8" s="1"/>
  <c r="AE227" i="8"/>
  <c r="AG227" i="8"/>
  <c r="AG226" i="8" s="1"/>
  <c r="AG277" i="8"/>
  <c r="AG275" i="8" s="1"/>
  <c r="AE277" i="8"/>
  <c r="AF275" i="8"/>
  <c r="AN275" i="8" s="1"/>
  <c r="AF48" i="8"/>
  <c r="AN48" i="8" s="1"/>
  <c r="AG168" i="8"/>
  <c r="AG166" i="8" s="1"/>
  <c r="AE367" i="8"/>
  <c r="AG367" i="8"/>
  <c r="AG365" i="8" s="1"/>
  <c r="AF365" i="8"/>
  <c r="AN365" i="8" s="1"/>
  <c r="AF257" i="8"/>
  <c r="AN257" i="8" s="1"/>
  <c r="AE259" i="8"/>
  <c r="AG259" i="8"/>
  <c r="AG257" i="8" s="1"/>
  <c r="AG379" i="8"/>
  <c r="AG377" i="8" s="1"/>
  <c r="AF377" i="8"/>
  <c r="AN377" i="8" s="1"/>
  <c r="AE379" i="8"/>
  <c r="AF314" i="8"/>
  <c r="AN314" i="8" s="1"/>
  <c r="AG316" i="8"/>
  <c r="AG314" i="8" s="1"/>
  <c r="AE316" i="8"/>
  <c r="AG35" i="8"/>
  <c r="AG33" i="8" s="1"/>
  <c r="AE50" i="8"/>
  <c r="AE346" i="8"/>
  <c r="AF344" i="8"/>
  <c r="AN344" i="8" s="1"/>
  <c r="AG346" i="8"/>
  <c r="AG344" i="8" s="1"/>
  <c r="AE32" i="8"/>
  <c r="AG32" i="8"/>
  <c r="AG30" i="8" s="1"/>
  <c r="AF30" i="8"/>
  <c r="AN30" i="8" s="1"/>
  <c r="AE399" i="8"/>
  <c r="AF397" i="8"/>
  <c r="AN397" i="8" s="1"/>
  <c r="AG399" i="8"/>
  <c r="AG397" i="8" s="1"/>
  <c r="AE8" i="8"/>
  <c r="AE92" i="8"/>
  <c r="AD673" i="8"/>
  <c r="AG92" i="8"/>
  <c r="AG90" i="8" s="1"/>
  <c r="AE86" i="8"/>
  <c r="AG86" i="8"/>
  <c r="AG84" i="8" s="1"/>
  <c r="AF84" i="8"/>
  <c r="AN84" i="8" s="1"/>
  <c r="AE174" i="8"/>
  <c r="AF172" i="8"/>
  <c r="AN172" i="8" s="1"/>
  <c r="AG174" i="8"/>
  <c r="AG172" i="8" s="1"/>
  <c r="AE74" i="8"/>
  <c r="AG74" i="8"/>
  <c r="AG72" i="8" s="1"/>
  <c r="AF72" i="8"/>
  <c r="AN72" i="8" s="1"/>
  <c r="AF81" i="8"/>
  <c r="AN81" i="8" s="1"/>
  <c r="AG83" i="8"/>
  <c r="AG81" i="8" s="1"/>
  <c r="AE83" i="8"/>
  <c r="AF371" i="8"/>
  <c r="AN371" i="8" s="1"/>
  <c r="AG373" i="8"/>
  <c r="AG371" i="8" s="1"/>
  <c r="AE373" i="8"/>
  <c r="AE201" i="8"/>
  <c r="AG201" i="8"/>
  <c r="AG199" i="8" s="1"/>
  <c r="AF199" i="8"/>
  <c r="AN199" i="8" s="1"/>
  <c r="AE53" i="8"/>
  <c r="AG53" i="8"/>
  <c r="AG51" i="8" s="1"/>
  <c r="AF394" i="8"/>
  <c r="AN394" i="8" s="1"/>
  <c r="AG396" i="8"/>
  <c r="AG394" i="8" s="1"/>
  <c r="AE150" i="8"/>
  <c r="AE674" i="8" s="1"/>
  <c r="AF674" i="8"/>
  <c r="AG150" i="8"/>
  <c r="AE68" i="8"/>
  <c r="AG68" i="8"/>
  <c r="AG66" i="8" s="1"/>
  <c r="AF66" i="8"/>
  <c r="AN66" i="8" s="1"/>
  <c r="AG376" i="8"/>
  <c r="AG374" i="8" s="1"/>
  <c r="AF374" i="8"/>
  <c r="AN374" i="8" s="1"/>
  <c r="AE376" i="8"/>
  <c r="AD666" i="8"/>
  <c r="AE123" i="8"/>
  <c r="AF121" i="8"/>
  <c r="AN121" i="8" s="1"/>
  <c r="AG123" i="8"/>
  <c r="AG121" i="8" s="1"/>
  <c r="AE274" i="8"/>
  <c r="AF272" i="8"/>
  <c r="AN272" i="8" s="1"/>
  <c r="AG274" i="8"/>
  <c r="AG272" i="8" s="1"/>
  <c r="AF278" i="8"/>
  <c r="AN278" i="8" s="1"/>
  <c r="AG280" i="8"/>
  <c r="AG278" i="8" s="1"/>
  <c r="AE280" i="8"/>
  <c r="AG253" i="8"/>
  <c r="AG251" i="8" s="1"/>
  <c r="AE253" i="8"/>
  <c r="AE405" i="8"/>
  <c r="AF403" i="8"/>
  <c r="AN403" i="8" s="1"/>
  <c r="AG405" i="8"/>
  <c r="AG403" i="8" s="1"/>
  <c r="AD670" i="8"/>
  <c r="AD681" i="8" s="1"/>
  <c r="AD665" i="8"/>
  <c r="AF205" i="8"/>
  <c r="AN205" i="8" s="1"/>
  <c r="AG207" i="8"/>
  <c r="AE207" i="8"/>
  <c r="AE668" i="8" s="1"/>
  <c r="AG236" i="8"/>
  <c r="AG235" i="8" s="1"/>
  <c r="AE236" i="8"/>
  <c r="AF235" i="8"/>
  <c r="AN235" i="8" s="1"/>
  <c r="AE246" i="8"/>
  <c r="AF244" i="8"/>
  <c r="AN244" i="8" s="1"/>
  <c r="AG246" i="8"/>
  <c r="AG244" i="8" s="1"/>
  <c r="AG675" i="8" s="1"/>
  <c r="AF145" i="8"/>
  <c r="AN145" i="8" s="1"/>
  <c r="AE147" i="8"/>
  <c r="AG147" i="8"/>
  <c r="AG145" i="8" s="1"/>
  <c r="AF69" i="8"/>
  <c r="AN69" i="8" s="1"/>
  <c r="AG71" i="8"/>
  <c r="AG69" i="8" s="1"/>
  <c r="AE71" i="8"/>
  <c r="AG242" i="8"/>
  <c r="AG241" i="8" s="1"/>
  <c r="AF241" i="8"/>
  <c r="AN241" i="8" s="1"/>
  <c r="AE242" i="8"/>
  <c r="AE177" i="8"/>
  <c r="AF175" i="8"/>
  <c r="AN175" i="8" s="1"/>
  <c r="AG177" i="8"/>
  <c r="AG175" i="8" s="1"/>
  <c r="AG20" i="8"/>
  <c r="AG18" i="8" s="1"/>
  <c r="AF18" i="8"/>
  <c r="AN18" i="8" s="1"/>
  <c r="AE20" i="8"/>
  <c r="AE26" i="8"/>
  <c r="AF24" i="8"/>
  <c r="AN24" i="8" s="1"/>
  <c r="AG26" i="8"/>
  <c r="AG24" i="8" s="1"/>
  <c r="AF57" i="8"/>
  <c r="AN57" i="8" s="1"/>
  <c r="AG59" i="8"/>
  <c r="AG57" i="8" s="1"/>
  <c r="AE59" i="8"/>
  <c r="AF108" i="8"/>
  <c r="AN108" i="8" s="1"/>
  <c r="AE110" i="8"/>
  <c r="AG110" i="8"/>
  <c r="AG108" i="8" s="1"/>
  <c r="AF118" i="8"/>
  <c r="AN118" i="8" s="1"/>
  <c r="AG120" i="8"/>
  <c r="AG118" i="8" s="1"/>
  <c r="AE120" i="8"/>
  <c r="AG144" i="8"/>
  <c r="AG142" i="8" s="1"/>
  <c r="AE144" i="8"/>
  <c r="AF142" i="8"/>
  <c r="AN142" i="8" s="1"/>
  <c r="AF326" i="8"/>
  <c r="AN326" i="8" s="1"/>
  <c r="AE328" i="8"/>
  <c r="AG328" i="8"/>
  <c r="AG326" i="8" s="1"/>
  <c r="AF290" i="8"/>
  <c r="AN290" i="8" s="1"/>
  <c r="AE292" i="8"/>
  <c r="AG292" i="8"/>
  <c r="AG290" i="8" s="1"/>
  <c r="AE343" i="8"/>
  <c r="AF341" i="8"/>
  <c r="AN341" i="8" s="1"/>
  <c r="AG343" i="8"/>
  <c r="AG341" i="8" s="1"/>
  <c r="AG671" i="8" s="1"/>
  <c r="AF332" i="8"/>
  <c r="AN332" i="8" s="1"/>
  <c r="AE334" i="8"/>
  <c r="AG334" i="8"/>
  <c r="AG332" i="8" s="1"/>
  <c r="AF45" i="8"/>
  <c r="AN45" i="8" s="1"/>
  <c r="AG47" i="8"/>
  <c r="AG45" i="8" s="1"/>
  <c r="AE47" i="8"/>
  <c r="AF296" i="8"/>
  <c r="AN296" i="8" s="1"/>
  <c r="AG298" i="8"/>
  <c r="AG296" i="8" s="1"/>
  <c r="AE298" i="8"/>
  <c r="AE239" i="8"/>
  <c r="AF238" i="8"/>
  <c r="AN238" i="8" s="1"/>
  <c r="AG239" i="8"/>
  <c r="AG238" i="8" s="1"/>
  <c r="AE77" i="8"/>
  <c r="AF75" i="8"/>
  <c r="AN75" i="8" s="1"/>
  <c r="AG77" i="8"/>
  <c r="AG75" i="8" s="1"/>
  <c r="AE126" i="8"/>
  <c r="AF124" i="8"/>
  <c r="AN124" i="8" s="1"/>
  <c r="AG126" i="8"/>
  <c r="AG124" i="8" s="1"/>
  <c r="AG198" i="8"/>
  <c r="AG196" i="8" s="1"/>
  <c r="AF196" i="8"/>
  <c r="AN196" i="8" s="1"/>
  <c r="AE198" i="8"/>
  <c r="AG98" i="8"/>
  <c r="AG96" i="8" s="1"/>
  <c r="AE98" i="8"/>
  <c r="AF96" i="8"/>
  <c r="AN96" i="8" s="1"/>
  <c r="AE84" i="8" l="1"/>
  <c r="AE90" i="8"/>
  <c r="AE214" i="8"/>
  <c r="AE293" i="8"/>
  <c r="AE3" i="8"/>
  <c r="AE329" i="8"/>
  <c r="AE51" i="8"/>
  <c r="AE6" i="8"/>
  <c r="AE251" i="8"/>
  <c r="AE75" i="8"/>
  <c r="AE118" i="8"/>
  <c r="AE24" i="8"/>
  <c r="AE145" i="8"/>
  <c r="AE235" i="8"/>
  <c r="AE121" i="8"/>
  <c r="AE374" i="8"/>
  <c r="AE199" i="8"/>
  <c r="AE81" i="8"/>
  <c r="AE226" i="8"/>
  <c r="AE166" i="8"/>
  <c r="AE157" i="8"/>
  <c r="AE9" i="8"/>
  <c r="AE184" i="8"/>
  <c r="AE260" i="8"/>
  <c r="AE296" i="8"/>
  <c r="AE290" i="8"/>
  <c r="AE142" i="8"/>
  <c r="AE108" i="8"/>
  <c r="AE18" i="8"/>
  <c r="AE387" i="8"/>
  <c r="AE154" i="8"/>
  <c r="AE39" i="8"/>
  <c r="AE54" i="8"/>
  <c r="AE124" i="8"/>
  <c r="AE332" i="8"/>
  <c r="AE241" i="8"/>
  <c r="AE69" i="8"/>
  <c r="AE205" i="8"/>
  <c r="AE403" i="8"/>
  <c r="AE272" i="8"/>
  <c r="AE394" i="8"/>
  <c r="AE371" i="8"/>
  <c r="AE72" i="8"/>
  <c r="AE172" i="8"/>
  <c r="AE30" i="8"/>
  <c r="AE344" i="8"/>
  <c r="AE377" i="8"/>
  <c r="AE257" i="8"/>
  <c r="AE211" i="8"/>
  <c r="AE63" i="8"/>
  <c r="AE380" i="8"/>
  <c r="AE202" i="8"/>
  <c r="AE33" i="8"/>
  <c r="AE335" i="8"/>
  <c r="AE254" i="8"/>
  <c r="AE263" i="8"/>
  <c r="AE284" i="8"/>
  <c r="AE169" i="8"/>
  <c r="AE136" i="8"/>
  <c r="AE350" i="8"/>
  <c r="AE278" i="8"/>
  <c r="AE397" i="8"/>
  <c r="AE314" i="8"/>
  <c r="AE275" i="8"/>
  <c r="AE229" i="8"/>
  <c r="AE96" i="8"/>
  <c r="AE196" i="8"/>
  <c r="AE45" i="8"/>
  <c r="AE326" i="8"/>
  <c r="AE57" i="8"/>
  <c r="AE175" i="8"/>
  <c r="AN675" i="8"/>
  <c r="AE66" i="8"/>
  <c r="AE365" i="8"/>
  <c r="AE48" i="8"/>
  <c r="AE15" i="8"/>
  <c r="AE130" i="8"/>
  <c r="AE323" i="8"/>
  <c r="AE208" i="8"/>
  <c r="AE21" i="8"/>
  <c r="AE187" i="8"/>
  <c r="AE160" i="8"/>
  <c r="AE148" i="8"/>
  <c r="AD682" i="8"/>
  <c r="AG678" i="8"/>
  <c r="AG677" i="8"/>
  <c r="AD667" i="8"/>
  <c r="AD680" i="8" s="1"/>
  <c r="AG148" i="8"/>
  <c r="AG665" i="8" s="1"/>
  <c r="AG674" i="8"/>
  <c r="AE678" i="8"/>
  <c r="AE341" i="8"/>
  <c r="AE671" i="8" s="1"/>
  <c r="AF671" i="8"/>
  <c r="AG205" i="8"/>
  <c r="AG666" i="8" s="1"/>
  <c r="AG668" i="8"/>
  <c r="AF677" i="8"/>
  <c r="AF678" i="8"/>
  <c r="AG670" i="8"/>
  <c r="AG681" i="8" s="1"/>
  <c r="AF670" i="8"/>
  <c r="AG676" i="8"/>
  <c r="AG673" i="8"/>
  <c r="AE244" i="8"/>
  <c r="AE675" i="8" s="1"/>
  <c r="AF675" i="8"/>
  <c r="AF673" i="8"/>
  <c r="AE238" i="8"/>
  <c r="AF676" i="8"/>
  <c r="AF665" i="8"/>
  <c r="AF666" i="8"/>
  <c r="AE665" i="8" l="1"/>
  <c r="AE670" i="8"/>
  <c r="AE681" i="8" s="1"/>
  <c r="AE666" i="8"/>
  <c r="AN666" i="8"/>
  <c r="AN665" i="8"/>
  <c r="AE673" i="8"/>
  <c r="AN673" i="8"/>
  <c r="AN676" i="8"/>
  <c r="AN670" i="8"/>
  <c r="AN681" i="8" s="1"/>
  <c r="AD684" i="8"/>
  <c r="AG682" i="8"/>
  <c r="AF681" i="8"/>
  <c r="AE676" i="8"/>
  <c r="AE677" i="8"/>
  <c r="AG667" i="8"/>
  <c r="AG680" i="8" s="1"/>
  <c r="AG684" i="8" s="1"/>
  <c r="AF667" i="8"/>
  <c r="AF680" i="8" s="1"/>
  <c r="AF682" i="8"/>
  <c r="AE667" i="8" l="1"/>
  <c r="AE680" i="8" s="1"/>
  <c r="AF684" i="8"/>
  <c r="AN667" i="8"/>
  <c r="AN680" i="8" s="1"/>
  <c r="AN682" i="8"/>
  <c r="AE682" i="8"/>
  <c r="AE684" i="8" l="1"/>
  <c r="AN684" i="8"/>
</calcChain>
</file>

<file path=xl/sharedStrings.xml><?xml version="1.0" encoding="utf-8"?>
<sst xmlns="http://schemas.openxmlformats.org/spreadsheetml/2006/main" count="15754" uniqueCount="1630">
  <si>
    <t>ACCT</t>
  </si>
  <si>
    <t>LANAMES</t>
  </si>
  <si>
    <t>CLASS</t>
  </si>
  <si>
    <t>R334</t>
  </si>
  <si>
    <t>Bolton</t>
  </si>
  <si>
    <t>R334L</t>
  </si>
  <si>
    <t>Bolton (Lower)</t>
  </si>
  <si>
    <t>MD</t>
  </si>
  <si>
    <t>R334U</t>
  </si>
  <si>
    <t>Bolton (Upper)</t>
  </si>
  <si>
    <t>R335</t>
  </si>
  <si>
    <t>Bury</t>
  </si>
  <si>
    <t>R335L</t>
  </si>
  <si>
    <t>Bury (Lower)</t>
  </si>
  <si>
    <t>R335U</t>
  </si>
  <si>
    <t>Bury (Upper)</t>
  </si>
  <si>
    <t>R336</t>
  </si>
  <si>
    <t>Manchester</t>
  </si>
  <si>
    <t>R336L</t>
  </si>
  <si>
    <t>Manchester (Lower)</t>
  </si>
  <si>
    <t>R336U</t>
  </si>
  <si>
    <t>Manchester (Upper)</t>
  </si>
  <si>
    <t>R337</t>
  </si>
  <si>
    <t>Oldham</t>
  </si>
  <si>
    <t>R337L</t>
  </si>
  <si>
    <t>Oldham (Lower)</t>
  </si>
  <si>
    <t>R337U</t>
  </si>
  <si>
    <t>Oldham (Upper)</t>
  </si>
  <si>
    <t>R338</t>
  </si>
  <si>
    <t>Rochdale</t>
  </si>
  <si>
    <t>R338L</t>
  </si>
  <si>
    <t>Rochdale (Lower)</t>
  </si>
  <si>
    <t>R338U</t>
  </si>
  <si>
    <t>Rochdale (Upper)</t>
  </si>
  <si>
    <t>R339</t>
  </si>
  <si>
    <t>Salford</t>
  </si>
  <si>
    <t>R339L</t>
  </si>
  <si>
    <t>Salford (Lower)</t>
  </si>
  <si>
    <t>R339U</t>
  </si>
  <si>
    <t>Salford (Upper)</t>
  </si>
  <si>
    <t>R340</t>
  </si>
  <si>
    <t>Stockport</t>
  </si>
  <si>
    <t>R340L</t>
  </si>
  <si>
    <t>Stockport (Lower)</t>
  </si>
  <si>
    <t>R340U</t>
  </si>
  <si>
    <t>Stockport (Upper)</t>
  </si>
  <si>
    <t>R341</t>
  </si>
  <si>
    <t>Tameside</t>
  </si>
  <si>
    <t>R341L</t>
  </si>
  <si>
    <t>Tameside (Lower)</t>
  </si>
  <si>
    <t>R341U</t>
  </si>
  <si>
    <t>Tameside (Upper)</t>
  </si>
  <si>
    <t>R342</t>
  </si>
  <si>
    <t>Trafford</t>
  </si>
  <si>
    <t>R342L</t>
  </si>
  <si>
    <t>Trafford (Lower)</t>
  </si>
  <si>
    <t>R342U</t>
  </si>
  <si>
    <t>Trafford (Upper)</t>
  </si>
  <si>
    <t>R343</t>
  </si>
  <si>
    <t>Wigan</t>
  </si>
  <si>
    <t>R343L</t>
  </si>
  <si>
    <t>Wigan (Lower)</t>
  </si>
  <si>
    <t>R343U</t>
  </si>
  <si>
    <t>Wigan (Upper)</t>
  </si>
  <si>
    <t>R344</t>
  </si>
  <si>
    <t>Knowsley</t>
  </si>
  <si>
    <t>R344L</t>
  </si>
  <si>
    <t>Knowsley (Lower)</t>
  </si>
  <si>
    <t>R344U</t>
  </si>
  <si>
    <t>Knowsley (Upper)</t>
  </si>
  <si>
    <t>R345</t>
  </si>
  <si>
    <t>Liverpool</t>
  </si>
  <si>
    <t>R345L</t>
  </si>
  <si>
    <t>Liverpool (Lower)</t>
  </si>
  <si>
    <t>R345U</t>
  </si>
  <si>
    <t>Liverpool (Upper)</t>
  </si>
  <si>
    <t>R346</t>
  </si>
  <si>
    <t>St Helens</t>
  </si>
  <si>
    <t>R346L</t>
  </si>
  <si>
    <t>St Helens (Lower)</t>
  </si>
  <si>
    <t>R346U</t>
  </si>
  <si>
    <t>St Helens (Upper)</t>
  </si>
  <si>
    <t>R347</t>
  </si>
  <si>
    <t>Sefton</t>
  </si>
  <si>
    <t>R347L</t>
  </si>
  <si>
    <t>Sefton (Lower)</t>
  </si>
  <si>
    <t>R347U</t>
  </si>
  <si>
    <t>Sefton (Upper)</t>
  </si>
  <si>
    <t>R348</t>
  </si>
  <si>
    <t>Wirral</t>
  </si>
  <si>
    <t>R348L</t>
  </si>
  <si>
    <t>Wirral (Lower)</t>
  </si>
  <si>
    <t>R348U</t>
  </si>
  <si>
    <t>Wirral (Upper)</t>
  </si>
  <si>
    <t>R349</t>
  </si>
  <si>
    <t>Barnsley</t>
  </si>
  <si>
    <t>R349L</t>
  </si>
  <si>
    <t>Barnsley (Lower)</t>
  </si>
  <si>
    <t>R349U</t>
  </si>
  <si>
    <t>Barnsley (Upper)</t>
  </si>
  <si>
    <t>R350</t>
  </si>
  <si>
    <t>Doncaster</t>
  </si>
  <si>
    <t>R350L</t>
  </si>
  <si>
    <t>Doncaster (Lower)</t>
  </si>
  <si>
    <t>R350U</t>
  </si>
  <si>
    <t>Doncaster (Upper)</t>
  </si>
  <si>
    <t>R351</t>
  </si>
  <si>
    <t>Rotherham</t>
  </si>
  <si>
    <t>R351L</t>
  </si>
  <si>
    <t>Rotherham (Lower)</t>
  </si>
  <si>
    <t>R351U</t>
  </si>
  <si>
    <t>Rotherham (Upper)</t>
  </si>
  <si>
    <t>R352</t>
  </si>
  <si>
    <t>Sheffield</t>
  </si>
  <si>
    <t>R352L</t>
  </si>
  <si>
    <t>Sheffield (Lower)</t>
  </si>
  <si>
    <t>R352U</t>
  </si>
  <si>
    <t>Sheffield (Upper)</t>
  </si>
  <si>
    <t>R353</t>
  </si>
  <si>
    <t>Gateshead</t>
  </si>
  <si>
    <t>R353L</t>
  </si>
  <si>
    <t>Gateshead (Lower)</t>
  </si>
  <si>
    <t>R353U</t>
  </si>
  <si>
    <t>Gateshead (Upper)</t>
  </si>
  <si>
    <t>R354</t>
  </si>
  <si>
    <t>Newcastle upon Tyne</t>
  </si>
  <si>
    <t>R354L</t>
  </si>
  <si>
    <t>Newcastle upon Tyne (Lower)</t>
  </si>
  <si>
    <t>R354U</t>
  </si>
  <si>
    <t>Newcastle upon Tyne (Upper)</t>
  </si>
  <si>
    <t>R355</t>
  </si>
  <si>
    <t>North Tyneside</t>
  </si>
  <si>
    <t>R355L</t>
  </si>
  <si>
    <t>North Tyneside (Lower)</t>
  </si>
  <si>
    <t>R355U</t>
  </si>
  <si>
    <t>North Tyneside (Upper)</t>
  </si>
  <si>
    <t>R356</t>
  </si>
  <si>
    <t>South Tyneside</t>
  </si>
  <si>
    <t>R356L</t>
  </si>
  <si>
    <t>South Tyneside (Lower)</t>
  </si>
  <si>
    <t>R356U</t>
  </si>
  <si>
    <t>South Tyneside (Upper)</t>
  </si>
  <si>
    <t>R357</t>
  </si>
  <si>
    <t>Sunderland</t>
  </si>
  <si>
    <t>R357L</t>
  </si>
  <si>
    <t>Sunderland (Lower)</t>
  </si>
  <si>
    <t>R357U</t>
  </si>
  <si>
    <t>Sunderland (Upper)</t>
  </si>
  <si>
    <t>R358</t>
  </si>
  <si>
    <t>Birmingham</t>
  </si>
  <si>
    <t>R358L</t>
  </si>
  <si>
    <t>Birmingham (Lower)</t>
  </si>
  <si>
    <t>R358U</t>
  </si>
  <si>
    <t>Birmingham (Upper)</t>
  </si>
  <si>
    <t>R359</t>
  </si>
  <si>
    <t>Coventry</t>
  </si>
  <si>
    <t>R359L</t>
  </si>
  <si>
    <t>Coventry (Lower)</t>
  </si>
  <si>
    <t>R359U</t>
  </si>
  <si>
    <t>Coventry (Upper)</t>
  </si>
  <si>
    <t>R360</t>
  </si>
  <si>
    <t>Dudley</t>
  </si>
  <si>
    <t>R360L</t>
  </si>
  <si>
    <t>Dudley (Lower)</t>
  </si>
  <si>
    <t>R360U</t>
  </si>
  <si>
    <t>Dudley (Upper)</t>
  </si>
  <si>
    <t>R361</t>
  </si>
  <si>
    <t>Sandwell</t>
  </si>
  <si>
    <t>R361L</t>
  </si>
  <si>
    <t>Sandwell (Lower)</t>
  </si>
  <si>
    <t>R361U</t>
  </si>
  <si>
    <t>Sandwell (Upper)</t>
  </si>
  <si>
    <t>R362</t>
  </si>
  <si>
    <t>Solihull</t>
  </si>
  <si>
    <t>R362L</t>
  </si>
  <si>
    <t>Solihull (Lower)</t>
  </si>
  <si>
    <t>R362U</t>
  </si>
  <si>
    <t>Solihull (Upper)</t>
  </si>
  <si>
    <t>R363</t>
  </si>
  <si>
    <t>Walsall</t>
  </si>
  <si>
    <t>R363L</t>
  </si>
  <si>
    <t>Walsall (Lower)</t>
  </si>
  <si>
    <t>R363U</t>
  </si>
  <si>
    <t>Walsall (Upper)</t>
  </si>
  <si>
    <t>R364</t>
  </si>
  <si>
    <t>Wolverhampton</t>
  </si>
  <si>
    <t>R364L</t>
  </si>
  <si>
    <t>Wolverhampton (Lower)</t>
  </si>
  <si>
    <t>R364U</t>
  </si>
  <si>
    <t>Wolverhampton (Upper)</t>
  </si>
  <si>
    <t>R365</t>
  </si>
  <si>
    <t>Bradford</t>
  </si>
  <si>
    <t>R365L</t>
  </si>
  <si>
    <t>Bradford (Lower)</t>
  </si>
  <si>
    <t>R365U</t>
  </si>
  <si>
    <t>Bradford (Upper)</t>
  </si>
  <si>
    <t>R366</t>
  </si>
  <si>
    <t>Calderdale</t>
  </si>
  <si>
    <t>R366L</t>
  </si>
  <si>
    <t>Calderdale (Lower)</t>
  </si>
  <si>
    <t>R366U</t>
  </si>
  <si>
    <t>Calderdale (Upper)</t>
  </si>
  <si>
    <t>R367</t>
  </si>
  <si>
    <t>Kirklees</t>
  </si>
  <si>
    <t>R367L</t>
  </si>
  <si>
    <t>Kirklees (Lower)</t>
  </si>
  <si>
    <t>R367U</t>
  </si>
  <si>
    <t>Kirklees (Upper)</t>
  </si>
  <si>
    <t>R368</t>
  </si>
  <si>
    <t>Leeds</t>
  </si>
  <si>
    <t>R368L</t>
  </si>
  <si>
    <t>Leeds (Lower)</t>
  </si>
  <si>
    <t>R368U</t>
  </si>
  <si>
    <t>Leeds (Upper)</t>
  </si>
  <si>
    <t>R369</t>
  </si>
  <si>
    <t>Wakefield</t>
  </si>
  <si>
    <t>R369L</t>
  </si>
  <si>
    <t>Wakefield (Lower)</t>
  </si>
  <si>
    <t>R369U</t>
  </si>
  <si>
    <t>Wakefield (Upper)</t>
  </si>
  <si>
    <t>R555</t>
  </si>
  <si>
    <t>R555L</t>
  </si>
  <si>
    <t>City of London (Lower)</t>
  </si>
  <si>
    <t>ILB</t>
  </si>
  <si>
    <t>R555U</t>
  </si>
  <si>
    <t>City of London (Upper)</t>
  </si>
  <si>
    <t>R371</t>
  </si>
  <si>
    <t>Camden</t>
  </si>
  <si>
    <t>R371L</t>
  </si>
  <si>
    <t>Camden (Lower)</t>
  </si>
  <si>
    <t>R371U</t>
  </si>
  <si>
    <t>Camden (Upper)</t>
  </si>
  <si>
    <t>R372</t>
  </si>
  <si>
    <t>Greenwich</t>
  </si>
  <si>
    <t>R372L</t>
  </si>
  <si>
    <t>Greenwich (Lower)</t>
  </si>
  <si>
    <t>R372U</t>
  </si>
  <si>
    <t>Greenwich (Upper)</t>
  </si>
  <si>
    <t>R373</t>
  </si>
  <si>
    <t>Hackney</t>
  </si>
  <si>
    <t>R373L</t>
  </si>
  <si>
    <t>Hackney (Lower)</t>
  </si>
  <si>
    <t>R373U</t>
  </si>
  <si>
    <t>Hackney (Upper)</t>
  </si>
  <si>
    <t>R374</t>
  </si>
  <si>
    <t>Hammersmith and Fulham</t>
  </si>
  <si>
    <t>R374L</t>
  </si>
  <si>
    <t>Hammersmith and Fulham (Lower)</t>
  </si>
  <si>
    <t>R374U</t>
  </si>
  <si>
    <t>Hammersmith and Fulham (Upper)</t>
  </si>
  <si>
    <t>R375</t>
  </si>
  <si>
    <t>Islington</t>
  </si>
  <si>
    <t>R375L</t>
  </si>
  <si>
    <t>Islington (Lower)</t>
  </si>
  <si>
    <t>R375U</t>
  </si>
  <si>
    <t>Islington (Upper)</t>
  </si>
  <si>
    <t>R376</t>
  </si>
  <si>
    <t>Kensington and Chelsea</t>
  </si>
  <si>
    <t>R376L</t>
  </si>
  <si>
    <t>Kensington and Chelsea (Lower)</t>
  </si>
  <si>
    <t>R376U</t>
  </si>
  <si>
    <t>Kensington and Chelsea (Upper)</t>
  </si>
  <si>
    <t>R377</t>
  </si>
  <si>
    <t>Lambeth</t>
  </si>
  <si>
    <t>R377L</t>
  </si>
  <si>
    <t>Lambeth (Lower)</t>
  </si>
  <si>
    <t>R377U</t>
  </si>
  <si>
    <t>Lambeth (Upper)</t>
  </si>
  <si>
    <t>R378</t>
  </si>
  <si>
    <t>Lewisham</t>
  </si>
  <si>
    <t>R378L</t>
  </si>
  <si>
    <t>Lewisham (Lower)</t>
  </si>
  <si>
    <t>R378U</t>
  </si>
  <si>
    <t>Lewisham (Upper)</t>
  </si>
  <si>
    <t>R379</t>
  </si>
  <si>
    <t>Southwark</t>
  </si>
  <si>
    <t>R379L</t>
  </si>
  <si>
    <t>Southwark (Lower)</t>
  </si>
  <si>
    <t>R379U</t>
  </si>
  <si>
    <t>Southwark (Upper)</t>
  </si>
  <si>
    <t>R380</t>
  </si>
  <si>
    <t>Tower Hamlets</t>
  </si>
  <si>
    <t>R380L</t>
  </si>
  <si>
    <t>Tower Hamlets (Lower)</t>
  </si>
  <si>
    <t>R380U</t>
  </si>
  <si>
    <t>Tower Hamlets (Upper)</t>
  </si>
  <si>
    <t>R381</t>
  </si>
  <si>
    <t>Wandsworth</t>
  </si>
  <si>
    <t>R381L</t>
  </si>
  <si>
    <t>Wandsworth (Lower)</t>
  </si>
  <si>
    <t>R381U</t>
  </si>
  <si>
    <t>Wandsworth (Upper)</t>
  </si>
  <si>
    <t>R382</t>
  </si>
  <si>
    <t>Westminster</t>
  </si>
  <si>
    <t>R382L</t>
  </si>
  <si>
    <t>Westminster (Lower)</t>
  </si>
  <si>
    <t>R382U</t>
  </si>
  <si>
    <t>Westminster (Upper)</t>
  </si>
  <si>
    <t>R383</t>
  </si>
  <si>
    <t>Barking and Dagenham</t>
  </si>
  <si>
    <t>R383L</t>
  </si>
  <si>
    <t>Barking and Dagenham (Lower)</t>
  </si>
  <si>
    <t>OLB</t>
  </si>
  <si>
    <t>R383U</t>
  </si>
  <si>
    <t>Barking and Dagenham (Upper)</t>
  </si>
  <si>
    <t>R384</t>
  </si>
  <si>
    <t>Barnet</t>
  </si>
  <si>
    <t>R384L</t>
  </si>
  <si>
    <t>Barnet (Lower)</t>
  </si>
  <si>
    <t>R384U</t>
  </si>
  <si>
    <t>Barnet (Upper)</t>
  </si>
  <si>
    <t>R385</t>
  </si>
  <si>
    <t>Bexley</t>
  </si>
  <si>
    <t>R385L</t>
  </si>
  <si>
    <t>Bexley (Lower)</t>
  </si>
  <si>
    <t>R385U</t>
  </si>
  <si>
    <t>Bexley (Upper)</t>
  </si>
  <si>
    <t>R386</t>
  </si>
  <si>
    <t>Brent</t>
  </si>
  <si>
    <t>R386L</t>
  </si>
  <si>
    <t>Brent (Lower)</t>
  </si>
  <si>
    <t>R386U</t>
  </si>
  <si>
    <t>Brent (Upper)</t>
  </si>
  <si>
    <t>R387</t>
  </si>
  <si>
    <t>Bromley</t>
  </si>
  <si>
    <t>R387L</t>
  </si>
  <si>
    <t>Bromley (Lower)</t>
  </si>
  <si>
    <t>R387U</t>
  </si>
  <si>
    <t>Bromley (Upper)</t>
  </si>
  <si>
    <t>R388</t>
  </si>
  <si>
    <t>Croydon</t>
  </si>
  <si>
    <t>R388L</t>
  </si>
  <si>
    <t>Croydon (Lower)</t>
  </si>
  <si>
    <t>R388U</t>
  </si>
  <si>
    <t>Croydon (Upper)</t>
  </si>
  <si>
    <t>R389</t>
  </si>
  <si>
    <t>Ealing</t>
  </si>
  <si>
    <t>R389L</t>
  </si>
  <si>
    <t>Ealing (Lower)</t>
  </si>
  <si>
    <t>R389U</t>
  </si>
  <si>
    <t>Ealing (Upper)</t>
  </si>
  <si>
    <t>R390</t>
  </si>
  <si>
    <t>Enfield</t>
  </si>
  <si>
    <t>R390L</t>
  </si>
  <si>
    <t>Enfield (Lower)</t>
  </si>
  <si>
    <t>R390U</t>
  </si>
  <si>
    <t>Enfield (Upper)</t>
  </si>
  <si>
    <t>R391</t>
  </si>
  <si>
    <t>Haringey</t>
  </si>
  <si>
    <t>R391L</t>
  </si>
  <si>
    <t>Haringey (Lower)</t>
  </si>
  <si>
    <t>R391U</t>
  </si>
  <si>
    <t>Haringey (Upper)</t>
  </si>
  <si>
    <t>R392</t>
  </si>
  <si>
    <t>Harrow</t>
  </si>
  <si>
    <t>R392L</t>
  </si>
  <si>
    <t>Harrow (Lower)</t>
  </si>
  <si>
    <t>R392U</t>
  </si>
  <si>
    <t>Harrow (Upper)</t>
  </si>
  <si>
    <t>R393</t>
  </si>
  <si>
    <t>Havering</t>
  </si>
  <si>
    <t>R393L</t>
  </si>
  <si>
    <t>Havering (Lower)</t>
  </si>
  <si>
    <t>R393U</t>
  </si>
  <si>
    <t>Havering (Upper)</t>
  </si>
  <si>
    <t>R394</t>
  </si>
  <si>
    <t>Hillingdon</t>
  </si>
  <si>
    <t>R394L</t>
  </si>
  <si>
    <t>Hillingdon (Lower)</t>
  </si>
  <si>
    <t>R394U</t>
  </si>
  <si>
    <t>Hillingdon (Upper)</t>
  </si>
  <si>
    <t>R395</t>
  </si>
  <si>
    <t>Hounslow</t>
  </si>
  <si>
    <t>R395L</t>
  </si>
  <si>
    <t>Hounslow (Lower)</t>
  </si>
  <si>
    <t>R395U</t>
  </si>
  <si>
    <t>Hounslow (Upper)</t>
  </si>
  <si>
    <t>R396</t>
  </si>
  <si>
    <t>Kingston upon Thames</t>
  </si>
  <si>
    <t>R396L</t>
  </si>
  <si>
    <t>Kingston upon Thames (Lower)</t>
  </si>
  <si>
    <t>R396U</t>
  </si>
  <si>
    <t>Kingston upon Thames (Upper)</t>
  </si>
  <si>
    <t>R397</t>
  </si>
  <si>
    <t>Merton</t>
  </si>
  <si>
    <t>R397L</t>
  </si>
  <si>
    <t>Merton (Lower)</t>
  </si>
  <si>
    <t>R397U</t>
  </si>
  <si>
    <t>Merton (Upper)</t>
  </si>
  <si>
    <t>R398</t>
  </si>
  <si>
    <t>Newham</t>
  </si>
  <si>
    <t>R398L</t>
  </si>
  <si>
    <t>Newham (Lower)</t>
  </si>
  <si>
    <t>R398U</t>
  </si>
  <si>
    <t>Newham (Upper)</t>
  </si>
  <si>
    <t>R399</t>
  </si>
  <si>
    <t>Redbridge</t>
  </si>
  <si>
    <t>R399L</t>
  </si>
  <si>
    <t>Redbridge (Lower)</t>
  </si>
  <si>
    <t>R399U</t>
  </si>
  <si>
    <t>Redbridge (Upper)</t>
  </si>
  <si>
    <t>R400</t>
  </si>
  <si>
    <t>Richmond upon Thames</t>
  </si>
  <si>
    <t>R400L</t>
  </si>
  <si>
    <t>Richmond upon Thames (Lower)</t>
  </si>
  <si>
    <t>R400U</t>
  </si>
  <si>
    <t>Richmond upon Thames (Upper)</t>
  </si>
  <si>
    <t>R401</t>
  </si>
  <si>
    <t>Sutton</t>
  </si>
  <si>
    <t>R401L</t>
  </si>
  <si>
    <t>Sutton (Lower)</t>
  </si>
  <si>
    <t>R401U</t>
  </si>
  <si>
    <t>Sutton (Upper)</t>
  </si>
  <si>
    <t>R402</t>
  </si>
  <si>
    <t>Waltham Forest</t>
  </si>
  <si>
    <t>R402L</t>
  </si>
  <si>
    <t>Waltham Forest (Lower)</t>
  </si>
  <si>
    <t>R402U</t>
  </si>
  <si>
    <t>Waltham Forest (Upper)</t>
  </si>
  <si>
    <t>R412</t>
  </si>
  <si>
    <t>Cumbria</t>
  </si>
  <si>
    <t>R412U</t>
  </si>
  <si>
    <t>Cumbria (Upper)</t>
  </si>
  <si>
    <t>SCFIR</t>
  </si>
  <si>
    <t>R412F</t>
  </si>
  <si>
    <t>Cumbria (Fire)</t>
  </si>
  <si>
    <t>R419</t>
  </si>
  <si>
    <t>Gloucestershire</t>
  </si>
  <si>
    <t>R419U</t>
  </si>
  <si>
    <t>Gloucestershire (Upper)</t>
  </si>
  <si>
    <t>R419F</t>
  </si>
  <si>
    <t>Gloucestershire (Fire)</t>
  </si>
  <si>
    <t>R422</t>
  </si>
  <si>
    <t>Hertfordshire</t>
  </si>
  <si>
    <t>R422U</t>
  </si>
  <si>
    <t>Hertfordshire (Upper)</t>
  </si>
  <si>
    <t>R422F</t>
  </si>
  <si>
    <t>Hertfordshire (Fire)</t>
  </si>
  <si>
    <t>R428</t>
  </si>
  <si>
    <t>Lincolnshire</t>
  </si>
  <si>
    <t>R428U</t>
  </si>
  <si>
    <t>Lincolnshire (Upper)</t>
  </si>
  <si>
    <t>R428F</t>
  </si>
  <si>
    <t>Lincolnshire (Fire)</t>
  </si>
  <si>
    <t>R429</t>
  </si>
  <si>
    <t>Norfolk</t>
  </si>
  <si>
    <t>R429U</t>
  </si>
  <si>
    <t>Norfolk (Upper)</t>
  </si>
  <si>
    <t>R429F</t>
  </si>
  <si>
    <t>Norfolk (Fire)</t>
  </si>
  <si>
    <t>R430</t>
  </si>
  <si>
    <t>Northamptonshire</t>
  </si>
  <si>
    <t>R430U</t>
  </si>
  <si>
    <t>Northamptonshire (Upper)</t>
  </si>
  <si>
    <t>R430F</t>
  </si>
  <si>
    <t>Northamptonshire (Fire)</t>
  </si>
  <si>
    <t>R434</t>
  </si>
  <si>
    <t>Oxfordshire</t>
  </si>
  <si>
    <t>R434U</t>
  </si>
  <si>
    <t>Oxfordshire (Upper)</t>
  </si>
  <si>
    <t>R434F</t>
  </si>
  <si>
    <t>Oxfordshire (Fire)</t>
  </si>
  <si>
    <t>R438</t>
  </si>
  <si>
    <t>Suffolk</t>
  </si>
  <si>
    <t>R438U</t>
  </si>
  <si>
    <t>Suffolk (Upper)</t>
  </si>
  <si>
    <t>R438F</t>
  </si>
  <si>
    <t>Suffolk (Fire)</t>
  </si>
  <si>
    <t>R439</t>
  </si>
  <si>
    <t>Surrey</t>
  </si>
  <si>
    <t>R439U</t>
  </si>
  <si>
    <t>Surrey (Upper)</t>
  </si>
  <si>
    <t>R439F</t>
  </si>
  <si>
    <t>Surrey (Fire)</t>
  </si>
  <si>
    <t>R440</t>
  </si>
  <si>
    <t>Warwickshire</t>
  </si>
  <si>
    <t>R440U</t>
  </si>
  <si>
    <t>Warwickshire (Upper)</t>
  </si>
  <si>
    <t>R440F</t>
  </si>
  <si>
    <t>Warwickshire (Fire)</t>
  </si>
  <si>
    <t>R441</t>
  </si>
  <si>
    <t>West Sussex</t>
  </si>
  <si>
    <t>R441U</t>
  </si>
  <si>
    <t>West Sussex (Upper)</t>
  </si>
  <si>
    <t>R441F</t>
  </si>
  <si>
    <t>West Sussex (Fire)</t>
  </si>
  <si>
    <t>R601</t>
  </si>
  <si>
    <t>Isle of Wight Council</t>
  </si>
  <si>
    <t>R601L</t>
  </si>
  <si>
    <t>Isle of Wight Council (Lower)</t>
  </si>
  <si>
    <t>UNIFIR</t>
  </si>
  <si>
    <t>R601U</t>
  </si>
  <si>
    <t>Isle of Wight Council (Upper)</t>
  </si>
  <si>
    <t>R601F</t>
  </si>
  <si>
    <t>Isle of Wight Council (Fire)</t>
  </si>
  <si>
    <t>R602</t>
  </si>
  <si>
    <t>Bath &amp; North East Somerset</t>
  </si>
  <si>
    <t>R602L</t>
  </si>
  <si>
    <t>Bath &amp; North East Somerset (Lower)</t>
  </si>
  <si>
    <t>UNINFIR</t>
  </si>
  <si>
    <t>R602U</t>
  </si>
  <si>
    <t>Bath &amp; North East Somerset (Upper)</t>
  </si>
  <si>
    <t>R603</t>
  </si>
  <si>
    <t>Bristol</t>
  </si>
  <si>
    <t>R603L</t>
  </si>
  <si>
    <t>Bristol (Lower)</t>
  </si>
  <si>
    <t>R603U</t>
  </si>
  <si>
    <t>Bristol (Upper)</t>
  </si>
  <si>
    <t>R604</t>
  </si>
  <si>
    <t>South Gloucestershire</t>
  </si>
  <si>
    <t>R604L</t>
  </si>
  <si>
    <t>South Gloucestershire (Lower)</t>
  </si>
  <si>
    <t>R604U</t>
  </si>
  <si>
    <t>South Gloucestershire (Upper)</t>
  </si>
  <si>
    <t>R605</t>
  </si>
  <si>
    <t>North Somerset</t>
  </si>
  <si>
    <t>R605L</t>
  </si>
  <si>
    <t>North Somerset (Lower)</t>
  </si>
  <si>
    <t>R605U</t>
  </si>
  <si>
    <t>North Somerset (Upper)</t>
  </si>
  <si>
    <t>R606</t>
  </si>
  <si>
    <t>Hartlepool</t>
  </si>
  <si>
    <t>R606L</t>
  </si>
  <si>
    <t>Hartlepool (Lower)</t>
  </si>
  <si>
    <t>R606U</t>
  </si>
  <si>
    <t>Hartlepool (Upper)</t>
  </si>
  <si>
    <t>R607</t>
  </si>
  <si>
    <t>Middlesbrough</t>
  </si>
  <si>
    <t>R607L</t>
  </si>
  <si>
    <t>Middlesbrough (Lower)</t>
  </si>
  <si>
    <t>R607U</t>
  </si>
  <si>
    <t>Middlesbrough (Upper)</t>
  </si>
  <si>
    <t>R608</t>
  </si>
  <si>
    <t>Redcar and Cleveland</t>
  </si>
  <si>
    <t>R608L</t>
  </si>
  <si>
    <t>Redcar and Cleveland (Lower)</t>
  </si>
  <si>
    <t>R608U</t>
  </si>
  <si>
    <t>Redcar and Cleveland (Upper)</t>
  </si>
  <si>
    <t>R609</t>
  </si>
  <si>
    <t>Stockton-on-Tees</t>
  </si>
  <si>
    <t>R609L</t>
  </si>
  <si>
    <t>Stockton-on-Tees (Lower)</t>
  </si>
  <si>
    <t>R609U</t>
  </si>
  <si>
    <t>Stockton-on-Tees (Upper)</t>
  </si>
  <si>
    <t>R610</t>
  </si>
  <si>
    <t>East Riding of Yorkshire</t>
  </si>
  <si>
    <t>R610L</t>
  </si>
  <si>
    <t>East Riding of Yorkshire (Lower)</t>
  </si>
  <si>
    <t>R610U</t>
  </si>
  <si>
    <t>East Riding of Yorkshire (Upper)</t>
  </si>
  <si>
    <t>R611</t>
  </si>
  <si>
    <t>Kingston upon Hull</t>
  </si>
  <si>
    <t>R611L</t>
  </si>
  <si>
    <t>Kingston upon Hull (Lower)</t>
  </si>
  <si>
    <t>R611U</t>
  </si>
  <si>
    <t>Kingston upon Hull (Upper)</t>
  </si>
  <si>
    <t>R612</t>
  </si>
  <si>
    <t>North East Lincolnshire</t>
  </si>
  <si>
    <t>R612L</t>
  </si>
  <si>
    <t>North East Lincolnshire (Lower)</t>
  </si>
  <si>
    <t>R612U</t>
  </si>
  <si>
    <t>North East Lincolnshire (Upper)</t>
  </si>
  <si>
    <t>R613</t>
  </si>
  <si>
    <t>North Lincolnshire</t>
  </si>
  <si>
    <t>R613L</t>
  </si>
  <si>
    <t>North Lincolnshire (Lower)</t>
  </si>
  <si>
    <t>R613U</t>
  </si>
  <si>
    <t>North Lincolnshire (Upper)</t>
  </si>
  <si>
    <t>R617</t>
  </si>
  <si>
    <t>York</t>
  </si>
  <si>
    <t>R617L</t>
  </si>
  <si>
    <t>York (Lower)</t>
  </si>
  <si>
    <t>R617U</t>
  </si>
  <si>
    <t>York (Upper)</t>
  </si>
  <si>
    <t>R619</t>
  </si>
  <si>
    <t>Luton</t>
  </si>
  <si>
    <t>R619L</t>
  </si>
  <si>
    <t>Luton (Lower)</t>
  </si>
  <si>
    <t>R619U</t>
  </si>
  <si>
    <t>Luton (Upper)</t>
  </si>
  <si>
    <t>R620</t>
  </si>
  <si>
    <t>Milton Keynes</t>
  </si>
  <si>
    <t>R620L</t>
  </si>
  <si>
    <t>Milton Keynes (Lower)</t>
  </si>
  <si>
    <t>R620U</t>
  </si>
  <si>
    <t>Milton Keynes (Upper)</t>
  </si>
  <si>
    <t>R621</t>
  </si>
  <si>
    <t>Derby</t>
  </si>
  <si>
    <t>R621L</t>
  </si>
  <si>
    <t>Derby (Lower)</t>
  </si>
  <si>
    <t>R621U</t>
  </si>
  <si>
    <t>Derby (Upper)</t>
  </si>
  <si>
    <t>R622</t>
  </si>
  <si>
    <t>Bournemouth</t>
  </si>
  <si>
    <t>R622L</t>
  </si>
  <si>
    <t>Bournemouth (Lower)</t>
  </si>
  <si>
    <t>R622U</t>
  </si>
  <si>
    <t>Bournemouth (Upper)</t>
  </si>
  <si>
    <t>R623</t>
  </si>
  <si>
    <t>Poole</t>
  </si>
  <si>
    <t>R623L</t>
  </si>
  <si>
    <t>Poole (Lower)</t>
  </si>
  <si>
    <t>R623U</t>
  </si>
  <si>
    <t>Poole (Upper)</t>
  </si>
  <si>
    <t>R624</t>
  </si>
  <si>
    <t>Darlington</t>
  </si>
  <si>
    <t>R624L</t>
  </si>
  <si>
    <t>Darlington (Lower)</t>
  </si>
  <si>
    <t>R624U</t>
  </si>
  <si>
    <t>Darlington (Upper)</t>
  </si>
  <si>
    <t>R625</t>
  </si>
  <si>
    <t>Brighton &amp; Hove</t>
  </si>
  <si>
    <t>R625L</t>
  </si>
  <si>
    <t>Brighton &amp; Hove (Lower)</t>
  </si>
  <si>
    <t>R625U</t>
  </si>
  <si>
    <t>Brighton &amp; Hove (Upper)</t>
  </si>
  <si>
    <t>R626</t>
  </si>
  <si>
    <t>Portsmouth</t>
  </si>
  <si>
    <t>R626L</t>
  </si>
  <si>
    <t>Portsmouth (Lower)</t>
  </si>
  <si>
    <t>R626U</t>
  </si>
  <si>
    <t>Portsmouth (Upper)</t>
  </si>
  <si>
    <t>R627</t>
  </si>
  <si>
    <t>Southampton</t>
  </si>
  <si>
    <t>R627L</t>
  </si>
  <si>
    <t>Southampton (Lower)</t>
  </si>
  <si>
    <t>R627U</t>
  </si>
  <si>
    <t>Southampton (Upper)</t>
  </si>
  <si>
    <t>R628</t>
  </si>
  <si>
    <t>Leicester</t>
  </si>
  <si>
    <t>R628L</t>
  </si>
  <si>
    <t>Leicester (Lower)</t>
  </si>
  <si>
    <t>R628U</t>
  </si>
  <si>
    <t>Leicester (Upper)</t>
  </si>
  <si>
    <t>R629</t>
  </si>
  <si>
    <t>Rutland</t>
  </si>
  <si>
    <t>R629L</t>
  </si>
  <si>
    <t>Rutland (Lower)</t>
  </si>
  <si>
    <t>R629U</t>
  </si>
  <si>
    <t>Rutland (Upper)</t>
  </si>
  <si>
    <t>R630</t>
  </si>
  <si>
    <t>Stoke-on-Trent</t>
  </si>
  <si>
    <t>R630L</t>
  </si>
  <si>
    <t>Stoke-on-Trent (Lower)</t>
  </si>
  <si>
    <t>R630U</t>
  </si>
  <si>
    <t>Stoke-on-Trent (Upper)</t>
  </si>
  <si>
    <t>R631</t>
  </si>
  <si>
    <t>Swindon</t>
  </si>
  <si>
    <t>R631L</t>
  </si>
  <si>
    <t>Swindon (Lower)</t>
  </si>
  <si>
    <t>R631U</t>
  </si>
  <si>
    <t>Swindon (Upper)</t>
  </si>
  <si>
    <t>R642</t>
  </si>
  <si>
    <t>Bracknell Forest</t>
  </si>
  <si>
    <t>R642L</t>
  </si>
  <si>
    <t>Bracknell Forest (Lower)</t>
  </si>
  <si>
    <t>R642U</t>
  </si>
  <si>
    <t>Bracknell Forest (Upper)</t>
  </si>
  <si>
    <t>R643</t>
  </si>
  <si>
    <t>West Berkshire</t>
  </si>
  <si>
    <t>R643L</t>
  </si>
  <si>
    <t>West Berkshire (Lower)</t>
  </si>
  <si>
    <t>R643U</t>
  </si>
  <si>
    <t>West Berkshire (Upper)</t>
  </si>
  <si>
    <t>R644</t>
  </si>
  <si>
    <t>Reading</t>
  </si>
  <si>
    <t>R644L</t>
  </si>
  <si>
    <t>Reading (Lower)</t>
  </si>
  <si>
    <t>R644U</t>
  </si>
  <si>
    <t>Reading (Upper)</t>
  </si>
  <si>
    <t>R645</t>
  </si>
  <si>
    <t>Slough</t>
  </si>
  <si>
    <t>R645L</t>
  </si>
  <si>
    <t>Slough (Lower)</t>
  </si>
  <si>
    <t>R645U</t>
  </si>
  <si>
    <t>Slough (Upper)</t>
  </si>
  <si>
    <t>R646</t>
  </si>
  <si>
    <t>Windsor and Maidenhead</t>
  </si>
  <si>
    <t>R646L</t>
  </si>
  <si>
    <t>Windsor and Maidenhead (Lower)</t>
  </si>
  <si>
    <t>R646U</t>
  </si>
  <si>
    <t>Windsor and Maidenhead (Upper)</t>
  </si>
  <si>
    <t>R647</t>
  </si>
  <si>
    <t>Wokingham</t>
  </si>
  <si>
    <t>R647L</t>
  </si>
  <si>
    <t>Wokingham (Lower)</t>
  </si>
  <si>
    <t>R647U</t>
  </si>
  <si>
    <t>Wokingham (Upper)</t>
  </si>
  <si>
    <t>R649</t>
  </si>
  <si>
    <t>Peterborough</t>
  </si>
  <si>
    <t>R649L</t>
  </si>
  <si>
    <t>Peterborough (Lower)</t>
  </si>
  <si>
    <t>R649U</t>
  </si>
  <si>
    <t>Peterborough (Upper)</t>
  </si>
  <si>
    <t>R650</t>
  </si>
  <si>
    <t>Halton</t>
  </si>
  <si>
    <t>R650L</t>
  </si>
  <si>
    <t>Halton (Lower)</t>
  </si>
  <si>
    <t>R650U</t>
  </si>
  <si>
    <t>Halton (Upper)</t>
  </si>
  <si>
    <t>R651</t>
  </si>
  <si>
    <t>Warrington</t>
  </si>
  <si>
    <t>R651L</t>
  </si>
  <si>
    <t>Warrington (Lower)</t>
  </si>
  <si>
    <t>R651U</t>
  </si>
  <si>
    <t>Warrington (Upper)</t>
  </si>
  <si>
    <t>R652</t>
  </si>
  <si>
    <t>Plymouth</t>
  </si>
  <si>
    <t>R652L</t>
  </si>
  <si>
    <t>Plymouth (Lower)</t>
  </si>
  <si>
    <t>R652U</t>
  </si>
  <si>
    <t>Plymouth (Upper)</t>
  </si>
  <si>
    <t>R653</t>
  </si>
  <si>
    <t>Torbay</t>
  </si>
  <si>
    <t>R653L</t>
  </si>
  <si>
    <t>Torbay (Lower)</t>
  </si>
  <si>
    <t>R653U</t>
  </si>
  <si>
    <t>Torbay (Upper)</t>
  </si>
  <si>
    <t>R654</t>
  </si>
  <si>
    <t>Southend-on-Sea</t>
  </si>
  <si>
    <t>R654L</t>
  </si>
  <si>
    <t>Southend-on-Sea (Lower)</t>
  </si>
  <si>
    <t>R654U</t>
  </si>
  <si>
    <t>Southend-on-Sea (Upper)</t>
  </si>
  <si>
    <t>R655</t>
  </si>
  <si>
    <t>Thurrock</t>
  </si>
  <si>
    <t>R655L</t>
  </si>
  <si>
    <t>Thurrock (Lower)</t>
  </si>
  <si>
    <t>R655U</t>
  </si>
  <si>
    <t>Thurrock (Upper)</t>
  </si>
  <si>
    <t>R656</t>
  </si>
  <si>
    <t>Herefordshire</t>
  </si>
  <si>
    <t>R656L</t>
  </si>
  <si>
    <t>Herefordshire  (Lower)</t>
  </si>
  <si>
    <t>R656U</t>
  </si>
  <si>
    <t>Herefordshire  (Upper)</t>
  </si>
  <si>
    <t>R658</t>
  </si>
  <si>
    <t>Medway</t>
  </si>
  <si>
    <t>R658L</t>
  </si>
  <si>
    <t>Medway  (Lower)</t>
  </si>
  <si>
    <t>R658U</t>
  </si>
  <si>
    <t>Medway  (Upper)</t>
  </si>
  <si>
    <t>R659</t>
  </si>
  <si>
    <t>Blackburn with Darwen</t>
  </si>
  <si>
    <t>R659L</t>
  </si>
  <si>
    <t>Blackburn with Darwen (Lower)</t>
  </si>
  <si>
    <t>R659U</t>
  </si>
  <si>
    <t>Blackburn with Darwen (Upper)</t>
  </si>
  <si>
    <t>R660</t>
  </si>
  <si>
    <t>Blackpool</t>
  </si>
  <si>
    <t>R660L</t>
  </si>
  <si>
    <t>Blackpool (Lower)</t>
  </si>
  <si>
    <t>R660U</t>
  </si>
  <si>
    <t>Blackpool (Upper)</t>
  </si>
  <si>
    <t>R661</t>
  </si>
  <si>
    <t>Nottingham</t>
  </si>
  <si>
    <t>R661L</t>
  </si>
  <si>
    <t>Nottingham (Lower)</t>
  </si>
  <si>
    <t>R661U</t>
  </si>
  <si>
    <t>Nottingham (Upper)</t>
  </si>
  <si>
    <t>R662</t>
  </si>
  <si>
    <t>Telford and the Wrekin</t>
  </si>
  <si>
    <t>R662L</t>
  </si>
  <si>
    <t>Telford and the Wrekin (Lower)</t>
  </si>
  <si>
    <t>R662U</t>
  </si>
  <si>
    <t>Telford and the Wrekin (Upper)</t>
  </si>
  <si>
    <t>R672</t>
  </si>
  <si>
    <t>Cornwall</t>
  </si>
  <si>
    <t>R672L</t>
  </si>
  <si>
    <t>Cornwall (Lower)</t>
  </si>
  <si>
    <t>R672U</t>
  </si>
  <si>
    <t>Cornwall (Upper)</t>
  </si>
  <si>
    <t>R672F</t>
  </si>
  <si>
    <t>Cornwall (Fire)</t>
  </si>
  <si>
    <t>R673</t>
  </si>
  <si>
    <t>Durham</t>
  </si>
  <si>
    <t>R673L</t>
  </si>
  <si>
    <t>Durham (Lower)</t>
  </si>
  <si>
    <t>R673U</t>
  </si>
  <si>
    <t>Durham (Upper)</t>
  </si>
  <si>
    <t>R674</t>
  </si>
  <si>
    <t>Northumberland</t>
  </si>
  <si>
    <t>R674L</t>
  </si>
  <si>
    <t>Northumberland (Lower)</t>
  </si>
  <si>
    <t>R674U</t>
  </si>
  <si>
    <t>Northumberland (Upper)</t>
  </si>
  <si>
    <t>R674F</t>
  </si>
  <si>
    <t>Northumberland (Fire)</t>
  </si>
  <si>
    <t>R675</t>
  </si>
  <si>
    <t>Shropshire</t>
  </si>
  <si>
    <t>R675L</t>
  </si>
  <si>
    <t>Shropshire (Lower)</t>
  </si>
  <si>
    <t>R675U</t>
  </si>
  <si>
    <t>Shropshire (Upper)</t>
  </si>
  <si>
    <t>R676</t>
  </si>
  <si>
    <t>Wiltshire</t>
  </si>
  <si>
    <t>R676L</t>
  </si>
  <si>
    <t>Wiltshire (Lower)</t>
  </si>
  <si>
    <t>R676U</t>
  </si>
  <si>
    <t>Wiltshire (Upper)</t>
  </si>
  <si>
    <t>R677</t>
  </si>
  <si>
    <t>Cheshire East</t>
  </si>
  <si>
    <t>R677L</t>
  </si>
  <si>
    <t>Cheshire East (Lower)</t>
  </si>
  <si>
    <t>R677U</t>
  </si>
  <si>
    <t>Cheshire East (Upper)</t>
  </si>
  <si>
    <t>R678</t>
  </si>
  <si>
    <t>Cheshire West and Chester</t>
  </si>
  <si>
    <t>R678L</t>
  </si>
  <si>
    <t>Cheshire West and Chester (Lower)</t>
  </si>
  <si>
    <t>R678U</t>
  </si>
  <si>
    <t>Cheshire West and Chester (Upper)</t>
  </si>
  <si>
    <t>R679</t>
  </si>
  <si>
    <t>Bedford</t>
  </si>
  <si>
    <t>R679L</t>
  </si>
  <si>
    <t>Bedford (Lower)</t>
  </si>
  <si>
    <t>R679U</t>
  </si>
  <si>
    <t>Bedford (Upper)</t>
  </si>
  <si>
    <t>R680</t>
  </si>
  <si>
    <t>Central Bedfordshire</t>
  </si>
  <si>
    <t>R680L</t>
  </si>
  <si>
    <t>Central Bedfordshire (Lower)</t>
  </si>
  <si>
    <t>R680U</t>
  </si>
  <si>
    <t>Central Bedfordshire (Upper)</t>
  </si>
  <si>
    <t>R436</t>
  </si>
  <si>
    <t>Somerset</t>
  </si>
  <si>
    <t>SCNFIR</t>
  </si>
  <si>
    <t>R618</t>
  </si>
  <si>
    <t>North Yorkshire</t>
  </si>
  <si>
    <t>R633</t>
  </si>
  <si>
    <t>Buckinghamshire</t>
  </si>
  <si>
    <t>R634</t>
  </si>
  <si>
    <t>Derbyshire</t>
  </si>
  <si>
    <t>R635</t>
  </si>
  <si>
    <t>Dorset</t>
  </si>
  <si>
    <t>R637</t>
  </si>
  <si>
    <t>East Sussex</t>
  </si>
  <si>
    <t>R638</t>
  </si>
  <si>
    <t>Hampshire</t>
  </si>
  <si>
    <t>R639</t>
  </si>
  <si>
    <t>Leicestershire</t>
  </si>
  <si>
    <t>R640</t>
  </si>
  <si>
    <t>Staffordshire</t>
  </si>
  <si>
    <t>R663</t>
  </si>
  <si>
    <t>Cambridgeshire</t>
  </si>
  <si>
    <t>R665</t>
  </si>
  <si>
    <t>Devon</t>
  </si>
  <si>
    <t>R666</t>
  </si>
  <si>
    <t>Essex</t>
  </si>
  <si>
    <t>R667</t>
  </si>
  <si>
    <t>Kent</t>
  </si>
  <si>
    <t>R668</t>
  </si>
  <si>
    <t>Lancashire</t>
  </si>
  <si>
    <t>R669</t>
  </si>
  <si>
    <t>Nottinghamshire</t>
  </si>
  <si>
    <t>R671</t>
  </si>
  <si>
    <t>Worcestershire</t>
  </si>
  <si>
    <t>R403</t>
  </si>
  <si>
    <t>Isles of Scilly</t>
  </si>
  <si>
    <t>SCILLY</t>
  </si>
  <si>
    <t>R17</t>
  </si>
  <si>
    <t>Aylesbury Vale</t>
  </si>
  <si>
    <t>SD</t>
  </si>
  <si>
    <t>R18</t>
  </si>
  <si>
    <t>South Bucks</t>
  </si>
  <si>
    <t>R19</t>
  </si>
  <si>
    <t>Chiltern</t>
  </si>
  <si>
    <t>R21</t>
  </si>
  <si>
    <t>Wycombe</t>
  </si>
  <si>
    <t>R22</t>
  </si>
  <si>
    <t>Cambridge</t>
  </si>
  <si>
    <t>R23</t>
  </si>
  <si>
    <t>East Cambridgeshire</t>
  </si>
  <si>
    <t>R24</t>
  </si>
  <si>
    <t>Fenland</t>
  </si>
  <si>
    <t>R27</t>
  </si>
  <si>
    <t>South Cambridgeshire</t>
  </si>
  <si>
    <t>R46</t>
  </si>
  <si>
    <t>Allerdale</t>
  </si>
  <si>
    <t>R47</t>
  </si>
  <si>
    <t>Barrow-in-Furness</t>
  </si>
  <si>
    <t>R48</t>
  </si>
  <si>
    <t>Carlisle</t>
  </si>
  <si>
    <t>R49</t>
  </si>
  <si>
    <t>Copeland</t>
  </si>
  <si>
    <t>R50</t>
  </si>
  <si>
    <t>Eden</t>
  </si>
  <si>
    <t>R51</t>
  </si>
  <si>
    <t>South Lakeland</t>
  </si>
  <si>
    <t>R52</t>
  </si>
  <si>
    <t>Amber Valley</t>
  </si>
  <si>
    <t>R53</t>
  </si>
  <si>
    <t>Bolsover</t>
  </si>
  <si>
    <t>R54</t>
  </si>
  <si>
    <t>Chesterfield</t>
  </si>
  <si>
    <t>R56</t>
  </si>
  <si>
    <t>Erewash</t>
  </si>
  <si>
    <t>R57</t>
  </si>
  <si>
    <t>High Peak</t>
  </si>
  <si>
    <t>R58</t>
  </si>
  <si>
    <t>North East Derbyshire</t>
  </si>
  <si>
    <t>R59</t>
  </si>
  <si>
    <t>South Derbyshire</t>
  </si>
  <si>
    <t>R60</t>
  </si>
  <si>
    <t>Derbyshire Dales</t>
  </si>
  <si>
    <t>R61</t>
  </si>
  <si>
    <t>East Devon</t>
  </si>
  <si>
    <t>R62</t>
  </si>
  <si>
    <t>Exeter</t>
  </si>
  <si>
    <t>R63</t>
  </si>
  <si>
    <t>North Devon</t>
  </si>
  <si>
    <t>R65</t>
  </si>
  <si>
    <t>South Hams</t>
  </si>
  <si>
    <t>R66</t>
  </si>
  <si>
    <t>Teignbridge</t>
  </si>
  <si>
    <t>R67</t>
  </si>
  <si>
    <t>Mid Devon</t>
  </si>
  <si>
    <t>R69</t>
  </si>
  <si>
    <t>Torridge</t>
  </si>
  <si>
    <t>R70</t>
  </si>
  <si>
    <t>West Devon</t>
  </si>
  <si>
    <t>R72</t>
  </si>
  <si>
    <t>Christchurch</t>
  </si>
  <si>
    <t>R73</t>
  </si>
  <si>
    <t>North Dorset</t>
  </si>
  <si>
    <t>R75</t>
  </si>
  <si>
    <t>Purbeck</t>
  </si>
  <si>
    <t>R76</t>
  </si>
  <si>
    <t>West Dorset</t>
  </si>
  <si>
    <t>R77</t>
  </si>
  <si>
    <t>Weymouth and Portland</t>
  </si>
  <si>
    <t>R78</t>
  </si>
  <si>
    <t>East Dorset</t>
  </si>
  <si>
    <t>R88</t>
  </si>
  <si>
    <t>Eastbourne</t>
  </si>
  <si>
    <t>R89</t>
  </si>
  <si>
    <t>Hastings</t>
  </si>
  <si>
    <t>R91</t>
  </si>
  <si>
    <t>Lewes</t>
  </si>
  <si>
    <t>R92</t>
  </si>
  <si>
    <t>Rother</t>
  </si>
  <si>
    <t>R93</t>
  </si>
  <si>
    <t>Wealden</t>
  </si>
  <si>
    <t>R94</t>
  </si>
  <si>
    <t>Basildon</t>
  </si>
  <si>
    <t>R95</t>
  </si>
  <si>
    <t>Braintree</t>
  </si>
  <si>
    <t>R96</t>
  </si>
  <si>
    <t>Brentwood</t>
  </si>
  <si>
    <t>R97</t>
  </si>
  <si>
    <t>Castle Point</t>
  </si>
  <si>
    <t>R98</t>
  </si>
  <si>
    <t>Chelmsford</t>
  </si>
  <si>
    <t>R99</t>
  </si>
  <si>
    <t>Colchester</t>
  </si>
  <si>
    <t>R100</t>
  </si>
  <si>
    <t>Epping Forest</t>
  </si>
  <si>
    <t>R101</t>
  </si>
  <si>
    <t>Harlow</t>
  </si>
  <si>
    <t>R102</t>
  </si>
  <si>
    <t>Maldon</t>
  </si>
  <si>
    <t>R103</t>
  </si>
  <si>
    <t>Rochford</t>
  </si>
  <si>
    <t>R105</t>
  </si>
  <si>
    <t>Tendring</t>
  </si>
  <si>
    <t>R107</t>
  </si>
  <si>
    <t>Uttlesford</t>
  </si>
  <si>
    <t>R108</t>
  </si>
  <si>
    <t>Cheltenham</t>
  </si>
  <si>
    <t>R109</t>
  </si>
  <si>
    <t>Cotswold</t>
  </si>
  <si>
    <t>R110</t>
  </si>
  <si>
    <t>Forest of Dean</t>
  </si>
  <si>
    <t>R111</t>
  </si>
  <si>
    <t>Gloucester</t>
  </si>
  <si>
    <t>R112</t>
  </si>
  <si>
    <t>Stroud</t>
  </si>
  <si>
    <t>R113</t>
  </si>
  <si>
    <t>Tewkesbury</t>
  </si>
  <si>
    <t>R114</t>
  </si>
  <si>
    <t>Basingstoke and Deane</t>
  </si>
  <si>
    <t>R115</t>
  </si>
  <si>
    <t>East Hampshire</t>
  </si>
  <si>
    <t>R116</t>
  </si>
  <si>
    <t>Eastleigh</t>
  </si>
  <si>
    <t>R117</t>
  </si>
  <si>
    <t>Fareham</t>
  </si>
  <si>
    <t>R118</t>
  </si>
  <si>
    <t>Gosport</t>
  </si>
  <si>
    <t>R119</t>
  </si>
  <si>
    <t>Hart</t>
  </si>
  <si>
    <t>R120</t>
  </si>
  <si>
    <t>Havant</t>
  </si>
  <si>
    <t>R121</t>
  </si>
  <si>
    <t>New Forest</t>
  </si>
  <si>
    <t>R123</t>
  </si>
  <si>
    <t>Rushmoor</t>
  </si>
  <si>
    <t>R125</t>
  </si>
  <si>
    <t>Test Valley</t>
  </si>
  <si>
    <t>R126</t>
  </si>
  <si>
    <t>Winchester</t>
  </si>
  <si>
    <t>R127</t>
  </si>
  <si>
    <t>Bromsgrove</t>
  </si>
  <si>
    <t>R131</t>
  </si>
  <si>
    <t>Redditch</t>
  </si>
  <si>
    <t>R133</t>
  </si>
  <si>
    <t>Worcester</t>
  </si>
  <si>
    <t>R134</t>
  </si>
  <si>
    <t>Wychavon</t>
  </si>
  <si>
    <t>R135</t>
  </si>
  <si>
    <t>Wyre Forest</t>
  </si>
  <si>
    <t>R136</t>
  </si>
  <si>
    <t>Broxbourne</t>
  </si>
  <si>
    <t>R137</t>
  </si>
  <si>
    <t>Dacorum</t>
  </si>
  <si>
    <t>R138</t>
  </si>
  <si>
    <t>East Hertfordshire</t>
  </si>
  <si>
    <t>R139</t>
  </si>
  <si>
    <t>Hertsmere</t>
  </si>
  <si>
    <t>R140</t>
  </si>
  <si>
    <t>North Hertfordshire</t>
  </si>
  <si>
    <t>R141</t>
  </si>
  <si>
    <t>St Albans</t>
  </si>
  <si>
    <t>R142</t>
  </si>
  <si>
    <t>Stevenage</t>
  </si>
  <si>
    <t>R143</t>
  </si>
  <si>
    <t>Three Rivers</t>
  </si>
  <si>
    <t>R144</t>
  </si>
  <si>
    <t>Watford</t>
  </si>
  <si>
    <t>R145</t>
  </si>
  <si>
    <t>Welwyn Hatfield</t>
  </si>
  <si>
    <t>R157</t>
  </si>
  <si>
    <t>Ashford</t>
  </si>
  <si>
    <t>R158</t>
  </si>
  <si>
    <t>Canterbury</t>
  </si>
  <si>
    <t>R159</t>
  </si>
  <si>
    <t>Dartford</t>
  </si>
  <si>
    <t>R160</t>
  </si>
  <si>
    <t>Dover</t>
  </si>
  <si>
    <t>R162</t>
  </si>
  <si>
    <t>Gravesham</t>
  </si>
  <si>
    <t>R163</t>
  </si>
  <si>
    <t>Maidstone</t>
  </si>
  <si>
    <t>R165</t>
  </si>
  <si>
    <t>Sevenoaks</t>
  </si>
  <si>
    <t>R166</t>
  </si>
  <si>
    <t>Shepway</t>
  </si>
  <si>
    <t>R167</t>
  </si>
  <si>
    <t>Swale</t>
  </si>
  <si>
    <t>R168</t>
  </si>
  <si>
    <t>Thanet</t>
  </si>
  <si>
    <t>R169</t>
  </si>
  <si>
    <t>Tonbridge and Malling</t>
  </si>
  <si>
    <t>R170</t>
  </si>
  <si>
    <t>Tunbridge Wells</t>
  </si>
  <si>
    <t>R173</t>
  </si>
  <si>
    <t>Burnley</t>
  </si>
  <si>
    <t>R174</t>
  </si>
  <si>
    <t>Chorley</t>
  </si>
  <si>
    <t>R175</t>
  </si>
  <si>
    <t>Fylde</t>
  </si>
  <si>
    <t>R176</t>
  </si>
  <si>
    <t>Hyndburn</t>
  </si>
  <si>
    <t>R177</t>
  </si>
  <si>
    <t>Lancaster</t>
  </si>
  <si>
    <t>R178</t>
  </si>
  <si>
    <t>Pendle</t>
  </si>
  <si>
    <t>R179</t>
  </si>
  <si>
    <t>Preston</t>
  </si>
  <si>
    <t>R180</t>
  </si>
  <si>
    <t>Ribble Valley</t>
  </si>
  <si>
    <t>R181</t>
  </si>
  <si>
    <t>Rossendale</t>
  </si>
  <si>
    <t>R182</t>
  </si>
  <si>
    <t>South Ribble</t>
  </si>
  <si>
    <t>R183</t>
  </si>
  <si>
    <t>West Lancashire</t>
  </si>
  <si>
    <t>R184</t>
  </si>
  <si>
    <t>Wyre</t>
  </si>
  <si>
    <t>R185</t>
  </si>
  <si>
    <t>Blaby</t>
  </si>
  <si>
    <t>R186</t>
  </si>
  <si>
    <t>Charnwood</t>
  </si>
  <si>
    <t>R187</t>
  </si>
  <si>
    <t>Harborough</t>
  </si>
  <si>
    <t>R188</t>
  </si>
  <si>
    <t>Hinckley and Bosworth</t>
  </si>
  <si>
    <t>R190</t>
  </si>
  <si>
    <t>Melton</t>
  </si>
  <si>
    <t>R191</t>
  </si>
  <si>
    <t>North West Leicestershire</t>
  </si>
  <si>
    <t>R192</t>
  </si>
  <si>
    <t>Oadby and Wigston</t>
  </si>
  <si>
    <t>R194</t>
  </si>
  <si>
    <t>Boston</t>
  </si>
  <si>
    <t>R195</t>
  </si>
  <si>
    <t>East Lindsey</t>
  </si>
  <si>
    <t>R196</t>
  </si>
  <si>
    <t>Lincoln</t>
  </si>
  <si>
    <t>R197</t>
  </si>
  <si>
    <t>North Kesteven</t>
  </si>
  <si>
    <t>R198</t>
  </si>
  <si>
    <t>South Holland</t>
  </si>
  <si>
    <t>R199</t>
  </si>
  <si>
    <t>South Kesteven</t>
  </si>
  <si>
    <t>R200</t>
  </si>
  <si>
    <t>West Lindsey</t>
  </si>
  <si>
    <t>R201</t>
  </si>
  <si>
    <t>Breckland</t>
  </si>
  <si>
    <t>R202</t>
  </si>
  <si>
    <t>Broadland</t>
  </si>
  <si>
    <t>R203</t>
  </si>
  <si>
    <t>Great Yarmouth</t>
  </si>
  <si>
    <t>R204</t>
  </si>
  <si>
    <t>North Norfolk</t>
  </si>
  <si>
    <t>R205</t>
  </si>
  <si>
    <t>Norwich</t>
  </si>
  <si>
    <t>R206</t>
  </si>
  <si>
    <t>South Norfolk</t>
  </si>
  <si>
    <t>R207</t>
  </si>
  <si>
    <t>Kings Lynn and West Norfolk</t>
  </si>
  <si>
    <t>R208</t>
  </si>
  <si>
    <t>Corby</t>
  </si>
  <si>
    <t>R209</t>
  </si>
  <si>
    <t>Daventry</t>
  </si>
  <si>
    <t>R210</t>
  </si>
  <si>
    <t>East Northamptonshire</t>
  </si>
  <si>
    <t>R211</t>
  </si>
  <si>
    <t>Kettering</t>
  </si>
  <si>
    <t>R212</t>
  </si>
  <si>
    <t>Northampton</t>
  </si>
  <si>
    <t>R213</t>
  </si>
  <si>
    <t>South Northamptonshire</t>
  </si>
  <si>
    <t>R214</t>
  </si>
  <si>
    <t>Wellingborough</t>
  </si>
  <si>
    <t>R221</t>
  </si>
  <si>
    <t>Craven</t>
  </si>
  <si>
    <t>R222</t>
  </si>
  <si>
    <t>Hambleton</t>
  </si>
  <si>
    <t>R224</t>
  </si>
  <si>
    <t>Richmondshire</t>
  </si>
  <si>
    <t>R226</t>
  </si>
  <si>
    <t>Scarborough</t>
  </si>
  <si>
    <t>R229</t>
  </si>
  <si>
    <t>Ashfield</t>
  </si>
  <si>
    <t>R230</t>
  </si>
  <si>
    <t>Bassetlaw</t>
  </si>
  <si>
    <t>R231</t>
  </si>
  <si>
    <t>Broxtowe</t>
  </si>
  <si>
    <t>R232</t>
  </si>
  <si>
    <t>Gedling</t>
  </si>
  <si>
    <t>R233</t>
  </si>
  <si>
    <t>Mansfield</t>
  </si>
  <si>
    <t>R234</t>
  </si>
  <si>
    <t>Newark and Sherwood</t>
  </si>
  <si>
    <t>R236</t>
  </si>
  <si>
    <t>Rushcliffe</t>
  </si>
  <si>
    <t>R237</t>
  </si>
  <si>
    <t>Cherwell</t>
  </si>
  <si>
    <t>R238</t>
  </si>
  <si>
    <t>Oxford</t>
  </si>
  <si>
    <t>R239</t>
  </si>
  <si>
    <t>South Oxfordshire</t>
  </si>
  <si>
    <t>R240</t>
  </si>
  <si>
    <t>Vale of White Horse</t>
  </si>
  <si>
    <t>R241</t>
  </si>
  <si>
    <t>West Oxfordshire</t>
  </si>
  <si>
    <t>R248</t>
  </si>
  <si>
    <t>Mendip</t>
  </si>
  <si>
    <t>R249</t>
  </si>
  <si>
    <t>Sedgemoor</t>
  </si>
  <si>
    <t>R250</t>
  </si>
  <si>
    <t>Taunton Deane</t>
  </si>
  <si>
    <t>R251</t>
  </si>
  <si>
    <t>West Somerset</t>
  </si>
  <si>
    <t>R252</t>
  </si>
  <si>
    <t>South Somerset</t>
  </si>
  <si>
    <t>R253</t>
  </si>
  <si>
    <t>Cannock Chase</t>
  </si>
  <si>
    <t>R254</t>
  </si>
  <si>
    <t>East Staffordshire</t>
  </si>
  <si>
    <t>R255</t>
  </si>
  <si>
    <t>Lichfield</t>
  </si>
  <si>
    <t>R256</t>
  </si>
  <si>
    <t>Newcastle-under-Lyme</t>
  </si>
  <si>
    <t>R257</t>
  </si>
  <si>
    <t>South Staffordshire</t>
  </si>
  <si>
    <t>R258</t>
  </si>
  <si>
    <t>Stafford</t>
  </si>
  <si>
    <t>R259</t>
  </si>
  <si>
    <t>Staffordshire Moorlands</t>
  </si>
  <si>
    <t>R261</t>
  </si>
  <si>
    <t>Tamworth</t>
  </si>
  <si>
    <t>R262</t>
  </si>
  <si>
    <t>Babergh</t>
  </si>
  <si>
    <t>R263</t>
  </si>
  <si>
    <t>Forest Heath</t>
  </si>
  <si>
    <t>R264</t>
  </si>
  <si>
    <t>Ipswich</t>
  </si>
  <si>
    <t>R265</t>
  </si>
  <si>
    <t>Mid Suffolk</t>
  </si>
  <si>
    <t>R266</t>
  </si>
  <si>
    <t>St Edmundsbury</t>
  </si>
  <si>
    <t>R267</t>
  </si>
  <si>
    <t>Suffolk Coastal</t>
  </si>
  <si>
    <t>R268</t>
  </si>
  <si>
    <t>Waveney</t>
  </si>
  <si>
    <t>R269</t>
  </si>
  <si>
    <t>Elmbridge</t>
  </si>
  <si>
    <t>R270</t>
  </si>
  <si>
    <t>Epsom and Ewell</t>
  </si>
  <si>
    <t>R271</t>
  </si>
  <si>
    <t>Guildford</t>
  </si>
  <si>
    <t>R272</t>
  </si>
  <si>
    <t>Mole Valley</t>
  </si>
  <si>
    <t>R273</t>
  </si>
  <si>
    <t>Reigate and Banstead</t>
  </si>
  <si>
    <t>R274</t>
  </si>
  <si>
    <t>Runnymede</t>
  </si>
  <si>
    <t>R275</t>
  </si>
  <si>
    <t>Spelthorne</t>
  </si>
  <si>
    <t>R276</t>
  </si>
  <si>
    <t>Surrey Heath</t>
  </si>
  <si>
    <t>R277</t>
  </si>
  <si>
    <t>Tandridge</t>
  </si>
  <si>
    <t>R278</t>
  </si>
  <si>
    <t>Waverley</t>
  </si>
  <si>
    <t>R279</t>
  </si>
  <si>
    <t>Woking</t>
  </si>
  <si>
    <t>R280</t>
  </si>
  <si>
    <t>North Warwickshire</t>
  </si>
  <si>
    <t>R281</t>
  </si>
  <si>
    <t>Nuneaton and Bedworth</t>
  </si>
  <si>
    <t>R282</t>
  </si>
  <si>
    <t>Rugby</t>
  </si>
  <si>
    <t>R283</t>
  </si>
  <si>
    <t>Stratford-on-Avon</t>
  </si>
  <si>
    <t>R284</t>
  </si>
  <si>
    <t>Warwick</t>
  </si>
  <si>
    <t>R285</t>
  </si>
  <si>
    <t>Adur</t>
  </si>
  <si>
    <t>R286</t>
  </si>
  <si>
    <t>Arun</t>
  </si>
  <si>
    <t>R287</t>
  </si>
  <si>
    <t>Chichester</t>
  </si>
  <si>
    <t>R288</t>
  </si>
  <si>
    <t>Crawley</t>
  </si>
  <si>
    <t>R289</t>
  </si>
  <si>
    <t>Horsham</t>
  </si>
  <si>
    <t>R290</t>
  </si>
  <si>
    <t>Mid Sussex</t>
  </si>
  <si>
    <t>R291</t>
  </si>
  <si>
    <t>Worthing</t>
  </si>
  <si>
    <t>R614</t>
  </si>
  <si>
    <t>Harrogate</t>
  </si>
  <si>
    <t>R615</t>
  </si>
  <si>
    <t>Ryedale</t>
  </si>
  <si>
    <t>R616</t>
  </si>
  <si>
    <t>Selby</t>
  </si>
  <si>
    <t>R648</t>
  </si>
  <si>
    <t>Huntingdonshire</t>
  </si>
  <si>
    <t>R657</t>
  </si>
  <si>
    <t>Malvern Hills</t>
  </si>
  <si>
    <t>R301</t>
  </si>
  <si>
    <t>Greater Manchester Fire</t>
  </si>
  <si>
    <t>FIR</t>
  </si>
  <si>
    <t>R302</t>
  </si>
  <si>
    <t>Merseyside Fire</t>
  </si>
  <si>
    <t>R303</t>
  </si>
  <si>
    <t>South Yorkshire Fire</t>
  </si>
  <si>
    <t>R304</t>
  </si>
  <si>
    <t>Tyne and Wear Fire</t>
  </si>
  <si>
    <t>R305</t>
  </si>
  <si>
    <t>West Midlands Fire</t>
  </si>
  <si>
    <t>R306</t>
  </si>
  <si>
    <t>West Yorkshire Fire</t>
  </si>
  <si>
    <t>R751</t>
  </si>
  <si>
    <t>Devon &amp; Somerset Fire</t>
  </si>
  <si>
    <t>SFIR</t>
  </si>
  <si>
    <t>R950</t>
  </si>
  <si>
    <t>Avon Fire</t>
  </si>
  <si>
    <t>R951</t>
  </si>
  <si>
    <t>Cleveland Fire</t>
  </si>
  <si>
    <t>R952</t>
  </si>
  <si>
    <t>Humberside Fire</t>
  </si>
  <si>
    <t>R953</t>
  </si>
  <si>
    <t>North Yorkshire Fire</t>
  </si>
  <si>
    <t>R954</t>
  </si>
  <si>
    <t>Bedfordshire Fire</t>
  </si>
  <si>
    <t>R955</t>
  </si>
  <si>
    <t>Buckinghamshire Fire</t>
  </si>
  <si>
    <t>R956</t>
  </si>
  <si>
    <t>Derbyshire Fire</t>
  </si>
  <si>
    <t>R957</t>
  </si>
  <si>
    <t>Dorset Fire</t>
  </si>
  <si>
    <t>R958</t>
  </si>
  <si>
    <t>Durham Fire</t>
  </si>
  <si>
    <t>R959</t>
  </si>
  <si>
    <t>East Sussex Fire</t>
  </si>
  <si>
    <t>R960</t>
  </si>
  <si>
    <t>Hampshire Fire</t>
  </si>
  <si>
    <t>R961</t>
  </si>
  <si>
    <t>Leicestershire Fire</t>
  </si>
  <si>
    <t>R962</t>
  </si>
  <si>
    <t>Staffordshire Fire</t>
  </si>
  <si>
    <t>R963</t>
  </si>
  <si>
    <t>Wiltshire Fire</t>
  </si>
  <si>
    <t>R964</t>
  </si>
  <si>
    <t>Berkshire Fire</t>
  </si>
  <si>
    <t>R965</t>
  </si>
  <si>
    <t>Cambridgeshire Fire</t>
  </si>
  <si>
    <t>R966</t>
  </si>
  <si>
    <t>Cheshire Fire</t>
  </si>
  <si>
    <t>R968</t>
  </si>
  <si>
    <t>Essex Fire</t>
  </si>
  <si>
    <t>R969</t>
  </si>
  <si>
    <t>Hereford and Worcester Fire</t>
  </si>
  <si>
    <t>R970</t>
  </si>
  <si>
    <t>Kent Fire</t>
  </si>
  <si>
    <t>R971</t>
  </si>
  <si>
    <t>Lancashire Fire</t>
  </si>
  <si>
    <t>R972</t>
  </si>
  <si>
    <t>Nottinghamshire Fire</t>
  </si>
  <si>
    <t>R973</t>
  </si>
  <si>
    <t>Shropshire Fire</t>
  </si>
  <si>
    <t>R572</t>
  </si>
  <si>
    <t>GLA - fire</t>
  </si>
  <si>
    <t>GLA</t>
  </si>
  <si>
    <t>R579</t>
  </si>
  <si>
    <t>GLA - mayor and misc</t>
  </si>
  <si>
    <t>TILB</t>
  </si>
  <si>
    <t>Inner London Boroughs</t>
  </si>
  <si>
    <t>TOLB</t>
  </si>
  <si>
    <t>Outer London Boroughs</t>
  </si>
  <si>
    <t>TLB</t>
  </si>
  <si>
    <t>London Boroughs</t>
  </si>
  <si>
    <t>R570</t>
  </si>
  <si>
    <t>TMD</t>
  </si>
  <si>
    <t>Metropolitan Districts</t>
  </si>
  <si>
    <t>TFIR</t>
  </si>
  <si>
    <t>Metropolitan Fire Authorities</t>
  </si>
  <si>
    <t>TSCFIR</t>
  </si>
  <si>
    <t>Shire Counties with Fire</t>
  </si>
  <si>
    <t>TSCNFIR</t>
  </si>
  <si>
    <t>Shire Counties without Fire</t>
  </si>
  <si>
    <t>TUFIR</t>
  </si>
  <si>
    <t>Shire Unitaries with Fire</t>
  </si>
  <si>
    <t>TUNFIR</t>
  </si>
  <si>
    <t>Shire Unitaries without Fire</t>
  </si>
  <si>
    <t>TSD</t>
  </si>
  <si>
    <t>Shire Districts</t>
  </si>
  <si>
    <t>TSFIR</t>
  </si>
  <si>
    <t>Shire Fire Authorities</t>
  </si>
  <si>
    <t>TL</t>
  </si>
  <si>
    <t>London Area</t>
  </si>
  <si>
    <t>TM</t>
  </si>
  <si>
    <t>Metropolitan Areas</t>
  </si>
  <si>
    <t>TS</t>
  </si>
  <si>
    <t>Shire Areas</t>
  </si>
  <si>
    <t>TE</t>
  </si>
  <si>
    <t>Total England</t>
  </si>
  <si>
    <t>Upper-Tier Funding within BFL</t>
  </si>
  <si>
    <t>Lower-Tier Funding within BFL</t>
  </si>
  <si>
    <t>Fire &amp; Rescue Funding within BFL</t>
  </si>
  <si>
    <t>Council Tax Freeze Compensation Part 1 within BFL</t>
  </si>
  <si>
    <t>Early Intervention Funding within BFL</t>
  </si>
  <si>
    <t>GLA General Funding with BFL</t>
  </si>
  <si>
    <t>GLA Transport Funding within BFL</t>
  </si>
  <si>
    <t>London Bus Services Operators Funding within BFL</t>
  </si>
  <si>
    <t>Homelessness Prevention Funding within BFL</t>
  </si>
  <si>
    <t>Learning Disability and Health Reform Funding within BFL</t>
  </si>
  <si>
    <t>Baseline Funding Level</t>
  </si>
  <si>
    <t>City of London</t>
  </si>
  <si>
    <t>R554</t>
  </si>
  <si>
    <t>City of London (Police)</t>
  </si>
  <si>
    <t>R571</t>
  </si>
  <si>
    <t>GLA - police</t>
  </si>
  <si>
    <t>Local Welfare Provision within RSG</t>
  </si>
  <si>
    <t>Lower-Tier Funding within RSG</t>
  </si>
  <si>
    <t>Fire &amp; Rescue Funding within RSG</t>
  </si>
  <si>
    <t>Council Tax Freeze Compensation Part 1 within RSG</t>
  </si>
  <si>
    <t>Early Intervention Funding within RSG</t>
  </si>
  <si>
    <t>Homelessness Prevention Funding within RSG</t>
  </si>
  <si>
    <t>Lead Local Flood Authority Funding within RSG</t>
  </si>
  <si>
    <t>Learning Disability and Health Reform Funding within RSG</t>
  </si>
  <si>
    <t>Rural Services Delivery Funding within RSG</t>
  </si>
  <si>
    <t>Carbon Reduction Credits Energy Efficiency Scheme within RSG</t>
  </si>
  <si>
    <t>Revenue Support Grant</t>
  </si>
  <si>
    <t>Settlement Funding Assessment</t>
  </si>
  <si>
    <t>Lead Local Flood Authority Funding within BFL</t>
  </si>
  <si>
    <t>Baseline Funding Level from OFA</t>
  </si>
  <si>
    <t>Check</t>
  </si>
  <si>
    <t>GLA General Funding with RSG</t>
  </si>
  <si>
    <t>Council Tax Freeze Grant 2013-14</t>
  </si>
  <si>
    <t>Council Tax Freeze Grant 2014-15</t>
  </si>
  <si>
    <t>Council Tax Freeze Compensation Part 2 within RSG</t>
  </si>
  <si>
    <t>Efficiency Support Funding 2014-15 within RSG</t>
  </si>
  <si>
    <t>CHECK</t>
  </si>
  <si>
    <t>Settlement Funding Assessment from OFA</t>
  </si>
  <si>
    <t>2013-14 Formula Funding before Floor Damping split between tiers</t>
  </si>
  <si>
    <t>R370</t>
  </si>
  <si>
    <t>R753</t>
  </si>
  <si>
    <t>Dorset &amp; Wiltshire Fire</t>
  </si>
  <si>
    <t>Council Tax Freeze Grant 2015-16</t>
  </si>
  <si>
    <t>Council Tax Freeze Grant 2015-16 apportioned between service tiers</t>
  </si>
  <si>
    <t>CLASS2</t>
  </si>
  <si>
    <t>Efficiency Support Funding 2015-16</t>
  </si>
  <si>
    <t>Efficiency Support Grant 2015-16 apportioned between service tiers</t>
  </si>
  <si>
    <t>Adjusted 2015-16 Revenue Support Grant</t>
  </si>
  <si>
    <t>Adjusted 2015-16 Settlement Funding Assessment</t>
  </si>
  <si>
    <t>Adjusted Baseline Funding Level</t>
  </si>
  <si>
    <t>Aggregated Upper Tier Funding within RSG</t>
  </si>
  <si>
    <t>Aggregated Lower Tier Funding within RSG</t>
  </si>
  <si>
    <t>Aggregated Fire &amp; Rescue Funding within RSG</t>
  </si>
  <si>
    <t>Aggregated Other GLA Funding within RSG</t>
  </si>
  <si>
    <t>Aggregated London Police Funding within RSG</t>
  </si>
  <si>
    <t>Adjusted 2015-16 Upper-Tier Funding within BFL</t>
  </si>
  <si>
    <t>2015-16 Small Business Rates Multiplier</t>
  </si>
  <si>
    <t>2016-17 Small Business Rates Multiplier</t>
  </si>
  <si>
    <t>Increase in multiplier</t>
  </si>
  <si>
    <t>2016-17 Upper-Tier Funding within BFL</t>
  </si>
  <si>
    <t>Adjusted 2015-16 Lower-Tier Funding within BFL</t>
  </si>
  <si>
    <t>2016-17 Lower-Tier Funding within BFL</t>
  </si>
  <si>
    <t>2016-17 Fire &amp; Rescue Funding within BFL</t>
  </si>
  <si>
    <t>Adjusted 2015-16 Fire &amp; Rescue Funding within BFL</t>
  </si>
  <si>
    <t>Adjusted 2015-16 Other GLA Services Funding within BFL</t>
  </si>
  <si>
    <t>2016-17 Police Funding within BFL</t>
  </si>
  <si>
    <t>Adjusted 2015-16 Police Funding within BFL</t>
  </si>
  <si>
    <t>2015-16 Council Tax Requirement</t>
  </si>
  <si>
    <t>GLA - non-police</t>
  </si>
  <si>
    <t>R580</t>
  </si>
  <si>
    <t>Adjusted 2015-16 Council Tax Requirement: Merger of Dorset and Wiltshire Fire Authorities</t>
  </si>
  <si>
    <t>Adjusted 2015-16 Council Tax Requirement split between service tiers</t>
  </si>
  <si>
    <t>Adjusted 2015-16 Upper-Tier Funding within RSG</t>
  </si>
  <si>
    <t>Adjusted 2015-16 Lower-Tier Funding within RSG</t>
  </si>
  <si>
    <t>Adjusted 2015-16 Police within RSG</t>
  </si>
  <si>
    <t>Adjusted 2015-16 GLA Other Services within RSG</t>
  </si>
  <si>
    <t>Adjusted 2015-16 Settlement Core Funding</t>
  </si>
  <si>
    <t>Scaling Factors</t>
  </si>
  <si>
    <t>TIER</t>
  </si>
  <si>
    <t>LT</t>
  </si>
  <si>
    <t>UT</t>
  </si>
  <si>
    <t>POL</t>
  </si>
  <si>
    <t>FIRE</t>
  </si>
  <si>
    <t>Upper-Tier Total (excluding Isle of Scilly)</t>
  </si>
  <si>
    <t>Lower-Tier Total (excluding Isles of Scilly)</t>
  </si>
  <si>
    <t>Fire &amp; Rescue Total (excluding Isles of Scilly)</t>
  </si>
  <si>
    <t>GLA Other Services Total</t>
  </si>
  <si>
    <t>London Police Total</t>
  </si>
  <si>
    <t>Adjusted 2015-16 Fire &amp; Rescue Funding within RSG</t>
  </si>
  <si>
    <t>2016-17 Settlement Core Funding</t>
  </si>
  <si>
    <t>Adjusted Funding within RSG</t>
  </si>
  <si>
    <t xml:space="preserve">Adjusted Funding within BFL </t>
  </si>
  <si>
    <t>Adjusted Funding within SFA</t>
  </si>
  <si>
    <t>2016-17 Funding Within SFA</t>
  </si>
  <si>
    <t xml:space="preserve">2016-17 Settlement Core Funding </t>
  </si>
  <si>
    <t xml:space="preserve">Other GLA Services </t>
  </si>
  <si>
    <t>Upper-Tier</t>
  </si>
  <si>
    <t>Lower-Tier</t>
  </si>
  <si>
    <t>Fire &amp; Rescue</t>
  </si>
  <si>
    <t>2016-17 Revenue Support Grant</t>
  </si>
  <si>
    <t>Adjusted 2015 Lower-Tier Funding within BFL</t>
  </si>
  <si>
    <t>Adjusted 2015-16 Other GLA Funding within BFL</t>
  </si>
  <si>
    <t>Adjusted 2015-16 London Police Funding within BFL</t>
  </si>
  <si>
    <t>2015-16 Upper-Tier Funding within BFL</t>
  </si>
  <si>
    <t>2015-16 Lower-Tier Funding within BFL</t>
  </si>
  <si>
    <t>2015-16 Fire &amp; Rescue Funding within BFL</t>
  </si>
  <si>
    <t>2015-16 Council Tax Freeze Compensation Part 1 within BFL</t>
  </si>
  <si>
    <t>2015-16 Council Tax Freeze Compensation Part 1 within BFL: Changing Tier Split for City of London and GLA</t>
  </si>
  <si>
    <t>2015-16 Early Intevention Funding within BFL</t>
  </si>
  <si>
    <t>2015-16 GLA General Funding with BFL</t>
  </si>
  <si>
    <t>2015-16 GLA Transport Funding within BFL</t>
  </si>
  <si>
    <t>2015-16 London Bus Services Operators Funding within BFL</t>
  </si>
  <si>
    <t>2015-16 Homelessness Prevention Funding within BFL</t>
  </si>
  <si>
    <t>2015-16 Lead Local Flood Authority Funding within BFL</t>
  </si>
  <si>
    <t>2015-16 Learning Disability and Health Reform Funding within BFL</t>
  </si>
  <si>
    <t>Adjusted 2015-16 Baseline Funding Level</t>
  </si>
  <si>
    <t>2015-16 Local Welfare Provision within RSG</t>
  </si>
  <si>
    <t>2015-16 Upper-Tier Funding within RSG</t>
  </si>
  <si>
    <t>2015-16 Lower-Tier Funding within RSG</t>
  </si>
  <si>
    <t>2015-16 Fire &amp; Rescue Funding within RSG</t>
  </si>
  <si>
    <t>2015-16 Council Tax Freeze Compensation Part 1 within RSG</t>
  </si>
  <si>
    <t>2015-16 Council Tax Freeze Compensation Part 1 within RSG: Changing Tier Split for City of London and GLA</t>
  </si>
  <si>
    <t>2015-16 Early Intevention Funding within RSG</t>
  </si>
  <si>
    <t>2015-16 GLA General Funding with RSG</t>
  </si>
  <si>
    <t>2015-16 Homelessness Prevention Funding within RSG</t>
  </si>
  <si>
    <t>2015-16 Lead Local Flood Authority Funding within RSG</t>
  </si>
  <si>
    <t>2015-16 Learning Disability and Health Reform Funding within RSG</t>
  </si>
  <si>
    <t>2015-16 Rural Services Delivery Funding within RSG</t>
  </si>
  <si>
    <t>2015-16 Council Tax Freeze Compensation Part 2 within RSG</t>
  </si>
  <si>
    <t>2015-16 Council Tax Freeze Compensation Part 2 within RSG: Changing Tier Split for City of London and GLA</t>
  </si>
  <si>
    <t>2015-16 Efficiency Support Funding 2014-15 within RSG</t>
  </si>
  <si>
    <t>2015-16 Carbon Reduction Credits Energy Efficiency Scheme within RSG</t>
  </si>
  <si>
    <t>2015-16 Care Act - Adult Social Care</t>
  </si>
  <si>
    <t>2015-16 Care Act - Adult Social Care apportioned between service tiers</t>
  </si>
  <si>
    <t>2016-17</t>
  </si>
  <si>
    <t>2016-17 Upper-Tier Funding within RSG</t>
  </si>
  <si>
    <t>2016-17 Lower-Tier Funding within RSG</t>
  </si>
  <si>
    <t>2016-17 Fire &amp; Rescue Funding within RSG</t>
  </si>
  <si>
    <t>2016-17 Other GLA Service Funding within RSG</t>
  </si>
  <si>
    <t>2016-17 London Police Funding within RSG</t>
  </si>
  <si>
    <t>Currrent Year's RPI</t>
  </si>
  <si>
    <t>Previous Year's RPI</t>
  </si>
  <si>
    <t>Estimated increase in multiplier</t>
  </si>
  <si>
    <t>2017-18</t>
  </si>
  <si>
    <t>2018-19</t>
  </si>
  <si>
    <t>2019-20</t>
  </si>
  <si>
    <t>2017-18 Upper-Tier Funding within BFL</t>
  </si>
  <si>
    <t>2017-18 Lower-Tier Funding within BFL</t>
  </si>
  <si>
    <t>2017-18 Fire &amp; Rescue Funding within BFL</t>
  </si>
  <si>
    <t>2016-17 Other GLA Services Funding within BFL</t>
  </si>
  <si>
    <t>2016-17 Baseline Funding Level</t>
  </si>
  <si>
    <t>2017-18 Fire &amp; Rescue Funding within RSG</t>
  </si>
  <si>
    <t>2018-19 GLA Other Services within RSG</t>
  </si>
  <si>
    <t>2017-18 GLA Other Services within RSG</t>
  </si>
  <si>
    <t>2016-17 Police within RSG</t>
  </si>
  <si>
    <t>2016-17 GLA Other Services within RSG</t>
  </si>
  <si>
    <t>2016-17 Settlement Funding Assessment</t>
  </si>
  <si>
    <t>2017-18 Settlement Core Funding</t>
  </si>
  <si>
    <t>2016-17 Funding within RSG</t>
  </si>
  <si>
    <t xml:space="preserve">2016-17 Funding within BFL </t>
  </si>
  <si>
    <t>2018-19 Upper-Tier Funding within BFL</t>
  </si>
  <si>
    <t>2018-19 Lower-Tier Funding within BFL</t>
  </si>
  <si>
    <t>2018-19 Fire &amp; Rescue Funding within BFL</t>
  </si>
  <si>
    <t>2017-18 Other GLA Services Funding within BFL</t>
  </si>
  <si>
    <t>2017-18 Police Funding within BFL</t>
  </si>
  <si>
    <t>2017-18 Baseline Funding Level</t>
  </si>
  <si>
    <t>2017-18 Revenue Support Grant</t>
  </si>
  <si>
    <t>2017-18 Upper-Tier Funding within RSG</t>
  </si>
  <si>
    <t>2017-18 Lower-Tier Funding within RSG</t>
  </si>
  <si>
    <t>2017-18 Other GLA Service Funding within RSG</t>
  </si>
  <si>
    <t>2017-18 London Police Funding within RSG</t>
  </si>
  <si>
    <t>2017-18 Police within RSG</t>
  </si>
  <si>
    <t>2017-18 Settlement Funding Assessment</t>
  </si>
  <si>
    <t>2018-19 Police Funding within BFL</t>
  </si>
  <si>
    <t>2018-19 Baseline Funding Level</t>
  </si>
  <si>
    <t>2018-19 Settlement Core Funding</t>
  </si>
  <si>
    <t>2017-18 Funding Within SFA</t>
  </si>
  <si>
    <t xml:space="preserve">2017-18 Settlement Core Funding </t>
  </si>
  <si>
    <t>2017-18 Funding within RSG</t>
  </si>
  <si>
    <t xml:space="preserve">2017-18 Funding within BFL </t>
  </si>
  <si>
    <t>2016-17 Funding within SFA</t>
  </si>
  <si>
    <t>2017-18 Funding within SFA</t>
  </si>
  <si>
    <t>2018-19 Funding Within SFA</t>
  </si>
  <si>
    <t xml:space="preserve">2018-19 Settlement Core Funding </t>
  </si>
  <si>
    <t>2018-19 Settlement Funding Assessment</t>
  </si>
  <si>
    <t>2018-19 Upper-Tier Funding within RSG</t>
  </si>
  <si>
    <t>2018-19 Lower-Tier Funding within RSG</t>
  </si>
  <si>
    <t>2018-19 Fire &amp; Rescue Funding within RSG</t>
  </si>
  <si>
    <t>2018-19 Other GLA Service Funding within RSG</t>
  </si>
  <si>
    <t>2018-19 London Police Funding within RSG</t>
  </si>
  <si>
    <t>2018-19 Revenue Support Grant</t>
  </si>
  <si>
    <t>2019-20 Settlement Core Funding</t>
  </si>
  <si>
    <t>2019-20 Upper-Tier Funding within RSG</t>
  </si>
  <si>
    <t>2019-20 Lower-Tier Funding within RSG</t>
  </si>
  <si>
    <t>2019-20 Fire &amp; Rescue Funding within RSG</t>
  </si>
  <si>
    <t>2019-20 Other GLA Service Funding within RSG</t>
  </si>
  <si>
    <t>2019-20 London Police Funding within RSG</t>
  </si>
  <si>
    <t>2018-19 Other GLA Services Funding within BFL</t>
  </si>
  <si>
    <t>2018-19 Police within RSG</t>
  </si>
  <si>
    <t>2018-19 Funding within RSG</t>
  </si>
  <si>
    <t xml:space="preserve">2018-19 Funding within BFL </t>
  </si>
  <si>
    <t>2018-19 Funding within SFA</t>
  </si>
  <si>
    <t>2019-20 Funding Within SFA</t>
  </si>
  <si>
    <t xml:space="preserve">2019-20 Settlement Core Funding </t>
  </si>
  <si>
    <t>2015-16 Care Act - funding reform</t>
  </si>
  <si>
    <t>2015-16 Care Act - funding reform apportioned between service tiers</t>
  </si>
  <si>
    <t>2016-17 Scaling Factors</t>
  </si>
  <si>
    <t>2017-18 Scaling Factors</t>
  </si>
  <si>
    <t>2018-19 Scaling Factors</t>
  </si>
  <si>
    <t>2019-20 Scaling Factors</t>
  </si>
  <si>
    <t>Local Authority</t>
  </si>
  <si>
    <t>Lead Local Flood Authority Grant</t>
  </si>
  <si>
    <t>Lead Local Flood Authority Grant apportioned between service ters</t>
  </si>
  <si>
    <t>SuDS</t>
  </si>
  <si>
    <t>SuDS apportioned between tiers</t>
  </si>
  <si>
    <t>Carbon Monoxide and Fire Alarm grant</t>
  </si>
  <si>
    <t>Carbon Monoxide and Fire Alarm grant apportioned between tiers</t>
  </si>
  <si>
    <t>2019-20 Revenue Support Grant</t>
  </si>
  <si>
    <t>Sep 15 RPI</t>
  </si>
  <si>
    <t>Sep 16 RPI</t>
  </si>
  <si>
    <t>Q3 2016 RPI</t>
  </si>
  <si>
    <t>Q3 2017 RPI</t>
  </si>
  <si>
    <t>Q3 2018 RPI</t>
  </si>
  <si>
    <t>RPI figures for calculating BFL</t>
  </si>
  <si>
    <t>2016-17 Upper-Tier Funding within BFL*</t>
  </si>
  <si>
    <t>2016-17 Lower-Tier Funding within BFL*</t>
  </si>
  <si>
    <t>2016-17 Fire &amp; Rescue Funding within BFL*</t>
  </si>
  <si>
    <t>2016-17 GLA Other Services Funding within BFL*</t>
  </si>
  <si>
    <t>2016-17 Police Funding within BFL*</t>
  </si>
  <si>
    <t>Baseline Funding Level*</t>
  </si>
  <si>
    <t>*As calculated in Section 5 of the Local Government Finance Report (England) 2016/17, used for the calculation of RSG.</t>
  </si>
  <si>
    <r>
      <t>2017-18 Upper-Tier Funding within BFL</t>
    </r>
    <r>
      <rPr>
        <vertAlign val="superscript"/>
        <sz val="10"/>
        <color theme="1"/>
        <rFont val="Arial"/>
        <family val="2"/>
      </rPr>
      <t>1</t>
    </r>
  </si>
  <si>
    <r>
      <t>2017-18 Lower-Tier Funding within BFL</t>
    </r>
    <r>
      <rPr>
        <vertAlign val="superscript"/>
        <sz val="10"/>
        <color theme="1"/>
        <rFont val="Arial"/>
        <family val="2"/>
      </rPr>
      <t>1</t>
    </r>
  </si>
  <si>
    <r>
      <t>2017-18 Fire &amp; Rescue Funding within BFL</t>
    </r>
    <r>
      <rPr>
        <vertAlign val="superscript"/>
        <sz val="10"/>
        <color theme="1"/>
        <rFont val="Arial"/>
        <family val="2"/>
      </rPr>
      <t>1</t>
    </r>
  </si>
  <si>
    <r>
      <t>2017-18 GLA Other Services Funding within BFL</t>
    </r>
    <r>
      <rPr>
        <vertAlign val="superscript"/>
        <sz val="10"/>
        <color theme="1"/>
        <rFont val="Arial"/>
        <family val="2"/>
      </rPr>
      <t>1</t>
    </r>
  </si>
  <si>
    <r>
      <t>2017-18 Police Funding within BFL</t>
    </r>
    <r>
      <rPr>
        <vertAlign val="superscript"/>
        <sz val="10"/>
        <color theme="1"/>
        <rFont val="Arial"/>
        <family val="2"/>
      </rPr>
      <t>1</t>
    </r>
  </si>
  <si>
    <r>
      <t>2017-18 Baseline Funding Level</t>
    </r>
    <r>
      <rPr>
        <b/>
        <vertAlign val="superscript"/>
        <sz val="10"/>
        <color theme="1"/>
        <rFont val="Arial"/>
        <family val="2"/>
      </rPr>
      <t>1</t>
    </r>
  </si>
  <si>
    <r>
      <t>2017-18 Settlement Funding Assessment</t>
    </r>
    <r>
      <rPr>
        <b/>
        <vertAlign val="superscript"/>
        <sz val="10"/>
        <color theme="1"/>
        <rFont val="Arial"/>
        <family val="2"/>
      </rPr>
      <t>2</t>
    </r>
  </si>
  <si>
    <r>
      <t>2017-18 Baseline Funding Level</t>
    </r>
    <r>
      <rPr>
        <vertAlign val="superscript"/>
        <sz val="10"/>
        <color theme="1"/>
        <rFont val="Arial"/>
        <family val="2"/>
      </rPr>
      <t>3</t>
    </r>
  </si>
  <si>
    <r>
      <t>2017-18 Settlement Funding Assessment (Updated)</t>
    </r>
    <r>
      <rPr>
        <vertAlign val="superscript"/>
        <sz val="10"/>
        <color theme="1"/>
        <rFont val="Arial"/>
        <family val="2"/>
      </rPr>
      <t>4,5</t>
    </r>
  </si>
  <si>
    <r>
      <t>2018-19 Baseline Funding Level</t>
    </r>
    <r>
      <rPr>
        <vertAlign val="superscript"/>
        <sz val="10"/>
        <color theme="1"/>
        <rFont val="Arial"/>
        <family val="2"/>
      </rPr>
      <t>3</t>
    </r>
  </si>
  <si>
    <r>
      <t>2018-19 Settlement Funding Assessment (Updated)</t>
    </r>
    <r>
      <rPr>
        <vertAlign val="superscript"/>
        <sz val="10"/>
        <color theme="1"/>
        <rFont val="Arial"/>
        <family val="2"/>
      </rPr>
      <t>4,5</t>
    </r>
  </si>
  <si>
    <r>
      <t>2018-19 Settlement Funding Assessment</t>
    </r>
    <r>
      <rPr>
        <b/>
        <vertAlign val="superscript"/>
        <sz val="10"/>
        <color theme="1"/>
        <rFont val="Arial"/>
        <family val="2"/>
      </rPr>
      <t>2</t>
    </r>
  </si>
  <si>
    <r>
      <t>2018-19 Upper-Tier Funding within BFL</t>
    </r>
    <r>
      <rPr>
        <vertAlign val="superscript"/>
        <sz val="10"/>
        <color theme="1"/>
        <rFont val="Arial"/>
        <family val="2"/>
      </rPr>
      <t>1</t>
    </r>
  </si>
  <si>
    <r>
      <t>2018-19 Lower-Tier Funding within BFL</t>
    </r>
    <r>
      <rPr>
        <vertAlign val="superscript"/>
        <sz val="10"/>
        <color theme="1"/>
        <rFont val="Arial"/>
        <family val="2"/>
      </rPr>
      <t>1</t>
    </r>
  </si>
  <si>
    <r>
      <t>2018-19 Fire &amp; Rescue Funding within BFL</t>
    </r>
    <r>
      <rPr>
        <vertAlign val="superscript"/>
        <sz val="10"/>
        <color theme="1"/>
        <rFont val="Arial"/>
        <family val="2"/>
      </rPr>
      <t>1</t>
    </r>
  </si>
  <si>
    <r>
      <t>2018-19 GLA Other Services Funding within BFL</t>
    </r>
    <r>
      <rPr>
        <vertAlign val="superscript"/>
        <sz val="10"/>
        <color theme="1"/>
        <rFont val="Arial"/>
        <family val="2"/>
      </rPr>
      <t>1</t>
    </r>
  </si>
  <si>
    <r>
      <t>2018-19 Police Funding within BFL</t>
    </r>
    <r>
      <rPr>
        <vertAlign val="superscript"/>
        <sz val="10"/>
        <color theme="1"/>
        <rFont val="Arial"/>
        <family val="2"/>
      </rPr>
      <t>1</t>
    </r>
  </si>
  <si>
    <r>
      <t>2018-19 Baseline Funding Level</t>
    </r>
    <r>
      <rPr>
        <b/>
        <vertAlign val="superscript"/>
        <sz val="10"/>
        <color theme="1"/>
        <rFont val="Arial"/>
        <family val="2"/>
      </rPr>
      <t>1</t>
    </r>
  </si>
  <si>
    <r>
      <t>2019-20 Upper-Tier Funding within BFL</t>
    </r>
    <r>
      <rPr>
        <vertAlign val="superscript"/>
        <sz val="10"/>
        <color theme="1"/>
        <rFont val="Arial"/>
        <family val="2"/>
      </rPr>
      <t>1</t>
    </r>
  </si>
  <si>
    <r>
      <t>2019-20 Lower-Tier Funding within BFL</t>
    </r>
    <r>
      <rPr>
        <vertAlign val="superscript"/>
        <sz val="10"/>
        <color theme="1"/>
        <rFont val="Arial"/>
        <family val="2"/>
      </rPr>
      <t>1</t>
    </r>
  </si>
  <si>
    <r>
      <t>2019-20 Fire &amp; Rescue Funding within BFL</t>
    </r>
    <r>
      <rPr>
        <vertAlign val="superscript"/>
        <sz val="10"/>
        <color theme="1"/>
        <rFont val="Arial"/>
        <family val="2"/>
      </rPr>
      <t>1</t>
    </r>
  </si>
  <si>
    <r>
      <t>2019-20 GLA Other Services Funding within BFL</t>
    </r>
    <r>
      <rPr>
        <vertAlign val="superscript"/>
        <sz val="10"/>
        <color theme="1"/>
        <rFont val="Arial"/>
        <family val="2"/>
      </rPr>
      <t>1</t>
    </r>
  </si>
  <si>
    <r>
      <t>2019-20 Police Funding within BFL</t>
    </r>
    <r>
      <rPr>
        <vertAlign val="superscript"/>
        <sz val="10"/>
        <color theme="1"/>
        <rFont val="Arial"/>
        <family val="2"/>
      </rPr>
      <t>1</t>
    </r>
  </si>
  <si>
    <r>
      <t>2019-20 Baseline Funding Level</t>
    </r>
    <r>
      <rPr>
        <b/>
        <vertAlign val="superscript"/>
        <sz val="10"/>
        <color theme="1"/>
        <rFont val="Arial"/>
        <family val="2"/>
      </rPr>
      <t>1</t>
    </r>
  </si>
  <si>
    <r>
      <t>2019-20 Settlement Funding Assessment</t>
    </r>
    <r>
      <rPr>
        <b/>
        <vertAlign val="superscript"/>
        <sz val="10"/>
        <color theme="1"/>
        <rFont val="Arial"/>
        <family val="2"/>
      </rPr>
      <t>2</t>
    </r>
  </si>
  <si>
    <r>
      <t>2019-20 Baseline Funding Level</t>
    </r>
    <r>
      <rPr>
        <vertAlign val="superscript"/>
        <sz val="10"/>
        <color theme="1"/>
        <rFont val="Arial"/>
        <family val="2"/>
      </rPr>
      <t>3</t>
    </r>
  </si>
  <si>
    <r>
      <rPr>
        <vertAlign val="super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>Calculated using change in Q3 2015 to Q3 2016 RPI as forecast by ONS at Autumn Statement 2015, and used for calculation of RSG.</t>
    </r>
  </si>
  <si>
    <r>
      <rPr>
        <vertAlign val="super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>Using BFL as in calculation of RSG, not BFL reflecting latest RPI figures.</t>
    </r>
  </si>
  <si>
    <r>
      <rPr>
        <vertAlign val="superscript"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>As calculated in Section 5 of the Local Government Finance Report (England) 2017/18.</t>
    </r>
  </si>
  <si>
    <r>
      <rPr>
        <vertAlign val="superscript"/>
        <sz val="10"/>
        <color theme="1"/>
        <rFont val="Arial"/>
        <family val="2"/>
      </rPr>
      <t>4</t>
    </r>
    <r>
      <rPr>
        <sz val="10"/>
        <color theme="1"/>
        <rFont val="Arial"/>
        <family val="2"/>
      </rPr>
      <t>Using BFL reflecting latest RPI figures.</t>
    </r>
  </si>
  <si>
    <r>
      <rPr>
        <vertAlign val="superscript"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>Calculated using change in Q3 2017 to Q3 2018 RPI as forecast by ONS at Autumn Statement 2016.</t>
    </r>
  </si>
  <si>
    <r>
      <rPr>
        <vertAlign val="super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>Calculated using change in Q3 2017 to Q3 2018 RPI as forecast by ONS at Autumn Statement 2015, and used for calculation of RSG.</t>
    </r>
  </si>
  <si>
    <r>
      <rPr>
        <vertAlign val="super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>Calculated using change in Q3 2016 to Q3 2017 RPI as forecast by ONS at Autumn Statement 2015, and used for calculation of RSG.</t>
    </r>
  </si>
  <si>
    <r>
      <rPr>
        <vertAlign val="superscript"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>Calculated using change in Q3 2016 to Q3 2017 RPI as forecast by ONS at Autumn Statement 2016.</t>
    </r>
  </si>
  <si>
    <r>
      <rPr>
        <vertAlign val="superscript"/>
        <sz val="10"/>
        <color theme="1"/>
        <rFont val="Arial"/>
        <family val="2"/>
      </rPr>
      <t>5</t>
    </r>
    <r>
      <rPr>
        <sz val="10"/>
        <color theme="1"/>
        <rFont val="Arial"/>
        <family val="2"/>
      </rPr>
      <t>If these calculations deliver a negative number these local authorities' Revenue Support Grant allocations for 2017/18 will be set to zero, as shown in the key information for local authority tables and the core spending power tables.</t>
    </r>
  </si>
  <si>
    <r>
      <rPr>
        <vertAlign val="superscript"/>
        <sz val="10"/>
        <color theme="1"/>
        <rFont val="Arial"/>
        <family val="2"/>
      </rPr>
      <t>5</t>
    </r>
    <r>
      <rPr>
        <sz val="10"/>
        <color theme="1"/>
        <rFont val="Arial"/>
        <family val="2"/>
      </rPr>
      <t>If these calculations deliver a negative number these local authorities' Revenue Support Grant allocations for 2018/19 will be set to zero, as shown in the key information for local authority tables and the core spending power tables.</t>
    </r>
  </si>
  <si>
    <r>
      <t>2019-20 Settlement Funding Assessment (Updated)</t>
    </r>
    <r>
      <rPr>
        <vertAlign val="superscript"/>
        <sz val="10"/>
        <color theme="1"/>
        <rFont val="Arial"/>
        <family val="2"/>
      </rPr>
      <t>4,5</t>
    </r>
  </si>
  <si>
    <r>
      <rPr>
        <vertAlign val="superscript"/>
        <sz val="10"/>
        <color theme="1"/>
        <rFont val="Arial"/>
        <family val="2"/>
      </rPr>
      <t>5</t>
    </r>
    <r>
      <rPr>
        <sz val="10"/>
        <color theme="1"/>
        <rFont val="Arial"/>
        <family val="2"/>
      </rPr>
      <t>If these calculations deliver a negative number in 2019/20, a local authority’s business rate top up or tariff will be adjusted by that amount, as presented in the key information for local authorities tables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</si>
</sst>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0.000"/>
    <numFmt numFmtId="165" formatCode="0.00000000000000"/>
    <numFmt numFmtId="166" formatCode="0.0"/>
  </numFmts>
  <fonts count="10" x14ac:knownFonts="1">
    <font>
      <sz val="12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0" tint="-0.499984740745262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vertAlign val="superscript"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7" fillId="0" borderId="0" applyFont="0" applyFill="0" applyBorder="0" applyAlignment="0" applyProtection="0"/>
  </cellStyleXfs>
  <cellXfs count="75">
    <xf numFmtId="0" fontId="0" fillId="0" borderId="0" xfId="0"/>
    <xf numFmtId="0" fontId="1" fillId="0" borderId="0" xfId="1" applyFont="1"/>
    <xf numFmtId="3" fontId="2" fillId="0" borderId="0" xfId="1" applyNumberFormat="1" applyFont="1" applyFill="1" applyAlignment="1">
      <alignment vertical="top" wrapText="1"/>
    </xf>
    <xf numFmtId="3" fontId="1" fillId="0" borderId="0" xfId="1" applyNumberFormat="1" applyFont="1" applyFill="1" applyAlignment="1">
      <alignment vertical="top" wrapText="1"/>
    </xf>
    <xf numFmtId="3" fontId="1" fillId="0" borderId="0" xfId="1" applyNumberFormat="1" applyFont="1"/>
    <xf numFmtId="3" fontId="3" fillId="0" borderId="0" xfId="0" applyNumberFormat="1" applyFont="1"/>
    <xf numFmtId="3" fontId="4" fillId="0" borderId="0" xfId="0" applyNumberFormat="1" applyFont="1"/>
    <xf numFmtId="0" fontId="3" fillId="0" borderId="0" xfId="0" applyFont="1"/>
    <xf numFmtId="0" fontId="1" fillId="3" borderId="0" xfId="1" applyFont="1" applyFill="1"/>
    <xf numFmtId="3" fontId="3" fillId="3" borderId="0" xfId="0" applyNumberFormat="1" applyFont="1" applyFill="1"/>
    <xf numFmtId="3" fontId="4" fillId="3" borderId="0" xfId="0" applyNumberFormat="1" applyFont="1" applyFill="1"/>
    <xf numFmtId="0" fontId="3" fillId="3" borderId="0" xfId="0" applyFont="1" applyFill="1"/>
    <xf numFmtId="0" fontId="1" fillId="4" borderId="0" xfId="1" applyFont="1" applyFill="1"/>
    <xf numFmtId="3" fontId="3" fillId="4" borderId="0" xfId="0" applyNumberFormat="1" applyFont="1" applyFill="1"/>
    <xf numFmtId="3" fontId="4" fillId="4" borderId="0" xfId="0" applyNumberFormat="1" applyFont="1" applyFill="1"/>
    <xf numFmtId="0" fontId="3" fillId="4" borderId="0" xfId="0" applyFont="1" applyFill="1"/>
    <xf numFmtId="0" fontId="1" fillId="2" borderId="0" xfId="1" applyFont="1" applyFill="1"/>
    <xf numFmtId="0" fontId="1" fillId="6" borderId="0" xfId="1" applyFont="1" applyFill="1"/>
    <xf numFmtId="3" fontId="3" fillId="6" borderId="0" xfId="0" applyNumberFormat="1" applyFont="1" applyFill="1"/>
    <xf numFmtId="3" fontId="4" fillId="6" borderId="0" xfId="0" applyNumberFormat="1" applyFont="1" applyFill="1"/>
    <xf numFmtId="0" fontId="3" fillId="6" borderId="0" xfId="0" applyFont="1" applyFill="1"/>
    <xf numFmtId="0" fontId="1" fillId="0" borderId="0" xfId="1" applyFont="1" applyFill="1"/>
    <xf numFmtId="0" fontId="1" fillId="5" borderId="0" xfId="1" applyFont="1" applyFill="1"/>
    <xf numFmtId="3" fontId="3" fillId="5" borderId="0" xfId="0" applyNumberFormat="1" applyFont="1" applyFill="1"/>
    <xf numFmtId="3" fontId="4" fillId="5" borderId="0" xfId="0" applyNumberFormat="1" applyFont="1" applyFill="1"/>
    <xf numFmtId="0" fontId="3" fillId="5" borderId="0" xfId="0" applyFont="1" applyFill="1"/>
    <xf numFmtId="3" fontId="3" fillId="0" borderId="0" xfId="0" applyNumberFormat="1" applyFont="1" applyFill="1"/>
    <xf numFmtId="3" fontId="5" fillId="0" borderId="0" xfId="0" applyNumberFormat="1" applyFont="1"/>
    <xf numFmtId="0" fontId="1" fillId="7" borderId="0" xfId="1" applyFont="1" applyFill="1"/>
    <xf numFmtId="3" fontId="1" fillId="7" borderId="0" xfId="0" applyNumberFormat="1" applyFont="1" applyFill="1"/>
    <xf numFmtId="3" fontId="2" fillId="7" borderId="0" xfId="0" applyNumberFormat="1" applyFont="1" applyFill="1"/>
    <xf numFmtId="0" fontId="1" fillId="7" borderId="0" xfId="0" applyFont="1" applyFill="1"/>
    <xf numFmtId="3" fontId="3" fillId="7" borderId="0" xfId="0" applyNumberFormat="1" applyFont="1" applyFill="1"/>
    <xf numFmtId="3" fontId="4" fillId="7" borderId="0" xfId="0" applyNumberFormat="1" applyFont="1" applyFill="1"/>
    <xf numFmtId="0" fontId="3" fillId="7" borderId="0" xfId="0" applyFont="1" applyFill="1"/>
    <xf numFmtId="0" fontId="3" fillId="0" borderId="0" xfId="0" applyFont="1" applyAlignment="1">
      <alignment vertical="top" wrapText="1"/>
    </xf>
    <xf numFmtId="3" fontId="3" fillId="0" borderId="0" xfId="0" applyNumberFormat="1" applyFont="1" applyAlignment="1">
      <alignment vertical="top" wrapText="1"/>
    </xf>
    <xf numFmtId="3" fontId="1" fillId="3" borderId="0" xfId="1" applyNumberFormat="1" applyFont="1" applyFill="1"/>
    <xf numFmtId="3" fontId="1" fillId="4" borderId="0" xfId="1" applyNumberFormat="1" applyFont="1" applyFill="1"/>
    <xf numFmtId="3" fontId="1" fillId="7" borderId="0" xfId="1" applyNumberFormat="1" applyFont="1" applyFill="1"/>
    <xf numFmtId="3" fontId="1" fillId="6" borderId="0" xfId="1" applyNumberFormat="1" applyFont="1" applyFill="1"/>
    <xf numFmtId="3" fontId="1" fillId="0" borderId="0" xfId="1" applyNumberFormat="1" applyFont="1" applyFill="1"/>
    <xf numFmtId="3" fontId="1" fillId="5" borderId="0" xfId="1" applyNumberFormat="1" applyFont="1" applyFill="1"/>
    <xf numFmtId="3" fontId="3" fillId="0" borderId="0" xfId="0" applyNumberFormat="1" applyFont="1" applyFill="1" applyAlignment="1">
      <alignment vertical="top" wrapText="1"/>
    </xf>
    <xf numFmtId="3" fontId="4" fillId="0" borderId="0" xfId="0" applyNumberFormat="1" applyFont="1" applyAlignment="1">
      <alignment vertical="top" wrapText="1"/>
    </xf>
    <xf numFmtId="3" fontId="1" fillId="8" borderId="0" xfId="1" applyNumberFormat="1" applyFont="1" applyFill="1" applyAlignment="1">
      <alignment vertical="top" wrapText="1"/>
    </xf>
    <xf numFmtId="3" fontId="1" fillId="8" borderId="0" xfId="0" applyNumberFormat="1" applyFont="1" applyFill="1"/>
    <xf numFmtId="164" fontId="3" fillId="0" borderId="0" xfId="0" applyNumberFormat="1" applyFont="1"/>
    <xf numFmtId="0" fontId="4" fillId="0" borderId="0" xfId="0" applyFont="1"/>
    <xf numFmtId="3" fontId="3" fillId="0" borderId="1" xfId="0" applyNumberFormat="1" applyFont="1" applyBorder="1"/>
    <xf numFmtId="0" fontId="3" fillId="0" borderId="0" xfId="0" applyFont="1" applyBorder="1"/>
    <xf numFmtId="3" fontId="3" fillId="0" borderId="0" xfId="0" applyNumberFormat="1" applyFont="1" applyBorder="1"/>
    <xf numFmtId="0" fontId="3" fillId="0" borderId="0" xfId="0" applyFont="1" applyAlignment="1">
      <alignment horizontal="right"/>
    </xf>
    <xf numFmtId="166" fontId="3" fillId="0" borderId="0" xfId="0" applyNumberFormat="1" applyFont="1" applyAlignment="1">
      <alignment horizontal="right"/>
    </xf>
    <xf numFmtId="164" fontId="3" fillId="0" borderId="0" xfId="0" applyNumberFormat="1" applyFont="1" applyAlignment="1">
      <alignment horizontal="right"/>
    </xf>
    <xf numFmtId="0" fontId="3" fillId="0" borderId="2" xfId="0" applyFont="1" applyBorder="1"/>
    <xf numFmtId="3" fontId="3" fillId="0" borderId="3" xfId="0" applyNumberFormat="1" applyFont="1" applyBorder="1"/>
    <xf numFmtId="3" fontId="3" fillId="0" borderId="4" xfId="0" applyNumberFormat="1" applyFont="1" applyBorder="1"/>
    <xf numFmtId="0" fontId="3" fillId="0" borderId="5" xfId="0" applyFont="1" applyBorder="1"/>
    <xf numFmtId="3" fontId="3" fillId="0" borderId="6" xfId="0" applyNumberFormat="1" applyFont="1" applyBorder="1"/>
    <xf numFmtId="0" fontId="3" fillId="0" borderId="7" xfId="0" applyFont="1" applyFill="1" applyBorder="1"/>
    <xf numFmtId="3" fontId="3" fillId="0" borderId="8" xfId="0" applyNumberFormat="1" applyFont="1" applyBorder="1"/>
    <xf numFmtId="0" fontId="3" fillId="0" borderId="5" xfId="0" applyFont="1" applyFill="1" applyBorder="1"/>
    <xf numFmtId="0" fontId="3" fillId="0" borderId="7" xfId="0" applyFont="1" applyBorder="1"/>
    <xf numFmtId="0" fontId="3" fillId="0" borderId="8" xfId="0" applyFont="1" applyBorder="1"/>
    <xf numFmtId="0" fontId="4" fillId="0" borderId="2" xfId="0" applyFont="1" applyBorder="1"/>
    <xf numFmtId="0" fontId="3" fillId="0" borderId="3" xfId="0" applyFont="1" applyBorder="1" applyAlignment="1">
      <alignment horizontal="right"/>
    </xf>
    <xf numFmtId="0" fontId="3" fillId="0" borderId="4" xfId="0" applyFont="1" applyBorder="1" applyAlignment="1">
      <alignment horizontal="right"/>
    </xf>
    <xf numFmtId="0" fontId="4" fillId="0" borderId="0" xfId="0" applyFont="1" applyAlignment="1">
      <alignment horizontal="right"/>
    </xf>
    <xf numFmtId="0" fontId="6" fillId="0" borderId="9" xfId="0" applyFont="1" applyBorder="1"/>
    <xf numFmtId="165" fontId="6" fillId="0" borderId="10" xfId="0" applyNumberFormat="1" applyFont="1" applyBorder="1"/>
    <xf numFmtId="165" fontId="6" fillId="0" borderId="11" xfId="0" applyNumberFormat="1" applyFont="1" applyBorder="1"/>
    <xf numFmtId="43" fontId="3" fillId="0" borderId="0" xfId="2" applyFont="1"/>
    <xf numFmtId="2" fontId="3" fillId="0" borderId="0" xfId="0" applyNumberFormat="1" applyFont="1"/>
    <xf numFmtId="0" fontId="4" fillId="0" borderId="0" xfId="0" applyFont="1" applyAlignment="1">
      <alignment horizontal="center"/>
    </xf>
  </cellXfs>
  <cellStyles count="3">
    <cellStyle name="Comma" xfId="2" builtinId="3"/>
    <cellStyle name="Normal" xfId="0" builtinId="0"/>
    <cellStyle name="Normal 2" xfId="1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FF"/>
      <color rgb="FFFF99CC"/>
      <color rgb="FF66FFFF"/>
      <color rgb="FFFFFF99"/>
      <color rgb="FFFFFF66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10" Type="http://schemas.openxmlformats.org/officeDocument/2006/relationships/externalLink" Target="externalLinks/externalLink2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eadsp002.desktop21.dclg.gov.uk\dclgdfs\ASD_File_Plan$\ADD%20Directorate\Local%20Policy%20Analysis\LGF\Settlement\Final%20products%20to%20be%20published%20201617\Supporting%20tableJ-%20SFA%20calculation%20model\temp\1314%20raw%20fg%20split%20by%20tier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1617\CTF1516.csv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1617\careact_v3.csv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1617\FWMA.csv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1617\SUDS2.csv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1617\COFA.csv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eadsp002.desktop21.dclg.gov.uk\dclgdfs\ASD_File_Plan$\ADD%20Directorate\Local%20Policy%20Analysis\LGF\Settlement\Final%20products%20to%20be%20published%20201617\Supporting%20tableJ-%20SFA%20calculation%20model\temp\adj15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1617\esg1516.csv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1617\CTR1516_statsrel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6">
          <cell r="A6" t="str">
            <v>TE</v>
          </cell>
          <cell r="B6" t="str">
            <v>TOTAL England</v>
          </cell>
          <cell r="C6">
            <v>26718533747</v>
          </cell>
        </row>
        <row r="7">
          <cell r="A7" t="str">
            <v>R403</v>
          </cell>
          <cell r="B7" t="str">
            <v>Isles of Scilly</v>
          </cell>
          <cell r="C7">
            <v>2599000</v>
          </cell>
        </row>
        <row r="8">
          <cell r="A8" t="str">
            <v>TS</v>
          </cell>
          <cell r="B8" t="str">
            <v>TOTAL Shire areas</v>
          </cell>
          <cell r="C8">
            <v>13246069780.863701</v>
          </cell>
        </row>
        <row r="9">
          <cell r="A9" t="str">
            <v>TM</v>
          </cell>
          <cell r="B9" t="str">
            <v>TOTAL Metropolitan areas</v>
          </cell>
          <cell r="C9">
            <v>7580608925.4380398</v>
          </cell>
        </row>
        <row r="10">
          <cell r="A10" t="str">
            <v>TL</v>
          </cell>
          <cell r="B10" t="str">
            <v>TOTAL London area</v>
          </cell>
          <cell r="C10">
            <v>5889256040.6982203</v>
          </cell>
        </row>
        <row r="11">
          <cell r="A11" t="str">
            <v>TSCFIR</v>
          </cell>
          <cell r="B11" t="str">
            <v>TOTAL Shire counties with fire</v>
          </cell>
          <cell r="C11">
            <v>1571810747.89873</v>
          </cell>
        </row>
        <row r="12">
          <cell r="A12" t="str">
            <v>TSCNFIR</v>
          </cell>
          <cell r="B12" t="str">
            <v>TOTAL Shire counties without fire</v>
          </cell>
          <cell r="C12">
            <v>2476363697.7023101</v>
          </cell>
        </row>
        <row r="13">
          <cell r="A13" t="str">
            <v>TUFIR</v>
          </cell>
          <cell r="B13" t="str">
            <v>TOTAL Shire unitaries with fire</v>
          </cell>
          <cell r="C13">
            <v>380470289.57667899</v>
          </cell>
        </row>
        <row r="14">
          <cell r="A14" t="str">
            <v>TUNFIR</v>
          </cell>
          <cell r="B14" t="str">
            <v>TOTAL Shire unitaries without fire</v>
          </cell>
          <cell r="C14">
            <v>3801262198.7930799</v>
          </cell>
        </row>
        <row r="15">
          <cell r="A15" t="str">
            <v>TSD</v>
          </cell>
          <cell r="B15" t="str">
            <v>TOTAL Shire districts</v>
          </cell>
          <cell r="C15">
            <v>1032042988.59104</v>
          </cell>
        </row>
        <row r="16">
          <cell r="A16" t="str">
            <v>TSPOL</v>
          </cell>
          <cell r="B16" t="str">
            <v>TOTAL Shire police authorities</v>
          </cell>
          <cell r="C16">
            <v>3581733415.9890299</v>
          </cell>
        </row>
        <row r="17">
          <cell r="A17" t="str">
            <v>TSFIR</v>
          </cell>
          <cell r="B17" t="str">
            <v>TOTAL Combined fire authorities</v>
          </cell>
          <cell r="C17">
            <v>402386442.31285203</v>
          </cell>
        </row>
        <row r="18">
          <cell r="A18" t="str">
            <v>TMD</v>
          </cell>
          <cell r="B18" t="str">
            <v>TOTAL Metropolitan districts</v>
          </cell>
          <cell r="C18">
            <v>5346501308.8034601</v>
          </cell>
        </row>
        <row r="19">
          <cell r="A19" t="str">
            <v>TPOL</v>
          </cell>
          <cell r="B19" t="str">
            <v>TOTAL Met police authorities</v>
          </cell>
          <cell r="C19">
            <v>1970053637.2295699</v>
          </cell>
        </row>
        <row r="20">
          <cell r="A20" t="str">
            <v>TFIR</v>
          </cell>
          <cell r="B20" t="str">
            <v>TOTAL Met fire authorities</v>
          </cell>
          <cell r="C20">
            <v>264053979.40501601</v>
          </cell>
        </row>
        <row r="21">
          <cell r="A21" t="str">
            <v>TLB</v>
          </cell>
          <cell r="B21" t="str">
            <v>TOTAL London boroughs</v>
          </cell>
          <cell r="C21">
            <v>3627960413.1985798</v>
          </cell>
        </row>
        <row r="22">
          <cell r="A22" t="str">
            <v>TILB</v>
          </cell>
          <cell r="B22" t="str">
            <v>TOTAL Inner London bors inc City</v>
          </cell>
          <cell r="C22">
            <v>1773055875.44591</v>
          </cell>
        </row>
        <row r="23">
          <cell r="A23" t="str">
            <v>TOLB</v>
          </cell>
          <cell r="B23" t="str">
            <v>TOTAL Outer London boroughs</v>
          </cell>
          <cell r="C23">
            <v>1854904537.75267</v>
          </cell>
        </row>
        <row r="24">
          <cell r="A24" t="str">
            <v>R570</v>
          </cell>
          <cell r="B24" t="str">
            <v>GLA - all functions</v>
          </cell>
          <cell r="C24">
            <v>2214336132.48423</v>
          </cell>
        </row>
        <row r="25">
          <cell r="A25" t="str">
            <v>R801</v>
          </cell>
          <cell r="B25" t="str">
            <v>South West GOR</v>
          </cell>
          <cell r="C25">
            <v>2121585687.4343801</v>
          </cell>
        </row>
        <row r="26">
          <cell r="A26" t="str">
            <v>R802</v>
          </cell>
          <cell r="B26" t="str">
            <v>South East GOR</v>
          </cell>
          <cell r="C26">
            <v>2746005861.9324198</v>
          </cell>
        </row>
        <row r="27">
          <cell r="A27" t="str">
            <v>R803</v>
          </cell>
          <cell r="B27" t="str">
            <v>London GOR</v>
          </cell>
          <cell r="C27">
            <v>5889256040.6982203</v>
          </cell>
        </row>
        <row r="28">
          <cell r="A28" t="str">
            <v>R804</v>
          </cell>
          <cell r="B28" t="str">
            <v>Eastern GOR</v>
          </cell>
          <cell r="C28">
            <v>2200055607.0578699</v>
          </cell>
        </row>
        <row r="29">
          <cell r="A29" t="str">
            <v>R805</v>
          </cell>
          <cell r="B29" t="str">
            <v>East Midlands GOR</v>
          </cell>
          <cell r="C29">
            <v>2079625263.41679</v>
          </cell>
        </row>
        <row r="30">
          <cell r="A30" t="str">
            <v>R806</v>
          </cell>
          <cell r="B30" t="str">
            <v>West Midlands GOR</v>
          </cell>
          <cell r="C30">
            <v>3117605979.2291498</v>
          </cell>
        </row>
        <row r="31">
          <cell r="A31" t="str">
            <v>R807</v>
          </cell>
          <cell r="B31" t="str">
            <v>Yorkshire and Humber GOR</v>
          </cell>
          <cell r="C31">
            <v>2850142784.4251599</v>
          </cell>
        </row>
        <row r="32">
          <cell r="A32" t="str">
            <v>R808</v>
          </cell>
          <cell r="B32" t="str">
            <v>North East GOR</v>
          </cell>
          <cell r="C32">
            <v>1629405791.08255</v>
          </cell>
        </row>
        <row r="33">
          <cell r="A33" t="str">
            <v>R809</v>
          </cell>
          <cell r="B33" t="str">
            <v>North West GOR</v>
          </cell>
          <cell r="C33">
            <v>3081889983.5688701</v>
          </cell>
        </row>
        <row r="34">
          <cell r="A34" t="str">
            <v>R810</v>
          </cell>
          <cell r="B34" t="str">
            <v>Merseyside GOR</v>
          </cell>
          <cell r="C34">
            <v>1002960748.15455</v>
          </cell>
        </row>
        <row r="35">
          <cell r="A35" t="str">
            <v>R811</v>
          </cell>
          <cell r="B35" t="str">
            <v>North West GOR (combo)</v>
          </cell>
          <cell r="C35">
            <v>4084850731.7234302</v>
          </cell>
        </row>
        <row r="36">
          <cell r="A36" t="str">
            <v>DB_EDU</v>
          </cell>
          <cell r="B36" t="str">
            <v>DB_EDU - Education Damping Block</v>
          </cell>
          <cell r="C36">
            <v>14500426420.6318</v>
          </cell>
        </row>
        <row r="37">
          <cell r="A37" t="str">
            <v>DB_POL</v>
          </cell>
          <cell r="B37" t="str">
            <v>DB_POL - Police Damping Block</v>
          </cell>
          <cell r="C37">
            <v>7565328766.2412205</v>
          </cell>
        </row>
        <row r="38">
          <cell r="A38" t="str">
            <v>DB_FIR</v>
          </cell>
          <cell r="B38" t="str">
            <v>DB_FIR - Fire Damping Block</v>
          </cell>
          <cell r="C38">
            <v>1056992010.1341701</v>
          </cell>
        </row>
        <row r="39">
          <cell r="A39" t="str">
            <v>DB_OTH</v>
          </cell>
          <cell r="B39" t="str">
            <v>DB_OTH - Other Damping Block</v>
          </cell>
          <cell r="C39">
            <v>3593187549.9927201</v>
          </cell>
        </row>
        <row r="40">
          <cell r="A40" t="str">
            <v>R555</v>
          </cell>
          <cell r="B40" t="str">
            <v>City of London - non-police</v>
          </cell>
          <cell r="C40">
            <v>31754167.047903001</v>
          </cell>
        </row>
        <row r="41">
          <cell r="A41" t="str">
            <v>R555L</v>
          </cell>
          <cell r="B41" t="str">
            <v>City of London (Lower)</v>
          </cell>
          <cell r="C41">
            <v>14196141.468139</v>
          </cell>
        </row>
        <row r="42">
          <cell r="A42" t="str">
            <v>R555U</v>
          </cell>
          <cell r="B42" t="str">
            <v>City of London (Upper)</v>
          </cell>
          <cell r="C42">
            <v>17558025.579764001</v>
          </cell>
        </row>
        <row r="43">
          <cell r="A43" t="str">
            <v>R371</v>
          </cell>
          <cell r="B43" t="str">
            <v>Camden</v>
          </cell>
          <cell r="C43">
            <v>132750657.09678499</v>
          </cell>
        </row>
        <row r="44">
          <cell r="A44" t="str">
            <v>R371L</v>
          </cell>
          <cell r="B44" t="str">
            <v>Camden (Lower)</v>
          </cell>
          <cell r="C44">
            <v>44037374.639905997</v>
          </cell>
        </row>
        <row r="45">
          <cell r="A45" t="str">
            <v>R371U</v>
          </cell>
          <cell r="B45" t="str">
            <v>Camden (Upper)</v>
          </cell>
          <cell r="C45">
            <v>88713282.456879005</v>
          </cell>
        </row>
        <row r="46">
          <cell r="A46" t="str">
            <v>R372</v>
          </cell>
          <cell r="B46" t="str">
            <v>Greenwich</v>
          </cell>
          <cell r="C46">
            <v>153497090.99547499</v>
          </cell>
        </row>
        <row r="47">
          <cell r="A47" t="str">
            <v>R372L</v>
          </cell>
          <cell r="B47" t="str">
            <v>Greenwich (Lower)</v>
          </cell>
          <cell r="C47">
            <v>29257676.219386</v>
          </cell>
        </row>
        <row r="48">
          <cell r="A48" t="str">
            <v>R372U</v>
          </cell>
          <cell r="B48" t="str">
            <v>Greenwich (Upper)</v>
          </cell>
          <cell r="C48">
            <v>124239414.776088</v>
          </cell>
        </row>
        <row r="49">
          <cell r="A49" t="str">
            <v>R373</v>
          </cell>
          <cell r="B49" t="str">
            <v>Hackney</v>
          </cell>
          <cell r="C49">
            <v>194008608.735448</v>
          </cell>
        </row>
        <row r="50">
          <cell r="A50" t="str">
            <v>R373L</v>
          </cell>
          <cell r="B50" t="str">
            <v>Hackney (Lower)</v>
          </cell>
          <cell r="C50">
            <v>47135118.689537004</v>
          </cell>
        </row>
        <row r="51">
          <cell r="A51" t="str">
            <v>R373U</v>
          </cell>
          <cell r="B51" t="str">
            <v>Hackney (Upper)</v>
          </cell>
          <cell r="C51">
            <v>146873490.04591101</v>
          </cell>
        </row>
        <row r="52">
          <cell r="A52" t="str">
            <v>R374</v>
          </cell>
          <cell r="B52" t="str">
            <v>Hammersmith and Fulham</v>
          </cell>
          <cell r="C52">
            <v>85508788.110033005</v>
          </cell>
        </row>
        <row r="53">
          <cell r="A53" t="str">
            <v>R374L</v>
          </cell>
          <cell r="B53" t="str">
            <v>Hammersmith and Fulham (Lower)</v>
          </cell>
          <cell r="C53">
            <v>30198961.084074002</v>
          </cell>
        </row>
        <row r="54">
          <cell r="A54" t="str">
            <v>R374U</v>
          </cell>
          <cell r="B54" t="str">
            <v>Hammersmith and Fulham (Upper)</v>
          </cell>
          <cell r="C54">
            <v>55309827.025959</v>
          </cell>
        </row>
        <row r="55">
          <cell r="A55" t="str">
            <v>R375</v>
          </cell>
          <cell r="B55" t="str">
            <v>Islington</v>
          </cell>
          <cell r="C55">
            <v>133313847.260741</v>
          </cell>
        </row>
        <row r="56">
          <cell r="A56" t="str">
            <v>R375L</v>
          </cell>
          <cell r="B56" t="str">
            <v>Islington (Lower)</v>
          </cell>
          <cell r="C56">
            <v>36629589.413914002</v>
          </cell>
        </row>
        <row r="57">
          <cell r="A57" t="str">
            <v>R375U</v>
          </cell>
          <cell r="B57" t="str">
            <v>Islington (Upper)</v>
          </cell>
          <cell r="C57">
            <v>96684257.846826002</v>
          </cell>
        </row>
        <row r="58">
          <cell r="A58" t="str">
            <v>R376</v>
          </cell>
          <cell r="B58" t="str">
            <v>Kensington and Chelsea</v>
          </cell>
          <cell r="C58">
            <v>61586522.997945003</v>
          </cell>
        </row>
        <row r="59">
          <cell r="A59" t="str">
            <v>R376L</v>
          </cell>
          <cell r="B59" t="str">
            <v>Kensington and Chelsea (Lower)</v>
          </cell>
          <cell r="C59">
            <v>29554569.217966001</v>
          </cell>
        </row>
        <row r="60">
          <cell r="A60" t="str">
            <v>R376U</v>
          </cell>
          <cell r="B60" t="str">
            <v>Kensington and Chelsea (Upper)</v>
          </cell>
          <cell r="C60">
            <v>32031953.779979002</v>
          </cell>
        </row>
        <row r="61">
          <cell r="A61" t="str">
            <v>R377</v>
          </cell>
          <cell r="B61" t="str">
            <v>Lambeth</v>
          </cell>
          <cell r="C61">
            <v>181057547.69726899</v>
          </cell>
        </row>
        <row r="62">
          <cell r="A62" t="str">
            <v>R377L</v>
          </cell>
          <cell r="B62" t="str">
            <v>Lambeth (Lower)</v>
          </cell>
          <cell r="C62">
            <v>45677936.282462999</v>
          </cell>
        </row>
        <row r="63">
          <cell r="A63" t="str">
            <v>R377U</v>
          </cell>
          <cell r="B63" t="str">
            <v>Lambeth (Upper)</v>
          </cell>
          <cell r="C63">
            <v>135379611.41480601</v>
          </cell>
        </row>
        <row r="64">
          <cell r="A64" t="str">
            <v>R378</v>
          </cell>
          <cell r="B64" t="str">
            <v>Lewisham</v>
          </cell>
          <cell r="C64">
            <v>170214711.45903799</v>
          </cell>
        </row>
        <row r="65">
          <cell r="A65" t="str">
            <v>R378L</v>
          </cell>
          <cell r="B65" t="str">
            <v>Lewisham (Lower)</v>
          </cell>
          <cell r="C65">
            <v>34231435.057021998</v>
          </cell>
        </row>
        <row r="66">
          <cell r="A66" t="str">
            <v>R378U</v>
          </cell>
          <cell r="B66" t="str">
            <v>Lewisham (Upper)</v>
          </cell>
          <cell r="C66">
            <v>135983276.40201601</v>
          </cell>
        </row>
        <row r="67">
          <cell r="A67" t="str">
            <v>R379</v>
          </cell>
          <cell r="B67" t="str">
            <v>Southwark</v>
          </cell>
          <cell r="C67">
            <v>191648561.90288401</v>
          </cell>
        </row>
        <row r="68">
          <cell r="A68" t="str">
            <v>R379L</v>
          </cell>
          <cell r="B68" t="str">
            <v>Southwark (Lower)</v>
          </cell>
          <cell r="C68">
            <v>52828896.883464999</v>
          </cell>
        </row>
        <row r="69">
          <cell r="A69" t="str">
            <v>R379U</v>
          </cell>
          <cell r="B69" t="str">
            <v>Southwark (Upper)</v>
          </cell>
          <cell r="C69">
            <v>138819665.01941901</v>
          </cell>
        </row>
        <row r="70">
          <cell r="A70" t="str">
            <v>R380</v>
          </cell>
          <cell r="B70" t="str">
            <v>Tower Hamlets</v>
          </cell>
          <cell r="C70">
            <v>201815736.17940399</v>
          </cell>
        </row>
        <row r="71">
          <cell r="A71" t="str">
            <v>R380L</v>
          </cell>
          <cell r="B71" t="str">
            <v>Tower Hamlets (Lower)</v>
          </cell>
          <cell r="C71">
            <v>62289587.319655001</v>
          </cell>
        </row>
        <row r="72">
          <cell r="A72" t="str">
            <v>R380U</v>
          </cell>
          <cell r="B72" t="str">
            <v>Tower Hamlets (Upper)</v>
          </cell>
          <cell r="C72">
            <v>139526148.85974801</v>
          </cell>
        </row>
        <row r="73">
          <cell r="A73" t="str">
            <v>R381</v>
          </cell>
          <cell r="B73" t="str">
            <v>Wandsworth</v>
          </cell>
          <cell r="C73">
            <v>97828107.396752998</v>
          </cell>
        </row>
        <row r="74">
          <cell r="A74" t="str">
            <v>R381L</v>
          </cell>
          <cell r="B74" t="str">
            <v>Wandsworth (Lower)</v>
          </cell>
          <cell r="C74">
            <v>38368517.024489999</v>
          </cell>
        </row>
        <row r="75">
          <cell r="A75" t="str">
            <v>R381U</v>
          </cell>
          <cell r="B75" t="str">
            <v>Wandsworth (Upper)</v>
          </cell>
          <cell r="C75">
            <v>59459590.372262999</v>
          </cell>
        </row>
        <row r="76">
          <cell r="A76" t="str">
            <v>R382</v>
          </cell>
          <cell r="B76" t="str">
            <v>Westminster</v>
          </cell>
          <cell r="C76">
            <v>138071528.56624001</v>
          </cell>
        </row>
        <row r="77">
          <cell r="A77" t="str">
            <v>R382L</v>
          </cell>
          <cell r="B77" t="str">
            <v>Westminster (Lower)</v>
          </cell>
          <cell r="C77">
            <v>57565079.884924002</v>
          </cell>
        </row>
        <row r="78">
          <cell r="A78" t="str">
            <v>R382U</v>
          </cell>
          <cell r="B78" t="str">
            <v>Westminster (Upper)</v>
          </cell>
          <cell r="C78">
            <v>80506448.681317002</v>
          </cell>
        </row>
        <row r="79">
          <cell r="A79" t="str">
            <v>R383</v>
          </cell>
          <cell r="B79" t="str">
            <v>Barking and Dagenham</v>
          </cell>
          <cell r="C79">
            <v>108770661.597031</v>
          </cell>
        </row>
        <row r="80">
          <cell r="A80" t="str">
            <v>R383L</v>
          </cell>
          <cell r="B80" t="str">
            <v>Barking and Dagenham (Lower)</v>
          </cell>
          <cell r="C80">
            <v>19275426.181008998</v>
          </cell>
        </row>
        <row r="81">
          <cell r="A81" t="str">
            <v>R383U</v>
          </cell>
          <cell r="B81" t="str">
            <v>Barking and Dagenham (Upper)</v>
          </cell>
          <cell r="C81">
            <v>89495235.416022003</v>
          </cell>
        </row>
        <row r="82">
          <cell r="A82" t="str">
            <v>R384</v>
          </cell>
          <cell r="B82" t="str">
            <v>Barnet</v>
          </cell>
          <cell r="C82">
            <v>88791390.915121004</v>
          </cell>
        </row>
        <row r="83">
          <cell r="A83" t="str">
            <v>R384L</v>
          </cell>
          <cell r="B83" t="str">
            <v>Barnet (Lower)</v>
          </cell>
          <cell r="C83">
            <v>24242958.885299999</v>
          </cell>
        </row>
        <row r="84">
          <cell r="A84" t="str">
            <v>R384U</v>
          </cell>
          <cell r="B84" t="str">
            <v>Barnet (Upper)</v>
          </cell>
          <cell r="C84">
            <v>64548432.029821001</v>
          </cell>
        </row>
        <row r="85">
          <cell r="A85" t="str">
            <v>R385</v>
          </cell>
          <cell r="B85" t="str">
            <v>Bexley</v>
          </cell>
          <cell r="C85">
            <v>62709428.673836999</v>
          </cell>
        </row>
        <row r="86">
          <cell r="A86" t="str">
            <v>R385L</v>
          </cell>
          <cell r="B86" t="str">
            <v>Bexley (Lower)</v>
          </cell>
          <cell r="C86">
            <v>13942190.483024999</v>
          </cell>
        </row>
        <row r="87">
          <cell r="A87" t="str">
            <v>R385U</v>
          </cell>
          <cell r="B87" t="str">
            <v>Bexley (Upper)</v>
          </cell>
          <cell r="C87">
            <v>48767238.190811999</v>
          </cell>
        </row>
        <row r="88">
          <cell r="A88" t="str">
            <v>R386</v>
          </cell>
          <cell r="B88" t="str">
            <v>Brent</v>
          </cell>
          <cell r="C88">
            <v>153946923.002783</v>
          </cell>
        </row>
        <row r="89">
          <cell r="A89" t="str">
            <v>R386L</v>
          </cell>
          <cell r="B89" t="str">
            <v>Brent (Lower)</v>
          </cell>
          <cell r="C89">
            <v>37151902.229269996</v>
          </cell>
        </row>
        <row r="90">
          <cell r="A90" t="str">
            <v>R386U</v>
          </cell>
          <cell r="B90" t="str">
            <v>Brent (Upper)</v>
          </cell>
          <cell r="C90">
            <v>116795020.773513</v>
          </cell>
        </row>
        <row r="91">
          <cell r="A91" t="str">
            <v>R387</v>
          </cell>
          <cell r="B91" t="str">
            <v>Bromley</v>
          </cell>
          <cell r="C91">
            <v>43060586.383083001</v>
          </cell>
        </row>
        <row r="92">
          <cell r="A92" t="str">
            <v>R387L</v>
          </cell>
          <cell r="B92" t="str">
            <v>Bromley (Lower)</v>
          </cell>
          <cell r="C92">
            <v>12518585.606131</v>
          </cell>
        </row>
        <row r="93">
          <cell r="A93" t="str">
            <v>R387U</v>
          </cell>
          <cell r="B93" t="str">
            <v>Bromley (Upper)</v>
          </cell>
          <cell r="C93">
            <v>30542000.776951998</v>
          </cell>
        </row>
        <row r="94">
          <cell r="A94" t="str">
            <v>R388</v>
          </cell>
          <cell r="B94" t="str">
            <v>Croydon</v>
          </cell>
          <cell r="C94">
            <v>121164531.13578101</v>
          </cell>
        </row>
        <row r="95">
          <cell r="A95" t="str">
            <v>R388L</v>
          </cell>
          <cell r="B95" t="str">
            <v>Croydon (Lower)</v>
          </cell>
          <cell r="C95">
            <v>27756242.359634999</v>
          </cell>
        </row>
        <row r="96">
          <cell r="A96" t="str">
            <v>R388U</v>
          </cell>
          <cell r="B96" t="str">
            <v>Croydon (Upper)</v>
          </cell>
          <cell r="C96">
            <v>93408288.776145995</v>
          </cell>
        </row>
        <row r="97">
          <cell r="A97" t="str">
            <v>R389</v>
          </cell>
          <cell r="B97" t="str">
            <v>Ealing</v>
          </cell>
          <cell r="C97">
            <v>132336969.559053</v>
          </cell>
        </row>
        <row r="98">
          <cell r="A98" t="str">
            <v>R389L</v>
          </cell>
          <cell r="B98" t="str">
            <v>Ealing (Lower)</v>
          </cell>
          <cell r="C98">
            <v>31382738.512802999</v>
          </cell>
        </row>
        <row r="99">
          <cell r="A99" t="str">
            <v>R389U</v>
          </cell>
          <cell r="B99" t="str">
            <v>Ealing (Upper)</v>
          </cell>
          <cell r="C99">
            <v>100954231.04625</v>
          </cell>
        </row>
        <row r="100">
          <cell r="A100" t="str">
            <v>R390</v>
          </cell>
          <cell r="B100" t="str">
            <v>Enfield</v>
          </cell>
          <cell r="C100">
            <v>134583356.52279299</v>
          </cell>
        </row>
        <row r="101">
          <cell r="A101" t="str">
            <v>R390L</v>
          </cell>
          <cell r="B101" t="str">
            <v>Enfield (Lower)</v>
          </cell>
          <cell r="C101">
            <v>28076787.160804</v>
          </cell>
        </row>
        <row r="102">
          <cell r="A102" t="str">
            <v>R390U</v>
          </cell>
          <cell r="B102" t="str">
            <v>Enfield (Upper)</v>
          </cell>
          <cell r="C102">
            <v>106506569.36198901</v>
          </cell>
        </row>
        <row r="103">
          <cell r="A103" t="str">
            <v>R391</v>
          </cell>
          <cell r="B103" t="str">
            <v>Haringey</v>
          </cell>
          <cell r="C103">
            <v>140872266.15634701</v>
          </cell>
        </row>
        <row r="104">
          <cell r="A104" t="str">
            <v>R391L</v>
          </cell>
          <cell r="B104" t="str">
            <v>Haringey (Lower)</v>
          </cell>
          <cell r="C104">
            <v>32173760.798875999</v>
          </cell>
        </row>
        <row r="105">
          <cell r="A105" t="str">
            <v>R391U</v>
          </cell>
          <cell r="B105" t="str">
            <v>Haringey (Upper)</v>
          </cell>
          <cell r="C105">
            <v>108698505.357471</v>
          </cell>
        </row>
        <row r="106">
          <cell r="A106" t="str">
            <v>R392</v>
          </cell>
          <cell r="B106" t="str">
            <v>Harrow</v>
          </cell>
          <cell r="C106">
            <v>66767694.356169</v>
          </cell>
        </row>
        <row r="107">
          <cell r="A107" t="str">
            <v>R392L</v>
          </cell>
          <cell r="B107" t="str">
            <v>Harrow (Lower)</v>
          </cell>
          <cell r="C107">
            <v>17262699.805982001</v>
          </cell>
        </row>
        <row r="108">
          <cell r="A108" t="str">
            <v>R392U</v>
          </cell>
          <cell r="B108" t="str">
            <v>Harrow (Upper)</v>
          </cell>
          <cell r="C108">
            <v>49504994.550186001</v>
          </cell>
        </row>
        <row r="109">
          <cell r="A109" t="str">
            <v>R393</v>
          </cell>
          <cell r="B109" t="str">
            <v>Havering</v>
          </cell>
          <cell r="C109">
            <v>53296281.836855002</v>
          </cell>
        </row>
        <row r="110">
          <cell r="A110" t="str">
            <v>R393L</v>
          </cell>
          <cell r="B110" t="str">
            <v>Havering (Lower)</v>
          </cell>
          <cell r="C110">
            <v>11491029.874245999</v>
          </cell>
        </row>
        <row r="111">
          <cell r="A111" t="str">
            <v>R393U</v>
          </cell>
          <cell r="B111" t="str">
            <v>Havering (Upper)</v>
          </cell>
          <cell r="C111">
            <v>41805251.962609999</v>
          </cell>
        </row>
        <row r="112">
          <cell r="A112" t="str">
            <v>R394</v>
          </cell>
          <cell r="B112" t="str">
            <v>Hillingdon</v>
          </cell>
          <cell r="C112">
            <v>80565955.764173001</v>
          </cell>
        </row>
        <row r="113">
          <cell r="A113" t="str">
            <v>R394L</v>
          </cell>
          <cell r="B113" t="str">
            <v>Hillingdon (Lower)</v>
          </cell>
          <cell r="C113">
            <v>18734188.494210001</v>
          </cell>
        </row>
        <row r="114">
          <cell r="A114" t="str">
            <v>R394U</v>
          </cell>
          <cell r="B114" t="str">
            <v>Hillingdon (Upper)</v>
          </cell>
          <cell r="C114">
            <v>61831767.269963004</v>
          </cell>
        </row>
        <row r="115">
          <cell r="A115" t="str">
            <v>R395</v>
          </cell>
          <cell r="B115" t="str">
            <v>Hounslow</v>
          </cell>
          <cell r="C115">
            <v>84240566.303075001</v>
          </cell>
        </row>
        <row r="116">
          <cell r="A116" t="str">
            <v>R395L</v>
          </cell>
          <cell r="B116" t="str">
            <v>Hounslow (Lower)</v>
          </cell>
          <cell r="C116">
            <v>21673454.619327001</v>
          </cell>
        </row>
        <row r="117">
          <cell r="A117" t="str">
            <v>R395U</v>
          </cell>
          <cell r="B117" t="str">
            <v>Hounslow (Upper)</v>
          </cell>
          <cell r="C117">
            <v>62567111.683747999</v>
          </cell>
        </row>
        <row r="118">
          <cell r="A118" t="str">
            <v>R396</v>
          </cell>
          <cell r="B118" t="str">
            <v>Kingston upon Thames</v>
          </cell>
          <cell r="C118">
            <v>29996797.362085</v>
          </cell>
        </row>
        <row r="119">
          <cell r="A119" t="str">
            <v>R396L</v>
          </cell>
          <cell r="B119" t="str">
            <v>Kingston upon Thames (Lower)</v>
          </cell>
          <cell r="C119">
            <v>9914577.5489959996</v>
          </cell>
        </row>
        <row r="120">
          <cell r="A120" t="str">
            <v>R396U</v>
          </cell>
          <cell r="B120" t="str">
            <v>Kingston upon Thames (Upper)</v>
          </cell>
          <cell r="C120">
            <v>20082219.813088998</v>
          </cell>
        </row>
        <row r="121">
          <cell r="A121" t="str">
            <v>R397</v>
          </cell>
          <cell r="B121" t="str">
            <v>Merton</v>
          </cell>
          <cell r="C121">
            <v>53734228.608246997</v>
          </cell>
        </row>
        <row r="122">
          <cell r="A122" t="str">
            <v>R397L</v>
          </cell>
          <cell r="B122" t="str">
            <v>Merton (Lower)</v>
          </cell>
          <cell r="C122">
            <v>16307412.341721</v>
          </cell>
        </row>
        <row r="123">
          <cell r="A123" t="str">
            <v>R397U</v>
          </cell>
          <cell r="B123" t="str">
            <v>Merton (Upper)</v>
          </cell>
          <cell r="C123">
            <v>37426816.266525999</v>
          </cell>
        </row>
        <row r="124">
          <cell r="A124" t="str">
            <v>R398</v>
          </cell>
          <cell r="B124" t="str">
            <v>Newham</v>
          </cell>
          <cell r="C124">
            <v>217243319.61188301</v>
          </cell>
        </row>
        <row r="125">
          <cell r="A125" t="str">
            <v>R398L</v>
          </cell>
          <cell r="B125" t="str">
            <v>Newham (Lower)</v>
          </cell>
          <cell r="C125">
            <v>50007008.736518003</v>
          </cell>
        </row>
        <row r="126">
          <cell r="A126" t="str">
            <v>R398U</v>
          </cell>
          <cell r="B126" t="str">
            <v>Newham (Upper)</v>
          </cell>
          <cell r="C126">
            <v>167236310.87536401</v>
          </cell>
        </row>
        <row r="127">
          <cell r="A127" t="str">
            <v>R399</v>
          </cell>
          <cell r="B127" t="str">
            <v>Redbridge</v>
          </cell>
          <cell r="C127">
            <v>104254194.13515501</v>
          </cell>
        </row>
        <row r="128">
          <cell r="A128" t="str">
            <v>R399L</v>
          </cell>
          <cell r="B128" t="str">
            <v>Redbridge (Lower)</v>
          </cell>
          <cell r="C128">
            <v>23661919.163965002</v>
          </cell>
        </row>
        <row r="129">
          <cell r="A129" t="str">
            <v>R399U</v>
          </cell>
          <cell r="B129" t="str">
            <v>Redbridge (Upper)</v>
          </cell>
          <cell r="C129">
            <v>80592274.971189007</v>
          </cell>
        </row>
        <row r="130">
          <cell r="A130" t="str">
            <v>R400</v>
          </cell>
          <cell r="B130" t="str">
            <v>Richmond upon Thames</v>
          </cell>
          <cell r="C130">
            <v>7949119.0101669999</v>
          </cell>
        </row>
        <row r="131">
          <cell r="A131" t="str">
            <v>R400L</v>
          </cell>
          <cell r="B131" t="str">
            <v>Richmond upon Thames (Lower)</v>
          </cell>
          <cell r="C131">
            <v>8354010.5502909999</v>
          </cell>
        </row>
        <row r="132">
          <cell r="A132" t="str">
            <v>R400U</v>
          </cell>
          <cell r="B132" t="str">
            <v>Richmond upon Thames (Upper)</v>
          </cell>
          <cell r="C132">
            <v>-404891.54012399999</v>
          </cell>
        </row>
        <row r="133">
          <cell r="A133" t="str">
            <v>R401</v>
          </cell>
          <cell r="B133" t="str">
            <v>Sutton</v>
          </cell>
          <cell r="C133">
            <v>43250307.928507999</v>
          </cell>
        </row>
        <row r="134">
          <cell r="A134" t="str">
            <v>R401L</v>
          </cell>
          <cell r="B134" t="str">
            <v>Sutton (Lower)</v>
          </cell>
          <cell r="C134">
            <v>11704993.033002</v>
          </cell>
        </row>
        <row r="135">
          <cell r="A135" t="str">
            <v>R401U</v>
          </cell>
          <cell r="B135" t="str">
            <v>Sutton (Upper)</v>
          </cell>
          <cell r="C135">
            <v>31545314.895507</v>
          </cell>
        </row>
        <row r="136">
          <cell r="A136" t="str">
            <v>R402</v>
          </cell>
          <cell r="B136" t="str">
            <v>Waltham Forest</v>
          </cell>
          <cell r="C136">
            <v>127369958.890524</v>
          </cell>
        </row>
        <row r="137">
          <cell r="A137" t="str">
            <v>R402L</v>
          </cell>
          <cell r="B137" t="str">
            <v>Waltham Forest (Lower)</v>
          </cell>
          <cell r="C137">
            <v>29242767.017073002</v>
          </cell>
        </row>
        <row r="138">
          <cell r="A138" t="str">
            <v>R402U</v>
          </cell>
          <cell r="B138" t="str">
            <v>Waltham Forest (Upper)</v>
          </cell>
          <cell r="C138">
            <v>98127191.873450994</v>
          </cell>
        </row>
        <row r="139">
          <cell r="A139" t="str">
            <v>R334</v>
          </cell>
          <cell r="B139" t="str">
            <v>Bolton</v>
          </cell>
          <cell r="C139">
            <v>119734580.26242401</v>
          </cell>
        </row>
        <row r="140">
          <cell r="A140" t="str">
            <v>R334L</v>
          </cell>
          <cell r="B140" t="str">
            <v>Bolton (Lower)</v>
          </cell>
          <cell r="C140">
            <v>19199602.042006999</v>
          </cell>
        </row>
        <row r="141">
          <cell r="A141" t="str">
            <v>R334U</v>
          </cell>
          <cell r="B141" t="str">
            <v>Bolton (Upper)</v>
          </cell>
          <cell r="C141">
            <v>100534978.22041699</v>
          </cell>
        </row>
        <row r="142">
          <cell r="A142" t="str">
            <v>R335</v>
          </cell>
          <cell r="B142" t="str">
            <v>Bury</v>
          </cell>
          <cell r="C142">
            <v>60199618.545768</v>
          </cell>
        </row>
        <row r="143">
          <cell r="A143" t="str">
            <v>R335L</v>
          </cell>
          <cell r="B143" t="str">
            <v>Bury (Lower)</v>
          </cell>
          <cell r="C143">
            <v>10387694.765135</v>
          </cell>
        </row>
        <row r="144">
          <cell r="A144" t="str">
            <v>R335U</v>
          </cell>
          <cell r="B144" t="str">
            <v>Bury (Upper)</v>
          </cell>
          <cell r="C144">
            <v>49811923.780633003</v>
          </cell>
        </row>
        <row r="145">
          <cell r="A145" t="str">
            <v>R336</v>
          </cell>
          <cell r="B145" t="str">
            <v>Manchester</v>
          </cell>
          <cell r="C145">
            <v>321574253.24648201</v>
          </cell>
        </row>
        <row r="146">
          <cell r="A146" t="str">
            <v>R336L</v>
          </cell>
          <cell r="B146" t="str">
            <v>Manchester (Lower)</v>
          </cell>
          <cell r="C146">
            <v>54873729.163295001</v>
          </cell>
        </row>
        <row r="147">
          <cell r="A147" t="str">
            <v>R336U</v>
          </cell>
          <cell r="B147" t="str">
            <v>Manchester (Upper)</v>
          </cell>
          <cell r="C147">
            <v>266700524.08318701</v>
          </cell>
        </row>
        <row r="148">
          <cell r="A148" t="str">
            <v>R337</v>
          </cell>
          <cell r="B148" t="str">
            <v>Oldham</v>
          </cell>
          <cell r="C148">
            <v>111045681.222424</v>
          </cell>
        </row>
        <row r="149">
          <cell r="A149" t="str">
            <v>R337L</v>
          </cell>
          <cell r="B149" t="str">
            <v>Oldham (Lower)</v>
          </cell>
          <cell r="C149">
            <v>17388584.475726001</v>
          </cell>
        </row>
        <row r="150">
          <cell r="A150" t="str">
            <v>R337U</v>
          </cell>
          <cell r="B150" t="str">
            <v>Oldham (Upper)</v>
          </cell>
          <cell r="C150">
            <v>93657096.746699005</v>
          </cell>
        </row>
        <row r="151">
          <cell r="A151" t="str">
            <v>R338</v>
          </cell>
          <cell r="B151" t="str">
            <v>Rochdale</v>
          </cell>
          <cell r="C151">
            <v>102970139.461796</v>
          </cell>
        </row>
        <row r="152">
          <cell r="A152" t="str">
            <v>R338L</v>
          </cell>
          <cell r="B152" t="str">
            <v>Rochdale (Lower)</v>
          </cell>
          <cell r="C152">
            <v>15479859.013317</v>
          </cell>
        </row>
        <row r="153">
          <cell r="A153" t="str">
            <v>R338U</v>
          </cell>
          <cell r="B153" t="str">
            <v>Rochdale (Upper)</v>
          </cell>
          <cell r="C153">
            <v>87490280.448478997</v>
          </cell>
        </row>
        <row r="154">
          <cell r="A154" t="str">
            <v>R339</v>
          </cell>
          <cell r="B154" t="str">
            <v>Salford</v>
          </cell>
          <cell r="C154">
            <v>121343051.553818</v>
          </cell>
        </row>
        <row r="155">
          <cell r="A155" t="str">
            <v>R339L</v>
          </cell>
          <cell r="B155" t="str">
            <v>Salford (Lower)</v>
          </cell>
          <cell r="C155">
            <v>18056897.229070999</v>
          </cell>
        </row>
        <row r="156">
          <cell r="A156" t="str">
            <v>R339U</v>
          </cell>
          <cell r="B156" t="str">
            <v>Salford (Upper)</v>
          </cell>
          <cell r="C156">
            <v>103286154.324746</v>
          </cell>
        </row>
        <row r="157">
          <cell r="A157" t="str">
            <v>R340</v>
          </cell>
          <cell r="B157" t="str">
            <v>Stockport</v>
          </cell>
          <cell r="C157">
            <v>77740183.523525</v>
          </cell>
        </row>
        <row r="158">
          <cell r="A158" t="str">
            <v>R340L</v>
          </cell>
          <cell r="B158" t="str">
            <v>Stockport (Lower)</v>
          </cell>
          <cell r="C158">
            <v>12861877.61279</v>
          </cell>
        </row>
        <row r="159">
          <cell r="A159" t="str">
            <v>R340U</v>
          </cell>
          <cell r="B159" t="str">
            <v>Stockport (Upper)</v>
          </cell>
          <cell r="C159">
            <v>64878305.910735004</v>
          </cell>
        </row>
        <row r="160">
          <cell r="A160" t="str">
            <v>R341</v>
          </cell>
          <cell r="B160" t="str">
            <v>Tameside</v>
          </cell>
          <cell r="C160">
            <v>100213045.042411</v>
          </cell>
        </row>
        <row r="161">
          <cell r="A161" t="str">
            <v>R341L</v>
          </cell>
          <cell r="B161" t="str">
            <v>Tameside (Lower)</v>
          </cell>
          <cell r="C161">
            <v>15568673.170519</v>
          </cell>
        </row>
        <row r="162">
          <cell r="A162" t="str">
            <v>R341U</v>
          </cell>
          <cell r="B162" t="str">
            <v>Tameside (Upper)</v>
          </cell>
          <cell r="C162">
            <v>84644371.871892005</v>
          </cell>
        </row>
        <row r="163">
          <cell r="A163" t="str">
            <v>R342</v>
          </cell>
          <cell r="B163" t="str">
            <v>Trafford</v>
          </cell>
          <cell r="C163">
            <v>60447969.323697001</v>
          </cell>
        </row>
        <row r="164">
          <cell r="A164" t="str">
            <v>R342L</v>
          </cell>
          <cell r="B164" t="str">
            <v>Trafford (Lower)</v>
          </cell>
          <cell r="C164">
            <v>11293610.271881999</v>
          </cell>
        </row>
        <row r="165">
          <cell r="A165" t="str">
            <v>R342U</v>
          </cell>
          <cell r="B165" t="str">
            <v>Trafford (Upper)</v>
          </cell>
          <cell r="C165">
            <v>49154359.051815003</v>
          </cell>
        </row>
        <row r="166">
          <cell r="A166" t="str">
            <v>R343</v>
          </cell>
          <cell r="B166" t="str">
            <v>Wigan</v>
          </cell>
          <cell r="C166">
            <v>122980274.314386</v>
          </cell>
        </row>
        <row r="167">
          <cell r="A167" t="str">
            <v>R343L</v>
          </cell>
          <cell r="B167" t="str">
            <v>Wigan (Lower)</v>
          </cell>
          <cell r="C167">
            <v>20045727.037785999</v>
          </cell>
        </row>
        <row r="168">
          <cell r="A168" t="str">
            <v>R343U</v>
          </cell>
          <cell r="B168" t="str">
            <v>Wigan (Upper)</v>
          </cell>
          <cell r="C168">
            <v>102934547.276599</v>
          </cell>
        </row>
        <row r="169">
          <cell r="A169" t="str">
            <v>R344</v>
          </cell>
          <cell r="B169" t="str">
            <v>Knowsley</v>
          </cell>
          <cell r="C169">
            <v>98197452.454224005</v>
          </cell>
        </row>
        <row r="170">
          <cell r="A170" t="str">
            <v>R344L</v>
          </cell>
          <cell r="B170" t="str">
            <v>Knowsley (Lower)</v>
          </cell>
          <cell r="C170">
            <v>12668559.551375</v>
          </cell>
        </row>
        <row r="171">
          <cell r="A171" t="str">
            <v>R344U</v>
          </cell>
          <cell r="B171" t="str">
            <v>Knowsley (Upper)</v>
          </cell>
          <cell r="C171">
            <v>85528892.902849004</v>
          </cell>
        </row>
        <row r="172">
          <cell r="A172" t="str">
            <v>R345</v>
          </cell>
          <cell r="B172" t="str">
            <v>Liverpool</v>
          </cell>
          <cell r="C172">
            <v>288812133.13140899</v>
          </cell>
        </row>
        <row r="173">
          <cell r="A173" t="str">
            <v>R345L</v>
          </cell>
          <cell r="B173" t="str">
            <v>Liverpool (Lower)</v>
          </cell>
          <cell r="C173">
            <v>47045895.022840001</v>
          </cell>
        </row>
        <row r="174">
          <cell r="A174" t="str">
            <v>R345U</v>
          </cell>
          <cell r="B174" t="str">
            <v>Liverpool (Upper)</v>
          </cell>
          <cell r="C174">
            <v>241766238.108569</v>
          </cell>
        </row>
        <row r="175">
          <cell r="A175" t="str">
            <v>R346</v>
          </cell>
          <cell r="B175" t="str">
            <v>St Helens</v>
          </cell>
          <cell r="C175">
            <v>81146040.672518998</v>
          </cell>
        </row>
        <row r="176">
          <cell r="A176" t="str">
            <v>R346L</v>
          </cell>
          <cell r="B176" t="str">
            <v>St Helens (Lower)</v>
          </cell>
          <cell r="C176">
            <v>11723910.050117999</v>
          </cell>
        </row>
        <row r="177">
          <cell r="A177" t="str">
            <v>R346U</v>
          </cell>
          <cell r="B177" t="str">
            <v>St Helens (Upper)</v>
          </cell>
          <cell r="C177">
            <v>69422130.622400999</v>
          </cell>
        </row>
        <row r="178">
          <cell r="A178" t="str">
            <v>R347</v>
          </cell>
          <cell r="B178" t="str">
            <v>Sefton</v>
          </cell>
          <cell r="C178">
            <v>109967850.850079</v>
          </cell>
        </row>
        <row r="179">
          <cell r="A179" t="str">
            <v>R347L</v>
          </cell>
          <cell r="B179" t="str">
            <v>Sefton (Lower)</v>
          </cell>
          <cell r="C179">
            <v>17685628.449437</v>
          </cell>
        </row>
        <row r="180">
          <cell r="A180" t="str">
            <v>R347U</v>
          </cell>
          <cell r="B180" t="str">
            <v>Sefton (Upper)</v>
          </cell>
          <cell r="C180">
            <v>92282222.400641993</v>
          </cell>
        </row>
        <row r="181">
          <cell r="A181" t="str">
            <v>R348</v>
          </cell>
          <cell r="B181" t="str">
            <v>Wirral</v>
          </cell>
          <cell r="C181">
            <v>139468646.655781</v>
          </cell>
        </row>
        <row r="182">
          <cell r="A182" t="str">
            <v>R348L</v>
          </cell>
          <cell r="B182" t="str">
            <v>Wirral (Lower)</v>
          </cell>
          <cell r="C182">
            <v>20296818.429001998</v>
          </cell>
        </row>
        <row r="183">
          <cell r="A183" t="str">
            <v>R348U</v>
          </cell>
          <cell r="B183" t="str">
            <v>Wirral (Upper)</v>
          </cell>
          <cell r="C183">
            <v>119171828.226779</v>
          </cell>
        </row>
        <row r="184">
          <cell r="A184" t="str">
            <v>R349</v>
          </cell>
          <cell r="B184" t="str">
            <v>Barnsley</v>
          </cell>
          <cell r="C184">
            <v>102093557.446491</v>
          </cell>
        </row>
        <row r="185">
          <cell r="A185" t="str">
            <v>R349L</v>
          </cell>
          <cell r="B185" t="str">
            <v>Barnsley (Lower)</v>
          </cell>
          <cell r="C185">
            <v>13315344.602853</v>
          </cell>
        </row>
        <row r="186">
          <cell r="A186" t="str">
            <v>R349U</v>
          </cell>
          <cell r="B186" t="str">
            <v>Barnsley (Upper)</v>
          </cell>
          <cell r="C186">
            <v>88778212.843638003</v>
          </cell>
        </row>
        <row r="187">
          <cell r="A187" t="str">
            <v>R350</v>
          </cell>
          <cell r="B187" t="str">
            <v>Doncaster</v>
          </cell>
          <cell r="C187">
            <v>132257870.252609</v>
          </cell>
        </row>
        <row r="188">
          <cell r="A188" t="str">
            <v>R350L</v>
          </cell>
          <cell r="B188" t="str">
            <v>Doncaster (Lower)</v>
          </cell>
          <cell r="C188">
            <v>19380212.794227</v>
          </cell>
        </row>
        <row r="189">
          <cell r="A189" t="str">
            <v>R350U</v>
          </cell>
          <cell r="B189" t="str">
            <v>Doncaster (Upper)</v>
          </cell>
          <cell r="C189">
            <v>112877657.458381</v>
          </cell>
        </row>
        <row r="190">
          <cell r="A190" t="str">
            <v>R351</v>
          </cell>
          <cell r="B190" t="str">
            <v>Rotherham</v>
          </cell>
          <cell r="C190">
            <v>112845605.323441</v>
          </cell>
        </row>
        <row r="191">
          <cell r="A191" t="str">
            <v>R351L</v>
          </cell>
          <cell r="B191" t="str">
            <v>Rotherham (Lower)</v>
          </cell>
          <cell r="C191">
            <v>15283893.776862999</v>
          </cell>
        </row>
        <row r="192">
          <cell r="A192" t="str">
            <v>R351U</v>
          </cell>
          <cell r="B192" t="str">
            <v>Rotherham (Upper)</v>
          </cell>
          <cell r="C192">
            <v>97561711.546578005</v>
          </cell>
        </row>
        <row r="193">
          <cell r="A193" t="str">
            <v>R352</v>
          </cell>
          <cell r="B193" t="str">
            <v>Sheffield</v>
          </cell>
          <cell r="C193">
            <v>257506120.79385999</v>
          </cell>
        </row>
        <row r="194">
          <cell r="A194" t="str">
            <v>R352L</v>
          </cell>
          <cell r="B194" t="str">
            <v>Sheffield (Lower)</v>
          </cell>
          <cell r="C194">
            <v>39029368.178165004</v>
          </cell>
        </row>
        <row r="195">
          <cell r="A195" t="str">
            <v>R352U</v>
          </cell>
          <cell r="B195" t="str">
            <v>Sheffield (Upper)</v>
          </cell>
          <cell r="C195">
            <v>218476752.61569601</v>
          </cell>
        </row>
        <row r="196">
          <cell r="A196" t="str">
            <v>R353</v>
          </cell>
          <cell r="B196" t="str">
            <v>Gateshead</v>
          </cell>
          <cell r="C196">
            <v>98516563.008669004</v>
          </cell>
        </row>
        <row r="197">
          <cell r="A197" t="str">
            <v>R353L</v>
          </cell>
          <cell r="B197" t="str">
            <v>Gateshead (Lower)</v>
          </cell>
          <cell r="C197">
            <v>14734730.783417</v>
          </cell>
        </row>
        <row r="198">
          <cell r="A198" t="str">
            <v>R353U</v>
          </cell>
          <cell r="B198" t="str">
            <v>Gateshead (Upper)</v>
          </cell>
          <cell r="C198">
            <v>83781832.225252002</v>
          </cell>
        </row>
        <row r="199">
          <cell r="A199" t="str">
            <v>R354</v>
          </cell>
          <cell r="B199" t="str">
            <v>Newcastle upon Tyne</v>
          </cell>
          <cell r="C199">
            <v>144925627.76073</v>
          </cell>
        </row>
        <row r="200">
          <cell r="A200" t="str">
            <v>R354L</v>
          </cell>
          <cell r="B200" t="str">
            <v>Newcastle upon Tyne (Lower)</v>
          </cell>
          <cell r="C200">
            <v>23560358.010965999</v>
          </cell>
        </row>
        <row r="201">
          <cell r="A201" t="str">
            <v>R354U</v>
          </cell>
          <cell r="B201" t="str">
            <v>Newcastle upon Tyne (Upper)</v>
          </cell>
          <cell r="C201">
            <v>121365269.749764</v>
          </cell>
        </row>
        <row r="202">
          <cell r="A202" t="str">
            <v>R355</v>
          </cell>
          <cell r="B202" t="str">
            <v>North Tyneside</v>
          </cell>
          <cell r="C202">
            <v>79440380.015009999</v>
          </cell>
        </row>
        <row r="203">
          <cell r="A203" t="str">
            <v>R355L</v>
          </cell>
          <cell r="B203" t="str">
            <v>North Tyneside (Lower)</v>
          </cell>
          <cell r="C203">
            <v>12252450.581879999</v>
          </cell>
        </row>
        <row r="204">
          <cell r="A204" t="str">
            <v>R355U</v>
          </cell>
          <cell r="B204" t="str">
            <v>North Tyneside (Upper)</v>
          </cell>
          <cell r="C204">
            <v>67187929.433129996</v>
          </cell>
        </row>
        <row r="205">
          <cell r="A205" t="str">
            <v>R356</v>
          </cell>
          <cell r="B205" t="str">
            <v>South Tyneside</v>
          </cell>
          <cell r="C205">
            <v>81438408.691949993</v>
          </cell>
        </row>
        <row r="206">
          <cell r="A206" t="str">
            <v>R356L</v>
          </cell>
          <cell r="B206" t="str">
            <v>South Tyneside (Lower)</v>
          </cell>
          <cell r="C206">
            <v>11376948.636417</v>
          </cell>
        </row>
        <row r="207">
          <cell r="A207" t="str">
            <v>R356U</v>
          </cell>
          <cell r="B207" t="str">
            <v>South Tyneside (Upper)</v>
          </cell>
          <cell r="C207">
            <v>70061460.055533007</v>
          </cell>
        </row>
        <row r="208">
          <cell r="A208" t="str">
            <v>R357</v>
          </cell>
          <cell r="B208" t="str">
            <v>Sunderland</v>
          </cell>
          <cell r="C208">
            <v>137942666.58382201</v>
          </cell>
        </row>
        <row r="209">
          <cell r="A209" t="str">
            <v>R357L</v>
          </cell>
          <cell r="B209" t="str">
            <v>Sunderland (Lower)</v>
          </cell>
          <cell r="C209">
            <v>20762671.073164999</v>
          </cell>
        </row>
        <row r="210">
          <cell r="A210" t="str">
            <v>R357U</v>
          </cell>
          <cell r="B210" t="str">
            <v>Sunderland (Upper)</v>
          </cell>
          <cell r="C210">
            <v>117179995.510657</v>
          </cell>
        </row>
        <row r="211">
          <cell r="A211" t="str">
            <v>R358</v>
          </cell>
          <cell r="B211" t="str">
            <v>Birmingham</v>
          </cell>
          <cell r="C211">
            <v>653940818.49555397</v>
          </cell>
        </row>
        <row r="212">
          <cell r="A212" t="str">
            <v>R358L</v>
          </cell>
          <cell r="B212" t="str">
            <v>Birmingham (Lower)</v>
          </cell>
          <cell r="C212">
            <v>101771730.019172</v>
          </cell>
        </row>
        <row r="213">
          <cell r="A213" t="str">
            <v>R358U</v>
          </cell>
          <cell r="B213" t="str">
            <v>Birmingham (Upper)</v>
          </cell>
          <cell r="C213">
            <v>552169088.47638202</v>
          </cell>
        </row>
        <row r="214">
          <cell r="A214" t="str">
            <v>R359</v>
          </cell>
          <cell r="B214" t="str">
            <v>Coventry</v>
          </cell>
          <cell r="C214">
            <v>152631042.38808301</v>
          </cell>
        </row>
        <row r="215">
          <cell r="A215" t="str">
            <v>R359L</v>
          </cell>
          <cell r="B215" t="str">
            <v>Coventry (Lower)</v>
          </cell>
          <cell r="C215">
            <v>25235277.748208001</v>
          </cell>
        </row>
        <row r="216">
          <cell r="A216" t="str">
            <v>R359U</v>
          </cell>
          <cell r="B216" t="str">
            <v>Coventry (Upper)</v>
          </cell>
          <cell r="C216">
            <v>127395764.63987499</v>
          </cell>
        </row>
        <row r="217">
          <cell r="A217" t="str">
            <v>R360</v>
          </cell>
          <cell r="B217" t="str">
            <v>Dudley</v>
          </cell>
          <cell r="C217">
            <v>120154159.017445</v>
          </cell>
        </row>
        <row r="218">
          <cell r="A218" t="str">
            <v>R360L</v>
          </cell>
          <cell r="B218" t="str">
            <v>Dudley (Lower)</v>
          </cell>
          <cell r="C218">
            <v>16977788.684254002</v>
          </cell>
        </row>
        <row r="219">
          <cell r="A219" t="str">
            <v>R360U</v>
          </cell>
          <cell r="B219" t="str">
            <v>Dudley (Upper)</v>
          </cell>
          <cell r="C219">
            <v>103176370.33319101</v>
          </cell>
        </row>
        <row r="220">
          <cell r="A220" t="str">
            <v>R361</v>
          </cell>
          <cell r="B220" t="str">
            <v>Sandwell</v>
          </cell>
          <cell r="C220">
            <v>183094490.31525001</v>
          </cell>
        </row>
        <row r="221">
          <cell r="A221" t="str">
            <v>R361L</v>
          </cell>
          <cell r="B221" t="str">
            <v>Sandwell (Lower)</v>
          </cell>
          <cell r="C221">
            <v>25814457.262736998</v>
          </cell>
        </row>
        <row r="222">
          <cell r="A222" t="str">
            <v>R361U</v>
          </cell>
          <cell r="B222" t="str">
            <v>Sandwell (Upper)</v>
          </cell>
          <cell r="C222">
            <v>157280033.05251399</v>
          </cell>
        </row>
        <row r="223">
          <cell r="A223" t="str">
            <v>R362</v>
          </cell>
          <cell r="B223" t="str">
            <v>Solihull</v>
          </cell>
          <cell r="C223">
            <v>47433496.371918</v>
          </cell>
        </row>
        <row r="224">
          <cell r="A224" t="str">
            <v>R362L</v>
          </cell>
          <cell r="B224" t="str">
            <v>Solihull (Lower)</v>
          </cell>
          <cell r="C224">
            <v>7526844.4665139997</v>
          </cell>
        </row>
        <row r="225">
          <cell r="A225" t="str">
            <v>R362U</v>
          </cell>
          <cell r="B225" t="str">
            <v>Solihull (Upper)</v>
          </cell>
          <cell r="C225">
            <v>39906651.905404001</v>
          </cell>
        </row>
        <row r="226">
          <cell r="A226" t="str">
            <v>R363</v>
          </cell>
          <cell r="B226" t="str">
            <v>Walsall</v>
          </cell>
          <cell r="C226">
            <v>133487227.363121</v>
          </cell>
        </row>
        <row r="227">
          <cell r="A227" t="str">
            <v>R363L</v>
          </cell>
          <cell r="B227" t="str">
            <v>Walsall (Lower)</v>
          </cell>
          <cell r="C227">
            <v>19245262.283369001</v>
          </cell>
        </row>
        <row r="228">
          <cell r="A228" t="str">
            <v>R363U</v>
          </cell>
          <cell r="B228" t="str">
            <v>Walsall (Upper)</v>
          </cell>
          <cell r="C228">
            <v>114241965.079752</v>
          </cell>
        </row>
        <row r="229">
          <cell r="A229" t="str">
            <v>R364</v>
          </cell>
          <cell r="B229" t="str">
            <v>Wolverhampton</v>
          </cell>
          <cell r="C229">
            <v>137176780.24187601</v>
          </cell>
        </row>
        <row r="230">
          <cell r="A230" t="str">
            <v>R364L</v>
          </cell>
          <cell r="B230" t="str">
            <v>Wolverhampton (Lower)</v>
          </cell>
          <cell r="C230">
            <v>19618086.122221999</v>
          </cell>
        </row>
        <row r="231">
          <cell r="A231" t="str">
            <v>R364U</v>
          </cell>
          <cell r="B231" t="str">
            <v>Wolverhampton (Upper)</v>
          </cell>
          <cell r="C231">
            <v>117558694.119654</v>
          </cell>
        </row>
        <row r="232">
          <cell r="A232" t="str">
            <v>R365</v>
          </cell>
          <cell r="B232" t="str">
            <v>Bradford</v>
          </cell>
          <cell r="C232">
            <v>240770011.496968</v>
          </cell>
        </row>
        <row r="233">
          <cell r="A233" t="str">
            <v>R365L</v>
          </cell>
          <cell r="B233" t="str">
            <v>Bradford (Lower)</v>
          </cell>
          <cell r="C233">
            <v>39666665.462125003</v>
          </cell>
        </row>
        <row r="234">
          <cell r="A234" t="str">
            <v>R365U</v>
          </cell>
          <cell r="B234" t="str">
            <v>Bradford (Upper)</v>
          </cell>
          <cell r="C234">
            <v>201103346.034843</v>
          </cell>
        </row>
        <row r="235">
          <cell r="A235" t="str">
            <v>R366</v>
          </cell>
          <cell r="B235" t="str">
            <v>Calderdale</v>
          </cell>
          <cell r="C235">
            <v>74115159.246436</v>
          </cell>
        </row>
        <row r="236">
          <cell r="A236" t="str">
            <v>R366L</v>
          </cell>
          <cell r="B236" t="str">
            <v>Calderdale (Lower)</v>
          </cell>
          <cell r="C236">
            <v>12318741.344552999</v>
          </cell>
        </row>
        <row r="237">
          <cell r="A237" t="str">
            <v>R366U</v>
          </cell>
          <cell r="B237" t="str">
            <v>Calderdale (Upper)</v>
          </cell>
          <cell r="C237">
            <v>61796417.901882999</v>
          </cell>
        </row>
        <row r="238">
          <cell r="A238" t="str">
            <v>R367</v>
          </cell>
          <cell r="B238" t="str">
            <v>Kirklees</v>
          </cell>
          <cell r="C238">
            <v>150013452.41824099</v>
          </cell>
        </row>
        <row r="239">
          <cell r="A239" t="str">
            <v>R367L</v>
          </cell>
          <cell r="B239" t="str">
            <v>Kirklees (Lower)</v>
          </cell>
          <cell r="C239">
            <v>23362470.577633001</v>
          </cell>
        </row>
        <row r="240">
          <cell r="A240" t="str">
            <v>R367U</v>
          </cell>
          <cell r="B240" t="str">
            <v>Kirklees (Upper)</v>
          </cell>
          <cell r="C240">
            <v>126650981.840608</v>
          </cell>
        </row>
        <row r="241">
          <cell r="A241" t="str">
            <v>R368</v>
          </cell>
          <cell r="B241" t="str">
            <v>Leeds</v>
          </cell>
          <cell r="C241">
            <v>268072661.67660901</v>
          </cell>
        </row>
        <row r="242">
          <cell r="A242" t="str">
            <v>R368L</v>
          </cell>
          <cell r="B242" t="str">
            <v>Leeds (Lower)</v>
          </cell>
          <cell r="C242">
            <v>47802295.539962001</v>
          </cell>
        </row>
        <row r="243">
          <cell r="A243" t="str">
            <v>R368U</v>
          </cell>
          <cell r="B243" t="str">
            <v>Leeds (Upper)</v>
          </cell>
          <cell r="C243">
            <v>220270366.136646</v>
          </cell>
        </row>
        <row r="244">
          <cell r="A244" t="str">
            <v>R369</v>
          </cell>
          <cell r="B244" t="str">
            <v>Wakefield</v>
          </cell>
          <cell r="C244">
            <v>122804289.634634</v>
          </cell>
        </row>
        <row r="245">
          <cell r="A245" t="str">
            <v>R369L</v>
          </cell>
          <cell r="B245" t="str">
            <v>Wakefield (Lower)</v>
          </cell>
          <cell r="C245">
            <v>18368577.046344999</v>
          </cell>
        </row>
        <row r="246">
          <cell r="A246" t="str">
            <v>R369U</v>
          </cell>
          <cell r="B246" t="str">
            <v>Wakefield (Upper)</v>
          </cell>
          <cell r="C246">
            <v>104435712.58828799</v>
          </cell>
        </row>
        <row r="247">
          <cell r="A247" t="str">
            <v>R412</v>
          </cell>
          <cell r="B247" t="str">
            <v>Cumbria</v>
          </cell>
          <cell r="C247">
            <v>152824330.59116301</v>
          </cell>
        </row>
        <row r="248">
          <cell r="A248" t="str">
            <v>R412U</v>
          </cell>
          <cell r="B248" t="str">
            <v>Cumbria (Upper)</v>
          </cell>
          <cell r="C248">
            <v>141703405.449155</v>
          </cell>
        </row>
        <row r="249">
          <cell r="A249" t="str">
            <v>R412F</v>
          </cell>
          <cell r="B249" t="str">
            <v>Cumbria (Fire)</v>
          </cell>
          <cell r="C249">
            <v>11120925.142007001</v>
          </cell>
        </row>
        <row r="250">
          <cell r="A250" t="str">
            <v>R419</v>
          </cell>
          <cell r="B250" t="str">
            <v>Gloucestershire</v>
          </cell>
          <cell r="C250">
            <v>124876847.228607</v>
          </cell>
        </row>
        <row r="251">
          <cell r="A251" t="str">
            <v>R419U</v>
          </cell>
          <cell r="B251" t="str">
            <v>Gloucestershire (Upper)</v>
          </cell>
          <cell r="C251">
            <v>117510816.898908</v>
          </cell>
        </row>
        <row r="252">
          <cell r="A252" t="str">
            <v>R419F</v>
          </cell>
          <cell r="B252" t="str">
            <v>Gloucestershire (Fire)</v>
          </cell>
          <cell r="C252">
            <v>7366030.3296990003</v>
          </cell>
        </row>
        <row r="253">
          <cell r="A253" t="str">
            <v>R422</v>
          </cell>
          <cell r="B253" t="str">
            <v>Hertfordshire</v>
          </cell>
          <cell r="C253">
            <v>142000034.207127</v>
          </cell>
        </row>
        <row r="254">
          <cell r="A254" t="str">
            <v>R422U</v>
          </cell>
          <cell r="B254" t="str">
            <v>Hertfordshire (Upper)</v>
          </cell>
          <cell r="C254">
            <v>127863967.09068</v>
          </cell>
        </row>
        <row r="255">
          <cell r="A255" t="str">
            <v>R422F</v>
          </cell>
          <cell r="B255" t="str">
            <v>Hertfordshire (Fire)</v>
          </cell>
          <cell r="C255">
            <v>14136067.116447</v>
          </cell>
        </row>
        <row r="256">
          <cell r="A256" t="str">
            <v>R428</v>
          </cell>
          <cell r="B256" t="str">
            <v>Lincolnshire</v>
          </cell>
          <cell r="C256">
            <v>209994175.02148801</v>
          </cell>
        </row>
        <row r="257">
          <cell r="A257" t="str">
            <v>R428U</v>
          </cell>
          <cell r="B257" t="str">
            <v>Lincolnshire (Upper)</v>
          </cell>
          <cell r="C257">
            <v>197068515.054427</v>
          </cell>
        </row>
        <row r="258">
          <cell r="A258" t="str">
            <v>R428F</v>
          </cell>
          <cell r="B258" t="str">
            <v>Lincolnshire (Fire)</v>
          </cell>
          <cell r="C258">
            <v>12925659.967061</v>
          </cell>
        </row>
        <row r="259">
          <cell r="A259" t="str">
            <v>R429</v>
          </cell>
          <cell r="B259" t="str">
            <v>Norfolk</v>
          </cell>
          <cell r="C259">
            <v>250657632.37517101</v>
          </cell>
        </row>
        <row r="260">
          <cell r="A260" t="str">
            <v>R429U</v>
          </cell>
          <cell r="B260" t="str">
            <v>Norfolk (Upper)</v>
          </cell>
          <cell r="C260">
            <v>235618880.081828</v>
          </cell>
        </row>
        <row r="261">
          <cell r="A261" t="str">
            <v>R429F</v>
          </cell>
          <cell r="B261" t="str">
            <v>Norfolk (Fire)</v>
          </cell>
          <cell r="C261">
            <v>15038752.293342</v>
          </cell>
        </row>
        <row r="262">
          <cell r="A262" t="str">
            <v>R430</v>
          </cell>
          <cell r="B262" t="str">
            <v>Northamptonshire</v>
          </cell>
          <cell r="C262">
            <v>154094963.63718799</v>
          </cell>
        </row>
        <row r="263">
          <cell r="A263" t="str">
            <v>R430U</v>
          </cell>
          <cell r="B263" t="str">
            <v>Northamptonshire (Upper)</v>
          </cell>
          <cell r="C263">
            <v>143990185.87730101</v>
          </cell>
        </row>
        <row r="264">
          <cell r="A264" t="str">
            <v>R430F</v>
          </cell>
          <cell r="B264" t="str">
            <v>Northamptonshire (Fire)</v>
          </cell>
          <cell r="C264">
            <v>10104777.759887001</v>
          </cell>
        </row>
        <row r="265">
          <cell r="A265" t="str">
            <v>R434</v>
          </cell>
          <cell r="B265" t="str">
            <v>Oxfordshire</v>
          </cell>
          <cell r="C265">
            <v>91952474.488391995</v>
          </cell>
        </row>
        <row r="266">
          <cell r="A266" t="str">
            <v>R434U</v>
          </cell>
          <cell r="B266" t="str">
            <v>Oxfordshire (Upper)</v>
          </cell>
          <cell r="C266">
            <v>83556340.126748994</v>
          </cell>
        </row>
        <row r="267">
          <cell r="A267" t="str">
            <v>R434F</v>
          </cell>
          <cell r="B267" t="str">
            <v>Oxfordshire (Fire)</v>
          </cell>
          <cell r="C267">
            <v>8396134.3616429996</v>
          </cell>
        </row>
        <row r="268">
          <cell r="A268" t="str">
            <v>R438</v>
          </cell>
          <cell r="B268" t="str">
            <v>Suffolk</v>
          </cell>
          <cell r="C268">
            <v>178712810.15151</v>
          </cell>
        </row>
        <row r="269">
          <cell r="A269" t="str">
            <v>R438U</v>
          </cell>
          <cell r="B269" t="str">
            <v>Suffolk (Upper)</v>
          </cell>
          <cell r="C269">
            <v>168210968.69696301</v>
          </cell>
        </row>
        <row r="270">
          <cell r="A270" t="str">
            <v>R438F</v>
          </cell>
          <cell r="B270" t="str">
            <v>Suffolk (Fire)</v>
          </cell>
          <cell r="C270">
            <v>10501841.454547999</v>
          </cell>
        </row>
        <row r="271">
          <cell r="A271" t="str">
            <v>R439</v>
          </cell>
          <cell r="B271" t="str">
            <v>Surrey</v>
          </cell>
          <cell r="C271">
            <v>67153059.244421005</v>
          </cell>
        </row>
        <row r="272">
          <cell r="A272" t="str">
            <v>R439U</v>
          </cell>
          <cell r="B272" t="str">
            <v>Surrey (Upper)</v>
          </cell>
          <cell r="C272">
            <v>56114426.327997997</v>
          </cell>
        </row>
        <row r="273">
          <cell r="A273" t="str">
            <v>R439F</v>
          </cell>
          <cell r="B273" t="str">
            <v>Surrey (Fire)</v>
          </cell>
          <cell r="C273">
            <v>11038632.916423</v>
          </cell>
        </row>
        <row r="274">
          <cell r="A274" t="str">
            <v>R440</v>
          </cell>
          <cell r="B274" t="str">
            <v>Warwickshire</v>
          </cell>
          <cell r="C274">
            <v>96649106.551630005</v>
          </cell>
        </row>
        <row r="275">
          <cell r="A275" t="str">
            <v>R440U</v>
          </cell>
          <cell r="B275" t="str">
            <v>Warwickshire (Upper)</v>
          </cell>
          <cell r="C275">
            <v>89135104.804612994</v>
          </cell>
        </row>
        <row r="276">
          <cell r="A276" t="str">
            <v>R440F</v>
          </cell>
          <cell r="B276" t="str">
            <v>Warwickshire (Fire)</v>
          </cell>
          <cell r="C276">
            <v>7514001.7470169999</v>
          </cell>
        </row>
        <row r="277">
          <cell r="A277" t="str">
            <v>R441</v>
          </cell>
          <cell r="B277" t="str">
            <v>West Sussex</v>
          </cell>
          <cell r="C277">
            <v>102895314.402033</v>
          </cell>
        </row>
        <row r="278">
          <cell r="A278" t="str">
            <v>R441U</v>
          </cell>
          <cell r="B278" t="str">
            <v>West Sussex (Upper)</v>
          </cell>
          <cell r="C278">
            <v>93926960.673143998</v>
          </cell>
        </row>
        <row r="279">
          <cell r="A279" t="str">
            <v>R441F</v>
          </cell>
          <cell r="B279" t="str">
            <v>West Sussex (Fire)</v>
          </cell>
          <cell r="C279">
            <v>8968353.7288889997</v>
          </cell>
        </row>
        <row r="280">
          <cell r="A280" t="str">
            <v>R436</v>
          </cell>
          <cell r="B280" t="str">
            <v>Somerset</v>
          </cell>
          <cell r="C280">
            <v>125290050.05862799</v>
          </cell>
        </row>
        <row r="281">
          <cell r="A281" t="str">
            <v>R618</v>
          </cell>
          <cell r="B281" t="str">
            <v>North Yorkshire</v>
          </cell>
          <cell r="C281">
            <v>109773210.80184899</v>
          </cell>
        </row>
        <row r="282">
          <cell r="A282" t="str">
            <v>R633</v>
          </cell>
          <cell r="B282" t="str">
            <v>Buckinghamshire</v>
          </cell>
          <cell r="C282">
            <v>35107011.152184002</v>
          </cell>
        </row>
        <row r="283">
          <cell r="A283" t="str">
            <v>R634</v>
          </cell>
          <cell r="B283" t="str">
            <v>Derbyshire</v>
          </cell>
          <cell r="C283">
            <v>190010157.61735901</v>
          </cell>
        </row>
        <row r="284">
          <cell r="A284" t="str">
            <v>R635</v>
          </cell>
          <cell r="B284" t="str">
            <v>Dorset</v>
          </cell>
          <cell r="C284">
            <v>64229228.676086001</v>
          </cell>
        </row>
        <row r="285">
          <cell r="A285" t="str">
            <v>R637</v>
          </cell>
          <cell r="B285" t="str">
            <v>East Sussex</v>
          </cell>
          <cell r="C285">
            <v>113696419.002933</v>
          </cell>
        </row>
        <row r="286">
          <cell r="A286" t="str">
            <v>R638</v>
          </cell>
          <cell r="B286" t="str">
            <v>Hampshire</v>
          </cell>
          <cell r="C286">
            <v>137009889.73665199</v>
          </cell>
        </row>
        <row r="287">
          <cell r="A287" t="str">
            <v>R639</v>
          </cell>
          <cell r="B287" t="str">
            <v>Leicestershire</v>
          </cell>
          <cell r="C287">
            <v>97891999.287828997</v>
          </cell>
        </row>
        <row r="288">
          <cell r="A288" t="str">
            <v>R640</v>
          </cell>
          <cell r="B288" t="str">
            <v>Staffordshire</v>
          </cell>
          <cell r="C288">
            <v>165854236.499118</v>
          </cell>
        </row>
        <row r="289">
          <cell r="A289" t="str">
            <v>R663</v>
          </cell>
          <cell r="B289" t="str">
            <v>Cambridgeshire</v>
          </cell>
          <cell r="C289">
            <v>102207491.12984701</v>
          </cell>
        </row>
        <row r="290">
          <cell r="A290" t="str">
            <v>R665</v>
          </cell>
          <cell r="B290" t="str">
            <v>Devon</v>
          </cell>
          <cell r="C290">
            <v>178476513.43695101</v>
          </cell>
        </row>
        <row r="291">
          <cell r="A291" t="str">
            <v>R666</v>
          </cell>
          <cell r="B291" t="str">
            <v>Essex</v>
          </cell>
          <cell r="C291">
            <v>259004134.39024699</v>
          </cell>
        </row>
        <row r="292">
          <cell r="A292" t="str">
            <v>R667</v>
          </cell>
          <cell r="B292" t="str">
            <v>Kent</v>
          </cell>
          <cell r="C292">
            <v>302074017.10923803</v>
          </cell>
        </row>
        <row r="293">
          <cell r="A293" t="str">
            <v>R668</v>
          </cell>
          <cell r="B293" t="str">
            <v>Lancashire</v>
          </cell>
          <cell r="C293">
            <v>311297195.53271902</v>
          </cell>
        </row>
        <row r="294">
          <cell r="A294" t="str">
            <v>R669</v>
          </cell>
          <cell r="B294" t="str">
            <v>Nottinghamshire</v>
          </cell>
          <cell r="C294">
            <v>185858912.42249501</v>
          </cell>
        </row>
        <row r="295">
          <cell r="A295" t="str">
            <v>R671</v>
          </cell>
          <cell r="B295" t="str">
            <v>Worcestershire</v>
          </cell>
          <cell r="C295">
            <v>98583230.848176003</v>
          </cell>
        </row>
        <row r="296">
          <cell r="A296" t="str">
            <v>R601</v>
          </cell>
          <cell r="B296" t="str">
            <v>Isle of Wight Council</v>
          </cell>
          <cell r="C296">
            <v>57264393.926158004</v>
          </cell>
        </row>
        <row r="297">
          <cell r="A297" t="str">
            <v>R601L</v>
          </cell>
          <cell r="B297" t="str">
            <v>Isle of Wight Council (Lower)</v>
          </cell>
          <cell r="C297">
            <v>7599317.2216450004</v>
          </cell>
        </row>
        <row r="298">
          <cell r="A298" t="str">
            <v>R601U</v>
          </cell>
          <cell r="B298" t="str">
            <v>Isle of Wight Council (Upper)</v>
          </cell>
          <cell r="C298">
            <v>46207741.922123998</v>
          </cell>
        </row>
        <row r="299">
          <cell r="A299" t="str">
            <v>R601F</v>
          </cell>
          <cell r="B299" t="str">
            <v>Isle of Wight Council (Fire)</v>
          </cell>
          <cell r="C299">
            <v>3457334.7823890001</v>
          </cell>
        </row>
        <row r="300">
          <cell r="A300" t="str">
            <v>R672</v>
          </cell>
          <cell r="B300" t="str">
            <v>Cornwall</v>
          </cell>
          <cell r="C300">
            <v>202859471.29212201</v>
          </cell>
        </row>
        <row r="301">
          <cell r="A301" t="str">
            <v>R672L</v>
          </cell>
          <cell r="B301" t="str">
            <v>Cornwall (Lower)</v>
          </cell>
          <cell r="C301">
            <v>28685831.220998999</v>
          </cell>
        </row>
        <row r="302">
          <cell r="A302" t="str">
            <v>R672U</v>
          </cell>
          <cell r="B302" t="str">
            <v>Cornwall (Upper)</v>
          </cell>
          <cell r="C302">
            <v>159102357.896916</v>
          </cell>
        </row>
        <row r="303">
          <cell r="A303" t="str">
            <v>R672F</v>
          </cell>
          <cell r="B303" t="str">
            <v>Cornwall (Fire)</v>
          </cell>
          <cell r="C303">
            <v>15071282.174207</v>
          </cell>
        </row>
        <row r="304">
          <cell r="A304" t="str">
            <v>R674</v>
          </cell>
          <cell r="B304" t="str">
            <v>Northumberland</v>
          </cell>
          <cell r="C304">
            <v>120346424.358399</v>
          </cell>
        </row>
        <row r="305">
          <cell r="A305" t="str">
            <v>R674L</v>
          </cell>
          <cell r="B305" t="str">
            <v>Northumberland (Lower)</v>
          </cell>
          <cell r="C305">
            <v>18700040.896186002</v>
          </cell>
        </row>
        <row r="306">
          <cell r="A306" t="str">
            <v>R674U</v>
          </cell>
          <cell r="B306" t="str">
            <v>Northumberland (Upper)</v>
          </cell>
          <cell r="C306">
            <v>94488503.29648</v>
          </cell>
        </row>
        <row r="307">
          <cell r="A307" t="str">
            <v>R674F</v>
          </cell>
          <cell r="B307" t="str">
            <v>Northumberland (Fire)</v>
          </cell>
          <cell r="C307">
            <v>7157880.1657330003</v>
          </cell>
        </row>
        <row r="308">
          <cell r="A308" t="str">
            <v>R602</v>
          </cell>
          <cell r="B308" t="str">
            <v>Bath &amp; North East Somerset</v>
          </cell>
          <cell r="C308">
            <v>38020462.79947</v>
          </cell>
        </row>
        <row r="309">
          <cell r="A309" t="str">
            <v>R602L</v>
          </cell>
          <cell r="B309" t="str">
            <v>Bath &amp; North East Somerset (Lower)</v>
          </cell>
          <cell r="C309">
            <v>7995758.5962990001</v>
          </cell>
        </row>
        <row r="310">
          <cell r="A310" t="str">
            <v>R602U</v>
          </cell>
          <cell r="B310" t="str">
            <v>Bath &amp; North East Somerset (Upper)</v>
          </cell>
          <cell r="C310">
            <v>30024704.203171998</v>
          </cell>
        </row>
        <row r="311">
          <cell r="A311" t="str">
            <v>R603</v>
          </cell>
          <cell r="B311" t="str">
            <v>Bristol</v>
          </cell>
          <cell r="C311">
            <v>164056014.539794</v>
          </cell>
        </row>
        <row r="312">
          <cell r="A312" t="str">
            <v>R603L</v>
          </cell>
          <cell r="B312" t="str">
            <v>Bristol (Lower)</v>
          </cell>
          <cell r="C312">
            <v>32122384.40357</v>
          </cell>
        </row>
        <row r="313">
          <cell r="A313" t="str">
            <v>R603U</v>
          </cell>
          <cell r="B313" t="str">
            <v>Bristol (Upper)</v>
          </cell>
          <cell r="C313">
            <v>131933630.136223</v>
          </cell>
        </row>
        <row r="314">
          <cell r="A314" t="str">
            <v>R604</v>
          </cell>
          <cell r="B314" t="str">
            <v>South Gloucestershire</v>
          </cell>
          <cell r="C314">
            <v>51871519.435450003</v>
          </cell>
        </row>
        <row r="315">
          <cell r="A315" t="str">
            <v>R604L</v>
          </cell>
          <cell r="B315" t="str">
            <v>South Gloucestershire (Lower)</v>
          </cell>
          <cell r="C315">
            <v>10994217.498351</v>
          </cell>
        </row>
        <row r="316">
          <cell r="A316" t="str">
            <v>R604U</v>
          </cell>
          <cell r="B316" t="str">
            <v>South Gloucestershire (Upper)</v>
          </cell>
          <cell r="C316">
            <v>40877301.937100001</v>
          </cell>
        </row>
        <row r="317">
          <cell r="A317" t="str">
            <v>R605</v>
          </cell>
          <cell r="B317" t="str">
            <v>North Somerset</v>
          </cell>
          <cell r="C317">
            <v>50233048.153348997</v>
          </cell>
        </row>
        <row r="318">
          <cell r="A318" t="str">
            <v>R605L</v>
          </cell>
          <cell r="B318" t="str">
            <v>North Somerset (Lower)</v>
          </cell>
          <cell r="C318">
            <v>8769088.8638289999</v>
          </cell>
        </row>
        <row r="319">
          <cell r="A319" t="str">
            <v>R605U</v>
          </cell>
          <cell r="B319" t="str">
            <v>North Somerset (Upper)</v>
          </cell>
          <cell r="C319">
            <v>41463959.289520003</v>
          </cell>
        </row>
        <row r="320">
          <cell r="A320" t="str">
            <v>R606</v>
          </cell>
          <cell r="B320" t="str">
            <v>Hartlepool</v>
          </cell>
          <cell r="C320">
            <v>46832399.952156998</v>
          </cell>
        </row>
        <row r="321">
          <cell r="A321" t="str">
            <v>R606L</v>
          </cell>
          <cell r="B321" t="str">
            <v>Hartlepool (Lower)</v>
          </cell>
          <cell r="C321">
            <v>7939558.0233939998</v>
          </cell>
        </row>
        <row r="322">
          <cell r="A322" t="str">
            <v>R606U</v>
          </cell>
          <cell r="B322" t="str">
            <v>Hartlepool (Upper)</v>
          </cell>
          <cell r="C322">
            <v>38892841.928764001</v>
          </cell>
        </row>
        <row r="323">
          <cell r="A323" t="str">
            <v>R607</v>
          </cell>
          <cell r="B323" t="str">
            <v>Middlesbrough</v>
          </cell>
          <cell r="C323">
            <v>81623197.379605994</v>
          </cell>
        </row>
        <row r="324">
          <cell r="A324" t="str">
            <v>R607L</v>
          </cell>
          <cell r="B324" t="str">
            <v>Middlesbrough (Lower)</v>
          </cell>
          <cell r="C324">
            <v>12281377.774595</v>
          </cell>
        </row>
        <row r="325">
          <cell r="A325" t="str">
            <v>R607U</v>
          </cell>
          <cell r="B325" t="str">
            <v>Middlesbrough (Upper)</v>
          </cell>
          <cell r="C325">
            <v>69341819.605011001</v>
          </cell>
        </row>
        <row r="326">
          <cell r="A326" t="str">
            <v>R608</v>
          </cell>
          <cell r="B326" t="str">
            <v>Redcar and Cleveland</v>
          </cell>
          <cell r="C326">
            <v>60881226.588698</v>
          </cell>
        </row>
        <row r="327">
          <cell r="A327" t="str">
            <v>R608L</v>
          </cell>
          <cell r="B327" t="str">
            <v>Redcar and Cleveland (Lower)</v>
          </cell>
          <cell r="C327">
            <v>9230572.1598310005</v>
          </cell>
        </row>
        <row r="328">
          <cell r="A328" t="str">
            <v>R608U</v>
          </cell>
          <cell r="B328" t="str">
            <v>Redcar and Cleveland (Upper)</v>
          </cell>
          <cell r="C328">
            <v>51650654.428868003</v>
          </cell>
        </row>
        <row r="329">
          <cell r="A329" t="str">
            <v>R609</v>
          </cell>
          <cell r="B329" t="str">
            <v>Stockton-on-Tees</v>
          </cell>
          <cell r="C329">
            <v>68244299.879815996</v>
          </cell>
        </row>
        <row r="330">
          <cell r="A330" t="str">
            <v>R609L</v>
          </cell>
          <cell r="B330" t="str">
            <v>Stockton-on-Tees (Lower)</v>
          </cell>
          <cell r="C330">
            <v>11356019.691478999</v>
          </cell>
        </row>
        <row r="331">
          <cell r="A331" t="str">
            <v>R609U</v>
          </cell>
          <cell r="B331" t="str">
            <v>Stockton-on-Tees (Upper)</v>
          </cell>
          <cell r="C331">
            <v>56888280.188336998</v>
          </cell>
        </row>
        <row r="332">
          <cell r="A332" t="str">
            <v>R610</v>
          </cell>
          <cell r="B332" t="str">
            <v>East Riding of Yorkshire</v>
          </cell>
          <cell r="C332">
            <v>92471588.391794994</v>
          </cell>
        </row>
        <row r="333">
          <cell r="A333" t="str">
            <v>R610L</v>
          </cell>
          <cell r="B333" t="str">
            <v>East Riding of Yorkshire (Lower)</v>
          </cell>
          <cell r="C333">
            <v>17789685.969239999</v>
          </cell>
        </row>
        <row r="334">
          <cell r="A334" t="str">
            <v>R610U</v>
          </cell>
          <cell r="B334" t="str">
            <v>East Riding of Yorkshire (Upper)</v>
          </cell>
          <cell r="C334">
            <v>74681902.422555</v>
          </cell>
        </row>
        <row r="335">
          <cell r="A335" t="str">
            <v>R611</v>
          </cell>
          <cell r="B335" t="str">
            <v>Kingston upon Hull</v>
          </cell>
          <cell r="C335">
            <v>144181011.162301</v>
          </cell>
        </row>
        <row r="336">
          <cell r="A336" t="str">
            <v>R611L</v>
          </cell>
          <cell r="B336" t="str">
            <v>Kingston upon Hull (Lower)</v>
          </cell>
          <cell r="C336">
            <v>23288664.949506</v>
          </cell>
        </row>
        <row r="337">
          <cell r="A337" t="str">
            <v>R611U</v>
          </cell>
          <cell r="B337" t="str">
            <v>Kingston upon Hull (Upper)</v>
          </cell>
          <cell r="C337">
            <v>120892346.212795</v>
          </cell>
        </row>
        <row r="338">
          <cell r="A338" t="str">
            <v>R612</v>
          </cell>
          <cell r="B338" t="str">
            <v>North East Lincolnshire</v>
          </cell>
          <cell r="C338">
            <v>67888683.388802007</v>
          </cell>
        </row>
        <row r="339">
          <cell r="A339" t="str">
            <v>R612L</v>
          </cell>
          <cell r="B339" t="str">
            <v>North East Lincolnshire (Lower)</v>
          </cell>
          <cell r="C339">
            <v>11089041.058497</v>
          </cell>
        </row>
        <row r="340">
          <cell r="A340" t="str">
            <v>R612U</v>
          </cell>
          <cell r="B340" t="str">
            <v>North East Lincolnshire (Upper)</v>
          </cell>
          <cell r="C340">
            <v>56799642.330305003</v>
          </cell>
        </row>
        <row r="341">
          <cell r="A341" t="str">
            <v>R613</v>
          </cell>
          <cell r="B341" t="str">
            <v>North Lincolnshire</v>
          </cell>
          <cell r="C341">
            <v>61160314.566196002</v>
          </cell>
        </row>
        <row r="342">
          <cell r="A342" t="str">
            <v>R613L</v>
          </cell>
          <cell r="B342" t="str">
            <v>North Lincolnshire (Lower)</v>
          </cell>
          <cell r="C342">
            <v>11543586.374697</v>
          </cell>
        </row>
        <row r="343">
          <cell r="A343" t="str">
            <v>R613U</v>
          </cell>
          <cell r="B343" t="str">
            <v>North Lincolnshire (Upper)</v>
          </cell>
          <cell r="C343">
            <v>49616728.191500001</v>
          </cell>
        </row>
        <row r="344">
          <cell r="A344" t="str">
            <v>R617</v>
          </cell>
          <cell r="B344" t="str">
            <v>York</v>
          </cell>
          <cell r="C344">
            <v>40728213.990370996</v>
          </cell>
        </row>
        <row r="345">
          <cell r="A345" t="str">
            <v>R617L</v>
          </cell>
          <cell r="B345" t="str">
            <v>York (Lower)</v>
          </cell>
          <cell r="C345">
            <v>9674253.5469230004</v>
          </cell>
        </row>
        <row r="346">
          <cell r="A346" t="str">
            <v>R617U</v>
          </cell>
          <cell r="B346" t="str">
            <v>York (Upper)</v>
          </cell>
          <cell r="C346">
            <v>31053960.443447001</v>
          </cell>
        </row>
        <row r="347">
          <cell r="A347" t="str">
            <v>R619</v>
          </cell>
          <cell r="B347" t="str">
            <v>Luton</v>
          </cell>
          <cell r="C347">
            <v>90695802.901675001</v>
          </cell>
        </row>
        <row r="348">
          <cell r="A348" t="str">
            <v>R619L</v>
          </cell>
          <cell r="B348" t="str">
            <v>Luton (Lower)</v>
          </cell>
          <cell r="C348">
            <v>17398702.934836999</v>
          </cell>
        </row>
        <row r="349">
          <cell r="A349" t="str">
            <v>R619U</v>
          </cell>
          <cell r="B349" t="str">
            <v>Luton (Upper)</v>
          </cell>
          <cell r="C349">
            <v>73297099.966838002</v>
          </cell>
        </row>
        <row r="350">
          <cell r="A350" t="str">
            <v>R620</v>
          </cell>
          <cell r="B350" t="str">
            <v>Milton Keynes</v>
          </cell>
          <cell r="C350">
            <v>85865993.295839995</v>
          </cell>
        </row>
        <row r="351">
          <cell r="A351" t="str">
            <v>R620L</v>
          </cell>
          <cell r="B351" t="str">
            <v>Milton Keynes (Lower)</v>
          </cell>
          <cell r="C351">
            <v>15293179.188534999</v>
          </cell>
        </row>
        <row r="352">
          <cell r="A352" t="str">
            <v>R620U</v>
          </cell>
          <cell r="B352" t="str">
            <v>Milton Keynes (Upper)</v>
          </cell>
          <cell r="C352">
            <v>70572814.107305005</v>
          </cell>
        </row>
        <row r="353">
          <cell r="A353" t="str">
            <v>R621</v>
          </cell>
          <cell r="B353" t="str">
            <v>Derby</v>
          </cell>
          <cell r="C353">
            <v>102129108.722591</v>
          </cell>
        </row>
        <row r="354">
          <cell r="A354" t="str">
            <v>R621L</v>
          </cell>
          <cell r="B354" t="str">
            <v>Derby (Lower)</v>
          </cell>
          <cell r="C354">
            <v>17362205.923565999</v>
          </cell>
        </row>
        <row r="355">
          <cell r="A355" t="str">
            <v>R621U</v>
          </cell>
          <cell r="B355" t="str">
            <v>Derby (Upper)</v>
          </cell>
          <cell r="C355">
            <v>84766902.799025998</v>
          </cell>
        </row>
        <row r="356">
          <cell r="A356" t="str">
            <v>R622</v>
          </cell>
          <cell r="B356" t="str">
            <v>Bournemouth</v>
          </cell>
          <cell r="C356">
            <v>52285859.594088003</v>
          </cell>
        </row>
        <row r="357">
          <cell r="A357" t="str">
            <v>R622L</v>
          </cell>
          <cell r="B357" t="str">
            <v>Bournemouth (Lower)</v>
          </cell>
          <cell r="C357">
            <v>10899058.955220999</v>
          </cell>
        </row>
        <row r="358">
          <cell r="A358" t="str">
            <v>R622U</v>
          </cell>
          <cell r="B358" t="str">
            <v>Bournemouth (Upper)</v>
          </cell>
          <cell r="C358">
            <v>41386800.638866998</v>
          </cell>
        </row>
        <row r="359">
          <cell r="A359" t="str">
            <v>R623</v>
          </cell>
          <cell r="B359" t="str">
            <v>Poole</v>
          </cell>
          <cell r="C359">
            <v>28546334.204007</v>
          </cell>
        </row>
        <row r="360">
          <cell r="A360" t="str">
            <v>R623L</v>
          </cell>
          <cell r="B360" t="str">
            <v>Poole (Lower)</v>
          </cell>
          <cell r="C360">
            <v>4888200.9791090004</v>
          </cell>
        </row>
        <row r="361">
          <cell r="A361" t="str">
            <v>R623U</v>
          </cell>
          <cell r="B361" t="str">
            <v>Poole (Upper)</v>
          </cell>
          <cell r="C361">
            <v>23658133.224897999</v>
          </cell>
        </row>
        <row r="362">
          <cell r="A362" t="str">
            <v>R624</v>
          </cell>
          <cell r="B362" t="str">
            <v>Darlington</v>
          </cell>
          <cell r="C362">
            <v>39934392.227384001</v>
          </cell>
        </row>
        <row r="363">
          <cell r="A363" t="str">
            <v>R624L</v>
          </cell>
          <cell r="B363" t="str">
            <v>Darlington (Lower)</v>
          </cell>
          <cell r="C363">
            <v>6337822.5865679998</v>
          </cell>
        </row>
        <row r="364">
          <cell r="A364" t="str">
            <v>R624U</v>
          </cell>
          <cell r="B364" t="str">
            <v>Darlington (Upper)</v>
          </cell>
          <cell r="C364">
            <v>33596569.640816003</v>
          </cell>
        </row>
        <row r="365">
          <cell r="A365" t="str">
            <v>R625</v>
          </cell>
          <cell r="B365" t="str">
            <v>Brighton &amp; Hove</v>
          </cell>
          <cell r="C365">
            <v>90113349.817396</v>
          </cell>
        </row>
        <row r="366">
          <cell r="A366" t="str">
            <v>R625L</v>
          </cell>
          <cell r="B366" t="str">
            <v>Brighton &amp; Hove (Lower)</v>
          </cell>
          <cell r="C366">
            <v>24244819.343040001</v>
          </cell>
        </row>
        <row r="367">
          <cell r="A367" t="str">
            <v>R625U</v>
          </cell>
          <cell r="B367" t="str">
            <v>Brighton &amp; Hove (Upper)</v>
          </cell>
          <cell r="C367">
            <v>65868530.474356003</v>
          </cell>
        </row>
        <row r="368">
          <cell r="A368" t="str">
            <v>R626</v>
          </cell>
          <cell r="B368" t="str">
            <v>Portsmouth</v>
          </cell>
          <cell r="C368">
            <v>85357303.458032995</v>
          </cell>
        </row>
        <row r="369">
          <cell r="A369" t="str">
            <v>R626L</v>
          </cell>
          <cell r="B369" t="str">
            <v>Portsmouth (Lower)</v>
          </cell>
          <cell r="C369">
            <v>22602063.617973</v>
          </cell>
        </row>
        <row r="370">
          <cell r="A370" t="str">
            <v>R626U</v>
          </cell>
          <cell r="B370" t="str">
            <v>Portsmouth (Upper)</v>
          </cell>
          <cell r="C370">
            <v>62755239.840060003</v>
          </cell>
        </row>
        <row r="371">
          <cell r="A371" t="str">
            <v>R627</v>
          </cell>
          <cell r="B371" t="str">
            <v>Southampton</v>
          </cell>
          <cell r="C371">
            <v>97001771.230818003</v>
          </cell>
        </row>
        <row r="372">
          <cell r="A372" t="str">
            <v>R627L</v>
          </cell>
          <cell r="B372" t="str">
            <v>Southampton (Lower)</v>
          </cell>
          <cell r="C372">
            <v>18474335.834582001</v>
          </cell>
        </row>
        <row r="373">
          <cell r="A373" t="str">
            <v>R627U</v>
          </cell>
          <cell r="B373" t="str">
            <v>Southampton (Upper)</v>
          </cell>
          <cell r="C373">
            <v>78527435.396236002</v>
          </cell>
        </row>
        <row r="374">
          <cell r="A374" t="str">
            <v>R628</v>
          </cell>
          <cell r="B374" t="str">
            <v>Leicester</v>
          </cell>
          <cell r="C374">
            <v>187496589.33768901</v>
          </cell>
        </row>
        <row r="375">
          <cell r="A375" t="str">
            <v>R628L</v>
          </cell>
          <cell r="B375" t="str">
            <v>Leicester (Lower)</v>
          </cell>
          <cell r="C375">
            <v>34467328.983328998</v>
          </cell>
        </row>
        <row r="376">
          <cell r="A376" t="str">
            <v>R628U</v>
          </cell>
          <cell r="B376" t="str">
            <v>Leicester (Upper)</v>
          </cell>
          <cell r="C376">
            <v>153029260.35436001</v>
          </cell>
        </row>
        <row r="377">
          <cell r="A377" t="str">
            <v>R629</v>
          </cell>
          <cell r="B377" t="str">
            <v>Rutland</v>
          </cell>
          <cell r="C377">
            <v>7520961.9782980001</v>
          </cell>
        </row>
        <row r="378">
          <cell r="A378" t="str">
            <v>R629L</v>
          </cell>
          <cell r="B378" t="str">
            <v>Rutland (Lower)</v>
          </cell>
          <cell r="C378">
            <v>1969633.788246</v>
          </cell>
        </row>
        <row r="379">
          <cell r="A379" t="str">
            <v>R629U</v>
          </cell>
          <cell r="B379" t="str">
            <v>Rutland (Upper)</v>
          </cell>
          <cell r="C379">
            <v>5551328.1900530001</v>
          </cell>
        </row>
        <row r="380">
          <cell r="A380" t="str">
            <v>R630</v>
          </cell>
          <cell r="B380" t="str">
            <v>Stoke-on-Trent</v>
          </cell>
          <cell r="C380">
            <v>125517154.634225</v>
          </cell>
        </row>
        <row r="381">
          <cell r="A381" t="str">
            <v>R630L</v>
          </cell>
          <cell r="B381" t="str">
            <v>Stoke-on-Trent (Lower)</v>
          </cell>
          <cell r="C381">
            <v>18114951.852046002</v>
          </cell>
        </row>
        <row r="382">
          <cell r="A382" t="str">
            <v>R630U</v>
          </cell>
          <cell r="B382" t="str">
            <v>Stoke-on-Trent (Upper)</v>
          </cell>
          <cell r="C382">
            <v>107402202.782179</v>
          </cell>
        </row>
        <row r="383">
          <cell r="A383" t="str">
            <v>R631</v>
          </cell>
          <cell r="B383" t="str">
            <v>Swindon</v>
          </cell>
          <cell r="C383">
            <v>50986665.100220002</v>
          </cell>
        </row>
        <row r="384">
          <cell r="A384" t="str">
            <v>R631L</v>
          </cell>
          <cell r="B384" t="str">
            <v>Swindon (Lower)</v>
          </cell>
          <cell r="C384">
            <v>12436890.223842001</v>
          </cell>
        </row>
        <row r="385">
          <cell r="A385" t="str">
            <v>R631U</v>
          </cell>
          <cell r="B385" t="str">
            <v>Swindon (Upper)</v>
          </cell>
          <cell r="C385">
            <v>38549774.876378</v>
          </cell>
        </row>
        <row r="386">
          <cell r="A386" t="str">
            <v>R642</v>
          </cell>
          <cell r="B386" t="str">
            <v>Bracknell Forest</v>
          </cell>
          <cell r="C386">
            <v>17295620.705885001</v>
          </cell>
        </row>
        <row r="387">
          <cell r="A387" t="str">
            <v>R642L</v>
          </cell>
          <cell r="B387" t="str">
            <v>Bracknell Forest (Lower)</v>
          </cell>
          <cell r="C387">
            <v>6558592.8648349997</v>
          </cell>
        </row>
        <row r="388">
          <cell r="A388" t="str">
            <v>R642U</v>
          </cell>
          <cell r="B388" t="str">
            <v>Bracknell Forest (Upper)</v>
          </cell>
          <cell r="C388">
            <v>10737027.841050001</v>
          </cell>
        </row>
        <row r="389">
          <cell r="A389" t="str">
            <v>R643</v>
          </cell>
          <cell r="B389" t="str">
            <v>West Berkshire</v>
          </cell>
          <cell r="C389">
            <v>21076506.073798999</v>
          </cell>
        </row>
        <row r="390">
          <cell r="A390" t="str">
            <v>R643L</v>
          </cell>
          <cell r="B390" t="str">
            <v>West Berkshire (Lower)</v>
          </cell>
          <cell r="C390">
            <v>6260750.3793900004</v>
          </cell>
        </row>
        <row r="391">
          <cell r="A391" t="str">
            <v>R643U</v>
          </cell>
          <cell r="B391" t="str">
            <v>West Berkshire (Upper)</v>
          </cell>
          <cell r="C391">
            <v>14815755.694409</v>
          </cell>
        </row>
        <row r="392">
          <cell r="A392" t="str">
            <v>R644</v>
          </cell>
          <cell r="B392" t="str">
            <v>Reading</v>
          </cell>
          <cell r="C392">
            <v>48523095.547123</v>
          </cell>
        </row>
        <row r="393">
          <cell r="A393" t="str">
            <v>R644L</v>
          </cell>
          <cell r="B393" t="str">
            <v>Reading (Lower)</v>
          </cell>
          <cell r="C393">
            <v>11468479.267976001</v>
          </cell>
        </row>
        <row r="394">
          <cell r="A394" t="str">
            <v>R644U</v>
          </cell>
          <cell r="B394" t="str">
            <v>Reading (Upper)</v>
          </cell>
          <cell r="C394">
            <v>37054616.279146999</v>
          </cell>
        </row>
        <row r="395">
          <cell r="A395" t="str">
            <v>R645</v>
          </cell>
          <cell r="B395" t="str">
            <v>Slough</v>
          </cell>
          <cell r="C395">
            <v>53268963.809822001</v>
          </cell>
        </row>
        <row r="396">
          <cell r="A396" t="str">
            <v>R645L</v>
          </cell>
          <cell r="B396" t="str">
            <v>Slough (Lower)</v>
          </cell>
          <cell r="C396">
            <v>12237514.165129</v>
          </cell>
        </row>
        <row r="397">
          <cell r="A397" t="str">
            <v>R645U</v>
          </cell>
          <cell r="B397" t="str">
            <v>Slough (Upper)</v>
          </cell>
          <cell r="C397">
            <v>41031449.644693002</v>
          </cell>
        </row>
        <row r="398">
          <cell r="A398" t="str">
            <v>R646</v>
          </cell>
          <cell r="B398" t="str">
            <v>Windsor and Maidenhead</v>
          </cell>
          <cell r="C398">
            <v>9278996.2921409998</v>
          </cell>
        </row>
        <row r="399">
          <cell r="A399" t="str">
            <v>R646L</v>
          </cell>
          <cell r="B399" t="str">
            <v>Windsor and Maidenhead (Lower)</v>
          </cell>
          <cell r="C399">
            <v>4143608.9387380001</v>
          </cell>
        </row>
        <row r="400">
          <cell r="A400" t="str">
            <v>R646U</v>
          </cell>
          <cell r="B400" t="str">
            <v>Windsor and Maidenhead (Upper)</v>
          </cell>
          <cell r="C400">
            <v>5135387.3534030002</v>
          </cell>
        </row>
        <row r="401">
          <cell r="A401" t="str">
            <v>R647</v>
          </cell>
          <cell r="B401" t="str">
            <v>Wokingham</v>
          </cell>
          <cell r="C401">
            <v>4436073.8600249998</v>
          </cell>
        </row>
        <row r="402">
          <cell r="A402" t="str">
            <v>R647L</v>
          </cell>
          <cell r="B402" t="str">
            <v>Wokingham (Lower)</v>
          </cell>
          <cell r="C402">
            <v>3620243.3945780001</v>
          </cell>
        </row>
        <row r="403">
          <cell r="A403" t="str">
            <v>R647U</v>
          </cell>
          <cell r="B403" t="str">
            <v>Wokingham (Upper)</v>
          </cell>
          <cell r="C403">
            <v>815830.465447</v>
          </cell>
        </row>
        <row r="404">
          <cell r="A404" t="str">
            <v>R649</v>
          </cell>
          <cell r="B404" t="str">
            <v>Peterborough</v>
          </cell>
          <cell r="C404">
            <v>77303112.504745007</v>
          </cell>
        </row>
        <row r="405">
          <cell r="A405" t="str">
            <v>R649L</v>
          </cell>
          <cell r="B405" t="str">
            <v>Peterborough (Lower)</v>
          </cell>
          <cell r="C405">
            <v>13134560.19658</v>
          </cell>
        </row>
        <row r="406">
          <cell r="A406" t="str">
            <v>R649U</v>
          </cell>
          <cell r="B406" t="str">
            <v>Peterborough (Upper)</v>
          </cell>
          <cell r="C406">
            <v>64168552.308164999</v>
          </cell>
        </row>
        <row r="407">
          <cell r="A407" t="str">
            <v>R650</v>
          </cell>
          <cell r="B407" t="str">
            <v>Halton</v>
          </cell>
          <cell r="C407">
            <v>57679751.633105002</v>
          </cell>
        </row>
        <row r="408">
          <cell r="A408" t="str">
            <v>R650L</v>
          </cell>
          <cell r="B408" t="str">
            <v>Halton (Lower)</v>
          </cell>
          <cell r="C408">
            <v>8253003.2488369998</v>
          </cell>
        </row>
        <row r="409">
          <cell r="A409" t="str">
            <v>R650U</v>
          </cell>
          <cell r="B409" t="str">
            <v>Halton (Upper)</v>
          </cell>
          <cell r="C409">
            <v>49426748.384267002</v>
          </cell>
        </row>
        <row r="410">
          <cell r="A410" t="str">
            <v>R651</v>
          </cell>
          <cell r="B410" t="str">
            <v>Warrington</v>
          </cell>
          <cell r="C410">
            <v>49383563.762319997</v>
          </cell>
        </row>
        <row r="411">
          <cell r="A411" t="str">
            <v>R651L</v>
          </cell>
          <cell r="B411" t="str">
            <v>Warrington (Lower)</v>
          </cell>
          <cell r="C411">
            <v>9485535.7957559992</v>
          </cell>
        </row>
        <row r="412">
          <cell r="A412" t="str">
            <v>R651U</v>
          </cell>
          <cell r="B412" t="str">
            <v>Warrington (Upper)</v>
          </cell>
          <cell r="C412">
            <v>39898027.966564</v>
          </cell>
        </row>
        <row r="413">
          <cell r="A413" t="str">
            <v>R652</v>
          </cell>
          <cell r="B413" t="str">
            <v>Plymouth</v>
          </cell>
          <cell r="C413">
            <v>105529866.514751</v>
          </cell>
        </row>
        <row r="414">
          <cell r="A414" t="str">
            <v>R652L</v>
          </cell>
          <cell r="B414" t="str">
            <v>Plymouth (Lower)</v>
          </cell>
          <cell r="C414">
            <v>16556138.866954001</v>
          </cell>
        </row>
        <row r="415">
          <cell r="A415" t="str">
            <v>R652U</v>
          </cell>
          <cell r="B415" t="str">
            <v>Plymouth (Upper)</v>
          </cell>
          <cell r="C415">
            <v>88973727.647798002</v>
          </cell>
        </row>
        <row r="416">
          <cell r="A416" t="str">
            <v>R653</v>
          </cell>
          <cell r="B416" t="str">
            <v>Torbay</v>
          </cell>
          <cell r="C416">
            <v>58128492.355068997</v>
          </cell>
        </row>
        <row r="417">
          <cell r="A417" t="str">
            <v>R653L</v>
          </cell>
          <cell r="B417" t="str">
            <v>Torbay (Lower)</v>
          </cell>
          <cell r="C417">
            <v>7264714.7708930001</v>
          </cell>
        </row>
        <row r="418">
          <cell r="A418" t="str">
            <v>R653U</v>
          </cell>
          <cell r="B418" t="str">
            <v>Torbay (Upper)</v>
          </cell>
          <cell r="C418">
            <v>50863777.584175996</v>
          </cell>
        </row>
        <row r="419">
          <cell r="A419" t="str">
            <v>R654</v>
          </cell>
          <cell r="B419" t="str">
            <v>Southend-on-Sea</v>
          </cell>
          <cell r="C419">
            <v>61123493.955527</v>
          </cell>
        </row>
        <row r="420">
          <cell r="A420" t="str">
            <v>R654L</v>
          </cell>
          <cell r="B420" t="str">
            <v>Southend-on-Sea (Lower)</v>
          </cell>
          <cell r="C420">
            <v>10354095.420939</v>
          </cell>
        </row>
        <row r="421">
          <cell r="A421" t="str">
            <v>R654U</v>
          </cell>
          <cell r="B421" t="str">
            <v>Southend-on-Sea (Upper)</v>
          </cell>
          <cell r="C421">
            <v>50769398.534587003</v>
          </cell>
        </row>
        <row r="422">
          <cell r="A422" t="str">
            <v>R655</v>
          </cell>
          <cell r="B422" t="str">
            <v>Thurrock</v>
          </cell>
          <cell r="C422">
            <v>56387415.376200996</v>
          </cell>
        </row>
        <row r="423">
          <cell r="A423" t="str">
            <v>R655L</v>
          </cell>
          <cell r="B423" t="str">
            <v>Thurrock (Lower)</v>
          </cell>
          <cell r="C423">
            <v>10481381.067966999</v>
          </cell>
        </row>
        <row r="424">
          <cell r="A424" t="str">
            <v>R655U</v>
          </cell>
          <cell r="B424" t="str">
            <v>Thurrock (Upper)</v>
          </cell>
          <cell r="C424">
            <v>45906034.308233999</v>
          </cell>
        </row>
        <row r="425">
          <cell r="A425" t="str">
            <v>R656</v>
          </cell>
          <cell r="B425" t="str">
            <v>Herefordshire</v>
          </cell>
          <cell r="C425">
            <v>56794040.025830999</v>
          </cell>
        </row>
        <row r="426">
          <cell r="A426" t="str">
            <v>R656L</v>
          </cell>
          <cell r="B426" t="str">
            <v>Herefordshire  (Lower)</v>
          </cell>
          <cell r="C426">
            <v>11128763.026229</v>
          </cell>
        </row>
        <row r="427">
          <cell r="A427" t="str">
            <v>R656U</v>
          </cell>
          <cell r="B427" t="str">
            <v>Herefordshire  (Upper)</v>
          </cell>
          <cell r="C427">
            <v>45665276.999601997</v>
          </cell>
        </row>
        <row r="428">
          <cell r="A428" t="str">
            <v>R658</v>
          </cell>
          <cell r="B428" t="str">
            <v>Medway</v>
          </cell>
          <cell r="C428">
            <v>81041158.018666998</v>
          </cell>
        </row>
        <row r="429">
          <cell r="A429" t="str">
            <v>R658L</v>
          </cell>
          <cell r="B429" t="str">
            <v>Medway  (Lower)</v>
          </cell>
          <cell r="C429">
            <v>16192732.751905</v>
          </cell>
        </row>
        <row r="430">
          <cell r="A430" t="str">
            <v>R658U</v>
          </cell>
          <cell r="B430" t="str">
            <v>Medway  (Upper)</v>
          </cell>
          <cell r="C430">
            <v>64848425.266762003</v>
          </cell>
        </row>
        <row r="431">
          <cell r="A431" t="str">
            <v>R659</v>
          </cell>
          <cell r="B431" t="str">
            <v>Blackburn with Darwen</v>
          </cell>
          <cell r="C431">
            <v>77119259.779532999</v>
          </cell>
        </row>
        <row r="432">
          <cell r="A432" t="str">
            <v>R659L</v>
          </cell>
          <cell r="B432" t="str">
            <v>Blackburn with Darwen (Lower)</v>
          </cell>
          <cell r="C432">
            <v>14164419.933599999</v>
          </cell>
        </row>
        <row r="433">
          <cell r="A433" t="str">
            <v>R659U</v>
          </cell>
          <cell r="B433" t="str">
            <v>Blackburn with Darwen (Upper)</v>
          </cell>
          <cell r="C433">
            <v>62954839.845932998</v>
          </cell>
        </row>
        <row r="434">
          <cell r="A434" t="str">
            <v>R660</v>
          </cell>
          <cell r="B434" t="str">
            <v>Blackpool</v>
          </cell>
          <cell r="C434">
            <v>85391991.008476004</v>
          </cell>
        </row>
        <row r="435">
          <cell r="A435" t="str">
            <v>R660L</v>
          </cell>
          <cell r="B435" t="str">
            <v>Blackpool (Lower)</v>
          </cell>
          <cell r="C435">
            <v>12941997.341729</v>
          </cell>
        </row>
        <row r="436">
          <cell r="A436" t="str">
            <v>R660U</v>
          </cell>
          <cell r="B436" t="str">
            <v>Blackpool (Upper)</v>
          </cell>
          <cell r="C436">
            <v>72449993.666747004</v>
          </cell>
        </row>
        <row r="437">
          <cell r="A437" t="str">
            <v>R661</v>
          </cell>
          <cell r="B437" t="str">
            <v>Nottingham</v>
          </cell>
          <cell r="C437">
            <v>171149578.99504</v>
          </cell>
        </row>
        <row r="438">
          <cell r="A438" t="str">
            <v>R661L</v>
          </cell>
          <cell r="B438" t="str">
            <v>Nottingham (Lower)</v>
          </cell>
          <cell r="C438">
            <v>29819848.930477001</v>
          </cell>
        </row>
        <row r="439">
          <cell r="A439" t="str">
            <v>R661U</v>
          </cell>
          <cell r="B439" t="str">
            <v>Nottingham (Upper)</v>
          </cell>
          <cell r="C439">
            <v>141329730.06456199</v>
          </cell>
        </row>
        <row r="440">
          <cell r="A440" t="str">
            <v>R662</v>
          </cell>
          <cell r="B440" t="str">
            <v>Telford and the Wrekin</v>
          </cell>
          <cell r="C440">
            <v>65248392.276515998</v>
          </cell>
        </row>
        <row r="441">
          <cell r="A441" t="str">
            <v>R662L</v>
          </cell>
          <cell r="B441" t="str">
            <v>Telford and the Wrekin (Lower)</v>
          </cell>
          <cell r="C441">
            <v>9217911.4210989997</v>
          </cell>
        </row>
        <row r="442">
          <cell r="A442" t="str">
            <v>R662U</v>
          </cell>
          <cell r="B442" t="str">
            <v>Telford and the Wrekin (Upper)</v>
          </cell>
          <cell r="C442">
            <v>56030480.855416998</v>
          </cell>
        </row>
        <row r="443">
          <cell r="A443" t="str">
            <v>R673</v>
          </cell>
          <cell r="B443" t="str">
            <v>Durham</v>
          </cell>
          <cell r="C443">
            <v>223733524.91529301</v>
          </cell>
        </row>
        <row r="444">
          <cell r="A444" t="str">
            <v>R673L</v>
          </cell>
          <cell r="B444" t="str">
            <v>Durham (Lower)</v>
          </cell>
          <cell r="C444">
            <v>31805684.245280001</v>
          </cell>
        </row>
        <row r="445">
          <cell r="A445" t="str">
            <v>R673U</v>
          </cell>
          <cell r="B445" t="str">
            <v>Durham (Upper)</v>
          </cell>
          <cell r="C445">
            <v>191927840.670012</v>
          </cell>
        </row>
        <row r="446">
          <cell r="A446" t="str">
            <v>R675</v>
          </cell>
          <cell r="B446" t="str">
            <v>Shropshire</v>
          </cell>
          <cell r="C446">
            <v>93726366.619387999</v>
          </cell>
        </row>
        <row r="447">
          <cell r="A447" t="str">
            <v>R675L</v>
          </cell>
          <cell r="B447" t="str">
            <v>Shropshire (Lower)</v>
          </cell>
          <cell r="C447">
            <v>16891906.825238001</v>
          </cell>
        </row>
        <row r="448">
          <cell r="A448" t="str">
            <v>R675U</v>
          </cell>
          <cell r="B448" t="str">
            <v>Shropshire (Upper)</v>
          </cell>
          <cell r="C448">
            <v>76834459.794149995</v>
          </cell>
        </row>
        <row r="449">
          <cell r="A449" t="str">
            <v>R676</v>
          </cell>
          <cell r="B449" t="str">
            <v>Wiltshire</v>
          </cell>
          <cell r="C449">
            <v>92510865.142212003</v>
          </cell>
        </row>
        <row r="450">
          <cell r="A450" t="str">
            <v>R676L</v>
          </cell>
          <cell r="B450" t="str">
            <v>Wiltshire (Lower)</v>
          </cell>
          <cell r="C450">
            <v>19715006.004907999</v>
          </cell>
        </row>
        <row r="451">
          <cell r="A451" t="str">
            <v>R676U</v>
          </cell>
          <cell r="B451" t="str">
            <v>Wiltshire (Upper)</v>
          </cell>
          <cell r="C451">
            <v>72795859.137303993</v>
          </cell>
        </row>
        <row r="452">
          <cell r="A452" t="str">
            <v>R677</v>
          </cell>
          <cell r="B452" t="str">
            <v>Cheshire East</v>
          </cell>
          <cell r="C452">
            <v>55954966.991792001</v>
          </cell>
        </row>
        <row r="453">
          <cell r="A453" t="str">
            <v>R677L</v>
          </cell>
          <cell r="B453" t="str">
            <v>Cheshire East (Lower)</v>
          </cell>
          <cell r="C453">
            <v>12351406.911164001</v>
          </cell>
        </row>
        <row r="454">
          <cell r="A454" t="str">
            <v>R677U</v>
          </cell>
          <cell r="B454" t="str">
            <v>Cheshire East (Upper)</v>
          </cell>
          <cell r="C454">
            <v>43603560.080628</v>
          </cell>
        </row>
        <row r="455">
          <cell r="A455" t="str">
            <v>R678</v>
          </cell>
          <cell r="B455" t="str">
            <v>Cheshire West and Chester</v>
          </cell>
          <cell r="C455">
            <v>82507438.224879995</v>
          </cell>
        </row>
        <row r="456">
          <cell r="A456" t="str">
            <v>R678L</v>
          </cell>
          <cell r="B456" t="str">
            <v>Cheshire West and Chester (Lower)</v>
          </cell>
          <cell r="C456">
            <v>14513062.149836</v>
          </cell>
        </row>
        <row r="457">
          <cell r="A457" t="str">
            <v>R678U</v>
          </cell>
          <cell r="B457" t="str">
            <v>Cheshire West and Chester (Upper)</v>
          </cell>
          <cell r="C457">
            <v>67994376.075044006</v>
          </cell>
        </row>
        <row r="458">
          <cell r="A458" t="str">
            <v>R679</v>
          </cell>
          <cell r="B458" t="str">
            <v>Bedford</v>
          </cell>
          <cell r="C458">
            <v>44370970.209204003</v>
          </cell>
        </row>
        <row r="459">
          <cell r="A459" t="str">
            <v>R679L</v>
          </cell>
          <cell r="B459" t="str">
            <v>Bedford (Lower)</v>
          </cell>
          <cell r="C459">
            <v>9760841.8555210009</v>
          </cell>
        </row>
        <row r="460">
          <cell r="A460" t="str">
            <v>R679U</v>
          </cell>
          <cell r="B460" t="str">
            <v>Bedford (Upper)</v>
          </cell>
          <cell r="C460">
            <v>34610128.353683002</v>
          </cell>
        </row>
        <row r="461">
          <cell r="A461" t="str">
            <v>R680</v>
          </cell>
          <cell r="B461" t="str">
            <v>Central Bedfordshire</v>
          </cell>
          <cell r="C461">
            <v>40655427.465668</v>
          </cell>
        </row>
        <row r="462">
          <cell r="A462" t="str">
            <v>R680L</v>
          </cell>
          <cell r="B462" t="str">
            <v>Central Bedfordshire (Lower)</v>
          </cell>
          <cell r="C462">
            <v>10446991.299714001</v>
          </cell>
        </row>
        <row r="463">
          <cell r="A463" t="str">
            <v>R680U</v>
          </cell>
          <cell r="B463" t="str">
            <v>Central Bedfordshire (Upper)</v>
          </cell>
          <cell r="C463">
            <v>30208436.165955</v>
          </cell>
        </row>
        <row r="464">
          <cell r="A464" t="str">
            <v>R311</v>
          </cell>
          <cell r="B464" t="str">
            <v>Greater Manchester Police</v>
          </cell>
          <cell r="C464">
            <v>454187711.13907498</v>
          </cell>
        </row>
        <row r="465">
          <cell r="A465" t="str">
            <v>R312</v>
          </cell>
          <cell r="B465" t="str">
            <v>Merseyside Police</v>
          </cell>
          <cell r="C465">
            <v>249933985.96051499</v>
          </cell>
        </row>
        <row r="466">
          <cell r="A466" t="str">
            <v>R313</v>
          </cell>
          <cell r="B466" t="str">
            <v>South Yorkshire Police</v>
          </cell>
          <cell r="C466">
            <v>196789463.95973101</v>
          </cell>
        </row>
        <row r="467">
          <cell r="A467" t="str">
            <v>R314</v>
          </cell>
          <cell r="B467" t="str">
            <v>Northumbria Police</v>
          </cell>
          <cell r="C467">
            <v>217621991.73422799</v>
          </cell>
        </row>
        <row r="468">
          <cell r="A468" t="str">
            <v>R315</v>
          </cell>
          <cell r="B468" t="str">
            <v>West Midlands Police</v>
          </cell>
          <cell r="C468">
            <v>516588034.30444902</v>
          </cell>
        </row>
        <row r="469">
          <cell r="A469" t="str">
            <v>R316</v>
          </cell>
          <cell r="B469" t="str">
            <v>West Yorkshire Police</v>
          </cell>
          <cell r="C469">
            <v>334932450.13157201</v>
          </cell>
        </row>
        <row r="470">
          <cell r="A470" t="str">
            <v>R471</v>
          </cell>
          <cell r="B470" t="str">
            <v>Avon &amp; Somerset Police</v>
          </cell>
          <cell r="C470">
            <v>188057911.08602399</v>
          </cell>
        </row>
        <row r="471">
          <cell r="A471" t="str">
            <v>R472</v>
          </cell>
          <cell r="B471" t="str">
            <v>Devon &amp; Cornwall Police</v>
          </cell>
          <cell r="C471">
            <v>179365059.43264899</v>
          </cell>
        </row>
        <row r="472">
          <cell r="A472" t="str">
            <v>R473</v>
          </cell>
          <cell r="B472" t="str">
            <v>Hampshire Police</v>
          </cell>
          <cell r="C472">
            <v>212461118.44623101</v>
          </cell>
        </row>
        <row r="473">
          <cell r="A473" t="str">
            <v>R475</v>
          </cell>
          <cell r="B473" t="str">
            <v>Sussex Police</v>
          </cell>
          <cell r="C473">
            <v>166223209.07759401</v>
          </cell>
        </row>
        <row r="474">
          <cell r="A474" t="str">
            <v>R476</v>
          </cell>
          <cell r="B474" t="str">
            <v>Thames Valley Police</v>
          </cell>
          <cell r="C474">
            <v>240578627.196318</v>
          </cell>
        </row>
        <row r="475">
          <cell r="A475" t="str">
            <v>R477</v>
          </cell>
          <cell r="B475" t="str">
            <v>West Mercia Police</v>
          </cell>
          <cell r="C475">
            <v>109847090.766386</v>
          </cell>
        </row>
        <row r="476">
          <cell r="A476" t="str">
            <v>R551</v>
          </cell>
          <cell r="B476" t="str">
            <v>Essex Police 2000</v>
          </cell>
          <cell r="C476">
            <v>175298198.078385</v>
          </cell>
        </row>
        <row r="477">
          <cell r="A477" t="str">
            <v>R552</v>
          </cell>
          <cell r="B477" t="str">
            <v>Hertfordshire Police 2000</v>
          </cell>
          <cell r="C477">
            <v>122047819.26797999</v>
          </cell>
        </row>
        <row r="478">
          <cell r="A478" t="str">
            <v>R553</v>
          </cell>
          <cell r="B478" t="str">
            <v>Surrey Police 2000</v>
          </cell>
          <cell r="C478">
            <v>94784305.012929007</v>
          </cell>
        </row>
        <row r="479">
          <cell r="A479" t="str">
            <v>R554</v>
          </cell>
          <cell r="B479" t="str">
            <v>City of London - police</v>
          </cell>
          <cell r="C479">
            <v>46959495.0154</v>
          </cell>
        </row>
        <row r="480">
          <cell r="A480" t="str">
            <v>R571</v>
          </cell>
          <cell r="B480" t="str">
            <v>GLA - police</v>
          </cell>
          <cell r="C480">
            <v>1966582218.00722</v>
          </cell>
        </row>
        <row r="481">
          <cell r="A481" t="str">
            <v>R905</v>
          </cell>
          <cell r="B481" t="str">
            <v>Bedfordshire Police</v>
          </cell>
          <cell r="C481">
            <v>72938667.268656999</v>
          </cell>
        </row>
        <row r="482">
          <cell r="A482" t="str">
            <v>R908</v>
          </cell>
          <cell r="B482" t="str">
            <v>Cambridgeshire Police</v>
          </cell>
          <cell r="C482">
            <v>84705719.276251003</v>
          </cell>
        </row>
        <row r="483">
          <cell r="A483" t="str">
            <v>R909</v>
          </cell>
          <cell r="B483" t="str">
            <v>Cheshire Police</v>
          </cell>
          <cell r="C483">
            <v>106290620.840964</v>
          </cell>
        </row>
        <row r="484">
          <cell r="A484" t="str">
            <v>R910</v>
          </cell>
          <cell r="B484" t="str">
            <v>Cleveland Police</v>
          </cell>
          <cell r="C484">
            <v>91206462.738573</v>
          </cell>
        </row>
        <row r="485">
          <cell r="A485" t="str">
            <v>R912</v>
          </cell>
          <cell r="B485" t="str">
            <v>Cumbria Police</v>
          </cell>
          <cell r="C485">
            <v>49683795.127264999</v>
          </cell>
        </row>
        <row r="486">
          <cell r="A486" t="str">
            <v>R913</v>
          </cell>
          <cell r="B486" t="str">
            <v>Derbyshire Police</v>
          </cell>
          <cell r="C486">
            <v>112270330.248401</v>
          </cell>
        </row>
        <row r="487">
          <cell r="A487" t="str">
            <v>R915</v>
          </cell>
          <cell r="B487" t="str">
            <v>Dorset Police</v>
          </cell>
          <cell r="C487">
            <v>66564403.695891</v>
          </cell>
        </row>
        <row r="488">
          <cell r="A488" t="str">
            <v>R916</v>
          </cell>
          <cell r="B488" t="str">
            <v>Durham Police</v>
          </cell>
          <cell r="C488">
            <v>81822730.131678998</v>
          </cell>
        </row>
        <row r="489">
          <cell r="A489" t="str">
            <v>R919</v>
          </cell>
          <cell r="B489" t="str">
            <v>Gloucestershire Police</v>
          </cell>
          <cell r="C489">
            <v>57664090.087054998</v>
          </cell>
        </row>
        <row r="490">
          <cell r="A490" t="str">
            <v>R923</v>
          </cell>
          <cell r="B490" t="str">
            <v>Humberside Police</v>
          </cell>
          <cell r="C490">
            <v>128043733.69053499</v>
          </cell>
        </row>
        <row r="491">
          <cell r="A491" t="str">
            <v>R925</v>
          </cell>
          <cell r="B491" t="str">
            <v>Kent Police</v>
          </cell>
          <cell r="C491">
            <v>185267115.211932</v>
          </cell>
        </row>
        <row r="492">
          <cell r="A492" t="str">
            <v>R926</v>
          </cell>
          <cell r="B492" t="str">
            <v>Lancashire Police</v>
          </cell>
          <cell r="C492">
            <v>190508187.33466101</v>
          </cell>
        </row>
        <row r="493">
          <cell r="A493" t="str">
            <v>R927</v>
          </cell>
          <cell r="B493" t="str">
            <v>Leicestershire Police</v>
          </cell>
          <cell r="C493">
            <v>119997292.72360501</v>
          </cell>
        </row>
        <row r="494">
          <cell r="A494" t="str">
            <v>R928</v>
          </cell>
          <cell r="B494" t="str">
            <v>Lincolnshire Police</v>
          </cell>
          <cell r="C494">
            <v>65009681.143533997</v>
          </cell>
        </row>
        <row r="495">
          <cell r="A495" t="str">
            <v>R929</v>
          </cell>
          <cell r="B495" t="str">
            <v>Norfolk Police</v>
          </cell>
          <cell r="C495">
            <v>87213795.578950003</v>
          </cell>
        </row>
        <row r="496">
          <cell r="A496" t="str">
            <v>R930</v>
          </cell>
          <cell r="B496" t="str">
            <v>Northamptonshire Police</v>
          </cell>
          <cell r="C496">
            <v>76552186.251215994</v>
          </cell>
        </row>
        <row r="497">
          <cell r="A497" t="str">
            <v>R932</v>
          </cell>
          <cell r="B497" t="str">
            <v>North Yorkshire Police</v>
          </cell>
          <cell r="C497">
            <v>66436697.427114002</v>
          </cell>
        </row>
        <row r="498">
          <cell r="A498" t="str">
            <v>R933</v>
          </cell>
          <cell r="B498" t="str">
            <v>Nottinghamshire Police</v>
          </cell>
          <cell r="C498">
            <v>147978406.13194701</v>
          </cell>
        </row>
        <row r="499">
          <cell r="A499" t="str">
            <v>R937</v>
          </cell>
          <cell r="B499" t="str">
            <v>Staffordshire Police</v>
          </cell>
          <cell r="C499">
            <v>119799071.247004</v>
          </cell>
        </row>
        <row r="500">
          <cell r="A500" t="str">
            <v>R938</v>
          </cell>
          <cell r="B500" t="str">
            <v>Suffolk Police</v>
          </cell>
          <cell r="C500">
            <v>69064917.600979</v>
          </cell>
        </row>
        <row r="501">
          <cell r="A501" t="str">
            <v>R940</v>
          </cell>
          <cell r="B501" t="str">
            <v>Warwickshire Police</v>
          </cell>
          <cell r="C501">
            <v>52407653.634691</v>
          </cell>
        </row>
        <row r="502">
          <cell r="A502" t="str">
            <v>R942</v>
          </cell>
          <cell r="B502" t="str">
            <v>Wiltshire Police</v>
          </cell>
          <cell r="C502">
            <v>61644520.233632997</v>
          </cell>
        </row>
        <row r="503">
          <cell r="A503" t="str">
            <v>R301</v>
          </cell>
          <cell r="B503" t="str">
            <v>Greater Manchester Fire</v>
          </cell>
          <cell r="C503">
            <v>61576181.57818</v>
          </cell>
        </row>
        <row r="504">
          <cell r="A504" t="str">
            <v>R302</v>
          </cell>
          <cell r="B504" t="str">
            <v>Merseyside Fire</v>
          </cell>
          <cell r="C504">
            <v>35434638.430032</v>
          </cell>
        </row>
        <row r="505">
          <cell r="A505" t="str">
            <v>R303</v>
          </cell>
          <cell r="B505" t="str">
            <v>South Yorkshire Fire</v>
          </cell>
          <cell r="C505">
            <v>28805827.779762998</v>
          </cell>
        </row>
        <row r="506">
          <cell r="A506" t="str">
            <v>R304</v>
          </cell>
          <cell r="B506" t="str">
            <v>Tyne and Wear Fire</v>
          </cell>
          <cell r="C506">
            <v>25948109.103383999</v>
          </cell>
        </row>
        <row r="507">
          <cell r="A507" t="str">
            <v>R305</v>
          </cell>
          <cell r="B507" t="str">
            <v>West Midlands Fire</v>
          </cell>
          <cell r="C507">
            <v>64702567.267851003</v>
          </cell>
        </row>
        <row r="508">
          <cell r="A508" t="str">
            <v>R306</v>
          </cell>
          <cell r="B508" t="str">
            <v>West Yorkshire Fire</v>
          </cell>
          <cell r="C508">
            <v>47586655.245805003</v>
          </cell>
        </row>
        <row r="509">
          <cell r="A509" t="str">
            <v>R751</v>
          </cell>
          <cell r="B509" t="str">
            <v>R751 - Devon &amp; Somerset Fire</v>
          </cell>
          <cell r="C509">
            <v>28261315.885690998</v>
          </cell>
        </row>
        <row r="510">
          <cell r="A510" t="str">
            <v>R950</v>
          </cell>
          <cell r="B510" t="str">
            <v>Avon Fire Authority</v>
          </cell>
          <cell r="C510">
            <v>19308983.618689001</v>
          </cell>
        </row>
        <row r="511">
          <cell r="A511" t="str">
            <v>R951</v>
          </cell>
          <cell r="B511" t="str">
            <v>Cleveland Fire Authority</v>
          </cell>
          <cell r="C511">
            <v>16878028.958319999</v>
          </cell>
        </row>
        <row r="512">
          <cell r="A512" t="str">
            <v>R952</v>
          </cell>
          <cell r="B512" t="str">
            <v>Humberside Fire Authority</v>
          </cell>
          <cell r="C512">
            <v>23805275.232353002</v>
          </cell>
        </row>
        <row r="513">
          <cell r="A513" t="str">
            <v>R953</v>
          </cell>
          <cell r="B513" t="str">
            <v>North Yorkshire Fire Authority</v>
          </cell>
          <cell r="C513">
            <v>11444255.161661999</v>
          </cell>
        </row>
        <row r="514">
          <cell r="A514" t="str">
            <v>R954</v>
          </cell>
          <cell r="B514" t="str">
            <v>Bedfordshire Fire Authority</v>
          </cell>
          <cell r="C514">
            <v>10733754.975282</v>
          </cell>
        </row>
        <row r="515">
          <cell r="A515" t="str">
            <v>R955</v>
          </cell>
          <cell r="B515" t="str">
            <v>Buckinghamshire Fire Authority</v>
          </cell>
          <cell r="C515">
            <v>8784132.6304039992</v>
          </cell>
        </row>
        <row r="516">
          <cell r="A516" t="str">
            <v>R956</v>
          </cell>
          <cell r="B516" t="str">
            <v>Derbyshire Fire Authority</v>
          </cell>
          <cell r="C516">
            <v>16082264.879394</v>
          </cell>
        </row>
        <row r="517">
          <cell r="A517" t="str">
            <v>R957</v>
          </cell>
          <cell r="B517" t="str">
            <v>Dorset Fire Authority</v>
          </cell>
          <cell r="C517">
            <v>10181139.017573999</v>
          </cell>
        </row>
        <row r="518">
          <cell r="A518" t="str">
            <v>R958</v>
          </cell>
          <cell r="B518" t="str">
            <v>Durham Fire Authority</v>
          </cell>
          <cell r="C518">
            <v>12069357.054832</v>
          </cell>
        </row>
        <row r="519">
          <cell r="A519" t="str">
            <v>R959</v>
          </cell>
          <cell r="B519" t="str">
            <v>East Sussex Fire Authority</v>
          </cell>
          <cell r="C519">
            <v>13297653.024274999</v>
          </cell>
        </row>
        <row r="520">
          <cell r="A520" t="str">
            <v>R960</v>
          </cell>
          <cell r="B520" t="str">
            <v>Hampshire Fire Authority</v>
          </cell>
          <cell r="C520">
            <v>26349260.664760999</v>
          </cell>
        </row>
        <row r="521">
          <cell r="A521" t="str">
            <v>R961</v>
          </cell>
          <cell r="B521" t="str">
            <v>Leicestershire Fire Authority</v>
          </cell>
          <cell r="C521">
            <v>17393404.625753999</v>
          </cell>
        </row>
        <row r="522">
          <cell r="A522" t="str">
            <v>R962</v>
          </cell>
          <cell r="B522" t="str">
            <v>Staffordshire Fire Authority</v>
          </cell>
          <cell r="C522">
            <v>17351014.346554998</v>
          </cell>
        </row>
        <row r="523">
          <cell r="A523" t="str">
            <v>R963</v>
          </cell>
          <cell r="B523" t="str">
            <v>Wiltshire Fire Authority</v>
          </cell>
          <cell r="C523">
            <v>8580493.7762429994</v>
          </cell>
        </row>
        <row r="524">
          <cell r="A524" t="str">
            <v>R964</v>
          </cell>
          <cell r="B524" t="str">
            <v>Berkshire Fire Authority</v>
          </cell>
          <cell r="C524">
            <v>13348613.581358001</v>
          </cell>
        </row>
        <row r="525">
          <cell r="A525" t="str">
            <v>R965</v>
          </cell>
          <cell r="B525" t="str">
            <v>Cambridgeshire Fire Authority</v>
          </cell>
          <cell r="C525">
            <v>11312262.39408</v>
          </cell>
        </row>
        <row r="526">
          <cell r="A526" t="str">
            <v>R966</v>
          </cell>
          <cell r="B526" t="str">
            <v>Cheshire Fire Authority</v>
          </cell>
          <cell r="C526">
            <v>17532897.578102998</v>
          </cell>
        </row>
        <row r="527">
          <cell r="A527" t="str">
            <v>R968</v>
          </cell>
          <cell r="B527" t="str">
            <v>Essex Fire Authority</v>
          </cell>
          <cell r="C527">
            <v>28330341.400125001</v>
          </cell>
        </row>
        <row r="528">
          <cell r="A528" t="str">
            <v>R969</v>
          </cell>
          <cell r="B528" t="str">
            <v>Hereford and Worcester Fire Authority</v>
          </cell>
          <cell r="C528">
            <v>9790215.4853910003</v>
          </cell>
        </row>
        <row r="529">
          <cell r="A529" t="str">
            <v>R970</v>
          </cell>
          <cell r="B529" t="str">
            <v>Kent Fire Authority</v>
          </cell>
          <cell r="C529">
            <v>26438265.645036001</v>
          </cell>
        </row>
        <row r="530">
          <cell r="A530" t="str">
            <v>R971</v>
          </cell>
          <cell r="B530" t="str">
            <v>Lancashire Fire Authority</v>
          </cell>
          <cell r="C530">
            <v>29177943.302630998</v>
          </cell>
        </row>
        <row r="531">
          <cell r="A531" t="str">
            <v>R972</v>
          </cell>
          <cell r="B531" t="str">
            <v>Nottinghamshire Fire Authority</v>
          </cell>
          <cell r="C531">
            <v>19460580.258482002</v>
          </cell>
        </row>
        <row r="532">
          <cell r="A532" t="str">
            <v>R973</v>
          </cell>
          <cell r="B532" t="str">
            <v>Shropshire Fire Authority</v>
          </cell>
          <cell r="C532">
            <v>6474988.8158550002</v>
          </cell>
        </row>
        <row r="533">
          <cell r="A533" t="str">
            <v>R572</v>
          </cell>
          <cell r="B533" t="str">
            <v>GLA - fire</v>
          </cell>
          <cell r="C533">
            <v>247753914.47701499</v>
          </cell>
        </row>
        <row r="534">
          <cell r="A534" t="str">
            <v>R17</v>
          </cell>
          <cell r="B534" t="str">
            <v>Aylesbury Vale</v>
          </cell>
          <cell r="C534">
            <v>7229572.2713360004</v>
          </cell>
        </row>
        <row r="535">
          <cell r="A535" t="str">
            <v>R18</v>
          </cell>
          <cell r="B535" t="str">
            <v>South Bucks</v>
          </cell>
          <cell r="C535">
            <v>1078996.4949429999</v>
          </cell>
        </row>
        <row r="536">
          <cell r="A536" t="str">
            <v>R19</v>
          </cell>
          <cell r="B536" t="str">
            <v>Chiltern</v>
          </cell>
          <cell r="C536">
            <v>1248971.007834</v>
          </cell>
        </row>
        <row r="537">
          <cell r="A537" t="str">
            <v>R21</v>
          </cell>
          <cell r="B537" t="str">
            <v>Wycombe</v>
          </cell>
          <cell r="C537">
            <v>5799550.0116309999</v>
          </cell>
        </row>
        <row r="538">
          <cell r="A538" t="str">
            <v>R22</v>
          </cell>
          <cell r="B538" t="str">
            <v>Cambridge</v>
          </cell>
          <cell r="C538">
            <v>7593832.0861889999</v>
          </cell>
        </row>
        <row r="539">
          <cell r="A539" t="str">
            <v>R23</v>
          </cell>
          <cell r="B539" t="str">
            <v>East Cambridgeshire</v>
          </cell>
          <cell r="C539">
            <v>4846981.3629660001</v>
          </cell>
        </row>
        <row r="540">
          <cell r="A540" t="str">
            <v>R24</v>
          </cell>
          <cell r="B540" t="str">
            <v>Fenland</v>
          </cell>
          <cell r="C540">
            <v>7239685.936334</v>
          </cell>
        </row>
        <row r="541">
          <cell r="A541" t="str">
            <v>R27</v>
          </cell>
          <cell r="B541" t="str">
            <v>South Cambridgeshire</v>
          </cell>
          <cell r="C541">
            <v>5346848.9087460004</v>
          </cell>
        </row>
        <row r="542">
          <cell r="A542" t="str">
            <v>R46</v>
          </cell>
          <cell r="B542" t="str">
            <v>Allerdale</v>
          </cell>
          <cell r="C542">
            <v>7445896.4734699996</v>
          </cell>
        </row>
        <row r="543">
          <cell r="A543" t="str">
            <v>R47</v>
          </cell>
          <cell r="B543" t="str">
            <v>Barrow-in-Furness</v>
          </cell>
          <cell r="C543">
            <v>5113187.1024940005</v>
          </cell>
        </row>
        <row r="544">
          <cell r="A544" t="str">
            <v>R48</v>
          </cell>
          <cell r="B544" t="str">
            <v>Carlisle</v>
          </cell>
          <cell r="C544">
            <v>7138630.3184669996</v>
          </cell>
        </row>
        <row r="545">
          <cell r="A545" t="str">
            <v>R49</v>
          </cell>
          <cell r="B545" t="str">
            <v>Copeland</v>
          </cell>
          <cell r="C545">
            <v>4559547.0691189999</v>
          </cell>
        </row>
        <row r="546">
          <cell r="A546" t="str">
            <v>R50</v>
          </cell>
          <cell r="B546" t="str">
            <v>Eden</v>
          </cell>
          <cell r="C546">
            <v>4187406.1555340001</v>
          </cell>
        </row>
        <row r="547">
          <cell r="A547" t="str">
            <v>R51</v>
          </cell>
          <cell r="B547" t="str">
            <v>South Lakeland</v>
          </cell>
          <cell r="C547">
            <v>4334660.9038220001</v>
          </cell>
        </row>
        <row r="548">
          <cell r="A548" t="str">
            <v>R52</v>
          </cell>
          <cell r="B548" t="str">
            <v>Amber Valley</v>
          </cell>
          <cell r="C548">
            <v>5475150.5102150002</v>
          </cell>
        </row>
        <row r="549">
          <cell r="A549" t="str">
            <v>R53</v>
          </cell>
          <cell r="B549" t="str">
            <v>Bolsover</v>
          </cell>
          <cell r="C549">
            <v>4501516.0910750004</v>
          </cell>
        </row>
        <row r="550">
          <cell r="A550" t="str">
            <v>R54</v>
          </cell>
          <cell r="B550" t="str">
            <v>Chesterfield</v>
          </cell>
          <cell r="C550">
            <v>5786045.5423140004</v>
          </cell>
        </row>
        <row r="551">
          <cell r="A551" t="str">
            <v>R56</v>
          </cell>
          <cell r="B551" t="str">
            <v>Erewash</v>
          </cell>
          <cell r="C551">
            <v>5601458.034217</v>
          </cell>
        </row>
        <row r="552">
          <cell r="A552" t="str">
            <v>R57</v>
          </cell>
          <cell r="B552" t="str">
            <v>High Peak</v>
          </cell>
          <cell r="C552">
            <v>4363572.3940319996</v>
          </cell>
        </row>
        <row r="553">
          <cell r="A553" t="str">
            <v>R58</v>
          </cell>
          <cell r="B553" t="str">
            <v>North East Derbyshire</v>
          </cell>
          <cell r="C553">
            <v>4333280.6328530004</v>
          </cell>
        </row>
        <row r="554">
          <cell r="A554" t="str">
            <v>R59</v>
          </cell>
          <cell r="B554" t="str">
            <v>South Derbyshire</v>
          </cell>
          <cell r="C554">
            <v>4536004.3006149996</v>
          </cell>
        </row>
        <row r="555">
          <cell r="A555" t="str">
            <v>R60</v>
          </cell>
          <cell r="B555" t="str">
            <v>Derbyshire Dales</v>
          </cell>
          <cell r="C555">
            <v>3304131.9800860002</v>
          </cell>
        </row>
        <row r="556">
          <cell r="A556" t="str">
            <v>R61</v>
          </cell>
          <cell r="B556" t="str">
            <v>East Devon</v>
          </cell>
          <cell r="C556">
            <v>4742754.9188649999</v>
          </cell>
        </row>
        <row r="557">
          <cell r="A557" t="str">
            <v>R62</v>
          </cell>
          <cell r="B557" t="str">
            <v>Exeter</v>
          </cell>
          <cell r="C557">
            <v>7152114.5528180003</v>
          </cell>
        </row>
        <row r="558">
          <cell r="A558" t="str">
            <v>R63</v>
          </cell>
          <cell r="B558" t="str">
            <v>North Devon</v>
          </cell>
          <cell r="C558">
            <v>5631067.1913909996</v>
          </cell>
        </row>
        <row r="559">
          <cell r="A559" t="str">
            <v>R65</v>
          </cell>
          <cell r="B559" t="str">
            <v>South Hams</v>
          </cell>
          <cell r="C559">
            <v>3624570.3222019998</v>
          </cell>
        </row>
        <row r="560">
          <cell r="A560" t="str">
            <v>R66</v>
          </cell>
          <cell r="B560" t="str">
            <v>Teignbridge</v>
          </cell>
          <cell r="C560">
            <v>5410562.4643980004</v>
          </cell>
        </row>
        <row r="561">
          <cell r="A561" t="str">
            <v>R67</v>
          </cell>
          <cell r="B561" t="str">
            <v>Mid Devon</v>
          </cell>
          <cell r="C561">
            <v>4756294.2808029996</v>
          </cell>
        </row>
        <row r="562">
          <cell r="A562" t="str">
            <v>R69</v>
          </cell>
          <cell r="B562" t="str">
            <v>Torridge</v>
          </cell>
          <cell r="C562">
            <v>4633535.5680459999</v>
          </cell>
        </row>
        <row r="563">
          <cell r="A563" t="str">
            <v>R70</v>
          </cell>
          <cell r="B563" t="str">
            <v>West Devon</v>
          </cell>
          <cell r="C563">
            <v>3540088.4005700001</v>
          </cell>
        </row>
        <row r="564">
          <cell r="A564" t="str">
            <v>R72</v>
          </cell>
          <cell r="B564" t="str">
            <v>Christchurch</v>
          </cell>
          <cell r="C564">
            <v>1671527.6686790001</v>
          </cell>
        </row>
        <row r="565">
          <cell r="A565" t="str">
            <v>R73</v>
          </cell>
          <cell r="B565" t="str">
            <v>North Dorset</v>
          </cell>
          <cell r="C565">
            <v>3086460.8183479998</v>
          </cell>
        </row>
        <row r="566">
          <cell r="A566" t="str">
            <v>R75</v>
          </cell>
          <cell r="B566" t="str">
            <v>Purbeck</v>
          </cell>
          <cell r="C566">
            <v>2061040.170902</v>
          </cell>
        </row>
        <row r="567">
          <cell r="A567" t="str">
            <v>R76</v>
          </cell>
          <cell r="B567" t="str">
            <v>West Dorset</v>
          </cell>
          <cell r="C567">
            <v>5516959.588486</v>
          </cell>
        </row>
        <row r="568">
          <cell r="A568" t="str">
            <v>R77</v>
          </cell>
          <cell r="B568" t="str">
            <v>Weymouth and Portland</v>
          </cell>
          <cell r="C568">
            <v>3356663.7520699999</v>
          </cell>
        </row>
        <row r="569">
          <cell r="A569" t="str">
            <v>R78</v>
          </cell>
          <cell r="B569" t="str">
            <v>East Dorset</v>
          </cell>
          <cell r="C569">
            <v>1673363.3614960001</v>
          </cell>
        </row>
        <row r="570">
          <cell r="A570" t="str">
            <v>R88</v>
          </cell>
          <cell r="B570" t="str">
            <v>Eastbourne</v>
          </cell>
          <cell r="C570">
            <v>6743757.9968769997</v>
          </cell>
        </row>
        <row r="571">
          <cell r="A571" t="str">
            <v>R89</v>
          </cell>
          <cell r="B571" t="str">
            <v>Hastings</v>
          </cell>
          <cell r="C571">
            <v>6894514.0282340003</v>
          </cell>
        </row>
        <row r="572">
          <cell r="A572" t="str">
            <v>R91</v>
          </cell>
          <cell r="B572" t="str">
            <v>Lewes</v>
          </cell>
          <cell r="C572">
            <v>3849439.6541149998</v>
          </cell>
        </row>
        <row r="573">
          <cell r="A573" t="str">
            <v>R92</v>
          </cell>
          <cell r="B573" t="str">
            <v>Rother</v>
          </cell>
          <cell r="C573">
            <v>4253419.6370069999</v>
          </cell>
        </row>
        <row r="574">
          <cell r="A574" t="str">
            <v>R93</v>
          </cell>
          <cell r="B574" t="str">
            <v>Wealden</v>
          </cell>
          <cell r="C574">
            <v>4772010.803076</v>
          </cell>
        </row>
        <row r="575">
          <cell r="A575" t="str">
            <v>R94</v>
          </cell>
          <cell r="B575" t="str">
            <v>Basildon</v>
          </cell>
          <cell r="C575">
            <v>9506066.9539320003</v>
          </cell>
        </row>
        <row r="576">
          <cell r="A576" t="str">
            <v>R95</v>
          </cell>
          <cell r="B576" t="str">
            <v>Braintree</v>
          </cell>
          <cell r="C576">
            <v>6612005.2636369998</v>
          </cell>
        </row>
        <row r="577">
          <cell r="A577" t="str">
            <v>R96</v>
          </cell>
          <cell r="B577" t="str">
            <v>Brentwood</v>
          </cell>
          <cell r="C577">
            <v>2334762.0055570002</v>
          </cell>
        </row>
        <row r="578">
          <cell r="A578" t="str">
            <v>R97</v>
          </cell>
          <cell r="B578" t="str">
            <v>Castle Point</v>
          </cell>
          <cell r="C578">
            <v>3594196.3945929999</v>
          </cell>
        </row>
        <row r="579">
          <cell r="A579" t="str">
            <v>R98</v>
          </cell>
          <cell r="B579" t="str">
            <v>Chelmsford</v>
          </cell>
          <cell r="C579">
            <v>6399070.6739269998</v>
          </cell>
        </row>
        <row r="580">
          <cell r="A580" t="str">
            <v>R99</v>
          </cell>
          <cell r="B580" t="str">
            <v>Colchester</v>
          </cell>
          <cell r="C580">
            <v>7878048.1206139997</v>
          </cell>
        </row>
        <row r="581">
          <cell r="A581" t="str">
            <v>R100</v>
          </cell>
          <cell r="B581" t="str">
            <v>Epping Forest</v>
          </cell>
          <cell r="C581">
            <v>5476063.5733949998</v>
          </cell>
        </row>
        <row r="582">
          <cell r="A582" t="str">
            <v>R101</v>
          </cell>
          <cell r="B582" t="str">
            <v>Harlow</v>
          </cell>
          <cell r="C582">
            <v>5487959.0827249996</v>
          </cell>
        </row>
        <row r="583">
          <cell r="A583" t="str">
            <v>R102</v>
          </cell>
          <cell r="B583" t="str">
            <v>Maldon</v>
          </cell>
          <cell r="C583">
            <v>2607288.1632520002</v>
          </cell>
        </row>
        <row r="584">
          <cell r="A584" t="str">
            <v>R103</v>
          </cell>
          <cell r="B584" t="str">
            <v>Rochford</v>
          </cell>
          <cell r="C584">
            <v>2963738.776848</v>
          </cell>
        </row>
        <row r="585">
          <cell r="A585" t="str">
            <v>R105</v>
          </cell>
          <cell r="B585" t="str">
            <v>Tendring</v>
          </cell>
          <cell r="C585">
            <v>7962004.4960599998</v>
          </cell>
        </row>
        <row r="586">
          <cell r="A586" t="str">
            <v>R107</v>
          </cell>
          <cell r="B586" t="str">
            <v>Uttlesford</v>
          </cell>
          <cell r="C586">
            <v>3365947.0259400001</v>
          </cell>
        </row>
        <row r="587">
          <cell r="A587" t="str">
            <v>R108</v>
          </cell>
          <cell r="B587" t="str">
            <v>Cheltenham</v>
          </cell>
          <cell r="C587">
            <v>5461400.2658949997</v>
          </cell>
        </row>
        <row r="588">
          <cell r="A588" t="str">
            <v>R109</v>
          </cell>
          <cell r="B588" t="str">
            <v>Cotswold</v>
          </cell>
          <cell r="C588">
            <v>3717885.19502</v>
          </cell>
        </row>
        <row r="589">
          <cell r="A589" t="str">
            <v>R110</v>
          </cell>
          <cell r="B589" t="str">
            <v>Forest of Dean</v>
          </cell>
          <cell r="C589">
            <v>4242218.1275089998</v>
          </cell>
        </row>
        <row r="590">
          <cell r="A590" t="str">
            <v>R111</v>
          </cell>
          <cell r="B590" t="str">
            <v>Gloucester</v>
          </cell>
          <cell r="C590">
            <v>7336782.8465569997</v>
          </cell>
        </row>
        <row r="591">
          <cell r="A591" t="str">
            <v>R112</v>
          </cell>
          <cell r="B591" t="str">
            <v>Stroud</v>
          </cell>
          <cell r="C591">
            <v>4251431.8530169996</v>
          </cell>
        </row>
        <row r="592">
          <cell r="A592" t="str">
            <v>R113</v>
          </cell>
          <cell r="B592" t="str">
            <v>Tewkesbury</v>
          </cell>
          <cell r="C592">
            <v>3255913.9656310002</v>
          </cell>
        </row>
        <row r="593">
          <cell r="A593" t="str">
            <v>R114</v>
          </cell>
          <cell r="B593" t="str">
            <v>Basingstoke and Deane</v>
          </cell>
          <cell r="C593">
            <v>6317677.8050610004</v>
          </cell>
        </row>
        <row r="594">
          <cell r="A594" t="str">
            <v>R115</v>
          </cell>
          <cell r="B594" t="str">
            <v>East Hampshire</v>
          </cell>
          <cell r="C594">
            <v>3466505.9639869998</v>
          </cell>
        </row>
        <row r="595">
          <cell r="A595" t="str">
            <v>R116</v>
          </cell>
          <cell r="B595" t="str">
            <v>Eastleigh</v>
          </cell>
          <cell r="C595">
            <v>4630433.2282119999</v>
          </cell>
        </row>
        <row r="596">
          <cell r="A596" t="str">
            <v>R117</v>
          </cell>
          <cell r="B596" t="str">
            <v>Fareham</v>
          </cell>
          <cell r="C596">
            <v>3039586.8979400001</v>
          </cell>
        </row>
        <row r="597">
          <cell r="A597" t="str">
            <v>R118</v>
          </cell>
          <cell r="B597" t="str">
            <v>Gosport</v>
          </cell>
          <cell r="C597">
            <v>5015047.9652089998</v>
          </cell>
        </row>
        <row r="598">
          <cell r="A598" t="str">
            <v>R119</v>
          </cell>
          <cell r="B598" t="str">
            <v>Hart</v>
          </cell>
          <cell r="C598">
            <v>1829229.95759</v>
          </cell>
        </row>
        <row r="599">
          <cell r="A599" t="str">
            <v>R120</v>
          </cell>
          <cell r="B599" t="str">
            <v>Havant</v>
          </cell>
          <cell r="C599">
            <v>6080390.7142009996</v>
          </cell>
        </row>
        <row r="600">
          <cell r="A600" t="str">
            <v>R121</v>
          </cell>
          <cell r="B600" t="str">
            <v>New Forest</v>
          </cell>
          <cell r="C600">
            <v>6764282.2114949999</v>
          </cell>
        </row>
        <row r="601">
          <cell r="A601" t="str">
            <v>R123</v>
          </cell>
          <cell r="B601" t="str">
            <v>Rushmoor</v>
          </cell>
          <cell r="C601">
            <v>4579034.4707610002</v>
          </cell>
        </row>
        <row r="602">
          <cell r="A602" t="str">
            <v>R125</v>
          </cell>
          <cell r="B602" t="str">
            <v>Test Valley</v>
          </cell>
          <cell r="C602">
            <v>4040050.9206039999</v>
          </cell>
        </row>
        <row r="603">
          <cell r="A603" t="str">
            <v>R126</v>
          </cell>
          <cell r="B603" t="str">
            <v>Winchester</v>
          </cell>
          <cell r="C603">
            <v>4336463.2930070003</v>
          </cell>
        </row>
        <row r="604">
          <cell r="A604" t="str">
            <v>R127</v>
          </cell>
          <cell r="B604" t="str">
            <v>Bromsgrove</v>
          </cell>
          <cell r="C604">
            <v>2626704.7393240002</v>
          </cell>
        </row>
        <row r="605">
          <cell r="A605" t="str">
            <v>R131</v>
          </cell>
          <cell r="B605" t="str">
            <v>Redditch</v>
          </cell>
          <cell r="C605">
            <v>4054990.9174060002</v>
          </cell>
        </row>
        <row r="606">
          <cell r="A606" t="str">
            <v>R133</v>
          </cell>
          <cell r="B606" t="str">
            <v>Worcester</v>
          </cell>
          <cell r="C606">
            <v>5069534.623594</v>
          </cell>
        </row>
        <row r="607">
          <cell r="A607" t="str">
            <v>R134</v>
          </cell>
          <cell r="B607" t="str">
            <v>Wychavon</v>
          </cell>
          <cell r="C607">
            <v>4343173.6795509998</v>
          </cell>
        </row>
        <row r="608">
          <cell r="A608" t="str">
            <v>R135</v>
          </cell>
          <cell r="B608" t="str">
            <v>Wyre Forest</v>
          </cell>
          <cell r="C608">
            <v>4753237.9703980004</v>
          </cell>
        </row>
        <row r="609">
          <cell r="A609" t="str">
            <v>R136</v>
          </cell>
          <cell r="B609" t="str">
            <v>Broxbourne</v>
          </cell>
          <cell r="C609">
            <v>4392700.8986910004</v>
          </cell>
        </row>
        <row r="610">
          <cell r="A610" t="str">
            <v>R137</v>
          </cell>
          <cell r="B610" t="str">
            <v>Dacorum</v>
          </cell>
          <cell r="C610">
            <v>5473787.465849</v>
          </cell>
        </row>
        <row r="611">
          <cell r="A611" t="str">
            <v>R138</v>
          </cell>
          <cell r="B611" t="str">
            <v>East Hertfordshire</v>
          </cell>
          <cell r="C611">
            <v>4869697.3702790001</v>
          </cell>
        </row>
        <row r="612">
          <cell r="A612" t="str">
            <v>R139</v>
          </cell>
          <cell r="B612" t="str">
            <v>Hertsmere</v>
          </cell>
          <cell r="C612">
            <v>3667673.4350430002</v>
          </cell>
        </row>
        <row r="613">
          <cell r="A613" t="str">
            <v>R140</v>
          </cell>
          <cell r="B613" t="str">
            <v>North Hertfordshire</v>
          </cell>
          <cell r="C613">
            <v>4657332.1332670003</v>
          </cell>
        </row>
        <row r="614">
          <cell r="A614" t="str">
            <v>R141</v>
          </cell>
          <cell r="B614" t="str">
            <v>St Albans</v>
          </cell>
          <cell r="C614">
            <v>3711184.841701</v>
          </cell>
        </row>
        <row r="615">
          <cell r="A615" t="str">
            <v>R142</v>
          </cell>
          <cell r="B615" t="str">
            <v>Stevenage</v>
          </cell>
          <cell r="C615">
            <v>4950562.497823</v>
          </cell>
        </row>
        <row r="616">
          <cell r="A616" t="str">
            <v>R143</v>
          </cell>
          <cell r="B616" t="str">
            <v>Three Rivers</v>
          </cell>
          <cell r="C616">
            <v>2356309.2492590002</v>
          </cell>
        </row>
        <row r="617">
          <cell r="A617" t="str">
            <v>R144</v>
          </cell>
          <cell r="B617" t="str">
            <v>Watford</v>
          </cell>
          <cell r="C617">
            <v>5219935.5154010002</v>
          </cell>
        </row>
        <row r="618">
          <cell r="A618" t="str">
            <v>R145</v>
          </cell>
          <cell r="B618" t="str">
            <v>Welwyn Hatfield</v>
          </cell>
          <cell r="C618">
            <v>5634953.8406159999</v>
          </cell>
        </row>
        <row r="619">
          <cell r="A619" t="str">
            <v>R157</v>
          </cell>
          <cell r="B619" t="str">
            <v>Ashford</v>
          </cell>
          <cell r="C619">
            <v>5612114.1253150003</v>
          </cell>
        </row>
        <row r="620">
          <cell r="A620" t="str">
            <v>R158</v>
          </cell>
          <cell r="B620" t="str">
            <v>Canterbury</v>
          </cell>
          <cell r="C620">
            <v>8112655.2400390003</v>
          </cell>
        </row>
        <row r="621">
          <cell r="A621" t="str">
            <v>R159</v>
          </cell>
          <cell r="B621" t="str">
            <v>Dartford</v>
          </cell>
          <cell r="C621">
            <v>5084733.8130219998</v>
          </cell>
        </row>
        <row r="622">
          <cell r="A622" t="str">
            <v>R160</v>
          </cell>
          <cell r="B622" t="str">
            <v>Dover</v>
          </cell>
          <cell r="C622">
            <v>6057566.1491780002</v>
          </cell>
        </row>
        <row r="623">
          <cell r="A623" t="str">
            <v>R162</v>
          </cell>
          <cell r="B623" t="str">
            <v>Gravesham</v>
          </cell>
          <cell r="C623">
            <v>5408448.4912259998</v>
          </cell>
        </row>
        <row r="624">
          <cell r="A624" t="str">
            <v>R163</v>
          </cell>
          <cell r="B624" t="str">
            <v>Maidstone</v>
          </cell>
          <cell r="C624">
            <v>5808129.8707910003</v>
          </cell>
        </row>
        <row r="625">
          <cell r="A625" t="str">
            <v>R165</v>
          </cell>
          <cell r="B625" t="str">
            <v>Sevenoaks</v>
          </cell>
          <cell r="C625">
            <v>3118174.7742420002</v>
          </cell>
        </row>
        <row r="626">
          <cell r="A626" t="str">
            <v>R166</v>
          </cell>
          <cell r="B626" t="str">
            <v>Shepway</v>
          </cell>
          <cell r="C626">
            <v>6785651.1574710002</v>
          </cell>
        </row>
        <row r="627">
          <cell r="A627" t="str">
            <v>R167</v>
          </cell>
          <cell r="B627" t="str">
            <v>Swale</v>
          </cell>
          <cell r="C627">
            <v>7989950.3421879997</v>
          </cell>
        </row>
        <row r="628">
          <cell r="A628" t="str">
            <v>R168</v>
          </cell>
          <cell r="B628" t="str">
            <v>Thanet</v>
          </cell>
          <cell r="C628">
            <v>8451886.0391300004</v>
          </cell>
        </row>
        <row r="629">
          <cell r="A629" t="str">
            <v>R169</v>
          </cell>
          <cell r="B629" t="str">
            <v>Tonbridge and Malling</v>
          </cell>
          <cell r="C629">
            <v>3918098.3395739999</v>
          </cell>
        </row>
        <row r="630">
          <cell r="A630" t="str">
            <v>R170</v>
          </cell>
          <cell r="B630" t="str">
            <v>Tunbridge Wells</v>
          </cell>
          <cell r="C630">
            <v>4743478.805284</v>
          </cell>
        </row>
        <row r="631">
          <cell r="A631" t="str">
            <v>R173</v>
          </cell>
          <cell r="B631" t="str">
            <v>Burnley</v>
          </cell>
          <cell r="C631">
            <v>7498515.6369740004</v>
          </cell>
        </row>
        <row r="632">
          <cell r="A632" t="str">
            <v>R174</v>
          </cell>
          <cell r="B632" t="str">
            <v>Chorley</v>
          </cell>
          <cell r="C632">
            <v>4719764.764215</v>
          </cell>
        </row>
        <row r="633">
          <cell r="A633" t="str">
            <v>R175</v>
          </cell>
          <cell r="B633" t="str">
            <v>Fylde</v>
          </cell>
          <cell r="C633">
            <v>3019336.4273760002</v>
          </cell>
        </row>
        <row r="634">
          <cell r="A634" t="str">
            <v>R176</v>
          </cell>
          <cell r="B634" t="str">
            <v>Hyndburn</v>
          </cell>
          <cell r="C634">
            <v>6018184.1039089998</v>
          </cell>
        </row>
        <row r="635">
          <cell r="A635" t="str">
            <v>R177</v>
          </cell>
          <cell r="B635" t="str">
            <v>Lancaster</v>
          </cell>
          <cell r="C635">
            <v>9505631.8154269997</v>
          </cell>
        </row>
        <row r="636">
          <cell r="A636" t="str">
            <v>R178</v>
          </cell>
          <cell r="B636" t="str">
            <v>Pendle</v>
          </cell>
          <cell r="C636">
            <v>7082721.6461800002</v>
          </cell>
        </row>
        <row r="637">
          <cell r="A637" t="str">
            <v>R179</v>
          </cell>
          <cell r="B637" t="str">
            <v>Preston</v>
          </cell>
          <cell r="C637">
            <v>10707571.200402001</v>
          </cell>
        </row>
        <row r="638">
          <cell r="A638" t="str">
            <v>R180</v>
          </cell>
          <cell r="B638" t="str">
            <v>Ribble Valley</v>
          </cell>
          <cell r="C638">
            <v>2477632.6785030002</v>
          </cell>
        </row>
        <row r="639">
          <cell r="A639" t="str">
            <v>R181</v>
          </cell>
          <cell r="B639" t="str">
            <v>Rossendale</v>
          </cell>
          <cell r="C639">
            <v>3742662.1698360001</v>
          </cell>
        </row>
        <row r="640">
          <cell r="A640" t="str">
            <v>R182</v>
          </cell>
          <cell r="B640" t="str">
            <v>South Ribble</v>
          </cell>
          <cell r="C640">
            <v>4111377.7853310001</v>
          </cell>
        </row>
        <row r="641">
          <cell r="A641" t="str">
            <v>R183</v>
          </cell>
          <cell r="B641" t="str">
            <v>West Lancashire</v>
          </cell>
          <cell r="C641">
            <v>5364025.9605670003</v>
          </cell>
        </row>
        <row r="642">
          <cell r="A642" t="str">
            <v>R184</v>
          </cell>
          <cell r="B642" t="str">
            <v>Wyre</v>
          </cell>
          <cell r="C642">
            <v>5498600.4356469996</v>
          </cell>
        </row>
        <row r="643">
          <cell r="A643" t="str">
            <v>R185</v>
          </cell>
          <cell r="B643" t="str">
            <v>Blaby</v>
          </cell>
          <cell r="C643">
            <v>3315318.148631</v>
          </cell>
        </row>
        <row r="644">
          <cell r="A644" t="str">
            <v>R186</v>
          </cell>
          <cell r="B644" t="str">
            <v>Charnwood</v>
          </cell>
          <cell r="C644">
            <v>7517685.3243180001</v>
          </cell>
        </row>
        <row r="645">
          <cell r="A645" t="str">
            <v>R187</v>
          </cell>
          <cell r="B645" t="str">
            <v>Harborough</v>
          </cell>
          <cell r="C645">
            <v>3402132.887933</v>
          </cell>
        </row>
        <row r="646">
          <cell r="A646" t="str">
            <v>R188</v>
          </cell>
          <cell r="B646" t="str">
            <v>Hinckley and Bosworth</v>
          </cell>
          <cell r="C646">
            <v>4201523.2567109996</v>
          </cell>
        </row>
        <row r="647">
          <cell r="A647" t="str">
            <v>R190</v>
          </cell>
          <cell r="B647" t="str">
            <v>Melton</v>
          </cell>
          <cell r="C647">
            <v>2633699.8293650001</v>
          </cell>
        </row>
        <row r="648">
          <cell r="A648" t="str">
            <v>R191</v>
          </cell>
          <cell r="B648" t="str">
            <v>North West Leicestershire</v>
          </cell>
          <cell r="C648">
            <v>4081620.0215440001</v>
          </cell>
        </row>
        <row r="649">
          <cell r="A649" t="str">
            <v>R192</v>
          </cell>
          <cell r="B649" t="str">
            <v>Oadby and Wigston</v>
          </cell>
          <cell r="C649">
            <v>2641047.6227000002</v>
          </cell>
        </row>
        <row r="650">
          <cell r="A650" t="str">
            <v>R194</v>
          </cell>
          <cell r="B650" t="str">
            <v>Boston</v>
          </cell>
          <cell r="C650">
            <v>6057340.6043140003</v>
          </cell>
        </row>
        <row r="651">
          <cell r="A651" t="str">
            <v>R195</v>
          </cell>
          <cell r="B651" t="str">
            <v>East Lindsey</v>
          </cell>
          <cell r="C651">
            <v>13198704.221431</v>
          </cell>
        </row>
        <row r="652">
          <cell r="A652" t="str">
            <v>R196</v>
          </cell>
          <cell r="B652" t="str">
            <v>Lincoln</v>
          </cell>
          <cell r="C652">
            <v>7151658.0200389996</v>
          </cell>
        </row>
        <row r="653">
          <cell r="A653" t="str">
            <v>R197</v>
          </cell>
          <cell r="B653" t="str">
            <v>North Kesteven</v>
          </cell>
          <cell r="C653">
            <v>6055632.3335739998</v>
          </cell>
        </row>
        <row r="654">
          <cell r="A654" t="str">
            <v>R198</v>
          </cell>
          <cell r="B654" t="str">
            <v>South Holland</v>
          </cell>
          <cell r="C654">
            <v>7313351.4836200001</v>
          </cell>
        </row>
        <row r="655">
          <cell r="A655" t="str">
            <v>R199</v>
          </cell>
          <cell r="B655" t="str">
            <v>South Kesteven</v>
          </cell>
          <cell r="C655">
            <v>7106917.058189</v>
          </cell>
        </row>
        <row r="656">
          <cell r="A656" t="str">
            <v>R200</v>
          </cell>
          <cell r="B656" t="str">
            <v>West Lindsey</v>
          </cell>
          <cell r="C656">
            <v>6276723.0111140003</v>
          </cell>
        </row>
        <row r="657">
          <cell r="A657" t="str">
            <v>R201</v>
          </cell>
          <cell r="B657" t="str">
            <v>Breckland</v>
          </cell>
          <cell r="C657">
            <v>7665068.5585200004</v>
          </cell>
        </row>
        <row r="658">
          <cell r="A658" t="str">
            <v>R202</v>
          </cell>
          <cell r="B658" t="str">
            <v>Broadland</v>
          </cell>
          <cell r="C658">
            <v>4788487.9470199998</v>
          </cell>
        </row>
        <row r="659">
          <cell r="A659" t="str">
            <v>R203</v>
          </cell>
          <cell r="B659" t="str">
            <v>Great Yarmouth</v>
          </cell>
          <cell r="C659">
            <v>6962669.0305779995</v>
          </cell>
        </row>
        <row r="660">
          <cell r="A660" t="str">
            <v>R204</v>
          </cell>
          <cell r="B660" t="str">
            <v>North Norfolk</v>
          </cell>
          <cell r="C660">
            <v>6515738.1667020004</v>
          </cell>
        </row>
        <row r="661">
          <cell r="A661" t="str">
            <v>R205</v>
          </cell>
          <cell r="B661" t="str">
            <v>Norwich</v>
          </cell>
          <cell r="C661">
            <v>10587767.229010001</v>
          </cell>
        </row>
        <row r="662">
          <cell r="A662" t="str">
            <v>R206</v>
          </cell>
          <cell r="B662" t="str">
            <v>South Norfolk</v>
          </cell>
          <cell r="C662">
            <v>5576137.4031349998</v>
          </cell>
        </row>
        <row r="663">
          <cell r="A663" t="str">
            <v>R207</v>
          </cell>
          <cell r="B663" t="str">
            <v>Kings Lynn and West Norfolk</v>
          </cell>
          <cell r="C663">
            <v>11791129.584079999</v>
          </cell>
        </row>
        <row r="664">
          <cell r="A664" t="str">
            <v>R208</v>
          </cell>
          <cell r="B664" t="str">
            <v>Corby</v>
          </cell>
          <cell r="C664">
            <v>4053212.904114</v>
          </cell>
        </row>
        <row r="665">
          <cell r="A665" t="str">
            <v>R209</v>
          </cell>
          <cell r="B665" t="str">
            <v>Daventry</v>
          </cell>
          <cell r="C665">
            <v>3931284.5171190002</v>
          </cell>
        </row>
        <row r="666">
          <cell r="A666" t="str">
            <v>R210</v>
          </cell>
          <cell r="B666" t="str">
            <v>East Northamptonshire</v>
          </cell>
          <cell r="C666">
            <v>4131247.4655129998</v>
          </cell>
        </row>
        <row r="667">
          <cell r="A667" t="str">
            <v>R211</v>
          </cell>
          <cell r="B667" t="str">
            <v>Kettering</v>
          </cell>
          <cell r="C667">
            <v>4931438.8661820004</v>
          </cell>
        </row>
        <row r="668">
          <cell r="A668" t="str">
            <v>R212</v>
          </cell>
          <cell r="B668" t="str">
            <v>Northampton</v>
          </cell>
          <cell r="C668">
            <v>13458490.551495001</v>
          </cell>
        </row>
        <row r="669">
          <cell r="A669" t="str">
            <v>R213</v>
          </cell>
          <cell r="B669" t="str">
            <v>South Northamptonshire</v>
          </cell>
          <cell r="C669">
            <v>3243857.2186480002</v>
          </cell>
        </row>
        <row r="670">
          <cell r="A670" t="str">
            <v>R214</v>
          </cell>
          <cell r="B670" t="str">
            <v>Wellingborough</v>
          </cell>
          <cell r="C670">
            <v>4185818.1344699999</v>
          </cell>
        </row>
        <row r="671">
          <cell r="A671" t="str">
            <v>R221</v>
          </cell>
          <cell r="B671" t="str">
            <v>Craven</v>
          </cell>
          <cell r="C671">
            <v>3117055.7487610001</v>
          </cell>
        </row>
        <row r="672">
          <cell r="A672" t="str">
            <v>R222</v>
          </cell>
          <cell r="B672" t="str">
            <v>Hambleton</v>
          </cell>
          <cell r="C672">
            <v>4531369.9905930003</v>
          </cell>
        </row>
        <row r="673">
          <cell r="A673" t="str">
            <v>R224</v>
          </cell>
          <cell r="B673" t="str">
            <v>Richmondshire</v>
          </cell>
          <cell r="C673">
            <v>3372101.5361230001</v>
          </cell>
        </row>
        <row r="674">
          <cell r="A674" t="str">
            <v>R226</v>
          </cell>
          <cell r="B674" t="str">
            <v>Scarborough</v>
          </cell>
          <cell r="C674">
            <v>8291461.9175800001</v>
          </cell>
        </row>
        <row r="675">
          <cell r="A675" t="str">
            <v>R229</v>
          </cell>
          <cell r="B675" t="str">
            <v>Ashfield</v>
          </cell>
          <cell r="C675">
            <v>6902734.4549599998</v>
          </cell>
        </row>
        <row r="676">
          <cell r="A676" t="str">
            <v>R230</v>
          </cell>
          <cell r="B676" t="str">
            <v>Bassetlaw</v>
          </cell>
          <cell r="C676">
            <v>7012189.7596000005</v>
          </cell>
        </row>
        <row r="677">
          <cell r="A677" t="str">
            <v>R231</v>
          </cell>
          <cell r="B677" t="str">
            <v>Broxtowe</v>
          </cell>
          <cell r="C677">
            <v>4850472.9220909998</v>
          </cell>
        </row>
        <row r="678">
          <cell r="A678" t="str">
            <v>R232</v>
          </cell>
          <cell r="B678" t="str">
            <v>Gedling</v>
          </cell>
          <cell r="C678">
            <v>5460456.2224780004</v>
          </cell>
        </row>
        <row r="679">
          <cell r="A679" t="str">
            <v>R233</v>
          </cell>
          <cell r="B679" t="str">
            <v>Mansfield</v>
          </cell>
          <cell r="C679">
            <v>6536384.8546390003</v>
          </cell>
        </row>
        <row r="680">
          <cell r="A680" t="str">
            <v>R234</v>
          </cell>
          <cell r="B680" t="str">
            <v>Newark and Sherwood</v>
          </cell>
          <cell r="C680">
            <v>6806332.1316759996</v>
          </cell>
        </row>
        <row r="681">
          <cell r="A681" t="str">
            <v>R236</v>
          </cell>
          <cell r="B681" t="str">
            <v>Rushcliffe</v>
          </cell>
          <cell r="C681">
            <v>4376236.8226129999</v>
          </cell>
        </row>
        <row r="682">
          <cell r="A682" t="str">
            <v>R237</v>
          </cell>
          <cell r="B682" t="str">
            <v>Cherwell</v>
          </cell>
          <cell r="C682">
            <v>6816985.1326390002</v>
          </cell>
        </row>
        <row r="683">
          <cell r="A683" t="str">
            <v>R238</v>
          </cell>
          <cell r="B683" t="str">
            <v>Oxford</v>
          </cell>
          <cell r="C683">
            <v>10003181.097617</v>
          </cell>
        </row>
        <row r="684">
          <cell r="A684" t="str">
            <v>R239</v>
          </cell>
          <cell r="B684" t="str">
            <v>South Oxfordshire</v>
          </cell>
          <cell r="C684">
            <v>5008140.9553389996</v>
          </cell>
        </row>
        <row r="685">
          <cell r="A685" t="str">
            <v>R240</v>
          </cell>
          <cell r="B685" t="str">
            <v>Vale of White Horse</v>
          </cell>
          <cell r="C685">
            <v>4284702.3533439999</v>
          </cell>
        </row>
        <row r="686">
          <cell r="A686" t="str">
            <v>R241</v>
          </cell>
          <cell r="B686" t="str">
            <v>West Oxfordshire</v>
          </cell>
          <cell r="C686">
            <v>4347804.4431410003</v>
          </cell>
        </row>
        <row r="687">
          <cell r="A687" t="str">
            <v>R248</v>
          </cell>
          <cell r="B687" t="str">
            <v>Mendip</v>
          </cell>
          <cell r="C687">
            <v>5303645.6590980003</v>
          </cell>
        </row>
        <row r="688">
          <cell r="A688" t="str">
            <v>R249</v>
          </cell>
          <cell r="B688" t="str">
            <v>Sedgemoor</v>
          </cell>
          <cell r="C688">
            <v>6793548.1512179999</v>
          </cell>
        </row>
        <row r="689">
          <cell r="A689" t="str">
            <v>R250</v>
          </cell>
          <cell r="B689" t="str">
            <v>Taunton Deane</v>
          </cell>
          <cell r="C689">
            <v>4937713.4589849999</v>
          </cell>
        </row>
        <row r="690">
          <cell r="A690" t="str">
            <v>R251</v>
          </cell>
          <cell r="B690" t="str">
            <v>West Somerset</v>
          </cell>
          <cell r="C690">
            <v>2309976.8037109999</v>
          </cell>
        </row>
        <row r="691">
          <cell r="A691" t="str">
            <v>R252</v>
          </cell>
          <cell r="B691" t="str">
            <v>South Somerset</v>
          </cell>
          <cell r="C691">
            <v>6990012.6844159998</v>
          </cell>
        </row>
        <row r="692">
          <cell r="A692" t="str">
            <v>R253</v>
          </cell>
          <cell r="B692" t="str">
            <v>Cannock Chase</v>
          </cell>
          <cell r="C692">
            <v>5116604.9893239997</v>
          </cell>
        </row>
        <row r="693">
          <cell r="A693" t="str">
            <v>R254</v>
          </cell>
          <cell r="B693" t="str">
            <v>East Staffordshire</v>
          </cell>
          <cell r="C693">
            <v>6284332.2538550003</v>
          </cell>
        </row>
        <row r="694">
          <cell r="A694" t="str">
            <v>R255</v>
          </cell>
          <cell r="B694" t="str">
            <v>Lichfield</v>
          </cell>
          <cell r="C694">
            <v>3845253.0930030001</v>
          </cell>
        </row>
        <row r="695">
          <cell r="A695" t="str">
            <v>R256</v>
          </cell>
          <cell r="B695" t="str">
            <v>Newcastle-under-Lyme</v>
          </cell>
          <cell r="C695">
            <v>6134883.8761290004</v>
          </cell>
        </row>
        <row r="696">
          <cell r="A696" t="str">
            <v>R257</v>
          </cell>
          <cell r="B696" t="str">
            <v>South Staffordshire</v>
          </cell>
          <cell r="C696">
            <v>4310551.3528009998</v>
          </cell>
        </row>
        <row r="697">
          <cell r="A697" t="str">
            <v>R258</v>
          </cell>
          <cell r="B697" t="str">
            <v>Stafford</v>
          </cell>
          <cell r="C697">
            <v>5582754.8743510004</v>
          </cell>
        </row>
        <row r="698">
          <cell r="A698" t="str">
            <v>R259</v>
          </cell>
          <cell r="B698" t="str">
            <v>Staffordshire Moorlands</v>
          </cell>
          <cell r="C698">
            <v>4884967.8226239998</v>
          </cell>
        </row>
        <row r="699">
          <cell r="A699" t="str">
            <v>R261</v>
          </cell>
          <cell r="B699" t="str">
            <v>Tamworth</v>
          </cell>
          <cell r="C699">
            <v>4153327.264707</v>
          </cell>
        </row>
        <row r="700">
          <cell r="A700" t="str">
            <v>R262</v>
          </cell>
          <cell r="B700" t="str">
            <v>Babergh</v>
          </cell>
          <cell r="C700">
            <v>4013581.817607</v>
          </cell>
        </row>
        <row r="701">
          <cell r="A701" t="str">
            <v>R263</v>
          </cell>
          <cell r="B701" t="str">
            <v>Forest Heath</v>
          </cell>
          <cell r="C701">
            <v>3314761.9450599998</v>
          </cell>
        </row>
        <row r="702">
          <cell r="A702" t="str">
            <v>R264</v>
          </cell>
          <cell r="B702" t="str">
            <v>Ipswich</v>
          </cell>
          <cell r="C702">
            <v>8547420.2651160005</v>
          </cell>
        </row>
        <row r="703">
          <cell r="A703" t="str">
            <v>R265</v>
          </cell>
          <cell r="B703" t="str">
            <v>Mid Suffolk</v>
          </cell>
          <cell r="C703">
            <v>4993292.2242940003</v>
          </cell>
        </row>
        <row r="704">
          <cell r="A704" t="str">
            <v>R266</v>
          </cell>
          <cell r="B704" t="str">
            <v>St Edmundsbury</v>
          </cell>
          <cell r="C704">
            <v>5421879.8974879999</v>
          </cell>
        </row>
        <row r="705">
          <cell r="A705" t="str">
            <v>R267</v>
          </cell>
          <cell r="B705" t="str">
            <v>Suffolk Coastal</v>
          </cell>
          <cell r="C705">
            <v>5776500.4750739997</v>
          </cell>
        </row>
        <row r="706">
          <cell r="A706" t="str">
            <v>R268</v>
          </cell>
          <cell r="B706" t="str">
            <v>Waveney</v>
          </cell>
          <cell r="C706">
            <v>7008439.7699199999</v>
          </cell>
        </row>
        <row r="707">
          <cell r="A707" t="str">
            <v>R269</v>
          </cell>
          <cell r="B707" t="str">
            <v>Elmbridge</v>
          </cell>
          <cell r="C707">
            <v>2264823.2570329998</v>
          </cell>
        </row>
        <row r="708">
          <cell r="A708" t="str">
            <v>R270</v>
          </cell>
          <cell r="B708" t="str">
            <v>Epsom and Ewell</v>
          </cell>
          <cell r="C708">
            <v>2441545.3948659999</v>
          </cell>
        </row>
        <row r="709">
          <cell r="A709" t="str">
            <v>R271</v>
          </cell>
          <cell r="B709" t="str">
            <v>Guildford</v>
          </cell>
          <cell r="C709">
            <v>5046502.8193469997</v>
          </cell>
        </row>
        <row r="710">
          <cell r="A710" t="str">
            <v>R272</v>
          </cell>
          <cell r="B710" t="str">
            <v>Mole Valley</v>
          </cell>
          <cell r="C710">
            <v>1848635.162616</v>
          </cell>
        </row>
        <row r="711">
          <cell r="A711" t="str">
            <v>R273</v>
          </cell>
          <cell r="B711" t="str">
            <v>Reigate and Banstead</v>
          </cell>
          <cell r="C711">
            <v>3960709.4288389999</v>
          </cell>
        </row>
        <row r="712">
          <cell r="A712" t="str">
            <v>R274</v>
          </cell>
          <cell r="B712" t="str">
            <v>Runnymede</v>
          </cell>
          <cell r="C712">
            <v>2860722.0146880001</v>
          </cell>
        </row>
        <row r="713">
          <cell r="A713" t="str">
            <v>R275</v>
          </cell>
          <cell r="B713" t="str">
            <v>Spelthorne</v>
          </cell>
          <cell r="C713">
            <v>3516802.0234440002</v>
          </cell>
        </row>
        <row r="714">
          <cell r="A714" t="str">
            <v>R276</v>
          </cell>
          <cell r="B714" t="str">
            <v>Surrey Heath</v>
          </cell>
          <cell r="C714">
            <v>2452727.4475349998</v>
          </cell>
        </row>
        <row r="715">
          <cell r="A715" t="str">
            <v>R277</v>
          </cell>
          <cell r="B715" t="str">
            <v>Tandridge</v>
          </cell>
          <cell r="C715">
            <v>2028838.601328</v>
          </cell>
        </row>
        <row r="716">
          <cell r="A716" t="str">
            <v>R278</v>
          </cell>
          <cell r="B716" t="str">
            <v>Waverley</v>
          </cell>
          <cell r="C716">
            <v>3032188.7806890002</v>
          </cell>
        </row>
        <row r="717">
          <cell r="A717" t="str">
            <v>R279</v>
          </cell>
          <cell r="B717" t="str">
            <v>Woking</v>
          </cell>
          <cell r="C717">
            <v>3722449.9809039999</v>
          </cell>
        </row>
        <row r="718">
          <cell r="A718" t="str">
            <v>R280</v>
          </cell>
          <cell r="B718" t="str">
            <v>North Warwickshire</v>
          </cell>
          <cell r="C718">
            <v>3257212.5889079999</v>
          </cell>
        </row>
        <row r="719">
          <cell r="A719" t="str">
            <v>R281</v>
          </cell>
          <cell r="B719" t="str">
            <v>Nuneaton and Bedworth</v>
          </cell>
          <cell r="C719">
            <v>7012864.8663100004</v>
          </cell>
        </row>
        <row r="720">
          <cell r="A720" t="str">
            <v>R282</v>
          </cell>
          <cell r="B720" t="str">
            <v>Rugby</v>
          </cell>
          <cell r="C720">
            <v>4951510.9972430002</v>
          </cell>
        </row>
        <row r="721">
          <cell r="A721" t="str">
            <v>R283</v>
          </cell>
          <cell r="B721" t="str">
            <v>Stratford-on-Avon</v>
          </cell>
          <cell r="C721">
            <v>4672143.2794669997</v>
          </cell>
        </row>
        <row r="722">
          <cell r="A722" t="str">
            <v>R284</v>
          </cell>
          <cell r="B722" t="str">
            <v>Warwick</v>
          </cell>
          <cell r="C722">
            <v>6002842.2899580002</v>
          </cell>
        </row>
        <row r="723">
          <cell r="A723" t="str">
            <v>R285</v>
          </cell>
          <cell r="B723" t="str">
            <v>Adur</v>
          </cell>
          <cell r="C723">
            <v>2997576.6106389998</v>
          </cell>
        </row>
        <row r="724">
          <cell r="A724" t="str">
            <v>R286</v>
          </cell>
          <cell r="B724" t="str">
            <v>Arun</v>
          </cell>
          <cell r="C724">
            <v>5486881.2776859999</v>
          </cell>
        </row>
        <row r="725">
          <cell r="A725" t="str">
            <v>R287</v>
          </cell>
          <cell r="B725" t="str">
            <v>Chichester</v>
          </cell>
          <cell r="C725">
            <v>3915607.5933690001</v>
          </cell>
        </row>
        <row r="726">
          <cell r="A726" t="str">
            <v>R288</v>
          </cell>
          <cell r="B726" t="str">
            <v>Crawley</v>
          </cell>
          <cell r="C726">
            <v>7334629.8946160004</v>
          </cell>
        </row>
        <row r="727">
          <cell r="A727" t="str">
            <v>R289</v>
          </cell>
          <cell r="B727" t="str">
            <v>Horsham</v>
          </cell>
          <cell r="C727">
            <v>3196997.3046110002</v>
          </cell>
        </row>
        <row r="728">
          <cell r="A728" t="str">
            <v>R290</v>
          </cell>
          <cell r="B728" t="str">
            <v>Mid Sussex</v>
          </cell>
          <cell r="C728">
            <v>3477189.0637650001</v>
          </cell>
        </row>
        <row r="729">
          <cell r="A729" t="str">
            <v>R291</v>
          </cell>
          <cell r="B729" t="str">
            <v>Worthing</v>
          </cell>
          <cell r="C729">
            <v>4956687.1513839997</v>
          </cell>
        </row>
        <row r="730">
          <cell r="A730" t="str">
            <v>R614</v>
          </cell>
          <cell r="B730" t="str">
            <v>Harrogate</v>
          </cell>
          <cell r="C730">
            <v>7414661.1667830003</v>
          </cell>
        </row>
        <row r="731">
          <cell r="A731" t="str">
            <v>R615</v>
          </cell>
          <cell r="B731" t="str">
            <v>Ryedale</v>
          </cell>
          <cell r="C731">
            <v>3542223.0947599998</v>
          </cell>
        </row>
        <row r="732">
          <cell r="A732" t="str">
            <v>R616</v>
          </cell>
          <cell r="B732" t="str">
            <v>Selby</v>
          </cell>
          <cell r="C732">
            <v>5347801.7514239997</v>
          </cell>
        </row>
        <row r="733">
          <cell r="A733" t="str">
            <v>R648</v>
          </cell>
          <cell r="B733" t="str">
            <v>Huntingdonshire</v>
          </cell>
          <cell r="C733">
            <v>8180296.164016</v>
          </cell>
        </row>
        <row r="734">
          <cell r="A734" t="str">
            <v>R657</v>
          </cell>
          <cell r="B734" t="str">
            <v>Malvern Hills</v>
          </cell>
          <cell r="C734">
            <v>3297910.2338930001</v>
          </cell>
        </row>
        <row r="735">
          <cell r="A735" t="str">
            <v>R573</v>
          </cell>
          <cell r="B735" t="str">
            <v>GLA - roads</v>
          </cell>
        </row>
        <row r="736">
          <cell r="A736" t="str">
            <v>R574</v>
          </cell>
          <cell r="B736" t="str">
            <v>GLA - other transport</v>
          </cell>
        </row>
        <row r="737">
          <cell r="A737" t="str">
            <v>R575</v>
          </cell>
          <cell r="B737" t="str">
            <v>GLA - tfl</v>
          </cell>
        </row>
        <row r="738">
          <cell r="A738" t="str">
            <v>R576</v>
          </cell>
          <cell r="B738" t="str">
            <v>GLA - development</v>
          </cell>
        </row>
        <row r="739">
          <cell r="A739" t="str">
            <v>R579</v>
          </cell>
          <cell r="B739" t="str">
            <v>GLA - mayor and misc</v>
          </cell>
          <cell r="C739">
            <v>0</v>
          </cell>
        </row>
        <row r="740">
          <cell r="A740" t="str">
            <v>R580</v>
          </cell>
          <cell r="B740" t="str">
            <v>GLA - all except police</v>
          </cell>
          <cell r="C740">
            <v>247753914.47701499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F1516"/>
    </sheetNames>
    <sheetDataSet>
      <sheetData sheetId="0">
        <row r="1">
          <cell r="A1" t="str">
            <v>ACCT</v>
          </cell>
          <cell r="B1" t="str">
            <v>LANAMES</v>
          </cell>
          <cell r="C1" t="str">
            <v>CTF1516</v>
          </cell>
        </row>
        <row r="2">
          <cell r="A2" t="str">
            <v>R285</v>
          </cell>
          <cell r="B2" t="str">
            <v>Adur</v>
          </cell>
          <cell r="C2">
            <v>63226</v>
          </cell>
        </row>
        <row r="3">
          <cell r="A3" t="str">
            <v>R52</v>
          </cell>
          <cell r="B3" t="str">
            <v>Amber Valley</v>
          </cell>
          <cell r="C3">
            <v>64054</v>
          </cell>
        </row>
        <row r="4">
          <cell r="A4" t="str">
            <v>R286</v>
          </cell>
          <cell r="B4" t="str">
            <v>Arun</v>
          </cell>
          <cell r="C4">
            <v>103510</v>
          </cell>
        </row>
        <row r="5">
          <cell r="A5" t="str">
            <v>R229</v>
          </cell>
          <cell r="B5" t="str">
            <v>Ashfield</v>
          </cell>
          <cell r="C5">
            <v>63868</v>
          </cell>
        </row>
        <row r="6">
          <cell r="A6" t="str">
            <v>R157</v>
          </cell>
          <cell r="B6" t="str">
            <v>Ashford</v>
          </cell>
          <cell r="C6">
            <v>68820</v>
          </cell>
        </row>
        <row r="7">
          <cell r="A7" t="str">
            <v>R17</v>
          </cell>
          <cell r="B7" t="str">
            <v>Aylesbury Vale</v>
          </cell>
          <cell r="C7">
            <v>106267</v>
          </cell>
        </row>
        <row r="8">
          <cell r="A8" t="str">
            <v>R262</v>
          </cell>
          <cell r="B8" t="str">
            <v>Babergh</v>
          </cell>
          <cell r="C8">
            <v>49894</v>
          </cell>
        </row>
        <row r="9">
          <cell r="A9" t="str">
            <v>R47</v>
          </cell>
          <cell r="B9" t="str">
            <v>Barrow-in-Furness</v>
          </cell>
          <cell r="C9">
            <v>47141</v>
          </cell>
        </row>
        <row r="10">
          <cell r="A10" t="str">
            <v>R94</v>
          </cell>
          <cell r="B10" t="str">
            <v>Basildon</v>
          </cell>
          <cell r="C10">
            <v>165474</v>
          </cell>
        </row>
        <row r="11">
          <cell r="A11" t="str">
            <v>R114</v>
          </cell>
          <cell r="B11" t="str">
            <v>Basingstoke and Deane</v>
          </cell>
          <cell r="C11">
            <v>69922</v>
          </cell>
        </row>
        <row r="12">
          <cell r="A12" t="str">
            <v>R53</v>
          </cell>
          <cell r="B12" t="str">
            <v>Bolsover</v>
          </cell>
          <cell r="C12">
            <v>37002</v>
          </cell>
        </row>
        <row r="13">
          <cell r="A13" t="str">
            <v>R194</v>
          </cell>
          <cell r="B13" t="str">
            <v>Boston</v>
          </cell>
          <cell r="C13">
            <v>34205</v>
          </cell>
        </row>
        <row r="14">
          <cell r="A14" t="str">
            <v>R95</v>
          </cell>
          <cell r="B14" t="str">
            <v>Braintree</v>
          </cell>
          <cell r="C14">
            <v>87460</v>
          </cell>
        </row>
        <row r="15">
          <cell r="A15" t="str">
            <v>R201</v>
          </cell>
          <cell r="B15" t="str">
            <v>Breckland</v>
          </cell>
          <cell r="C15">
            <v>31663</v>
          </cell>
        </row>
        <row r="16">
          <cell r="A16" t="str">
            <v>R96</v>
          </cell>
          <cell r="B16" t="str">
            <v>Brentwood</v>
          </cell>
          <cell r="C16">
            <v>56332</v>
          </cell>
        </row>
        <row r="17">
          <cell r="A17" t="str">
            <v>R202</v>
          </cell>
          <cell r="B17" t="str">
            <v>Broadland</v>
          </cell>
          <cell r="C17">
            <v>52885</v>
          </cell>
        </row>
        <row r="18">
          <cell r="A18" t="str">
            <v>R127</v>
          </cell>
          <cell r="B18" t="str">
            <v>Bromsgrove</v>
          </cell>
          <cell r="C18">
            <v>74394</v>
          </cell>
        </row>
        <row r="19">
          <cell r="A19" t="str">
            <v>R136</v>
          </cell>
          <cell r="B19" t="str">
            <v>Broxbourne</v>
          </cell>
          <cell r="C19">
            <v>42915</v>
          </cell>
        </row>
        <row r="20">
          <cell r="A20" t="str">
            <v>R231</v>
          </cell>
          <cell r="B20" t="str">
            <v>Broxtowe</v>
          </cell>
          <cell r="C20">
            <v>59787</v>
          </cell>
        </row>
        <row r="21">
          <cell r="A21" t="str">
            <v>R253</v>
          </cell>
          <cell r="B21" t="str">
            <v>Cannock Chase</v>
          </cell>
          <cell r="C21">
            <v>62106</v>
          </cell>
        </row>
        <row r="22">
          <cell r="A22" t="str">
            <v>R48</v>
          </cell>
          <cell r="B22" t="str">
            <v>Carlisle</v>
          </cell>
          <cell r="C22">
            <v>69599</v>
          </cell>
        </row>
        <row r="23">
          <cell r="A23" t="str">
            <v>R97</v>
          </cell>
          <cell r="B23" t="str">
            <v>Castle Point</v>
          </cell>
          <cell r="C23">
            <v>76297</v>
          </cell>
        </row>
        <row r="24">
          <cell r="A24" t="str">
            <v>R186</v>
          </cell>
          <cell r="B24" t="str">
            <v>Charnwood</v>
          </cell>
          <cell r="C24">
            <v>71153</v>
          </cell>
        </row>
        <row r="25">
          <cell r="A25" t="str">
            <v>R98</v>
          </cell>
          <cell r="B25" t="str">
            <v>Chelmsford</v>
          </cell>
          <cell r="C25">
            <v>116501</v>
          </cell>
        </row>
        <row r="26">
          <cell r="A26" t="str">
            <v>R108</v>
          </cell>
          <cell r="B26" t="str">
            <v>Cheltenham</v>
          </cell>
          <cell r="C26">
            <v>82075</v>
          </cell>
        </row>
        <row r="27">
          <cell r="A27" t="str">
            <v>R237</v>
          </cell>
          <cell r="B27" t="str">
            <v>Cherwell</v>
          </cell>
          <cell r="C27">
            <v>64852</v>
          </cell>
        </row>
        <row r="28">
          <cell r="A28" t="str">
            <v>R54</v>
          </cell>
          <cell r="B28" t="str">
            <v>Chesterfield</v>
          </cell>
          <cell r="C28">
            <v>48044</v>
          </cell>
        </row>
        <row r="29">
          <cell r="A29" t="str">
            <v>R287</v>
          </cell>
          <cell r="B29" t="str">
            <v>Chichester</v>
          </cell>
          <cell r="C29">
            <v>77671</v>
          </cell>
        </row>
        <row r="30">
          <cell r="A30" t="str">
            <v>R174</v>
          </cell>
          <cell r="B30" t="str">
            <v>Chorley</v>
          </cell>
          <cell r="C30">
            <v>68069</v>
          </cell>
        </row>
        <row r="31">
          <cell r="A31" t="str">
            <v>R99</v>
          </cell>
          <cell r="B31" t="str">
            <v>Colchester</v>
          </cell>
          <cell r="C31">
            <v>115382</v>
          </cell>
        </row>
        <row r="32">
          <cell r="A32" t="str">
            <v>R208</v>
          </cell>
          <cell r="B32" t="str">
            <v>Corby</v>
          </cell>
          <cell r="C32">
            <v>35202</v>
          </cell>
        </row>
        <row r="33">
          <cell r="A33" t="str">
            <v>R109</v>
          </cell>
          <cell r="B33" t="str">
            <v>Cotswold</v>
          </cell>
          <cell r="C33">
            <v>53209</v>
          </cell>
        </row>
        <row r="34">
          <cell r="A34" t="str">
            <v>R221</v>
          </cell>
          <cell r="B34" t="str">
            <v>Craven</v>
          </cell>
          <cell r="C34">
            <v>35684</v>
          </cell>
        </row>
        <row r="35">
          <cell r="A35" t="str">
            <v>R288</v>
          </cell>
          <cell r="B35" t="str">
            <v>Crawley</v>
          </cell>
          <cell r="C35">
            <v>71059</v>
          </cell>
        </row>
        <row r="36">
          <cell r="A36" t="str">
            <v>R159</v>
          </cell>
          <cell r="B36" t="str">
            <v>Dartford</v>
          </cell>
          <cell r="C36">
            <v>59719</v>
          </cell>
        </row>
        <row r="37">
          <cell r="A37" t="str">
            <v>R60</v>
          </cell>
          <cell r="B37" t="str">
            <v>Derbyshire Dales</v>
          </cell>
          <cell r="C37">
            <v>57488</v>
          </cell>
        </row>
        <row r="38">
          <cell r="A38" t="str">
            <v>R160</v>
          </cell>
          <cell r="B38" t="str">
            <v>Dover</v>
          </cell>
          <cell r="C38">
            <v>68949</v>
          </cell>
        </row>
        <row r="39">
          <cell r="A39" t="str">
            <v>R23</v>
          </cell>
          <cell r="B39" t="str">
            <v>East Cambridgeshire</v>
          </cell>
          <cell r="C39">
            <v>43559</v>
          </cell>
        </row>
        <row r="40">
          <cell r="A40" t="str">
            <v>R61</v>
          </cell>
          <cell r="B40" t="str">
            <v>East Devon</v>
          </cell>
          <cell r="C40">
            <v>73172</v>
          </cell>
        </row>
        <row r="41">
          <cell r="A41" t="str">
            <v>R115</v>
          </cell>
          <cell r="B41" t="str">
            <v>East Hampshire</v>
          </cell>
          <cell r="C41">
            <v>69492</v>
          </cell>
        </row>
        <row r="42">
          <cell r="A42" t="str">
            <v>R138</v>
          </cell>
          <cell r="B42" t="str">
            <v>East Hertfordshire</v>
          </cell>
          <cell r="C42">
            <v>95264</v>
          </cell>
        </row>
        <row r="43">
          <cell r="A43" t="str">
            <v>R210</v>
          </cell>
          <cell r="B43" t="str">
            <v>East Northamptonshire</v>
          </cell>
          <cell r="C43">
            <v>39622</v>
          </cell>
        </row>
        <row r="44">
          <cell r="A44" t="str">
            <v>R254</v>
          </cell>
          <cell r="B44" t="str">
            <v>East Staffordshire</v>
          </cell>
          <cell r="C44">
            <v>70023</v>
          </cell>
        </row>
        <row r="45">
          <cell r="A45" t="str">
            <v>R88</v>
          </cell>
          <cell r="B45" t="str">
            <v>Eastbourne</v>
          </cell>
          <cell r="C45">
            <v>85918</v>
          </cell>
        </row>
        <row r="46">
          <cell r="A46" t="str">
            <v>R116</v>
          </cell>
          <cell r="B46" t="str">
            <v>Eastleigh</v>
          </cell>
          <cell r="C46">
            <v>60242</v>
          </cell>
        </row>
        <row r="47">
          <cell r="A47" t="str">
            <v>R269</v>
          </cell>
          <cell r="B47" t="str">
            <v>Elmbridge</v>
          </cell>
          <cell r="C47">
            <v>131201</v>
          </cell>
        </row>
        <row r="48">
          <cell r="A48" t="str">
            <v>R100</v>
          </cell>
          <cell r="B48" t="str">
            <v>Epping Forest</v>
          </cell>
          <cell r="C48">
            <v>83037</v>
          </cell>
        </row>
        <row r="49">
          <cell r="A49" t="str">
            <v>R56</v>
          </cell>
          <cell r="B49" t="str">
            <v>Erewash</v>
          </cell>
          <cell r="C49">
            <v>60869</v>
          </cell>
        </row>
        <row r="50">
          <cell r="A50" t="str">
            <v>R117</v>
          </cell>
          <cell r="B50" t="str">
            <v>Fareham</v>
          </cell>
          <cell r="C50">
            <v>61934</v>
          </cell>
        </row>
        <row r="51">
          <cell r="A51" t="str">
            <v>R24</v>
          </cell>
          <cell r="B51" t="str">
            <v>Fenland</v>
          </cell>
          <cell r="C51">
            <v>78367</v>
          </cell>
        </row>
        <row r="52">
          <cell r="A52" t="str">
            <v>R263</v>
          </cell>
          <cell r="B52" t="str">
            <v>Forest Heath</v>
          </cell>
          <cell r="C52">
            <v>25749</v>
          </cell>
        </row>
        <row r="53">
          <cell r="A53" t="str">
            <v>R110</v>
          </cell>
          <cell r="B53" t="str">
            <v>Forest of Dean</v>
          </cell>
          <cell r="C53">
            <v>50016</v>
          </cell>
        </row>
        <row r="54">
          <cell r="A54" t="str">
            <v>R175</v>
          </cell>
          <cell r="B54" t="str">
            <v>Fylde</v>
          </cell>
          <cell r="C54">
            <v>58273</v>
          </cell>
        </row>
        <row r="55">
          <cell r="A55" t="str">
            <v>R232</v>
          </cell>
          <cell r="B55" t="str">
            <v>Gedling</v>
          </cell>
          <cell r="C55">
            <v>60974</v>
          </cell>
        </row>
        <row r="56">
          <cell r="A56" t="str">
            <v>R111</v>
          </cell>
          <cell r="B56" t="str">
            <v>Gloucester</v>
          </cell>
          <cell r="C56">
            <v>73778</v>
          </cell>
        </row>
        <row r="57">
          <cell r="A57" t="str">
            <v>R118</v>
          </cell>
          <cell r="B57" t="str">
            <v>Gosport</v>
          </cell>
          <cell r="C57">
            <v>57950</v>
          </cell>
        </row>
        <row r="58">
          <cell r="A58" t="str">
            <v>R203</v>
          </cell>
          <cell r="B58" t="str">
            <v>Great Yarmouth</v>
          </cell>
          <cell r="C58">
            <v>47457</v>
          </cell>
        </row>
        <row r="59">
          <cell r="A59" t="str">
            <v>R222</v>
          </cell>
          <cell r="B59" t="str">
            <v>Hambleton</v>
          </cell>
          <cell r="C59">
            <v>33358</v>
          </cell>
        </row>
        <row r="60">
          <cell r="A60" t="str">
            <v>R187</v>
          </cell>
          <cell r="B60" t="str">
            <v>Harborough</v>
          </cell>
          <cell r="C60">
            <v>57214</v>
          </cell>
        </row>
        <row r="61">
          <cell r="A61" t="str">
            <v>R614</v>
          </cell>
          <cell r="B61" t="str">
            <v>Harrogate</v>
          </cell>
          <cell r="C61">
            <v>139980</v>
          </cell>
        </row>
        <row r="62">
          <cell r="A62" t="str">
            <v>R119</v>
          </cell>
          <cell r="B62" t="str">
            <v>Hart</v>
          </cell>
          <cell r="C62">
            <v>59333</v>
          </cell>
        </row>
        <row r="63">
          <cell r="A63" t="str">
            <v>R120</v>
          </cell>
          <cell r="B63" t="str">
            <v>Havant</v>
          </cell>
          <cell r="C63">
            <v>85802</v>
          </cell>
        </row>
        <row r="64">
          <cell r="A64" t="str">
            <v>R139</v>
          </cell>
          <cell r="B64" t="str">
            <v>Hertsmere</v>
          </cell>
          <cell r="C64">
            <v>67894</v>
          </cell>
        </row>
        <row r="65">
          <cell r="A65" t="str">
            <v>R57</v>
          </cell>
          <cell r="B65" t="str">
            <v>High Peak</v>
          </cell>
          <cell r="C65">
            <v>59089</v>
          </cell>
        </row>
        <row r="66">
          <cell r="A66" t="str">
            <v>R188</v>
          </cell>
          <cell r="B66" t="str">
            <v>Hinckley and Bosworth</v>
          </cell>
          <cell r="C66">
            <v>43439</v>
          </cell>
        </row>
        <row r="67">
          <cell r="A67" t="str">
            <v>R289</v>
          </cell>
          <cell r="B67" t="str">
            <v>Horsham</v>
          </cell>
          <cell r="C67">
            <v>85463</v>
          </cell>
        </row>
        <row r="68">
          <cell r="A68" t="str">
            <v>R648</v>
          </cell>
          <cell r="B68" t="str">
            <v>Huntingdonshire</v>
          </cell>
          <cell r="C68">
            <v>83094</v>
          </cell>
        </row>
        <row r="69">
          <cell r="A69" t="str">
            <v>R176</v>
          </cell>
          <cell r="B69" t="str">
            <v>Hyndburn</v>
          </cell>
          <cell r="C69">
            <v>53270</v>
          </cell>
        </row>
        <row r="70">
          <cell r="A70" t="str">
            <v>R211</v>
          </cell>
          <cell r="B70" t="str">
            <v>Kettering</v>
          </cell>
          <cell r="C70">
            <v>66903</v>
          </cell>
        </row>
        <row r="71">
          <cell r="A71" t="str">
            <v>R207</v>
          </cell>
          <cell r="B71" t="str">
            <v>King's Lynn and West Norfolk</v>
          </cell>
          <cell r="C71">
            <v>65500</v>
          </cell>
        </row>
        <row r="72">
          <cell r="A72" t="str">
            <v>R91</v>
          </cell>
          <cell r="B72" t="str">
            <v>Lewes</v>
          </cell>
          <cell r="C72">
            <v>76084</v>
          </cell>
        </row>
        <row r="73">
          <cell r="A73" t="str">
            <v>R657</v>
          </cell>
          <cell r="B73" t="str">
            <v>Malvern Hills</v>
          </cell>
          <cell r="C73">
            <v>43660</v>
          </cell>
        </row>
        <row r="74">
          <cell r="A74" t="str">
            <v>R233</v>
          </cell>
          <cell r="B74" t="str">
            <v>Mansfield</v>
          </cell>
          <cell r="C74">
            <v>60745</v>
          </cell>
        </row>
        <row r="75">
          <cell r="A75" t="str">
            <v>R248</v>
          </cell>
          <cell r="B75" t="str">
            <v>Mendip</v>
          </cell>
          <cell r="C75">
            <v>61864</v>
          </cell>
        </row>
        <row r="76">
          <cell r="A76" t="str">
            <v>R67</v>
          </cell>
          <cell r="B76" t="str">
            <v>Mid Devon</v>
          </cell>
          <cell r="C76">
            <v>54171</v>
          </cell>
        </row>
        <row r="77">
          <cell r="A77" t="str">
            <v>R290</v>
          </cell>
          <cell r="B77" t="str">
            <v>Mid Sussex</v>
          </cell>
          <cell r="C77">
            <v>90415</v>
          </cell>
        </row>
        <row r="78">
          <cell r="A78" t="str">
            <v>R121</v>
          </cell>
          <cell r="B78" t="str">
            <v>New Forest</v>
          </cell>
          <cell r="C78">
            <v>116658</v>
          </cell>
        </row>
        <row r="79">
          <cell r="A79" t="e">
            <v>#N/A</v>
          </cell>
          <cell r="B79" t="str">
            <v>Newark &amp; Sherwood</v>
          </cell>
          <cell r="C79">
            <v>65187</v>
          </cell>
        </row>
        <row r="80">
          <cell r="A80" t="str">
            <v>R256</v>
          </cell>
          <cell r="B80" t="str">
            <v>Newcastle-under-Lyme</v>
          </cell>
          <cell r="C80">
            <v>70497</v>
          </cell>
        </row>
        <row r="81">
          <cell r="A81" t="str">
            <v>R63</v>
          </cell>
          <cell r="B81" t="str">
            <v>North Devon</v>
          </cell>
          <cell r="C81">
            <v>58174</v>
          </cell>
        </row>
        <row r="82">
          <cell r="A82" t="str">
            <v>R73</v>
          </cell>
          <cell r="B82" t="str">
            <v>North Dorset</v>
          </cell>
          <cell r="C82">
            <v>32015</v>
          </cell>
        </row>
        <row r="83">
          <cell r="A83" t="str">
            <v>R58</v>
          </cell>
          <cell r="B83" t="str">
            <v>North East Derbyshire</v>
          </cell>
          <cell r="C83">
            <v>58206</v>
          </cell>
        </row>
        <row r="84">
          <cell r="A84" t="str">
            <v>R204</v>
          </cell>
          <cell r="B84" t="str">
            <v>North Norfolk</v>
          </cell>
          <cell r="C84">
            <v>58070</v>
          </cell>
        </row>
        <row r="85">
          <cell r="A85" t="str">
            <v>R280</v>
          </cell>
          <cell r="B85" t="str">
            <v>North Warwickshire</v>
          </cell>
          <cell r="C85">
            <v>45999</v>
          </cell>
        </row>
        <row r="86">
          <cell r="A86" t="str">
            <v>R191</v>
          </cell>
          <cell r="B86" t="str">
            <v>North West Leicestershire</v>
          </cell>
          <cell r="C86">
            <v>60188</v>
          </cell>
        </row>
        <row r="87">
          <cell r="A87" t="str">
            <v>R212</v>
          </cell>
          <cell r="B87" t="str">
            <v>Northampton</v>
          </cell>
          <cell r="C87">
            <v>141456</v>
          </cell>
        </row>
        <row r="88">
          <cell r="A88" t="str">
            <v>R192</v>
          </cell>
          <cell r="B88" t="str">
            <v>Oadby and Wigston</v>
          </cell>
          <cell r="C88">
            <v>37207</v>
          </cell>
        </row>
        <row r="89">
          <cell r="A89" t="str">
            <v>R178</v>
          </cell>
          <cell r="B89" t="str">
            <v>Pendle</v>
          </cell>
          <cell r="C89">
            <v>64907</v>
          </cell>
        </row>
        <row r="90">
          <cell r="A90" t="str">
            <v>R180</v>
          </cell>
          <cell r="B90" t="str">
            <v>Ribble Valley</v>
          </cell>
          <cell r="C90">
            <v>32380</v>
          </cell>
        </row>
        <row r="91">
          <cell r="A91" t="str">
            <v>R224</v>
          </cell>
          <cell r="B91" t="str">
            <v>Richmondshire</v>
          </cell>
          <cell r="C91">
            <v>40284</v>
          </cell>
        </row>
        <row r="92">
          <cell r="A92" t="str">
            <v>R103</v>
          </cell>
          <cell r="B92" t="str">
            <v>Rochford</v>
          </cell>
          <cell r="C92">
            <v>68671</v>
          </cell>
        </row>
        <row r="93">
          <cell r="A93" t="str">
            <v>R181</v>
          </cell>
          <cell r="B93" t="str">
            <v>Rossendale</v>
          </cell>
          <cell r="C93">
            <v>53505</v>
          </cell>
        </row>
        <row r="94">
          <cell r="A94" t="str">
            <v>R92</v>
          </cell>
          <cell r="B94" t="str">
            <v>Rother</v>
          </cell>
          <cell r="C94">
            <v>72986</v>
          </cell>
        </row>
        <row r="95">
          <cell r="A95" t="str">
            <v>R282</v>
          </cell>
          <cell r="B95" t="str">
            <v>Rugby</v>
          </cell>
          <cell r="C95">
            <v>63044</v>
          </cell>
        </row>
        <row r="96">
          <cell r="A96" t="str">
            <v>R236</v>
          </cell>
          <cell r="B96" t="str">
            <v>Rushcliffe</v>
          </cell>
          <cell r="C96">
            <v>58137</v>
          </cell>
        </row>
        <row r="97">
          <cell r="A97" t="str">
            <v>R123</v>
          </cell>
          <cell r="B97" t="str">
            <v>Rushmoor</v>
          </cell>
          <cell r="C97">
            <v>60379</v>
          </cell>
        </row>
        <row r="98">
          <cell r="A98" t="str">
            <v>R615</v>
          </cell>
          <cell r="B98" t="str">
            <v>Ryedale</v>
          </cell>
          <cell r="C98">
            <v>40066</v>
          </cell>
        </row>
        <row r="99">
          <cell r="A99" t="str">
            <v>R226</v>
          </cell>
          <cell r="B99" t="str">
            <v>Scarborough</v>
          </cell>
          <cell r="C99">
            <v>89882</v>
          </cell>
        </row>
        <row r="100">
          <cell r="A100" t="str">
            <v>R616</v>
          </cell>
          <cell r="B100" t="str">
            <v>Selby</v>
          </cell>
          <cell r="C100">
            <v>50991</v>
          </cell>
        </row>
        <row r="101">
          <cell r="A101" t="str">
            <v>R166</v>
          </cell>
          <cell r="B101" t="str">
            <v>Shepway</v>
          </cell>
          <cell r="C101">
            <v>99559</v>
          </cell>
        </row>
        <row r="102">
          <cell r="A102" t="str">
            <v>R18</v>
          </cell>
          <cell r="B102" t="str">
            <v>South Bucks</v>
          </cell>
          <cell r="C102">
            <v>48005</v>
          </cell>
        </row>
        <row r="103">
          <cell r="A103" t="str">
            <v>R59</v>
          </cell>
          <cell r="B103" t="str">
            <v>South Derbyshire</v>
          </cell>
          <cell r="C103">
            <v>50014</v>
          </cell>
        </row>
        <row r="104">
          <cell r="A104" t="str">
            <v>R65</v>
          </cell>
          <cell r="B104" t="str">
            <v>South Hams</v>
          </cell>
          <cell r="C104">
            <v>57624</v>
          </cell>
        </row>
        <row r="105">
          <cell r="A105" t="str">
            <v>R198</v>
          </cell>
          <cell r="B105" t="str">
            <v>South Holland</v>
          </cell>
          <cell r="C105">
            <v>47369</v>
          </cell>
        </row>
        <row r="106">
          <cell r="A106" t="str">
            <v>R199</v>
          </cell>
          <cell r="B106" t="str">
            <v>South Kesteven</v>
          </cell>
          <cell r="C106">
            <v>68829</v>
          </cell>
        </row>
        <row r="107">
          <cell r="A107" t="str">
            <v>R51</v>
          </cell>
          <cell r="B107" t="str">
            <v>South Lakeland</v>
          </cell>
          <cell r="C107">
            <v>83343</v>
          </cell>
        </row>
        <row r="108">
          <cell r="A108" t="str">
            <v>R206</v>
          </cell>
          <cell r="B108" t="str">
            <v>South Norfolk</v>
          </cell>
          <cell r="C108">
            <v>63422</v>
          </cell>
        </row>
        <row r="109">
          <cell r="A109" t="str">
            <v>R213</v>
          </cell>
          <cell r="B109" t="str">
            <v>South Northamptonshire</v>
          </cell>
          <cell r="C109">
            <v>59824</v>
          </cell>
        </row>
        <row r="110">
          <cell r="A110" t="str">
            <v>R239</v>
          </cell>
          <cell r="B110" t="str">
            <v>South Oxfordshire</v>
          </cell>
          <cell r="C110">
            <v>66290</v>
          </cell>
        </row>
        <row r="111">
          <cell r="A111" t="str">
            <v>R182</v>
          </cell>
          <cell r="B111" t="str">
            <v>South Ribble</v>
          </cell>
          <cell r="C111">
            <v>77128</v>
          </cell>
        </row>
        <row r="112">
          <cell r="A112" t="str">
            <v>R252</v>
          </cell>
          <cell r="B112" t="str">
            <v>South Somerset</v>
          </cell>
          <cell r="C112">
            <v>95096</v>
          </cell>
        </row>
        <row r="113">
          <cell r="A113" t="str">
            <v>R257</v>
          </cell>
          <cell r="B113" t="str">
            <v>South Staffordshire</v>
          </cell>
          <cell r="C113">
            <v>39334</v>
          </cell>
        </row>
        <row r="114">
          <cell r="A114" t="str">
            <v>R141</v>
          </cell>
          <cell r="B114" t="str">
            <v>St Albans</v>
          </cell>
          <cell r="C114">
            <v>106990</v>
          </cell>
        </row>
        <row r="115">
          <cell r="A115" t="str">
            <v>R266</v>
          </cell>
          <cell r="B115" t="str">
            <v>St Edmundsbury</v>
          </cell>
          <cell r="C115">
            <v>68329</v>
          </cell>
        </row>
        <row r="116">
          <cell r="A116" t="str">
            <v>R258</v>
          </cell>
          <cell r="B116" t="str">
            <v>Stafford</v>
          </cell>
          <cell r="C116">
            <v>69519</v>
          </cell>
        </row>
        <row r="117">
          <cell r="A117" t="str">
            <v>R259</v>
          </cell>
          <cell r="B117" t="str">
            <v>Staffordshire Moorlands</v>
          </cell>
          <cell r="C117">
            <v>53194</v>
          </cell>
        </row>
        <row r="118">
          <cell r="A118" t="str">
            <v>R142</v>
          </cell>
          <cell r="B118" t="str">
            <v>Stevenage</v>
          </cell>
          <cell r="C118">
            <v>55875</v>
          </cell>
        </row>
        <row r="119">
          <cell r="A119" t="str">
            <v>R283</v>
          </cell>
          <cell r="B119" t="str">
            <v>Stratford-on-Avon</v>
          </cell>
          <cell r="C119">
            <v>69966</v>
          </cell>
        </row>
        <row r="120">
          <cell r="A120" t="str">
            <v>R112</v>
          </cell>
          <cell r="B120" t="str">
            <v>Stroud</v>
          </cell>
          <cell r="C120">
            <v>83524</v>
          </cell>
        </row>
        <row r="121">
          <cell r="A121" t="str">
            <v>R267</v>
          </cell>
          <cell r="B121" t="str">
            <v>Suffolk Coastal</v>
          </cell>
          <cell r="C121">
            <v>75825</v>
          </cell>
        </row>
        <row r="122">
          <cell r="A122" t="str">
            <v>R167</v>
          </cell>
          <cell r="B122" t="str">
            <v>Swale</v>
          </cell>
          <cell r="C122">
            <v>79316</v>
          </cell>
        </row>
        <row r="123">
          <cell r="A123" t="str">
            <v>R277</v>
          </cell>
          <cell r="B123" t="str">
            <v>Tandridge</v>
          </cell>
          <cell r="C123">
            <v>76124</v>
          </cell>
        </row>
        <row r="124">
          <cell r="A124" t="str">
            <v>R250</v>
          </cell>
          <cell r="B124" t="str">
            <v>Taunton Deane</v>
          </cell>
          <cell r="C124">
            <v>62061</v>
          </cell>
        </row>
        <row r="125">
          <cell r="A125" t="str">
            <v>R66</v>
          </cell>
          <cell r="B125" t="str">
            <v>Teignbridge</v>
          </cell>
          <cell r="C125">
            <v>77591</v>
          </cell>
        </row>
        <row r="126">
          <cell r="A126" t="str">
            <v>R105</v>
          </cell>
          <cell r="B126" t="str">
            <v>Tendring</v>
          </cell>
          <cell r="C126">
            <v>77278</v>
          </cell>
        </row>
        <row r="127">
          <cell r="A127" t="str">
            <v>R125</v>
          </cell>
          <cell r="B127" t="str">
            <v>Test Valley</v>
          </cell>
          <cell r="C127">
            <v>64987</v>
          </cell>
        </row>
        <row r="128">
          <cell r="A128" t="str">
            <v>R113</v>
          </cell>
          <cell r="B128" t="str">
            <v>Tewkesbury</v>
          </cell>
          <cell r="C128">
            <v>33942</v>
          </cell>
        </row>
        <row r="129">
          <cell r="A129" t="str">
            <v>R168</v>
          </cell>
          <cell r="B129" t="str">
            <v>Thanet</v>
          </cell>
          <cell r="C129">
            <v>103674</v>
          </cell>
        </row>
        <row r="130">
          <cell r="A130" t="str">
            <v>R143</v>
          </cell>
          <cell r="B130" t="str">
            <v>Three Rivers</v>
          </cell>
          <cell r="C130">
            <v>62112</v>
          </cell>
        </row>
        <row r="131">
          <cell r="A131" t="str">
            <v>R69</v>
          </cell>
          <cell r="B131" t="str">
            <v>Torridge</v>
          </cell>
          <cell r="C131">
            <v>36359</v>
          </cell>
        </row>
        <row r="132">
          <cell r="A132" t="str">
            <v>R107</v>
          </cell>
          <cell r="B132" t="str">
            <v>Uttlesford</v>
          </cell>
          <cell r="C132">
            <v>51052</v>
          </cell>
        </row>
        <row r="133">
          <cell r="A133" t="str">
            <v>R240</v>
          </cell>
          <cell r="B133" t="str">
            <v>Vale of White Horse</v>
          </cell>
          <cell r="C133">
            <v>59354</v>
          </cell>
        </row>
        <row r="134">
          <cell r="A134" t="str">
            <v>R284</v>
          </cell>
          <cell r="B134" t="str">
            <v>Warwick</v>
          </cell>
          <cell r="C134">
            <v>82070</v>
          </cell>
        </row>
        <row r="135">
          <cell r="A135" t="str">
            <v>R144</v>
          </cell>
          <cell r="B135" t="str">
            <v>Watford</v>
          </cell>
          <cell r="C135">
            <v>87607</v>
          </cell>
        </row>
        <row r="136">
          <cell r="A136" t="str">
            <v>R268</v>
          </cell>
          <cell r="B136" t="str">
            <v>Waveney</v>
          </cell>
          <cell r="C136">
            <v>60131</v>
          </cell>
        </row>
        <row r="137">
          <cell r="A137" t="str">
            <v>R278</v>
          </cell>
          <cell r="B137" t="str">
            <v>Waverley</v>
          </cell>
          <cell r="C137">
            <v>91253</v>
          </cell>
        </row>
        <row r="138">
          <cell r="A138" t="str">
            <v>R93</v>
          </cell>
          <cell r="B138" t="str">
            <v>Wealden</v>
          </cell>
          <cell r="C138">
            <v>115907</v>
          </cell>
        </row>
        <row r="139">
          <cell r="A139" t="str">
            <v>R214</v>
          </cell>
          <cell r="B139" t="str">
            <v>Wellingborough</v>
          </cell>
          <cell r="C139">
            <v>34117</v>
          </cell>
        </row>
        <row r="140">
          <cell r="A140" t="str">
            <v>R145</v>
          </cell>
          <cell r="B140" t="str">
            <v>Welwyn Hatfield</v>
          </cell>
          <cell r="C140">
            <v>85225</v>
          </cell>
        </row>
        <row r="141">
          <cell r="A141" t="str">
            <v>R183</v>
          </cell>
          <cell r="B141" t="str">
            <v>West Lancashire</v>
          </cell>
          <cell r="C141">
            <v>70727</v>
          </cell>
        </row>
        <row r="142">
          <cell r="A142" t="str">
            <v>R200</v>
          </cell>
          <cell r="B142" t="str">
            <v>West Lindsey</v>
          </cell>
          <cell r="C142">
            <v>60875</v>
          </cell>
        </row>
        <row r="143">
          <cell r="A143" t="str">
            <v>R241</v>
          </cell>
          <cell r="B143" t="str">
            <v>West Oxfordshire</v>
          </cell>
          <cell r="C143">
            <v>35945</v>
          </cell>
        </row>
        <row r="144">
          <cell r="A144" t="str">
            <v>R126</v>
          </cell>
          <cell r="B144" t="str">
            <v>Winchester</v>
          </cell>
          <cell r="C144">
            <v>71683</v>
          </cell>
        </row>
        <row r="145">
          <cell r="A145" t="str">
            <v>R133</v>
          </cell>
          <cell r="B145" t="str">
            <v>Worcester</v>
          </cell>
          <cell r="C145">
            <v>56521</v>
          </cell>
        </row>
        <row r="146">
          <cell r="A146" t="str">
            <v>R291</v>
          </cell>
          <cell r="B146" t="str">
            <v>Worthing</v>
          </cell>
          <cell r="C146">
            <v>87670</v>
          </cell>
        </row>
        <row r="147">
          <cell r="A147" t="str">
            <v>R21</v>
          </cell>
          <cell r="B147" t="str">
            <v>Wycombe</v>
          </cell>
          <cell r="C147">
            <v>94093</v>
          </cell>
        </row>
        <row r="148">
          <cell r="A148" t="str">
            <v>R184</v>
          </cell>
          <cell r="B148" t="str">
            <v>Wyre</v>
          </cell>
          <cell r="C148">
            <v>72607</v>
          </cell>
        </row>
        <row r="149">
          <cell r="A149" t="str">
            <v>R370</v>
          </cell>
          <cell r="B149" t="str">
            <v>City of London</v>
          </cell>
          <cell r="C149">
            <v>51923</v>
          </cell>
        </row>
        <row r="150">
          <cell r="A150" t="str">
            <v>R372</v>
          </cell>
          <cell r="B150" t="str">
            <v>Greenwich</v>
          </cell>
          <cell r="C150">
            <v>848354</v>
          </cell>
        </row>
        <row r="151">
          <cell r="A151" t="str">
            <v>R373</v>
          </cell>
          <cell r="B151" t="str">
            <v>Hackney</v>
          </cell>
          <cell r="C151">
            <v>867329</v>
          </cell>
        </row>
        <row r="152">
          <cell r="A152" t="str">
            <v>R374</v>
          </cell>
          <cell r="B152" t="str">
            <v>Hammersmith and Fulham</v>
          </cell>
          <cell r="C152">
            <v>621435</v>
          </cell>
        </row>
        <row r="153">
          <cell r="A153" t="str">
            <v>R376</v>
          </cell>
          <cell r="B153" t="str">
            <v>Kensington and Chelsea</v>
          </cell>
          <cell r="C153">
            <v>810721</v>
          </cell>
        </row>
        <row r="154">
          <cell r="A154" t="str">
            <v>R378</v>
          </cell>
          <cell r="B154" t="str">
            <v>Lewisham</v>
          </cell>
          <cell r="C154">
            <v>993954</v>
          </cell>
        </row>
        <row r="155">
          <cell r="A155" t="str">
            <v>R379</v>
          </cell>
          <cell r="B155" t="str">
            <v>Southwark</v>
          </cell>
          <cell r="C155">
            <v>964312</v>
          </cell>
        </row>
        <row r="156">
          <cell r="A156" t="str">
            <v>R380</v>
          </cell>
          <cell r="B156" t="str">
            <v>Tower Hamlets</v>
          </cell>
          <cell r="C156">
            <v>900847</v>
          </cell>
        </row>
        <row r="157">
          <cell r="A157" t="str">
            <v>R381</v>
          </cell>
          <cell r="B157" t="str">
            <v>Wandsworth</v>
          </cell>
          <cell r="C157">
            <v>519206</v>
          </cell>
        </row>
        <row r="158">
          <cell r="A158" t="str">
            <v>R382</v>
          </cell>
          <cell r="B158" t="str">
            <v>Westminster</v>
          </cell>
          <cell r="C158">
            <v>518002</v>
          </cell>
        </row>
        <row r="159">
          <cell r="A159" t="str">
            <v>R384</v>
          </cell>
          <cell r="B159" t="str">
            <v>Barnet</v>
          </cell>
          <cell r="C159">
            <v>1661268</v>
          </cell>
        </row>
        <row r="160">
          <cell r="A160" t="str">
            <v>R386</v>
          </cell>
          <cell r="B160" t="str">
            <v>Brent</v>
          </cell>
          <cell r="C160">
            <v>1078133</v>
          </cell>
        </row>
        <row r="161">
          <cell r="A161" t="str">
            <v>R388</v>
          </cell>
          <cell r="B161" t="str">
            <v>Croydon</v>
          </cell>
          <cell r="C161">
            <v>1601618</v>
          </cell>
        </row>
        <row r="162">
          <cell r="A162" t="str">
            <v>R389</v>
          </cell>
          <cell r="B162" t="str">
            <v>Ealing</v>
          </cell>
          <cell r="C162">
            <v>1304367</v>
          </cell>
        </row>
        <row r="163">
          <cell r="A163" t="str">
            <v>R390</v>
          </cell>
          <cell r="B163" t="str">
            <v>Enfield</v>
          </cell>
          <cell r="C163">
            <v>1235009</v>
          </cell>
        </row>
        <row r="164">
          <cell r="A164" t="str">
            <v>R391</v>
          </cell>
          <cell r="B164" t="str">
            <v>Haringey</v>
          </cell>
          <cell r="C164">
            <v>1049382</v>
          </cell>
        </row>
        <row r="165">
          <cell r="A165" t="str">
            <v>R394</v>
          </cell>
          <cell r="B165" t="str">
            <v>Hillingdon</v>
          </cell>
          <cell r="C165">
            <v>1149301</v>
          </cell>
        </row>
        <row r="166">
          <cell r="A166" t="str">
            <v>R395</v>
          </cell>
          <cell r="B166" t="str">
            <v>Hounslow</v>
          </cell>
          <cell r="C166">
            <v>997148</v>
          </cell>
        </row>
        <row r="167">
          <cell r="A167" t="str">
            <v>R396</v>
          </cell>
          <cell r="B167" t="str">
            <v>Kingston upon Thames</v>
          </cell>
          <cell r="C167">
            <v>907574</v>
          </cell>
        </row>
        <row r="168">
          <cell r="A168" t="str">
            <v>R397</v>
          </cell>
          <cell r="B168" t="str">
            <v>Merton</v>
          </cell>
          <cell r="C168">
            <v>867310</v>
          </cell>
        </row>
        <row r="169">
          <cell r="A169" t="str">
            <v>R398</v>
          </cell>
          <cell r="B169" t="str">
            <v>Newham</v>
          </cell>
          <cell r="C169">
            <v>758420</v>
          </cell>
        </row>
        <row r="170">
          <cell r="A170" t="str">
            <v>R399</v>
          </cell>
          <cell r="B170" t="str">
            <v>Redbridge</v>
          </cell>
          <cell r="C170">
            <v>1041009</v>
          </cell>
        </row>
        <row r="171">
          <cell r="A171" t="str">
            <v>R400</v>
          </cell>
          <cell r="B171" t="str">
            <v>Richmond upon Thames</v>
          </cell>
          <cell r="C171">
            <v>1196790</v>
          </cell>
        </row>
        <row r="172">
          <cell r="A172" t="str">
            <v>R402</v>
          </cell>
          <cell r="B172" t="str">
            <v>Waltham Forest</v>
          </cell>
          <cell r="C172">
            <v>940306</v>
          </cell>
        </row>
        <row r="173">
          <cell r="A173" t="str">
            <v>R334</v>
          </cell>
          <cell r="B173" t="str">
            <v>Bolton</v>
          </cell>
          <cell r="C173">
            <v>1097915</v>
          </cell>
        </row>
        <row r="174">
          <cell r="A174" t="str">
            <v>R335</v>
          </cell>
          <cell r="B174" t="str">
            <v>Bury</v>
          </cell>
          <cell r="C174">
            <v>784957</v>
          </cell>
        </row>
        <row r="175">
          <cell r="A175" t="str">
            <v>R366</v>
          </cell>
          <cell r="B175" t="str">
            <v>Calderdale</v>
          </cell>
          <cell r="C175">
            <v>840485</v>
          </cell>
        </row>
        <row r="176">
          <cell r="A176" t="str">
            <v>R360</v>
          </cell>
          <cell r="B176" t="str">
            <v>Dudley</v>
          </cell>
          <cell r="C176">
            <v>1149345</v>
          </cell>
        </row>
        <row r="177">
          <cell r="A177" t="str">
            <v>R344</v>
          </cell>
          <cell r="B177" t="str">
            <v>Knowsley</v>
          </cell>
          <cell r="C177">
            <v>539815</v>
          </cell>
        </row>
        <row r="178">
          <cell r="A178" t="str">
            <v>R336</v>
          </cell>
          <cell r="B178" t="str">
            <v>Manchester</v>
          </cell>
          <cell r="C178">
            <v>1531990</v>
          </cell>
        </row>
        <row r="179">
          <cell r="A179" t="str">
            <v>R355</v>
          </cell>
          <cell r="B179" t="str">
            <v>North Tyneside</v>
          </cell>
          <cell r="C179">
            <v>873309</v>
          </cell>
        </row>
        <row r="180">
          <cell r="A180" t="str">
            <v>R337</v>
          </cell>
          <cell r="B180" t="str">
            <v>Oldham</v>
          </cell>
          <cell r="C180">
            <v>897935</v>
          </cell>
        </row>
        <row r="181">
          <cell r="A181" t="str">
            <v>R338</v>
          </cell>
          <cell r="B181" t="str">
            <v>Rochdale</v>
          </cell>
          <cell r="C181">
            <v>818986</v>
          </cell>
        </row>
        <row r="182">
          <cell r="A182" t="str">
            <v>R339</v>
          </cell>
          <cell r="B182" t="str">
            <v>Salford</v>
          </cell>
          <cell r="C182">
            <v>960739</v>
          </cell>
        </row>
        <row r="183">
          <cell r="A183" t="str">
            <v>R361</v>
          </cell>
          <cell r="B183" t="str">
            <v>Sandwell</v>
          </cell>
          <cell r="C183">
            <v>1050957</v>
          </cell>
        </row>
        <row r="184">
          <cell r="A184" t="str">
            <v>R362</v>
          </cell>
          <cell r="B184" t="str">
            <v>Solihull</v>
          </cell>
          <cell r="C184">
            <v>960447</v>
          </cell>
        </row>
        <row r="185">
          <cell r="A185" t="str">
            <v>R340</v>
          </cell>
          <cell r="B185" t="str">
            <v>Stockport</v>
          </cell>
          <cell r="C185">
            <v>1417482</v>
          </cell>
        </row>
        <row r="186">
          <cell r="A186" t="str">
            <v>R357</v>
          </cell>
          <cell r="B186" t="str">
            <v>Sunderland</v>
          </cell>
          <cell r="C186">
            <v>989259</v>
          </cell>
        </row>
        <row r="187">
          <cell r="A187" t="str">
            <v>R342</v>
          </cell>
          <cell r="B187" t="str">
            <v>Trafford</v>
          </cell>
          <cell r="C187">
            <v>898121</v>
          </cell>
        </row>
        <row r="188">
          <cell r="A188" t="str">
            <v>R343</v>
          </cell>
          <cell r="B188" t="str">
            <v>Wigan</v>
          </cell>
          <cell r="C188">
            <v>1200341</v>
          </cell>
        </row>
        <row r="189">
          <cell r="A189" t="str">
            <v>R348</v>
          </cell>
          <cell r="B189" t="str">
            <v>Wirral</v>
          </cell>
          <cell r="C189">
            <v>1306678</v>
          </cell>
        </row>
        <row r="190">
          <cell r="A190" t="str">
            <v>R602</v>
          </cell>
          <cell r="B190" t="str">
            <v>Bath &amp; North East Somerset</v>
          </cell>
          <cell r="C190">
            <v>813371</v>
          </cell>
        </row>
        <row r="191">
          <cell r="A191" t="str">
            <v>R679</v>
          </cell>
          <cell r="B191" t="str">
            <v>Bedford</v>
          </cell>
          <cell r="C191">
            <v>787753</v>
          </cell>
        </row>
        <row r="192">
          <cell r="A192" t="str">
            <v>R659</v>
          </cell>
          <cell r="B192" t="str">
            <v>Blackburn with Darwen</v>
          </cell>
          <cell r="C192">
            <v>516497</v>
          </cell>
        </row>
        <row r="193">
          <cell r="A193" t="str">
            <v>R660</v>
          </cell>
          <cell r="B193" t="str">
            <v>Blackpool</v>
          </cell>
          <cell r="C193">
            <v>614803</v>
          </cell>
        </row>
        <row r="194">
          <cell r="A194" t="str">
            <v>R622</v>
          </cell>
          <cell r="B194" t="str">
            <v>Bournemouth</v>
          </cell>
          <cell r="C194">
            <v>856296</v>
          </cell>
        </row>
        <row r="195">
          <cell r="A195" t="str">
            <v>R642</v>
          </cell>
          <cell r="B195" t="str">
            <v>Bracknell Forest</v>
          </cell>
          <cell r="C195">
            <v>505462</v>
          </cell>
        </row>
        <row r="196">
          <cell r="A196" t="str">
            <v>R680</v>
          </cell>
          <cell r="B196" t="str">
            <v>Central Bedfordshire</v>
          </cell>
          <cell r="C196">
            <v>1341457</v>
          </cell>
        </row>
        <row r="197">
          <cell r="A197" t="str">
            <v>R677</v>
          </cell>
          <cell r="B197" t="str">
            <v>Cheshire East</v>
          </cell>
          <cell r="C197">
            <v>1839755</v>
          </cell>
        </row>
        <row r="198">
          <cell r="A198" t="str">
            <v>R678</v>
          </cell>
          <cell r="B198" t="str">
            <v>Cheshire West &amp; Chester</v>
          </cell>
          <cell r="C198">
            <v>1598337</v>
          </cell>
        </row>
        <row r="199">
          <cell r="A199" t="str">
            <v>R610</v>
          </cell>
          <cell r="B199" t="str">
            <v>East Riding of Yorkshire</v>
          </cell>
          <cell r="C199">
            <v>1465929</v>
          </cell>
        </row>
        <row r="200">
          <cell r="A200" t="str">
            <v>R606</v>
          </cell>
          <cell r="B200" t="str">
            <v>Hartlepool</v>
          </cell>
          <cell r="C200">
            <v>409334</v>
          </cell>
        </row>
        <row r="201">
          <cell r="A201" t="str">
            <v>R613</v>
          </cell>
          <cell r="B201" t="str">
            <v>North Lincolnshire</v>
          </cell>
          <cell r="C201">
            <v>676332</v>
          </cell>
        </row>
        <row r="202">
          <cell r="A202" t="str">
            <v>R605</v>
          </cell>
          <cell r="B202" t="str">
            <v>North Somerset</v>
          </cell>
          <cell r="C202">
            <v>948561</v>
          </cell>
        </row>
        <row r="203">
          <cell r="A203" t="str">
            <v>R649</v>
          </cell>
          <cell r="B203" t="str">
            <v>Peterborough</v>
          </cell>
          <cell r="C203">
            <v>676761</v>
          </cell>
        </row>
        <row r="204">
          <cell r="A204" t="str">
            <v>R623</v>
          </cell>
          <cell r="B204" t="str">
            <v>Poole</v>
          </cell>
          <cell r="C204">
            <v>752476</v>
          </cell>
        </row>
        <row r="205">
          <cell r="A205" t="str">
            <v>R626</v>
          </cell>
          <cell r="B205" t="str">
            <v>Portsmouth</v>
          </cell>
          <cell r="C205">
            <v>729102</v>
          </cell>
        </row>
        <row r="206">
          <cell r="A206" t="str">
            <v>R608</v>
          </cell>
          <cell r="B206" t="str">
            <v>Redcar and Cleveland</v>
          </cell>
          <cell r="C206">
            <v>629664</v>
          </cell>
        </row>
        <row r="207">
          <cell r="A207" t="str">
            <v>R629</v>
          </cell>
          <cell r="B207" t="str">
            <v>Rutland</v>
          </cell>
          <cell r="C207">
            <v>218634</v>
          </cell>
        </row>
        <row r="208">
          <cell r="A208" t="str">
            <v>R675</v>
          </cell>
          <cell r="B208" t="str">
            <v>Shropshire</v>
          </cell>
          <cell r="C208">
            <v>1325233</v>
          </cell>
        </row>
        <row r="209">
          <cell r="A209" t="str">
            <v>R645</v>
          </cell>
          <cell r="B209" t="str">
            <v>Slough</v>
          </cell>
          <cell r="C209">
            <v>513802</v>
          </cell>
        </row>
        <row r="210">
          <cell r="A210" t="str">
            <v>R604</v>
          </cell>
          <cell r="B210" t="str">
            <v>South Gloucestershire</v>
          </cell>
          <cell r="C210">
            <v>1176566</v>
          </cell>
        </row>
        <row r="211">
          <cell r="A211" t="str">
            <v>R630</v>
          </cell>
          <cell r="B211" t="str">
            <v>Stoke-on-Trent</v>
          </cell>
          <cell r="C211">
            <v>863393</v>
          </cell>
        </row>
        <row r="212">
          <cell r="A212" t="str">
            <v>R631</v>
          </cell>
          <cell r="B212" t="str">
            <v>Swindon</v>
          </cell>
          <cell r="C212">
            <v>859176</v>
          </cell>
        </row>
        <row r="213">
          <cell r="A213" t="str">
            <v>R662</v>
          </cell>
          <cell r="B213" t="str">
            <v>Telford and the Wrekin</v>
          </cell>
          <cell r="C213">
            <v>612266</v>
          </cell>
        </row>
        <row r="214">
          <cell r="A214" t="str">
            <v>R655</v>
          </cell>
          <cell r="B214" t="str">
            <v>Thurrock</v>
          </cell>
          <cell r="C214">
            <v>614107</v>
          </cell>
        </row>
        <row r="215">
          <cell r="A215" t="str">
            <v>R653</v>
          </cell>
          <cell r="B215" t="str">
            <v>Torbay</v>
          </cell>
          <cell r="C215">
            <v>635576</v>
          </cell>
        </row>
        <row r="216">
          <cell r="A216" t="str">
            <v>R643</v>
          </cell>
          <cell r="B216" t="str">
            <v>West Berkshire</v>
          </cell>
          <cell r="C216">
            <v>836462</v>
          </cell>
        </row>
        <row r="217">
          <cell r="A217" t="str">
            <v>R676</v>
          </cell>
          <cell r="B217" t="str">
            <v>Wiltshire</v>
          </cell>
          <cell r="C217">
            <v>2376656</v>
          </cell>
        </row>
        <row r="218">
          <cell r="A218" t="str">
            <v>R646</v>
          </cell>
          <cell r="B218" t="str">
            <v>Windsor and Maidenhead</v>
          </cell>
          <cell r="C218">
            <v>627761</v>
          </cell>
        </row>
        <row r="219">
          <cell r="A219" t="str">
            <v>R647</v>
          </cell>
          <cell r="B219" t="str">
            <v>Wokingham</v>
          </cell>
          <cell r="C219">
            <v>841673</v>
          </cell>
        </row>
        <row r="220">
          <cell r="A220" t="str">
            <v>R617</v>
          </cell>
          <cell r="B220" t="str">
            <v>York</v>
          </cell>
          <cell r="C220">
            <v>788684</v>
          </cell>
        </row>
        <row r="221">
          <cell r="A221" t="str">
            <v>R666</v>
          </cell>
          <cell r="B221" t="str">
            <v>Essex</v>
          </cell>
          <cell r="C221">
            <v>5979983</v>
          </cell>
        </row>
        <row r="222">
          <cell r="A222" t="str">
            <v>R419</v>
          </cell>
          <cell r="B222" t="str">
            <v>Gloucestershire</v>
          </cell>
          <cell r="C222">
            <v>2556219</v>
          </cell>
        </row>
        <row r="223">
          <cell r="A223" t="str">
            <v>R638</v>
          </cell>
          <cell r="B223" t="str">
            <v>Hampshire</v>
          </cell>
          <cell r="C223">
            <v>5466517</v>
          </cell>
        </row>
        <row r="224">
          <cell r="A224" t="str">
            <v>R429</v>
          </cell>
          <cell r="B224" t="str">
            <v>Norfolk</v>
          </cell>
          <cell r="C224">
            <v>3531380</v>
          </cell>
        </row>
        <row r="225">
          <cell r="A225" t="str">
            <v>R436</v>
          </cell>
          <cell r="B225" t="str">
            <v>Somerset</v>
          </cell>
          <cell r="C225">
            <v>2113658</v>
          </cell>
        </row>
        <row r="226">
          <cell r="A226" t="str">
            <v>R438</v>
          </cell>
          <cell r="B226" t="str">
            <v>Suffolk</v>
          </cell>
          <cell r="C226">
            <v>2982349</v>
          </cell>
        </row>
        <row r="227">
          <cell r="A227" t="str">
            <v>R441</v>
          </cell>
          <cell r="B227" t="str">
            <v>West Sussex</v>
          </cell>
          <cell r="C227">
            <v>3979665</v>
          </cell>
        </row>
        <row r="228">
          <cell r="A228" t="str">
            <v>R570</v>
          </cell>
          <cell r="B228" t="str">
            <v>Greater London Authority</v>
          </cell>
          <cell r="C228">
            <v>9530738</v>
          </cell>
        </row>
        <row r="229">
          <cell r="A229" t="str">
            <v>R954</v>
          </cell>
          <cell r="B229" t="str">
            <v>Berkshire Fire</v>
          </cell>
          <cell r="C229">
            <v>211162</v>
          </cell>
        </row>
        <row r="230">
          <cell r="A230" t="str">
            <v>R955</v>
          </cell>
          <cell r="B230" t="str">
            <v>Buckinghamshire Fire</v>
          </cell>
          <cell r="C230">
            <v>182846</v>
          </cell>
        </row>
        <row r="231">
          <cell r="A231" t="str">
            <v>R965</v>
          </cell>
          <cell r="B231" t="str">
            <v>Cambridgeshire Fire</v>
          </cell>
          <cell r="C231">
            <v>187719</v>
          </cell>
        </row>
        <row r="232">
          <cell r="A232" t="str">
            <v>R968</v>
          </cell>
          <cell r="B232" t="str">
            <v>Essex Fire</v>
          </cell>
          <cell r="C232">
            <v>443346</v>
          </cell>
        </row>
        <row r="233">
          <cell r="A233" t="str">
            <v>R960</v>
          </cell>
          <cell r="B233" t="str">
            <v>Hampshire Fire</v>
          </cell>
          <cell r="C233">
            <v>403782</v>
          </cell>
        </row>
        <row r="234">
          <cell r="A234" t="str">
            <v>R952</v>
          </cell>
          <cell r="B234" t="str">
            <v>Humberside Fire</v>
          </cell>
          <cell r="C234">
            <v>227614</v>
          </cell>
        </row>
        <row r="235">
          <cell r="A235" t="str">
            <v>R301</v>
          </cell>
          <cell r="B235" t="str">
            <v>Greater Manchester Fire</v>
          </cell>
          <cell r="C235">
            <v>476124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eact_v3"/>
    </sheetNames>
    <sheetDataSet>
      <sheetData sheetId="0">
        <row r="1">
          <cell r="A1" t="str">
            <v>LA code</v>
          </cell>
          <cell r="B1" t="str">
            <v>Local authority</v>
          </cell>
          <cell r="C1" t="str">
            <v>CARE_DEF</v>
          </cell>
          <cell r="D1" t="str">
            <v>CARE_ASC</v>
          </cell>
        </row>
        <row r="2">
          <cell r="A2" t="str">
            <v>R383</v>
          </cell>
          <cell r="B2" t="str">
            <v>Barking and Dagenham</v>
          </cell>
          <cell r="C2">
            <v>329048</v>
          </cell>
          <cell r="D2">
            <v>698635</v>
          </cell>
        </row>
        <row r="3">
          <cell r="A3" t="str">
            <v>R384</v>
          </cell>
          <cell r="B3" t="str">
            <v>Barnet</v>
          </cell>
          <cell r="C3">
            <v>755837</v>
          </cell>
          <cell r="D3">
            <v>1107559</v>
          </cell>
        </row>
        <row r="4">
          <cell r="A4" t="str">
            <v>R349</v>
          </cell>
          <cell r="B4" t="str">
            <v>Barnsley</v>
          </cell>
          <cell r="C4">
            <v>499478</v>
          </cell>
          <cell r="D4">
            <v>947573</v>
          </cell>
        </row>
        <row r="5">
          <cell r="A5" t="str">
            <v>R602</v>
          </cell>
          <cell r="B5" t="str">
            <v>Bath &amp; North East Somerset</v>
          </cell>
          <cell r="C5">
            <v>442867</v>
          </cell>
          <cell r="D5">
            <v>558376</v>
          </cell>
        </row>
        <row r="6">
          <cell r="A6" t="str">
            <v>R679</v>
          </cell>
          <cell r="B6" t="str">
            <v>Bedford</v>
          </cell>
          <cell r="C6">
            <v>350211</v>
          </cell>
          <cell r="D6">
            <v>475020</v>
          </cell>
        </row>
        <row r="7">
          <cell r="A7" t="str">
            <v>R385</v>
          </cell>
          <cell r="B7" t="str">
            <v>Bexley</v>
          </cell>
          <cell r="C7">
            <v>571978</v>
          </cell>
          <cell r="D7">
            <v>710355</v>
          </cell>
        </row>
        <row r="8">
          <cell r="A8" t="str">
            <v>R358</v>
          </cell>
          <cell r="B8" t="str">
            <v>Birmingham</v>
          </cell>
          <cell r="C8">
            <v>2292988</v>
          </cell>
          <cell r="D8">
            <v>4285114</v>
          </cell>
        </row>
        <row r="9">
          <cell r="A9" t="str">
            <v>R659</v>
          </cell>
          <cell r="B9" t="str">
            <v>Blackburn with Darwen</v>
          </cell>
          <cell r="C9">
            <v>298725</v>
          </cell>
          <cell r="D9">
            <v>584899</v>
          </cell>
        </row>
        <row r="10">
          <cell r="A10" t="str">
            <v>R660</v>
          </cell>
          <cell r="B10" t="str">
            <v>Blackpool</v>
          </cell>
          <cell r="C10">
            <v>454671</v>
          </cell>
          <cell r="D10">
            <v>691462</v>
          </cell>
        </row>
        <row r="11">
          <cell r="A11" t="str">
            <v>R334</v>
          </cell>
          <cell r="B11" t="str">
            <v>Bolton</v>
          </cell>
          <cell r="C11">
            <v>628571</v>
          </cell>
          <cell r="D11">
            <v>1063648</v>
          </cell>
        </row>
        <row r="12">
          <cell r="A12" t="str">
            <v>R622</v>
          </cell>
          <cell r="B12" t="str">
            <v>Bournemouth</v>
          </cell>
          <cell r="C12">
            <v>505037</v>
          </cell>
          <cell r="D12">
            <v>676334</v>
          </cell>
        </row>
        <row r="13">
          <cell r="A13" t="str">
            <v>R642</v>
          </cell>
          <cell r="B13" t="str">
            <v>Bracknell Forest</v>
          </cell>
          <cell r="C13">
            <v>186032</v>
          </cell>
          <cell r="D13">
            <v>276863</v>
          </cell>
        </row>
        <row r="14">
          <cell r="A14" t="str">
            <v>R365</v>
          </cell>
          <cell r="B14" t="str">
            <v>Bradford</v>
          </cell>
          <cell r="C14">
            <v>992337</v>
          </cell>
          <cell r="D14">
            <v>1757731</v>
          </cell>
        </row>
        <row r="15">
          <cell r="A15" t="str">
            <v>R386</v>
          </cell>
          <cell r="B15" t="str">
            <v>Brent</v>
          </cell>
          <cell r="C15">
            <v>486816</v>
          </cell>
          <cell r="D15">
            <v>1027635</v>
          </cell>
        </row>
        <row r="16">
          <cell r="A16" t="str">
            <v>R625</v>
          </cell>
          <cell r="B16" t="str">
            <v>Brighton &amp; Hove</v>
          </cell>
          <cell r="C16">
            <v>573201</v>
          </cell>
          <cell r="D16">
            <v>940121</v>
          </cell>
        </row>
        <row r="17">
          <cell r="A17" t="str">
            <v>R603</v>
          </cell>
          <cell r="B17" t="str">
            <v>Bristol</v>
          </cell>
          <cell r="C17">
            <v>962211</v>
          </cell>
          <cell r="D17">
            <v>1552023</v>
          </cell>
        </row>
        <row r="18">
          <cell r="A18" t="str">
            <v>R387</v>
          </cell>
          <cell r="B18" t="str">
            <v>Bromley</v>
          </cell>
          <cell r="C18">
            <v>782974</v>
          </cell>
          <cell r="D18">
            <v>910888</v>
          </cell>
        </row>
        <row r="19">
          <cell r="A19" t="str">
            <v>R633</v>
          </cell>
          <cell r="B19" t="str">
            <v>Buckinghamshire</v>
          </cell>
          <cell r="C19">
            <v>1019581</v>
          </cell>
          <cell r="D19">
            <v>1278823</v>
          </cell>
        </row>
        <row r="20">
          <cell r="A20" t="str">
            <v>R335</v>
          </cell>
          <cell r="B20" t="str">
            <v>Bury</v>
          </cell>
          <cell r="C20">
            <v>430754</v>
          </cell>
          <cell r="D20">
            <v>624912</v>
          </cell>
        </row>
        <row r="21">
          <cell r="A21" t="str">
            <v>R366</v>
          </cell>
          <cell r="B21" t="str">
            <v>Calderdale</v>
          </cell>
          <cell r="C21">
            <v>433864</v>
          </cell>
          <cell r="D21">
            <v>704419</v>
          </cell>
        </row>
        <row r="22">
          <cell r="A22" t="str">
            <v>R663</v>
          </cell>
          <cell r="B22" t="str">
            <v>Cambridgeshire</v>
          </cell>
          <cell r="C22">
            <v>1218599</v>
          </cell>
          <cell r="D22">
            <v>1778272</v>
          </cell>
        </row>
        <row r="23">
          <cell r="A23" t="str">
            <v>R371</v>
          </cell>
          <cell r="B23" t="str">
            <v>Camden</v>
          </cell>
          <cell r="C23">
            <v>389313</v>
          </cell>
          <cell r="D23">
            <v>983810</v>
          </cell>
        </row>
        <row r="24">
          <cell r="A24" t="str">
            <v>R680</v>
          </cell>
          <cell r="B24" t="str">
            <v>Central Bedfordshire</v>
          </cell>
          <cell r="C24">
            <v>500171</v>
          </cell>
          <cell r="D24">
            <v>662606</v>
          </cell>
        </row>
        <row r="25">
          <cell r="A25" t="str">
            <v>R677</v>
          </cell>
          <cell r="B25" t="str">
            <v>Cheshire East</v>
          </cell>
          <cell r="C25">
            <v>938177</v>
          </cell>
          <cell r="D25">
            <v>1109968</v>
          </cell>
        </row>
        <row r="26">
          <cell r="A26" t="str">
            <v>R678</v>
          </cell>
          <cell r="B26" t="str">
            <v>Cheshire West and Chester</v>
          </cell>
          <cell r="C26">
            <v>823460</v>
          </cell>
          <cell r="D26">
            <v>1122654</v>
          </cell>
        </row>
        <row r="27">
          <cell r="A27" t="str">
            <v>r370</v>
          </cell>
          <cell r="B27" t="str">
            <v>City of London</v>
          </cell>
          <cell r="C27">
            <v>18944</v>
          </cell>
          <cell r="D27">
            <v>37333</v>
          </cell>
        </row>
        <row r="28">
          <cell r="A28" t="str">
            <v>R672</v>
          </cell>
          <cell r="B28" t="str">
            <v>Cornwall</v>
          </cell>
          <cell r="C28">
            <v>1509754</v>
          </cell>
          <cell r="D28">
            <v>2137382</v>
          </cell>
        </row>
        <row r="29">
          <cell r="A29" t="str">
            <v>R359</v>
          </cell>
          <cell r="B29" t="str">
            <v>Coventry</v>
          </cell>
          <cell r="C29">
            <v>772979</v>
          </cell>
          <cell r="D29">
            <v>1186808</v>
          </cell>
        </row>
        <row r="30">
          <cell r="A30" t="str">
            <v>R388</v>
          </cell>
          <cell r="B30" t="str">
            <v>Croydon</v>
          </cell>
          <cell r="C30">
            <v>686547</v>
          </cell>
          <cell r="D30">
            <v>1072248</v>
          </cell>
        </row>
        <row r="31">
          <cell r="A31" t="str">
            <v>R412</v>
          </cell>
          <cell r="B31" t="str">
            <v>Cumbria</v>
          </cell>
          <cell r="C31">
            <v>1454411</v>
          </cell>
          <cell r="D31">
            <v>1918423</v>
          </cell>
        </row>
        <row r="32">
          <cell r="A32" t="str">
            <v>R624</v>
          </cell>
          <cell r="B32" t="str">
            <v>Darlington</v>
          </cell>
          <cell r="C32">
            <v>243809</v>
          </cell>
          <cell r="D32">
            <v>383476</v>
          </cell>
        </row>
        <row r="33">
          <cell r="A33" t="str">
            <v>R621</v>
          </cell>
          <cell r="B33" t="str">
            <v>Derby</v>
          </cell>
          <cell r="C33">
            <v>552605</v>
          </cell>
          <cell r="D33">
            <v>878839</v>
          </cell>
        </row>
        <row r="34">
          <cell r="A34" t="str">
            <v>R634</v>
          </cell>
          <cell r="B34" t="str">
            <v>Derbyshire</v>
          </cell>
          <cell r="C34">
            <v>1876623</v>
          </cell>
          <cell r="D34">
            <v>2775463</v>
          </cell>
        </row>
        <row r="35">
          <cell r="A35" t="str">
            <v>R665</v>
          </cell>
          <cell r="B35" t="str">
            <v>Devon</v>
          </cell>
          <cell r="C35">
            <v>2190035</v>
          </cell>
          <cell r="D35">
            <v>2735850</v>
          </cell>
        </row>
        <row r="36">
          <cell r="A36" t="str">
            <v>R350</v>
          </cell>
          <cell r="B36" t="str">
            <v>Doncaster</v>
          </cell>
          <cell r="C36">
            <v>636849</v>
          </cell>
          <cell r="D36">
            <v>1155299</v>
          </cell>
        </row>
        <row r="37">
          <cell r="A37" t="str">
            <v>R635</v>
          </cell>
          <cell r="B37" t="str">
            <v>Dorset</v>
          </cell>
          <cell r="C37">
            <v>1248396</v>
          </cell>
          <cell r="D37">
            <v>1480725</v>
          </cell>
        </row>
        <row r="38">
          <cell r="A38" t="str">
            <v>R360</v>
          </cell>
          <cell r="B38" t="str">
            <v>Dudley</v>
          </cell>
          <cell r="C38">
            <v>821467</v>
          </cell>
          <cell r="D38">
            <v>1194888</v>
          </cell>
        </row>
        <row r="39">
          <cell r="A39" t="str">
            <v>R673</v>
          </cell>
          <cell r="B39" t="str">
            <v>Durham</v>
          </cell>
          <cell r="C39">
            <v>1218408</v>
          </cell>
          <cell r="D39">
            <v>2159564</v>
          </cell>
        </row>
        <row r="40">
          <cell r="A40" t="str">
            <v>R389</v>
          </cell>
          <cell r="B40" t="str">
            <v>Ealing</v>
          </cell>
          <cell r="C40">
            <v>618825</v>
          </cell>
          <cell r="D40">
            <v>1084666</v>
          </cell>
        </row>
        <row r="41">
          <cell r="A41" t="str">
            <v>R610</v>
          </cell>
          <cell r="B41" t="str">
            <v>East Riding of Yorkshire</v>
          </cell>
          <cell r="C41">
            <v>787981</v>
          </cell>
          <cell r="D41">
            <v>1106395</v>
          </cell>
        </row>
        <row r="42">
          <cell r="A42" t="str">
            <v>R637</v>
          </cell>
          <cell r="B42" t="str">
            <v>East Sussex</v>
          </cell>
          <cell r="C42">
            <v>1672358</v>
          </cell>
          <cell r="D42">
            <v>1978434</v>
          </cell>
        </row>
        <row r="43">
          <cell r="A43" t="str">
            <v>R390</v>
          </cell>
          <cell r="B43" t="str">
            <v>Enfield</v>
          </cell>
          <cell r="C43">
            <v>619309</v>
          </cell>
          <cell r="D43">
            <v>993661</v>
          </cell>
        </row>
        <row r="44">
          <cell r="A44" t="str">
            <v>R666</v>
          </cell>
          <cell r="B44" t="str">
            <v>Essex</v>
          </cell>
          <cell r="C44">
            <v>3417361</v>
          </cell>
          <cell r="D44">
            <v>4529353</v>
          </cell>
        </row>
        <row r="45">
          <cell r="A45" t="str">
            <v>R353</v>
          </cell>
          <cell r="B45" t="str">
            <v>Gateshead</v>
          </cell>
          <cell r="C45">
            <v>467287</v>
          </cell>
          <cell r="D45">
            <v>867142</v>
          </cell>
        </row>
        <row r="46">
          <cell r="A46" t="str">
            <v>R419</v>
          </cell>
          <cell r="B46" t="str">
            <v>Gloucestershire</v>
          </cell>
          <cell r="C46">
            <v>1529743</v>
          </cell>
          <cell r="D46">
            <v>1935840</v>
          </cell>
        </row>
        <row r="47">
          <cell r="A47" t="str">
            <v>R372</v>
          </cell>
          <cell r="B47" t="str">
            <v>Greenwich</v>
          </cell>
          <cell r="C47">
            <v>407330</v>
          </cell>
          <cell r="D47">
            <v>1017871</v>
          </cell>
        </row>
        <row r="48">
          <cell r="A48" t="str">
            <v>R373</v>
          </cell>
          <cell r="B48" t="str">
            <v>Hackney</v>
          </cell>
          <cell r="C48">
            <v>284636</v>
          </cell>
          <cell r="D48">
            <v>1075050</v>
          </cell>
        </row>
        <row r="49">
          <cell r="A49" t="str">
            <v>R650</v>
          </cell>
          <cell r="B49" t="str">
            <v>Halton</v>
          </cell>
          <cell r="C49">
            <v>277373</v>
          </cell>
          <cell r="D49">
            <v>489037</v>
          </cell>
        </row>
        <row r="50">
          <cell r="A50" t="str">
            <v>R374</v>
          </cell>
          <cell r="B50" t="str">
            <v>Hammersmith and Fulham</v>
          </cell>
          <cell r="C50">
            <v>258098</v>
          </cell>
          <cell r="D50">
            <v>702709</v>
          </cell>
        </row>
        <row r="51">
          <cell r="A51" t="str">
            <v>R638</v>
          </cell>
          <cell r="B51" t="str">
            <v>Hampshire</v>
          </cell>
          <cell r="C51">
            <v>2929722</v>
          </cell>
          <cell r="D51">
            <v>3637943</v>
          </cell>
        </row>
        <row r="52">
          <cell r="A52" t="str">
            <v>R391</v>
          </cell>
          <cell r="B52" t="str">
            <v>Haringey</v>
          </cell>
          <cell r="C52">
            <v>344544</v>
          </cell>
          <cell r="D52">
            <v>878558</v>
          </cell>
        </row>
        <row r="53">
          <cell r="A53" t="str">
            <v>R392</v>
          </cell>
          <cell r="B53" t="str">
            <v>Harrow</v>
          </cell>
          <cell r="C53">
            <v>508431</v>
          </cell>
          <cell r="D53">
            <v>742073</v>
          </cell>
        </row>
        <row r="54">
          <cell r="A54" t="str">
            <v>R606</v>
          </cell>
          <cell r="B54" t="str">
            <v>Hartlepool</v>
          </cell>
          <cell r="C54">
            <v>221261</v>
          </cell>
          <cell r="D54">
            <v>383440</v>
          </cell>
        </row>
        <row r="55">
          <cell r="A55" t="str">
            <v>R393</v>
          </cell>
          <cell r="B55" t="str">
            <v>Havering</v>
          </cell>
          <cell r="C55">
            <v>688970</v>
          </cell>
          <cell r="D55">
            <v>769506</v>
          </cell>
        </row>
        <row r="56">
          <cell r="A56" t="str">
            <v>R656</v>
          </cell>
          <cell r="B56" t="str">
            <v xml:space="preserve">Herefordshire </v>
          </cell>
          <cell r="C56">
            <v>487256</v>
          </cell>
          <cell r="D56">
            <v>673810</v>
          </cell>
        </row>
        <row r="57">
          <cell r="A57" t="str">
            <v>R422</v>
          </cell>
          <cell r="B57" t="str">
            <v>Hertfordshire</v>
          </cell>
          <cell r="C57">
            <v>2349992</v>
          </cell>
          <cell r="D57">
            <v>3163482</v>
          </cell>
        </row>
        <row r="58">
          <cell r="A58" t="str">
            <v>R394</v>
          </cell>
          <cell r="B58" t="str">
            <v>Hillingdon</v>
          </cell>
          <cell r="C58">
            <v>555102</v>
          </cell>
          <cell r="D58">
            <v>796612</v>
          </cell>
        </row>
        <row r="59">
          <cell r="A59" t="str">
            <v>R395</v>
          </cell>
          <cell r="B59" t="str">
            <v>Hounslow</v>
          </cell>
          <cell r="C59">
            <v>392743</v>
          </cell>
          <cell r="D59">
            <v>764656</v>
          </cell>
        </row>
        <row r="60">
          <cell r="A60" t="str">
            <v>R601</v>
          </cell>
          <cell r="B60" t="str">
            <v>Isle of Wight Council</v>
          </cell>
          <cell r="C60">
            <v>485219</v>
          </cell>
          <cell r="D60">
            <v>586431</v>
          </cell>
        </row>
        <row r="61">
          <cell r="A61" t="str">
            <v>R403</v>
          </cell>
          <cell r="B61" t="str">
            <v>Isles of Scilly</v>
          </cell>
          <cell r="C61">
            <v>6575</v>
          </cell>
          <cell r="D61">
            <v>9688</v>
          </cell>
        </row>
        <row r="62">
          <cell r="A62" t="str">
            <v>R375</v>
          </cell>
          <cell r="B62" t="str">
            <v>Islington</v>
          </cell>
          <cell r="C62">
            <v>291703</v>
          </cell>
          <cell r="D62">
            <v>983910</v>
          </cell>
        </row>
        <row r="63">
          <cell r="A63" t="str">
            <v>R376</v>
          </cell>
          <cell r="B63" t="str">
            <v>Kensington and Chelsea</v>
          </cell>
          <cell r="C63">
            <v>293039</v>
          </cell>
          <cell r="D63">
            <v>663245</v>
          </cell>
        </row>
        <row r="64">
          <cell r="A64" t="str">
            <v>R667</v>
          </cell>
          <cell r="B64" t="str">
            <v>Kent</v>
          </cell>
          <cell r="C64">
            <v>3408417</v>
          </cell>
          <cell r="D64">
            <v>4716769</v>
          </cell>
        </row>
        <row r="65">
          <cell r="A65" t="str">
            <v>R611</v>
          </cell>
          <cell r="B65" t="str">
            <v>Kingston upon Hull</v>
          </cell>
          <cell r="C65">
            <v>469458</v>
          </cell>
          <cell r="D65">
            <v>1111732</v>
          </cell>
        </row>
        <row r="66">
          <cell r="A66" t="str">
            <v>R396</v>
          </cell>
          <cell r="B66" t="str">
            <v>Kingston upon Thames</v>
          </cell>
          <cell r="C66">
            <v>338541</v>
          </cell>
          <cell r="D66">
            <v>438574</v>
          </cell>
        </row>
        <row r="67">
          <cell r="A67" t="str">
            <v>R367</v>
          </cell>
          <cell r="B67" t="str">
            <v>Kirklees</v>
          </cell>
          <cell r="C67">
            <v>848901</v>
          </cell>
          <cell r="D67">
            <v>1423106</v>
          </cell>
        </row>
        <row r="68">
          <cell r="A68" t="str">
            <v>R344</v>
          </cell>
          <cell r="B68" t="str">
            <v>Knowsley</v>
          </cell>
          <cell r="C68">
            <v>386527</v>
          </cell>
          <cell r="D68">
            <v>747602</v>
          </cell>
        </row>
        <row r="69">
          <cell r="A69" t="str">
            <v>R377</v>
          </cell>
          <cell r="B69" t="str">
            <v>Lambeth</v>
          </cell>
          <cell r="C69">
            <v>391280</v>
          </cell>
          <cell r="D69">
            <v>1154561</v>
          </cell>
        </row>
        <row r="70">
          <cell r="A70" t="str">
            <v>R668</v>
          </cell>
          <cell r="B70" t="str">
            <v>Lancashire</v>
          </cell>
          <cell r="C70">
            <v>3076344</v>
          </cell>
          <cell r="D70">
            <v>4222263</v>
          </cell>
        </row>
        <row r="71">
          <cell r="A71" t="str">
            <v>R368</v>
          </cell>
          <cell r="B71" t="str">
            <v>Leeds</v>
          </cell>
          <cell r="C71">
            <v>1428970</v>
          </cell>
          <cell r="D71">
            <v>2533233</v>
          </cell>
        </row>
        <row r="72">
          <cell r="A72" t="str">
            <v>R628</v>
          </cell>
          <cell r="B72" t="str">
            <v>Leicester</v>
          </cell>
          <cell r="C72">
            <v>567722</v>
          </cell>
          <cell r="D72">
            <v>1204160</v>
          </cell>
        </row>
        <row r="73">
          <cell r="A73" t="str">
            <v>R639</v>
          </cell>
          <cell r="B73" t="str">
            <v>Leicestershire</v>
          </cell>
          <cell r="C73">
            <v>1507209</v>
          </cell>
          <cell r="D73">
            <v>1847283</v>
          </cell>
        </row>
        <row r="74">
          <cell r="A74" t="str">
            <v>R378</v>
          </cell>
          <cell r="B74" t="str">
            <v>Lewisham</v>
          </cell>
          <cell r="C74">
            <v>444933</v>
          </cell>
          <cell r="D74">
            <v>1046648</v>
          </cell>
        </row>
        <row r="75">
          <cell r="A75" t="str">
            <v>R428</v>
          </cell>
          <cell r="B75" t="str">
            <v>Lincolnshire</v>
          </cell>
          <cell r="C75">
            <v>1690325</v>
          </cell>
          <cell r="D75">
            <v>2577015</v>
          </cell>
        </row>
        <row r="76">
          <cell r="A76" t="str">
            <v>R345</v>
          </cell>
          <cell r="B76" t="str">
            <v>Liverpool</v>
          </cell>
          <cell r="C76">
            <v>1076693</v>
          </cell>
          <cell r="D76">
            <v>2262656</v>
          </cell>
        </row>
        <row r="77">
          <cell r="A77" t="str">
            <v>R619</v>
          </cell>
          <cell r="B77" t="str">
            <v>Luton</v>
          </cell>
          <cell r="C77">
            <v>338411</v>
          </cell>
          <cell r="D77">
            <v>603041</v>
          </cell>
        </row>
        <row r="78">
          <cell r="A78" t="str">
            <v>R336</v>
          </cell>
          <cell r="B78" t="str">
            <v>Manchester</v>
          </cell>
          <cell r="C78">
            <v>775655</v>
          </cell>
          <cell r="D78">
            <v>2039951</v>
          </cell>
        </row>
        <row r="79">
          <cell r="A79" t="str">
            <v>R658</v>
          </cell>
          <cell r="B79" t="str">
            <v xml:space="preserve">Medway </v>
          </cell>
          <cell r="C79">
            <v>519996</v>
          </cell>
          <cell r="D79">
            <v>763531</v>
          </cell>
        </row>
        <row r="80">
          <cell r="A80" t="str">
            <v>R397</v>
          </cell>
          <cell r="B80" t="str">
            <v>Merton</v>
          </cell>
          <cell r="C80">
            <v>376378</v>
          </cell>
          <cell r="D80">
            <v>572269</v>
          </cell>
        </row>
        <row r="81">
          <cell r="A81" t="str">
            <v>R607</v>
          </cell>
          <cell r="B81" t="str">
            <v>Middlesbrough</v>
          </cell>
          <cell r="C81">
            <v>308626</v>
          </cell>
          <cell r="D81">
            <v>579942</v>
          </cell>
        </row>
        <row r="82">
          <cell r="A82" t="str">
            <v>R620</v>
          </cell>
          <cell r="B82" t="str">
            <v>Milton Keynes</v>
          </cell>
          <cell r="C82">
            <v>365560</v>
          </cell>
          <cell r="D82">
            <v>694824</v>
          </cell>
        </row>
        <row r="83">
          <cell r="A83" t="str">
            <v>R354</v>
          </cell>
          <cell r="B83" t="str">
            <v>Newcastle upon Tyne</v>
          </cell>
          <cell r="C83">
            <v>591990</v>
          </cell>
          <cell r="D83">
            <v>1148373</v>
          </cell>
        </row>
        <row r="84">
          <cell r="A84" t="str">
            <v>R398</v>
          </cell>
          <cell r="B84" t="str">
            <v>Newham</v>
          </cell>
          <cell r="C84">
            <v>335515</v>
          </cell>
          <cell r="D84">
            <v>1123567</v>
          </cell>
        </row>
        <row r="85">
          <cell r="A85" t="str">
            <v>R429</v>
          </cell>
          <cell r="B85" t="str">
            <v>Norfolk</v>
          </cell>
          <cell r="C85">
            <v>2200698</v>
          </cell>
          <cell r="D85">
            <v>3197351</v>
          </cell>
        </row>
        <row r="86">
          <cell r="A86" t="str">
            <v>R612</v>
          </cell>
          <cell r="B86" t="str">
            <v>North East Lincolnshire</v>
          </cell>
          <cell r="C86">
            <v>392112</v>
          </cell>
          <cell r="D86">
            <v>596602</v>
          </cell>
        </row>
        <row r="87">
          <cell r="A87" t="str">
            <v>R613</v>
          </cell>
          <cell r="B87" t="str">
            <v>North Lincolnshire</v>
          </cell>
          <cell r="C87">
            <v>370954</v>
          </cell>
          <cell r="D87">
            <v>582225</v>
          </cell>
        </row>
        <row r="88">
          <cell r="A88" t="str">
            <v>R605</v>
          </cell>
          <cell r="B88" t="str">
            <v>North Somerset</v>
          </cell>
          <cell r="C88">
            <v>599891</v>
          </cell>
          <cell r="D88">
            <v>706964</v>
          </cell>
        </row>
        <row r="89">
          <cell r="A89" t="str">
            <v>R355</v>
          </cell>
          <cell r="B89" t="str">
            <v>North Tyneside</v>
          </cell>
          <cell r="C89">
            <v>501681</v>
          </cell>
          <cell r="D89">
            <v>788939</v>
          </cell>
        </row>
        <row r="90">
          <cell r="A90" t="str">
            <v>R618</v>
          </cell>
          <cell r="B90" t="str">
            <v>North Yorkshire</v>
          </cell>
          <cell r="C90">
            <v>1451376</v>
          </cell>
          <cell r="D90">
            <v>1854440</v>
          </cell>
        </row>
        <row r="91">
          <cell r="A91" t="str">
            <v>R430</v>
          </cell>
          <cell r="B91" t="str">
            <v>Northamptonshire</v>
          </cell>
          <cell r="C91">
            <v>1336855</v>
          </cell>
          <cell r="D91">
            <v>2079018</v>
          </cell>
        </row>
        <row r="92">
          <cell r="A92" t="str">
            <v>R674</v>
          </cell>
          <cell r="B92" t="str">
            <v>Northumberland</v>
          </cell>
          <cell r="C92">
            <v>718742</v>
          </cell>
          <cell r="D92">
            <v>1164153</v>
          </cell>
        </row>
        <row r="93">
          <cell r="A93" t="str">
            <v>R661</v>
          </cell>
          <cell r="B93" t="str">
            <v>Nottingham</v>
          </cell>
          <cell r="C93">
            <v>547050</v>
          </cell>
          <cell r="D93">
            <v>1186018</v>
          </cell>
        </row>
        <row r="94">
          <cell r="A94" t="str">
            <v>R669</v>
          </cell>
          <cell r="B94" t="str">
            <v>Nottinghamshire</v>
          </cell>
          <cell r="C94">
            <v>1870185</v>
          </cell>
          <cell r="D94">
            <v>2698769</v>
          </cell>
        </row>
        <row r="95">
          <cell r="A95" t="str">
            <v>R337</v>
          </cell>
          <cell r="B95" t="str">
            <v>Oldham</v>
          </cell>
          <cell r="C95">
            <v>499488</v>
          </cell>
          <cell r="D95">
            <v>858778</v>
          </cell>
        </row>
        <row r="96">
          <cell r="A96" t="str">
            <v>R434</v>
          </cell>
          <cell r="B96" t="str">
            <v>Oxfordshire</v>
          </cell>
          <cell r="C96">
            <v>1288734</v>
          </cell>
          <cell r="D96">
            <v>1753403</v>
          </cell>
        </row>
        <row r="97">
          <cell r="A97" t="str">
            <v>R649</v>
          </cell>
          <cell r="B97" t="str">
            <v>Peterborough</v>
          </cell>
          <cell r="C97">
            <v>352438</v>
          </cell>
          <cell r="D97">
            <v>607276</v>
          </cell>
        </row>
        <row r="98">
          <cell r="A98" t="str">
            <v>R652</v>
          </cell>
          <cell r="B98" t="str">
            <v>Plymouth</v>
          </cell>
          <cell r="C98">
            <v>578749</v>
          </cell>
          <cell r="D98">
            <v>982543</v>
          </cell>
        </row>
        <row r="99">
          <cell r="A99" t="str">
            <v>R623</v>
          </cell>
          <cell r="B99" t="str">
            <v>Poole</v>
          </cell>
          <cell r="C99">
            <v>410066</v>
          </cell>
          <cell r="D99">
            <v>487826</v>
          </cell>
        </row>
        <row r="100">
          <cell r="A100" t="str">
            <v>R626</v>
          </cell>
          <cell r="B100" t="str">
            <v>Portsmouth</v>
          </cell>
          <cell r="C100">
            <v>434251</v>
          </cell>
          <cell r="D100">
            <v>681311</v>
          </cell>
        </row>
        <row r="101">
          <cell r="A101" t="str">
            <v>R644</v>
          </cell>
          <cell r="B101" t="str">
            <v>Reading</v>
          </cell>
          <cell r="C101">
            <v>276464</v>
          </cell>
          <cell r="D101">
            <v>435758</v>
          </cell>
        </row>
        <row r="102">
          <cell r="A102" t="str">
            <v>R399</v>
          </cell>
          <cell r="B102" t="str">
            <v>Redbridge</v>
          </cell>
          <cell r="C102">
            <v>562757</v>
          </cell>
          <cell r="D102">
            <v>853897</v>
          </cell>
        </row>
        <row r="103">
          <cell r="A103" t="str">
            <v>R608</v>
          </cell>
          <cell r="B103" t="str">
            <v>Redcar and Cleveland</v>
          </cell>
          <cell r="C103">
            <v>342043</v>
          </cell>
          <cell r="D103">
            <v>551086</v>
          </cell>
        </row>
        <row r="104">
          <cell r="A104" t="str">
            <v>R400</v>
          </cell>
          <cell r="B104" t="str">
            <v>Richmond upon Thames</v>
          </cell>
          <cell r="C104">
            <v>418447</v>
          </cell>
          <cell r="D104">
            <v>505650</v>
          </cell>
        </row>
        <row r="105">
          <cell r="A105" t="str">
            <v>R338</v>
          </cell>
          <cell r="B105" t="str">
            <v>Rochdale</v>
          </cell>
          <cell r="C105">
            <v>462046</v>
          </cell>
          <cell r="D105">
            <v>848071</v>
          </cell>
        </row>
        <row r="106">
          <cell r="A106" t="str">
            <v>R351</v>
          </cell>
          <cell r="B106" t="str">
            <v>Rotherham</v>
          </cell>
          <cell r="C106">
            <v>530601</v>
          </cell>
          <cell r="D106">
            <v>1029359</v>
          </cell>
        </row>
        <row r="107">
          <cell r="A107" t="str">
            <v>R629</v>
          </cell>
          <cell r="B107" t="str">
            <v>Rutland</v>
          </cell>
          <cell r="C107">
            <v>75432</v>
          </cell>
          <cell r="D107">
            <v>103847</v>
          </cell>
        </row>
        <row r="108">
          <cell r="A108" t="str">
            <v>R339</v>
          </cell>
          <cell r="B108" t="str">
            <v>Salford</v>
          </cell>
          <cell r="C108">
            <v>496413</v>
          </cell>
          <cell r="D108">
            <v>1008226</v>
          </cell>
        </row>
        <row r="109">
          <cell r="A109" t="str">
            <v>R361</v>
          </cell>
          <cell r="B109" t="str">
            <v>Sandwell</v>
          </cell>
          <cell r="C109">
            <v>736691</v>
          </cell>
          <cell r="D109">
            <v>1413957</v>
          </cell>
        </row>
        <row r="110">
          <cell r="A110" t="str">
            <v>R347</v>
          </cell>
          <cell r="B110" t="str">
            <v>Sefton</v>
          </cell>
          <cell r="C110">
            <v>892156</v>
          </cell>
          <cell r="D110">
            <v>1166780</v>
          </cell>
        </row>
        <row r="111">
          <cell r="A111" t="str">
            <v>R352</v>
          </cell>
          <cell r="B111" t="str">
            <v>Sheffield</v>
          </cell>
          <cell r="C111">
            <v>1099884</v>
          </cell>
          <cell r="D111">
            <v>2069955</v>
          </cell>
        </row>
        <row r="112">
          <cell r="A112" t="str">
            <v>R675</v>
          </cell>
          <cell r="B112" t="str">
            <v>Shropshire</v>
          </cell>
          <cell r="C112">
            <v>814521</v>
          </cell>
          <cell r="D112">
            <v>1066497</v>
          </cell>
        </row>
        <row r="113">
          <cell r="A113" t="str">
            <v>R645</v>
          </cell>
          <cell r="B113" t="str">
            <v>Slough</v>
          </cell>
          <cell r="C113">
            <v>186378</v>
          </cell>
          <cell r="D113">
            <v>394402</v>
          </cell>
        </row>
        <row r="114">
          <cell r="A114" t="str">
            <v>R362</v>
          </cell>
          <cell r="B114" t="str">
            <v>Solihull</v>
          </cell>
          <cell r="C114">
            <v>553900</v>
          </cell>
          <cell r="D114">
            <v>665961</v>
          </cell>
        </row>
        <row r="115">
          <cell r="A115" t="str">
            <v>R436</v>
          </cell>
          <cell r="B115" t="str">
            <v>Somerset</v>
          </cell>
          <cell r="C115">
            <v>1449547</v>
          </cell>
          <cell r="D115">
            <v>1911034</v>
          </cell>
        </row>
        <row r="116">
          <cell r="A116" t="str">
            <v>R604</v>
          </cell>
          <cell r="B116" t="str">
            <v>South Gloucestershire</v>
          </cell>
          <cell r="C116">
            <v>589863</v>
          </cell>
          <cell r="D116">
            <v>715457</v>
          </cell>
        </row>
        <row r="117">
          <cell r="A117" t="str">
            <v>R356</v>
          </cell>
          <cell r="B117" t="str">
            <v>South Tyneside</v>
          </cell>
          <cell r="C117">
            <v>375613</v>
          </cell>
          <cell r="D117">
            <v>700320</v>
          </cell>
        </row>
        <row r="118">
          <cell r="A118" t="str">
            <v>R627</v>
          </cell>
          <cell r="B118" t="str">
            <v>Southampton</v>
          </cell>
          <cell r="C118">
            <v>450609</v>
          </cell>
          <cell r="D118">
            <v>848855</v>
          </cell>
        </row>
        <row r="119">
          <cell r="A119" t="str">
            <v>R654</v>
          </cell>
          <cell r="B119" t="str">
            <v>Southend-on-Sea</v>
          </cell>
          <cell r="C119">
            <v>473882</v>
          </cell>
          <cell r="D119">
            <v>630491</v>
          </cell>
        </row>
        <row r="120">
          <cell r="A120" t="str">
            <v>R379</v>
          </cell>
          <cell r="B120" t="str">
            <v>Southwark</v>
          </cell>
          <cell r="C120">
            <v>355484</v>
          </cell>
          <cell r="D120">
            <v>1201794</v>
          </cell>
        </row>
        <row r="121">
          <cell r="A121" t="str">
            <v>R346</v>
          </cell>
          <cell r="B121" t="str">
            <v>St Helens</v>
          </cell>
          <cell r="C121">
            <v>481331</v>
          </cell>
          <cell r="D121">
            <v>736736</v>
          </cell>
        </row>
        <row r="122">
          <cell r="A122" t="str">
            <v>R640</v>
          </cell>
          <cell r="B122" t="str">
            <v>Staffordshire</v>
          </cell>
          <cell r="C122">
            <v>2023492</v>
          </cell>
          <cell r="D122">
            <v>2710164</v>
          </cell>
        </row>
        <row r="123">
          <cell r="A123" t="str">
            <v>R340</v>
          </cell>
          <cell r="B123" t="str">
            <v>Stockport</v>
          </cell>
          <cell r="C123">
            <v>792968</v>
          </cell>
          <cell r="D123">
            <v>981865</v>
          </cell>
        </row>
        <row r="124">
          <cell r="A124" t="str">
            <v>R609</v>
          </cell>
          <cell r="B124" t="str">
            <v>Stockton-on-Tees</v>
          </cell>
          <cell r="C124">
            <v>388173</v>
          </cell>
          <cell r="D124">
            <v>646740</v>
          </cell>
        </row>
        <row r="125">
          <cell r="A125" t="str">
            <v>R630</v>
          </cell>
          <cell r="B125" t="str">
            <v>Stoke-on-Trent</v>
          </cell>
          <cell r="C125">
            <v>566381</v>
          </cell>
          <cell r="D125">
            <v>1019112</v>
          </cell>
        </row>
        <row r="126">
          <cell r="A126" t="str">
            <v>R438</v>
          </cell>
          <cell r="B126" t="str">
            <v>Suffolk</v>
          </cell>
          <cell r="C126">
            <v>1802059</v>
          </cell>
          <cell r="D126">
            <v>2495490</v>
          </cell>
        </row>
        <row r="127">
          <cell r="A127" t="str">
            <v>R357</v>
          </cell>
          <cell r="B127" t="str">
            <v>Sunderland</v>
          </cell>
          <cell r="C127">
            <v>650165</v>
          </cell>
          <cell r="D127">
            <v>1199600</v>
          </cell>
        </row>
        <row r="128">
          <cell r="A128" t="str">
            <v>R439</v>
          </cell>
          <cell r="B128" t="str">
            <v>Surrey</v>
          </cell>
          <cell r="C128">
            <v>2656714</v>
          </cell>
          <cell r="D128">
            <v>3056532</v>
          </cell>
        </row>
        <row r="129">
          <cell r="A129" t="str">
            <v>R401</v>
          </cell>
          <cell r="B129" t="str">
            <v>Sutton</v>
          </cell>
          <cell r="C129">
            <v>450385</v>
          </cell>
          <cell r="D129">
            <v>564140</v>
          </cell>
        </row>
        <row r="130">
          <cell r="A130" t="str">
            <v>R631</v>
          </cell>
          <cell r="B130" t="str">
            <v>Swindon</v>
          </cell>
          <cell r="C130">
            <v>376144</v>
          </cell>
          <cell r="D130">
            <v>588601</v>
          </cell>
        </row>
        <row r="131">
          <cell r="A131" t="str">
            <v>R341</v>
          </cell>
          <cell r="B131" t="str">
            <v>Tameside</v>
          </cell>
          <cell r="C131">
            <v>520795</v>
          </cell>
          <cell r="D131">
            <v>883021</v>
          </cell>
        </row>
        <row r="132">
          <cell r="A132" t="str">
            <v>R662</v>
          </cell>
          <cell r="B132" t="str">
            <v>Telford and the Wrekin</v>
          </cell>
          <cell r="C132">
            <v>313439</v>
          </cell>
          <cell r="D132">
            <v>592456</v>
          </cell>
        </row>
        <row r="133">
          <cell r="A133" t="str">
            <v>R655</v>
          </cell>
          <cell r="B133" t="str">
            <v>Thurrock</v>
          </cell>
          <cell r="C133">
            <v>291339</v>
          </cell>
          <cell r="D133">
            <v>500571</v>
          </cell>
        </row>
        <row r="134">
          <cell r="A134" t="str">
            <v>R653</v>
          </cell>
          <cell r="B134" t="str">
            <v>Torbay</v>
          </cell>
          <cell r="C134">
            <v>468028</v>
          </cell>
          <cell r="D134">
            <v>633995</v>
          </cell>
        </row>
        <row r="135">
          <cell r="A135" t="str">
            <v>R380</v>
          </cell>
          <cell r="B135" t="str">
            <v>Tower Hamlets</v>
          </cell>
          <cell r="C135">
            <v>237402</v>
          </cell>
          <cell r="D135">
            <v>1120930</v>
          </cell>
        </row>
        <row r="136">
          <cell r="A136" t="str">
            <v>R342</v>
          </cell>
          <cell r="B136" t="str">
            <v>Trafford</v>
          </cell>
          <cell r="C136">
            <v>533276</v>
          </cell>
          <cell r="D136">
            <v>723614</v>
          </cell>
        </row>
        <row r="137">
          <cell r="A137" t="str">
            <v>R369</v>
          </cell>
          <cell r="B137" t="str">
            <v>Wakefield</v>
          </cell>
          <cell r="C137">
            <v>637654</v>
          </cell>
          <cell r="D137">
            <v>1261650</v>
          </cell>
        </row>
        <row r="138">
          <cell r="A138" t="str">
            <v>R363</v>
          </cell>
          <cell r="B138" t="str">
            <v>Walsall</v>
          </cell>
          <cell r="C138">
            <v>671600</v>
          </cell>
          <cell r="D138">
            <v>1095572</v>
          </cell>
        </row>
        <row r="139">
          <cell r="A139" t="str">
            <v>R402</v>
          </cell>
          <cell r="B139" t="str">
            <v>Waltham Forest</v>
          </cell>
          <cell r="C139">
            <v>409521</v>
          </cell>
          <cell r="D139">
            <v>833022</v>
          </cell>
        </row>
        <row r="140">
          <cell r="A140" t="str">
            <v>R381</v>
          </cell>
          <cell r="B140" t="str">
            <v>Wandsworth</v>
          </cell>
          <cell r="C140">
            <v>478244</v>
          </cell>
          <cell r="D140">
            <v>992761</v>
          </cell>
        </row>
        <row r="141">
          <cell r="A141" t="str">
            <v>R651</v>
          </cell>
          <cell r="B141" t="str">
            <v>Warrington</v>
          </cell>
          <cell r="C141">
            <v>453746</v>
          </cell>
          <cell r="D141">
            <v>630289</v>
          </cell>
        </row>
        <row r="142">
          <cell r="A142" t="str">
            <v>R440</v>
          </cell>
          <cell r="B142" t="str">
            <v>Warwickshire</v>
          </cell>
          <cell r="C142">
            <v>1281334</v>
          </cell>
          <cell r="D142">
            <v>1709813</v>
          </cell>
        </row>
        <row r="143">
          <cell r="A143" t="str">
            <v>R643</v>
          </cell>
          <cell r="B143" t="str">
            <v>West Berkshire</v>
          </cell>
          <cell r="C143">
            <v>273681</v>
          </cell>
          <cell r="D143">
            <v>383268</v>
          </cell>
        </row>
        <row r="144">
          <cell r="A144" t="str">
            <v>R441</v>
          </cell>
          <cell r="B144" t="str">
            <v>West Sussex</v>
          </cell>
          <cell r="C144">
            <v>2284579</v>
          </cell>
          <cell r="D144">
            <v>2527664</v>
          </cell>
        </row>
        <row r="145">
          <cell r="A145" t="str">
            <v>R382</v>
          </cell>
          <cell r="B145" t="str">
            <v>Westminster</v>
          </cell>
          <cell r="C145">
            <v>376333</v>
          </cell>
          <cell r="D145">
            <v>1012428</v>
          </cell>
        </row>
        <row r="146">
          <cell r="A146" t="str">
            <v>R343</v>
          </cell>
          <cell r="B146" t="str">
            <v>Wigan</v>
          </cell>
          <cell r="C146">
            <v>728827</v>
          </cell>
          <cell r="D146">
            <v>1218305</v>
          </cell>
        </row>
        <row r="147">
          <cell r="A147" t="str">
            <v>R676</v>
          </cell>
          <cell r="B147" t="str">
            <v>Wiltshire</v>
          </cell>
          <cell r="C147">
            <v>1044864</v>
          </cell>
          <cell r="D147">
            <v>1394932</v>
          </cell>
        </row>
        <row r="148">
          <cell r="A148" t="str">
            <v>R646</v>
          </cell>
          <cell r="B148" t="str">
            <v>Windsor and Maidenhead</v>
          </cell>
          <cell r="C148">
            <v>303509</v>
          </cell>
          <cell r="D148">
            <v>364566</v>
          </cell>
        </row>
        <row r="149">
          <cell r="A149" t="str">
            <v>R348</v>
          </cell>
          <cell r="B149" t="str">
            <v>Wirral</v>
          </cell>
          <cell r="C149">
            <v>983535</v>
          </cell>
          <cell r="D149">
            <v>1377570</v>
          </cell>
        </row>
        <row r="150">
          <cell r="A150" t="str">
            <v>R647</v>
          </cell>
          <cell r="B150" t="str">
            <v>Wokingham</v>
          </cell>
          <cell r="C150">
            <v>274350</v>
          </cell>
          <cell r="D150">
            <v>307278</v>
          </cell>
        </row>
        <row r="151">
          <cell r="A151" t="str">
            <v>R364</v>
          </cell>
          <cell r="B151" t="str">
            <v>Wolverhampton</v>
          </cell>
          <cell r="C151">
            <v>623241</v>
          </cell>
          <cell r="D151">
            <v>1053222</v>
          </cell>
        </row>
        <row r="152">
          <cell r="A152" t="str">
            <v>R671</v>
          </cell>
          <cell r="B152" t="str">
            <v>Worcestershire</v>
          </cell>
          <cell r="C152">
            <v>1400787</v>
          </cell>
          <cell r="D152">
            <v>1824618</v>
          </cell>
        </row>
        <row r="153">
          <cell r="A153" t="str">
            <v>R617</v>
          </cell>
          <cell r="B153" t="str">
            <v>York</v>
          </cell>
          <cell r="C153">
            <v>463844</v>
          </cell>
          <cell r="D153">
            <v>559944</v>
          </cell>
        </row>
        <row r="154">
          <cell r="B154" t="str">
            <v>Total</v>
          </cell>
          <cell r="C154">
            <v>119177778</v>
          </cell>
          <cell r="D154">
            <v>183638095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WMA"/>
    </sheetNames>
    <sheetDataSet>
      <sheetData sheetId="0">
        <row r="1">
          <cell r="A1" t="str">
            <v>ACCT</v>
          </cell>
          <cell r="B1" t="str">
            <v>Local Authority</v>
          </cell>
          <cell r="C1" t="str">
            <v>FWMA</v>
          </cell>
        </row>
        <row r="2">
          <cell r="A2" t="str">
            <v>R383</v>
          </cell>
          <cell r="B2" t="str">
            <v>Barking and Dagenham</v>
          </cell>
          <cell r="C2">
            <v>27573</v>
          </cell>
        </row>
        <row r="3">
          <cell r="A3" t="str">
            <v>R384</v>
          </cell>
          <cell r="B3" t="str">
            <v>Barnet</v>
          </cell>
          <cell r="C3">
            <v>52150</v>
          </cell>
        </row>
        <row r="4">
          <cell r="A4" t="str">
            <v>R349</v>
          </cell>
          <cell r="B4" t="str">
            <v>Barnsley</v>
          </cell>
          <cell r="C4">
            <v>18055</v>
          </cell>
        </row>
        <row r="5">
          <cell r="A5" t="str">
            <v>R602</v>
          </cell>
          <cell r="B5" t="str">
            <v>Bath &amp; North East Somerset</v>
          </cell>
          <cell r="C5">
            <v>37407</v>
          </cell>
        </row>
        <row r="6">
          <cell r="A6" t="str">
            <v>R679</v>
          </cell>
          <cell r="B6" t="str">
            <v>Bedford</v>
          </cell>
          <cell r="C6">
            <v>36063</v>
          </cell>
        </row>
        <row r="7">
          <cell r="A7" t="str">
            <v>R385</v>
          </cell>
          <cell r="B7" t="str">
            <v>Bexley</v>
          </cell>
          <cell r="C7">
            <v>48545</v>
          </cell>
        </row>
        <row r="8">
          <cell r="A8" t="str">
            <v>R358</v>
          </cell>
          <cell r="B8" t="str">
            <v>Birmingham</v>
          </cell>
          <cell r="C8">
            <v>109833</v>
          </cell>
        </row>
        <row r="9">
          <cell r="A9" t="str">
            <v>R659</v>
          </cell>
          <cell r="B9" t="str">
            <v>Blackburn with Darwen</v>
          </cell>
          <cell r="C9">
            <v>21001</v>
          </cell>
        </row>
        <row r="10">
          <cell r="A10" t="str">
            <v>R660</v>
          </cell>
          <cell r="B10" t="str">
            <v>Blackpool</v>
          </cell>
          <cell r="C10">
            <v>15565</v>
          </cell>
        </row>
        <row r="11">
          <cell r="A11" t="str">
            <v>R334</v>
          </cell>
          <cell r="B11" t="str">
            <v>Bolton</v>
          </cell>
          <cell r="C11">
            <v>23118</v>
          </cell>
        </row>
        <row r="12">
          <cell r="A12" t="str">
            <v>R622</v>
          </cell>
          <cell r="B12" t="str">
            <v>Bournemouth</v>
          </cell>
          <cell r="C12">
            <v>14986</v>
          </cell>
        </row>
        <row r="13">
          <cell r="A13" t="str">
            <v>R642</v>
          </cell>
          <cell r="B13" t="str">
            <v>Bracknell Forest</v>
          </cell>
          <cell r="C13">
            <v>22314</v>
          </cell>
        </row>
        <row r="14">
          <cell r="A14" t="str">
            <v>R365</v>
          </cell>
          <cell r="B14" t="str">
            <v>Bradford</v>
          </cell>
          <cell r="C14">
            <v>51369</v>
          </cell>
        </row>
        <row r="15">
          <cell r="A15" t="str">
            <v>R386</v>
          </cell>
          <cell r="B15" t="str">
            <v>Brent</v>
          </cell>
          <cell r="C15">
            <v>55094</v>
          </cell>
        </row>
        <row r="16">
          <cell r="A16" t="str">
            <v>R625</v>
          </cell>
          <cell r="B16" t="str">
            <v>Brighton &amp; Hove</v>
          </cell>
          <cell r="C16">
            <v>71995</v>
          </cell>
        </row>
        <row r="17">
          <cell r="A17" t="str">
            <v>R603</v>
          </cell>
          <cell r="B17" t="str">
            <v>Bristol</v>
          </cell>
          <cell r="C17">
            <v>61889</v>
          </cell>
        </row>
        <row r="18">
          <cell r="A18" t="str">
            <v>R387</v>
          </cell>
          <cell r="B18" t="str">
            <v>Bromley</v>
          </cell>
          <cell r="C18">
            <v>74065</v>
          </cell>
        </row>
        <row r="19">
          <cell r="A19" t="str">
            <v>R633</v>
          </cell>
          <cell r="B19" t="str">
            <v>Buckinghamshire</v>
          </cell>
          <cell r="C19">
            <v>120256</v>
          </cell>
        </row>
        <row r="20">
          <cell r="A20" t="str">
            <v>R335</v>
          </cell>
          <cell r="B20" t="str">
            <v>Bury</v>
          </cell>
          <cell r="C20">
            <v>27054</v>
          </cell>
        </row>
        <row r="21">
          <cell r="A21" t="str">
            <v>R366</v>
          </cell>
          <cell r="B21" t="str">
            <v>Calderdale</v>
          </cell>
          <cell r="C21">
            <v>62526</v>
          </cell>
        </row>
        <row r="22">
          <cell r="A22" t="str">
            <v>R663</v>
          </cell>
          <cell r="B22" t="str">
            <v>Cambridgeshire</v>
          </cell>
          <cell r="C22">
            <v>122976</v>
          </cell>
        </row>
        <row r="23">
          <cell r="A23" t="str">
            <v>R371</v>
          </cell>
          <cell r="B23" t="str">
            <v>Camden</v>
          </cell>
          <cell r="C23">
            <v>57218</v>
          </cell>
        </row>
        <row r="24">
          <cell r="A24" t="str">
            <v>R680</v>
          </cell>
          <cell r="B24" t="str">
            <v>Central Bedfordshire</v>
          </cell>
          <cell r="C24">
            <v>43916</v>
          </cell>
        </row>
        <row r="25">
          <cell r="A25" t="str">
            <v>R677</v>
          </cell>
          <cell r="B25" t="str">
            <v>Cheshire East</v>
          </cell>
          <cell r="C25">
            <v>34501</v>
          </cell>
        </row>
        <row r="26">
          <cell r="A26" t="str">
            <v>R678</v>
          </cell>
          <cell r="B26" t="str">
            <v>Cheshire West &amp; Chester</v>
          </cell>
          <cell r="C26">
            <v>43329</v>
          </cell>
        </row>
        <row r="27">
          <cell r="A27" t="str">
            <v>R370</v>
          </cell>
          <cell r="B27" t="str">
            <v>City of London</v>
          </cell>
          <cell r="C27">
            <v>10288</v>
          </cell>
        </row>
        <row r="28">
          <cell r="A28" t="str">
            <v>R661</v>
          </cell>
          <cell r="B28" t="str">
            <v>Nottingham</v>
          </cell>
          <cell r="C28">
            <v>52990</v>
          </cell>
        </row>
        <row r="29">
          <cell r="A29" t="str">
            <v>R672</v>
          </cell>
          <cell r="B29" t="str">
            <v>Cornwall</v>
          </cell>
          <cell r="C29">
            <v>107097</v>
          </cell>
        </row>
        <row r="30">
          <cell r="A30" t="str">
            <v>R359</v>
          </cell>
          <cell r="B30" t="str">
            <v>Coventry</v>
          </cell>
          <cell r="C30">
            <v>40925</v>
          </cell>
        </row>
        <row r="31">
          <cell r="A31" t="str">
            <v>R388</v>
          </cell>
          <cell r="B31" t="str">
            <v>Croydon</v>
          </cell>
          <cell r="C31">
            <v>74509</v>
          </cell>
        </row>
        <row r="32">
          <cell r="A32" t="str">
            <v>R412</v>
          </cell>
          <cell r="B32" t="str">
            <v>Cumbria</v>
          </cell>
          <cell r="C32">
            <v>118731</v>
          </cell>
        </row>
        <row r="33">
          <cell r="A33" t="str">
            <v>R624</v>
          </cell>
          <cell r="B33" t="str">
            <v>Darlington</v>
          </cell>
          <cell r="C33">
            <v>9169</v>
          </cell>
        </row>
        <row r="34">
          <cell r="A34" t="str">
            <v>R621</v>
          </cell>
          <cell r="B34" t="str">
            <v>Derby</v>
          </cell>
          <cell r="C34">
            <v>34160</v>
          </cell>
        </row>
        <row r="35">
          <cell r="A35" t="str">
            <v>R634</v>
          </cell>
          <cell r="B35" t="str">
            <v>Derbyshire</v>
          </cell>
          <cell r="C35">
            <v>138375</v>
          </cell>
        </row>
        <row r="36">
          <cell r="A36" t="str">
            <v>R665</v>
          </cell>
          <cell r="B36" t="str">
            <v>Devon</v>
          </cell>
          <cell r="C36">
            <v>227334</v>
          </cell>
        </row>
        <row r="37">
          <cell r="A37" t="str">
            <v>R350</v>
          </cell>
          <cell r="B37" t="str">
            <v>Doncaster</v>
          </cell>
          <cell r="C37">
            <v>71759</v>
          </cell>
        </row>
        <row r="38">
          <cell r="A38" t="str">
            <v>R635</v>
          </cell>
          <cell r="B38" t="str">
            <v>Dorset</v>
          </cell>
          <cell r="C38">
            <v>101995</v>
          </cell>
        </row>
        <row r="39">
          <cell r="A39" t="str">
            <v>R360</v>
          </cell>
          <cell r="B39" t="str">
            <v>Dudley</v>
          </cell>
          <cell r="C39">
            <v>30573</v>
          </cell>
        </row>
        <row r="40">
          <cell r="A40" t="str">
            <v>R673</v>
          </cell>
          <cell r="B40" t="str">
            <v>Durham</v>
          </cell>
          <cell r="C40">
            <v>46984</v>
          </cell>
        </row>
        <row r="41">
          <cell r="A41" t="str">
            <v>R389</v>
          </cell>
          <cell r="B41" t="str">
            <v>Ealing</v>
          </cell>
          <cell r="C41">
            <v>38789</v>
          </cell>
        </row>
        <row r="42">
          <cell r="A42" t="str">
            <v>R610</v>
          </cell>
          <cell r="B42" t="str">
            <v>East Riding of Yorkshire</v>
          </cell>
          <cell r="C42">
            <v>122683</v>
          </cell>
        </row>
        <row r="43">
          <cell r="A43" t="str">
            <v>R637</v>
          </cell>
          <cell r="B43" t="str">
            <v>East Sussex</v>
          </cell>
          <cell r="C43">
            <v>112203</v>
          </cell>
        </row>
        <row r="44">
          <cell r="A44" t="str">
            <v>R390</v>
          </cell>
          <cell r="B44" t="str">
            <v>Enfield</v>
          </cell>
          <cell r="C44">
            <v>57263</v>
          </cell>
        </row>
        <row r="45">
          <cell r="A45" t="str">
            <v>R666</v>
          </cell>
          <cell r="B45" t="str">
            <v>Essex</v>
          </cell>
          <cell r="C45">
            <v>253533</v>
          </cell>
        </row>
        <row r="46">
          <cell r="A46" t="str">
            <v>R353</v>
          </cell>
          <cell r="B46" t="str">
            <v>Gateshead</v>
          </cell>
          <cell r="C46">
            <v>14277</v>
          </cell>
        </row>
        <row r="47">
          <cell r="A47" t="str">
            <v>R419</v>
          </cell>
          <cell r="B47" t="str">
            <v>Gloucestershire</v>
          </cell>
          <cell r="C47">
            <v>122447</v>
          </cell>
        </row>
        <row r="48">
          <cell r="A48" t="str">
            <v>R372</v>
          </cell>
          <cell r="B48" t="str">
            <v>Greenwich</v>
          </cell>
          <cell r="C48">
            <v>75450</v>
          </cell>
        </row>
        <row r="49">
          <cell r="A49" t="str">
            <v>R373</v>
          </cell>
          <cell r="B49" t="str">
            <v>Hackney</v>
          </cell>
          <cell r="C49">
            <v>48736</v>
          </cell>
        </row>
        <row r="50">
          <cell r="A50" t="str">
            <v>R650</v>
          </cell>
          <cell r="B50" t="str">
            <v>Halton</v>
          </cell>
          <cell r="C50">
            <v>13346</v>
          </cell>
        </row>
        <row r="51">
          <cell r="A51" t="str">
            <v>R374</v>
          </cell>
          <cell r="B51" t="str">
            <v>Hammersmith and Fulham</v>
          </cell>
          <cell r="C51">
            <v>114833</v>
          </cell>
        </row>
        <row r="52">
          <cell r="A52" t="str">
            <v>R638</v>
          </cell>
          <cell r="B52" t="str">
            <v>Hampshire</v>
          </cell>
          <cell r="C52">
            <v>229593</v>
          </cell>
        </row>
        <row r="53">
          <cell r="A53" t="str">
            <v>R391</v>
          </cell>
          <cell r="B53" t="str">
            <v>Haringey</v>
          </cell>
          <cell r="C53">
            <v>50165</v>
          </cell>
        </row>
        <row r="54">
          <cell r="A54" t="str">
            <v>R392</v>
          </cell>
          <cell r="B54" t="str">
            <v>Harrow</v>
          </cell>
          <cell r="C54">
            <v>33951</v>
          </cell>
        </row>
        <row r="55">
          <cell r="A55" t="str">
            <v>R606</v>
          </cell>
          <cell r="B55" t="str">
            <v>Hartlepool</v>
          </cell>
          <cell r="C55">
            <v>12191</v>
          </cell>
        </row>
        <row r="56">
          <cell r="A56" t="str">
            <v>R393</v>
          </cell>
          <cell r="B56" t="str">
            <v>Havering</v>
          </cell>
          <cell r="C56">
            <v>51685</v>
          </cell>
        </row>
        <row r="57">
          <cell r="A57" t="str">
            <v>R656</v>
          </cell>
          <cell r="B57" t="str">
            <v xml:space="preserve">Herefordshire </v>
          </cell>
          <cell r="C57">
            <v>46491</v>
          </cell>
        </row>
        <row r="58">
          <cell r="A58" t="str">
            <v>R422</v>
          </cell>
          <cell r="B58" t="str">
            <v>Hertfordshire</v>
          </cell>
          <cell r="C58">
            <v>227277</v>
          </cell>
        </row>
        <row r="59">
          <cell r="A59" t="str">
            <v>R394</v>
          </cell>
          <cell r="B59" t="str">
            <v>Hillingdon</v>
          </cell>
          <cell r="C59">
            <v>38611</v>
          </cell>
        </row>
        <row r="60">
          <cell r="A60" t="str">
            <v>R395</v>
          </cell>
          <cell r="B60" t="str">
            <v>Hounslow</v>
          </cell>
          <cell r="C60">
            <v>48193</v>
          </cell>
        </row>
        <row r="61">
          <cell r="A61" t="str">
            <v>R601</v>
          </cell>
          <cell r="B61" t="str">
            <v>Isle of Wight</v>
          </cell>
          <cell r="C61">
            <v>23610</v>
          </cell>
        </row>
        <row r="62">
          <cell r="A62" t="str">
            <v>R375</v>
          </cell>
          <cell r="B62" t="str">
            <v>Islington</v>
          </cell>
          <cell r="C62">
            <v>55798</v>
          </cell>
        </row>
        <row r="63">
          <cell r="A63" t="str">
            <v>R376</v>
          </cell>
          <cell r="B63" t="str">
            <v>Kensington and Chelsea</v>
          </cell>
          <cell r="C63">
            <v>50341</v>
          </cell>
        </row>
        <row r="64">
          <cell r="A64" t="str">
            <v>R667</v>
          </cell>
          <cell r="B64" t="str">
            <v>Kent</v>
          </cell>
          <cell r="C64">
            <v>326667</v>
          </cell>
        </row>
        <row r="65">
          <cell r="A65" t="str">
            <v>R611</v>
          </cell>
          <cell r="B65" t="str">
            <v>Kingston upon Hull</v>
          </cell>
          <cell r="C65">
            <v>195636</v>
          </cell>
        </row>
        <row r="66">
          <cell r="A66" t="str">
            <v>R396</v>
          </cell>
          <cell r="B66" t="str">
            <v>Kingston upon Thames</v>
          </cell>
          <cell r="C66">
            <v>24708</v>
          </cell>
        </row>
        <row r="67">
          <cell r="A67" t="str">
            <v>R367</v>
          </cell>
          <cell r="B67" t="str">
            <v>Kirklees</v>
          </cell>
          <cell r="C67">
            <v>66577</v>
          </cell>
        </row>
        <row r="68">
          <cell r="A68" t="str">
            <v>R344</v>
          </cell>
          <cell r="B68" t="str">
            <v>Knowsley</v>
          </cell>
          <cell r="C68">
            <v>11415</v>
          </cell>
        </row>
        <row r="69">
          <cell r="A69" t="str">
            <v>R377</v>
          </cell>
          <cell r="B69" t="str">
            <v>Lambeth</v>
          </cell>
          <cell r="C69">
            <v>93917</v>
          </cell>
        </row>
        <row r="70">
          <cell r="A70" t="str">
            <v>R668</v>
          </cell>
          <cell r="B70" t="str">
            <v>Lancashire</v>
          </cell>
          <cell r="C70">
            <v>210752</v>
          </cell>
        </row>
        <row r="71">
          <cell r="A71" t="str">
            <v>R368</v>
          </cell>
          <cell r="B71" t="str">
            <v>Leeds</v>
          </cell>
          <cell r="C71">
            <v>83235</v>
          </cell>
        </row>
        <row r="72">
          <cell r="A72" t="str">
            <v>R628</v>
          </cell>
          <cell r="B72" t="str">
            <v>Leicester</v>
          </cell>
          <cell r="C72">
            <v>65343</v>
          </cell>
        </row>
        <row r="73">
          <cell r="A73" t="str">
            <v>R639</v>
          </cell>
          <cell r="B73" t="str">
            <v>Leicestershire</v>
          </cell>
          <cell r="C73">
            <v>100930</v>
          </cell>
        </row>
        <row r="74">
          <cell r="A74" t="str">
            <v>R378</v>
          </cell>
          <cell r="B74" t="str">
            <v>Lewisham</v>
          </cell>
          <cell r="C74">
            <v>78407</v>
          </cell>
        </row>
        <row r="75">
          <cell r="A75" t="str">
            <v>R428</v>
          </cell>
          <cell r="B75" t="str">
            <v>Lincolnshire</v>
          </cell>
          <cell r="C75">
            <v>300513</v>
          </cell>
        </row>
        <row r="76">
          <cell r="A76" t="str">
            <v>R345</v>
          </cell>
          <cell r="B76" t="str">
            <v>Liverpool</v>
          </cell>
          <cell r="C76">
            <v>44732</v>
          </cell>
        </row>
        <row r="77">
          <cell r="A77" t="str">
            <v>R619</v>
          </cell>
          <cell r="B77" t="str">
            <v>Luton</v>
          </cell>
          <cell r="C77">
            <v>34021</v>
          </cell>
        </row>
        <row r="78">
          <cell r="A78" t="str">
            <v>R336</v>
          </cell>
          <cell r="B78" t="str">
            <v>Manchester</v>
          </cell>
          <cell r="C78">
            <v>55750</v>
          </cell>
        </row>
        <row r="79">
          <cell r="A79" t="str">
            <v>R397</v>
          </cell>
          <cell r="B79" t="str">
            <v>Merton</v>
          </cell>
          <cell r="C79">
            <v>40809</v>
          </cell>
        </row>
        <row r="80">
          <cell r="A80" t="str">
            <v>R607</v>
          </cell>
          <cell r="B80" t="str">
            <v>Middlesbrough</v>
          </cell>
          <cell r="C80">
            <v>14797</v>
          </cell>
        </row>
        <row r="81">
          <cell r="A81" t="str">
            <v>R620</v>
          </cell>
          <cell r="B81" t="str">
            <v>Milton Keynes</v>
          </cell>
          <cell r="C81">
            <v>24667</v>
          </cell>
        </row>
        <row r="82">
          <cell r="A82" t="str">
            <v>R354</v>
          </cell>
          <cell r="B82" t="str">
            <v>Newcastle upon Tyne</v>
          </cell>
          <cell r="C82">
            <v>19917</v>
          </cell>
        </row>
        <row r="83">
          <cell r="A83" t="str">
            <v>R398</v>
          </cell>
          <cell r="B83" t="str">
            <v>Newham</v>
          </cell>
          <cell r="C83">
            <v>86183</v>
          </cell>
        </row>
        <row r="84">
          <cell r="A84" t="str">
            <v>R429</v>
          </cell>
          <cell r="B84" t="str">
            <v>Norfolk</v>
          </cell>
          <cell r="C84">
            <v>207095</v>
          </cell>
        </row>
        <row r="85">
          <cell r="A85" t="str">
            <v>R612</v>
          </cell>
          <cell r="B85" t="str">
            <v>North East Lincolnshire</v>
          </cell>
          <cell r="C85">
            <v>75858</v>
          </cell>
        </row>
        <row r="86">
          <cell r="A86" t="str">
            <v>R613</v>
          </cell>
          <cell r="B86" t="str">
            <v>North Lincolnshire</v>
          </cell>
          <cell r="C86">
            <v>50123</v>
          </cell>
        </row>
        <row r="87">
          <cell r="A87" t="str">
            <v>R605</v>
          </cell>
          <cell r="B87" t="str">
            <v>North Somerset</v>
          </cell>
          <cell r="C87">
            <v>80648</v>
          </cell>
        </row>
        <row r="88">
          <cell r="A88" t="str">
            <v>R355</v>
          </cell>
          <cell r="B88" t="str">
            <v>North Tyneside</v>
          </cell>
          <cell r="C88">
            <v>12210</v>
          </cell>
        </row>
        <row r="89">
          <cell r="A89" t="str">
            <v>R618</v>
          </cell>
          <cell r="B89" t="str">
            <v>North Yorkshire</v>
          </cell>
          <cell r="C89">
            <v>135769</v>
          </cell>
        </row>
        <row r="90">
          <cell r="A90" t="str">
            <v>R430</v>
          </cell>
          <cell r="B90" t="str">
            <v>Northamptonshire</v>
          </cell>
          <cell r="C90">
            <v>93385</v>
          </cell>
        </row>
        <row r="91">
          <cell r="A91" t="str">
            <v>R674</v>
          </cell>
          <cell r="B91" t="str">
            <v>Northumberland</v>
          </cell>
          <cell r="C91">
            <v>47552</v>
          </cell>
        </row>
        <row r="92">
          <cell r="A92" t="str">
            <v>R669</v>
          </cell>
          <cell r="B92" t="str">
            <v>Nottinghamshire</v>
          </cell>
          <cell r="C92">
            <v>152120</v>
          </cell>
        </row>
        <row r="93">
          <cell r="A93" t="str">
            <v>R337</v>
          </cell>
          <cell r="B93" t="str">
            <v>Oldham</v>
          </cell>
          <cell r="C93">
            <v>25916</v>
          </cell>
        </row>
        <row r="94">
          <cell r="A94" t="str">
            <v>R434</v>
          </cell>
          <cell r="B94" t="str">
            <v>Oxfordshire</v>
          </cell>
          <cell r="C94">
            <v>111500</v>
          </cell>
        </row>
        <row r="95">
          <cell r="A95" t="str">
            <v>R649</v>
          </cell>
          <cell r="B95" t="str">
            <v>Peterborough</v>
          </cell>
          <cell r="C95">
            <v>20127</v>
          </cell>
        </row>
        <row r="96">
          <cell r="A96" t="str">
            <v>R652</v>
          </cell>
          <cell r="B96" t="str">
            <v>Plymouth</v>
          </cell>
          <cell r="C96">
            <v>22977</v>
          </cell>
        </row>
        <row r="97">
          <cell r="A97" t="str">
            <v>R623</v>
          </cell>
          <cell r="B97" t="str">
            <v>Poole</v>
          </cell>
          <cell r="C97">
            <v>14626</v>
          </cell>
        </row>
        <row r="98">
          <cell r="A98" t="str">
            <v>R626</v>
          </cell>
          <cell r="B98" t="str">
            <v>Portsmouth</v>
          </cell>
          <cell r="C98">
            <v>44270</v>
          </cell>
        </row>
        <row r="99">
          <cell r="A99" t="str">
            <v>R644</v>
          </cell>
          <cell r="B99" t="str">
            <v>Reading</v>
          </cell>
          <cell r="C99">
            <v>32904</v>
          </cell>
        </row>
        <row r="100">
          <cell r="A100" t="str">
            <v>R399</v>
          </cell>
          <cell r="B100" t="str">
            <v>Redbridge</v>
          </cell>
          <cell r="C100">
            <v>34213</v>
          </cell>
        </row>
        <row r="101">
          <cell r="A101" t="str">
            <v>R608</v>
          </cell>
          <cell r="B101" t="str">
            <v>Redcar and Cleveland</v>
          </cell>
          <cell r="C101">
            <v>17385</v>
          </cell>
        </row>
        <row r="102">
          <cell r="A102" t="str">
            <v>R400</v>
          </cell>
          <cell r="B102" t="str">
            <v>Richmond upon Thames</v>
          </cell>
          <cell r="C102">
            <v>47481</v>
          </cell>
        </row>
        <row r="103">
          <cell r="A103" t="str">
            <v>R338</v>
          </cell>
          <cell r="B103" t="str">
            <v>Rochdale</v>
          </cell>
          <cell r="C103">
            <v>33344</v>
          </cell>
        </row>
        <row r="104">
          <cell r="A104" t="str">
            <v>R351</v>
          </cell>
          <cell r="B104" t="str">
            <v>Rotherham</v>
          </cell>
          <cell r="C104">
            <v>24038</v>
          </cell>
        </row>
        <row r="105">
          <cell r="A105" t="str">
            <v>R629</v>
          </cell>
          <cell r="B105" t="str">
            <v>Rutland</v>
          </cell>
          <cell r="C105">
            <v>5804</v>
          </cell>
        </row>
        <row r="106">
          <cell r="A106" t="str">
            <v>R339</v>
          </cell>
          <cell r="B106" t="str">
            <v>Salford</v>
          </cell>
          <cell r="C106">
            <v>29474</v>
          </cell>
        </row>
        <row r="107">
          <cell r="A107" t="str">
            <v>R361</v>
          </cell>
          <cell r="B107" t="str">
            <v>Sandwell</v>
          </cell>
          <cell r="C107">
            <v>36420</v>
          </cell>
        </row>
        <row r="108">
          <cell r="A108" t="str">
            <v>R403</v>
          </cell>
          <cell r="B108" t="str">
            <v>Isles of Scilly</v>
          </cell>
          <cell r="C108">
            <v>3361</v>
          </cell>
        </row>
        <row r="109">
          <cell r="A109" t="str">
            <v>R347</v>
          </cell>
          <cell r="B109" t="str">
            <v>Sefton</v>
          </cell>
          <cell r="C109">
            <v>25031</v>
          </cell>
        </row>
        <row r="110">
          <cell r="A110" t="str">
            <v>R352</v>
          </cell>
          <cell r="B110" t="str">
            <v>Sheffield</v>
          </cell>
          <cell r="C110">
            <v>57653</v>
          </cell>
        </row>
        <row r="111">
          <cell r="A111" t="str">
            <v>R675</v>
          </cell>
          <cell r="B111" t="str">
            <v>Shropshire</v>
          </cell>
          <cell r="C111">
            <v>59509</v>
          </cell>
        </row>
        <row r="112">
          <cell r="A112" t="str">
            <v>R645</v>
          </cell>
          <cell r="B112" t="str">
            <v>Slough</v>
          </cell>
          <cell r="C112">
            <v>26354</v>
          </cell>
        </row>
        <row r="113">
          <cell r="A113" t="str">
            <v>R362</v>
          </cell>
          <cell r="B113" t="str">
            <v>Solihull</v>
          </cell>
          <cell r="C113">
            <v>20680</v>
          </cell>
        </row>
        <row r="114">
          <cell r="A114" t="str">
            <v>R436</v>
          </cell>
          <cell r="B114" t="str">
            <v>Somerset</v>
          </cell>
          <cell r="C114">
            <v>182043</v>
          </cell>
        </row>
        <row r="115">
          <cell r="A115" t="str">
            <v>R604</v>
          </cell>
          <cell r="B115" t="str">
            <v>South Gloucestershire</v>
          </cell>
          <cell r="C115">
            <v>34448</v>
          </cell>
        </row>
        <row r="116">
          <cell r="A116" t="str">
            <v>R356</v>
          </cell>
          <cell r="B116" t="str">
            <v>South Tyneside</v>
          </cell>
          <cell r="C116">
            <v>12054</v>
          </cell>
        </row>
        <row r="117">
          <cell r="A117" t="str">
            <v>R627</v>
          </cell>
          <cell r="B117" t="str">
            <v>Southampton</v>
          </cell>
          <cell r="C117">
            <v>23179</v>
          </cell>
        </row>
        <row r="118">
          <cell r="A118" t="str">
            <v>R654</v>
          </cell>
          <cell r="B118" t="str">
            <v>Southend-on-Sea</v>
          </cell>
          <cell r="C118">
            <v>28919</v>
          </cell>
        </row>
        <row r="119">
          <cell r="A119" t="str">
            <v>R379</v>
          </cell>
          <cell r="B119" t="str">
            <v>Southwark</v>
          </cell>
          <cell r="C119">
            <v>170285</v>
          </cell>
        </row>
        <row r="120">
          <cell r="A120" t="str">
            <v>R346</v>
          </cell>
          <cell r="B120" t="str">
            <v>St Helens</v>
          </cell>
          <cell r="C120">
            <v>21803</v>
          </cell>
        </row>
        <row r="121">
          <cell r="A121" t="str">
            <v>R640</v>
          </cell>
          <cell r="B121" t="str">
            <v>Staffordshire</v>
          </cell>
          <cell r="C121">
            <v>126991</v>
          </cell>
        </row>
        <row r="122">
          <cell r="A122" t="str">
            <v>R340</v>
          </cell>
          <cell r="B122" t="str">
            <v>Stockport</v>
          </cell>
          <cell r="C122">
            <v>27577</v>
          </cell>
        </row>
        <row r="123">
          <cell r="A123" t="str">
            <v>R609</v>
          </cell>
          <cell r="B123" t="str">
            <v>Stockton-on-Tees</v>
          </cell>
          <cell r="C123">
            <v>14543</v>
          </cell>
        </row>
        <row r="124">
          <cell r="A124" t="str">
            <v>R630</v>
          </cell>
          <cell r="B124" t="str">
            <v>Stoke-on-Trent</v>
          </cell>
          <cell r="C124">
            <v>25046</v>
          </cell>
        </row>
        <row r="125">
          <cell r="A125" t="str">
            <v>R438</v>
          </cell>
          <cell r="B125" t="str">
            <v>Suffolk</v>
          </cell>
          <cell r="C125">
            <v>146775</v>
          </cell>
        </row>
        <row r="126">
          <cell r="A126" t="str">
            <v>R357</v>
          </cell>
          <cell r="B126" t="str">
            <v>Sunderland</v>
          </cell>
          <cell r="C126">
            <v>24851</v>
          </cell>
        </row>
        <row r="127">
          <cell r="A127" t="str">
            <v>R439</v>
          </cell>
          <cell r="B127" t="str">
            <v>Surrey</v>
          </cell>
          <cell r="C127">
            <v>250060</v>
          </cell>
        </row>
        <row r="128">
          <cell r="A128" t="str">
            <v>R401</v>
          </cell>
          <cell r="B128" t="str">
            <v>Sutton</v>
          </cell>
          <cell r="C128">
            <v>35216</v>
          </cell>
        </row>
        <row r="129">
          <cell r="A129" t="str">
            <v>R631</v>
          </cell>
          <cell r="B129" t="str">
            <v>Swindon</v>
          </cell>
          <cell r="C129">
            <v>21787</v>
          </cell>
        </row>
        <row r="130">
          <cell r="A130" t="str">
            <v>R341</v>
          </cell>
          <cell r="B130" t="str">
            <v>Tameside</v>
          </cell>
          <cell r="C130">
            <v>21771</v>
          </cell>
        </row>
        <row r="131">
          <cell r="A131" t="str">
            <v>R662</v>
          </cell>
          <cell r="B131" t="str">
            <v>Telford and the Wrekin</v>
          </cell>
          <cell r="C131">
            <v>16851</v>
          </cell>
        </row>
        <row r="132">
          <cell r="A132" t="str">
            <v>R658</v>
          </cell>
          <cell r="B132" t="str">
            <v xml:space="preserve">Medway </v>
          </cell>
          <cell r="C132">
            <v>51190</v>
          </cell>
        </row>
        <row r="133">
          <cell r="A133" t="str">
            <v>R655</v>
          </cell>
          <cell r="B133" t="str">
            <v>Thurrock</v>
          </cell>
          <cell r="C133">
            <v>45005</v>
          </cell>
        </row>
        <row r="134">
          <cell r="A134" t="str">
            <v>R653</v>
          </cell>
          <cell r="B134" t="str">
            <v>Torbay</v>
          </cell>
          <cell r="C134">
            <v>22727</v>
          </cell>
        </row>
        <row r="135">
          <cell r="A135" t="str">
            <v>R380</v>
          </cell>
          <cell r="B135" t="str">
            <v>Tower Hamlets</v>
          </cell>
          <cell r="C135">
            <v>85293</v>
          </cell>
        </row>
        <row r="136">
          <cell r="A136" t="str">
            <v>R342</v>
          </cell>
          <cell r="B136" t="str">
            <v>Trafford</v>
          </cell>
          <cell r="C136">
            <v>16607</v>
          </cell>
        </row>
        <row r="137">
          <cell r="A137" t="str">
            <v>R369</v>
          </cell>
          <cell r="B137" t="str">
            <v>Wakefield</v>
          </cell>
          <cell r="C137">
            <v>42661</v>
          </cell>
        </row>
        <row r="138">
          <cell r="A138" t="str">
            <v>R363</v>
          </cell>
          <cell r="B138" t="str">
            <v>Walsall</v>
          </cell>
          <cell r="C138">
            <v>27366</v>
          </cell>
        </row>
        <row r="139">
          <cell r="A139" t="str">
            <v>R402</v>
          </cell>
          <cell r="B139" t="str">
            <v>Waltham Forest</v>
          </cell>
          <cell r="C139">
            <v>40255</v>
          </cell>
        </row>
        <row r="140">
          <cell r="A140" t="str">
            <v>R381</v>
          </cell>
          <cell r="B140" t="str">
            <v>Wandsworth</v>
          </cell>
          <cell r="C140">
            <v>104696</v>
          </cell>
        </row>
        <row r="141">
          <cell r="A141" t="str">
            <v>R651</v>
          </cell>
          <cell r="B141" t="str">
            <v>Warrington</v>
          </cell>
          <cell r="C141">
            <v>32991</v>
          </cell>
        </row>
        <row r="142">
          <cell r="A142" t="str">
            <v>R440</v>
          </cell>
          <cell r="B142" t="str">
            <v>Warwickshire</v>
          </cell>
          <cell r="C142">
            <v>76122</v>
          </cell>
        </row>
        <row r="143">
          <cell r="A143" t="str">
            <v>R643</v>
          </cell>
          <cell r="B143" t="str">
            <v>West Berkshire</v>
          </cell>
          <cell r="C143">
            <v>39768</v>
          </cell>
        </row>
        <row r="144">
          <cell r="A144" t="str">
            <v>R441</v>
          </cell>
          <cell r="B144" t="str">
            <v>West Sussex</v>
          </cell>
          <cell r="C144">
            <v>155965</v>
          </cell>
        </row>
        <row r="145">
          <cell r="A145" t="str">
            <v>R382</v>
          </cell>
          <cell r="B145" t="str">
            <v>Westminster</v>
          </cell>
          <cell r="C145">
            <v>113263</v>
          </cell>
        </row>
        <row r="146">
          <cell r="A146" t="str">
            <v>R343</v>
          </cell>
          <cell r="B146" t="str">
            <v>Wigan</v>
          </cell>
          <cell r="C146">
            <v>42966</v>
          </cell>
        </row>
        <row r="147">
          <cell r="A147" t="str">
            <v>R676</v>
          </cell>
          <cell r="B147" t="str">
            <v>Wiltshire</v>
          </cell>
          <cell r="C147">
            <v>100538</v>
          </cell>
        </row>
        <row r="148">
          <cell r="A148" t="str">
            <v>R646</v>
          </cell>
          <cell r="B148" t="str">
            <v>Windsor and Maidenhead</v>
          </cell>
          <cell r="C148">
            <v>47033</v>
          </cell>
        </row>
        <row r="149">
          <cell r="A149" t="str">
            <v>R348</v>
          </cell>
          <cell r="B149" t="str">
            <v>Wirral</v>
          </cell>
          <cell r="C149">
            <v>30063</v>
          </cell>
        </row>
        <row r="150">
          <cell r="A150" t="str">
            <v>R647</v>
          </cell>
          <cell r="B150" t="str">
            <v>Wokingham</v>
          </cell>
          <cell r="C150">
            <v>22295</v>
          </cell>
        </row>
        <row r="151">
          <cell r="A151" t="str">
            <v>R364</v>
          </cell>
          <cell r="B151" t="str">
            <v>Wolverhampton</v>
          </cell>
          <cell r="C151">
            <v>31608</v>
          </cell>
        </row>
        <row r="152">
          <cell r="A152" t="str">
            <v>R671</v>
          </cell>
          <cell r="B152" t="str">
            <v>Worcestershire</v>
          </cell>
          <cell r="C152">
            <v>77937</v>
          </cell>
        </row>
        <row r="153">
          <cell r="A153" t="str">
            <v>R617</v>
          </cell>
          <cell r="B153" t="str">
            <v>York</v>
          </cell>
          <cell r="C153">
            <v>23565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DS2"/>
    </sheetNames>
    <sheetDataSet>
      <sheetData sheetId="0">
        <row r="1">
          <cell r="A1" t="str">
            <v>ACCT</v>
          </cell>
          <cell r="B1" t="str">
            <v>Local Authority</v>
          </cell>
          <cell r="C1" t="str">
            <v>SUDS</v>
          </cell>
        </row>
        <row r="2">
          <cell r="A2" t="str">
            <v>R383</v>
          </cell>
          <cell r="B2" t="str">
            <v>Barking and Dagenham</v>
          </cell>
          <cell r="C2">
            <v>9232.5479369999994</v>
          </cell>
        </row>
        <row r="3">
          <cell r="A3" t="str">
            <v>R384</v>
          </cell>
          <cell r="B3" t="str">
            <v>Barnet</v>
          </cell>
          <cell r="C3">
            <v>9232.5479369999994</v>
          </cell>
        </row>
        <row r="4">
          <cell r="A4" t="str">
            <v>R349</v>
          </cell>
          <cell r="B4" t="str">
            <v>Barnsley</v>
          </cell>
          <cell r="C4">
            <v>9232.5479369999994</v>
          </cell>
        </row>
        <row r="5">
          <cell r="A5" t="str">
            <v>R602</v>
          </cell>
          <cell r="B5" t="str">
            <v>Bath &amp; North East Somerset</v>
          </cell>
          <cell r="C5">
            <v>13848.821900000001</v>
          </cell>
        </row>
        <row r="6">
          <cell r="A6" t="str">
            <v>R679</v>
          </cell>
          <cell r="B6" t="str">
            <v>Bedford</v>
          </cell>
          <cell r="C6">
            <v>9232.5479369999994</v>
          </cell>
        </row>
        <row r="7">
          <cell r="A7" t="str">
            <v>R385</v>
          </cell>
          <cell r="B7" t="str">
            <v>Bexley</v>
          </cell>
          <cell r="C7">
            <v>9232.5479369999994</v>
          </cell>
        </row>
        <row r="8">
          <cell r="A8" t="str">
            <v>R358</v>
          </cell>
          <cell r="B8" t="str">
            <v>Birmingham</v>
          </cell>
          <cell r="C8">
            <v>18465.095870000001</v>
          </cell>
        </row>
        <row r="9">
          <cell r="A9" t="str">
            <v>R659</v>
          </cell>
          <cell r="B9" t="str">
            <v>Blackburn with Darwen</v>
          </cell>
          <cell r="C9">
            <v>9232.5479369999994</v>
          </cell>
        </row>
        <row r="10">
          <cell r="A10" t="str">
            <v>R660</v>
          </cell>
          <cell r="B10" t="str">
            <v>Blackpool</v>
          </cell>
          <cell r="C10">
            <v>9232.5479369999994</v>
          </cell>
        </row>
        <row r="11">
          <cell r="A11" t="str">
            <v>R334</v>
          </cell>
          <cell r="B11" t="str">
            <v>Bolton</v>
          </cell>
          <cell r="C11">
            <v>9232.5479369999994</v>
          </cell>
        </row>
        <row r="12">
          <cell r="A12" t="str">
            <v>R622</v>
          </cell>
          <cell r="B12" t="str">
            <v>Bournemouth</v>
          </cell>
          <cell r="C12">
            <v>9232.5479369999994</v>
          </cell>
        </row>
        <row r="13">
          <cell r="A13" t="str">
            <v>R642</v>
          </cell>
          <cell r="B13" t="str">
            <v>Bracknell Forest</v>
          </cell>
          <cell r="C13">
            <v>9232.5479369999994</v>
          </cell>
        </row>
        <row r="14">
          <cell r="A14" t="str">
            <v>R365</v>
          </cell>
          <cell r="B14" t="str">
            <v>Bradford</v>
          </cell>
          <cell r="C14">
            <v>18465.095870000001</v>
          </cell>
        </row>
        <row r="15">
          <cell r="A15" t="str">
            <v>R386</v>
          </cell>
          <cell r="B15" t="str">
            <v>Brent</v>
          </cell>
          <cell r="C15">
            <v>9232.5479369999994</v>
          </cell>
        </row>
        <row r="16">
          <cell r="A16" t="str">
            <v>R625</v>
          </cell>
          <cell r="B16" t="str">
            <v>Brighton &amp; Hove</v>
          </cell>
          <cell r="C16">
            <v>9232.5479369999994</v>
          </cell>
        </row>
        <row r="17">
          <cell r="A17" t="str">
            <v>R603</v>
          </cell>
          <cell r="B17" t="str">
            <v>Bristol</v>
          </cell>
          <cell r="C17">
            <v>18465.095870000001</v>
          </cell>
        </row>
        <row r="18">
          <cell r="A18" t="str">
            <v>R387</v>
          </cell>
          <cell r="B18" t="str">
            <v>Bromley</v>
          </cell>
          <cell r="C18">
            <v>13848.821900000001</v>
          </cell>
        </row>
        <row r="19">
          <cell r="A19" t="str">
            <v>R633</v>
          </cell>
          <cell r="B19" t="str">
            <v>Buckinghamshire</v>
          </cell>
          <cell r="C19">
            <v>18465.095870000001</v>
          </cell>
        </row>
        <row r="20">
          <cell r="A20" t="str">
            <v>R335</v>
          </cell>
          <cell r="B20" t="str">
            <v>Bury</v>
          </cell>
          <cell r="C20">
            <v>9232.5479369999994</v>
          </cell>
        </row>
        <row r="21">
          <cell r="A21" t="str">
            <v>R366</v>
          </cell>
          <cell r="B21" t="str">
            <v>Calderdale</v>
          </cell>
          <cell r="C21">
            <v>9232.5479369999994</v>
          </cell>
        </row>
        <row r="22">
          <cell r="A22" t="str">
            <v>R663</v>
          </cell>
          <cell r="B22" t="str">
            <v>Cambridgeshire</v>
          </cell>
          <cell r="C22">
            <v>18465.095870000001</v>
          </cell>
        </row>
        <row r="23">
          <cell r="A23" t="str">
            <v>R371</v>
          </cell>
          <cell r="B23" t="str">
            <v>Camden</v>
          </cell>
          <cell r="C23">
            <v>13848.821900000001</v>
          </cell>
        </row>
        <row r="24">
          <cell r="A24" t="str">
            <v>R680</v>
          </cell>
          <cell r="B24" t="str">
            <v>Central Bedfordshire</v>
          </cell>
          <cell r="C24">
            <v>9232.5479369999994</v>
          </cell>
        </row>
        <row r="25">
          <cell r="A25" t="str">
            <v>R677</v>
          </cell>
          <cell r="B25" t="str">
            <v>Cheshire East</v>
          </cell>
          <cell r="C25">
            <v>18465.095870000001</v>
          </cell>
        </row>
        <row r="26">
          <cell r="A26" t="str">
            <v>R678</v>
          </cell>
          <cell r="B26" t="str">
            <v>Cheshire West &amp; Chester</v>
          </cell>
          <cell r="C26">
            <v>13848.821900000001</v>
          </cell>
        </row>
        <row r="27">
          <cell r="A27" t="str">
            <v>R370</v>
          </cell>
          <cell r="B27" t="str">
            <v>City of London</v>
          </cell>
          <cell r="C27">
            <v>9232.5479369999994</v>
          </cell>
        </row>
        <row r="28">
          <cell r="A28" t="str">
            <v>R672</v>
          </cell>
          <cell r="B28" t="str">
            <v>Cornwall</v>
          </cell>
          <cell r="C28">
            <v>18465.095870000001</v>
          </cell>
        </row>
        <row r="29">
          <cell r="A29" t="str">
            <v>R359</v>
          </cell>
          <cell r="B29" t="str">
            <v>Coventry</v>
          </cell>
          <cell r="C29">
            <v>9232.5479369999994</v>
          </cell>
        </row>
        <row r="30">
          <cell r="A30" t="str">
            <v>R388</v>
          </cell>
          <cell r="B30" t="str">
            <v>Croydon</v>
          </cell>
          <cell r="C30">
            <v>9232.5479369999994</v>
          </cell>
        </row>
        <row r="31">
          <cell r="A31" t="str">
            <v>R412</v>
          </cell>
          <cell r="B31" t="str">
            <v>Cumbria</v>
          </cell>
          <cell r="C31">
            <v>18465.095870000001</v>
          </cell>
        </row>
        <row r="32">
          <cell r="A32" t="str">
            <v>R624</v>
          </cell>
          <cell r="B32" t="str">
            <v>Darlington</v>
          </cell>
          <cell r="C32">
            <v>9232.5479369999994</v>
          </cell>
        </row>
        <row r="33">
          <cell r="A33" t="str">
            <v>R621</v>
          </cell>
          <cell r="B33" t="str">
            <v>Derby</v>
          </cell>
          <cell r="C33">
            <v>9232.5479369999994</v>
          </cell>
        </row>
        <row r="34">
          <cell r="A34" t="str">
            <v>R634</v>
          </cell>
          <cell r="B34" t="str">
            <v>Derbyshire</v>
          </cell>
          <cell r="C34">
            <v>18465.095870000001</v>
          </cell>
        </row>
        <row r="35">
          <cell r="A35" t="str">
            <v>R665</v>
          </cell>
          <cell r="B35" t="str">
            <v>Devon</v>
          </cell>
          <cell r="C35">
            <v>18465.095870000001</v>
          </cell>
        </row>
        <row r="36">
          <cell r="A36" t="str">
            <v>R350</v>
          </cell>
          <cell r="B36" t="str">
            <v>Doncaster</v>
          </cell>
          <cell r="C36">
            <v>9232.5479369999994</v>
          </cell>
        </row>
        <row r="37">
          <cell r="A37" t="str">
            <v>R635</v>
          </cell>
          <cell r="B37" t="str">
            <v>Dorset</v>
          </cell>
          <cell r="C37">
            <v>18465.095870000001</v>
          </cell>
        </row>
        <row r="38">
          <cell r="A38" t="str">
            <v>R360</v>
          </cell>
          <cell r="B38" t="str">
            <v>Dudley</v>
          </cell>
          <cell r="C38">
            <v>13848.821900000001</v>
          </cell>
        </row>
        <row r="39">
          <cell r="A39" t="str">
            <v>R673</v>
          </cell>
          <cell r="B39" t="str">
            <v>Durham</v>
          </cell>
          <cell r="C39">
            <v>18465.095870000001</v>
          </cell>
        </row>
        <row r="40">
          <cell r="A40" t="str">
            <v>R389</v>
          </cell>
          <cell r="B40" t="str">
            <v>Ealing</v>
          </cell>
          <cell r="C40">
            <v>9232.5479369999994</v>
          </cell>
        </row>
        <row r="41">
          <cell r="A41" t="str">
            <v>R610</v>
          </cell>
          <cell r="B41" t="str">
            <v>East Riding of Yorkshire</v>
          </cell>
          <cell r="C41">
            <v>18465.095870000001</v>
          </cell>
        </row>
        <row r="42">
          <cell r="A42" t="str">
            <v>R637</v>
          </cell>
          <cell r="B42" t="str">
            <v>East Sussex</v>
          </cell>
          <cell r="C42">
            <v>18465.095870000001</v>
          </cell>
        </row>
        <row r="43">
          <cell r="A43" t="str">
            <v>R390</v>
          </cell>
          <cell r="B43" t="str">
            <v>Enfield</v>
          </cell>
          <cell r="C43">
            <v>9232.5479369999994</v>
          </cell>
        </row>
        <row r="44">
          <cell r="A44" t="str">
            <v>R666</v>
          </cell>
          <cell r="B44" t="str">
            <v>Essex</v>
          </cell>
          <cell r="C44">
            <v>18465.095870000001</v>
          </cell>
        </row>
        <row r="45">
          <cell r="A45" t="str">
            <v>R353</v>
          </cell>
          <cell r="B45" t="str">
            <v>Gateshead</v>
          </cell>
          <cell r="C45">
            <v>9232.5479369999994</v>
          </cell>
        </row>
        <row r="46">
          <cell r="A46" t="str">
            <v>R419</v>
          </cell>
          <cell r="B46" t="str">
            <v>Gloucestershire</v>
          </cell>
          <cell r="C46">
            <v>18465.095870000001</v>
          </cell>
        </row>
        <row r="47">
          <cell r="A47" t="str">
            <v>R372</v>
          </cell>
          <cell r="B47" t="str">
            <v>Greenwich</v>
          </cell>
          <cell r="C47">
            <v>9232.5479369999994</v>
          </cell>
        </row>
        <row r="48">
          <cell r="A48" t="str">
            <v>R373</v>
          </cell>
          <cell r="B48" t="str">
            <v>Hackney</v>
          </cell>
          <cell r="C48">
            <v>9232.5479369999994</v>
          </cell>
        </row>
        <row r="49">
          <cell r="A49" t="str">
            <v>R650</v>
          </cell>
          <cell r="B49" t="str">
            <v>Halton</v>
          </cell>
          <cell r="C49">
            <v>9232.5479369999994</v>
          </cell>
        </row>
        <row r="50">
          <cell r="A50" t="str">
            <v>R374</v>
          </cell>
          <cell r="B50" t="str">
            <v>Hammersmith and Fulham</v>
          </cell>
          <cell r="C50">
            <v>9232.5479369999994</v>
          </cell>
        </row>
        <row r="51">
          <cell r="A51" t="str">
            <v>R638</v>
          </cell>
          <cell r="B51" t="str">
            <v>Hampshire</v>
          </cell>
          <cell r="C51">
            <v>18465.095870000001</v>
          </cell>
        </row>
        <row r="52">
          <cell r="A52" t="str">
            <v>R391</v>
          </cell>
          <cell r="B52" t="str">
            <v>Haringey</v>
          </cell>
          <cell r="C52">
            <v>9232.5479369999994</v>
          </cell>
        </row>
        <row r="53">
          <cell r="A53" t="str">
            <v>R392</v>
          </cell>
          <cell r="B53" t="str">
            <v>Harrow</v>
          </cell>
          <cell r="C53">
            <v>9232.5479369999994</v>
          </cell>
        </row>
        <row r="54">
          <cell r="A54" t="str">
            <v>R606</v>
          </cell>
          <cell r="B54" t="str">
            <v>Hartlepool</v>
          </cell>
          <cell r="C54">
            <v>9232.5479369999994</v>
          </cell>
        </row>
        <row r="55">
          <cell r="A55" t="str">
            <v>R393</v>
          </cell>
          <cell r="B55" t="str">
            <v>Havering</v>
          </cell>
          <cell r="C55">
            <v>9232.5479369999994</v>
          </cell>
        </row>
        <row r="56">
          <cell r="A56" t="str">
            <v>R656</v>
          </cell>
          <cell r="B56" t="str">
            <v xml:space="preserve">Herefordshire </v>
          </cell>
          <cell r="C56">
            <v>13848.821900000001</v>
          </cell>
        </row>
        <row r="57">
          <cell r="A57" t="str">
            <v>R422</v>
          </cell>
          <cell r="B57" t="str">
            <v>Hertfordshire</v>
          </cell>
          <cell r="C57">
            <v>18465.095870000001</v>
          </cell>
        </row>
        <row r="58">
          <cell r="A58" t="str">
            <v>R394</v>
          </cell>
          <cell r="B58" t="str">
            <v>Hillingdon</v>
          </cell>
          <cell r="C58">
            <v>13848.821900000001</v>
          </cell>
        </row>
        <row r="59">
          <cell r="A59" t="str">
            <v>R395</v>
          </cell>
          <cell r="B59" t="str">
            <v>Hounslow</v>
          </cell>
          <cell r="C59">
            <v>13848.821900000001</v>
          </cell>
        </row>
        <row r="60">
          <cell r="A60" t="str">
            <v>R601</v>
          </cell>
          <cell r="B60" t="str">
            <v>Isle of Wight</v>
          </cell>
          <cell r="C60">
            <v>9232.5479369999994</v>
          </cell>
        </row>
        <row r="61">
          <cell r="A61" t="str">
            <v>R403</v>
          </cell>
          <cell r="B61" t="str">
            <v>Isles of Scilly</v>
          </cell>
          <cell r="C61">
            <v>9232.5479369999994</v>
          </cell>
        </row>
        <row r="62">
          <cell r="A62" t="str">
            <v>R375</v>
          </cell>
          <cell r="B62" t="str">
            <v>Islington</v>
          </cell>
          <cell r="C62">
            <v>9232.5479369999994</v>
          </cell>
        </row>
        <row r="63">
          <cell r="A63" t="str">
            <v>R376</v>
          </cell>
          <cell r="B63" t="str">
            <v>Kensington and Chelsea</v>
          </cell>
          <cell r="C63">
            <v>9232.5479369999994</v>
          </cell>
        </row>
        <row r="64">
          <cell r="A64" t="str">
            <v>R667</v>
          </cell>
          <cell r="B64" t="str">
            <v>Kent</v>
          </cell>
          <cell r="C64">
            <v>18465.095870000001</v>
          </cell>
        </row>
        <row r="65">
          <cell r="A65" t="str">
            <v>R611</v>
          </cell>
          <cell r="B65" t="str">
            <v>Kingston upon Hull</v>
          </cell>
          <cell r="C65">
            <v>9232.5479369999994</v>
          </cell>
        </row>
        <row r="66">
          <cell r="A66" t="str">
            <v>R396</v>
          </cell>
          <cell r="B66" t="str">
            <v>Kingston upon Thames</v>
          </cell>
          <cell r="C66">
            <v>9232.5479369999994</v>
          </cell>
        </row>
        <row r="67">
          <cell r="A67" t="str">
            <v>R367</v>
          </cell>
          <cell r="B67" t="str">
            <v>Kirklees</v>
          </cell>
          <cell r="C67">
            <v>13848.821900000001</v>
          </cell>
        </row>
        <row r="68">
          <cell r="A68" t="str">
            <v>R344</v>
          </cell>
          <cell r="B68" t="str">
            <v>Knowsley</v>
          </cell>
          <cell r="C68">
            <v>9232.5479369999994</v>
          </cell>
        </row>
        <row r="69">
          <cell r="A69" t="str">
            <v>R377</v>
          </cell>
          <cell r="B69" t="str">
            <v>Lambeth</v>
          </cell>
          <cell r="C69">
            <v>9232.5479369999994</v>
          </cell>
        </row>
        <row r="70">
          <cell r="A70" t="str">
            <v>R668</v>
          </cell>
          <cell r="B70" t="str">
            <v>Lancashire</v>
          </cell>
          <cell r="C70">
            <v>18465.095870000001</v>
          </cell>
        </row>
        <row r="71">
          <cell r="A71" t="str">
            <v>R368</v>
          </cell>
          <cell r="B71" t="str">
            <v>Leeds</v>
          </cell>
          <cell r="C71">
            <v>18465.095870000001</v>
          </cell>
        </row>
        <row r="72">
          <cell r="A72" t="str">
            <v>R628</v>
          </cell>
          <cell r="B72" t="str">
            <v>Leicester</v>
          </cell>
          <cell r="C72">
            <v>13848.821900000001</v>
          </cell>
        </row>
        <row r="73">
          <cell r="A73" t="str">
            <v>R639</v>
          </cell>
          <cell r="B73" t="str">
            <v>Leicestershire</v>
          </cell>
          <cell r="C73">
            <v>18465.095870000001</v>
          </cell>
        </row>
        <row r="74">
          <cell r="A74" t="str">
            <v>R378</v>
          </cell>
          <cell r="B74" t="str">
            <v>Lewisham</v>
          </cell>
          <cell r="C74">
            <v>9232.5479369999994</v>
          </cell>
        </row>
        <row r="75">
          <cell r="A75" t="str">
            <v>R428</v>
          </cell>
          <cell r="B75" t="str">
            <v>Lincolnshire</v>
          </cell>
          <cell r="C75">
            <v>18465.095870000001</v>
          </cell>
        </row>
        <row r="76">
          <cell r="A76" t="str">
            <v>R345</v>
          </cell>
          <cell r="B76" t="str">
            <v>Liverpool</v>
          </cell>
          <cell r="C76">
            <v>18465.095870000001</v>
          </cell>
        </row>
        <row r="77">
          <cell r="A77" t="str">
            <v>R619</v>
          </cell>
          <cell r="B77" t="str">
            <v>Luton</v>
          </cell>
          <cell r="C77">
            <v>9232.5479369999994</v>
          </cell>
        </row>
        <row r="78">
          <cell r="A78" t="str">
            <v>R336</v>
          </cell>
          <cell r="B78" t="str">
            <v>Manchester</v>
          </cell>
          <cell r="C78">
            <v>13848.821900000001</v>
          </cell>
        </row>
        <row r="79">
          <cell r="A79" t="str">
            <v>R658</v>
          </cell>
          <cell r="B79" t="str">
            <v xml:space="preserve">Medway </v>
          </cell>
          <cell r="C79">
            <v>9232.5479369999994</v>
          </cell>
        </row>
        <row r="80">
          <cell r="A80" t="str">
            <v>R397</v>
          </cell>
          <cell r="B80" t="str">
            <v>Merton</v>
          </cell>
          <cell r="C80">
            <v>9232.5479369999994</v>
          </cell>
        </row>
        <row r="81">
          <cell r="A81" t="str">
            <v>R607</v>
          </cell>
          <cell r="B81" t="str">
            <v>Middlesbrough</v>
          </cell>
          <cell r="C81">
            <v>9232.5479369999994</v>
          </cell>
        </row>
        <row r="82">
          <cell r="A82" t="str">
            <v>R620</v>
          </cell>
          <cell r="B82" t="str">
            <v>Milton Keynes</v>
          </cell>
          <cell r="C82">
            <v>9232.5479369999994</v>
          </cell>
        </row>
        <row r="83">
          <cell r="A83" t="str">
            <v>R354</v>
          </cell>
          <cell r="B83" t="str">
            <v>Newcastle upon Tyne</v>
          </cell>
          <cell r="C83">
            <v>9232.5479369999994</v>
          </cell>
        </row>
        <row r="84">
          <cell r="A84" t="str">
            <v>R398</v>
          </cell>
          <cell r="B84" t="str">
            <v>Newham</v>
          </cell>
          <cell r="C84">
            <v>9232.5479369999994</v>
          </cell>
        </row>
        <row r="85">
          <cell r="A85" t="str">
            <v>R429</v>
          </cell>
          <cell r="B85" t="str">
            <v>Norfolk</v>
          </cell>
          <cell r="C85">
            <v>18465.095870000001</v>
          </cell>
        </row>
        <row r="86">
          <cell r="A86" t="str">
            <v>R612</v>
          </cell>
          <cell r="B86" t="str">
            <v>North East Lincolnshire</v>
          </cell>
          <cell r="C86">
            <v>9232.5479369999994</v>
          </cell>
        </row>
        <row r="87">
          <cell r="A87" t="str">
            <v>R613</v>
          </cell>
          <cell r="B87" t="str">
            <v>North Lincolnshire</v>
          </cell>
          <cell r="C87">
            <v>9232.5479369999994</v>
          </cell>
        </row>
        <row r="88">
          <cell r="A88" t="str">
            <v>R605</v>
          </cell>
          <cell r="B88" t="str">
            <v>North Somerset</v>
          </cell>
          <cell r="C88">
            <v>9232.5479369999994</v>
          </cell>
        </row>
        <row r="89">
          <cell r="A89" t="str">
            <v>R355</v>
          </cell>
          <cell r="B89" t="str">
            <v>North Tyneside</v>
          </cell>
          <cell r="C89">
            <v>9232.5479369999994</v>
          </cell>
        </row>
        <row r="90">
          <cell r="A90" t="str">
            <v>R618</v>
          </cell>
          <cell r="B90" t="str">
            <v>North Yorkshire</v>
          </cell>
          <cell r="C90">
            <v>18465.095870000001</v>
          </cell>
        </row>
        <row r="91">
          <cell r="A91" t="str">
            <v>R430</v>
          </cell>
          <cell r="B91" t="str">
            <v>Northamptonshire</v>
          </cell>
          <cell r="C91">
            <v>18465.095870000001</v>
          </cell>
        </row>
        <row r="92">
          <cell r="A92" t="str">
            <v>R674</v>
          </cell>
          <cell r="B92" t="str">
            <v>Northumberland</v>
          </cell>
          <cell r="C92">
            <v>13848.821900000001</v>
          </cell>
        </row>
        <row r="93">
          <cell r="A93" t="str">
            <v>R661</v>
          </cell>
          <cell r="B93" t="str">
            <v>Nottingham</v>
          </cell>
          <cell r="C93">
            <v>9232.5479369999994</v>
          </cell>
        </row>
        <row r="94">
          <cell r="A94" t="str">
            <v>R669</v>
          </cell>
          <cell r="B94" t="str">
            <v>Nottinghamshire</v>
          </cell>
          <cell r="C94">
            <v>18465.095870000001</v>
          </cell>
        </row>
        <row r="95">
          <cell r="A95" t="str">
            <v>R337</v>
          </cell>
          <cell r="B95" t="str">
            <v>Oldham</v>
          </cell>
          <cell r="C95">
            <v>9232.5479369999994</v>
          </cell>
        </row>
        <row r="96">
          <cell r="A96" t="str">
            <v>R434</v>
          </cell>
          <cell r="B96" t="str">
            <v>Oxfordshire</v>
          </cell>
          <cell r="C96">
            <v>18465.095870000001</v>
          </cell>
        </row>
        <row r="97">
          <cell r="A97" t="str">
            <v>R649</v>
          </cell>
          <cell r="B97" t="str">
            <v>Peterborough</v>
          </cell>
          <cell r="C97">
            <v>9232.5479369999994</v>
          </cell>
        </row>
        <row r="98">
          <cell r="A98" t="str">
            <v>R652</v>
          </cell>
          <cell r="B98" t="str">
            <v>Plymouth</v>
          </cell>
          <cell r="C98">
            <v>18465.095870000001</v>
          </cell>
        </row>
        <row r="99">
          <cell r="A99" t="str">
            <v>R623</v>
          </cell>
          <cell r="B99" t="str">
            <v>Poole</v>
          </cell>
          <cell r="C99">
            <v>9232.5479369999994</v>
          </cell>
        </row>
        <row r="100">
          <cell r="A100" t="str">
            <v>R626</v>
          </cell>
          <cell r="B100" t="str">
            <v>Portsmouth</v>
          </cell>
          <cell r="C100">
            <v>9232.5479369999994</v>
          </cell>
        </row>
        <row r="101">
          <cell r="A101" t="str">
            <v>R644</v>
          </cell>
          <cell r="B101" t="str">
            <v>Reading</v>
          </cell>
          <cell r="C101">
            <v>9232.5479369999994</v>
          </cell>
        </row>
        <row r="102">
          <cell r="A102" t="str">
            <v>R399</v>
          </cell>
          <cell r="B102" t="str">
            <v>Redbridge</v>
          </cell>
          <cell r="C102">
            <v>9232.5479369999994</v>
          </cell>
        </row>
        <row r="103">
          <cell r="A103" t="str">
            <v>R608</v>
          </cell>
          <cell r="B103" t="str">
            <v>Redcar and Cleveland</v>
          </cell>
          <cell r="C103">
            <v>9232.5479369999994</v>
          </cell>
        </row>
        <row r="104">
          <cell r="A104" t="str">
            <v>R400</v>
          </cell>
          <cell r="B104" t="str">
            <v>Richmond upon Thames</v>
          </cell>
          <cell r="C104">
            <v>9232.5479369999994</v>
          </cell>
        </row>
        <row r="105">
          <cell r="A105" t="str">
            <v>R338</v>
          </cell>
          <cell r="B105" t="str">
            <v>Rochdale</v>
          </cell>
          <cell r="C105">
            <v>9232.5479369999994</v>
          </cell>
        </row>
        <row r="106">
          <cell r="A106" t="str">
            <v>R351</v>
          </cell>
          <cell r="B106" t="str">
            <v>Rotherham</v>
          </cell>
          <cell r="C106">
            <v>9232.5479369999994</v>
          </cell>
        </row>
        <row r="107">
          <cell r="A107" t="str">
            <v>R629</v>
          </cell>
          <cell r="B107" t="str">
            <v>Rutland</v>
          </cell>
          <cell r="C107">
            <v>9232.5479369999994</v>
          </cell>
        </row>
        <row r="108">
          <cell r="A108" t="str">
            <v>R339</v>
          </cell>
          <cell r="B108" t="str">
            <v>Salford</v>
          </cell>
          <cell r="C108">
            <v>9232.5479369999994</v>
          </cell>
        </row>
        <row r="109">
          <cell r="A109" t="str">
            <v>R361</v>
          </cell>
          <cell r="B109" t="str">
            <v>Sandwell</v>
          </cell>
          <cell r="C109">
            <v>9232.5479369999994</v>
          </cell>
        </row>
        <row r="110">
          <cell r="A110" t="str">
            <v>R347</v>
          </cell>
          <cell r="B110" t="str">
            <v>Sefton</v>
          </cell>
          <cell r="C110">
            <v>9232.5479369999994</v>
          </cell>
        </row>
        <row r="111">
          <cell r="A111" t="str">
            <v>R352</v>
          </cell>
          <cell r="B111" t="str">
            <v>Sheffield</v>
          </cell>
          <cell r="C111">
            <v>18465.095870000001</v>
          </cell>
        </row>
        <row r="112">
          <cell r="A112" t="str">
            <v>R675</v>
          </cell>
          <cell r="B112" t="str">
            <v>Shropshire</v>
          </cell>
          <cell r="C112">
            <v>13848.821900000001</v>
          </cell>
        </row>
        <row r="113">
          <cell r="A113" t="str">
            <v>R645</v>
          </cell>
          <cell r="B113" t="str">
            <v>Slough</v>
          </cell>
          <cell r="C113">
            <v>9232.5479369999994</v>
          </cell>
        </row>
        <row r="114">
          <cell r="A114" t="str">
            <v>R362</v>
          </cell>
          <cell r="B114" t="str">
            <v>Solihull</v>
          </cell>
          <cell r="C114">
            <v>9232.5479369999994</v>
          </cell>
        </row>
        <row r="115">
          <cell r="A115" t="str">
            <v>R436</v>
          </cell>
          <cell r="B115" t="str">
            <v>Somerset</v>
          </cell>
          <cell r="C115">
            <v>18465.095870000001</v>
          </cell>
        </row>
        <row r="116">
          <cell r="A116" t="str">
            <v>R604</v>
          </cell>
          <cell r="B116" t="str">
            <v>South Gloucestershire</v>
          </cell>
          <cell r="C116">
            <v>18465.095870000001</v>
          </cell>
        </row>
        <row r="117">
          <cell r="A117" t="str">
            <v>R356</v>
          </cell>
          <cell r="B117" t="str">
            <v>South Tyneside</v>
          </cell>
          <cell r="C117">
            <v>9232.5479369999994</v>
          </cell>
        </row>
        <row r="118">
          <cell r="A118" t="str">
            <v>R627</v>
          </cell>
          <cell r="B118" t="str">
            <v>Southampton</v>
          </cell>
          <cell r="C118">
            <v>9232.5479369999994</v>
          </cell>
        </row>
        <row r="119">
          <cell r="A119" t="str">
            <v>R654</v>
          </cell>
          <cell r="B119" t="str">
            <v>Southend-on-Sea</v>
          </cell>
          <cell r="C119">
            <v>9232.5479369999994</v>
          </cell>
        </row>
        <row r="120">
          <cell r="A120" t="str">
            <v>R379</v>
          </cell>
          <cell r="B120" t="str">
            <v>Southwark</v>
          </cell>
          <cell r="C120">
            <v>13848.821900000001</v>
          </cell>
        </row>
        <row r="121">
          <cell r="A121" t="str">
            <v>R346</v>
          </cell>
          <cell r="B121" t="str">
            <v>St Helens</v>
          </cell>
          <cell r="C121">
            <v>9232.5479369999994</v>
          </cell>
        </row>
        <row r="122">
          <cell r="A122" t="str">
            <v>R640</v>
          </cell>
          <cell r="B122" t="str">
            <v>Staffordshire</v>
          </cell>
          <cell r="C122">
            <v>18465.095870000001</v>
          </cell>
        </row>
        <row r="123">
          <cell r="A123" t="str">
            <v>R340</v>
          </cell>
          <cell r="B123" t="str">
            <v>Stockport</v>
          </cell>
          <cell r="C123">
            <v>9232.5479369999994</v>
          </cell>
        </row>
        <row r="124">
          <cell r="A124" t="str">
            <v>R609</v>
          </cell>
          <cell r="B124" t="str">
            <v>Stockton-on-Tees</v>
          </cell>
          <cell r="C124">
            <v>9232.5479369999994</v>
          </cell>
        </row>
        <row r="125">
          <cell r="A125" t="str">
            <v>R630</v>
          </cell>
          <cell r="B125" t="str">
            <v>Stoke-on-Trent</v>
          </cell>
          <cell r="C125">
            <v>9232.5479369999994</v>
          </cell>
        </row>
        <row r="126">
          <cell r="A126" t="str">
            <v>R438</v>
          </cell>
          <cell r="B126" t="str">
            <v>Suffolk</v>
          </cell>
          <cell r="C126">
            <v>18465.095870000001</v>
          </cell>
        </row>
        <row r="127">
          <cell r="A127" t="str">
            <v>R357</v>
          </cell>
          <cell r="B127" t="str">
            <v>Sunderland</v>
          </cell>
          <cell r="C127">
            <v>9232.5479369999994</v>
          </cell>
        </row>
        <row r="128">
          <cell r="A128" t="str">
            <v>R439</v>
          </cell>
          <cell r="B128" t="str">
            <v>Surrey</v>
          </cell>
          <cell r="C128">
            <v>18465.095870000001</v>
          </cell>
        </row>
        <row r="129">
          <cell r="A129" t="str">
            <v>R401</v>
          </cell>
          <cell r="B129" t="str">
            <v>Sutton</v>
          </cell>
          <cell r="C129">
            <v>9232.5479369999994</v>
          </cell>
        </row>
        <row r="130">
          <cell r="A130" t="str">
            <v>R631</v>
          </cell>
          <cell r="B130" t="str">
            <v>Swindon</v>
          </cell>
          <cell r="C130">
            <v>13848.821900000001</v>
          </cell>
        </row>
        <row r="131">
          <cell r="A131" t="str">
            <v>R341</v>
          </cell>
          <cell r="B131" t="str">
            <v>Tameside</v>
          </cell>
          <cell r="C131">
            <v>9232.5479369999994</v>
          </cell>
        </row>
        <row r="132">
          <cell r="A132" t="str">
            <v>R662</v>
          </cell>
          <cell r="B132" t="str">
            <v>Telford and the Wrekin</v>
          </cell>
          <cell r="C132">
            <v>9232.5479369999994</v>
          </cell>
        </row>
        <row r="133">
          <cell r="A133" t="str">
            <v>R655</v>
          </cell>
          <cell r="B133" t="str">
            <v>Thurrock</v>
          </cell>
          <cell r="C133">
            <v>18465.095870000001</v>
          </cell>
        </row>
        <row r="134">
          <cell r="A134" t="str">
            <v>R653</v>
          </cell>
          <cell r="B134" t="str">
            <v>Torbay</v>
          </cell>
          <cell r="C134">
            <v>9232.5479369999994</v>
          </cell>
        </row>
        <row r="135">
          <cell r="A135" t="str">
            <v>R380</v>
          </cell>
          <cell r="B135" t="str">
            <v>Tower Hamlets</v>
          </cell>
          <cell r="C135">
            <v>13848.821900000001</v>
          </cell>
        </row>
        <row r="136">
          <cell r="A136" t="str">
            <v>R342</v>
          </cell>
          <cell r="B136" t="str">
            <v>Trafford</v>
          </cell>
          <cell r="C136">
            <v>9232.5479369999994</v>
          </cell>
        </row>
        <row r="137">
          <cell r="A137" t="str">
            <v>R369</v>
          </cell>
          <cell r="B137" t="str">
            <v>Wakefield</v>
          </cell>
          <cell r="C137">
            <v>13848.821900000001</v>
          </cell>
        </row>
        <row r="138">
          <cell r="A138" t="str">
            <v>R363</v>
          </cell>
          <cell r="B138" t="str">
            <v>Walsall</v>
          </cell>
          <cell r="C138">
            <v>9232.5479369999994</v>
          </cell>
        </row>
        <row r="139">
          <cell r="A139" t="str">
            <v>R402</v>
          </cell>
          <cell r="B139" t="str">
            <v>Waltham Forest</v>
          </cell>
          <cell r="C139">
            <v>9232.5479369999994</v>
          </cell>
        </row>
        <row r="140">
          <cell r="A140" t="str">
            <v>R381</v>
          </cell>
          <cell r="B140" t="str">
            <v>Wandsworth</v>
          </cell>
          <cell r="C140">
            <v>13848.821900000001</v>
          </cell>
        </row>
        <row r="141">
          <cell r="A141" t="str">
            <v>R651</v>
          </cell>
          <cell r="B141" t="str">
            <v>Warrington</v>
          </cell>
          <cell r="C141">
            <v>9232.5479369999994</v>
          </cell>
        </row>
        <row r="142">
          <cell r="A142" t="str">
            <v>R440</v>
          </cell>
          <cell r="B142" t="str">
            <v>Warwickshire</v>
          </cell>
          <cell r="C142">
            <v>18465.095870000001</v>
          </cell>
        </row>
        <row r="143">
          <cell r="A143" t="str">
            <v>R643</v>
          </cell>
          <cell r="B143" t="str">
            <v>West Berkshire</v>
          </cell>
          <cell r="C143">
            <v>9232.5479369999994</v>
          </cell>
        </row>
        <row r="144">
          <cell r="A144" t="str">
            <v>R441</v>
          </cell>
          <cell r="B144" t="str">
            <v>West Sussex</v>
          </cell>
          <cell r="C144">
            <v>18465.095870000001</v>
          </cell>
        </row>
        <row r="145">
          <cell r="A145" t="str">
            <v>R382</v>
          </cell>
          <cell r="B145" t="str">
            <v>Westminster</v>
          </cell>
          <cell r="C145">
            <v>18465.095870000001</v>
          </cell>
        </row>
        <row r="146">
          <cell r="A146" t="str">
            <v>R343</v>
          </cell>
          <cell r="B146" t="str">
            <v>Wigan</v>
          </cell>
          <cell r="C146">
            <v>9232.5479369999994</v>
          </cell>
        </row>
        <row r="147">
          <cell r="A147" t="str">
            <v>R676</v>
          </cell>
          <cell r="B147" t="str">
            <v>Wiltshire</v>
          </cell>
          <cell r="C147">
            <v>18465.095870000001</v>
          </cell>
        </row>
        <row r="148">
          <cell r="A148" t="str">
            <v>R646</v>
          </cell>
          <cell r="B148" t="str">
            <v>Windsor and Maidenhead</v>
          </cell>
          <cell r="C148">
            <v>9232.5479369999994</v>
          </cell>
        </row>
        <row r="149">
          <cell r="A149" t="str">
            <v>R348</v>
          </cell>
          <cell r="B149" t="str">
            <v>Wirral</v>
          </cell>
          <cell r="C149">
            <v>9232.5479369999994</v>
          </cell>
        </row>
        <row r="150">
          <cell r="A150" t="str">
            <v>R647</v>
          </cell>
          <cell r="B150" t="str">
            <v>Wokingham</v>
          </cell>
          <cell r="C150">
            <v>9232.5479369999994</v>
          </cell>
        </row>
        <row r="151">
          <cell r="A151" t="str">
            <v>R364</v>
          </cell>
          <cell r="B151" t="str">
            <v>Wolverhampton</v>
          </cell>
          <cell r="C151">
            <v>9232.5479369999994</v>
          </cell>
        </row>
        <row r="152">
          <cell r="A152" t="str">
            <v>R671</v>
          </cell>
          <cell r="B152" t="str">
            <v>Worcestershire</v>
          </cell>
          <cell r="C152">
            <v>18465.095870000001</v>
          </cell>
        </row>
        <row r="153">
          <cell r="A153" t="str">
            <v>R617</v>
          </cell>
          <cell r="B153" t="str">
            <v>York</v>
          </cell>
          <cell r="C153">
            <v>9232.5479369999994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FA"/>
    </sheetNames>
    <sheetDataSet>
      <sheetData sheetId="0">
        <row r="1">
          <cell r="A1" t="str">
            <v>ACCT</v>
          </cell>
          <cell r="B1" t="str">
            <v>Local Authority</v>
          </cell>
          <cell r="C1" t="str">
            <v>COFA</v>
          </cell>
        </row>
        <row r="2">
          <cell r="A2" t="str">
            <v>R672</v>
          </cell>
          <cell r="B2" t="str">
            <v>Cornwall</v>
          </cell>
          <cell r="C2">
            <v>693.23</v>
          </cell>
        </row>
        <row r="3">
          <cell r="A3" t="str">
            <v>R673</v>
          </cell>
          <cell r="B3" t="str">
            <v>Durham</v>
          </cell>
          <cell r="C3">
            <v>693.23</v>
          </cell>
        </row>
        <row r="4">
          <cell r="A4" t="str">
            <v>R601</v>
          </cell>
          <cell r="B4" t="str">
            <v>Isle of Wight</v>
          </cell>
          <cell r="C4">
            <v>693.23</v>
          </cell>
        </row>
        <row r="5">
          <cell r="A5" t="str">
            <v>R674</v>
          </cell>
          <cell r="B5" t="str">
            <v>Northumberland</v>
          </cell>
          <cell r="C5">
            <v>693.23</v>
          </cell>
        </row>
        <row r="6">
          <cell r="A6" t="str">
            <v>R675</v>
          </cell>
          <cell r="B6" t="str">
            <v>Shropshire</v>
          </cell>
          <cell r="C6">
            <v>693.23</v>
          </cell>
        </row>
        <row r="7">
          <cell r="A7" t="str">
            <v>R676</v>
          </cell>
          <cell r="B7" t="str">
            <v>Wiltshire</v>
          </cell>
          <cell r="C7">
            <v>693.23</v>
          </cell>
        </row>
        <row r="8">
          <cell r="A8" t="str">
            <v>R285</v>
          </cell>
          <cell r="B8" t="str">
            <v>Adur</v>
          </cell>
          <cell r="C8">
            <v>693.23</v>
          </cell>
        </row>
        <row r="9">
          <cell r="A9" t="str">
            <v>R46</v>
          </cell>
          <cell r="B9" t="str">
            <v>Allerdale</v>
          </cell>
          <cell r="C9">
            <v>693.23</v>
          </cell>
        </row>
        <row r="10">
          <cell r="A10" t="str">
            <v>R52</v>
          </cell>
          <cell r="B10" t="str">
            <v>Amber Valley</v>
          </cell>
          <cell r="C10">
            <v>693.23</v>
          </cell>
        </row>
        <row r="11">
          <cell r="A11" t="str">
            <v>R286</v>
          </cell>
          <cell r="B11" t="str">
            <v>Arun</v>
          </cell>
          <cell r="C11">
            <v>693.23</v>
          </cell>
        </row>
        <row r="12">
          <cell r="A12" t="str">
            <v>R229</v>
          </cell>
          <cell r="B12" t="str">
            <v>Ashfield</v>
          </cell>
          <cell r="C12">
            <v>693.23</v>
          </cell>
        </row>
        <row r="13">
          <cell r="A13" t="str">
            <v>R157</v>
          </cell>
          <cell r="B13" t="str">
            <v>Ashford</v>
          </cell>
          <cell r="C13">
            <v>693.23</v>
          </cell>
        </row>
        <row r="14">
          <cell r="A14" t="str">
            <v>R17</v>
          </cell>
          <cell r="B14" t="str">
            <v>Aylesbury Vale</v>
          </cell>
          <cell r="C14">
            <v>693.23</v>
          </cell>
        </row>
        <row r="15">
          <cell r="A15" t="str">
            <v>R262</v>
          </cell>
          <cell r="B15" t="str">
            <v>Babergh</v>
          </cell>
          <cell r="C15">
            <v>693.23</v>
          </cell>
        </row>
        <row r="16">
          <cell r="A16" t="str">
            <v>R47</v>
          </cell>
          <cell r="B16" t="str">
            <v>Barrow-in-Furness</v>
          </cell>
          <cell r="C16">
            <v>693.23</v>
          </cell>
        </row>
        <row r="17">
          <cell r="A17" t="str">
            <v>R94</v>
          </cell>
          <cell r="B17" t="str">
            <v>Basildon</v>
          </cell>
          <cell r="C17">
            <v>693.23</v>
          </cell>
        </row>
        <row r="18">
          <cell r="A18" t="str">
            <v>R114</v>
          </cell>
          <cell r="B18" t="str">
            <v>Basingstoke and Deane</v>
          </cell>
          <cell r="C18">
            <v>693.23</v>
          </cell>
        </row>
        <row r="19">
          <cell r="A19" t="str">
            <v>R230</v>
          </cell>
          <cell r="B19" t="str">
            <v>Bassetlaw</v>
          </cell>
          <cell r="C19">
            <v>693.23</v>
          </cell>
        </row>
        <row r="20">
          <cell r="A20" t="str">
            <v>R185</v>
          </cell>
          <cell r="B20" t="str">
            <v>Blaby</v>
          </cell>
          <cell r="C20">
            <v>693.23</v>
          </cell>
        </row>
        <row r="21">
          <cell r="A21" t="str">
            <v>R53</v>
          </cell>
          <cell r="B21" t="str">
            <v>Bolsover</v>
          </cell>
          <cell r="C21">
            <v>693.23</v>
          </cell>
        </row>
        <row r="22">
          <cell r="A22" t="str">
            <v>R194</v>
          </cell>
          <cell r="B22" t="str">
            <v>Boston</v>
          </cell>
          <cell r="C22">
            <v>693.23</v>
          </cell>
        </row>
        <row r="23">
          <cell r="A23" t="str">
            <v>R95</v>
          </cell>
          <cell r="B23" t="str">
            <v>Braintree</v>
          </cell>
          <cell r="C23">
            <v>693.23</v>
          </cell>
        </row>
        <row r="24">
          <cell r="A24" t="str">
            <v>R201</v>
          </cell>
          <cell r="B24" t="str">
            <v>Breckland</v>
          </cell>
          <cell r="C24">
            <v>693.23</v>
          </cell>
        </row>
        <row r="25">
          <cell r="A25" t="str">
            <v>R96</v>
          </cell>
          <cell r="B25" t="str">
            <v>Brentwood</v>
          </cell>
          <cell r="C25">
            <v>693.23</v>
          </cell>
        </row>
        <row r="26">
          <cell r="A26" t="str">
            <v>R202</v>
          </cell>
          <cell r="B26" t="str">
            <v>Broadland</v>
          </cell>
          <cell r="C26">
            <v>693.23</v>
          </cell>
        </row>
        <row r="27">
          <cell r="A27" t="str">
            <v>R127</v>
          </cell>
          <cell r="B27" t="str">
            <v>Bromsgrove</v>
          </cell>
          <cell r="C27">
            <v>693.23</v>
          </cell>
        </row>
        <row r="28">
          <cell r="A28" t="str">
            <v>R136</v>
          </cell>
          <cell r="B28" t="str">
            <v>Broxbourne</v>
          </cell>
          <cell r="C28">
            <v>693.23</v>
          </cell>
        </row>
        <row r="29">
          <cell r="A29" t="str">
            <v>R231</v>
          </cell>
          <cell r="B29" t="str">
            <v>Broxtowe</v>
          </cell>
          <cell r="C29">
            <v>693.23</v>
          </cell>
        </row>
        <row r="30">
          <cell r="A30" t="str">
            <v>R173</v>
          </cell>
          <cell r="B30" t="str">
            <v>Burnley</v>
          </cell>
          <cell r="C30">
            <v>693.23</v>
          </cell>
        </row>
        <row r="31">
          <cell r="A31" t="str">
            <v>R22</v>
          </cell>
          <cell r="B31" t="str">
            <v>Cambridge</v>
          </cell>
          <cell r="C31">
            <v>693.23</v>
          </cell>
        </row>
        <row r="32">
          <cell r="A32" t="str">
            <v>R253</v>
          </cell>
          <cell r="B32" t="str">
            <v>Cannock Chase</v>
          </cell>
          <cell r="C32">
            <v>693.23</v>
          </cell>
        </row>
        <row r="33">
          <cell r="A33" t="str">
            <v>R158</v>
          </cell>
          <cell r="B33" t="str">
            <v>Canterbury</v>
          </cell>
          <cell r="C33">
            <v>693.23</v>
          </cell>
        </row>
        <row r="34">
          <cell r="A34" t="str">
            <v>R48</v>
          </cell>
          <cell r="B34" t="str">
            <v>Carlisle</v>
          </cell>
          <cell r="C34">
            <v>693.23</v>
          </cell>
        </row>
        <row r="35">
          <cell r="A35" t="str">
            <v>R97</v>
          </cell>
          <cell r="B35" t="str">
            <v>Castle Point</v>
          </cell>
          <cell r="C35">
            <v>693.23</v>
          </cell>
        </row>
        <row r="36">
          <cell r="A36" t="str">
            <v>R186</v>
          </cell>
          <cell r="B36" t="str">
            <v>Charnwood</v>
          </cell>
          <cell r="C36">
            <v>693.23</v>
          </cell>
        </row>
        <row r="37">
          <cell r="A37" t="str">
            <v>R98</v>
          </cell>
          <cell r="B37" t="str">
            <v>Chelmsford</v>
          </cell>
          <cell r="C37">
            <v>693.23</v>
          </cell>
        </row>
        <row r="38">
          <cell r="A38" t="str">
            <v>R108</v>
          </cell>
          <cell r="B38" t="str">
            <v>Cheltenham</v>
          </cell>
          <cell r="C38">
            <v>693.23</v>
          </cell>
        </row>
        <row r="39">
          <cell r="A39" t="str">
            <v>R237</v>
          </cell>
          <cell r="B39" t="str">
            <v>Cherwell</v>
          </cell>
          <cell r="C39">
            <v>693.23</v>
          </cell>
        </row>
        <row r="40">
          <cell r="A40" t="str">
            <v>R54</v>
          </cell>
          <cell r="B40" t="str">
            <v>Chesterfield</v>
          </cell>
          <cell r="C40">
            <v>693.23</v>
          </cell>
        </row>
        <row r="41">
          <cell r="A41" t="str">
            <v>R287</v>
          </cell>
          <cell r="B41" t="str">
            <v>Chichester</v>
          </cell>
          <cell r="C41">
            <v>693.23</v>
          </cell>
        </row>
        <row r="42">
          <cell r="A42" t="str">
            <v>R19</v>
          </cell>
          <cell r="B42" t="str">
            <v>Chiltern</v>
          </cell>
          <cell r="C42">
            <v>693.23</v>
          </cell>
        </row>
        <row r="43">
          <cell r="A43" t="str">
            <v>R174</v>
          </cell>
          <cell r="B43" t="str">
            <v>Chorley</v>
          </cell>
          <cell r="C43">
            <v>693.23</v>
          </cell>
        </row>
        <row r="44">
          <cell r="A44" t="str">
            <v>R72</v>
          </cell>
          <cell r="B44" t="str">
            <v>Christchurch</v>
          </cell>
          <cell r="C44">
            <v>693.23</v>
          </cell>
        </row>
        <row r="45">
          <cell r="A45" t="str">
            <v>R99</v>
          </cell>
          <cell r="B45" t="str">
            <v>Colchester</v>
          </cell>
          <cell r="C45">
            <v>693.23</v>
          </cell>
        </row>
        <row r="46">
          <cell r="A46" t="str">
            <v>R49</v>
          </cell>
          <cell r="B46" t="str">
            <v>Copeland</v>
          </cell>
          <cell r="C46">
            <v>693.23</v>
          </cell>
        </row>
        <row r="47">
          <cell r="A47" t="str">
            <v>R208</v>
          </cell>
          <cell r="B47" t="str">
            <v>Corby</v>
          </cell>
          <cell r="C47">
            <v>693.23</v>
          </cell>
        </row>
        <row r="48">
          <cell r="A48" t="str">
            <v>R109</v>
          </cell>
          <cell r="B48" t="str">
            <v>Cotswold</v>
          </cell>
          <cell r="C48">
            <v>693.23</v>
          </cell>
        </row>
        <row r="49">
          <cell r="A49" t="str">
            <v>R221</v>
          </cell>
          <cell r="B49" t="str">
            <v>Craven</v>
          </cell>
          <cell r="C49">
            <v>693.23</v>
          </cell>
        </row>
        <row r="50">
          <cell r="A50" t="str">
            <v>R288</v>
          </cell>
          <cell r="B50" t="str">
            <v>Crawley</v>
          </cell>
          <cell r="C50">
            <v>693.23</v>
          </cell>
        </row>
        <row r="51">
          <cell r="A51" t="str">
            <v>R137</v>
          </cell>
          <cell r="B51" t="str">
            <v>Dacorum</v>
          </cell>
          <cell r="C51">
            <v>693.23</v>
          </cell>
        </row>
        <row r="52">
          <cell r="A52" t="str">
            <v>R159</v>
          </cell>
          <cell r="B52" t="str">
            <v>Dartford</v>
          </cell>
          <cell r="C52">
            <v>693.23</v>
          </cell>
        </row>
        <row r="53">
          <cell r="A53" t="str">
            <v>R209</v>
          </cell>
          <cell r="B53" t="str">
            <v>Daventry</v>
          </cell>
          <cell r="C53">
            <v>693.23</v>
          </cell>
        </row>
        <row r="54">
          <cell r="A54" t="str">
            <v>R60</v>
          </cell>
          <cell r="B54" t="str">
            <v>Derbyshire Dales</v>
          </cell>
          <cell r="C54">
            <v>693.23</v>
          </cell>
        </row>
        <row r="55">
          <cell r="A55" t="str">
            <v>R160</v>
          </cell>
          <cell r="B55" t="str">
            <v>Dover</v>
          </cell>
          <cell r="C55">
            <v>693.23</v>
          </cell>
        </row>
        <row r="56">
          <cell r="A56" t="str">
            <v>R23</v>
          </cell>
          <cell r="B56" t="str">
            <v>East Cambridgeshire</v>
          </cell>
          <cell r="C56">
            <v>693.23</v>
          </cell>
        </row>
        <row r="57">
          <cell r="A57" t="str">
            <v>R61</v>
          </cell>
          <cell r="B57" t="str">
            <v>East Devon</v>
          </cell>
          <cell r="C57">
            <v>693.23</v>
          </cell>
        </row>
        <row r="58">
          <cell r="A58" t="str">
            <v>R78</v>
          </cell>
          <cell r="B58" t="str">
            <v>East Dorset</v>
          </cell>
          <cell r="C58">
            <v>693.23</v>
          </cell>
        </row>
        <row r="59">
          <cell r="A59" t="str">
            <v>R115</v>
          </cell>
          <cell r="B59" t="str">
            <v>East Hampshire</v>
          </cell>
          <cell r="C59">
            <v>693.23</v>
          </cell>
        </row>
        <row r="60">
          <cell r="A60" t="str">
            <v>R138</v>
          </cell>
          <cell r="B60" t="str">
            <v>East Hertfordshire</v>
          </cell>
          <cell r="C60">
            <v>693.23</v>
          </cell>
        </row>
        <row r="61">
          <cell r="A61" t="str">
            <v>R195</v>
          </cell>
          <cell r="B61" t="str">
            <v>East Lindsey</v>
          </cell>
          <cell r="C61">
            <v>693.23</v>
          </cell>
        </row>
        <row r="62">
          <cell r="A62" t="str">
            <v>R210</v>
          </cell>
          <cell r="B62" t="str">
            <v>East Northamptonshire</v>
          </cell>
          <cell r="C62">
            <v>693.23</v>
          </cell>
        </row>
        <row r="63">
          <cell r="A63" t="str">
            <v>R254</v>
          </cell>
          <cell r="B63" t="str">
            <v>East Staffordshire</v>
          </cell>
          <cell r="C63">
            <v>693.23</v>
          </cell>
        </row>
        <row r="64">
          <cell r="A64" t="str">
            <v>R88</v>
          </cell>
          <cell r="B64" t="str">
            <v>Eastbourne</v>
          </cell>
          <cell r="C64">
            <v>693.23</v>
          </cell>
        </row>
        <row r="65">
          <cell r="A65" t="str">
            <v>R116</v>
          </cell>
          <cell r="B65" t="str">
            <v>Eastleigh</v>
          </cell>
          <cell r="C65">
            <v>693.23</v>
          </cell>
        </row>
        <row r="66">
          <cell r="A66" t="str">
            <v>R50</v>
          </cell>
          <cell r="B66" t="str">
            <v>Eden</v>
          </cell>
          <cell r="C66">
            <v>693.23</v>
          </cell>
        </row>
        <row r="67">
          <cell r="A67" t="str">
            <v>R269</v>
          </cell>
          <cell r="B67" t="str">
            <v>Elmbridge</v>
          </cell>
          <cell r="C67">
            <v>693.23</v>
          </cell>
        </row>
        <row r="68">
          <cell r="A68" t="str">
            <v>R100</v>
          </cell>
          <cell r="B68" t="str">
            <v>Epping Forest</v>
          </cell>
          <cell r="C68">
            <v>693.23</v>
          </cell>
        </row>
        <row r="69">
          <cell r="A69" t="str">
            <v>R270</v>
          </cell>
          <cell r="B69" t="str">
            <v>Epsom and Ewell</v>
          </cell>
          <cell r="C69">
            <v>693.23</v>
          </cell>
        </row>
        <row r="70">
          <cell r="A70" t="str">
            <v>R56</v>
          </cell>
          <cell r="B70" t="str">
            <v>Erewash</v>
          </cell>
          <cell r="C70">
            <v>693.23</v>
          </cell>
        </row>
        <row r="71">
          <cell r="A71" t="str">
            <v>R62</v>
          </cell>
          <cell r="B71" t="str">
            <v>Exeter</v>
          </cell>
          <cell r="C71">
            <v>693.23</v>
          </cell>
        </row>
        <row r="72">
          <cell r="A72" t="str">
            <v>R117</v>
          </cell>
          <cell r="B72" t="str">
            <v>Fareham</v>
          </cell>
          <cell r="C72">
            <v>693.23</v>
          </cell>
        </row>
        <row r="73">
          <cell r="A73" t="str">
            <v>R24</v>
          </cell>
          <cell r="B73" t="str">
            <v>Fenland</v>
          </cell>
          <cell r="C73">
            <v>693.23</v>
          </cell>
        </row>
        <row r="74">
          <cell r="A74" t="str">
            <v>R263</v>
          </cell>
          <cell r="B74" t="str">
            <v>Forest Heath</v>
          </cell>
          <cell r="C74">
            <v>693.23</v>
          </cell>
        </row>
        <row r="75">
          <cell r="A75" t="str">
            <v>R110</v>
          </cell>
          <cell r="B75" t="str">
            <v>Forest of Dean</v>
          </cell>
          <cell r="C75">
            <v>693.23</v>
          </cell>
        </row>
        <row r="76">
          <cell r="A76" t="str">
            <v>R175</v>
          </cell>
          <cell r="B76" t="str">
            <v>Fylde</v>
          </cell>
          <cell r="C76">
            <v>693.23</v>
          </cell>
        </row>
        <row r="77">
          <cell r="A77" t="str">
            <v>R232</v>
          </cell>
          <cell r="B77" t="str">
            <v>Gedling</v>
          </cell>
          <cell r="C77">
            <v>693.23</v>
          </cell>
        </row>
        <row r="78">
          <cell r="A78" t="str">
            <v>R111</v>
          </cell>
          <cell r="B78" t="str">
            <v>Gloucester</v>
          </cell>
          <cell r="C78">
            <v>693.23</v>
          </cell>
        </row>
        <row r="79">
          <cell r="A79" t="str">
            <v>R118</v>
          </cell>
          <cell r="B79" t="str">
            <v>Gosport</v>
          </cell>
          <cell r="C79">
            <v>693.23</v>
          </cell>
        </row>
        <row r="80">
          <cell r="A80" t="str">
            <v>R162</v>
          </cell>
          <cell r="B80" t="str">
            <v>Gravesham</v>
          </cell>
          <cell r="C80">
            <v>693.23</v>
          </cell>
        </row>
        <row r="81">
          <cell r="A81" t="str">
            <v>R203</v>
          </cell>
          <cell r="B81" t="str">
            <v>Great Yarmouth</v>
          </cell>
          <cell r="C81">
            <v>693.23</v>
          </cell>
        </row>
        <row r="82">
          <cell r="A82" t="str">
            <v>R271</v>
          </cell>
          <cell r="B82" t="str">
            <v>Guildford</v>
          </cell>
          <cell r="C82">
            <v>693.23</v>
          </cell>
        </row>
        <row r="83">
          <cell r="A83" t="str">
            <v>R222</v>
          </cell>
          <cell r="B83" t="str">
            <v>Hambleton</v>
          </cell>
          <cell r="C83">
            <v>693.23</v>
          </cell>
        </row>
        <row r="84">
          <cell r="A84" t="str">
            <v>R187</v>
          </cell>
          <cell r="B84" t="str">
            <v>Harborough</v>
          </cell>
          <cell r="C84">
            <v>693.23</v>
          </cell>
        </row>
        <row r="85">
          <cell r="A85" t="str">
            <v>R101</v>
          </cell>
          <cell r="B85" t="str">
            <v>Harlow</v>
          </cell>
          <cell r="C85">
            <v>693.23</v>
          </cell>
        </row>
        <row r="86">
          <cell r="A86" t="str">
            <v>R614</v>
          </cell>
          <cell r="B86" t="str">
            <v>Harrogate</v>
          </cell>
          <cell r="C86">
            <v>693.23</v>
          </cell>
        </row>
        <row r="87">
          <cell r="A87" t="str">
            <v>R119</v>
          </cell>
          <cell r="B87" t="str">
            <v>Hart</v>
          </cell>
          <cell r="C87">
            <v>693.23</v>
          </cell>
        </row>
        <row r="88">
          <cell r="A88" t="str">
            <v>R89</v>
          </cell>
          <cell r="B88" t="str">
            <v>Hastings</v>
          </cell>
          <cell r="C88">
            <v>693.23</v>
          </cell>
        </row>
        <row r="89">
          <cell r="A89" t="str">
            <v>R120</v>
          </cell>
          <cell r="B89" t="str">
            <v>Havant</v>
          </cell>
          <cell r="C89">
            <v>693.23</v>
          </cell>
        </row>
        <row r="90">
          <cell r="A90" t="str">
            <v>R139</v>
          </cell>
          <cell r="B90" t="str">
            <v>Hertsmere</v>
          </cell>
          <cell r="C90">
            <v>693.23</v>
          </cell>
        </row>
        <row r="91">
          <cell r="A91" t="str">
            <v>R57</v>
          </cell>
          <cell r="B91" t="str">
            <v>High Peak</v>
          </cell>
          <cell r="C91">
            <v>693.23</v>
          </cell>
        </row>
        <row r="92">
          <cell r="A92" t="str">
            <v>R188</v>
          </cell>
          <cell r="B92" t="str">
            <v>Hinckley and Bosworth</v>
          </cell>
          <cell r="C92">
            <v>693.23</v>
          </cell>
        </row>
        <row r="93">
          <cell r="A93" t="str">
            <v>R289</v>
          </cell>
          <cell r="B93" t="str">
            <v>Horsham</v>
          </cell>
          <cell r="C93">
            <v>693.23</v>
          </cell>
        </row>
        <row r="94">
          <cell r="A94" t="str">
            <v>R648</v>
          </cell>
          <cell r="B94" t="str">
            <v>Huntingdonshire</v>
          </cell>
          <cell r="C94">
            <v>693.23</v>
          </cell>
        </row>
        <row r="95">
          <cell r="A95" t="str">
            <v>R176</v>
          </cell>
          <cell r="B95" t="str">
            <v>Hyndburn</v>
          </cell>
          <cell r="C95">
            <v>693.23</v>
          </cell>
        </row>
        <row r="96">
          <cell r="A96" t="str">
            <v>R264</v>
          </cell>
          <cell r="B96" t="str">
            <v>Ipswich</v>
          </cell>
          <cell r="C96">
            <v>693.23</v>
          </cell>
        </row>
        <row r="97">
          <cell r="A97" t="str">
            <v>R211</v>
          </cell>
          <cell r="B97" t="str">
            <v>Kettering</v>
          </cell>
          <cell r="C97">
            <v>693.23</v>
          </cell>
        </row>
        <row r="98">
          <cell r="A98" t="str">
            <v>R207</v>
          </cell>
          <cell r="B98" t="str">
            <v>King's Lynn and West Norfolk</v>
          </cell>
          <cell r="C98">
            <v>693.23</v>
          </cell>
        </row>
        <row r="99">
          <cell r="A99" t="str">
            <v>R177</v>
          </cell>
          <cell r="B99" t="str">
            <v>Lancaster</v>
          </cell>
          <cell r="C99">
            <v>693.23</v>
          </cell>
        </row>
        <row r="100">
          <cell r="A100" t="str">
            <v>R91</v>
          </cell>
          <cell r="B100" t="str">
            <v>Lewes</v>
          </cell>
          <cell r="C100">
            <v>693.23</v>
          </cell>
        </row>
        <row r="101">
          <cell r="A101" t="str">
            <v>R255</v>
          </cell>
          <cell r="B101" t="str">
            <v>Lichfield</v>
          </cell>
          <cell r="C101">
            <v>693.23</v>
          </cell>
        </row>
        <row r="102">
          <cell r="A102" t="str">
            <v>R196</v>
          </cell>
          <cell r="B102" t="str">
            <v>Lincoln</v>
          </cell>
          <cell r="C102">
            <v>693.23</v>
          </cell>
        </row>
        <row r="103">
          <cell r="A103" t="str">
            <v>R163</v>
          </cell>
          <cell r="B103" t="str">
            <v>Maidstone</v>
          </cell>
          <cell r="C103">
            <v>693.23</v>
          </cell>
        </row>
        <row r="104">
          <cell r="A104" t="str">
            <v>R102</v>
          </cell>
          <cell r="B104" t="str">
            <v>Maldon</v>
          </cell>
          <cell r="C104">
            <v>693.23</v>
          </cell>
        </row>
        <row r="105">
          <cell r="A105" t="str">
            <v>R657</v>
          </cell>
          <cell r="B105" t="str">
            <v>Malvern Hills</v>
          </cell>
          <cell r="C105">
            <v>693.23</v>
          </cell>
        </row>
        <row r="106">
          <cell r="A106" t="str">
            <v>R233</v>
          </cell>
          <cell r="B106" t="str">
            <v>Mansfield</v>
          </cell>
          <cell r="C106">
            <v>693.23</v>
          </cell>
        </row>
        <row r="107">
          <cell r="A107" t="str">
            <v>R190</v>
          </cell>
          <cell r="B107" t="str">
            <v>Melton</v>
          </cell>
          <cell r="C107">
            <v>693.23</v>
          </cell>
        </row>
        <row r="108">
          <cell r="A108" t="str">
            <v>R248</v>
          </cell>
          <cell r="B108" t="str">
            <v>Mendip</v>
          </cell>
          <cell r="C108">
            <v>693.23</v>
          </cell>
        </row>
        <row r="109">
          <cell r="A109" t="str">
            <v>R67</v>
          </cell>
          <cell r="B109" t="str">
            <v>Mid Devon</v>
          </cell>
          <cell r="C109">
            <v>693.23</v>
          </cell>
        </row>
        <row r="110">
          <cell r="A110" t="str">
            <v>R265</v>
          </cell>
          <cell r="B110" t="str">
            <v>Mid Suffolk</v>
          </cell>
          <cell r="C110">
            <v>693.23</v>
          </cell>
        </row>
        <row r="111">
          <cell r="A111" t="str">
            <v>R290</v>
          </cell>
          <cell r="B111" t="str">
            <v>Mid Sussex</v>
          </cell>
          <cell r="C111">
            <v>693.23</v>
          </cell>
        </row>
        <row r="112">
          <cell r="A112" t="str">
            <v>R272</v>
          </cell>
          <cell r="B112" t="str">
            <v>Mole Valley</v>
          </cell>
          <cell r="C112">
            <v>693.23</v>
          </cell>
        </row>
        <row r="113">
          <cell r="A113" t="str">
            <v>R63</v>
          </cell>
          <cell r="B113" t="str">
            <v>North Devon</v>
          </cell>
          <cell r="C113">
            <v>693.23</v>
          </cell>
        </row>
        <row r="114">
          <cell r="A114" t="str">
            <v>R73</v>
          </cell>
          <cell r="B114" t="str">
            <v>North Dorset</v>
          </cell>
          <cell r="C114">
            <v>693.23</v>
          </cell>
        </row>
        <row r="115">
          <cell r="A115" t="str">
            <v>R58</v>
          </cell>
          <cell r="B115" t="str">
            <v>North East Derbyshire</v>
          </cell>
          <cell r="C115">
            <v>693.23</v>
          </cell>
        </row>
        <row r="116">
          <cell r="A116" t="str">
            <v>R140</v>
          </cell>
          <cell r="B116" t="str">
            <v>North Hertfordshire</v>
          </cell>
          <cell r="C116">
            <v>693.23</v>
          </cell>
        </row>
        <row r="117">
          <cell r="A117" t="str">
            <v>R197</v>
          </cell>
          <cell r="B117" t="str">
            <v>North Kesteven</v>
          </cell>
          <cell r="C117">
            <v>693.23</v>
          </cell>
        </row>
        <row r="118">
          <cell r="A118" t="str">
            <v>R204</v>
          </cell>
          <cell r="B118" t="str">
            <v>North Norfolk</v>
          </cell>
          <cell r="C118">
            <v>693.23</v>
          </cell>
        </row>
        <row r="119">
          <cell r="A119" t="str">
            <v>R191</v>
          </cell>
          <cell r="B119" t="str">
            <v>North West Leicestershire</v>
          </cell>
          <cell r="C119">
            <v>693.23</v>
          </cell>
        </row>
        <row r="120">
          <cell r="A120" t="str">
            <v>R280</v>
          </cell>
          <cell r="B120" t="str">
            <v>North Warwickshire</v>
          </cell>
          <cell r="C120">
            <v>693.23</v>
          </cell>
        </row>
        <row r="121">
          <cell r="A121" t="str">
            <v>R121</v>
          </cell>
          <cell r="B121" t="str">
            <v>New Forest</v>
          </cell>
          <cell r="C121">
            <v>693.23</v>
          </cell>
        </row>
        <row r="122">
          <cell r="A122" t="str">
            <v>R234</v>
          </cell>
          <cell r="B122" t="str">
            <v>Newark and Sherwood</v>
          </cell>
          <cell r="C122">
            <v>693.23</v>
          </cell>
        </row>
        <row r="123">
          <cell r="A123" t="str">
            <v>R256</v>
          </cell>
          <cell r="B123" t="str">
            <v>Newcastle-Under-Lyme</v>
          </cell>
          <cell r="C123">
            <v>693.23</v>
          </cell>
        </row>
        <row r="124">
          <cell r="A124" t="str">
            <v>R212</v>
          </cell>
          <cell r="B124" t="str">
            <v>Northampton</v>
          </cell>
          <cell r="C124">
            <v>693.23</v>
          </cell>
        </row>
        <row r="125">
          <cell r="A125" t="str">
            <v>R205</v>
          </cell>
          <cell r="B125" t="str">
            <v>Norwich</v>
          </cell>
          <cell r="C125">
            <v>693.23</v>
          </cell>
        </row>
        <row r="126">
          <cell r="A126" t="str">
            <v>R281</v>
          </cell>
          <cell r="B126" t="str">
            <v>Nuneaton and Bedworth</v>
          </cell>
          <cell r="C126">
            <v>693.23</v>
          </cell>
        </row>
        <row r="127">
          <cell r="A127" t="str">
            <v>R192</v>
          </cell>
          <cell r="B127" t="str">
            <v>Oadby and Wigston</v>
          </cell>
          <cell r="C127">
            <v>693.23</v>
          </cell>
        </row>
        <row r="128">
          <cell r="A128" t="str">
            <v>R238</v>
          </cell>
          <cell r="B128" t="str">
            <v>Oxford</v>
          </cell>
          <cell r="C128">
            <v>693.23</v>
          </cell>
        </row>
        <row r="129">
          <cell r="A129" t="str">
            <v>R178</v>
          </cell>
          <cell r="B129" t="str">
            <v>Pendle</v>
          </cell>
          <cell r="C129">
            <v>693.23</v>
          </cell>
        </row>
        <row r="130">
          <cell r="A130" t="str">
            <v>R179</v>
          </cell>
          <cell r="B130" t="str">
            <v>Preston</v>
          </cell>
          <cell r="C130">
            <v>693.23</v>
          </cell>
        </row>
        <row r="131">
          <cell r="A131" t="str">
            <v>R75</v>
          </cell>
          <cell r="B131" t="str">
            <v>Purbeck</v>
          </cell>
          <cell r="C131">
            <v>693.23</v>
          </cell>
        </row>
        <row r="132">
          <cell r="A132" t="str">
            <v>R131</v>
          </cell>
          <cell r="B132" t="str">
            <v>Redditch</v>
          </cell>
          <cell r="C132">
            <v>693.23</v>
          </cell>
        </row>
        <row r="133">
          <cell r="A133" t="str">
            <v>R273</v>
          </cell>
          <cell r="B133" t="str">
            <v>Reigate and Banstead</v>
          </cell>
          <cell r="C133">
            <v>693.23</v>
          </cell>
        </row>
        <row r="134">
          <cell r="A134" t="str">
            <v>R180</v>
          </cell>
          <cell r="B134" t="str">
            <v>Ribble Valley</v>
          </cell>
          <cell r="C134">
            <v>693.23</v>
          </cell>
        </row>
        <row r="135">
          <cell r="A135" t="str">
            <v>R224</v>
          </cell>
          <cell r="B135" t="str">
            <v>Richmondshire</v>
          </cell>
          <cell r="C135">
            <v>693.23</v>
          </cell>
        </row>
        <row r="136">
          <cell r="A136" t="str">
            <v>R103</v>
          </cell>
          <cell r="B136" t="str">
            <v>Rochford</v>
          </cell>
          <cell r="C136">
            <v>693.23</v>
          </cell>
        </row>
        <row r="137">
          <cell r="A137" t="str">
            <v>R181</v>
          </cell>
          <cell r="B137" t="str">
            <v>Rossendale</v>
          </cell>
          <cell r="C137">
            <v>693.23</v>
          </cell>
        </row>
        <row r="138">
          <cell r="A138" t="str">
            <v>R92</v>
          </cell>
          <cell r="B138" t="str">
            <v>Rother</v>
          </cell>
          <cell r="C138">
            <v>693.23</v>
          </cell>
        </row>
        <row r="139">
          <cell r="A139" t="str">
            <v>R282</v>
          </cell>
          <cell r="B139" t="str">
            <v>Rugby</v>
          </cell>
          <cell r="C139">
            <v>693.23</v>
          </cell>
        </row>
        <row r="140">
          <cell r="A140" t="str">
            <v>R274</v>
          </cell>
          <cell r="B140" t="str">
            <v>Runnymede</v>
          </cell>
          <cell r="C140">
            <v>693.23</v>
          </cell>
        </row>
        <row r="141">
          <cell r="A141" t="str">
            <v>R236</v>
          </cell>
          <cell r="B141" t="str">
            <v>Rushcliffe</v>
          </cell>
          <cell r="C141">
            <v>693.23</v>
          </cell>
        </row>
        <row r="142">
          <cell r="A142" t="str">
            <v>R123</v>
          </cell>
          <cell r="B142" t="str">
            <v>Rushmoor</v>
          </cell>
          <cell r="C142">
            <v>693.23</v>
          </cell>
        </row>
        <row r="143">
          <cell r="A143" t="str">
            <v>R615</v>
          </cell>
          <cell r="B143" t="str">
            <v>Ryedale</v>
          </cell>
          <cell r="C143">
            <v>693.23</v>
          </cell>
        </row>
        <row r="144">
          <cell r="A144" t="str">
            <v>R18</v>
          </cell>
          <cell r="B144" t="str">
            <v>South Bucks</v>
          </cell>
          <cell r="C144">
            <v>693.23</v>
          </cell>
        </row>
        <row r="145">
          <cell r="A145" t="str">
            <v>R27</v>
          </cell>
          <cell r="B145" t="str">
            <v>South Cambridgeshire</v>
          </cell>
          <cell r="C145">
            <v>693.23</v>
          </cell>
        </row>
        <row r="146">
          <cell r="A146" t="str">
            <v>R59</v>
          </cell>
          <cell r="B146" t="str">
            <v>South Derbyshire</v>
          </cell>
          <cell r="C146">
            <v>693.23</v>
          </cell>
        </row>
        <row r="147">
          <cell r="A147" t="str">
            <v>R65</v>
          </cell>
          <cell r="B147" t="str">
            <v>South Hams</v>
          </cell>
          <cell r="C147">
            <v>693.23</v>
          </cell>
        </row>
        <row r="148">
          <cell r="A148" t="str">
            <v>R198</v>
          </cell>
          <cell r="B148" t="str">
            <v>South Holland</v>
          </cell>
          <cell r="C148">
            <v>693.23</v>
          </cell>
        </row>
        <row r="149">
          <cell r="A149" t="str">
            <v>R199</v>
          </cell>
          <cell r="B149" t="str">
            <v>South Kesteven</v>
          </cell>
          <cell r="C149">
            <v>693.23</v>
          </cell>
        </row>
        <row r="150">
          <cell r="A150" t="str">
            <v>R51</v>
          </cell>
          <cell r="B150" t="str">
            <v>South Lakeland</v>
          </cell>
          <cell r="C150">
            <v>693.23</v>
          </cell>
        </row>
        <row r="151">
          <cell r="A151" t="str">
            <v>R206</v>
          </cell>
          <cell r="B151" t="str">
            <v>South Norfolk</v>
          </cell>
          <cell r="C151">
            <v>693.23</v>
          </cell>
        </row>
        <row r="152">
          <cell r="A152" t="str">
            <v>R213</v>
          </cell>
          <cell r="B152" t="str">
            <v>South Northamptonshire</v>
          </cell>
          <cell r="C152">
            <v>693.23</v>
          </cell>
        </row>
        <row r="153">
          <cell r="A153" t="str">
            <v>R239</v>
          </cell>
          <cell r="B153" t="str">
            <v>South Oxfordshire</v>
          </cell>
          <cell r="C153">
            <v>693.23</v>
          </cell>
        </row>
        <row r="154">
          <cell r="A154" t="str">
            <v>R182</v>
          </cell>
          <cell r="B154" t="str">
            <v>South Ribble</v>
          </cell>
          <cell r="C154">
            <v>693.23</v>
          </cell>
        </row>
        <row r="155">
          <cell r="A155" t="str">
            <v>R252</v>
          </cell>
          <cell r="B155" t="str">
            <v>South Somerset</v>
          </cell>
          <cell r="C155">
            <v>693.23</v>
          </cell>
        </row>
        <row r="156">
          <cell r="A156" t="str">
            <v>R257</v>
          </cell>
          <cell r="B156" t="str">
            <v>South Staffordshire</v>
          </cell>
          <cell r="C156">
            <v>693.23</v>
          </cell>
        </row>
        <row r="157">
          <cell r="A157" t="str">
            <v>R226</v>
          </cell>
          <cell r="B157" t="str">
            <v>Scarborough</v>
          </cell>
          <cell r="C157">
            <v>693.23</v>
          </cell>
        </row>
        <row r="158">
          <cell r="A158" t="str">
            <v>R249</v>
          </cell>
          <cell r="B158" t="str">
            <v>Sedgemoor</v>
          </cell>
          <cell r="C158">
            <v>693.23</v>
          </cell>
        </row>
        <row r="159">
          <cell r="A159" t="str">
            <v>R616</v>
          </cell>
          <cell r="B159" t="str">
            <v>Selby</v>
          </cell>
          <cell r="C159">
            <v>693.23</v>
          </cell>
        </row>
        <row r="160">
          <cell r="A160" t="str">
            <v>R165</v>
          </cell>
          <cell r="B160" t="str">
            <v>Sevenoaks</v>
          </cell>
          <cell r="C160">
            <v>693.23</v>
          </cell>
        </row>
        <row r="161">
          <cell r="A161" t="str">
            <v>R166</v>
          </cell>
          <cell r="B161" t="str">
            <v>Shepway</v>
          </cell>
          <cell r="C161">
            <v>693.23</v>
          </cell>
        </row>
        <row r="162">
          <cell r="A162" t="str">
            <v>R275</v>
          </cell>
          <cell r="B162" t="str">
            <v>Spelthorne</v>
          </cell>
          <cell r="C162">
            <v>693.23</v>
          </cell>
        </row>
        <row r="163">
          <cell r="A163" t="str">
            <v>R141</v>
          </cell>
          <cell r="B163" t="str">
            <v>St Albans</v>
          </cell>
          <cell r="C163">
            <v>693.23</v>
          </cell>
        </row>
        <row r="164">
          <cell r="A164" t="str">
            <v>R266</v>
          </cell>
          <cell r="B164" t="str">
            <v>St Edmundsbury</v>
          </cell>
          <cell r="C164">
            <v>693.23</v>
          </cell>
        </row>
        <row r="165">
          <cell r="A165" t="str">
            <v>R258</v>
          </cell>
          <cell r="B165" t="str">
            <v>Stafford</v>
          </cell>
          <cell r="C165">
            <v>693.23</v>
          </cell>
        </row>
        <row r="166">
          <cell r="A166" t="str">
            <v>R259</v>
          </cell>
          <cell r="B166" t="str">
            <v>Staffordshire Moorlands</v>
          </cell>
          <cell r="C166">
            <v>693.23</v>
          </cell>
        </row>
        <row r="167">
          <cell r="A167" t="str">
            <v>R142</v>
          </cell>
          <cell r="B167" t="str">
            <v>Stevenage</v>
          </cell>
          <cell r="C167">
            <v>693.23</v>
          </cell>
        </row>
        <row r="168">
          <cell r="A168" t="str">
            <v>R283</v>
          </cell>
          <cell r="B168" t="str">
            <v>Stratford-on-Avon</v>
          </cell>
          <cell r="C168">
            <v>693.23</v>
          </cell>
        </row>
        <row r="169">
          <cell r="A169" t="str">
            <v>R112</v>
          </cell>
          <cell r="B169" t="str">
            <v>Stroud</v>
          </cell>
          <cell r="C169">
            <v>693.23</v>
          </cell>
        </row>
        <row r="170">
          <cell r="A170" t="str">
            <v>R267</v>
          </cell>
          <cell r="B170" t="str">
            <v>Suffolk Coastal</v>
          </cell>
          <cell r="C170">
            <v>693.23</v>
          </cell>
        </row>
        <row r="171">
          <cell r="A171" t="str">
            <v>R276</v>
          </cell>
          <cell r="B171" t="str">
            <v>Surrey Heath</v>
          </cell>
          <cell r="C171">
            <v>693.23</v>
          </cell>
        </row>
        <row r="172">
          <cell r="A172" t="str">
            <v>R167</v>
          </cell>
          <cell r="B172" t="str">
            <v>Swale</v>
          </cell>
          <cell r="C172">
            <v>693.23</v>
          </cell>
        </row>
        <row r="173">
          <cell r="A173" t="str">
            <v>R261</v>
          </cell>
          <cell r="B173" t="str">
            <v>Tamworth</v>
          </cell>
          <cell r="C173">
            <v>693.23</v>
          </cell>
        </row>
        <row r="174">
          <cell r="A174" t="str">
            <v>R277</v>
          </cell>
          <cell r="B174" t="str">
            <v>Tandridge</v>
          </cell>
          <cell r="C174">
            <v>693.23</v>
          </cell>
        </row>
        <row r="175">
          <cell r="A175" t="str">
            <v>R250</v>
          </cell>
          <cell r="B175" t="str">
            <v>Taunton Deane</v>
          </cell>
          <cell r="C175">
            <v>693.23</v>
          </cell>
        </row>
        <row r="176">
          <cell r="A176" t="str">
            <v>R66</v>
          </cell>
          <cell r="B176" t="str">
            <v>Teignbridge</v>
          </cell>
          <cell r="C176">
            <v>693.23</v>
          </cell>
        </row>
        <row r="177">
          <cell r="A177" t="str">
            <v>R105</v>
          </cell>
          <cell r="B177" t="str">
            <v>Tendring</v>
          </cell>
          <cell r="C177">
            <v>693.23</v>
          </cell>
        </row>
        <row r="178">
          <cell r="A178" t="str">
            <v>R125</v>
          </cell>
          <cell r="B178" t="str">
            <v>Test Valley</v>
          </cell>
          <cell r="C178">
            <v>693.23</v>
          </cell>
        </row>
        <row r="179">
          <cell r="A179" t="str">
            <v>R113</v>
          </cell>
          <cell r="B179" t="str">
            <v>Tewkesbury</v>
          </cell>
          <cell r="C179">
            <v>693.23</v>
          </cell>
        </row>
        <row r="180">
          <cell r="A180" t="str">
            <v>R168</v>
          </cell>
          <cell r="B180" t="str">
            <v>Thanet</v>
          </cell>
          <cell r="C180">
            <v>693.23</v>
          </cell>
        </row>
        <row r="181">
          <cell r="A181" t="str">
            <v>R143</v>
          </cell>
          <cell r="B181" t="str">
            <v>Three Rivers</v>
          </cell>
          <cell r="C181">
            <v>693.23</v>
          </cell>
        </row>
        <row r="182">
          <cell r="A182" t="str">
            <v>R169</v>
          </cell>
          <cell r="B182" t="str">
            <v>Tonbridge and Malling</v>
          </cell>
          <cell r="C182">
            <v>693.23</v>
          </cell>
        </row>
        <row r="183">
          <cell r="A183" t="str">
            <v>R69</v>
          </cell>
          <cell r="B183" t="str">
            <v>Torridge</v>
          </cell>
          <cell r="C183">
            <v>693.23</v>
          </cell>
        </row>
        <row r="184">
          <cell r="A184" t="str">
            <v>R170</v>
          </cell>
          <cell r="B184" t="str">
            <v>Tunbridge Wells</v>
          </cell>
          <cell r="C184">
            <v>693.23</v>
          </cell>
        </row>
        <row r="185">
          <cell r="A185" t="str">
            <v>R107</v>
          </cell>
          <cell r="B185" t="str">
            <v>Uttlesford</v>
          </cell>
          <cell r="C185">
            <v>693.23</v>
          </cell>
        </row>
        <row r="186">
          <cell r="A186" t="str">
            <v>R240</v>
          </cell>
          <cell r="B186" t="str">
            <v>Vale of White Horse</v>
          </cell>
          <cell r="C186">
            <v>693.23</v>
          </cell>
        </row>
        <row r="187">
          <cell r="A187" t="str">
            <v>R70</v>
          </cell>
          <cell r="B187" t="str">
            <v>West Devon</v>
          </cell>
          <cell r="C187">
            <v>693.23</v>
          </cell>
        </row>
        <row r="188">
          <cell r="A188" t="str">
            <v>R76</v>
          </cell>
          <cell r="B188" t="str">
            <v>West Dorset</v>
          </cell>
          <cell r="C188">
            <v>693.23</v>
          </cell>
        </row>
        <row r="189">
          <cell r="A189" t="str">
            <v>R183</v>
          </cell>
          <cell r="B189" t="str">
            <v>West Lancashire</v>
          </cell>
          <cell r="C189">
            <v>693.23</v>
          </cell>
        </row>
        <row r="190">
          <cell r="A190" t="str">
            <v>R200</v>
          </cell>
          <cell r="B190" t="str">
            <v>West Lindsey</v>
          </cell>
          <cell r="C190">
            <v>693.23</v>
          </cell>
        </row>
        <row r="191">
          <cell r="A191" t="str">
            <v>R241</v>
          </cell>
          <cell r="B191" t="str">
            <v>West Oxfordshire</v>
          </cell>
          <cell r="C191">
            <v>693.23</v>
          </cell>
        </row>
        <row r="192">
          <cell r="A192" t="str">
            <v>R251</v>
          </cell>
          <cell r="B192" t="str">
            <v>West Somerset</v>
          </cell>
          <cell r="C192">
            <v>693.23</v>
          </cell>
        </row>
        <row r="193">
          <cell r="A193" t="str">
            <v>R284</v>
          </cell>
          <cell r="B193" t="str">
            <v>Warwick</v>
          </cell>
          <cell r="C193">
            <v>693.23</v>
          </cell>
        </row>
        <row r="194">
          <cell r="A194" t="str">
            <v>R144</v>
          </cell>
          <cell r="B194" t="str">
            <v>Watford</v>
          </cell>
          <cell r="C194">
            <v>693.23</v>
          </cell>
        </row>
        <row r="195">
          <cell r="A195" t="str">
            <v>R268</v>
          </cell>
          <cell r="B195" t="str">
            <v>Waveney</v>
          </cell>
          <cell r="C195">
            <v>693.23</v>
          </cell>
        </row>
        <row r="196">
          <cell r="A196" t="str">
            <v>R278</v>
          </cell>
          <cell r="B196" t="str">
            <v>Waverley</v>
          </cell>
          <cell r="C196">
            <v>693.23</v>
          </cell>
        </row>
        <row r="197">
          <cell r="A197" t="str">
            <v>R93</v>
          </cell>
          <cell r="B197" t="str">
            <v>Wealden</v>
          </cell>
          <cell r="C197">
            <v>693.23</v>
          </cell>
        </row>
        <row r="198">
          <cell r="A198" t="str">
            <v>R214</v>
          </cell>
          <cell r="B198" t="str">
            <v>Wellingborough</v>
          </cell>
          <cell r="C198">
            <v>693.23</v>
          </cell>
        </row>
        <row r="199">
          <cell r="A199" t="str">
            <v>R145</v>
          </cell>
          <cell r="B199" t="str">
            <v>Welwyn Hatfield</v>
          </cell>
          <cell r="C199">
            <v>693.23</v>
          </cell>
        </row>
        <row r="200">
          <cell r="A200" t="str">
            <v>R77</v>
          </cell>
          <cell r="B200" t="str">
            <v>Weymouth and Portland</v>
          </cell>
          <cell r="C200">
            <v>693.23</v>
          </cell>
        </row>
        <row r="201">
          <cell r="A201" t="str">
            <v>R126</v>
          </cell>
          <cell r="B201" t="str">
            <v>Winchester</v>
          </cell>
          <cell r="C201">
            <v>693.23</v>
          </cell>
        </row>
        <row r="202">
          <cell r="A202" t="str">
            <v>R279</v>
          </cell>
          <cell r="B202" t="str">
            <v>Woking</v>
          </cell>
          <cell r="C202">
            <v>693.23</v>
          </cell>
        </row>
        <row r="203">
          <cell r="A203" t="str">
            <v>R133</v>
          </cell>
          <cell r="B203" t="str">
            <v>Worcester</v>
          </cell>
          <cell r="C203">
            <v>693.23</v>
          </cell>
        </row>
        <row r="204">
          <cell r="A204" t="str">
            <v>R291</v>
          </cell>
          <cell r="B204" t="str">
            <v>Worthing</v>
          </cell>
          <cell r="C204">
            <v>693.23</v>
          </cell>
        </row>
        <row r="205">
          <cell r="A205" t="str">
            <v>R134</v>
          </cell>
          <cell r="B205" t="str">
            <v>Wychavon</v>
          </cell>
          <cell r="C205">
            <v>693.23</v>
          </cell>
        </row>
        <row r="206">
          <cell r="A206" t="str">
            <v>R21</v>
          </cell>
          <cell r="B206" t="str">
            <v>Wycombe</v>
          </cell>
          <cell r="C206">
            <v>693.23</v>
          </cell>
        </row>
        <row r="207">
          <cell r="A207" t="str">
            <v>R184</v>
          </cell>
          <cell r="B207" t="str">
            <v>Wyre</v>
          </cell>
          <cell r="C207">
            <v>693.23</v>
          </cell>
        </row>
        <row r="208">
          <cell r="A208" t="str">
            <v>R135</v>
          </cell>
          <cell r="B208" t="str">
            <v>Wyre Forest</v>
          </cell>
          <cell r="C208">
            <v>693.23</v>
          </cell>
        </row>
        <row r="209">
          <cell r="A209" t="str">
            <v>R602</v>
          </cell>
          <cell r="B209" t="str">
            <v>Bath &amp; North East Somerset</v>
          </cell>
          <cell r="C209">
            <v>693.23</v>
          </cell>
        </row>
        <row r="210">
          <cell r="A210" t="str">
            <v>R679</v>
          </cell>
          <cell r="B210" t="str">
            <v>Bedford</v>
          </cell>
          <cell r="C210">
            <v>693.23</v>
          </cell>
        </row>
        <row r="211">
          <cell r="A211" t="str">
            <v>R659</v>
          </cell>
          <cell r="B211" t="str">
            <v>Blackburn with Darwen</v>
          </cell>
          <cell r="C211">
            <v>693.23</v>
          </cell>
        </row>
        <row r="212">
          <cell r="A212" t="str">
            <v>R660</v>
          </cell>
          <cell r="B212" t="str">
            <v>Blackpool</v>
          </cell>
          <cell r="C212">
            <v>693.23</v>
          </cell>
        </row>
        <row r="213">
          <cell r="A213" t="str">
            <v>R622</v>
          </cell>
          <cell r="B213" t="str">
            <v>Bournemouth</v>
          </cell>
          <cell r="C213">
            <v>693.23</v>
          </cell>
        </row>
        <row r="214">
          <cell r="A214" t="str">
            <v>R642</v>
          </cell>
          <cell r="B214" t="str">
            <v>Bracknell Forest</v>
          </cell>
          <cell r="C214">
            <v>693.23</v>
          </cell>
        </row>
        <row r="215">
          <cell r="A215" t="str">
            <v>R625</v>
          </cell>
          <cell r="B215" t="str">
            <v>Brighton &amp; Hove</v>
          </cell>
          <cell r="C215">
            <v>693.23</v>
          </cell>
        </row>
        <row r="216">
          <cell r="A216" t="str">
            <v>R603</v>
          </cell>
          <cell r="B216" t="str">
            <v>Bristol</v>
          </cell>
          <cell r="C216">
            <v>693.23</v>
          </cell>
        </row>
        <row r="217">
          <cell r="A217" t="str">
            <v>R680</v>
          </cell>
          <cell r="B217" t="str">
            <v>Central Bedfordshire</v>
          </cell>
          <cell r="C217">
            <v>693.23</v>
          </cell>
        </row>
        <row r="218">
          <cell r="A218" t="str">
            <v>R677</v>
          </cell>
          <cell r="B218" t="str">
            <v>Cheshire East</v>
          </cell>
          <cell r="C218">
            <v>693.23</v>
          </cell>
        </row>
        <row r="219">
          <cell r="A219" t="str">
            <v>R678</v>
          </cell>
          <cell r="B219" t="str">
            <v>Cheshire West &amp; Chester</v>
          </cell>
          <cell r="C219">
            <v>693.23</v>
          </cell>
        </row>
        <row r="220">
          <cell r="A220" t="str">
            <v>R624</v>
          </cell>
          <cell r="B220" t="str">
            <v>Darlington</v>
          </cell>
          <cell r="C220">
            <v>693.23</v>
          </cell>
        </row>
        <row r="221">
          <cell r="A221" t="str">
            <v>R621</v>
          </cell>
          <cell r="B221" t="str">
            <v>Derby</v>
          </cell>
          <cell r="C221">
            <v>693.23</v>
          </cell>
        </row>
        <row r="222">
          <cell r="A222" t="str">
            <v>R610</v>
          </cell>
          <cell r="B222" t="str">
            <v>East Riding of Yorkshire</v>
          </cell>
          <cell r="C222">
            <v>693.23</v>
          </cell>
        </row>
        <row r="223">
          <cell r="A223" t="str">
            <v>R650</v>
          </cell>
          <cell r="B223" t="str">
            <v>Halton</v>
          </cell>
          <cell r="C223">
            <v>693.23</v>
          </cell>
        </row>
        <row r="224">
          <cell r="A224" t="str">
            <v>R606</v>
          </cell>
          <cell r="B224" t="str">
            <v>Hartlepool</v>
          </cell>
          <cell r="C224">
            <v>693.23</v>
          </cell>
        </row>
        <row r="225">
          <cell r="A225" t="str">
            <v>R656</v>
          </cell>
          <cell r="B225" t="str">
            <v xml:space="preserve">Herefordshire </v>
          </cell>
          <cell r="C225">
            <v>693.23</v>
          </cell>
        </row>
        <row r="226">
          <cell r="A226" t="str">
            <v>R403</v>
          </cell>
          <cell r="B226" t="str">
            <v>Isles of Scilly…</v>
          </cell>
          <cell r="C226">
            <v>693.23</v>
          </cell>
        </row>
        <row r="227">
          <cell r="A227" t="str">
            <v>R611</v>
          </cell>
          <cell r="B227" t="str">
            <v>Kingston upon Hull</v>
          </cell>
          <cell r="C227">
            <v>693.23</v>
          </cell>
        </row>
        <row r="228">
          <cell r="A228" t="str">
            <v>R628</v>
          </cell>
          <cell r="B228" t="str">
            <v>Leicester</v>
          </cell>
          <cell r="C228">
            <v>693.23</v>
          </cell>
        </row>
        <row r="229">
          <cell r="A229" t="str">
            <v>R619</v>
          </cell>
          <cell r="B229" t="str">
            <v>Luton</v>
          </cell>
          <cell r="C229">
            <v>693.23</v>
          </cell>
        </row>
        <row r="230">
          <cell r="A230" t="str">
            <v>R658</v>
          </cell>
          <cell r="B230" t="str">
            <v xml:space="preserve">Medway </v>
          </cell>
          <cell r="C230">
            <v>693.23</v>
          </cell>
        </row>
        <row r="231">
          <cell r="A231" t="str">
            <v>R607</v>
          </cell>
          <cell r="B231" t="str">
            <v>Middlesbrough</v>
          </cell>
          <cell r="C231">
            <v>693.23</v>
          </cell>
        </row>
        <row r="232">
          <cell r="A232" t="str">
            <v>R620</v>
          </cell>
          <cell r="B232" t="str">
            <v>Milton Keynes</v>
          </cell>
          <cell r="C232">
            <v>693.23</v>
          </cell>
        </row>
        <row r="233">
          <cell r="A233" t="str">
            <v>R612</v>
          </cell>
          <cell r="B233" t="str">
            <v>North East Lincolnshire</v>
          </cell>
          <cell r="C233">
            <v>693.23</v>
          </cell>
        </row>
        <row r="234">
          <cell r="A234" t="str">
            <v>R613</v>
          </cell>
          <cell r="B234" t="str">
            <v>North Lincolnshire</v>
          </cell>
          <cell r="C234">
            <v>693.23</v>
          </cell>
        </row>
        <row r="235">
          <cell r="A235" t="str">
            <v>R605</v>
          </cell>
          <cell r="B235" t="str">
            <v>North Somerset</v>
          </cell>
          <cell r="C235">
            <v>693.23</v>
          </cell>
        </row>
        <row r="236">
          <cell r="A236" t="str">
            <v>R661</v>
          </cell>
          <cell r="B236" t="str">
            <v>Nottingham</v>
          </cell>
          <cell r="C236">
            <v>693.23</v>
          </cell>
        </row>
        <row r="237">
          <cell r="A237" t="str">
            <v>R649</v>
          </cell>
          <cell r="B237" t="str">
            <v>Peterborough</v>
          </cell>
          <cell r="C237">
            <v>693.23</v>
          </cell>
        </row>
        <row r="238">
          <cell r="A238" t="str">
            <v>R652</v>
          </cell>
          <cell r="B238" t="str">
            <v>Plymouth</v>
          </cell>
          <cell r="C238">
            <v>693.23</v>
          </cell>
        </row>
        <row r="239">
          <cell r="A239" t="str">
            <v>R623</v>
          </cell>
          <cell r="B239" t="str">
            <v>Poole</v>
          </cell>
          <cell r="C239">
            <v>693.23</v>
          </cell>
        </row>
        <row r="240">
          <cell r="A240" t="str">
            <v>R626</v>
          </cell>
          <cell r="B240" t="str">
            <v>Portsmouth</v>
          </cell>
          <cell r="C240">
            <v>693.23</v>
          </cell>
        </row>
        <row r="241">
          <cell r="A241" t="str">
            <v>R644</v>
          </cell>
          <cell r="B241" t="str">
            <v>Reading</v>
          </cell>
          <cell r="C241">
            <v>693.23</v>
          </cell>
        </row>
        <row r="242">
          <cell r="A242" t="str">
            <v>R608</v>
          </cell>
          <cell r="B242" t="str">
            <v>Redcar and Cleveland</v>
          </cell>
          <cell r="C242">
            <v>693.23</v>
          </cell>
        </row>
        <row r="243">
          <cell r="A243" t="str">
            <v>R629</v>
          </cell>
          <cell r="B243" t="str">
            <v>Rutland</v>
          </cell>
          <cell r="C243">
            <v>693.23</v>
          </cell>
        </row>
        <row r="244">
          <cell r="A244" t="str">
            <v>R604</v>
          </cell>
          <cell r="B244" t="str">
            <v>South Gloucestershire</v>
          </cell>
          <cell r="C244">
            <v>693.23</v>
          </cell>
        </row>
        <row r="245">
          <cell r="A245" t="str">
            <v>R645</v>
          </cell>
          <cell r="B245" t="str">
            <v>Slough</v>
          </cell>
          <cell r="C245">
            <v>693.23</v>
          </cell>
        </row>
        <row r="246">
          <cell r="A246" t="str">
            <v>R627</v>
          </cell>
          <cell r="B246" t="str">
            <v>Southampton</v>
          </cell>
          <cell r="C246">
            <v>693.23</v>
          </cell>
        </row>
        <row r="247">
          <cell r="A247" t="str">
            <v>R654</v>
          </cell>
          <cell r="B247" t="str">
            <v>Southend-on-Sea</v>
          </cell>
          <cell r="C247">
            <v>693.23</v>
          </cell>
        </row>
        <row r="248">
          <cell r="A248" t="str">
            <v>R609</v>
          </cell>
          <cell r="B248" t="str">
            <v>Stockton-on-Tees</v>
          </cell>
          <cell r="C248">
            <v>693.23</v>
          </cell>
        </row>
        <row r="249">
          <cell r="A249" t="str">
            <v>R630</v>
          </cell>
          <cell r="B249" t="str">
            <v>Stoke-on-Trent</v>
          </cell>
          <cell r="C249">
            <v>693.23</v>
          </cell>
        </row>
        <row r="250">
          <cell r="A250" t="str">
            <v>R631</v>
          </cell>
          <cell r="B250" t="str">
            <v>Swindon</v>
          </cell>
          <cell r="C250">
            <v>693.23</v>
          </cell>
        </row>
        <row r="251">
          <cell r="A251" t="str">
            <v>R662</v>
          </cell>
          <cell r="B251" t="str">
            <v>Telford and the Wrekin</v>
          </cell>
          <cell r="C251">
            <v>693.23</v>
          </cell>
        </row>
        <row r="252">
          <cell r="A252" t="str">
            <v>R655</v>
          </cell>
          <cell r="B252" t="str">
            <v>Thurrock</v>
          </cell>
          <cell r="C252">
            <v>693.23</v>
          </cell>
        </row>
        <row r="253">
          <cell r="A253" t="str">
            <v>R653</v>
          </cell>
          <cell r="B253" t="str">
            <v>Torbay</v>
          </cell>
          <cell r="C253">
            <v>693.23</v>
          </cell>
        </row>
        <row r="254">
          <cell r="A254" t="str">
            <v>R643</v>
          </cell>
          <cell r="B254" t="str">
            <v>West Berkshire</v>
          </cell>
          <cell r="C254">
            <v>693.23</v>
          </cell>
        </row>
        <row r="255">
          <cell r="A255" t="str">
            <v>R651</v>
          </cell>
          <cell r="B255" t="str">
            <v>Warrington</v>
          </cell>
          <cell r="C255">
            <v>693.23</v>
          </cell>
        </row>
        <row r="256">
          <cell r="A256" t="str">
            <v>R646</v>
          </cell>
          <cell r="B256" t="str">
            <v>Windsor and Maidenhead</v>
          </cell>
          <cell r="C256">
            <v>693.23</v>
          </cell>
        </row>
        <row r="257">
          <cell r="A257" t="str">
            <v>R647</v>
          </cell>
          <cell r="B257" t="str">
            <v>Wokingham</v>
          </cell>
          <cell r="C257">
            <v>693.23</v>
          </cell>
        </row>
        <row r="258">
          <cell r="A258" t="str">
            <v>R617</v>
          </cell>
          <cell r="B258" t="str">
            <v>York</v>
          </cell>
          <cell r="C258">
            <v>693.23</v>
          </cell>
        </row>
        <row r="259">
          <cell r="A259" t="str">
            <v>R383</v>
          </cell>
          <cell r="B259" t="str">
            <v>Barking and Dagenham</v>
          </cell>
          <cell r="C259">
            <v>693.23</v>
          </cell>
        </row>
        <row r="260">
          <cell r="A260" t="str">
            <v>R384</v>
          </cell>
          <cell r="B260" t="str">
            <v>Barnet</v>
          </cell>
          <cell r="C260">
            <v>693.23</v>
          </cell>
        </row>
        <row r="261">
          <cell r="A261" t="str">
            <v>R385</v>
          </cell>
          <cell r="B261" t="str">
            <v>Bexley</v>
          </cell>
          <cell r="C261">
            <v>693.23</v>
          </cell>
        </row>
        <row r="262">
          <cell r="A262" t="str">
            <v>R386</v>
          </cell>
          <cell r="B262" t="str">
            <v>Brent</v>
          </cell>
          <cell r="C262">
            <v>693.23</v>
          </cell>
        </row>
        <row r="263">
          <cell r="A263" t="str">
            <v>R387</v>
          </cell>
          <cell r="B263" t="str">
            <v>Bromley</v>
          </cell>
          <cell r="C263">
            <v>693.23</v>
          </cell>
        </row>
        <row r="264">
          <cell r="A264" t="str">
            <v>R371</v>
          </cell>
          <cell r="B264" t="str">
            <v>Camden</v>
          </cell>
          <cell r="C264">
            <v>693.23</v>
          </cell>
        </row>
        <row r="265">
          <cell r="A265" t="str">
            <v>R370</v>
          </cell>
          <cell r="B265" t="str">
            <v>City of London</v>
          </cell>
          <cell r="C265">
            <v>693.23</v>
          </cell>
        </row>
        <row r="266">
          <cell r="A266" t="str">
            <v>R388</v>
          </cell>
          <cell r="B266" t="str">
            <v>Croydon</v>
          </cell>
          <cell r="C266">
            <v>693.23</v>
          </cell>
        </row>
        <row r="267">
          <cell r="A267" t="str">
            <v>R389</v>
          </cell>
          <cell r="B267" t="str">
            <v>Ealing</v>
          </cell>
          <cell r="C267">
            <v>693.23</v>
          </cell>
        </row>
        <row r="268">
          <cell r="A268" t="str">
            <v>R390</v>
          </cell>
          <cell r="B268" t="str">
            <v>Enfield</v>
          </cell>
          <cell r="C268">
            <v>693.23</v>
          </cell>
        </row>
        <row r="269">
          <cell r="A269" t="str">
            <v>R372</v>
          </cell>
          <cell r="B269" t="str">
            <v>Greenwich</v>
          </cell>
          <cell r="C269">
            <v>693.23</v>
          </cell>
        </row>
        <row r="270">
          <cell r="A270" t="str">
            <v>R373</v>
          </cell>
          <cell r="B270" t="str">
            <v>Hackney</v>
          </cell>
          <cell r="C270">
            <v>693.23</v>
          </cell>
        </row>
        <row r="271">
          <cell r="A271" t="str">
            <v>R374</v>
          </cell>
          <cell r="B271" t="str">
            <v>Hammersmith and Fulham</v>
          </cell>
          <cell r="C271">
            <v>693.23</v>
          </cell>
        </row>
        <row r="272">
          <cell r="A272" t="str">
            <v>R391</v>
          </cell>
          <cell r="B272" t="str">
            <v>Haringey</v>
          </cell>
          <cell r="C272">
            <v>693.23</v>
          </cell>
        </row>
        <row r="273">
          <cell r="A273" t="str">
            <v>R392</v>
          </cell>
          <cell r="B273" t="str">
            <v>Harrow</v>
          </cell>
          <cell r="C273">
            <v>693.23</v>
          </cell>
        </row>
        <row r="274">
          <cell r="A274" t="str">
            <v>R393</v>
          </cell>
          <cell r="B274" t="str">
            <v>Havering</v>
          </cell>
          <cell r="C274">
            <v>693.23</v>
          </cell>
        </row>
        <row r="275">
          <cell r="A275" t="str">
            <v>R394</v>
          </cell>
          <cell r="B275" t="str">
            <v>Hillingdon</v>
          </cell>
          <cell r="C275">
            <v>693.23</v>
          </cell>
        </row>
        <row r="276">
          <cell r="A276" t="str">
            <v>R395</v>
          </cell>
          <cell r="B276" t="str">
            <v>Hounslow</v>
          </cell>
          <cell r="C276">
            <v>693.23</v>
          </cell>
        </row>
        <row r="277">
          <cell r="A277" t="str">
            <v>R375</v>
          </cell>
          <cell r="B277" t="str">
            <v>Islington</v>
          </cell>
          <cell r="C277">
            <v>693.23</v>
          </cell>
        </row>
        <row r="278">
          <cell r="A278" t="str">
            <v>R376</v>
          </cell>
          <cell r="B278" t="str">
            <v>Kensington and Chelsea</v>
          </cell>
          <cell r="C278">
            <v>693.23</v>
          </cell>
        </row>
        <row r="279">
          <cell r="A279" t="str">
            <v>R396</v>
          </cell>
          <cell r="B279" t="str">
            <v>Kingston Upon Thames</v>
          </cell>
          <cell r="C279">
            <v>693.23</v>
          </cell>
        </row>
        <row r="280">
          <cell r="A280" t="str">
            <v>R377</v>
          </cell>
          <cell r="B280" t="str">
            <v>Lambeth</v>
          </cell>
          <cell r="C280">
            <v>693.23</v>
          </cell>
        </row>
        <row r="281">
          <cell r="A281" t="str">
            <v>R378</v>
          </cell>
          <cell r="B281" t="str">
            <v>Lewisham</v>
          </cell>
          <cell r="C281">
            <v>693.23</v>
          </cell>
        </row>
        <row r="282">
          <cell r="A282" t="str">
            <v>R397</v>
          </cell>
          <cell r="B282" t="str">
            <v>Merton</v>
          </cell>
          <cell r="C282">
            <v>693.23</v>
          </cell>
        </row>
        <row r="283">
          <cell r="A283" t="str">
            <v>R398</v>
          </cell>
          <cell r="B283" t="str">
            <v>Newham</v>
          </cell>
          <cell r="C283">
            <v>693.23</v>
          </cell>
        </row>
        <row r="284">
          <cell r="A284" t="str">
            <v>R399</v>
          </cell>
          <cell r="B284" t="str">
            <v>Redbridge</v>
          </cell>
          <cell r="C284">
            <v>693.23</v>
          </cell>
        </row>
        <row r="285">
          <cell r="A285" t="str">
            <v>R400</v>
          </cell>
          <cell r="B285" t="str">
            <v>Richmond Upon Thames</v>
          </cell>
          <cell r="C285">
            <v>693.23</v>
          </cell>
        </row>
        <row r="286">
          <cell r="A286" t="str">
            <v>R379</v>
          </cell>
          <cell r="B286" t="str">
            <v>Southwark</v>
          </cell>
          <cell r="C286">
            <v>693.23</v>
          </cell>
        </row>
        <row r="287">
          <cell r="A287" t="str">
            <v>R401</v>
          </cell>
          <cell r="B287" t="str">
            <v>Sutton</v>
          </cell>
          <cell r="C287">
            <v>693.23</v>
          </cell>
        </row>
        <row r="288">
          <cell r="A288" t="str">
            <v>R380</v>
          </cell>
          <cell r="B288" t="str">
            <v>Tower Hamlets</v>
          </cell>
          <cell r="C288">
            <v>693.23</v>
          </cell>
        </row>
        <row r="289">
          <cell r="A289" t="str">
            <v>R402</v>
          </cell>
          <cell r="B289" t="str">
            <v>Waltham Forest</v>
          </cell>
          <cell r="C289">
            <v>693.23</v>
          </cell>
        </row>
        <row r="290">
          <cell r="A290" t="str">
            <v>R381</v>
          </cell>
          <cell r="B290" t="str">
            <v>Wandsworth</v>
          </cell>
          <cell r="C290">
            <v>693.23</v>
          </cell>
        </row>
        <row r="291">
          <cell r="A291" t="str">
            <v>R382</v>
          </cell>
          <cell r="B291" t="str">
            <v>Westminster</v>
          </cell>
          <cell r="C291">
            <v>693.23</v>
          </cell>
        </row>
        <row r="292">
          <cell r="A292" t="str">
            <v>R349</v>
          </cell>
          <cell r="B292" t="str">
            <v>Barnsley</v>
          </cell>
          <cell r="C292">
            <v>693.23</v>
          </cell>
        </row>
        <row r="293">
          <cell r="A293" t="str">
            <v>R358</v>
          </cell>
          <cell r="B293" t="str">
            <v>Birmingham</v>
          </cell>
          <cell r="C293">
            <v>693.23</v>
          </cell>
        </row>
        <row r="294">
          <cell r="A294" t="str">
            <v>R334</v>
          </cell>
          <cell r="B294" t="str">
            <v>Bolton</v>
          </cell>
          <cell r="C294">
            <v>693.23</v>
          </cell>
        </row>
        <row r="295">
          <cell r="A295" t="str">
            <v>R365</v>
          </cell>
          <cell r="B295" t="str">
            <v>Bradford</v>
          </cell>
          <cell r="C295">
            <v>693.23</v>
          </cell>
        </row>
        <row r="296">
          <cell r="A296" t="str">
            <v>R335</v>
          </cell>
          <cell r="B296" t="str">
            <v>Bury</v>
          </cell>
          <cell r="C296">
            <v>693.23</v>
          </cell>
        </row>
        <row r="297">
          <cell r="A297" t="str">
            <v>R366</v>
          </cell>
          <cell r="B297" t="str">
            <v>Calderdale</v>
          </cell>
          <cell r="C297">
            <v>693.23</v>
          </cell>
        </row>
        <row r="298">
          <cell r="A298" t="str">
            <v>R359</v>
          </cell>
          <cell r="B298" t="str">
            <v>Coventry</v>
          </cell>
          <cell r="C298">
            <v>693.23</v>
          </cell>
        </row>
        <row r="299">
          <cell r="A299" t="str">
            <v>R350</v>
          </cell>
          <cell r="B299" t="str">
            <v>Doncaster</v>
          </cell>
          <cell r="C299">
            <v>693.23</v>
          </cell>
        </row>
        <row r="300">
          <cell r="A300" t="str">
            <v>R360</v>
          </cell>
          <cell r="B300" t="str">
            <v>Dudley</v>
          </cell>
          <cell r="C300">
            <v>693.23</v>
          </cell>
        </row>
        <row r="301">
          <cell r="A301" t="str">
            <v>R353</v>
          </cell>
          <cell r="B301" t="str">
            <v>Gateshead</v>
          </cell>
          <cell r="C301">
            <v>693.23</v>
          </cell>
        </row>
        <row r="302">
          <cell r="A302" t="str">
            <v>R367</v>
          </cell>
          <cell r="B302" t="str">
            <v>Kirklees</v>
          </cell>
          <cell r="C302">
            <v>693.23</v>
          </cell>
        </row>
        <row r="303">
          <cell r="A303" t="str">
            <v>R344</v>
          </cell>
          <cell r="B303" t="str">
            <v>Knowsley</v>
          </cell>
          <cell r="C303">
            <v>693.23</v>
          </cell>
        </row>
        <row r="304">
          <cell r="A304" t="str">
            <v>R368</v>
          </cell>
          <cell r="B304" t="str">
            <v>Leeds</v>
          </cell>
          <cell r="C304">
            <v>693.23</v>
          </cell>
        </row>
        <row r="305">
          <cell r="A305" t="str">
            <v>R345</v>
          </cell>
          <cell r="B305" t="str">
            <v>Liverpool</v>
          </cell>
          <cell r="C305">
            <v>693.23</v>
          </cell>
        </row>
        <row r="306">
          <cell r="A306" t="str">
            <v>R336</v>
          </cell>
          <cell r="B306" t="str">
            <v>Manchester</v>
          </cell>
          <cell r="C306">
            <v>693.23</v>
          </cell>
        </row>
        <row r="307">
          <cell r="A307" t="str">
            <v>R355</v>
          </cell>
          <cell r="B307" t="str">
            <v>North Tyneside</v>
          </cell>
          <cell r="C307">
            <v>693.23</v>
          </cell>
        </row>
        <row r="308">
          <cell r="A308" t="str">
            <v>R354</v>
          </cell>
          <cell r="B308" t="str">
            <v>Newcastle Upon Tyne</v>
          </cell>
          <cell r="C308">
            <v>693.23</v>
          </cell>
        </row>
        <row r="309">
          <cell r="A309" t="str">
            <v>R337</v>
          </cell>
          <cell r="B309" t="str">
            <v>Oldham</v>
          </cell>
          <cell r="C309">
            <v>693.23</v>
          </cell>
        </row>
        <row r="310">
          <cell r="A310" t="str">
            <v>R338</v>
          </cell>
          <cell r="B310" t="str">
            <v>Rochdale</v>
          </cell>
          <cell r="C310">
            <v>693.23</v>
          </cell>
        </row>
        <row r="311">
          <cell r="A311" t="str">
            <v>R351</v>
          </cell>
          <cell r="B311" t="str">
            <v>Rotherham</v>
          </cell>
          <cell r="C311">
            <v>693.23</v>
          </cell>
        </row>
        <row r="312">
          <cell r="A312" t="str">
            <v>R356</v>
          </cell>
          <cell r="B312" t="str">
            <v>South Tyneside</v>
          </cell>
          <cell r="C312">
            <v>693.23</v>
          </cell>
        </row>
        <row r="313">
          <cell r="A313" t="str">
            <v>R339</v>
          </cell>
          <cell r="B313" t="str">
            <v>Salford</v>
          </cell>
          <cell r="C313">
            <v>693.23</v>
          </cell>
        </row>
        <row r="314">
          <cell r="A314" t="str">
            <v>R361</v>
          </cell>
          <cell r="B314" t="str">
            <v>Sandwell</v>
          </cell>
          <cell r="C314">
            <v>693.23</v>
          </cell>
        </row>
        <row r="315">
          <cell r="A315" t="str">
            <v>R347</v>
          </cell>
          <cell r="B315" t="str">
            <v>Sefton</v>
          </cell>
          <cell r="C315">
            <v>693.23</v>
          </cell>
        </row>
        <row r="316">
          <cell r="A316" t="str">
            <v>R352</v>
          </cell>
          <cell r="B316" t="str">
            <v>Sheffield</v>
          </cell>
          <cell r="C316">
            <v>693.23</v>
          </cell>
        </row>
        <row r="317">
          <cell r="A317" t="str">
            <v>R362</v>
          </cell>
          <cell r="B317" t="str">
            <v>Solihull</v>
          </cell>
          <cell r="C317">
            <v>693.23</v>
          </cell>
        </row>
        <row r="318">
          <cell r="A318" t="str">
            <v>R346</v>
          </cell>
          <cell r="B318" t="str">
            <v>St Helens</v>
          </cell>
          <cell r="C318">
            <v>693.23</v>
          </cell>
        </row>
        <row r="319">
          <cell r="A319" t="str">
            <v>R340</v>
          </cell>
          <cell r="B319" t="str">
            <v>Stockport</v>
          </cell>
          <cell r="C319">
            <v>693.23</v>
          </cell>
        </row>
        <row r="320">
          <cell r="A320" t="str">
            <v>R357</v>
          </cell>
          <cell r="B320" t="str">
            <v>Sunderland</v>
          </cell>
          <cell r="C320">
            <v>693.23</v>
          </cell>
        </row>
        <row r="321">
          <cell r="A321" t="str">
            <v>R341</v>
          </cell>
          <cell r="B321" t="str">
            <v>Tameside</v>
          </cell>
          <cell r="C321">
            <v>693.23</v>
          </cell>
        </row>
        <row r="322">
          <cell r="A322" t="str">
            <v>R342</v>
          </cell>
          <cell r="B322" t="str">
            <v>Trafford</v>
          </cell>
          <cell r="C322">
            <v>693.23</v>
          </cell>
        </row>
        <row r="323">
          <cell r="A323" t="str">
            <v>R369</v>
          </cell>
          <cell r="B323" t="str">
            <v>Wakefield</v>
          </cell>
          <cell r="C323">
            <v>693.23</v>
          </cell>
        </row>
        <row r="324">
          <cell r="A324" t="str">
            <v>R363</v>
          </cell>
          <cell r="B324" t="str">
            <v>Walsall</v>
          </cell>
          <cell r="C324">
            <v>693.23</v>
          </cell>
        </row>
        <row r="325">
          <cell r="A325" t="str">
            <v>R343</v>
          </cell>
          <cell r="B325" t="str">
            <v>Wigan</v>
          </cell>
          <cell r="C325">
            <v>693.23</v>
          </cell>
        </row>
        <row r="326">
          <cell r="A326" t="str">
            <v>R348</v>
          </cell>
          <cell r="B326" t="str">
            <v>Wirral</v>
          </cell>
          <cell r="C326">
            <v>693.23</v>
          </cell>
        </row>
        <row r="327">
          <cell r="A327" t="str">
            <v>R364</v>
          </cell>
          <cell r="B327" t="str">
            <v>Wolverhampton</v>
          </cell>
          <cell r="C327">
            <v>693.23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C1" t="str">
            <v>Default Table</v>
          </cell>
          <cell r="N1" t="str">
            <v>Default Table</v>
          </cell>
          <cell r="O1" t="str">
            <v>Default Table</v>
          </cell>
          <cell r="P1" t="str">
            <v>Default Table</v>
          </cell>
        </row>
        <row r="2">
          <cell r="C2" t="str">
            <v>Subtitle</v>
          </cell>
          <cell r="N2" t="str">
            <v>Subtitle</v>
          </cell>
          <cell r="O2" t="str">
            <v>Subtitle</v>
          </cell>
          <cell r="P2" t="str">
            <v>Subtitle</v>
          </cell>
        </row>
        <row r="3">
          <cell r="A3" t="str">
            <v>GV1617.CON - 2016-17 Consult</v>
          </cell>
          <cell r="B3" t="str">
            <v>GV1617.CON - 2016-17 Consult</v>
          </cell>
        </row>
        <row r="4">
          <cell r="C4" t="str">
            <v>Grant Data</v>
          </cell>
          <cell r="N4" t="str">
            <v>Grant Data</v>
          </cell>
          <cell r="O4" t="str">
            <v>Grant Data</v>
          </cell>
          <cell r="P4" t="str">
            <v>Grant Data</v>
          </cell>
        </row>
        <row r="5">
          <cell r="C5" t="str">
            <v>CTFREEZEPY_BL</v>
          </cell>
          <cell r="D5" t="str">
            <v>CTFREEZEPY_RSG</v>
          </cell>
          <cell r="E5" t="str">
            <v>CTF1314 - 1314 Council Tax Freeze Grant Allocs</v>
          </cell>
          <cell r="F5" t="str">
            <v>CTF1415 - 2014-15 Council TAx Freeze Grant</v>
          </cell>
          <cell r="G5" t="str">
            <v>CTF1516 - 2015-16 Council Tax Freeze Grant</v>
          </cell>
          <cell r="H5" t="str">
            <v>ESG1516 - Efficiency Support Grant 2015-16</v>
          </cell>
          <cell r="I5" t="str">
            <v>CARE_DEFPY - Prior Years Care Act Deferred Pay</v>
          </cell>
          <cell r="J5" t="str">
            <v>CARE_ASCPY - Prior Years Care Act ASC NB</v>
          </cell>
          <cell r="K5" t="str">
            <v>FWMAPY - Prior Years Flood FWMA NB</v>
          </cell>
          <cell r="L5" t="str">
            <v>SUDSPY - Prior Years SUDs funding</v>
          </cell>
          <cell r="M5" t="str">
            <v>COFAPY - Prior Years Carbon Monoxide FIre Alarms</v>
          </cell>
          <cell r="N5" t="str">
            <v>BASEFUNDPY - Prior Years Baseline Funding Level</v>
          </cell>
          <cell r="O5" t="str">
            <v>ADJFINALRSGPY - Adjusted Final RSG Prior Yr</v>
          </cell>
          <cell r="P5" t="str">
            <v>ADJSFAPY - Adjusted Prior Years SFA</v>
          </cell>
        </row>
        <row r="6">
          <cell r="A6" t="str">
            <v>TE</v>
          </cell>
          <cell r="B6" t="str">
            <v>TE - TOTAL England</v>
          </cell>
          <cell r="C6">
            <v>246277656.08221099</v>
          </cell>
          <cell r="D6">
            <v>342170317</v>
          </cell>
          <cell r="E6">
            <v>173963370</v>
          </cell>
          <cell r="F6">
            <v>145215319</v>
          </cell>
          <cell r="G6">
            <v>115821742</v>
          </cell>
          <cell r="H6">
            <v>2191101</v>
          </cell>
          <cell r="I6">
            <v>119177778</v>
          </cell>
          <cell r="J6">
            <v>183638092</v>
          </cell>
          <cell r="K6">
            <v>10000069</v>
          </cell>
          <cell r="L6">
            <v>12955064.560000001</v>
          </cell>
          <cell r="M6">
            <v>225992.98</v>
          </cell>
          <cell r="N6">
            <v>11321789864.7155</v>
          </cell>
          <cell r="O6">
            <v>9937777775.4684105</v>
          </cell>
          <cell r="P6">
            <v>21260951223.679901</v>
          </cell>
        </row>
        <row r="7">
          <cell r="A7" t="str">
            <v>R403</v>
          </cell>
          <cell r="B7" t="str">
            <v>R403 - Isles of Scilly</v>
          </cell>
          <cell r="C7">
            <v>12695.519043</v>
          </cell>
          <cell r="D7">
            <v>17638.749062999999</v>
          </cell>
          <cell r="E7">
            <v>13914</v>
          </cell>
          <cell r="F7">
            <v>0</v>
          </cell>
          <cell r="I7">
            <v>6575</v>
          </cell>
          <cell r="J7">
            <v>9688</v>
          </cell>
          <cell r="K7">
            <v>3361</v>
          </cell>
          <cell r="L7">
            <v>77095.399999999994</v>
          </cell>
          <cell r="M7">
            <v>693.23</v>
          </cell>
          <cell r="O7">
            <v>1901063.244677</v>
          </cell>
          <cell r="P7">
            <v>3284646.7406830001</v>
          </cell>
        </row>
        <row r="8">
          <cell r="A8" t="str">
            <v>TS</v>
          </cell>
          <cell r="B8" t="str">
            <v>TS - TOTAL Shire areas</v>
          </cell>
          <cell r="C8">
            <v>160203212.013942</v>
          </cell>
          <cell r="D8">
            <v>222581230.921453</v>
          </cell>
          <cell r="E8">
            <v>115048620</v>
          </cell>
          <cell r="F8">
            <v>79219026</v>
          </cell>
          <cell r="G8">
            <v>65612401</v>
          </cell>
          <cell r="H8">
            <v>1605703</v>
          </cell>
          <cell r="I8">
            <v>78854621</v>
          </cell>
          <cell r="J8">
            <v>110163227</v>
          </cell>
          <cell r="K8">
            <v>6683517</v>
          </cell>
          <cell r="L8">
            <v>7279553.5899999999</v>
          </cell>
          <cell r="M8">
            <v>177466.88</v>
          </cell>
          <cell r="N8">
            <v>5402903458.8594904</v>
          </cell>
          <cell r="O8">
            <v>5255309412.6654301</v>
          </cell>
          <cell r="P8">
            <v>10658212871.5249</v>
          </cell>
        </row>
        <row r="9">
          <cell r="A9" t="str">
            <v>TM</v>
          </cell>
          <cell r="B9" t="str">
            <v>TM - TOTAL Metropolitan areas</v>
          </cell>
          <cell r="C9">
            <v>45038006.490360998</v>
          </cell>
          <cell r="D9">
            <v>62574369.120642997</v>
          </cell>
          <cell r="E9">
            <v>24843425</v>
          </cell>
          <cell r="F9">
            <v>25239373</v>
          </cell>
          <cell r="G9">
            <v>17794885</v>
          </cell>
          <cell r="I9">
            <v>25857175</v>
          </cell>
          <cell r="J9">
            <v>45023956</v>
          </cell>
          <cell r="K9">
            <v>1295208</v>
          </cell>
          <cell r="L9">
            <v>2945158.83</v>
          </cell>
          <cell r="M9">
            <v>24956.28</v>
          </cell>
          <cell r="N9">
            <v>2931957486.2227602</v>
          </cell>
          <cell r="O9">
            <v>2668296916.62361</v>
          </cell>
          <cell r="P9">
            <v>5600254402.8463697</v>
          </cell>
        </row>
        <row r="10">
          <cell r="A10" t="str">
            <v>TL</v>
          </cell>
          <cell r="B10" t="str">
            <v>TL - TOTAL London area</v>
          </cell>
          <cell r="C10">
            <v>41023742.058865003</v>
          </cell>
          <cell r="D10">
            <v>56997078.208842002</v>
          </cell>
          <cell r="E10">
            <v>34057411</v>
          </cell>
          <cell r="F10">
            <v>40756920</v>
          </cell>
          <cell r="G10">
            <v>32414456</v>
          </cell>
          <cell r="H10">
            <v>585398</v>
          </cell>
          <cell r="I10">
            <v>14459407</v>
          </cell>
          <cell r="J10">
            <v>28441221</v>
          </cell>
          <cell r="K10">
            <v>2017983</v>
          </cell>
          <cell r="L10">
            <v>2653256.7400000002</v>
          </cell>
          <cell r="M10">
            <v>22876.59</v>
          </cell>
          <cell r="N10">
            <v>2986928919.6332998</v>
          </cell>
          <cell r="O10">
            <v>2012270382.93468</v>
          </cell>
          <cell r="P10">
            <v>4999199302.5679798</v>
          </cell>
        </row>
        <row r="11">
          <cell r="A11" t="str">
            <v>TSCFIR</v>
          </cell>
          <cell r="B11" t="str">
            <v>TSCFIR - TOTAL Shire counties with fire</v>
          </cell>
          <cell r="C11">
            <v>36574988.876572996</v>
          </cell>
          <cell r="D11">
            <v>50816122.490587004</v>
          </cell>
          <cell r="E11">
            <v>27253900</v>
          </cell>
          <cell r="F11">
            <v>22677223</v>
          </cell>
          <cell r="G11">
            <v>13049613</v>
          </cell>
          <cell r="I11">
            <v>19875444</v>
          </cell>
          <cell r="J11">
            <v>26414031</v>
          </cell>
          <cell r="K11">
            <v>1809870</v>
          </cell>
          <cell r="L11">
            <v>1114759.25</v>
          </cell>
          <cell r="N11">
            <v>980516209.60116804</v>
          </cell>
          <cell r="O11">
            <v>1029589327.7762001</v>
          </cell>
          <cell r="P11">
            <v>2010105537.3773601</v>
          </cell>
        </row>
        <row r="12">
          <cell r="A12" t="str">
            <v>TSCNFIR</v>
          </cell>
          <cell r="B12" t="str">
            <v>TSCNFIR - TOTAL Shire counties without fire</v>
          </cell>
          <cell r="C12">
            <v>53096938.272055998</v>
          </cell>
          <cell r="D12">
            <v>73771191.789377004</v>
          </cell>
          <cell r="E12">
            <v>49425574</v>
          </cell>
          <cell r="F12">
            <v>18888741</v>
          </cell>
          <cell r="G12">
            <v>13560158</v>
          </cell>
          <cell r="I12">
            <v>31760032</v>
          </cell>
          <cell r="J12">
            <v>41980203</v>
          </cell>
          <cell r="K12">
            <v>2619474</v>
          </cell>
          <cell r="L12">
            <v>1621468</v>
          </cell>
          <cell r="N12">
            <v>1439781643.6991799</v>
          </cell>
          <cell r="O12">
            <v>1467517027.5796399</v>
          </cell>
          <cell r="P12">
            <v>2907298671.27882</v>
          </cell>
        </row>
        <row r="13">
          <cell r="A13" t="str">
            <v>TUFIR</v>
          </cell>
          <cell r="B13" t="str">
            <v>TUFIR - TOTAL Shire unitaries with fire</v>
          </cell>
          <cell r="C13">
            <v>4798915.7446309999</v>
          </cell>
          <cell r="D13">
            <v>6667460.4091919996</v>
          </cell>
          <cell r="E13">
            <v>4775747</v>
          </cell>
          <cell r="F13">
            <v>0</v>
          </cell>
          <cell r="I13">
            <v>2713715</v>
          </cell>
          <cell r="J13">
            <v>3887966</v>
          </cell>
          <cell r="K13">
            <v>178259</v>
          </cell>
          <cell r="L13">
            <v>267655.71999999997</v>
          </cell>
          <cell r="M13">
            <v>2079.69</v>
          </cell>
          <cell r="N13">
            <v>194067609.756589</v>
          </cell>
          <cell r="O13">
            <v>178916953.60697299</v>
          </cell>
          <cell r="P13">
            <v>372984563.363563</v>
          </cell>
        </row>
        <row r="14">
          <cell r="A14" t="str">
            <v>TUNFIR</v>
          </cell>
          <cell r="B14" t="str">
            <v>TUNFIR - TOTAL Shire unitaries without fire</v>
          </cell>
          <cell r="C14">
            <v>46324447.705966003</v>
          </cell>
          <cell r="D14">
            <v>64361709.497141004</v>
          </cell>
          <cell r="E14">
            <v>21451461</v>
          </cell>
          <cell r="F14">
            <v>26378649</v>
          </cell>
          <cell r="G14">
            <v>27451879</v>
          </cell>
          <cell r="I14">
            <v>24505430</v>
          </cell>
          <cell r="J14">
            <v>37881027</v>
          </cell>
          <cell r="K14">
            <v>2075914</v>
          </cell>
          <cell r="L14">
            <v>4275670.62</v>
          </cell>
          <cell r="M14">
            <v>36047.96</v>
          </cell>
          <cell r="N14">
            <v>2064907398.81394</v>
          </cell>
          <cell r="O14">
            <v>1931946551.8382299</v>
          </cell>
          <cell r="P14">
            <v>3996853950.6521702</v>
          </cell>
        </row>
        <row r="15">
          <cell r="A15" t="str">
            <v>TSD</v>
          </cell>
          <cell r="B15" t="str">
            <v>TSD - TOTAL Shire districts</v>
          </cell>
          <cell r="C15">
            <v>13566117.778852999</v>
          </cell>
          <cell r="D15">
            <v>18848331.166917</v>
          </cell>
          <cell r="E15">
            <v>8492328</v>
          </cell>
          <cell r="F15">
            <v>9091324</v>
          </cell>
          <cell r="G15">
            <v>9894282</v>
          </cell>
          <cell r="H15">
            <v>1605703</v>
          </cell>
          <cell r="M15">
            <v>139339.23000000001</v>
          </cell>
          <cell r="N15">
            <v>520308488.63871098</v>
          </cell>
          <cell r="O15">
            <v>430777547.15812403</v>
          </cell>
          <cell r="P15">
            <v>951086035.79683602</v>
          </cell>
        </row>
        <row r="16">
          <cell r="A16" t="str">
            <v>TSPOL</v>
          </cell>
          <cell r="B16" t="str">
            <v>TSPOL - TOTAL Shire police authorities</v>
          </cell>
          <cell r="N16">
            <v>0</v>
          </cell>
          <cell r="P16">
            <v>0</v>
          </cell>
        </row>
        <row r="17">
          <cell r="A17" t="str">
            <v>TSFIR</v>
          </cell>
          <cell r="B17" t="str">
            <v>TSFIR - TOTAL Combined fire authorities</v>
          </cell>
          <cell r="C17">
            <v>5841803.6358629996</v>
          </cell>
          <cell r="D17">
            <v>8116415.5682380004</v>
          </cell>
          <cell r="E17">
            <v>3649610</v>
          </cell>
          <cell r="F17">
            <v>2183089</v>
          </cell>
          <cell r="G17">
            <v>1656469</v>
          </cell>
          <cell r="N17">
            <v>203322108.34990501</v>
          </cell>
          <cell r="O17">
            <v>216562004.70626101</v>
          </cell>
          <cell r="P17">
            <v>419884113.05616498</v>
          </cell>
        </row>
        <row r="18">
          <cell r="A18" t="str">
            <v>TMD</v>
          </cell>
          <cell r="B18" t="str">
            <v>TMD - TOTAL Metropolitan districts</v>
          </cell>
          <cell r="C18">
            <v>43060181.843175001</v>
          </cell>
          <cell r="D18">
            <v>59826442.665340997</v>
          </cell>
          <cell r="E18">
            <v>24602937</v>
          </cell>
          <cell r="F18">
            <v>24128277</v>
          </cell>
          <cell r="G18">
            <v>17318761</v>
          </cell>
          <cell r="I18">
            <v>25857175</v>
          </cell>
          <cell r="J18">
            <v>45023956</v>
          </cell>
          <cell r="K18">
            <v>1295208</v>
          </cell>
          <cell r="L18">
            <v>2945158.83</v>
          </cell>
          <cell r="M18">
            <v>24956.28</v>
          </cell>
          <cell r="N18">
            <v>2803202449.4162302</v>
          </cell>
          <cell r="O18">
            <v>2534590536.7382698</v>
          </cell>
          <cell r="P18">
            <v>5337792986.1545</v>
          </cell>
        </row>
        <row r="19">
          <cell r="A19" t="str">
            <v>TPOL</v>
          </cell>
          <cell r="B19" t="str">
            <v>TPOL - TOTAL Met police authorities</v>
          </cell>
          <cell r="N19">
            <v>0</v>
          </cell>
          <cell r="P19">
            <v>0</v>
          </cell>
        </row>
        <row r="20">
          <cell r="A20" t="str">
            <v>TFIR</v>
          </cell>
          <cell r="B20" t="str">
            <v>TFIR - TOTAL Met fire authorities</v>
          </cell>
          <cell r="C20">
            <v>1977824.6471859999</v>
          </cell>
          <cell r="D20">
            <v>2747926.455302</v>
          </cell>
          <cell r="E20">
            <v>240488</v>
          </cell>
          <cell r="F20">
            <v>1111096</v>
          </cell>
          <cell r="G20">
            <v>476124</v>
          </cell>
          <cell r="N20">
            <v>128755036.806528</v>
          </cell>
          <cell r="O20">
            <v>133706379.885344</v>
          </cell>
          <cell r="P20">
            <v>262461416.691872</v>
          </cell>
        </row>
        <row r="21">
          <cell r="A21" t="str">
            <v>TLB</v>
          </cell>
          <cell r="B21" t="str">
            <v>TLB - TOTAL London boroughs</v>
          </cell>
          <cell r="C21">
            <v>31292617.112289</v>
          </cell>
          <cell r="D21">
            <v>43476963.714065999</v>
          </cell>
          <cell r="E21">
            <v>24567866.314068001</v>
          </cell>
          <cell r="F21">
            <v>31266767.605252001</v>
          </cell>
          <cell r="G21">
            <v>22852741.447826002</v>
          </cell>
          <cell r="H21">
            <v>585398</v>
          </cell>
          <cell r="I21">
            <v>14459407</v>
          </cell>
          <cell r="J21">
            <v>28441221</v>
          </cell>
          <cell r="K21">
            <v>2017983</v>
          </cell>
          <cell r="L21">
            <v>2653256.7400000002</v>
          </cell>
          <cell r="M21">
            <v>22876.59</v>
          </cell>
          <cell r="N21">
            <v>2006631754.9052</v>
          </cell>
          <cell r="O21">
            <v>1828911181.7604499</v>
          </cell>
          <cell r="P21">
            <v>3835542936.6656599</v>
          </cell>
        </row>
        <row r="22">
          <cell r="A22" t="str">
            <v>TILB</v>
          </cell>
          <cell r="B22" t="str">
            <v>TILB - TOTAL Inner London bors inc City</v>
          </cell>
          <cell r="C22">
            <v>9740946.4647289999</v>
          </cell>
          <cell r="D22">
            <v>13533760.198706999</v>
          </cell>
          <cell r="E22">
            <v>8236557.3140679998</v>
          </cell>
          <cell r="F22">
            <v>9843246.6052519996</v>
          </cell>
          <cell r="G22">
            <v>7065106.4478259999</v>
          </cell>
          <cell r="H22">
            <v>585398</v>
          </cell>
          <cell r="I22">
            <v>4226739</v>
          </cell>
          <cell r="J22">
            <v>11993050</v>
          </cell>
          <cell r="K22">
            <v>1058525</v>
          </cell>
          <cell r="L22">
            <v>1074979.23</v>
          </cell>
          <cell r="M22">
            <v>9011.99</v>
          </cell>
          <cell r="N22">
            <v>999157744.09509206</v>
          </cell>
          <cell r="O22">
            <v>875610267.00717294</v>
          </cell>
          <cell r="P22">
            <v>1874768011.1022601</v>
          </cell>
        </row>
        <row r="23">
          <cell r="A23" t="str">
            <v>TOLB</v>
          </cell>
          <cell r="B23" t="str">
            <v>TOLB - TOTAL Outer London boroughs</v>
          </cell>
          <cell r="C23">
            <v>21551670.64756</v>
          </cell>
          <cell r="D23">
            <v>29943203.515358999</v>
          </cell>
          <cell r="E23">
            <v>16331309</v>
          </cell>
          <cell r="F23">
            <v>21423521</v>
          </cell>
          <cell r="G23">
            <v>15787635</v>
          </cell>
          <cell r="I23">
            <v>10232668</v>
          </cell>
          <cell r="J23">
            <v>16448171</v>
          </cell>
          <cell r="K23">
            <v>959458</v>
          </cell>
          <cell r="L23">
            <v>1578277.51</v>
          </cell>
          <cell r="M23">
            <v>13864.6</v>
          </cell>
          <cell r="N23">
            <v>1007474010.81011</v>
          </cell>
          <cell r="O23">
            <v>953300914.75328195</v>
          </cell>
          <cell r="P23">
            <v>1960774925.56339</v>
          </cell>
        </row>
        <row r="24">
          <cell r="A24" t="str">
            <v>R570</v>
          </cell>
          <cell r="B24" t="str">
            <v>R570 - GLA - all functions</v>
          </cell>
          <cell r="C24">
            <v>9700936.7689529993</v>
          </cell>
          <cell r="D24">
            <v>13478172.004047001</v>
          </cell>
          <cell r="E24">
            <v>9459710</v>
          </cell>
          <cell r="F24">
            <v>9459393</v>
          </cell>
          <cell r="G24">
            <v>9530738</v>
          </cell>
          <cell r="N24">
            <v>980266976.55046999</v>
          </cell>
          <cell r="O24">
            <v>183225688.05064499</v>
          </cell>
          <cell r="P24">
            <v>1163492664.60111</v>
          </cell>
        </row>
        <row r="25">
          <cell r="A25" t="str">
            <v>R801</v>
          </cell>
          <cell r="B25" t="str">
            <v>R801 - South West GOR</v>
          </cell>
          <cell r="C25">
            <v>26149579.057273999</v>
          </cell>
          <cell r="D25">
            <v>36331390.747267999</v>
          </cell>
          <cell r="E25">
            <v>20628334</v>
          </cell>
          <cell r="F25">
            <v>13608000</v>
          </cell>
          <cell r="G25">
            <v>14073226</v>
          </cell>
          <cell r="I25">
            <v>13911770</v>
          </cell>
          <cell r="J25">
            <v>18507570</v>
          </cell>
          <cell r="K25">
            <v>1156310</v>
          </cell>
          <cell r="L25">
            <v>1475989.89</v>
          </cell>
          <cell r="M25">
            <v>25649.51</v>
          </cell>
          <cell r="N25">
            <v>837073673.90305603</v>
          </cell>
          <cell r="O25">
            <v>815207076.34764194</v>
          </cell>
          <cell r="P25">
            <v>1653664333.7467</v>
          </cell>
        </row>
        <row r="26">
          <cell r="A26" t="str">
            <v>R802</v>
          </cell>
          <cell r="B26" t="str">
            <v>R802 - South East GOR</v>
          </cell>
          <cell r="C26">
            <v>44325771.145035997</v>
          </cell>
          <cell r="D26">
            <v>61584812.058238998</v>
          </cell>
          <cell r="E26">
            <v>25295027</v>
          </cell>
          <cell r="F26">
            <v>17216645</v>
          </cell>
          <cell r="G26">
            <v>17048784</v>
          </cell>
          <cell r="H26">
            <v>102472</v>
          </cell>
          <cell r="I26">
            <v>19589355</v>
          </cell>
          <cell r="J26">
            <v>25626776</v>
          </cell>
          <cell r="K26">
            <v>1735823</v>
          </cell>
          <cell r="L26">
            <v>1634537.05</v>
          </cell>
          <cell r="M26">
            <v>46446.41</v>
          </cell>
          <cell r="N26">
            <v>1185736824.0011101</v>
          </cell>
          <cell r="O26">
            <v>1190114405.45137</v>
          </cell>
          <cell r="P26">
            <v>2375851229.4524798</v>
          </cell>
        </row>
        <row r="27">
          <cell r="A27" t="str">
            <v>R803</v>
          </cell>
          <cell r="B27" t="str">
            <v>R803 - London GOR</v>
          </cell>
          <cell r="C27">
            <v>41023742.058865003</v>
          </cell>
          <cell r="D27">
            <v>56997078.208842002</v>
          </cell>
          <cell r="E27">
            <v>34057411</v>
          </cell>
          <cell r="F27">
            <v>40756920</v>
          </cell>
          <cell r="G27">
            <v>32414456</v>
          </cell>
          <cell r="H27">
            <v>585398</v>
          </cell>
          <cell r="I27">
            <v>14459407</v>
          </cell>
          <cell r="J27">
            <v>28441221</v>
          </cell>
          <cell r="K27">
            <v>2017983</v>
          </cell>
          <cell r="L27">
            <v>2653256.7400000002</v>
          </cell>
          <cell r="M27">
            <v>22876.59</v>
          </cell>
          <cell r="N27">
            <v>2986928919.6332998</v>
          </cell>
          <cell r="O27">
            <v>2012270382.93468</v>
          </cell>
          <cell r="P27">
            <v>4999199302.5679798</v>
          </cell>
        </row>
        <row r="28">
          <cell r="A28" t="str">
            <v>R804</v>
          </cell>
          <cell r="B28" t="str">
            <v>R804 - Eastern GOR</v>
          </cell>
          <cell r="C28">
            <v>28692744.253157001</v>
          </cell>
          <cell r="D28">
            <v>39864783.321737997</v>
          </cell>
          <cell r="E28">
            <v>22244478</v>
          </cell>
          <cell r="F28">
            <v>24243921</v>
          </cell>
          <cell r="G28">
            <v>19061328</v>
          </cell>
          <cell r="H28">
            <v>115847</v>
          </cell>
          <cell r="I28">
            <v>13295161</v>
          </cell>
          <cell r="J28">
            <v>18642953</v>
          </cell>
          <cell r="K28">
            <v>1165707</v>
          </cell>
          <cell r="L28">
            <v>993527.5</v>
          </cell>
          <cell r="M28">
            <v>32581.81</v>
          </cell>
          <cell r="N28">
            <v>912974486.96693897</v>
          </cell>
          <cell r="O28">
            <v>922137011.71389699</v>
          </cell>
          <cell r="P28">
            <v>1835111498.68083</v>
          </cell>
        </row>
        <row r="29">
          <cell r="A29" t="str">
            <v>R805</v>
          </cell>
          <cell r="B29" t="str">
            <v>R805 - East Midlands GOR</v>
          </cell>
          <cell r="C29">
            <v>19393091.228840001</v>
          </cell>
          <cell r="D29">
            <v>26944142.148108002</v>
          </cell>
          <cell r="E29">
            <v>15437064</v>
          </cell>
          <cell r="F29">
            <v>6847106</v>
          </cell>
          <cell r="G29">
            <v>1879701</v>
          </cell>
          <cell r="H29">
            <v>397932</v>
          </cell>
          <cell r="I29">
            <v>10024006</v>
          </cell>
          <cell r="J29">
            <v>15350412</v>
          </cell>
          <cell r="K29">
            <v>943620</v>
          </cell>
          <cell r="L29">
            <v>827213.52</v>
          </cell>
          <cell r="M29">
            <v>27729.200000000001</v>
          </cell>
          <cell r="N29">
            <v>802572690.63131595</v>
          </cell>
          <cell r="O29">
            <v>746328053.55541801</v>
          </cell>
          <cell r="P29">
            <v>1548900744.1867299</v>
          </cell>
        </row>
        <row r="30">
          <cell r="A30" t="str">
            <v>R806</v>
          </cell>
          <cell r="B30" t="str">
            <v>R806 - West Midlands GOR</v>
          </cell>
          <cell r="C30">
            <v>23520311.620166998</v>
          </cell>
          <cell r="D30">
            <v>32678370.466237999</v>
          </cell>
          <cell r="E30">
            <v>19644181</v>
          </cell>
          <cell r="F30">
            <v>10902970</v>
          </cell>
          <cell r="G30">
            <v>6761968</v>
          </cell>
          <cell r="H30">
            <v>144889</v>
          </cell>
          <cell r="I30">
            <v>13360076</v>
          </cell>
          <cell r="J30">
            <v>20491992</v>
          </cell>
          <cell r="K30">
            <v>726352</v>
          </cell>
          <cell r="L30">
            <v>1212690.51</v>
          </cell>
          <cell r="M30">
            <v>20796.900000000001</v>
          </cell>
          <cell r="N30">
            <v>1199415326.4739799</v>
          </cell>
          <cell r="O30">
            <v>1116551754.4238501</v>
          </cell>
          <cell r="P30">
            <v>2315967080.89783</v>
          </cell>
        </row>
        <row r="31">
          <cell r="A31" t="str">
            <v>R807</v>
          </cell>
          <cell r="B31" t="str">
            <v>R807 - Yorkshire and Humber GOR</v>
          </cell>
          <cell r="C31">
            <v>21302790.825137001</v>
          </cell>
          <cell r="D31">
            <v>29597417.831475999</v>
          </cell>
          <cell r="E31">
            <v>13489859</v>
          </cell>
          <cell r="F31">
            <v>7464985</v>
          </cell>
          <cell r="G31">
            <v>4429289</v>
          </cell>
          <cell r="H31">
            <v>78000</v>
          </cell>
          <cell r="I31">
            <v>11044263</v>
          </cell>
          <cell r="J31">
            <v>18693663</v>
          </cell>
          <cell r="K31">
            <v>1081507</v>
          </cell>
          <cell r="L31">
            <v>1301909.0900000001</v>
          </cell>
          <cell r="M31">
            <v>14557.83</v>
          </cell>
          <cell r="N31">
            <v>1103253292.0313201</v>
          </cell>
          <cell r="O31">
            <v>1007305442.2193201</v>
          </cell>
          <cell r="P31">
            <v>2110558734.2506399</v>
          </cell>
        </row>
        <row r="32">
          <cell r="A32" t="str">
            <v>R808</v>
          </cell>
          <cell r="B32" t="str">
            <v>R808 - North East GOR</v>
          </cell>
          <cell r="C32">
            <v>11293871.398107</v>
          </cell>
          <cell r="D32">
            <v>15691344.549574999</v>
          </cell>
          <cell r="E32">
            <v>8710452</v>
          </cell>
          <cell r="F32">
            <v>5001870</v>
          </cell>
          <cell r="G32">
            <v>2901566</v>
          </cell>
          <cell r="I32">
            <v>6027798</v>
          </cell>
          <cell r="J32">
            <v>10572775</v>
          </cell>
          <cell r="K32">
            <v>245930</v>
          </cell>
          <cell r="L32">
            <v>961514.32</v>
          </cell>
          <cell r="M32">
            <v>8318.76</v>
          </cell>
          <cell r="N32">
            <v>666086816.30313003</v>
          </cell>
          <cell r="O32">
            <v>611248068.67779195</v>
          </cell>
          <cell r="P32">
            <v>1277334884.9809201</v>
          </cell>
        </row>
        <row r="33">
          <cell r="A33" t="str">
            <v>R809</v>
          </cell>
          <cell r="B33" t="str">
            <v>R809 - North West GOR</v>
          </cell>
          <cell r="C33">
            <v>24803108.171282999</v>
          </cell>
          <cell r="D33">
            <v>34460647.062192999</v>
          </cell>
          <cell r="E33">
            <v>12105373</v>
          </cell>
          <cell r="F33">
            <v>17295375</v>
          </cell>
          <cell r="G33">
            <v>15404931</v>
          </cell>
          <cell r="H33">
            <v>766563</v>
          </cell>
          <cell r="I33">
            <v>13645700</v>
          </cell>
          <cell r="J33">
            <v>21019386</v>
          </cell>
          <cell r="K33">
            <v>793793</v>
          </cell>
          <cell r="L33">
            <v>1484702.59</v>
          </cell>
          <cell r="M33">
            <v>23569.82</v>
          </cell>
          <cell r="N33">
            <v>1217639290.2885399</v>
          </cell>
          <cell r="O33">
            <v>1149179399.76559</v>
          </cell>
          <cell r="P33">
            <v>2366818690.0541301</v>
          </cell>
        </row>
        <row r="34">
          <cell r="A34" t="str">
            <v>R810</v>
          </cell>
          <cell r="B34" t="str">
            <v>R810 - Merseyside GOR</v>
          </cell>
          <cell r="C34">
            <v>5772646.3243450001</v>
          </cell>
          <cell r="D34">
            <v>8020330.6063240003</v>
          </cell>
          <cell r="E34">
            <v>2351191</v>
          </cell>
          <cell r="F34">
            <v>1877527</v>
          </cell>
          <cell r="G34">
            <v>1846493</v>
          </cell>
          <cell r="I34">
            <v>3820242</v>
          </cell>
          <cell r="J34">
            <v>6291344</v>
          </cell>
          <cell r="K34">
            <v>133044</v>
          </cell>
          <cell r="L34">
            <v>409723.35</v>
          </cell>
          <cell r="M34">
            <v>3466.15</v>
          </cell>
          <cell r="N34">
            <v>410108544.48285002</v>
          </cell>
          <cell r="O34">
            <v>367436180.37884802</v>
          </cell>
          <cell r="P34">
            <v>777544724.86169803</v>
          </cell>
        </row>
        <row r="35">
          <cell r="A35" t="str">
            <v>R811</v>
          </cell>
          <cell r="B35" t="str">
            <v>R811 - North West GOR (combo)</v>
          </cell>
          <cell r="C35">
            <v>30575754.495627999</v>
          </cell>
          <cell r="D35">
            <v>42480977.668517001</v>
          </cell>
          <cell r="E35">
            <v>14456564</v>
          </cell>
          <cell r="F35">
            <v>19172902</v>
          </cell>
          <cell r="G35">
            <v>17251424</v>
          </cell>
          <cell r="H35">
            <v>766563</v>
          </cell>
          <cell r="I35">
            <v>17465942</v>
          </cell>
          <cell r="J35">
            <v>27310730</v>
          </cell>
          <cell r="K35">
            <v>926837</v>
          </cell>
          <cell r="L35">
            <v>1894425.94</v>
          </cell>
          <cell r="M35">
            <v>27035.97</v>
          </cell>
          <cell r="N35">
            <v>1627747834.77139</v>
          </cell>
          <cell r="O35">
            <v>1516615580.1444299</v>
          </cell>
          <cell r="P35">
            <v>3144363414.9158301</v>
          </cell>
        </row>
        <row r="36">
          <cell r="A36" t="str">
            <v>DB_EDU</v>
          </cell>
          <cell r="B36" t="str">
            <v>DB_EDU - Education Damping Block</v>
          </cell>
          <cell r="C36">
            <v>185430976.29844001</v>
          </cell>
          <cell r="D36">
            <v>257631881.63719001</v>
          </cell>
          <cell r="E36">
            <v>133467831.480261</v>
          </cell>
          <cell r="F36">
            <v>103184929.851826</v>
          </cell>
          <cell r="G36">
            <v>77313461.880509004</v>
          </cell>
          <cell r="H36">
            <v>323687.69247900002</v>
          </cell>
          <cell r="I36">
            <v>119171203</v>
          </cell>
          <cell r="J36">
            <v>183628404</v>
          </cell>
          <cell r="K36">
            <v>9996708</v>
          </cell>
          <cell r="L36">
            <v>12877969.16</v>
          </cell>
          <cell r="N36">
            <v>8101319447.5883703</v>
          </cell>
          <cell r="O36">
            <v>7851494048.0059795</v>
          </cell>
          <cell r="P36">
            <v>15952813495.594299</v>
          </cell>
        </row>
        <row r="37">
          <cell r="A37" t="str">
            <v>DB_POL</v>
          </cell>
          <cell r="B37" t="str">
            <v>DB_POL - Police Damping Block</v>
          </cell>
          <cell r="C37">
            <v>6888750.4732729997</v>
          </cell>
          <cell r="D37">
            <v>9571010.0975899994</v>
          </cell>
          <cell r="E37">
            <v>6717849.6559319999</v>
          </cell>
          <cell r="F37">
            <v>6718550.2457480002</v>
          </cell>
          <cell r="G37">
            <v>6769208.3181739999</v>
          </cell>
          <cell r="N37">
            <v>6888750.4732729997</v>
          </cell>
          <cell r="O37">
            <v>29776618.317444</v>
          </cell>
          <cell r="P37">
            <v>36665368.790716998</v>
          </cell>
        </row>
        <row r="38">
          <cell r="A38" t="str">
            <v>DB_FIR</v>
          </cell>
          <cell r="B38" t="str">
            <v>DB_FIR - Fire Damping Block</v>
          </cell>
          <cell r="C38">
            <v>13250882.866973</v>
          </cell>
          <cell r="D38">
            <v>18410353.839035999</v>
          </cell>
          <cell r="E38">
            <v>7869581.3254110003</v>
          </cell>
          <cell r="F38">
            <v>6625085.0850590002</v>
          </cell>
          <cell r="G38">
            <v>4666187.2291489998</v>
          </cell>
          <cell r="N38">
            <v>527967617.23605102</v>
          </cell>
          <cell r="O38">
            <v>561568006.47865498</v>
          </cell>
          <cell r="P38">
            <v>1089535623.7147</v>
          </cell>
        </row>
        <row r="39">
          <cell r="A39" t="str">
            <v>DB_OTH</v>
          </cell>
          <cell r="B39" t="str">
            <v>DB_OTH - Other Damping Block</v>
          </cell>
          <cell r="C39">
            <v>39530238.512208</v>
          </cell>
          <cell r="D39">
            <v>54922052.036634997</v>
          </cell>
          <cell r="E39">
            <v>24759028.338396002</v>
          </cell>
          <cell r="F39">
            <v>27551626.657366998</v>
          </cell>
          <cell r="G39">
            <v>25929196.012169</v>
          </cell>
          <cell r="H39">
            <v>1867413.307521</v>
          </cell>
          <cell r="M39">
            <v>225299.75</v>
          </cell>
          <cell r="N39">
            <v>1831425063.4961801</v>
          </cell>
          <cell r="O39">
            <v>1466425843.86116</v>
          </cell>
          <cell r="P39">
            <v>3297850907.3573399</v>
          </cell>
        </row>
        <row r="40">
          <cell r="A40" t="str">
            <v>R555</v>
          </cell>
          <cell r="B40" t="str">
            <v>R555 - City of London - non-police</v>
          </cell>
          <cell r="C40">
            <v>20413.346326999999</v>
          </cell>
          <cell r="D40">
            <v>28361.652027</v>
          </cell>
          <cell r="E40">
            <v>20174.314068</v>
          </cell>
          <cell r="F40">
            <v>20799.605252000001</v>
          </cell>
          <cell r="G40">
            <v>20946.447826</v>
          </cell>
          <cell r="H40">
            <v>585398</v>
          </cell>
          <cell r="I40">
            <v>18944</v>
          </cell>
          <cell r="J40">
            <v>37333</v>
          </cell>
          <cell r="K40">
            <v>10288</v>
          </cell>
          <cell r="L40">
            <v>77095.399999999994</v>
          </cell>
          <cell r="M40">
            <v>693.23</v>
          </cell>
          <cell r="N40">
            <v>15103306.849887</v>
          </cell>
          <cell r="O40">
            <v>12721794.681475</v>
          </cell>
          <cell r="P40">
            <v>27825101.531362001</v>
          </cell>
        </row>
        <row r="41">
          <cell r="A41" t="str">
            <v>R555L</v>
          </cell>
          <cell r="B41" t="str">
            <v>R555L - City of London (Lower)</v>
          </cell>
          <cell r="C41">
            <v>9126.0700319999996</v>
          </cell>
          <cell r="D41">
            <v>12679.470504000001</v>
          </cell>
          <cell r="E41">
            <v>9019.2073409999994</v>
          </cell>
          <cell r="F41">
            <v>9298.75245</v>
          </cell>
          <cell r="G41">
            <v>9364.4004629999999</v>
          </cell>
          <cell r="H41">
            <v>261710.30752100001</v>
          </cell>
          <cell r="M41">
            <v>693.23</v>
          </cell>
          <cell r="N41">
            <v>6676639.806206</v>
          </cell>
          <cell r="O41">
            <v>5248190.5217129998</v>
          </cell>
          <cell r="P41">
            <v>11924830.327919001</v>
          </cell>
        </row>
        <row r="42">
          <cell r="A42" t="str">
            <v>R555U</v>
          </cell>
          <cell r="B42" t="str">
            <v>R555U - City of London (Upper)</v>
          </cell>
          <cell r="C42">
            <v>11287.276295</v>
          </cell>
          <cell r="D42">
            <v>15682.181524</v>
          </cell>
          <cell r="E42">
            <v>11155.106727</v>
          </cell>
          <cell r="F42">
            <v>11500.852801999999</v>
          </cell>
          <cell r="G42">
            <v>11582.047364</v>
          </cell>
          <cell r="H42">
            <v>323687.69247900002</v>
          </cell>
          <cell r="I42">
            <v>18944</v>
          </cell>
          <cell r="J42">
            <v>37333</v>
          </cell>
          <cell r="K42">
            <v>10288</v>
          </cell>
          <cell r="L42">
            <v>77095.399999999994</v>
          </cell>
          <cell r="N42">
            <v>8426667.0436809994</v>
          </cell>
          <cell r="O42">
            <v>7473604.159763</v>
          </cell>
          <cell r="P42">
            <v>15900271.203443</v>
          </cell>
        </row>
        <row r="43">
          <cell r="A43" t="str">
            <v>R371</v>
          </cell>
          <cell r="B43" t="str">
            <v>R371 - Camden</v>
          </cell>
          <cell r="C43">
            <v>1024198.038452</v>
          </cell>
          <cell r="D43">
            <v>1422988.07396</v>
          </cell>
          <cell r="E43">
            <v>1021466</v>
          </cell>
          <cell r="F43">
            <v>1031275</v>
          </cell>
          <cell r="I43">
            <v>389313</v>
          </cell>
          <cell r="J43">
            <v>983810</v>
          </cell>
          <cell r="K43">
            <v>57218</v>
          </cell>
          <cell r="L43">
            <v>89218.57</v>
          </cell>
          <cell r="M43">
            <v>693.23</v>
          </cell>
          <cell r="N43">
            <v>83035044.001076996</v>
          </cell>
          <cell r="O43">
            <v>71847579.929405004</v>
          </cell>
          <cell r="P43">
            <v>154882623.930482</v>
          </cell>
        </row>
        <row r="44">
          <cell r="A44" t="str">
            <v>R371L</v>
          </cell>
          <cell r="B44" t="str">
            <v>R371L - Camden (Lower)</v>
          </cell>
          <cell r="C44">
            <v>354263.43667299999</v>
          </cell>
          <cell r="D44">
            <v>492202.31488399999</v>
          </cell>
          <cell r="E44">
            <v>338850.90972599998</v>
          </cell>
          <cell r="F44">
            <v>342104.84923400002</v>
          </cell>
          <cell r="M44">
            <v>693.23</v>
          </cell>
          <cell r="N44">
            <v>26245964.848790001</v>
          </cell>
          <cell r="O44">
            <v>20506752.813074</v>
          </cell>
          <cell r="P44">
            <v>46752717.661862999</v>
          </cell>
        </row>
        <row r="45">
          <cell r="A45" t="str">
            <v>R371U</v>
          </cell>
          <cell r="B45" t="str">
            <v>R371U - Camden (Upper)</v>
          </cell>
          <cell r="C45">
            <v>669934.60177900002</v>
          </cell>
          <cell r="D45">
            <v>930785.75907599996</v>
          </cell>
          <cell r="E45">
            <v>682615.09027399996</v>
          </cell>
          <cell r="F45">
            <v>689170.15076600004</v>
          </cell>
          <cell r="I45">
            <v>389313</v>
          </cell>
          <cell r="J45">
            <v>983810</v>
          </cell>
          <cell r="K45">
            <v>57218</v>
          </cell>
          <cell r="L45">
            <v>89218.57</v>
          </cell>
          <cell r="N45">
            <v>56789079.152286999</v>
          </cell>
          <cell r="O45">
            <v>51340827.116331004</v>
          </cell>
          <cell r="P45">
            <v>108129906.268618</v>
          </cell>
        </row>
        <row r="46">
          <cell r="A46" t="str">
            <v>R372</v>
          </cell>
          <cell r="B46" t="str">
            <v>R372 - Greenwich</v>
          </cell>
          <cell r="C46">
            <v>810334.55527500005</v>
          </cell>
          <cell r="D46">
            <v>1125852.9745060001</v>
          </cell>
          <cell r="E46">
            <v>807645</v>
          </cell>
          <cell r="F46">
            <v>819423</v>
          </cell>
          <cell r="G46">
            <v>848354</v>
          </cell>
          <cell r="I46">
            <v>407330</v>
          </cell>
          <cell r="J46">
            <v>1017871</v>
          </cell>
          <cell r="K46">
            <v>75450</v>
          </cell>
          <cell r="L46">
            <v>77095.399999999994</v>
          </cell>
          <cell r="M46">
            <v>693.23</v>
          </cell>
          <cell r="N46">
            <v>75774205.547884002</v>
          </cell>
          <cell r="O46">
            <v>67676018.839441001</v>
          </cell>
          <cell r="P46">
            <v>143450224.38732401</v>
          </cell>
        </row>
        <row r="47">
          <cell r="A47" t="str">
            <v>R372L</v>
          </cell>
          <cell r="B47" t="str">
            <v>R372L - Greenwich (Lower)</v>
          </cell>
          <cell r="C47">
            <v>141835.65773400001</v>
          </cell>
          <cell r="D47">
            <v>197061.93708599999</v>
          </cell>
          <cell r="E47">
            <v>153943.086198</v>
          </cell>
          <cell r="F47">
            <v>156188.059756</v>
          </cell>
          <cell r="G47">
            <v>161702.52146399999</v>
          </cell>
          <cell r="M47">
            <v>693.23</v>
          </cell>
          <cell r="N47">
            <v>13552125.401767001</v>
          </cell>
          <cell r="O47">
            <v>10509097.874172</v>
          </cell>
          <cell r="P47">
            <v>24061223.275938999</v>
          </cell>
        </row>
        <row r="48">
          <cell r="A48" t="str">
            <v>R372U</v>
          </cell>
          <cell r="B48" t="str">
            <v>R372U - Greenwich (Upper)</v>
          </cell>
          <cell r="C48">
            <v>668498.89754100004</v>
          </cell>
          <cell r="D48">
            <v>928791.03741899994</v>
          </cell>
          <cell r="E48">
            <v>653701.913802</v>
          </cell>
          <cell r="F48">
            <v>663234.94024400006</v>
          </cell>
          <cell r="G48">
            <v>686651.47853600001</v>
          </cell>
          <cell r="I48">
            <v>407330</v>
          </cell>
          <cell r="J48">
            <v>1017871</v>
          </cell>
          <cell r="K48">
            <v>75450</v>
          </cell>
          <cell r="L48">
            <v>77095.399999999994</v>
          </cell>
          <cell r="N48">
            <v>62222080.146117002</v>
          </cell>
          <cell r="O48">
            <v>57166920.965268001</v>
          </cell>
          <cell r="P48">
            <v>119389001.111385</v>
          </cell>
        </row>
        <row r="49">
          <cell r="A49" t="str">
            <v>R373</v>
          </cell>
          <cell r="B49" t="str">
            <v>R373 - Hackney</v>
          </cell>
          <cell r="C49">
            <v>788354.91651000001</v>
          </cell>
          <cell r="D49">
            <v>1095315.1657430001</v>
          </cell>
          <cell r="E49">
            <v>824754</v>
          </cell>
          <cell r="F49">
            <v>852053</v>
          </cell>
          <cell r="G49">
            <v>867329</v>
          </cell>
          <cell r="I49">
            <v>284636</v>
          </cell>
          <cell r="J49">
            <v>1075050</v>
          </cell>
          <cell r="K49">
            <v>48736</v>
          </cell>
          <cell r="L49">
            <v>77095.399999999994</v>
          </cell>
          <cell r="M49">
            <v>693.23</v>
          </cell>
          <cell r="N49">
            <v>100778729.178067</v>
          </cell>
          <cell r="O49">
            <v>86605777.596089005</v>
          </cell>
          <cell r="P49">
            <v>187384506.774156</v>
          </cell>
        </row>
        <row r="50">
          <cell r="A50" t="str">
            <v>R373L</v>
          </cell>
          <cell r="B50" t="str">
            <v>R373L - Hackney (Lower)</v>
          </cell>
          <cell r="C50">
            <v>170844.81974400001</v>
          </cell>
          <cell r="D50">
            <v>237366.34114400001</v>
          </cell>
          <cell r="E50">
            <v>200377.07570300001</v>
          </cell>
          <cell r="F50">
            <v>207009.47007700001</v>
          </cell>
          <cell r="G50">
            <v>210720.83153600001</v>
          </cell>
          <cell r="M50">
            <v>693.23</v>
          </cell>
          <cell r="N50">
            <v>23441732.273483001</v>
          </cell>
          <cell r="O50">
            <v>18010214.950351998</v>
          </cell>
          <cell r="P50">
            <v>41451947.223834001</v>
          </cell>
        </row>
        <row r="51">
          <cell r="A51" t="str">
            <v>R373U</v>
          </cell>
          <cell r="B51" t="str">
            <v>R373U - Hackney (Upper)</v>
          </cell>
          <cell r="C51">
            <v>617510.09676500002</v>
          </cell>
          <cell r="D51">
            <v>857948.82460000005</v>
          </cell>
          <cell r="E51">
            <v>624376.92429700005</v>
          </cell>
          <cell r="F51">
            <v>645043.52992300002</v>
          </cell>
          <cell r="G51">
            <v>656608.16846399999</v>
          </cell>
          <cell r="I51">
            <v>284636</v>
          </cell>
          <cell r="J51">
            <v>1075050</v>
          </cell>
          <cell r="K51">
            <v>48736</v>
          </cell>
          <cell r="L51">
            <v>77095.399999999994</v>
          </cell>
          <cell r="N51">
            <v>77336996.904584005</v>
          </cell>
          <cell r="O51">
            <v>68595562.645737007</v>
          </cell>
          <cell r="P51">
            <v>145932559.55032101</v>
          </cell>
        </row>
        <row r="52">
          <cell r="A52" t="str">
            <v>R374</v>
          </cell>
          <cell r="B52" t="str">
            <v>R374 - Hammersmith and Fulham</v>
          </cell>
          <cell r="C52">
            <v>672185.12714500003</v>
          </cell>
          <cell r="D52">
            <v>933912.56720799999</v>
          </cell>
          <cell r="E52">
            <v>625748</v>
          </cell>
          <cell r="F52">
            <v>630711</v>
          </cell>
          <cell r="G52">
            <v>621435</v>
          </cell>
          <cell r="I52">
            <v>258098</v>
          </cell>
          <cell r="J52">
            <v>702709</v>
          </cell>
          <cell r="K52">
            <v>114833</v>
          </cell>
          <cell r="L52">
            <v>77095.399999999994</v>
          </cell>
          <cell r="M52">
            <v>693.23</v>
          </cell>
          <cell r="N52">
            <v>56141623.685657002</v>
          </cell>
          <cell r="O52">
            <v>49566292.222847</v>
          </cell>
          <cell r="P52">
            <v>105707915.90850399</v>
          </cell>
        </row>
        <row r="53">
          <cell r="A53" t="str">
            <v>R374L</v>
          </cell>
          <cell r="B53" t="str">
            <v>R374L - Hammersmith and Fulham (Lower)</v>
          </cell>
          <cell r="C53">
            <v>220515.504323</v>
          </cell>
          <cell r="D53">
            <v>306377.20537799998</v>
          </cell>
          <cell r="E53">
            <v>220994.12140100001</v>
          </cell>
          <cell r="F53">
            <v>222746.89380200001</v>
          </cell>
          <cell r="G53">
            <v>219470.90815</v>
          </cell>
          <cell r="M53">
            <v>693.23</v>
          </cell>
          <cell r="N53">
            <v>18588666.963261001</v>
          </cell>
          <cell r="O53">
            <v>14723851.710070999</v>
          </cell>
          <cell r="P53">
            <v>33312518.673333</v>
          </cell>
        </row>
        <row r="54">
          <cell r="A54" t="str">
            <v>R374U</v>
          </cell>
          <cell r="B54" t="str">
            <v>R374U - Hammersmith and Fulham (Upper)</v>
          </cell>
          <cell r="C54">
            <v>451669.622822</v>
          </cell>
          <cell r="D54">
            <v>627535.36182999995</v>
          </cell>
          <cell r="E54">
            <v>404753.87859899999</v>
          </cell>
          <cell r="F54">
            <v>407964.10619800002</v>
          </cell>
          <cell r="G54">
            <v>401964.09185000003</v>
          </cell>
          <cell r="I54">
            <v>258098</v>
          </cell>
          <cell r="J54">
            <v>702709</v>
          </cell>
          <cell r="K54">
            <v>114833</v>
          </cell>
          <cell r="L54">
            <v>77095.399999999994</v>
          </cell>
          <cell r="N54">
            <v>37552956.722396001</v>
          </cell>
          <cell r="O54">
            <v>34842440.512776002</v>
          </cell>
          <cell r="P54">
            <v>72395397.235172004</v>
          </cell>
        </row>
        <row r="55">
          <cell r="A55" t="str">
            <v>R375</v>
          </cell>
          <cell r="B55" t="str">
            <v>R375 - Islington</v>
          </cell>
          <cell r="C55">
            <v>878002.20720399998</v>
          </cell>
          <cell r="D55">
            <v>1219868.25092</v>
          </cell>
          <cell r="E55">
            <v>864164</v>
          </cell>
          <cell r="F55">
            <v>862225</v>
          </cell>
          <cell r="I55">
            <v>291703</v>
          </cell>
          <cell r="J55">
            <v>983910</v>
          </cell>
          <cell r="K55">
            <v>55798</v>
          </cell>
          <cell r="L55">
            <v>77095.399999999994</v>
          </cell>
          <cell r="M55">
            <v>693.23</v>
          </cell>
          <cell r="N55">
            <v>77378051.871010005</v>
          </cell>
          <cell r="O55">
            <v>67915315.695556</v>
          </cell>
          <cell r="P55">
            <v>145293367.56656599</v>
          </cell>
        </row>
        <row r="56">
          <cell r="A56" t="str">
            <v>R375L</v>
          </cell>
          <cell r="B56" t="str">
            <v>R375L - Islington (Lower)</v>
          </cell>
          <cell r="C56">
            <v>240028.14713</v>
          </cell>
          <cell r="D56">
            <v>333487.44867499999</v>
          </cell>
          <cell r="E56">
            <v>237439.49452099999</v>
          </cell>
          <cell r="F56">
            <v>236906.73085600001</v>
          </cell>
          <cell r="M56">
            <v>693.23</v>
          </cell>
          <cell r="N56">
            <v>19644444.968669001</v>
          </cell>
          <cell r="O56">
            <v>15123260.572827</v>
          </cell>
          <cell r="P56">
            <v>34767705.541496001</v>
          </cell>
        </row>
        <row r="57">
          <cell r="A57" t="str">
            <v>R375U</v>
          </cell>
          <cell r="B57" t="str">
            <v>R375U - Islington (Upper)</v>
          </cell>
          <cell r="C57">
            <v>637974.06007400004</v>
          </cell>
          <cell r="D57">
            <v>886380.80224500003</v>
          </cell>
          <cell r="E57">
            <v>626724.50547900004</v>
          </cell>
          <cell r="F57">
            <v>625318.26914400002</v>
          </cell>
          <cell r="I57">
            <v>291703</v>
          </cell>
          <cell r="J57">
            <v>983910</v>
          </cell>
          <cell r="K57">
            <v>55798</v>
          </cell>
          <cell r="L57">
            <v>77095.399999999994</v>
          </cell>
          <cell r="N57">
            <v>57733606.902340002</v>
          </cell>
          <cell r="O57">
            <v>52792055.122729003</v>
          </cell>
          <cell r="P57">
            <v>110525662.025069</v>
          </cell>
        </row>
        <row r="58">
          <cell r="A58" t="str">
            <v>R376</v>
          </cell>
          <cell r="B58" t="str">
            <v>R376 - Kensington and Chelsea</v>
          </cell>
          <cell r="C58">
            <v>808231.01813500002</v>
          </cell>
          <cell r="D58">
            <v>1122930.3871239999</v>
          </cell>
          <cell r="E58">
            <v>803984</v>
          </cell>
          <cell r="F58">
            <v>804877</v>
          </cell>
          <cell r="G58">
            <v>810721</v>
          </cell>
          <cell r="I58">
            <v>293039</v>
          </cell>
          <cell r="J58">
            <v>663245</v>
          </cell>
          <cell r="K58">
            <v>50341</v>
          </cell>
          <cell r="L58">
            <v>77095.399999999994</v>
          </cell>
          <cell r="M58">
            <v>693.23</v>
          </cell>
          <cell r="N58">
            <v>47858438.820088997</v>
          </cell>
          <cell r="O58">
            <v>43158326.625247002</v>
          </cell>
          <cell r="P58">
            <v>91016765.445335999</v>
          </cell>
        </row>
        <row r="59">
          <cell r="A59" t="str">
            <v>R376L</v>
          </cell>
          <cell r="B59" t="str">
            <v>R376L - Kensington and Chelsea (Lower)</v>
          </cell>
          <cell r="C59">
            <v>362997.52554300003</v>
          </cell>
          <cell r="D59">
            <v>504337.17926800001</v>
          </cell>
          <cell r="E59">
            <v>385821.436598</v>
          </cell>
          <cell r="F59">
            <v>386249.97565199999</v>
          </cell>
          <cell r="G59">
            <v>389054.435039</v>
          </cell>
          <cell r="M59">
            <v>693.23</v>
          </cell>
          <cell r="N59">
            <v>21235544.982243001</v>
          </cell>
          <cell r="O59">
            <v>17395538.127636999</v>
          </cell>
          <cell r="P59">
            <v>38631083.10988</v>
          </cell>
        </row>
        <row r="60">
          <cell r="A60" t="str">
            <v>R376U</v>
          </cell>
          <cell r="B60" t="str">
            <v>R376U - Kensington and Chelsea (Upper)</v>
          </cell>
          <cell r="C60">
            <v>445233.49259099999</v>
          </cell>
          <cell r="D60">
            <v>618593.20785500004</v>
          </cell>
          <cell r="E60">
            <v>418162.563402</v>
          </cell>
          <cell r="F60">
            <v>418627.02434800001</v>
          </cell>
          <cell r="G60">
            <v>421666.564961</v>
          </cell>
          <cell r="I60">
            <v>293039</v>
          </cell>
          <cell r="J60">
            <v>663245</v>
          </cell>
          <cell r="K60">
            <v>50341</v>
          </cell>
          <cell r="L60">
            <v>77095.399999999994</v>
          </cell>
          <cell r="N60">
            <v>26622893.837846</v>
          </cell>
          <cell r="O60">
            <v>25762788.497609999</v>
          </cell>
          <cell r="P60">
            <v>52385682.335455999</v>
          </cell>
        </row>
        <row r="61">
          <cell r="A61" t="str">
            <v>R377</v>
          </cell>
          <cell r="B61" t="str">
            <v>R377 - Lambeth</v>
          </cell>
          <cell r="C61">
            <v>1022148.044384</v>
          </cell>
          <cell r="D61">
            <v>1420139.8776149999</v>
          </cell>
          <cell r="E61">
            <v>1000601</v>
          </cell>
          <cell r="F61">
            <v>1034215</v>
          </cell>
          <cell r="I61">
            <v>391280</v>
          </cell>
          <cell r="J61">
            <v>1154561</v>
          </cell>
          <cell r="K61">
            <v>93917</v>
          </cell>
          <cell r="L61">
            <v>77095.399999999994</v>
          </cell>
          <cell r="M61">
            <v>693.23</v>
          </cell>
          <cell r="N61">
            <v>101224896.510759</v>
          </cell>
          <cell r="O61">
            <v>88897760.373282999</v>
          </cell>
          <cell r="P61">
            <v>190122656.88404301</v>
          </cell>
        </row>
        <row r="62">
          <cell r="A62" t="str">
            <v>R377L</v>
          </cell>
          <cell r="B62" t="str">
            <v>R377L - Lambeth (Lower)</v>
          </cell>
          <cell r="C62">
            <v>247581.91341099999</v>
          </cell>
          <cell r="D62">
            <v>343982.410516</v>
          </cell>
          <cell r="E62">
            <v>252435.69960699999</v>
          </cell>
          <cell r="F62">
            <v>260915.97656800001</v>
          </cell>
          <cell r="M62">
            <v>693.23</v>
          </cell>
          <cell r="N62">
            <v>24309567.532263</v>
          </cell>
          <cell r="O62">
            <v>19060443.299068</v>
          </cell>
          <cell r="P62">
            <v>43370010.831331998</v>
          </cell>
        </row>
        <row r="63">
          <cell r="A63" t="str">
            <v>R377U</v>
          </cell>
          <cell r="B63" t="str">
            <v>R377U - Lambeth (Upper)</v>
          </cell>
          <cell r="C63">
            <v>774566.13097299996</v>
          </cell>
          <cell r="D63">
            <v>1076157.467098</v>
          </cell>
          <cell r="E63">
            <v>748165.30039300001</v>
          </cell>
          <cell r="F63">
            <v>773299.02343199996</v>
          </cell>
          <cell r="I63">
            <v>391280</v>
          </cell>
          <cell r="J63">
            <v>1154561</v>
          </cell>
          <cell r="K63">
            <v>93917</v>
          </cell>
          <cell r="L63">
            <v>77095.399999999994</v>
          </cell>
          <cell r="N63">
            <v>76915328.978496</v>
          </cell>
          <cell r="O63">
            <v>69837317.074214995</v>
          </cell>
          <cell r="P63">
            <v>146752646.05271101</v>
          </cell>
        </row>
        <row r="64">
          <cell r="A64" t="str">
            <v>R378</v>
          </cell>
          <cell r="B64" t="str">
            <v>R378 - Lewisham</v>
          </cell>
          <cell r="C64">
            <v>956856.21064599999</v>
          </cell>
          <cell r="D64">
            <v>1329425.487186</v>
          </cell>
          <cell r="F64">
            <v>968432</v>
          </cell>
          <cell r="G64">
            <v>993954</v>
          </cell>
          <cell r="I64">
            <v>444933</v>
          </cell>
          <cell r="J64">
            <v>1046648</v>
          </cell>
          <cell r="K64">
            <v>78407</v>
          </cell>
          <cell r="L64">
            <v>77095.399999999994</v>
          </cell>
          <cell r="M64">
            <v>693.23</v>
          </cell>
          <cell r="N64">
            <v>86363020.393106997</v>
          </cell>
          <cell r="O64">
            <v>76295304.362845004</v>
          </cell>
          <cell r="P64">
            <v>162658324.755952</v>
          </cell>
        </row>
        <row r="65">
          <cell r="A65" t="str">
            <v>R378L</v>
          </cell>
          <cell r="B65" t="str">
            <v>R378L - Lewisham (Lower)</v>
          </cell>
          <cell r="C65">
            <v>189640.57490899999</v>
          </cell>
          <cell r="D65">
            <v>263480.56362500001</v>
          </cell>
          <cell r="F65">
            <v>194758.82449299999</v>
          </cell>
          <cell r="G65">
            <v>199891.48710500001</v>
          </cell>
          <cell r="M65">
            <v>693.23</v>
          </cell>
          <cell r="N65">
            <v>16223769.149866</v>
          </cell>
          <cell r="O65">
            <v>12428529.074741</v>
          </cell>
          <cell r="P65">
            <v>28652298.224606998</v>
          </cell>
        </row>
        <row r="66">
          <cell r="A66" t="str">
            <v>R378U</v>
          </cell>
          <cell r="B66" t="str">
            <v>R378U - Lewisham (Upper)</v>
          </cell>
          <cell r="C66">
            <v>767215.63573600003</v>
          </cell>
          <cell r="D66">
            <v>1065944.923561</v>
          </cell>
          <cell r="F66">
            <v>773673.17550699995</v>
          </cell>
          <cell r="G66">
            <v>794062.51289500005</v>
          </cell>
          <cell r="I66">
            <v>444933</v>
          </cell>
          <cell r="J66">
            <v>1046648</v>
          </cell>
          <cell r="K66">
            <v>78407</v>
          </cell>
          <cell r="L66">
            <v>77095.399999999994</v>
          </cell>
          <cell r="N66">
            <v>70139251.243240997</v>
          </cell>
          <cell r="O66">
            <v>63866775.288103998</v>
          </cell>
          <cell r="P66">
            <v>134006026.53134499</v>
          </cell>
        </row>
        <row r="67">
          <cell r="A67" t="str">
            <v>R379</v>
          </cell>
          <cell r="B67" t="str">
            <v>R379 - Southwark</v>
          </cell>
          <cell r="C67">
            <v>936966.41195600003</v>
          </cell>
          <cell r="D67">
            <v>1301791.23554</v>
          </cell>
          <cell r="E67">
            <v>928925</v>
          </cell>
          <cell r="F67">
            <v>940894</v>
          </cell>
          <cell r="G67">
            <v>964312</v>
          </cell>
          <cell r="I67">
            <v>355484</v>
          </cell>
          <cell r="J67">
            <v>1201794</v>
          </cell>
          <cell r="K67">
            <v>170285</v>
          </cell>
          <cell r="L67">
            <v>89218.57</v>
          </cell>
          <cell r="M67">
            <v>693.23</v>
          </cell>
          <cell r="N67">
            <v>105165099.54341801</v>
          </cell>
          <cell r="O67">
            <v>92825444.022989005</v>
          </cell>
          <cell r="P67">
            <v>197990543.566407</v>
          </cell>
        </row>
        <row r="68">
          <cell r="A68" t="str">
            <v>R379L</v>
          </cell>
          <cell r="B68" t="str">
            <v>R379L - Southwark (Lower)</v>
          </cell>
          <cell r="C68">
            <v>256149.81376700001</v>
          </cell>
          <cell r="D68">
            <v>355886.377882</v>
          </cell>
          <cell r="E68">
            <v>256062.881715</v>
          </cell>
          <cell r="F68">
            <v>259362.19719400001</v>
          </cell>
          <cell r="G68">
            <v>265817.48751800001</v>
          </cell>
          <cell r="M68">
            <v>693.23</v>
          </cell>
          <cell r="N68">
            <v>26932066.290775999</v>
          </cell>
          <cell r="O68">
            <v>20908214.428557999</v>
          </cell>
          <cell r="P68">
            <v>47840280.719334997</v>
          </cell>
        </row>
        <row r="69">
          <cell r="A69" t="str">
            <v>R379U</v>
          </cell>
          <cell r="B69" t="str">
            <v>R379U - Southwark (Upper)</v>
          </cell>
          <cell r="C69">
            <v>680816.59818800003</v>
          </cell>
          <cell r="D69">
            <v>945904.85765799996</v>
          </cell>
          <cell r="E69">
            <v>672862.11828499998</v>
          </cell>
          <cell r="F69">
            <v>681531.80280599999</v>
          </cell>
          <cell r="G69">
            <v>698494.51248200005</v>
          </cell>
          <cell r="I69">
            <v>355484</v>
          </cell>
          <cell r="J69">
            <v>1201794</v>
          </cell>
          <cell r="K69">
            <v>170285</v>
          </cell>
          <cell r="L69">
            <v>89218.57</v>
          </cell>
          <cell r="N69">
            <v>78233033.252641007</v>
          </cell>
          <cell r="O69">
            <v>71917229.594430998</v>
          </cell>
          <cell r="P69">
            <v>150150262.84707201</v>
          </cell>
        </row>
        <row r="70">
          <cell r="A70" t="str">
            <v>R380</v>
          </cell>
          <cell r="B70" t="str">
            <v>R380 - Tower Hamlets</v>
          </cell>
          <cell r="C70">
            <v>817027.85439200001</v>
          </cell>
          <cell r="D70">
            <v>1135152.4307250001</v>
          </cell>
          <cell r="E70">
            <v>846372</v>
          </cell>
          <cell r="F70">
            <v>871270</v>
          </cell>
          <cell r="G70">
            <v>900847</v>
          </cell>
          <cell r="I70">
            <v>237402</v>
          </cell>
          <cell r="J70">
            <v>1120930</v>
          </cell>
          <cell r="K70">
            <v>85293</v>
          </cell>
          <cell r="L70">
            <v>89218.57</v>
          </cell>
          <cell r="M70">
            <v>693.23</v>
          </cell>
          <cell r="N70">
            <v>101219432.120602</v>
          </cell>
          <cell r="O70">
            <v>86734805.446339995</v>
          </cell>
          <cell r="P70">
            <v>187954237.56694201</v>
          </cell>
        </row>
        <row r="71">
          <cell r="A71" t="str">
            <v>R380L</v>
          </cell>
          <cell r="B71" t="str">
            <v>R380L - Tower Hamlets (Lower)</v>
          </cell>
          <cell r="C71">
            <v>226001.07391899999</v>
          </cell>
          <cell r="D71">
            <v>313998.68073800002</v>
          </cell>
          <cell r="E71">
            <v>261229.19647900001</v>
          </cell>
          <cell r="F71">
            <v>268913.860591</v>
          </cell>
          <cell r="G71">
            <v>278042.67858599999</v>
          </cell>
          <cell r="M71">
            <v>693.23</v>
          </cell>
          <cell r="N71">
            <v>29927084.910218999</v>
          </cell>
          <cell r="O71">
            <v>23141701.012196001</v>
          </cell>
          <cell r="P71">
            <v>53068785.922416002</v>
          </cell>
        </row>
        <row r="72">
          <cell r="A72" t="str">
            <v>R380U</v>
          </cell>
          <cell r="B72" t="str">
            <v>R380U - Tower Hamlets (Upper)</v>
          </cell>
          <cell r="C72">
            <v>591026.78047300002</v>
          </cell>
          <cell r="D72">
            <v>821153.74998700002</v>
          </cell>
          <cell r="E72">
            <v>585142.80352099997</v>
          </cell>
          <cell r="F72">
            <v>602356.13940900005</v>
          </cell>
          <cell r="G72">
            <v>622804.32141400001</v>
          </cell>
          <cell r="I72">
            <v>237402</v>
          </cell>
          <cell r="J72">
            <v>1120930</v>
          </cell>
          <cell r="K72">
            <v>85293</v>
          </cell>
          <cell r="L72">
            <v>89218.57</v>
          </cell>
          <cell r="N72">
            <v>71292347.210382998</v>
          </cell>
          <cell r="O72">
            <v>63593104.434142999</v>
          </cell>
          <cell r="P72">
            <v>134885451.64452699</v>
          </cell>
        </row>
        <row r="73">
          <cell r="A73" t="str">
            <v>R381</v>
          </cell>
          <cell r="B73" t="str">
            <v>R381 - Wandsworth</v>
          </cell>
          <cell r="C73">
            <v>496511.96674</v>
          </cell>
          <cell r="D73">
            <v>689837.88361699996</v>
          </cell>
          <cell r="F73">
            <v>511728</v>
          </cell>
          <cell r="G73">
            <v>519206</v>
          </cell>
          <cell r="I73">
            <v>478244</v>
          </cell>
          <cell r="J73">
            <v>992761</v>
          </cell>
          <cell r="K73">
            <v>104696</v>
          </cell>
          <cell r="L73">
            <v>89218.57</v>
          </cell>
          <cell r="M73">
            <v>693.23</v>
          </cell>
          <cell r="N73">
            <v>67083058.483864002</v>
          </cell>
          <cell r="O73">
            <v>59205151.775214002</v>
          </cell>
          <cell r="P73">
            <v>126288210.259077</v>
          </cell>
        </row>
        <row r="74">
          <cell r="A74" t="str">
            <v>R381L</v>
          </cell>
          <cell r="B74" t="str">
            <v>R381L - Wandsworth (Lower)</v>
          </cell>
          <cell r="C74">
            <v>185341.99575500001</v>
          </cell>
          <cell r="D74">
            <v>257508.25490900001</v>
          </cell>
          <cell r="F74">
            <v>200701.46507400001</v>
          </cell>
          <cell r="G74">
            <v>203634.36215100001</v>
          </cell>
          <cell r="M74">
            <v>693.23</v>
          </cell>
          <cell r="N74">
            <v>23575243.893683001</v>
          </cell>
          <cell r="O74">
            <v>17831843.793071002</v>
          </cell>
          <cell r="P74">
            <v>41407087.686754003</v>
          </cell>
        </row>
        <row r="75">
          <cell r="A75" t="str">
            <v>R381U</v>
          </cell>
          <cell r="B75" t="str">
            <v>R381U - Wandsworth (Upper)</v>
          </cell>
          <cell r="C75">
            <v>311169.97098599997</v>
          </cell>
          <cell r="D75">
            <v>432329.628708</v>
          </cell>
          <cell r="F75">
            <v>311026.53492599999</v>
          </cell>
          <cell r="G75">
            <v>315571.63784899999</v>
          </cell>
          <cell r="I75">
            <v>478244</v>
          </cell>
          <cell r="J75">
            <v>992761</v>
          </cell>
          <cell r="K75">
            <v>104696</v>
          </cell>
          <cell r="L75">
            <v>89218.57</v>
          </cell>
          <cell r="N75">
            <v>43507814.590181001</v>
          </cell>
          <cell r="O75">
            <v>41373307.982142001</v>
          </cell>
          <cell r="P75">
            <v>84881122.572322994</v>
          </cell>
        </row>
        <row r="76">
          <cell r="A76" t="str">
            <v>R382</v>
          </cell>
          <cell r="B76" t="str">
            <v>R382 - Westminster</v>
          </cell>
          <cell r="C76">
            <v>509716.76756499999</v>
          </cell>
          <cell r="D76">
            <v>708184.21253699996</v>
          </cell>
          <cell r="E76">
            <v>492724</v>
          </cell>
          <cell r="F76">
            <v>495344</v>
          </cell>
          <cell r="G76">
            <v>518002</v>
          </cell>
          <cell r="I76">
            <v>376333</v>
          </cell>
          <cell r="J76">
            <v>1012428</v>
          </cell>
          <cell r="K76">
            <v>113263</v>
          </cell>
          <cell r="L76">
            <v>101341.75</v>
          </cell>
          <cell r="M76">
            <v>693.23</v>
          </cell>
          <cell r="N76">
            <v>82032837.089671999</v>
          </cell>
          <cell r="O76">
            <v>72160695.436442003</v>
          </cell>
          <cell r="P76">
            <v>154193532.52611399</v>
          </cell>
        </row>
        <row r="77">
          <cell r="A77" t="str">
            <v>R382L</v>
          </cell>
          <cell r="B77" t="str">
            <v>R382L - Westminster (Lower)</v>
          </cell>
          <cell r="C77">
            <v>220593.962245</v>
          </cell>
          <cell r="D77">
            <v>306486.21231199999</v>
          </cell>
          <cell r="E77">
            <v>205427.55422300001</v>
          </cell>
          <cell r="F77">
            <v>206519.89028200001</v>
          </cell>
          <cell r="G77">
            <v>215966.51257600001</v>
          </cell>
          <cell r="M77">
            <v>693.23</v>
          </cell>
          <cell r="N77">
            <v>33613438.892291002</v>
          </cell>
          <cell r="O77">
            <v>27319425.199303001</v>
          </cell>
          <cell r="P77">
            <v>60932864.091594003</v>
          </cell>
        </row>
        <row r="78">
          <cell r="A78" t="str">
            <v>R382U</v>
          </cell>
          <cell r="B78" t="str">
            <v>R382U - Westminster (Upper)</v>
          </cell>
          <cell r="C78">
            <v>289122.80531999998</v>
          </cell>
          <cell r="D78">
            <v>401698.00022400002</v>
          </cell>
          <cell r="E78">
            <v>287296.44577699999</v>
          </cell>
          <cell r="F78">
            <v>288824.10971799999</v>
          </cell>
          <cell r="G78">
            <v>302035.48742399999</v>
          </cell>
          <cell r="I78">
            <v>376333</v>
          </cell>
          <cell r="J78">
            <v>1012428</v>
          </cell>
          <cell r="K78">
            <v>113263</v>
          </cell>
          <cell r="L78">
            <v>101341.75</v>
          </cell>
          <cell r="N78">
            <v>48419398.197382003</v>
          </cell>
          <cell r="O78">
            <v>44841270.237138003</v>
          </cell>
          <cell r="P78">
            <v>93260668.434520006</v>
          </cell>
        </row>
        <row r="79">
          <cell r="A79" t="str">
            <v>R383</v>
          </cell>
          <cell r="B79" t="str">
            <v>R383 - Barking and Dagenham</v>
          </cell>
          <cell r="C79">
            <v>556063.069976</v>
          </cell>
          <cell r="D79">
            <v>772576.28626399999</v>
          </cell>
          <cell r="E79">
            <v>540359</v>
          </cell>
          <cell r="F79">
            <v>541490</v>
          </cell>
          <cell r="I79">
            <v>329048</v>
          </cell>
          <cell r="J79">
            <v>698635</v>
          </cell>
          <cell r="K79">
            <v>27573</v>
          </cell>
          <cell r="L79">
            <v>77095.399999999994</v>
          </cell>
          <cell r="M79">
            <v>693.23</v>
          </cell>
          <cell r="N79">
            <v>52368609.586203001</v>
          </cell>
          <cell r="O79">
            <v>46534453.453236997</v>
          </cell>
          <cell r="P79">
            <v>98903063.039440006</v>
          </cell>
        </row>
        <row r="80">
          <cell r="A80" t="str">
            <v>R383L</v>
          </cell>
          <cell r="B80" t="str">
            <v>R383L - Barking and Dagenham (Lower)</v>
          </cell>
          <cell r="C80">
            <v>94487.131533000007</v>
          </cell>
          <cell r="D80">
            <v>131277.40560500001</v>
          </cell>
          <cell r="E80">
            <v>95757.898893000005</v>
          </cell>
          <cell r="F80">
            <v>95958.325245999993</v>
          </cell>
          <cell r="M80">
            <v>693.23</v>
          </cell>
          <cell r="N80">
            <v>8787286.3358260002</v>
          </cell>
          <cell r="O80">
            <v>6745105.1440249998</v>
          </cell>
          <cell r="P80">
            <v>15532391.479851</v>
          </cell>
        </row>
        <row r="81">
          <cell r="A81" t="str">
            <v>R383U</v>
          </cell>
          <cell r="B81" t="str">
            <v>R383U - Barking and Dagenham (Upper)</v>
          </cell>
          <cell r="C81">
            <v>461575.93844300002</v>
          </cell>
          <cell r="D81">
            <v>641298.88065800001</v>
          </cell>
          <cell r="E81">
            <v>444601.10110700002</v>
          </cell>
          <cell r="F81">
            <v>445531.67475399998</v>
          </cell>
          <cell r="I81">
            <v>329048</v>
          </cell>
          <cell r="J81">
            <v>698635</v>
          </cell>
          <cell r="K81">
            <v>27573</v>
          </cell>
          <cell r="L81">
            <v>77095.399999999994</v>
          </cell>
          <cell r="N81">
            <v>43581323.250376999</v>
          </cell>
          <cell r="O81">
            <v>39789348.309211999</v>
          </cell>
          <cell r="P81">
            <v>83370671.559588999</v>
          </cell>
        </row>
        <row r="82">
          <cell r="A82" t="str">
            <v>R384</v>
          </cell>
          <cell r="B82" t="str">
            <v>R384 - Barnet</v>
          </cell>
          <cell r="C82">
            <v>1613201.3046639999</v>
          </cell>
          <cell r="D82">
            <v>2241330.4178010002</v>
          </cell>
          <cell r="E82">
            <v>1603679</v>
          </cell>
          <cell r="F82">
            <v>1659317</v>
          </cell>
          <cell r="G82">
            <v>1661268</v>
          </cell>
          <cell r="I82">
            <v>755837</v>
          </cell>
          <cell r="J82">
            <v>1107559</v>
          </cell>
          <cell r="K82">
            <v>52150</v>
          </cell>
          <cell r="L82">
            <v>77095.399999999994</v>
          </cell>
          <cell r="M82">
            <v>693.23</v>
          </cell>
          <cell r="N82">
            <v>53305289.352357</v>
          </cell>
          <cell r="O82">
            <v>54098508.017084002</v>
          </cell>
          <cell r="P82">
            <v>107403797.369441</v>
          </cell>
        </row>
        <row r="83">
          <cell r="A83" t="str">
            <v>R384L</v>
          </cell>
          <cell r="B83" t="str">
            <v>R384L - Barnet (Lower)</v>
          </cell>
          <cell r="C83">
            <v>446262.60772700002</v>
          </cell>
          <cell r="D83">
            <v>620023.02758800006</v>
          </cell>
          <cell r="E83">
            <v>437856.91001699999</v>
          </cell>
          <cell r="F83">
            <v>453047.90694299998</v>
          </cell>
          <cell r="G83">
            <v>453580.59386600001</v>
          </cell>
          <cell r="M83">
            <v>693.23</v>
          </cell>
          <cell r="N83">
            <v>12516413.022357</v>
          </cell>
          <cell r="O83">
            <v>10884089.932727</v>
          </cell>
          <cell r="P83">
            <v>23400502.955084</v>
          </cell>
        </row>
        <row r="84">
          <cell r="A84" t="str">
            <v>R384U</v>
          </cell>
          <cell r="B84" t="str">
            <v>R384U - Barnet (Upper)</v>
          </cell>
          <cell r="C84">
            <v>1166938.6969369999</v>
          </cell>
          <cell r="D84">
            <v>1621307.3902129999</v>
          </cell>
          <cell r="E84">
            <v>1165822.089983</v>
          </cell>
          <cell r="F84">
            <v>1206269.0930570001</v>
          </cell>
          <cell r="G84">
            <v>1207687.406134</v>
          </cell>
          <cell r="I84">
            <v>755837</v>
          </cell>
          <cell r="J84">
            <v>1107559</v>
          </cell>
          <cell r="K84">
            <v>52150</v>
          </cell>
          <cell r="L84">
            <v>77095.399999999994</v>
          </cell>
          <cell r="N84">
            <v>40788876.329999998</v>
          </cell>
          <cell r="O84">
            <v>43214418.084356003</v>
          </cell>
          <cell r="P84">
            <v>84003294.414357007</v>
          </cell>
        </row>
        <row r="85">
          <cell r="A85" t="str">
            <v>R385</v>
          </cell>
          <cell r="B85" t="str">
            <v>R385 - Bexley</v>
          </cell>
          <cell r="C85">
            <v>985600.12422799994</v>
          </cell>
          <cell r="D85">
            <v>1369361.3635410001</v>
          </cell>
          <cell r="E85">
            <v>958716</v>
          </cell>
          <cell r="F85">
            <v>968163</v>
          </cell>
          <cell r="I85">
            <v>571978</v>
          </cell>
          <cell r="J85">
            <v>710355</v>
          </cell>
          <cell r="K85">
            <v>48545</v>
          </cell>
          <cell r="L85">
            <v>77095.399999999994</v>
          </cell>
          <cell r="M85">
            <v>693.23</v>
          </cell>
          <cell r="N85">
            <v>33265929.932138</v>
          </cell>
          <cell r="O85">
            <v>32426598.677161999</v>
          </cell>
          <cell r="P85">
            <v>65692528.609300002</v>
          </cell>
        </row>
        <row r="86">
          <cell r="A86" t="str">
            <v>R385L</v>
          </cell>
          <cell r="B86" t="str">
            <v>R385L - Bexley (Lower)</v>
          </cell>
          <cell r="C86">
            <v>236352.19815800001</v>
          </cell>
          <cell r="D86">
            <v>328380.202467</v>
          </cell>
          <cell r="E86">
            <v>213151.37729400001</v>
          </cell>
          <cell r="F86">
            <v>215251.72928699999</v>
          </cell>
          <cell r="M86">
            <v>693.23</v>
          </cell>
          <cell r="N86">
            <v>6813999.1803829996</v>
          </cell>
          <cell r="O86">
            <v>5637674.0426399997</v>
          </cell>
          <cell r="P86">
            <v>12451673.223022999</v>
          </cell>
        </row>
        <row r="87">
          <cell r="A87" t="str">
            <v>R385U</v>
          </cell>
          <cell r="B87" t="str">
            <v>R385U - Bexley (Upper)</v>
          </cell>
          <cell r="C87">
            <v>749247.92607000005</v>
          </cell>
          <cell r="D87">
            <v>1040981.1610739999</v>
          </cell>
          <cell r="E87">
            <v>745564.62270599999</v>
          </cell>
          <cell r="F87">
            <v>752911.27071299998</v>
          </cell>
          <cell r="I87">
            <v>571978</v>
          </cell>
          <cell r="J87">
            <v>710355</v>
          </cell>
          <cell r="K87">
            <v>48545</v>
          </cell>
          <cell r="L87">
            <v>77095.399999999994</v>
          </cell>
          <cell r="N87">
            <v>26451930.751754999</v>
          </cell>
          <cell r="O87">
            <v>26788924.634523001</v>
          </cell>
          <cell r="P87">
            <v>53240855.386278003</v>
          </cell>
        </row>
        <row r="88">
          <cell r="A88" t="str">
            <v>R386</v>
          </cell>
          <cell r="B88" t="str">
            <v>R386 - Brent</v>
          </cell>
          <cell r="C88">
            <v>1068620.5258180001</v>
          </cell>
          <cell r="D88">
            <v>1484707.2604499999</v>
          </cell>
          <cell r="E88">
            <v>1035644</v>
          </cell>
          <cell r="F88">
            <v>1056034</v>
          </cell>
          <cell r="G88">
            <v>1078133</v>
          </cell>
          <cell r="I88">
            <v>486816</v>
          </cell>
          <cell r="J88">
            <v>1027635</v>
          </cell>
          <cell r="K88">
            <v>55094</v>
          </cell>
          <cell r="L88">
            <v>77095.399999999994</v>
          </cell>
          <cell r="M88">
            <v>693.23</v>
          </cell>
          <cell r="N88">
            <v>80161860.449718997</v>
          </cell>
          <cell r="O88">
            <v>72579441.307916</v>
          </cell>
          <cell r="P88">
            <v>152741301.757635</v>
          </cell>
        </row>
        <row r="89">
          <cell r="A89" t="str">
            <v>R386L</v>
          </cell>
          <cell r="B89" t="str">
            <v>R386L - Brent (Lower)</v>
          </cell>
          <cell r="C89">
            <v>231461.4834</v>
          </cell>
          <cell r="D89">
            <v>321585.19943799998</v>
          </cell>
          <cell r="E89">
            <v>249931.23527100001</v>
          </cell>
          <cell r="F89">
            <v>254851.93957399999</v>
          </cell>
          <cell r="G89">
            <v>260185.075641</v>
          </cell>
          <cell r="M89">
            <v>693.23</v>
          </cell>
          <cell r="N89">
            <v>18280191.609168999</v>
          </cell>
          <cell r="O89">
            <v>14601595.695486</v>
          </cell>
          <cell r="P89">
            <v>32881787.304655001</v>
          </cell>
        </row>
        <row r="90">
          <cell r="A90" t="str">
            <v>R386U</v>
          </cell>
          <cell r="B90" t="str">
            <v>R386U - Brent (Upper)</v>
          </cell>
          <cell r="C90">
            <v>837159.04241800006</v>
          </cell>
          <cell r="D90">
            <v>1163122.0610120001</v>
          </cell>
          <cell r="E90">
            <v>785712.76472900005</v>
          </cell>
          <cell r="F90">
            <v>801182.06042600004</v>
          </cell>
          <cell r="G90">
            <v>817947.92435900006</v>
          </cell>
          <cell r="I90">
            <v>486816</v>
          </cell>
          <cell r="J90">
            <v>1027635</v>
          </cell>
          <cell r="K90">
            <v>55094</v>
          </cell>
          <cell r="L90">
            <v>77095.399999999994</v>
          </cell>
          <cell r="N90">
            <v>61881668.840549</v>
          </cell>
          <cell r="O90">
            <v>57977845.612430997</v>
          </cell>
          <cell r="P90">
            <v>119859514.45298</v>
          </cell>
        </row>
        <row r="91">
          <cell r="A91" t="str">
            <v>R387</v>
          </cell>
          <cell r="B91" t="str">
            <v>R387 - Bromley</v>
          </cell>
          <cell r="C91">
            <v>1371484.6321950001</v>
          </cell>
          <cell r="D91">
            <v>1905496.985898</v>
          </cell>
          <cell r="F91">
            <v>1381741</v>
          </cell>
          <cell r="I91">
            <v>782974</v>
          </cell>
          <cell r="J91">
            <v>910888</v>
          </cell>
          <cell r="K91">
            <v>74065</v>
          </cell>
          <cell r="L91">
            <v>89218.57</v>
          </cell>
          <cell r="M91">
            <v>693.23</v>
          </cell>
          <cell r="N91">
            <v>34919211.038548999</v>
          </cell>
          <cell r="O91">
            <v>34828943.075627998</v>
          </cell>
          <cell r="P91">
            <v>69748154.114177004</v>
          </cell>
        </row>
        <row r="92">
          <cell r="A92" t="str">
            <v>R387L</v>
          </cell>
          <cell r="B92" t="str">
            <v>R387L - Bromley (Lower)</v>
          </cell>
          <cell r="C92">
            <v>420462.25756599999</v>
          </cell>
          <cell r="D92">
            <v>584176.84432499995</v>
          </cell>
          <cell r="F92">
            <v>401700.12642500002</v>
          </cell>
          <cell r="M92">
            <v>693.23</v>
          </cell>
          <cell r="N92">
            <v>8428995.4196249992</v>
          </cell>
          <cell r="O92">
            <v>6905342.4675550004</v>
          </cell>
          <cell r="P92">
            <v>15334337.887180001</v>
          </cell>
        </row>
        <row r="93">
          <cell r="A93" t="str">
            <v>R387U</v>
          </cell>
          <cell r="B93" t="str">
            <v>R387U - Bromley (Upper)</v>
          </cell>
          <cell r="C93">
            <v>951022.37462899997</v>
          </cell>
          <cell r="D93">
            <v>1321320.141573</v>
          </cell>
          <cell r="F93">
            <v>980040.87357499998</v>
          </cell>
          <cell r="I93">
            <v>782974</v>
          </cell>
          <cell r="J93">
            <v>910888</v>
          </cell>
          <cell r="K93">
            <v>74065</v>
          </cell>
          <cell r="L93">
            <v>89218.57</v>
          </cell>
          <cell r="N93">
            <v>26490215.618923999</v>
          </cell>
          <cell r="O93">
            <v>27923600.608073</v>
          </cell>
          <cell r="P93">
            <v>54413816.226997003</v>
          </cell>
        </row>
        <row r="94">
          <cell r="A94" t="str">
            <v>R388</v>
          </cell>
          <cell r="B94" t="str">
            <v>R388 - Croydon</v>
          </cell>
          <cell r="C94">
            <v>1526645.400043</v>
          </cell>
          <cell r="D94">
            <v>2121072.405793</v>
          </cell>
          <cell r="F94">
            <v>1557419</v>
          </cell>
          <cell r="G94">
            <v>1601618</v>
          </cell>
          <cell r="I94">
            <v>686547</v>
          </cell>
          <cell r="J94">
            <v>1072248</v>
          </cell>
          <cell r="K94">
            <v>74509</v>
          </cell>
          <cell r="L94">
            <v>77095.399999999994</v>
          </cell>
          <cell r="M94">
            <v>693.23</v>
          </cell>
          <cell r="N94">
            <v>67204014.916093007</v>
          </cell>
          <cell r="O94">
            <v>64879653.709168002</v>
          </cell>
          <cell r="P94">
            <v>132083668.62526</v>
          </cell>
        </row>
        <row r="95">
          <cell r="A95" t="str">
            <v>R388L</v>
          </cell>
          <cell r="B95" t="str">
            <v>R388L - Croydon (Lower)</v>
          </cell>
          <cell r="C95">
            <v>362708.18524000002</v>
          </cell>
          <cell r="D95">
            <v>503935.179083</v>
          </cell>
          <cell r="F95">
            <v>356771.893675</v>
          </cell>
          <cell r="G95">
            <v>366896.953744</v>
          </cell>
          <cell r="M95">
            <v>693.23</v>
          </cell>
          <cell r="N95">
            <v>13517081.046166999</v>
          </cell>
          <cell r="O95">
            <v>11026341.948437</v>
          </cell>
          <cell r="P95">
            <v>24543422.994603999</v>
          </cell>
        </row>
        <row r="96">
          <cell r="A96" t="str">
            <v>R388U</v>
          </cell>
          <cell r="B96" t="str">
            <v>R388U - Croydon (Upper)</v>
          </cell>
          <cell r="C96">
            <v>1163937.214803</v>
          </cell>
          <cell r="D96">
            <v>1617137.2267100001</v>
          </cell>
          <cell r="F96">
            <v>1200647.1063250001</v>
          </cell>
          <cell r="G96">
            <v>1234721.0462559999</v>
          </cell>
          <cell r="I96">
            <v>686547</v>
          </cell>
          <cell r="J96">
            <v>1072248</v>
          </cell>
          <cell r="K96">
            <v>74509</v>
          </cell>
          <cell r="L96">
            <v>77095.399999999994</v>
          </cell>
          <cell r="N96">
            <v>53686933.869925998</v>
          </cell>
          <cell r="O96">
            <v>53853311.760730997</v>
          </cell>
          <cell r="P96">
            <v>107540245.630656</v>
          </cell>
        </row>
        <row r="97">
          <cell r="A97" t="str">
            <v>R389</v>
          </cell>
          <cell r="B97" t="str">
            <v>R389 - Ealing</v>
          </cell>
          <cell r="C97">
            <v>1307176.9118260001</v>
          </cell>
          <cell r="D97">
            <v>1816149.8911840001</v>
          </cell>
          <cell r="E97">
            <v>1264779</v>
          </cell>
          <cell r="F97">
            <v>1279375</v>
          </cell>
          <cell r="G97">
            <v>1304367</v>
          </cell>
          <cell r="I97">
            <v>618825</v>
          </cell>
          <cell r="J97">
            <v>1084666</v>
          </cell>
          <cell r="K97">
            <v>38789</v>
          </cell>
          <cell r="L97">
            <v>77095.399999999994</v>
          </cell>
          <cell r="M97">
            <v>693.23</v>
          </cell>
          <cell r="N97">
            <v>69982010.455739006</v>
          </cell>
          <cell r="O97">
            <v>65228604.664323002</v>
          </cell>
          <cell r="P97">
            <v>135210615.12006199</v>
          </cell>
        </row>
        <row r="98">
          <cell r="A98" t="str">
            <v>R389L</v>
          </cell>
          <cell r="B98" t="str">
            <v>R389L - Ealing (Lower)</v>
          </cell>
          <cell r="C98">
            <v>303854.01697499998</v>
          </cell>
          <cell r="D98">
            <v>422165.07564699999</v>
          </cell>
          <cell r="E98">
            <v>299933.03281599999</v>
          </cell>
          <cell r="F98">
            <v>303394.36680900003</v>
          </cell>
          <cell r="G98">
            <v>309321.03570200002</v>
          </cell>
          <cell r="M98">
            <v>693.23</v>
          </cell>
          <cell r="N98">
            <v>15443241.11112</v>
          </cell>
          <cell r="O98">
            <v>12598035.243161</v>
          </cell>
          <cell r="P98">
            <v>28041276.354281001</v>
          </cell>
        </row>
        <row r="99">
          <cell r="A99" t="str">
            <v>R389U</v>
          </cell>
          <cell r="B99" t="str">
            <v>R389U - Ealing (Upper)</v>
          </cell>
          <cell r="C99">
            <v>1003322.894851</v>
          </cell>
          <cell r="D99">
            <v>1393984.8155370001</v>
          </cell>
          <cell r="E99">
            <v>964845.96718399995</v>
          </cell>
          <cell r="F99">
            <v>975980.63319099997</v>
          </cell>
          <cell r="G99">
            <v>995045.96429799998</v>
          </cell>
          <cell r="I99">
            <v>618825</v>
          </cell>
          <cell r="J99">
            <v>1084666</v>
          </cell>
          <cell r="K99">
            <v>38789</v>
          </cell>
          <cell r="L99">
            <v>77095.399999999994</v>
          </cell>
          <cell r="N99">
            <v>54538769.344618998</v>
          </cell>
          <cell r="O99">
            <v>52630569.421162002</v>
          </cell>
          <cell r="P99">
            <v>107169338.765781</v>
          </cell>
        </row>
        <row r="100">
          <cell r="A100" t="str">
            <v>R390</v>
          </cell>
          <cell r="B100" t="str">
            <v>R390 - Enfield</v>
          </cell>
          <cell r="C100">
            <v>1258400.418027</v>
          </cell>
          <cell r="D100">
            <v>1748381.3870860001</v>
          </cell>
          <cell r="E100">
            <v>1203603</v>
          </cell>
          <cell r="F100">
            <v>1211833</v>
          </cell>
          <cell r="G100">
            <v>1235009</v>
          </cell>
          <cell r="I100">
            <v>619309</v>
          </cell>
          <cell r="J100">
            <v>993661</v>
          </cell>
          <cell r="K100">
            <v>57263</v>
          </cell>
          <cell r="L100">
            <v>77095.399999999994</v>
          </cell>
          <cell r="M100">
            <v>693.23</v>
          </cell>
          <cell r="N100">
            <v>67312822.846843004</v>
          </cell>
          <cell r="O100">
            <v>62307903.252951004</v>
          </cell>
          <cell r="P100">
            <v>129620726.099794</v>
          </cell>
        </row>
        <row r="101">
          <cell r="A101" t="str">
            <v>R390L</v>
          </cell>
          <cell r="B101" t="str">
            <v>R390L - Enfield (Lower)</v>
          </cell>
          <cell r="C101">
            <v>256215.393556</v>
          </cell>
          <cell r="D101">
            <v>355977.49234699999</v>
          </cell>
          <cell r="E101">
            <v>251095.72335099999</v>
          </cell>
          <cell r="F101">
            <v>252812.66639900001</v>
          </cell>
          <cell r="G101">
            <v>257647.64478</v>
          </cell>
          <cell r="M101">
            <v>693.23</v>
          </cell>
          <cell r="N101">
            <v>13305608.012816001</v>
          </cell>
          <cell r="O101">
            <v>10734703.360226</v>
          </cell>
          <cell r="P101">
            <v>24040311.373041999</v>
          </cell>
        </row>
        <row r="102">
          <cell r="A102" t="str">
            <v>R390U</v>
          </cell>
          <cell r="B102" t="str">
            <v>R390U - Enfield (Upper)</v>
          </cell>
          <cell r="C102">
            <v>1002185.024471</v>
          </cell>
          <cell r="D102">
            <v>1392403.8947389999</v>
          </cell>
          <cell r="E102">
            <v>952507.27664900001</v>
          </cell>
          <cell r="F102">
            <v>959020.33360100002</v>
          </cell>
          <cell r="G102">
            <v>977361.35522000003</v>
          </cell>
          <cell r="I102">
            <v>619309</v>
          </cell>
          <cell r="J102">
            <v>993661</v>
          </cell>
          <cell r="K102">
            <v>57263</v>
          </cell>
          <cell r="L102">
            <v>77095.399999999994</v>
          </cell>
          <cell r="N102">
            <v>54007214.834027</v>
          </cell>
          <cell r="O102">
            <v>51573199.892724998</v>
          </cell>
          <cell r="P102">
            <v>105580414.726752</v>
          </cell>
        </row>
        <row r="103">
          <cell r="A103" t="str">
            <v>R391</v>
          </cell>
          <cell r="B103" t="str">
            <v>R391 - Haringey</v>
          </cell>
          <cell r="C103">
            <v>1063595.7782610001</v>
          </cell>
          <cell r="D103">
            <v>1477726.0365269999</v>
          </cell>
          <cell r="E103">
            <v>1009974</v>
          </cell>
          <cell r="F103">
            <v>1032325</v>
          </cell>
          <cell r="G103">
            <v>1049382</v>
          </cell>
          <cell r="I103">
            <v>344544</v>
          </cell>
          <cell r="J103">
            <v>878558</v>
          </cell>
          <cell r="K103">
            <v>50165</v>
          </cell>
          <cell r="L103">
            <v>77095.399999999994</v>
          </cell>
          <cell r="M103">
            <v>693.23</v>
          </cell>
          <cell r="N103">
            <v>74415071.084354997</v>
          </cell>
          <cell r="O103">
            <v>66461248.028094001</v>
          </cell>
          <cell r="P103">
            <v>140876319.11244801</v>
          </cell>
        </row>
        <row r="104">
          <cell r="A104" t="str">
            <v>R391L</v>
          </cell>
          <cell r="B104" t="str">
            <v>R391L - Haringey (Lower)</v>
          </cell>
          <cell r="C104">
            <v>225597.949112</v>
          </cell>
          <cell r="D104">
            <v>313438.59199500002</v>
          </cell>
          <cell r="E104">
            <v>230667.55987999999</v>
          </cell>
          <cell r="F104">
            <v>235772.295874</v>
          </cell>
          <cell r="G104">
            <v>239667.93731499999</v>
          </cell>
          <cell r="M104">
            <v>693.23</v>
          </cell>
          <cell r="N104">
            <v>16107091.366877001</v>
          </cell>
          <cell r="O104">
            <v>12745014.550380001</v>
          </cell>
          <cell r="P104">
            <v>28852105.917258002</v>
          </cell>
        </row>
        <row r="105">
          <cell r="A105" t="str">
            <v>R391U</v>
          </cell>
          <cell r="B105" t="str">
            <v>R391U - Haringey (Upper)</v>
          </cell>
          <cell r="C105">
            <v>837997.829149</v>
          </cell>
          <cell r="D105">
            <v>1164287.444532</v>
          </cell>
          <cell r="E105">
            <v>779306.44012000004</v>
          </cell>
          <cell r="F105">
            <v>796552.70412600006</v>
          </cell>
          <cell r="G105">
            <v>809714.06268500001</v>
          </cell>
          <cell r="I105">
            <v>344544</v>
          </cell>
          <cell r="J105">
            <v>878558</v>
          </cell>
          <cell r="K105">
            <v>50165</v>
          </cell>
          <cell r="L105">
            <v>77095.399999999994</v>
          </cell>
          <cell r="N105">
            <v>58307979.717478</v>
          </cell>
          <cell r="O105">
            <v>53716233.477712996</v>
          </cell>
          <cell r="P105">
            <v>112024213.195191</v>
          </cell>
        </row>
        <row r="106">
          <cell r="A106" t="str">
            <v>R392</v>
          </cell>
          <cell r="B106" t="str">
            <v>R392 - Harrow</v>
          </cell>
          <cell r="C106">
            <v>1072993.210067</v>
          </cell>
          <cell r="D106">
            <v>1490782.5284200001</v>
          </cell>
          <cell r="F106">
            <v>1049890</v>
          </cell>
          <cell r="I106">
            <v>508431</v>
          </cell>
          <cell r="J106">
            <v>742073</v>
          </cell>
          <cell r="K106">
            <v>33951</v>
          </cell>
          <cell r="L106">
            <v>77095.399999999994</v>
          </cell>
          <cell r="M106">
            <v>693.23</v>
          </cell>
          <cell r="N106">
            <v>36010282.849460997</v>
          </cell>
          <cell r="O106">
            <v>33396022.529213</v>
          </cell>
          <cell r="P106">
            <v>69406305.378674001</v>
          </cell>
        </row>
        <row r="107">
          <cell r="A107" t="str">
            <v>R392L</v>
          </cell>
          <cell r="B107" t="str">
            <v>R392L - Harrow (Lower)</v>
          </cell>
          <cell r="C107">
            <v>278830.18993300002</v>
          </cell>
          <cell r="D107">
            <v>387397.76882900001</v>
          </cell>
          <cell r="F107">
            <v>271447.68250699999</v>
          </cell>
          <cell r="M107">
            <v>693.23</v>
          </cell>
          <cell r="N107">
            <v>8493892.1371529996</v>
          </cell>
          <cell r="O107">
            <v>6753959.770211</v>
          </cell>
          <cell r="P107">
            <v>15247851.907364</v>
          </cell>
        </row>
        <row r="108">
          <cell r="A108" t="str">
            <v>R392U</v>
          </cell>
          <cell r="B108" t="str">
            <v>R392U - Harrow (Upper)</v>
          </cell>
          <cell r="C108">
            <v>794163.02013399999</v>
          </cell>
          <cell r="D108">
            <v>1103384.7595909999</v>
          </cell>
          <cell r="F108">
            <v>778442.31749299995</v>
          </cell>
          <cell r="I108">
            <v>508431</v>
          </cell>
          <cell r="J108">
            <v>742073</v>
          </cell>
          <cell r="K108">
            <v>33951</v>
          </cell>
          <cell r="L108">
            <v>77095.399999999994</v>
          </cell>
          <cell r="N108">
            <v>27516390.712308999</v>
          </cell>
          <cell r="O108">
            <v>26642062.759002</v>
          </cell>
          <cell r="P108">
            <v>54158453.471311003</v>
          </cell>
        </row>
        <row r="109">
          <cell r="A109" t="str">
            <v>R393</v>
          </cell>
          <cell r="B109" t="str">
            <v>R393 - Havering</v>
          </cell>
          <cell r="C109">
            <v>1112446.9833239999</v>
          </cell>
          <cell r="D109">
            <v>1545598.342071</v>
          </cell>
          <cell r="E109">
            <v>1097611</v>
          </cell>
          <cell r="F109">
            <v>1083071</v>
          </cell>
          <cell r="I109">
            <v>688970</v>
          </cell>
          <cell r="J109">
            <v>769506</v>
          </cell>
          <cell r="K109">
            <v>51685</v>
          </cell>
          <cell r="L109">
            <v>77095.399999999994</v>
          </cell>
          <cell r="M109">
            <v>693.23</v>
          </cell>
          <cell r="N109">
            <v>31365241.472929999</v>
          </cell>
          <cell r="O109">
            <v>32030470.817721002</v>
          </cell>
          <cell r="P109">
            <v>63395712.290651001</v>
          </cell>
        </row>
        <row r="110">
          <cell r="A110" t="str">
            <v>R393L</v>
          </cell>
          <cell r="B110" t="str">
            <v>R393L - Havering (Lower)</v>
          </cell>
          <cell r="C110">
            <v>268202.77586400002</v>
          </cell>
          <cell r="D110">
            <v>372632.37882599997</v>
          </cell>
          <cell r="E110">
            <v>236652.170782</v>
          </cell>
          <cell r="F110">
            <v>233517.25088499999</v>
          </cell>
          <cell r="M110">
            <v>693.23</v>
          </cell>
          <cell r="N110">
            <v>5944009.7191700004</v>
          </cell>
          <cell r="O110">
            <v>5069113.3522629999</v>
          </cell>
          <cell r="P110">
            <v>11013123.071433</v>
          </cell>
        </row>
        <row r="111">
          <cell r="A111" t="str">
            <v>R393U</v>
          </cell>
          <cell r="B111" t="str">
            <v>R393U - Havering (Upper)</v>
          </cell>
          <cell r="C111">
            <v>844244.20745999995</v>
          </cell>
          <cell r="D111">
            <v>1172965.963245</v>
          </cell>
          <cell r="E111">
            <v>860958.82921800006</v>
          </cell>
          <cell r="F111">
            <v>849553.74911500001</v>
          </cell>
          <cell r="I111">
            <v>688970</v>
          </cell>
          <cell r="J111">
            <v>769506</v>
          </cell>
          <cell r="K111">
            <v>51685</v>
          </cell>
          <cell r="L111">
            <v>77095.399999999994</v>
          </cell>
          <cell r="N111">
            <v>25421231.753761001</v>
          </cell>
          <cell r="O111">
            <v>26961357.465457998</v>
          </cell>
          <cell r="P111">
            <v>52382589.219218001</v>
          </cell>
        </row>
        <row r="112">
          <cell r="A112" t="str">
            <v>R394</v>
          </cell>
          <cell r="B112" t="str">
            <v>R394 - Hillingdon</v>
          </cell>
          <cell r="C112">
            <v>1144654.594112</v>
          </cell>
          <cell r="D112">
            <v>1590346.568801</v>
          </cell>
          <cell r="E112">
            <v>1118935</v>
          </cell>
          <cell r="F112">
            <v>1137747</v>
          </cell>
          <cell r="G112">
            <v>1149301</v>
          </cell>
          <cell r="I112">
            <v>555102</v>
          </cell>
          <cell r="J112">
            <v>796612</v>
          </cell>
          <cell r="K112">
            <v>38611</v>
          </cell>
          <cell r="L112">
            <v>89218.57</v>
          </cell>
          <cell r="M112">
            <v>693.23</v>
          </cell>
          <cell r="N112">
            <v>42858929.219411999</v>
          </cell>
          <cell r="O112">
            <v>42137304.359991997</v>
          </cell>
          <cell r="P112">
            <v>84996233.579404995</v>
          </cell>
        </row>
        <row r="113">
          <cell r="A113" t="str">
            <v>R394L</v>
          </cell>
          <cell r="B113" t="str">
            <v>R394L - Hillingdon (Lower)</v>
          </cell>
          <cell r="C113">
            <v>277055.01379200001</v>
          </cell>
          <cell r="D113">
            <v>384931.39574100001</v>
          </cell>
          <cell r="E113">
            <v>260188.54991500001</v>
          </cell>
          <cell r="F113">
            <v>264562.94789200003</v>
          </cell>
          <cell r="G113">
            <v>267249.62630100001</v>
          </cell>
          <cell r="M113">
            <v>693.23</v>
          </cell>
          <cell r="N113">
            <v>9104856.3754500002</v>
          </cell>
          <cell r="O113">
            <v>7706647.205941</v>
          </cell>
          <cell r="P113">
            <v>16811503.581390999</v>
          </cell>
        </row>
        <row r="114">
          <cell r="A114" t="str">
            <v>R394U</v>
          </cell>
          <cell r="B114" t="str">
            <v>R394U - Hillingdon (Upper)</v>
          </cell>
          <cell r="C114">
            <v>867599.58031999995</v>
          </cell>
          <cell r="D114">
            <v>1205415.1730599999</v>
          </cell>
          <cell r="E114">
            <v>858746.45008500002</v>
          </cell>
          <cell r="F114">
            <v>873184.05210800003</v>
          </cell>
          <cell r="G114">
            <v>882051.37369899999</v>
          </cell>
          <cell r="I114">
            <v>555102</v>
          </cell>
          <cell r="J114">
            <v>796612</v>
          </cell>
          <cell r="K114">
            <v>38611</v>
          </cell>
          <cell r="L114">
            <v>89218.57</v>
          </cell>
          <cell r="N114">
            <v>33754072.843961999</v>
          </cell>
          <cell r="O114">
            <v>34430657.154051997</v>
          </cell>
          <cell r="P114">
            <v>68184729.998013005</v>
          </cell>
        </row>
        <row r="115">
          <cell r="A115" t="str">
            <v>R395</v>
          </cell>
          <cell r="B115" t="str">
            <v>R395 - Hounslow</v>
          </cell>
          <cell r="C115">
            <v>982761.92632700002</v>
          </cell>
          <cell r="D115">
            <v>1365418.0619399999</v>
          </cell>
          <cell r="E115">
            <v>973634</v>
          </cell>
          <cell r="F115">
            <v>982023</v>
          </cell>
          <cell r="G115">
            <v>997148</v>
          </cell>
          <cell r="I115">
            <v>392743</v>
          </cell>
          <cell r="J115">
            <v>764656</v>
          </cell>
          <cell r="K115">
            <v>48193</v>
          </cell>
          <cell r="L115">
            <v>89218.57</v>
          </cell>
          <cell r="M115">
            <v>693.23</v>
          </cell>
          <cell r="N115">
            <v>44746749.683466002</v>
          </cell>
          <cell r="O115">
            <v>42929543.321985997</v>
          </cell>
          <cell r="P115">
            <v>87676293.005452007</v>
          </cell>
        </row>
        <row r="116">
          <cell r="A116" t="str">
            <v>R395L</v>
          </cell>
          <cell r="B116" t="str">
            <v>R395L - Hounslow (Lower)</v>
          </cell>
          <cell r="C116">
            <v>247517.87360399999</v>
          </cell>
          <cell r="D116">
            <v>343893.43565100001</v>
          </cell>
          <cell r="E116">
            <v>250497.037721</v>
          </cell>
          <cell r="F116">
            <v>252655.36379500001</v>
          </cell>
          <cell r="G116">
            <v>256546.73128599999</v>
          </cell>
          <cell r="M116">
            <v>693.23</v>
          </cell>
          <cell r="N116">
            <v>10319204.571828</v>
          </cell>
          <cell r="O116">
            <v>8551957.6418060008</v>
          </cell>
          <cell r="P116">
            <v>18871162.213633999</v>
          </cell>
        </row>
        <row r="117">
          <cell r="A117" t="str">
            <v>R395U</v>
          </cell>
          <cell r="B117" t="str">
            <v>R395U - Hounslow (Upper)</v>
          </cell>
          <cell r="C117">
            <v>735244.05272299994</v>
          </cell>
          <cell r="D117">
            <v>1021524.626289</v>
          </cell>
          <cell r="E117">
            <v>723136.96227899997</v>
          </cell>
          <cell r="F117">
            <v>729367.63620499999</v>
          </cell>
          <cell r="G117">
            <v>740601.26871400001</v>
          </cell>
          <cell r="I117">
            <v>392743</v>
          </cell>
          <cell r="J117">
            <v>764656</v>
          </cell>
          <cell r="K117">
            <v>48193</v>
          </cell>
          <cell r="L117">
            <v>89218.57</v>
          </cell>
          <cell r="N117">
            <v>34427545.111638002</v>
          </cell>
          <cell r="O117">
            <v>34377585.680179998</v>
          </cell>
          <cell r="P117">
            <v>68805130.791819006</v>
          </cell>
        </row>
        <row r="118">
          <cell r="A118" t="str">
            <v>R396</v>
          </cell>
          <cell r="B118" t="str">
            <v>R396 - Kingston upon Thames</v>
          </cell>
          <cell r="C118">
            <v>882255.76849299995</v>
          </cell>
          <cell r="D118">
            <v>1225778.0132500001</v>
          </cell>
          <cell r="F118">
            <v>892015</v>
          </cell>
          <cell r="G118">
            <v>907574</v>
          </cell>
          <cell r="I118">
            <v>338541</v>
          </cell>
          <cell r="J118">
            <v>438574</v>
          </cell>
          <cell r="K118">
            <v>24708</v>
          </cell>
          <cell r="L118">
            <v>77095.399999999994</v>
          </cell>
          <cell r="M118">
            <v>693.23</v>
          </cell>
          <cell r="N118">
            <v>20026628.184937999</v>
          </cell>
          <cell r="O118">
            <v>20346639.979883999</v>
          </cell>
          <cell r="P118">
            <v>40373268.164821997</v>
          </cell>
        </row>
        <row r="119">
          <cell r="A119" t="str">
            <v>R396L</v>
          </cell>
          <cell r="B119" t="str">
            <v>R396L - Kingston upon Thames (Lower)</v>
          </cell>
          <cell r="C119">
            <v>306036.48771700001</v>
          </cell>
          <cell r="D119">
            <v>425197.33085600002</v>
          </cell>
          <cell r="F119">
            <v>294829.87085599999</v>
          </cell>
          <cell r="G119">
            <v>299972.45025300002</v>
          </cell>
          <cell r="M119">
            <v>693.23</v>
          </cell>
          <cell r="N119">
            <v>5738217.5940840002</v>
          </cell>
          <cell r="O119">
            <v>5069481.1738719996</v>
          </cell>
          <cell r="P119">
            <v>10807698.767956</v>
          </cell>
        </row>
        <row r="120">
          <cell r="A120" t="str">
            <v>R396U</v>
          </cell>
          <cell r="B120" t="str">
            <v>R396U - Kingston upon Thames (Upper)</v>
          </cell>
          <cell r="C120">
            <v>576219.280776</v>
          </cell>
          <cell r="D120">
            <v>800580.682394</v>
          </cell>
          <cell r="F120">
            <v>597185.12914400001</v>
          </cell>
          <cell r="G120">
            <v>607601.54974699998</v>
          </cell>
          <cell r="I120">
            <v>338541</v>
          </cell>
          <cell r="J120">
            <v>438574</v>
          </cell>
          <cell r="K120">
            <v>24708</v>
          </cell>
          <cell r="L120">
            <v>77095.399999999994</v>
          </cell>
          <cell r="N120">
            <v>14288410.590854</v>
          </cell>
          <cell r="O120">
            <v>15277158.806012001</v>
          </cell>
          <cell r="P120">
            <v>29565569.396866001</v>
          </cell>
        </row>
        <row r="121">
          <cell r="A121" t="str">
            <v>R397</v>
          </cell>
          <cell r="B121" t="str">
            <v>R397 - Merton</v>
          </cell>
          <cell r="C121">
            <v>855276.70098800003</v>
          </cell>
          <cell r="D121">
            <v>1188294.157721</v>
          </cell>
          <cell r="E121">
            <v>847835</v>
          </cell>
          <cell r="F121">
            <v>852227</v>
          </cell>
          <cell r="G121">
            <v>867310</v>
          </cell>
          <cell r="I121">
            <v>376378</v>
          </cell>
          <cell r="J121">
            <v>572269</v>
          </cell>
          <cell r="K121">
            <v>40809</v>
          </cell>
          <cell r="L121">
            <v>77095.399999999994</v>
          </cell>
          <cell r="M121">
            <v>693.23</v>
          </cell>
          <cell r="N121">
            <v>32638684.358109001</v>
          </cell>
          <cell r="O121">
            <v>32359530.374108002</v>
          </cell>
          <cell r="P121">
            <v>64998214.732217997</v>
          </cell>
        </row>
        <row r="122">
          <cell r="A122" t="str">
            <v>R397L</v>
          </cell>
          <cell r="B122" t="str">
            <v>R397L - Merton (Lower)</v>
          </cell>
          <cell r="C122">
            <v>269179.34953800001</v>
          </cell>
          <cell r="D122">
            <v>373989.19912800001</v>
          </cell>
          <cell r="E122">
            <v>257303.31114500001</v>
          </cell>
          <cell r="F122">
            <v>258636.207455</v>
          </cell>
          <cell r="G122">
            <v>263213.63801900001</v>
          </cell>
          <cell r="M122">
            <v>693.23</v>
          </cell>
          <cell r="N122">
            <v>8504837.1053149998</v>
          </cell>
          <cell r="O122">
            <v>7237460.8467760002</v>
          </cell>
          <cell r="P122">
            <v>15742297.952090999</v>
          </cell>
        </row>
        <row r="123">
          <cell r="A123" t="str">
            <v>R397U</v>
          </cell>
          <cell r="B123" t="str">
            <v>R397U - Merton (Upper)</v>
          </cell>
          <cell r="C123">
            <v>586097.35144899995</v>
          </cell>
          <cell r="D123">
            <v>814304.95859299996</v>
          </cell>
          <cell r="E123">
            <v>590531.68885499996</v>
          </cell>
          <cell r="F123">
            <v>593590.79254499997</v>
          </cell>
          <cell r="G123">
            <v>604096.36198100005</v>
          </cell>
          <cell r="I123">
            <v>376378</v>
          </cell>
          <cell r="J123">
            <v>572269</v>
          </cell>
          <cell r="K123">
            <v>40809</v>
          </cell>
          <cell r="L123">
            <v>77095.399999999994</v>
          </cell>
          <cell r="N123">
            <v>24133847.252795</v>
          </cell>
          <cell r="O123">
            <v>25122069.527332</v>
          </cell>
          <cell r="P123">
            <v>49255916.780126996</v>
          </cell>
        </row>
        <row r="124">
          <cell r="A124" t="str">
            <v>R398</v>
          </cell>
          <cell r="B124" t="str">
            <v>R398 - Newham</v>
          </cell>
          <cell r="C124">
            <v>742230.67257699999</v>
          </cell>
          <cell r="D124">
            <v>1031231.612981</v>
          </cell>
          <cell r="E124">
            <v>740579</v>
          </cell>
          <cell r="F124">
            <v>739924</v>
          </cell>
          <cell r="G124">
            <v>758420</v>
          </cell>
          <cell r="I124">
            <v>335515</v>
          </cell>
          <cell r="J124">
            <v>1123567</v>
          </cell>
          <cell r="K124">
            <v>86183</v>
          </cell>
          <cell r="L124">
            <v>77095.399999999994</v>
          </cell>
          <cell r="M124">
            <v>693.23</v>
          </cell>
          <cell r="N124">
            <v>101172870.681381</v>
          </cell>
          <cell r="O124">
            <v>88195998.643641993</v>
          </cell>
          <cell r="P124">
            <v>189368869.32502201</v>
          </cell>
        </row>
        <row r="125">
          <cell r="A125" t="str">
            <v>R398L</v>
          </cell>
          <cell r="B125" t="str">
            <v>R398L - Newham (Lower)</v>
          </cell>
          <cell r="C125">
            <v>134459.58778100001</v>
          </cell>
          <cell r="D125">
            <v>186813.860854</v>
          </cell>
          <cell r="E125">
            <v>170473.09251799999</v>
          </cell>
          <cell r="F125">
            <v>170322.318764</v>
          </cell>
          <cell r="G125">
            <v>174579.89333699999</v>
          </cell>
          <cell r="M125">
            <v>693.23</v>
          </cell>
          <cell r="N125">
            <v>21850789.434861001</v>
          </cell>
          <cell r="O125">
            <v>16649563.461995</v>
          </cell>
          <cell r="P125">
            <v>38500352.896856003</v>
          </cell>
        </row>
        <row r="126">
          <cell r="A126" t="str">
            <v>R398U</v>
          </cell>
          <cell r="B126" t="str">
            <v>R398U - Newham (Upper)</v>
          </cell>
          <cell r="C126">
            <v>607771.08479600004</v>
          </cell>
          <cell r="D126">
            <v>844417.75212700001</v>
          </cell>
          <cell r="E126">
            <v>570105.90748199995</v>
          </cell>
          <cell r="F126">
            <v>569601.68123600003</v>
          </cell>
          <cell r="G126">
            <v>583840.10666299996</v>
          </cell>
          <cell r="I126">
            <v>335515</v>
          </cell>
          <cell r="J126">
            <v>1123567</v>
          </cell>
          <cell r="K126">
            <v>86183</v>
          </cell>
          <cell r="L126">
            <v>77095.399999999994</v>
          </cell>
          <cell r="N126">
            <v>79322081.246518999</v>
          </cell>
          <cell r="O126">
            <v>71546435.181647003</v>
          </cell>
          <cell r="P126">
            <v>150868516.428166</v>
          </cell>
        </row>
        <row r="127">
          <cell r="A127" t="str">
            <v>R399</v>
          </cell>
          <cell r="B127" t="str">
            <v>R399 - Redbridge</v>
          </cell>
          <cell r="C127">
            <v>1032922.65382</v>
          </cell>
          <cell r="D127">
            <v>1435109.7761639999</v>
          </cell>
          <cell r="E127">
            <v>1022168</v>
          </cell>
          <cell r="F127">
            <v>1029524</v>
          </cell>
          <cell r="G127">
            <v>1041009</v>
          </cell>
          <cell r="I127">
            <v>562757</v>
          </cell>
          <cell r="J127">
            <v>853897</v>
          </cell>
          <cell r="K127">
            <v>34213</v>
          </cell>
          <cell r="L127">
            <v>77095.399999999994</v>
          </cell>
          <cell r="M127">
            <v>693.23</v>
          </cell>
          <cell r="N127">
            <v>48503207.770818003</v>
          </cell>
          <cell r="O127">
            <v>45514530.240497999</v>
          </cell>
          <cell r="P127">
            <v>94017738.011316001</v>
          </cell>
        </row>
        <row r="128">
          <cell r="A128" t="str">
            <v>R399L</v>
          </cell>
          <cell r="B128" t="str">
            <v>R399L - Redbridge (Lower)</v>
          </cell>
          <cell r="C128">
            <v>238257.412939</v>
          </cell>
          <cell r="D128">
            <v>331027.24709199998</v>
          </cell>
          <cell r="E128">
            <v>231995.046229</v>
          </cell>
          <cell r="F128">
            <v>233664.59131399999</v>
          </cell>
          <cell r="G128">
            <v>236271.26957599999</v>
          </cell>
          <cell r="M128">
            <v>693.23</v>
          </cell>
          <cell r="N128">
            <v>10583792.302146001</v>
          </cell>
          <cell r="O128">
            <v>8655985.8177780006</v>
          </cell>
          <cell r="P128">
            <v>19239778.119925</v>
          </cell>
        </row>
        <row r="129">
          <cell r="A129" t="str">
            <v>R399U</v>
          </cell>
          <cell r="B129" t="str">
            <v>R399U - Redbridge (Upper)</v>
          </cell>
          <cell r="C129">
            <v>794665.24088099995</v>
          </cell>
          <cell r="D129">
            <v>1104082.5290719999</v>
          </cell>
          <cell r="E129">
            <v>790172.95377100003</v>
          </cell>
          <cell r="F129">
            <v>795859.40868600004</v>
          </cell>
          <cell r="G129">
            <v>804737.73042399995</v>
          </cell>
          <cell r="I129">
            <v>562757</v>
          </cell>
          <cell r="J129">
            <v>853897</v>
          </cell>
          <cell r="K129">
            <v>34213</v>
          </cell>
          <cell r="L129">
            <v>77095.399999999994</v>
          </cell>
          <cell r="N129">
            <v>37919415.468672</v>
          </cell>
          <cell r="O129">
            <v>36858544.42272</v>
          </cell>
          <cell r="P129">
            <v>74777959.891390994</v>
          </cell>
        </row>
        <row r="130">
          <cell r="A130" t="str">
            <v>R400</v>
          </cell>
          <cell r="B130" t="str">
            <v>R400 - Richmond upon Thames</v>
          </cell>
          <cell r="C130">
            <v>1192811.814546</v>
          </cell>
          <cell r="D130">
            <v>1657254.6742459999</v>
          </cell>
          <cell r="E130">
            <v>1176472</v>
          </cell>
          <cell r="F130">
            <v>1189345</v>
          </cell>
          <cell r="G130">
            <v>1196790</v>
          </cell>
          <cell r="I130">
            <v>418447</v>
          </cell>
          <cell r="J130">
            <v>505650</v>
          </cell>
          <cell r="K130">
            <v>47481</v>
          </cell>
          <cell r="L130">
            <v>77095.399999999994</v>
          </cell>
          <cell r="M130">
            <v>693.23</v>
          </cell>
          <cell r="N130">
            <v>20488454.172012001</v>
          </cell>
          <cell r="O130">
            <v>23830434.457789</v>
          </cell>
          <cell r="P130">
            <v>44318888.629800998</v>
          </cell>
        </row>
        <row r="131">
          <cell r="A131" t="str">
            <v>R400L</v>
          </cell>
          <cell r="B131" t="str">
            <v>R400L - Richmond upon Thames (Lower)</v>
          </cell>
          <cell r="C131">
            <v>843334.67026599997</v>
          </cell>
          <cell r="D131">
            <v>1171702.2812890001</v>
          </cell>
          <cell r="E131">
            <v>1236396.0694949999</v>
          </cell>
          <cell r="F131">
            <v>1249924.7608729999</v>
          </cell>
          <cell r="G131">
            <v>1257748.9749110001</v>
          </cell>
          <cell r="M131">
            <v>693.23</v>
          </cell>
          <cell r="N131">
            <v>13067480.258762</v>
          </cell>
          <cell r="O131">
            <v>13947127.32186</v>
          </cell>
          <cell r="P131">
            <v>27014607.580623001</v>
          </cell>
        </row>
        <row r="132">
          <cell r="A132" t="str">
            <v>R400U</v>
          </cell>
          <cell r="B132" t="str">
            <v>R400U - Richmond upon Thames (Upper)</v>
          </cell>
          <cell r="C132">
            <v>349477.14428000001</v>
          </cell>
          <cell r="D132">
            <v>485552.392957</v>
          </cell>
          <cell r="E132">
            <v>-59924.069495000003</v>
          </cell>
          <cell r="F132">
            <v>-60579.760872999999</v>
          </cell>
          <cell r="G132">
            <v>-60958.974910999998</v>
          </cell>
          <cell r="I132">
            <v>418447</v>
          </cell>
          <cell r="J132">
            <v>505650</v>
          </cell>
          <cell r="K132">
            <v>47481</v>
          </cell>
          <cell r="L132">
            <v>77095.399999999994</v>
          </cell>
          <cell r="N132">
            <v>7420973.9132500002</v>
          </cell>
          <cell r="O132">
            <v>9883307.1359289996</v>
          </cell>
          <cell r="P132">
            <v>17304281.049178999</v>
          </cell>
        </row>
        <row r="133">
          <cell r="A133" t="str">
            <v>R401</v>
          </cell>
          <cell r="B133" t="str">
            <v>R401 - Sutton</v>
          </cell>
          <cell r="C133">
            <v>875377.76652900001</v>
          </cell>
          <cell r="D133">
            <v>1216221.9367889999</v>
          </cell>
          <cell r="E133">
            <v>827167</v>
          </cell>
          <cell r="F133">
            <v>859377</v>
          </cell>
          <cell r="I133">
            <v>450385</v>
          </cell>
          <cell r="J133">
            <v>564140</v>
          </cell>
          <cell r="K133">
            <v>35216</v>
          </cell>
          <cell r="L133">
            <v>77095.399999999994</v>
          </cell>
          <cell r="M133">
            <v>693.23</v>
          </cell>
          <cell r="N133">
            <v>33053073.407776002</v>
          </cell>
          <cell r="O133">
            <v>34923216.706362002</v>
          </cell>
          <cell r="P133">
            <v>67976290.114138007</v>
          </cell>
        </row>
        <row r="134">
          <cell r="A134" t="str">
            <v>R401L</v>
          </cell>
          <cell r="B134" t="str">
            <v>R401L - Sutton (Lower)</v>
          </cell>
          <cell r="C134">
            <v>244757.61835199999</v>
          </cell>
          <cell r="D134">
            <v>340058.42508000002</v>
          </cell>
          <cell r="E134">
            <v>223859.307271</v>
          </cell>
          <cell r="F134">
            <v>232576.42036600001</v>
          </cell>
          <cell r="M134">
            <v>693.23</v>
          </cell>
          <cell r="N134">
            <v>6564853.4188649999</v>
          </cell>
          <cell r="O134">
            <v>5490447.47554</v>
          </cell>
          <cell r="P134">
            <v>12055300.894405</v>
          </cell>
        </row>
        <row r="135">
          <cell r="A135" t="str">
            <v>R401U</v>
          </cell>
          <cell r="B135" t="str">
            <v>R401U - Sutton (Upper)</v>
          </cell>
          <cell r="C135">
            <v>630620.148177</v>
          </cell>
          <cell r="D135">
            <v>876163.51170899998</v>
          </cell>
          <cell r="E135">
            <v>603307.692729</v>
          </cell>
          <cell r="F135">
            <v>626800.57963399997</v>
          </cell>
          <cell r="I135">
            <v>450385</v>
          </cell>
          <cell r="J135">
            <v>564140</v>
          </cell>
          <cell r="K135">
            <v>35216</v>
          </cell>
          <cell r="L135">
            <v>77095.399999999994</v>
          </cell>
          <cell r="N135">
            <v>26488219.988910999</v>
          </cell>
          <cell r="O135">
            <v>29432769.230822001</v>
          </cell>
          <cell r="P135">
            <v>55920989.219733</v>
          </cell>
        </row>
        <row r="136">
          <cell r="A136" t="str">
            <v>R402</v>
          </cell>
          <cell r="B136" t="str">
            <v>R402 - Waltham Forest</v>
          </cell>
          <cell r="C136">
            <v>907150.39173699997</v>
          </cell>
          <cell r="D136">
            <v>1260365.808433</v>
          </cell>
          <cell r="E136">
            <v>910154</v>
          </cell>
          <cell r="F136">
            <v>920681</v>
          </cell>
          <cell r="G136">
            <v>940306</v>
          </cell>
          <cell r="I136">
            <v>409521</v>
          </cell>
          <cell r="J136">
            <v>833022</v>
          </cell>
          <cell r="K136">
            <v>40255</v>
          </cell>
          <cell r="L136">
            <v>77095.399999999994</v>
          </cell>
          <cell r="M136">
            <v>693.23</v>
          </cell>
          <cell r="N136">
            <v>63675069.347818002</v>
          </cell>
          <cell r="O136">
            <v>58291869.136523999</v>
          </cell>
          <cell r="P136">
            <v>121966938.48434199</v>
          </cell>
        </row>
        <row r="137">
          <cell r="A137" t="str">
            <v>R402L</v>
          </cell>
          <cell r="B137" t="str">
            <v>R402L - Waltham Forest (Lower)</v>
          </cell>
          <cell r="C137">
            <v>187056.802689</v>
          </cell>
          <cell r="D137">
            <v>259890.75294599999</v>
          </cell>
          <cell r="E137">
            <v>208961.52910399999</v>
          </cell>
          <cell r="F137">
            <v>211378.41461599999</v>
          </cell>
          <cell r="G137">
            <v>215884.10267399999</v>
          </cell>
          <cell r="M137">
            <v>693.23</v>
          </cell>
          <cell r="N137">
            <v>13380245.395569</v>
          </cell>
          <cell r="O137">
            <v>10604484.159131</v>
          </cell>
          <cell r="P137">
            <v>23984729.554701</v>
          </cell>
        </row>
        <row r="138">
          <cell r="A138" t="str">
            <v>R402U</v>
          </cell>
          <cell r="B138" t="str">
            <v>R402U - Waltham Forest (Upper)</v>
          </cell>
          <cell r="C138">
            <v>720093.58904800005</v>
          </cell>
          <cell r="D138">
            <v>1000475.055487</v>
          </cell>
          <cell r="E138">
            <v>701192.47089600004</v>
          </cell>
          <cell r="F138">
            <v>709302.58538399998</v>
          </cell>
          <cell r="G138">
            <v>724421.89732600003</v>
          </cell>
          <cell r="I138">
            <v>409521</v>
          </cell>
          <cell r="J138">
            <v>833022</v>
          </cell>
          <cell r="K138">
            <v>40255</v>
          </cell>
          <cell r="L138">
            <v>77095.399999999994</v>
          </cell>
          <cell r="N138">
            <v>50294823.952248998</v>
          </cell>
          <cell r="O138">
            <v>47687384.977392003</v>
          </cell>
          <cell r="P138">
            <v>97982208.929640993</v>
          </cell>
        </row>
        <row r="139">
          <cell r="A139" t="str">
            <v>R334</v>
          </cell>
          <cell r="B139" t="str">
            <v>R334 - Bolton</v>
          </cell>
          <cell r="C139">
            <v>1048348.454495</v>
          </cell>
          <cell r="D139">
            <v>1456541.8914059999</v>
          </cell>
          <cell r="F139">
            <v>0</v>
          </cell>
          <cell r="G139">
            <v>1097915</v>
          </cell>
          <cell r="I139">
            <v>628571</v>
          </cell>
          <cell r="J139">
            <v>1063648</v>
          </cell>
          <cell r="K139">
            <v>23118</v>
          </cell>
          <cell r="L139">
            <v>77095.399999999994</v>
          </cell>
          <cell r="M139">
            <v>693.23</v>
          </cell>
          <cell r="N139">
            <v>61861852.758657999</v>
          </cell>
          <cell r="O139">
            <v>56110129.514005996</v>
          </cell>
          <cell r="P139">
            <v>117971982.272664</v>
          </cell>
        </row>
        <row r="140">
          <cell r="A140" t="str">
            <v>R334L</v>
          </cell>
          <cell r="B140" t="str">
            <v>R334L - Bolton (Lower)</v>
          </cell>
          <cell r="C140">
            <v>171248.58618700001</v>
          </cell>
          <cell r="D140">
            <v>237927.321356</v>
          </cell>
          <cell r="F140">
            <v>0</v>
          </cell>
          <cell r="G140">
            <v>176052.15661000001</v>
          </cell>
          <cell r="M140">
            <v>693.23</v>
          </cell>
          <cell r="N140">
            <v>9249720.2218139991</v>
          </cell>
          <cell r="O140">
            <v>7044362.228991</v>
          </cell>
          <cell r="P140">
            <v>16294082.450804999</v>
          </cell>
        </row>
        <row r="141">
          <cell r="A141" t="str">
            <v>R334U</v>
          </cell>
          <cell r="B141" t="str">
            <v>R334U - Bolton (Upper)</v>
          </cell>
          <cell r="C141">
            <v>877099.86830700003</v>
          </cell>
          <cell r="D141">
            <v>1218614.570049</v>
          </cell>
          <cell r="F141">
            <v>0</v>
          </cell>
          <cell r="G141">
            <v>921862.84339000005</v>
          </cell>
          <cell r="I141">
            <v>628571</v>
          </cell>
          <cell r="J141">
            <v>1063648</v>
          </cell>
          <cell r="K141">
            <v>23118</v>
          </cell>
          <cell r="L141">
            <v>77095.399999999994</v>
          </cell>
          <cell r="N141">
            <v>52612132.536844</v>
          </cell>
          <cell r="O141">
            <v>49065767.285015002</v>
          </cell>
          <cell r="P141">
            <v>101677899.821859</v>
          </cell>
        </row>
        <row r="142">
          <cell r="A142" t="str">
            <v>R335</v>
          </cell>
          <cell r="B142" t="str">
            <v>R335 - Bury</v>
          </cell>
          <cell r="C142">
            <v>783172.86023600004</v>
          </cell>
          <cell r="D142">
            <v>1088115.3821080001</v>
          </cell>
          <cell r="F142">
            <v>773740</v>
          </cell>
          <cell r="G142">
            <v>784957</v>
          </cell>
          <cell r="I142">
            <v>430754</v>
          </cell>
          <cell r="J142">
            <v>624912</v>
          </cell>
          <cell r="K142">
            <v>27054</v>
          </cell>
          <cell r="L142">
            <v>77095.399999999994</v>
          </cell>
          <cell r="M142">
            <v>693.23</v>
          </cell>
          <cell r="N142">
            <v>32682430.191011</v>
          </cell>
          <cell r="O142">
            <v>31111813.354835998</v>
          </cell>
          <cell r="P142">
            <v>63794243.545846999</v>
          </cell>
        </row>
        <row r="143">
          <cell r="A143" t="str">
            <v>R335L</v>
          </cell>
          <cell r="B143" t="str">
            <v>R335L - Bury (Lower)</v>
          </cell>
          <cell r="C143">
            <v>142275.87370699999</v>
          </cell>
          <cell r="D143">
            <v>197673.559113</v>
          </cell>
          <cell r="F143">
            <v>133512.05774600001</v>
          </cell>
          <cell r="G143">
            <v>135447.59778800001</v>
          </cell>
          <cell r="M143">
            <v>693.23</v>
          </cell>
          <cell r="N143">
            <v>5377038.541065</v>
          </cell>
          <cell r="O143">
            <v>4389603.6422579996</v>
          </cell>
          <cell r="P143">
            <v>9766642.1833229996</v>
          </cell>
        </row>
        <row r="144">
          <cell r="A144" t="str">
            <v>R335U</v>
          </cell>
          <cell r="B144" t="str">
            <v>R335U - Bury (Upper)</v>
          </cell>
          <cell r="C144">
            <v>640896.98652799998</v>
          </cell>
          <cell r="D144">
            <v>890441.82299500005</v>
          </cell>
          <cell r="F144">
            <v>640227.94225399999</v>
          </cell>
          <cell r="G144">
            <v>649509.40221199999</v>
          </cell>
          <cell r="I144">
            <v>430754</v>
          </cell>
          <cell r="J144">
            <v>624912</v>
          </cell>
          <cell r="K144">
            <v>27054</v>
          </cell>
          <cell r="L144">
            <v>77095.399999999994</v>
          </cell>
          <cell r="N144">
            <v>27305391.649944998</v>
          </cell>
          <cell r="O144">
            <v>26722209.712577999</v>
          </cell>
          <cell r="P144">
            <v>54027601.362524003</v>
          </cell>
        </row>
        <row r="145">
          <cell r="A145" t="str">
            <v>R336</v>
          </cell>
          <cell r="B145" t="str">
            <v>R336 - Manchester</v>
          </cell>
          <cell r="C145">
            <v>1453625.101121</v>
          </cell>
          <cell r="D145">
            <v>2019620.332442</v>
          </cell>
          <cell r="F145">
            <v>1524478</v>
          </cell>
          <cell r="G145">
            <v>1531990</v>
          </cell>
          <cell r="I145">
            <v>775655</v>
          </cell>
          <cell r="J145">
            <v>2039951</v>
          </cell>
          <cell r="K145">
            <v>55750</v>
          </cell>
          <cell r="L145">
            <v>89218.57</v>
          </cell>
          <cell r="M145">
            <v>693.23</v>
          </cell>
          <cell r="N145">
            <v>162252875.67137101</v>
          </cell>
          <cell r="O145">
            <v>142851459.354646</v>
          </cell>
          <cell r="P145">
            <v>305104335.02601701</v>
          </cell>
        </row>
        <row r="146">
          <cell r="A146" t="str">
            <v>R336L</v>
          </cell>
          <cell r="B146" t="str">
            <v>R336L - Manchester (Lower)</v>
          </cell>
          <cell r="C146">
            <v>246256.82098300001</v>
          </cell>
          <cell r="D146">
            <v>342141.36937799997</v>
          </cell>
          <cell r="F146">
            <v>260138.341434</v>
          </cell>
          <cell r="G146">
            <v>261420.196089</v>
          </cell>
          <cell r="M146">
            <v>693.23</v>
          </cell>
          <cell r="N146">
            <v>26345169.191835001</v>
          </cell>
          <cell r="O146">
            <v>20126275.854788002</v>
          </cell>
          <cell r="P146">
            <v>46471445.046622001</v>
          </cell>
        </row>
        <row r="147">
          <cell r="A147" t="str">
            <v>R336U</v>
          </cell>
          <cell r="B147" t="str">
            <v>R336U - Manchester (Upper)</v>
          </cell>
          <cell r="C147">
            <v>1207368.2801379999</v>
          </cell>
          <cell r="D147">
            <v>1677478.963064</v>
          </cell>
          <cell r="F147">
            <v>1264339.6585659999</v>
          </cell>
          <cell r="G147">
            <v>1270569.803911</v>
          </cell>
          <cell r="I147">
            <v>775655</v>
          </cell>
          <cell r="J147">
            <v>2039951</v>
          </cell>
          <cell r="K147">
            <v>55750</v>
          </cell>
          <cell r="L147">
            <v>89218.57</v>
          </cell>
          <cell r="N147">
            <v>135907706.479536</v>
          </cell>
          <cell r="O147">
            <v>122725183.49985801</v>
          </cell>
          <cell r="P147">
            <v>258632889.97939399</v>
          </cell>
        </row>
        <row r="148">
          <cell r="A148" t="str">
            <v>R337</v>
          </cell>
          <cell r="B148" t="str">
            <v>R337 - Oldham</v>
          </cell>
          <cell r="C148">
            <v>879897.79799300001</v>
          </cell>
          <cell r="D148">
            <v>1222501.9242769999</v>
          </cell>
          <cell r="F148">
            <v>866269</v>
          </cell>
          <cell r="G148">
            <v>897935</v>
          </cell>
          <cell r="I148">
            <v>499488</v>
          </cell>
          <cell r="J148">
            <v>858778</v>
          </cell>
          <cell r="K148">
            <v>25916</v>
          </cell>
          <cell r="L148">
            <v>77095.399999999994</v>
          </cell>
          <cell r="M148">
            <v>693.23</v>
          </cell>
          <cell r="N148">
            <v>58806711.561028004</v>
          </cell>
          <cell r="O148">
            <v>53238588.236929998</v>
          </cell>
          <cell r="P148">
            <v>112045299.797959</v>
          </cell>
        </row>
        <row r="149">
          <cell r="A149" t="str">
            <v>R337L</v>
          </cell>
          <cell r="B149" t="str">
            <v>R337L - Oldham (Lower)</v>
          </cell>
          <cell r="C149">
            <v>136815.044887</v>
          </cell>
          <cell r="D149">
            <v>190086.45779799999</v>
          </cell>
          <cell r="F149">
            <v>135648.604425</v>
          </cell>
          <cell r="G149">
            <v>140607.166612</v>
          </cell>
          <cell r="M149">
            <v>693.23</v>
          </cell>
          <cell r="N149">
            <v>8664416.8702540006</v>
          </cell>
          <cell r="O149">
            <v>6678291.1869890001</v>
          </cell>
          <cell r="P149">
            <v>15342708.057243999</v>
          </cell>
        </row>
        <row r="150">
          <cell r="A150" t="str">
            <v>R337U</v>
          </cell>
          <cell r="B150" t="str">
            <v>R337U - Oldham (Upper)</v>
          </cell>
          <cell r="C150">
            <v>743082.75310600002</v>
          </cell>
          <cell r="D150">
            <v>1032415.4664790001</v>
          </cell>
          <cell r="F150">
            <v>730620.39557499997</v>
          </cell>
          <cell r="G150">
            <v>757327.83338800003</v>
          </cell>
          <cell r="I150">
            <v>499488</v>
          </cell>
          <cell r="J150">
            <v>858778</v>
          </cell>
          <cell r="K150">
            <v>25916</v>
          </cell>
          <cell r="L150">
            <v>77095.399999999994</v>
          </cell>
          <cell r="N150">
            <v>50142294.690774001</v>
          </cell>
          <cell r="O150">
            <v>46560297.049941003</v>
          </cell>
          <cell r="P150">
            <v>96702591.740714997</v>
          </cell>
        </row>
        <row r="151">
          <cell r="A151" t="str">
            <v>R338</v>
          </cell>
          <cell r="B151" t="str">
            <v>R338 - Rochdale</v>
          </cell>
          <cell r="C151">
            <v>818409.18264799996</v>
          </cell>
          <cell r="D151">
            <v>1137071.6041280001</v>
          </cell>
          <cell r="F151">
            <v>813548</v>
          </cell>
          <cell r="G151">
            <v>818986</v>
          </cell>
          <cell r="I151">
            <v>462046</v>
          </cell>
          <cell r="J151">
            <v>848071</v>
          </cell>
          <cell r="K151">
            <v>33344</v>
          </cell>
          <cell r="L151">
            <v>77095.399999999994</v>
          </cell>
          <cell r="M151">
            <v>693.23</v>
          </cell>
          <cell r="N151">
            <v>55689369.128757</v>
          </cell>
          <cell r="O151">
            <v>51140312.934081003</v>
          </cell>
          <cell r="P151">
            <v>106829682.062838</v>
          </cell>
        </row>
        <row r="152">
          <cell r="A152" t="str">
            <v>R338L</v>
          </cell>
          <cell r="B152" t="str">
            <v>R338L - Rochdale (Lower)</v>
          </cell>
          <cell r="C152">
            <v>124758.08669900001</v>
          </cell>
          <cell r="D152">
            <v>173334.90481099999</v>
          </cell>
          <cell r="F152">
            <v>122303.49892100001</v>
          </cell>
          <cell r="G152">
            <v>123121.012365</v>
          </cell>
          <cell r="M152">
            <v>693.23</v>
          </cell>
          <cell r="N152">
            <v>7716850.3954370003</v>
          </cell>
          <cell r="O152">
            <v>5965784.2953730002</v>
          </cell>
          <cell r="P152">
            <v>13682634.690810001</v>
          </cell>
        </row>
        <row r="153">
          <cell r="A153" t="str">
            <v>R338U</v>
          </cell>
          <cell r="B153" t="str">
            <v>R338U - Rochdale (Upper)</v>
          </cell>
          <cell r="C153">
            <v>693651.09594899998</v>
          </cell>
          <cell r="D153">
            <v>963736.69931699999</v>
          </cell>
          <cell r="F153">
            <v>691244.50107899995</v>
          </cell>
          <cell r="G153">
            <v>695864.98763500003</v>
          </cell>
          <cell r="I153">
            <v>462046</v>
          </cell>
          <cell r="J153">
            <v>848071</v>
          </cell>
          <cell r="K153">
            <v>33344</v>
          </cell>
          <cell r="L153">
            <v>77095.399999999994</v>
          </cell>
          <cell r="N153">
            <v>47972518.733319998</v>
          </cell>
          <cell r="O153">
            <v>45174528.638708003</v>
          </cell>
          <cell r="P153">
            <v>93147047.372027993</v>
          </cell>
        </row>
        <row r="154">
          <cell r="A154" t="str">
            <v>R339</v>
          </cell>
          <cell r="B154" t="str">
            <v>R339 - Salford</v>
          </cell>
          <cell r="C154">
            <v>964272.54877200001</v>
          </cell>
          <cell r="D154">
            <v>1339729.510733</v>
          </cell>
          <cell r="E154">
            <v>943456</v>
          </cell>
          <cell r="F154">
            <v>947176</v>
          </cell>
          <cell r="G154">
            <v>960739</v>
          </cell>
          <cell r="I154">
            <v>496413</v>
          </cell>
          <cell r="J154">
            <v>1008226</v>
          </cell>
          <cell r="K154">
            <v>29474</v>
          </cell>
          <cell r="L154">
            <v>77095.399999999994</v>
          </cell>
          <cell r="M154">
            <v>693.23</v>
          </cell>
          <cell r="N154">
            <v>65922723.822287001</v>
          </cell>
          <cell r="O154">
            <v>60694616.335262999</v>
          </cell>
          <cell r="P154">
            <v>126617340.15755001</v>
          </cell>
        </row>
        <row r="155">
          <cell r="A155" t="str">
            <v>R339L</v>
          </cell>
          <cell r="B155" t="str">
            <v>R339L - Salford (Lower)</v>
          </cell>
          <cell r="C155">
            <v>142976.91650399999</v>
          </cell>
          <cell r="D155">
            <v>198647.565607</v>
          </cell>
          <cell r="E155">
            <v>140394.42567200001</v>
          </cell>
          <cell r="F155">
            <v>140947.99389700001</v>
          </cell>
          <cell r="G155">
            <v>142966.28578899999</v>
          </cell>
          <cell r="M155">
            <v>693.23</v>
          </cell>
          <cell r="N155">
            <v>9226556.778004</v>
          </cell>
          <cell r="O155">
            <v>7235735.3612559997</v>
          </cell>
          <cell r="P155">
            <v>16462292.13926</v>
          </cell>
        </row>
        <row r="156">
          <cell r="A156" t="str">
            <v>R339U</v>
          </cell>
          <cell r="B156" t="str">
            <v>R339U - Salford (Upper)</v>
          </cell>
          <cell r="C156">
            <v>821295.63226700004</v>
          </cell>
          <cell r="D156">
            <v>1141081.9451270001</v>
          </cell>
          <cell r="E156">
            <v>803061.57432799996</v>
          </cell>
          <cell r="F156">
            <v>806228.00610300002</v>
          </cell>
          <cell r="G156">
            <v>817772.71421100001</v>
          </cell>
          <cell r="I156">
            <v>496413</v>
          </cell>
          <cell r="J156">
            <v>1008226</v>
          </cell>
          <cell r="K156">
            <v>29474</v>
          </cell>
          <cell r="L156">
            <v>77095.399999999994</v>
          </cell>
          <cell r="N156">
            <v>56696167.044284001</v>
          </cell>
          <cell r="O156">
            <v>53458880.974007003</v>
          </cell>
          <cell r="P156">
            <v>110155048.018291</v>
          </cell>
        </row>
        <row r="157">
          <cell r="A157" t="str">
            <v>R340</v>
          </cell>
          <cell r="B157" t="str">
            <v>R340 - Stockport</v>
          </cell>
          <cell r="C157">
            <v>1409217.5560079999</v>
          </cell>
          <cell r="D157">
            <v>1957921.9062409999</v>
          </cell>
          <cell r="F157">
            <v>1392844</v>
          </cell>
          <cell r="G157">
            <v>1417482</v>
          </cell>
          <cell r="I157">
            <v>792968</v>
          </cell>
          <cell r="J157">
            <v>981865</v>
          </cell>
          <cell r="K157">
            <v>27577</v>
          </cell>
          <cell r="L157">
            <v>77095.399999999994</v>
          </cell>
          <cell r="M157">
            <v>693.23</v>
          </cell>
          <cell r="N157">
            <v>43489165.288799003</v>
          </cell>
          <cell r="O157">
            <v>42482080.163452998</v>
          </cell>
          <cell r="P157">
            <v>85971245.452251002</v>
          </cell>
        </row>
        <row r="158">
          <cell r="A158" t="str">
            <v>R340L</v>
          </cell>
          <cell r="B158" t="str">
            <v>R340L - Stockport (Lower)</v>
          </cell>
          <cell r="C158">
            <v>259020.70499200001</v>
          </cell>
          <cell r="D158">
            <v>359875.10254300002</v>
          </cell>
          <cell r="F158">
            <v>230441.815928</v>
          </cell>
          <cell r="G158">
            <v>234518.09831199999</v>
          </cell>
          <cell r="M158">
            <v>693.23</v>
          </cell>
          <cell r="N158">
            <v>6758980.4161550002</v>
          </cell>
          <cell r="O158">
            <v>5572602.1868009996</v>
          </cell>
          <cell r="P158">
            <v>12331582.602956001</v>
          </cell>
        </row>
        <row r="159">
          <cell r="A159" t="str">
            <v>R340U</v>
          </cell>
          <cell r="B159" t="str">
            <v>R340U - Stockport (Upper)</v>
          </cell>
          <cell r="C159">
            <v>1150196.8510159999</v>
          </cell>
          <cell r="D159">
            <v>1598046.803698</v>
          </cell>
          <cell r="F159">
            <v>1162402.184072</v>
          </cell>
          <cell r="G159">
            <v>1182963.901688</v>
          </cell>
          <cell r="I159">
            <v>792968</v>
          </cell>
          <cell r="J159">
            <v>981865</v>
          </cell>
          <cell r="K159">
            <v>27577</v>
          </cell>
          <cell r="L159">
            <v>77095.399999999994</v>
          </cell>
          <cell r="N159">
            <v>36730184.872643001</v>
          </cell>
          <cell r="O159">
            <v>36909477.976651996</v>
          </cell>
          <cell r="P159">
            <v>73639662.849295005</v>
          </cell>
        </row>
        <row r="160">
          <cell r="A160" t="str">
            <v>R341</v>
          </cell>
          <cell r="B160" t="str">
            <v>R341 - Tameside</v>
          </cell>
          <cell r="C160">
            <v>802789.13268699998</v>
          </cell>
          <cell r="D160">
            <v>1115369.605126</v>
          </cell>
          <cell r="F160">
            <v>802827</v>
          </cell>
          <cell r="I160">
            <v>520795</v>
          </cell>
          <cell r="J160">
            <v>883021</v>
          </cell>
          <cell r="K160">
            <v>21771</v>
          </cell>
          <cell r="L160">
            <v>77095.399999999994</v>
          </cell>
          <cell r="M160">
            <v>693.23</v>
          </cell>
          <cell r="N160">
            <v>51097321.914966002</v>
          </cell>
          <cell r="O160">
            <v>45879043.921475999</v>
          </cell>
          <cell r="P160">
            <v>96976365.836441994</v>
          </cell>
        </row>
        <row r="161">
          <cell r="A161" t="str">
            <v>R341L</v>
          </cell>
          <cell r="B161" t="str">
            <v>R341L - Tameside (Lower)</v>
          </cell>
          <cell r="C161">
            <v>128357.761532</v>
          </cell>
          <cell r="D161">
            <v>178336.178163</v>
          </cell>
          <cell r="F161">
            <v>124723.793895</v>
          </cell>
          <cell r="M161">
            <v>693.23</v>
          </cell>
          <cell r="N161">
            <v>7460246.6774009997</v>
          </cell>
          <cell r="O161">
            <v>5648683.3965109996</v>
          </cell>
          <cell r="P161">
            <v>13108930.073912</v>
          </cell>
        </row>
        <row r="162">
          <cell r="A162" t="str">
            <v>R341U</v>
          </cell>
          <cell r="B162" t="str">
            <v>R341U - Tameside (Upper)</v>
          </cell>
          <cell r="C162">
            <v>674431.37115599995</v>
          </cell>
          <cell r="D162">
            <v>937033.42696299998</v>
          </cell>
          <cell r="F162">
            <v>678103.20610499999</v>
          </cell>
          <cell r="I162">
            <v>520795</v>
          </cell>
          <cell r="J162">
            <v>883021</v>
          </cell>
          <cell r="K162">
            <v>21771</v>
          </cell>
          <cell r="L162">
            <v>77095.399999999994</v>
          </cell>
          <cell r="N162">
            <v>43637075.237565003</v>
          </cell>
          <cell r="O162">
            <v>40230360.524965003</v>
          </cell>
          <cell r="P162">
            <v>83867435.762529999</v>
          </cell>
        </row>
        <row r="163">
          <cell r="A163" t="str">
            <v>R342</v>
          </cell>
          <cell r="B163" t="str">
            <v>R342 - Trafford</v>
          </cell>
          <cell r="C163">
            <v>913419.49690000003</v>
          </cell>
          <cell r="D163">
            <v>1269075.9031090001</v>
          </cell>
          <cell r="E163">
            <v>893578</v>
          </cell>
          <cell r="F163">
            <v>898651</v>
          </cell>
          <cell r="G163">
            <v>898121</v>
          </cell>
          <cell r="I163">
            <v>533276</v>
          </cell>
          <cell r="J163">
            <v>723614</v>
          </cell>
          <cell r="K163">
            <v>16607</v>
          </cell>
          <cell r="L163">
            <v>77095.399999999994</v>
          </cell>
          <cell r="M163">
            <v>693.23</v>
          </cell>
          <cell r="N163">
            <v>33053819.71596</v>
          </cell>
          <cell r="O163">
            <v>32895848.522888999</v>
          </cell>
          <cell r="P163">
            <v>65949668.238848999</v>
          </cell>
        </row>
        <row r="164">
          <cell r="A164" t="str">
            <v>R342L</v>
          </cell>
          <cell r="B164" t="str">
            <v>R342L - Trafford (Lower)</v>
          </cell>
          <cell r="C164">
            <v>172610.778674</v>
          </cell>
          <cell r="D164">
            <v>239819.90813200001</v>
          </cell>
          <cell r="E164">
            <v>166948.894933</v>
          </cell>
          <cell r="F164">
            <v>167896.693272</v>
          </cell>
          <cell r="G164">
            <v>167797.672353</v>
          </cell>
          <cell r="M164">
            <v>693.23</v>
          </cell>
          <cell r="N164">
            <v>5665271.2350479998</v>
          </cell>
          <cell r="O164">
            <v>4754891.1876579998</v>
          </cell>
          <cell r="P164">
            <v>10420162.422706001</v>
          </cell>
        </row>
        <row r="165">
          <cell r="A165" t="str">
            <v>R342U</v>
          </cell>
          <cell r="B165" t="str">
            <v>R342U - Trafford (Upper)</v>
          </cell>
          <cell r="C165">
            <v>740808.71822499996</v>
          </cell>
          <cell r="D165">
            <v>1029255.9949770001</v>
          </cell>
          <cell r="E165">
            <v>726629.10506700003</v>
          </cell>
          <cell r="F165">
            <v>730754.30672800005</v>
          </cell>
          <cell r="G165">
            <v>730323.32764699997</v>
          </cell>
          <cell r="I165">
            <v>533276</v>
          </cell>
          <cell r="J165">
            <v>723614</v>
          </cell>
          <cell r="K165">
            <v>16607</v>
          </cell>
          <cell r="L165">
            <v>77095.399999999994</v>
          </cell>
          <cell r="N165">
            <v>27388548.480912998</v>
          </cell>
          <cell r="O165">
            <v>28140957.33523</v>
          </cell>
          <cell r="P165">
            <v>55529505.816142999</v>
          </cell>
        </row>
        <row r="166">
          <cell r="A166" t="str">
            <v>R343</v>
          </cell>
          <cell r="B166" t="str">
            <v>R343 - Wigan</v>
          </cell>
          <cell r="C166">
            <v>1174566.0787239999</v>
          </cell>
          <cell r="D166">
            <v>1631904.631089</v>
          </cell>
          <cell r="F166">
            <v>1198800</v>
          </cell>
          <cell r="G166">
            <v>1200341</v>
          </cell>
          <cell r="I166">
            <v>728827</v>
          </cell>
          <cell r="J166">
            <v>1218305</v>
          </cell>
          <cell r="K166">
            <v>42966</v>
          </cell>
          <cell r="L166">
            <v>77095.399999999994</v>
          </cell>
          <cell r="M166">
            <v>693.23</v>
          </cell>
          <cell r="N166">
            <v>64071916.944406003</v>
          </cell>
          <cell r="O166">
            <v>59247939.15535</v>
          </cell>
          <cell r="P166">
            <v>123319856.099756</v>
          </cell>
        </row>
        <row r="167">
          <cell r="A167" t="str">
            <v>R343L</v>
          </cell>
          <cell r="B167" t="str">
            <v>R343L - Wigan (Lower)</v>
          </cell>
          <cell r="C167">
            <v>189703.54264999999</v>
          </cell>
          <cell r="D167">
            <v>263568.04899400001</v>
          </cell>
          <cell r="F167">
            <v>195403.83778500001</v>
          </cell>
          <cell r="G167">
            <v>195655.020062</v>
          </cell>
          <cell r="M167">
            <v>693.23</v>
          </cell>
          <cell r="N167">
            <v>9817160.4103950001</v>
          </cell>
          <cell r="O167">
            <v>7667013.4787280001</v>
          </cell>
          <cell r="P167">
            <v>17484173.889123</v>
          </cell>
        </row>
        <row r="168">
          <cell r="A168" t="str">
            <v>R343U</v>
          </cell>
          <cell r="B168" t="str">
            <v>R343U - Wigan (Upper)</v>
          </cell>
          <cell r="C168">
            <v>984862.53607399995</v>
          </cell>
          <cell r="D168">
            <v>1368336.582095</v>
          </cell>
          <cell r="F168">
            <v>1003396.162215</v>
          </cell>
          <cell r="G168">
            <v>1004685.979938</v>
          </cell>
          <cell r="I168">
            <v>728827</v>
          </cell>
          <cell r="J168">
            <v>1218305</v>
          </cell>
          <cell r="K168">
            <v>42966</v>
          </cell>
          <cell r="L168">
            <v>77095.399999999994</v>
          </cell>
          <cell r="N168">
            <v>54254756.534010999</v>
          </cell>
          <cell r="O168">
            <v>51580925.676622003</v>
          </cell>
          <cell r="P168">
            <v>105835682.21063299</v>
          </cell>
        </row>
        <row r="169">
          <cell r="A169" t="str">
            <v>R344</v>
          </cell>
          <cell r="B169" t="str">
            <v>R344 - Knowsley</v>
          </cell>
          <cell r="C169">
            <v>544793.70594799996</v>
          </cell>
          <cell r="D169">
            <v>756918.99147200002</v>
          </cell>
          <cell r="E169">
            <v>522149</v>
          </cell>
          <cell r="F169">
            <v>523815</v>
          </cell>
          <cell r="G169">
            <v>539815</v>
          </cell>
          <cell r="I169">
            <v>386527</v>
          </cell>
          <cell r="J169">
            <v>747602</v>
          </cell>
          <cell r="K169">
            <v>11415</v>
          </cell>
          <cell r="L169">
            <v>77095.399999999994</v>
          </cell>
          <cell r="M169">
            <v>693.23</v>
          </cell>
          <cell r="N169">
            <v>56624149.116843</v>
          </cell>
          <cell r="O169">
            <v>51206478.407851003</v>
          </cell>
          <cell r="P169">
            <v>107830627.524694</v>
          </cell>
        </row>
        <row r="170">
          <cell r="A170" t="str">
            <v>R344L</v>
          </cell>
          <cell r="B170" t="str">
            <v>R344L - Knowsley (Lower)</v>
          </cell>
          <cell r="C170">
            <v>72771.102599000005</v>
          </cell>
          <cell r="D170">
            <v>101105.847932</v>
          </cell>
          <cell r="E170">
            <v>67363.007245999994</v>
          </cell>
          <cell r="F170">
            <v>67577.939708000005</v>
          </cell>
          <cell r="G170">
            <v>69642.117012999995</v>
          </cell>
          <cell r="M170">
            <v>693.23</v>
          </cell>
          <cell r="N170">
            <v>6815780.0737180002</v>
          </cell>
          <cell r="O170">
            <v>5215774.3230670001</v>
          </cell>
          <cell r="P170">
            <v>12031554.396785</v>
          </cell>
        </row>
        <row r="171">
          <cell r="A171" t="str">
            <v>R344U</v>
          </cell>
          <cell r="B171" t="str">
            <v>R344U - Knowsley (Upper)</v>
          </cell>
          <cell r="C171">
            <v>472022.60334899998</v>
          </cell>
          <cell r="D171">
            <v>655813.14353999996</v>
          </cell>
          <cell r="E171">
            <v>454785.99275400001</v>
          </cell>
          <cell r="F171">
            <v>456237.06029200001</v>
          </cell>
          <cell r="G171">
            <v>470172.88298699999</v>
          </cell>
          <cell r="I171">
            <v>386527</v>
          </cell>
          <cell r="J171">
            <v>747602</v>
          </cell>
          <cell r="K171">
            <v>11415</v>
          </cell>
          <cell r="L171">
            <v>77095.399999999994</v>
          </cell>
          <cell r="N171">
            <v>49808369.043125004</v>
          </cell>
          <cell r="O171">
            <v>45990704.084784001</v>
          </cell>
          <cell r="P171">
            <v>95799073.127909005</v>
          </cell>
        </row>
        <row r="172">
          <cell r="A172" t="str">
            <v>R345</v>
          </cell>
          <cell r="B172" t="str">
            <v>R345 - Liverpool</v>
          </cell>
          <cell r="C172">
            <v>1688548.4443930001</v>
          </cell>
          <cell r="D172">
            <v>2346015.3295229999</v>
          </cell>
          <cell r="F172">
            <v>0</v>
          </cell>
          <cell r="I172">
            <v>1076693</v>
          </cell>
          <cell r="J172">
            <v>2262656</v>
          </cell>
          <cell r="K172">
            <v>44732</v>
          </cell>
          <cell r="L172">
            <v>101341.75</v>
          </cell>
          <cell r="M172">
            <v>693.23</v>
          </cell>
          <cell r="N172">
            <v>160382584.71130601</v>
          </cell>
          <cell r="O172">
            <v>138872593.569096</v>
          </cell>
          <cell r="P172">
            <v>299255178.28040302</v>
          </cell>
        </row>
        <row r="173">
          <cell r="A173" t="str">
            <v>R345L</v>
          </cell>
          <cell r="B173" t="str">
            <v>R345L - Liverpool (Lower)</v>
          </cell>
          <cell r="C173">
            <v>264375.88825199998</v>
          </cell>
          <cell r="D173">
            <v>367315.42328799999</v>
          </cell>
          <cell r="F173">
            <v>0</v>
          </cell>
          <cell r="M173">
            <v>693.23</v>
          </cell>
          <cell r="N173">
            <v>24760584.845492002</v>
          </cell>
          <cell r="O173">
            <v>18286299.455097999</v>
          </cell>
          <cell r="P173">
            <v>43046884.300589003</v>
          </cell>
        </row>
        <row r="174">
          <cell r="A174" t="str">
            <v>R345U</v>
          </cell>
          <cell r="B174" t="str">
            <v>R345U - Liverpool (Upper)</v>
          </cell>
          <cell r="C174">
            <v>1424172.556141</v>
          </cell>
          <cell r="D174">
            <v>1978699.9062340001</v>
          </cell>
          <cell r="F174">
            <v>0</v>
          </cell>
          <cell r="I174">
            <v>1076693</v>
          </cell>
          <cell r="J174">
            <v>2262656</v>
          </cell>
          <cell r="K174">
            <v>44732</v>
          </cell>
          <cell r="L174">
            <v>101341.75</v>
          </cell>
          <cell r="N174">
            <v>135621999.86581501</v>
          </cell>
          <cell r="O174">
            <v>120586294.11399899</v>
          </cell>
          <cell r="P174">
            <v>256208293.97981301</v>
          </cell>
        </row>
        <row r="175">
          <cell r="A175" t="str">
            <v>R346</v>
          </cell>
          <cell r="B175" t="str">
            <v>R346 - St Helens</v>
          </cell>
          <cell r="C175">
            <v>669423.71582000004</v>
          </cell>
          <cell r="D175">
            <v>930075.95042600005</v>
          </cell>
          <cell r="E175">
            <v>656253</v>
          </cell>
          <cell r="F175">
            <v>0</v>
          </cell>
          <cell r="I175">
            <v>481331</v>
          </cell>
          <cell r="J175">
            <v>736736</v>
          </cell>
          <cell r="K175">
            <v>21803</v>
          </cell>
          <cell r="L175">
            <v>77095.399999999994</v>
          </cell>
          <cell r="M175">
            <v>693.23</v>
          </cell>
          <cell r="N175">
            <v>41950661.375588</v>
          </cell>
          <cell r="O175">
            <v>37403047.536366001</v>
          </cell>
          <cell r="P175">
            <v>79353708.911954001</v>
          </cell>
        </row>
        <row r="176">
          <cell r="A176" t="str">
            <v>R346L</v>
          </cell>
          <cell r="B176" t="str">
            <v>R346L - St Helens (Lower)</v>
          </cell>
          <cell r="C176">
            <v>103729.93191100001</v>
          </cell>
          <cell r="D176">
            <v>144119.05752599999</v>
          </cell>
          <cell r="E176">
            <v>94814.868086999995</v>
          </cell>
          <cell r="F176">
            <v>0</v>
          </cell>
          <cell r="M176">
            <v>693.23</v>
          </cell>
          <cell r="N176">
            <v>5772524.6029820004</v>
          </cell>
          <cell r="O176">
            <v>4367482.2712589996</v>
          </cell>
          <cell r="P176">
            <v>10140006.874241</v>
          </cell>
        </row>
        <row r="177">
          <cell r="A177" t="str">
            <v>R346U</v>
          </cell>
          <cell r="B177" t="str">
            <v>R346U - St Helens (Upper)</v>
          </cell>
          <cell r="C177">
            <v>565693.78390899999</v>
          </cell>
          <cell r="D177">
            <v>785956.89289999998</v>
          </cell>
          <cell r="E177">
            <v>561438.13191300002</v>
          </cell>
          <cell r="F177">
            <v>0</v>
          </cell>
          <cell r="I177">
            <v>481331</v>
          </cell>
          <cell r="J177">
            <v>736736</v>
          </cell>
          <cell r="K177">
            <v>21803</v>
          </cell>
          <cell r="L177">
            <v>77095.399999999994</v>
          </cell>
          <cell r="N177">
            <v>36178136.772606</v>
          </cell>
          <cell r="O177">
            <v>33035565.265106998</v>
          </cell>
          <cell r="P177">
            <v>69213702.037713006</v>
          </cell>
        </row>
        <row r="178">
          <cell r="A178" t="str">
            <v>R347</v>
          </cell>
          <cell r="B178" t="str">
            <v>R347 - Sefton</v>
          </cell>
          <cell r="C178">
            <v>1223369.9666530001</v>
          </cell>
          <cell r="D178">
            <v>1699711.1957169999</v>
          </cell>
          <cell r="E178">
            <v>1172789</v>
          </cell>
          <cell r="F178">
            <v>0</v>
          </cell>
          <cell r="I178">
            <v>892156</v>
          </cell>
          <cell r="J178">
            <v>1166780</v>
          </cell>
          <cell r="K178">
            <v>25031</v>
          </cell>
          <cell r="L178">
            <v>77095.399999999994</v>
          </cell>
          <cell r="M178">
            <v>693.23</v>
          </cell>
          <cell r="N178">
            <v>58940483.065448001</v>
          </cell>
          <cell r="O178">
            <v>53169087.718318</v>
          </cell>
          <cell r="P178">
            <v>112109570.783766</v>
          </cell>
        </row>
        <row r="179">
          <cell r="A179" t="str">
            <v>R347L</v>
          </cell>
          <cell r="B179" t="str">
            <v>R347L - Sefton (Lower)</v>
          </cell>
          <cell r="C179">
            <v>207908.513179</v>
          </cell>
          <cell r="D179">
            <v>288861.45415300003</v>
          </cell>
          <cell r="E179">
            <v>188614.311758</v>
          </cell>
          <cell r="F179">
            <v>0</v>
          </cell>
          <cell r="M179">
            <v>693.23</v>
          </cell>
          <cell r="N179">
            <v>9161427.3428150006</v>
          </cell>
          <cell r="O179">
            <v>7000120.7644379996</v>
          </cell>
          <cell r="P179">
            <v>16161548.107254</v>
          </cell>
        </row>
        <row r="180">
          <cell r="A180" t="str">
            <v>R347U</v>
          </cell>
          <cell r="B180" t="str">
            <v>R347U - Sefton (Upper)</v>
          </cell>
          <cell r="C180">
            <v>1015461.453474</v>
          </cell>
          <cell r="D180">
            <v>1410849.741564</v>
          </cell>
          <cell r="E180">
            <v>984174.68824199995</v>
          </cell>
          <cell r="F180">
            <v>0</v>
          </cell>
          <cell r="I180">
            <v>892156</v>
          </cell>
          <cell r="J180">
            <v>1166780</v>
          </cell>
          <cell r="K180">
            <v>25031</v>
          </cell>
          <cell r="L180">
            <v>77095.399999999994</v>
          </cell>
          <cell r="N180">
            <v>49779055.722632997</v>
          </cell>
          <cell r="O180">
            <v>46168966.953878999</v>
          </cell>
          <cell r="P180">
            <v>95948022.676512003</v>
          </cell>
        </row>
        <row r="181">
          <cell r="A181" t="str">
            <v>R348</v>
          </cell>
          <cell r="B181" t="str">
            <v>R348 - Wirral</v>
          </cell>
          <cell r="C181">
            <v>1363833.3686500001</v>
          </cell>
          <cell r="D181">
            <v>1894866.5644700001</v>
          </cell>
          <cell r="F181">
            <v>1353712</v>
          </cell>
          <cell r="G181">
            <v>1306678</v>
          </cell>
          <cell r="I181">
            <v>983535</v>
          </cell>
          <cell r="J181">
            <v>1377570</v>
          </cell>
          <cell r="K181">
            <v>30063</v>
          </cell>
          <cell r="L181">
            <v>77095.399999999994</v>
          </cell>
          <cell r="M181">
            <v>693.23</v>
          </cell>
          <cell r="N181">
            <v>73934832.714919999</v>
          </cell>
          <cell r="O181">
            <v>68056385.392197996</v>
          </cell>
          <cell r="P181">
            <v>141991218.10711801</v>
          </cell>
        </row>
        <row r="182">
          <cell r="A182" t="str">
            <v>R348L</v>
          </cell>
          <cell r="B182" t="str">
            <v>R348L - Wirral (Lower)</v>
          </cell>
          <cell r="C182">
            <v>204496.62230700001</v>
          </cell>
          <cell r="D182">
            <v>284121.08184499998</v>
          </cell>
          <cell r="F182">
            <v>197005.18595399999</v>
          </cell>
          <cell r="G182">
            <v>190160.34604999999</v>
          </cell>
          <cell r="M182">
            <v>693.23</v>
          </cell>
          <cell r="N182">
            <v>10314956.831777001</v>
          </cell>
          <cell r="O182">
            <v>8027927.3428109996</v>
          </cell>
          <cell r="P182">
            <v>18342884.174587999</v>
          </cell>
        </row>
        <row r="183">
          <cell r="A183" t="str">
            <v>R348U</v>
          </cell>
          <cell r="B183" t="str">
            <v>R348U - Wirral (Upper)</v>
          </cell>
          <cell r="C183">
            <v>1159336.7463430001</v>
          </cell>
          <cell r="D183">
            <v>1610745.4826249999</v>
          </cell>
          <cell r="F183">
            <v>1156706.8140459999</v>
          </cell>
          <cell r="G183">
            <v>1116517.6539499999</v>
          </cell>
          <cell r="I183">
            <v>983535</v>
          </cell>
          <cell r="J183">
            <v>1377570</v>
          </cell>
          <cell r="K183">
            <v>30063</v>
          </cell>
          <cell r="L183">
            <v>77095.399999999994</v>
          </cell>
          <cell r="N183">
            <v>63619875.883143</v>
          </cell>
          <cell r="O183">
            <v>60028458.049387001</v>
          </cell>
          <cell r="P183">
            <v>123648333.93253</v>
          </cell>
        </row>
        <row r="184">
          <cell r="A184" t="str">
            <v>R349</v>
          </cell>
          <cell r="B184" t="str">
            <v>R349 - Barnsley</v>
          </cell>
          <cell r="C184">
            <v>865098.74181000004</v>
          </cell>
          <cell r="D184">
            <v>1201940.5878320001</v>
          </cell>
          <cell r="E184">
            <v>853761</v>
          </cell>
          <cell r="F184">
            <v>0</v>
          </cell>
          <cell r="I184">
            <v>499478</v>
          </cell>
          <cell r="J184">
            <v>947573</v>
          </cell>
          <cell r="K184">
            <v>18055</v>
          </cell>
          <cell r="L184">
            <v>77095.399999999994</v>
          </cell>
          <cell r="M184">
            <v>693.23</v>
          </cell>
          <cell r="N184">
            <v>51675008.664246999</v>
          </cell>
          <cell r="O184">
            <v>46288396.209168002</v>
          </cell>
          <cell r="P184">
            <v>97963404.873414993</v>
          </cell>
        </row>
        <row r="185">
          <cell r="A185" t="str">
            <v>R349L</v>
          </cell>
          <cell r="B185" t="str">
            <v>R349L - Barnsley (Lower)</v>
          </cell>
          <cell r="C185">
            <v>117060.302486</v>
          </cell>
          <cell r="D185">
            <v>162639.849051</v>
          </cell>
          <cell r="E185">
            <v>111350.042136</v>
          </cell>
          <cell r="F185">
            <v>0</v>
          </cell>
          <cell r="M185">
            <v>693.23</v>
          </cell>
          <cell r="N185">
            <v>6495267.6906669997</v>
          </cell>
          <cell r="O185">
            <v>4926668.6784960004</v>
          </cell>
          <cell r="P185">
            <v>11421936.369162999</v>
          </cell>
        </row>
        <row r="186">
          <cell r="A186" t="str">
            <v>R349U</v>
          </cell>
          <cell r="B186" t="str">
            <v>R349U - Barnsley (Upper)</v>
          </cell>
          <cell r="C186">
            <v>748038.43932400004</v>
          </cell>
          <cell r="D186">
            <v>1039300.738782</v>
          </cell>
          <cell r="E186">
            <v>742410.957864</v>
          </cell>
          <cell r="F186">
            <v>0</v>
          </cell>
          <cell r="I186">
            <v>499478</v>
          </cell>
          <cell r="J186">
            <v>947573</v>
          </cell>
          <cell r="K186">
            <v>18055</v>
          </cell>
          <cell r="L186">
            <v>77095.399999999994</v>
          </cell>
          <cell r="N186">
            <v>45179740.973580003</v>
          </cell>
          <cell r="O186">
            <v>41361727.530671999</v>
          </cell>
          <cell r="P186">
            <v>86541468.504252002</v>
          </cell>
        </row>
        <row r="187">
          <cell r="A187" t="str">
            <v>R350</v>
          </cell>
          <cell r="B187" t="str">
            <v>R350 - Doncaster</v>
          </cell>
          <cell r="C187">
            <v>976564.21192699997</v>
          </cell>
          <cell r="D187">
            <v>1356807.1553120001</v>
          </cell>
          <cell r="E187">
            <v>969098</v>
          </cell>
          <cell r="F187">
            <v>0</v>
          </cell>
          <cell r="I187">
            <v>636849</v>
          </cell>
          <cell r="J187">
            <v>1155299</v>
          </cell>
          <cell r="K187">
            <v>71759</v>
          </cell>
          <cell r="L187">
            <v>77095.399999999994</v>
          </cell>
          <cell r="M187">
            <v>693.23</v>
          </cell>
          <cell r="N187">
            <v>69311853.075489998</v>
          </cell>
          <cell r="O187">
            <v>62884918.318189003</v>
          </cell>
          <cell r="P187">
            <v>132196771.39367899</v>
          </cell>
        </row>
        <row r="188">
          <cell r="A188" t="str">
            <v>R350L</v>
          </cell>
          <cell r="B188" t="str">
            <v>R350L - Doncaster (Lower)</v>
          </cell>
          <cell r="C188">
            <v>141534.53337799999</v>
          </cell>
          <cell r="D188">
            <v>196643.56451500001</v>
          </cell>
          <cell r="E188">
            <v>142005.35229099999</v>
          </cell>
          <cell r="F188">
            <v>0</v>
          </cell>
          <cell r="M188">
            <v>693.23</v>
          </cell>
          <cell r="N188">
            <v>9396509.2015199997</v>
          </cell>
          <cell r="O188">
            <v>7092795.6365909996</v>
          </cell>
          <cell r="P188">
            <v>16489304.838111</v>
          </cell>
        </row>
        <row r="189">
          <cell r="A189" t="str">
            <v>R350U</v>
          </cell>
          <cell r="B189" t="str">
            <v>R350U - Doncaster (Upper)</v>
          </cell>
          <cell r="C189">
            <v>835029.67854899995</v>
          </cell>
          <cell r="D189">
            <v>1160163.5907970001</v>
          </cell>
          <cell r="E189">
            <v>827092.64770900004</v>
          </cell>
          <cell r="F189">
            <v>0</v>
          </cell>
          <cell r="I189">
            <v>636849</v>
          </cell>
          <cell r="J189">
            <v>1155299</v>
          </cell>
          <cell r="K189">
            <v>71759</v>
          </cell>
          <cell r="L189">
            <v>77095.399999999994</v>
          </cell>
          <cell r="N189">
            <v>59915343.873970002</v>
          </cell>
          <cell r="O189">
            <v>55792122.681598</v>
          </cell>
          <cell r="P189">
            <v>115707466.55556899</v>
          </cell>
        </row>
        <row r="190">
          <cell r="A190" t="str">
            <v>R351</v>
          </cell>
          <cell r="B190" t="str">
            <v>R351 - Rotherham</v>
          </cell>
          <cell r="C190">
            <v>961238.44133399997</v>
          </cell>
          <cell r="D190">
            <v>1335514.0186729999</v>
          </cell>
          <cell r="E190">
            <v>964721</v>
          </cell>
          <cell r="F190">
            <v>0</v>
          </cell>
          <cell r="I190">
            <v>530601</v>
          </cell>
          <cell r="J190">
            <v>1029359</v>
          </cell>
          <cell r="K190">
            <v>24038</v>
          </cell>
          <cell r="L190">
            <v>77095.399999999994</v>
          </cell>
          <cell r="M190">
            <v>693.23</v>
          </cell>
          <cell r="N190">
            <v>58269016.644548997</v>
          </cell>
          <cell r="O190">
            <v>52586897.794425003</v>
          </cell>
          <cell r="P190">
            <v>110855914.43897399</v>
          </cell>
        </row>
        <row r="191">
          <cell r="A191" t="str">
            <v>R351L</v>
          </cell>
          <cell r="B191" t="str">
            <v>R351L - Rotherham (Lower)</v>
          </cell>
          <cell r="C191">
            <v>136416.98861199999</v>
          </cell>
          <cell r="D191">
            <v>189533.41111099999</v>
          </cell>
          <cell r="E191">
            <v>130662.53883799999</v>
          </cell>
          <cell r="F191">
            <v>0</v>
          </cell>
          <cell r="M191">
            <v>693.23</v>
          </cell>
          <cell r="N191">
            <v>7545139.7379160002</v>
          </cell>
          <cell r="O191">
            <v>5723062.4712169999</v>
          </cell>
          <cell r="P191">
            <v>13268202.209132999</v>
          </cell>
        </row>
        <row r="192">
          <cell r="A192" t="str">
            <v>R351U</v>
          </cell>
          <cell r="B192" t="str">
            <v>R351U - Rotherham (Upper)</v>
          </cell>
          <cell r="C192">
            <v>824821.45272199996</v>
          </cell>
          <cell r="D192">
            <v>1145980.6075629999</v>
          </cell>
          <cell r="E192">
            <v>834058.46116199996</v>
          </cell>
          <cell r="F192">
            <v>0</v>
          </cell>
          <cell r="I192">
            <v>530601</v>
          </cell>
          <cell r="J192">
            <v>1029359</v>
          </cell>
          <cell r="K192">
            <v>24038</v>
          </cell>
          <cell r="L192">
            <v>77095.399999999994</v>
          </cell>
          <cell r="N192">
            <v>50723876.906632997</v>
          </cell>
          <cell r="O192">
            <v>46863835.323206998</v>
          </cell>
          <cell r="P192">
            <v>97587712.229839996</v>
          </cell>
        </row>
        <row r="193">
          <cell r="A193" t="str">
            <v>R352</v>
          </cell>
          <cell r="B193" t="str">
            <v>R352 - Sheffield</v>
          </cell>
          <cell r="C193">
            <v>2041721.8706650001</v>
          </cell>
          <cell r="D193">
            <v>2836703.2187370001</v>
          </cell>
          <cell r="E193">
            <v>1913630</v>
          </cell>
          <cell r="F193">
            <v>1968472</v>
          </cell>
          <cell r="I193">
            <v>1099884</v>
          </cell>
          <cell r="J193">
            <v>2069955</v>
          </cell>
          <cell r="K193">
            <v>57653</v>
          </cell>
          <cell r="L193">
            <v>101341.75</v>
          </cell>
          <cell r="M193">
            <v>693.23</v>
          </cell>
          <cell r="N193">
            <v>131399284.915988</v>
          </cell>
          <cell r="O193">
            <v>119166631.382845</v>
          </cell>
          <cell r="P193">
            <v>250565916.29883301</v>
          </cell>
        </row>
        <row r="194">
          <cell r="A194" t="str">
            <v>R352L</v>
          </cell>
          <cell r="B194" t="str">
            <v>R352L - Sheffield (Lower)</v>
          </cell>
          <cell r="C194">
            <v>317003.05995800003</v>
          </cell>
          <cell r="D194">
            <v>440433.93640100001</v>
          </cell>
          <cell r="E194">
            <v>290042.697224</v>
          </cell>
          <cell r="F194">
            <v>298354.92142700002</v>
          </cell>
          <cell r="M194">
            <v>693.23</v>
          </cell>
          <cell r="N194">
            <v>19034432.224617001</v>
          </cell>
          <cell r="O194">
            <v>14752108.277720001</v>
          </cell>
          <cell r="P194">
            <v>33786540.502337001</v>
          </cell>
        </row>
        <row r="195">
          <cell r="A195" t="str">
            <v>R352U</v>
          </cell>
          <cell r="B195" t="str">
            <v>R352U - Sheffield (Upper)</v>
          </cell>
          <cell r="C195">
            <v>1724718.8107070001</v>
          </cell>
          <cell r="D195">
            <v>2396269.2823359999</v>
          </cell>
          <cell r="E195">
            <v>1623587.302776</v>
          </cell>
          <cell r="F195">
            <v>1670117.0785729999</v>
          </cell>
          <cell r="I195">
            <v>1099884</v>
          </cell>
          <cell r="J195">
            <v>2069955</v>
          </cell>
          <cell r="K195">
            <v>57653</v>
          </cell>
          <cell r="L195">
            <v>101341.75</v>
          </cell>
          <cell r="N195">
            <v>112364852.69137099</v>
          </cell>
          <cell r="O195">
            <v>104414523.105125</v>
          </cell>
          <cell r="P195">
            <v>216779375.796496</v>
          </cell>
        </row>
        <row r="196">
          <cell r="A196" t="str">
            <v>R353</v>
          </cell>
          <cell r="B196" t="str">
            <v>R353 - Gateshead</v>
          </cell>
          <cell r="C196">
            <v>887173.01484299998</v>
          </cell>
          <cell r="D196">
            <v>1232609.878426</v>
          </cell>
          <cell r="E196">
            <v>857088</v>
          </cell>
          <cell r="F196">
            <v>885246</v>
          </cell>
          <cell r="I196">
            <v>467287</v>
          </cell>
          <cell r="J196">
            <v>867142</v>
          </cell>
          <cell r="K196">
            <v>14277</v>
          </cell>
          <cell r="L196">
            <v>77095.399999999994</v>
          </cell>
          <cell r="M196">
            <v>693.23</v>
          </cell>
          <cell r="N196">
            <v>53067915.052497</v>
          </cell>
          <cell r="O196">
            <v>49193240.504367001</v>
          </cell>
          <cell r="P196">
            <v>102261155.556863</v>
          </cell>
        </row>
        <row r="197">
          <cell r="A197" t="str">
            <v>R353L</v>
          </cell>
          <cell r="B197" t="str">
            <v>R353L - Gateshead (Lower)</v>
          </cell>
          <cell r="C197">
            <v>132745.309213</v>
          </cell>
          <cell r="D197">
            <v>184432.096911</v>
          </cell>
          <cell r="E197">
            <v>128191.245736</v>
          </cell>
          <cell r="F197">
            <v>132402.72588400001</v>
          </cell>
          <cell r="M197">
            <v>693.23</v>
          </cell>
          <cell r="N197">
            <v>7340661.064359</v>
          </cell>
          <cell r="O197">
            <v>5699928.9760400001</v>
          </cell>
          <cell r="P197">
            <v>13040590.040399</v>
          </cell>
        </row>
        <row r="198">
          <cell r="A198" t="str">
            <v>R353U</v>
          </cell>
          <cell r="B198" t="str">
            <v>R353U - Gateshead (Upper)</v>
          </cell>
          <cell r="C198">
            <v>754427.70562999998</v>
          </cell>
          <cell r="D198">
            <v>1048177.781515</v>
          </cell>
          <cell r="E198">
            <v>728896.75426399999</v>
          </cell>
          <cell r="F198">
            <v>752843.27411600004</v>
          </cell>
          <cell r="I198">
            <v>467287</v>
          </cell>
          <cell r="J198">
            <v>867142</v>
          </cell>
          <cell r="K198">
            <v>14277</v>
          </cell>
          <cell r="L198">
            <v>77095.399999999994</v>
          </cell>
          <cell r="N198">
            <v>45727253.988137998</v>
          </cell>
          <cell r="O198">
            <v>43493311.528325997</v>
          </cell>
          <cell r="P198">
            <v>89220565.516463995</v>
          </cell>
        </row>
        <row r="199">
          <cell r="A199" t="str">
            <v>R354</v>
          </cell>
          <cell r="B199" t="str">
            <v>R354 - Newcastle upon Tyne</v>
          </cell>
          <cell r="C199">
            <v>1099841.5328609999</v>
          </cell>
          <cell r="D199">
            <v>1528084.7314180001</v>
          </cell>
          <cell r="E199">
            <v>1046718</v>
          </cell>
          <cell r="F199">
            <v>1048647</v>
          </cell>
          <cell r="I199">
            <v>591990</v>
          </cell>
          <cell r="J199">
            <v>1148373</v>
          </cell>
          <cell r="K199">
            <v>19917</v>
          </cell>
          <cell r="L199">
            <v>77095.399999999994</v>
          </cell>
          <cell r="M199">
            <v>693.23</v>
          </cell>
          <cell r="N199">
            <v>82041443.686807007</v>
          </cell>
          <cell r="O199">
            <v>74347023.087723002</v>
          </cell>
          <cell r="P199">
            <v>156388466.77453101</v>
          </cell>
        </row>
        <row r="200">
          <cell r="A200" t="str">
            <v>R354L</v>
          </cell>
          <cell r="B200" t="str">
            <v>R354L - Newcastle upon Tyne (Lower)</v>
          </cell>
          <cell r="C200">
            <v>188447.87072499999</v>
          </cell>
          <cell r="D200">
            <v>261823.458488</v>
          </cell>
          <cell r="E200">
            <v>170163.49142400001</v>
          </cell>
          <cell r="F200">
            <v>170477.086274</v>
          </cell>
          <cell r="M200">
            <v>693.23</v>
          </cell>
          <cell r="N200">
            <v>12463491.181014</v>
          </cell>
          <cell r="O200">
            <v>9620044.5426899996</v>
          </cell>
          <cell r="P200">
            <v>22083535.723703001</v>
          </cell>
        </row>
        <row r="201">
          <cell r="A201" t="str">
            <v>R354U</v>
          </cell>
          <cell r="B201" t="str">
            <v>R354U - Newcastle upon Tyne (Upper)</v>
          </cell>
          <cell r="C201">
            <v>911393.662136</v>
          </cell>
          <cell r="D201">
            <v>1266261.27293</v>
          </cell>
          <cell r="E201">
            <v>876554.50857599999</v>
          </cell>
          <cell r="F201">
            <v>878169.913726</v>
          </cell>
          <cell r="I201">
            <v>591990</v>
          </cell>
          <cell r="J201">
            <v>1148373</v>
          </cell>
          <cell r="K201">
            <v>19917</v>
          </cell>
          <cell r="L201">
            <v>77095.399999999994</v>
          </cell>
          <cell r="N201">
            <v>69577952.505794004</v>
          </cell>
          <cell r="O201">
            <v>64726978.545033</v>
          </cell>
          <cell r="P201">
            <v>134304931.050827</v>
          </cell>
        </row>
        <row r="202">
          <cell r="A202" t="str">
            <v>R355</v>
          </cell>
          <cell r="B202" t="str">
            <v>R355 - North Tyneside</v>
          </cell>
          <cell r="C202">
            <v>883991.97525300004</v>
          </cell>
          <cell r="D202">
            <v>1228190.243522</v>
          </cell>
          <cell r="E202">
            <v>858419</v>
          </cell>
          <cell r="F202">
            <v>865044</v>
          </cell>
          <cell r="G202">
            <v>873309</v>
          </cell>
          <cell r="I202">
            <v>501681</v>
          </cell>
          <cell r="J202">
            <v>788939</v>
          </cell>
          <cell r="K202">
            <v>12210</v>
          </cell>
          <cell r="L202">
            <v>77095.399999999994</v>
          </cell>
          <cell r="M202">
            <v>693.23</v>
          </cell>
          <cell r="N202">
            <v>43839236.195648998</v>
          </cell>
          <cell r="O202">
            <v>42085963.170507997</v>
          </cell>
          <cell r="P202">
            <v>85925199.366156995</v>
          </cell>
        </row>
        <row r="203">
          <cell r="A203" t="str">
            <v>R355L</v>
          </cell>
          <cell r="B203" t="str">
            <v>R355L - North Tyneside (Lower)</v>
          </cell>
          <cell r="C203">
            <v>141916.90928299999</v>
          </cell>
          <cell r="D203">
            <v>197174.82539700001</v>
          </cell>
          <cell r="E203">
            <v>132397.860812</v>
          </cell>
          <cell r="F203">
            <v>133419.66464800001</v>
          </cell>
          <cell r="G203">
            <v>134694.41313299999</v>
          </cell>
          <cell r="M203">
            <v>693.23</v>
          </cell>
          <cell r="N203">
            <v>6319059.7928440003</v>
          </cell>
          <cell r="O203">
            <v>5127293.0287910001</v>
          </cell>
          <cell r="P203">
            <v>11446352.821635</v>
          </cell>
        </row>
        <row r="204">
          <cell r="A204" t="str">
            <v>R355U</v>
          </cell>
          <cell r="B204" t="str">
            <v>R355U - North Tyneside (Upper)</v>
          </cell>
          <cell r="C204">
            <v>742075.06596899999</v>
          </cell>
          <cell r="D204">
            <v>1031015.418125</v>
          </cell>
          <cell r="E204">
            <v>726021.139188</v>
          </cell>
          <cell r="F204">
            <v>731624.33535199997</v>
          </cell>
          <cell r="G204">
            <v>738614.58686699998</v>
          </cell>
          <cell r="I204">
            <v>501681</v>
          </cell>
          <cell r="J204">
            <v>788939</v>
          </cell>
          <cell r="K204">
            <v>12210</v>
          </cell>
          <cell r="L204">
            <v>77095.399999999994</v>
          </cell>
          <cell r="N204">
            <v>37520176.402805001</v>
          </cell>
          <cell r="O204">
            <v>36958670.141717002</v>
          </cell>
          <cell r="P204">
            <v>74478846.544522002</v>
          </cell>
        </row>
        <row r="205">
          <cell r="A205" t="str">
            <v>R356</v>
          </cell>
          <cell r="B205" t="str">
            <v>R356 - South Tyneside</v>
          </cell>
          <cell r="C205">
            <v>601895.93997900002</v>
          </cell>
          <cell r="D205">
            <v>836255.01338599995</v>
          </cell>
          <cell r="E205">
            <v>579289</v>
          </cell>
          <cell r="F205">
            <v>588658</v>
          </cell>
          <cell r="I205">
            <v>375613</v>
          </cell>
          <cell r="J205">
            <v>700320</v>
          </cell>
          <cell r="K205">
            <v>12054</v>
          </cell>
          <cell r="L205">
            <v>77095.399999999994</v>
          </cell>
          <cell r="M205">
            <v>693.23</v>
          </cell>
          <cell r="N205">
            <v>44891437.274550997</v>
          </cell>
          <cell r="O205">
            <v>41125640.047564</v>
          </cell>
          <cell r="P205">
            <v>86017077.322115004</v>
          </cell>
        </row>
        <row r="206">
          <cell r="A206" t="str">
            <v>R356L</v>
          </cell>
          <cell r="B206" t="str">
            <v>R356L - South Tyneside (Lower)</v>
          </cell>
          <cell r="C206">
            <v>90862.452206000002</v>
          </cell>
          <cell r="D206">
            <v>126241.39180700001</v>
          </cell>
          <cell r="E206">
            <v>80926.694227999993</v>
          </cell>
          <cell r="F206">
            <v>82235.543867</v>
          </cell>
          <cell r="M206">
            <v>693.23</v>
          </cell>
          <cell r="N206">
            <v>5804148.5308410004</v>
          </cell>
          <cell r="O206">
            <v>4460940.1533740005</v>
          </cell>
          <cell r="P206">
            <v>10265088.684215</v>
          </cell>
        </row>
        <row r="207">
          <cell r="A207" t="str">
            <v>R356U</v>
          </cell>
          <cell r="B207" t="str">
            <v>R356U - South Tyneside (Upper)</v>
          </cell>
          <cell r="C207">
            <v>511033.48777299997</v>
          </cell>
          <cell r="D207">
            <v>710013.62157900003</v>
          </cell>
          <cell r="E207">
            <v>498362.30577199999</v>
          </cell>
          <cell r="F207">
            <v>506422.45613300003</v>
          </cell>
          <cell r="I207">
            <v>375613</v>
          </cell>
          <cell r="J207">
            <v>700320</v>
          </cell>
          <cell r="K207">
            <v>12054</v>
          </cell>
          <cell r="L207">
            <v>77095.399999999994</v>
          </cell>
          <cell r="N207">
            <v>39087288.743709996</v>
          </cell>
          <cell r="O207">
            <v>36664699.894189</v>
          </cell>
          <cell r="P207">
            <v>75751988.637899995</v>
          </cell>
        </row>
        <row r="208">
          <cell r="A208" t="str">
            <v>R357</v>
          </cell>
          <cell r="B208" t="str">
            <v>R357 - Sunderland</v>
          </cell>
          <cell r="C208">
            <v>986547.71209199994</v>
          </cell>
          <cell r="D208">
            <v>1370677.911882</v>
          </cell>
          <cell r="E208">
            <v>979080</v>
          </cell>
          <cell r="F208">
            <v>964439</v>
          </cell>
          <cell r="G208">
            <v>989259</v>
          </cell>
          <cell r="I208">
            <v>650165</v>
          </cell>
          <cell r="J208">
            <v>1199600</v>
          </cell>
          <cell r="K208">
            <v>24851</v>
          </cell>
          <cell r="L208">
            <v>77095.399999999994</v>
          </cell>
          <cell r="M208">
            <v>693.23</v>
          </cell>
          <cell r="N208">
            <v>77936803.345186993</v>
          </cell>
          <cell r="O208">
            <v>72836792.367136002</v>
          </cell>
          <cell r="P208">
            <v>150773595.71232301</v>
          </cell>
        </row>
        <row r="209">
          <cell r="A209" t="str">
            <v>R357L</v>
          </cell>
          <cell r="B209" t="str">
            <v>R357L - Sunderland (Lower)</v>
          </cell>
          <cell r="C209">
            <v>155433.11459400001</v>
          </cell>
          <cell r="D209">
            <v>215953.80977399999</v>
          </cell>
          <cell r="E209">
            <v>147367.86302399999</v>
          </cell>
          <cell r="F209">
            <v>145164.14843199999</v>
          </cell>
          <cell r="G209">
            <v>148899.97222600001</v>
          </cell>
          <cell r="M209">
            <v>693.23</v>
          </cell>
          <cell r="N209">
            <v>10628658.537512001</v>
          </cell>
          <cell r="O209">
            <v>8297088.0910189999</v>
          </cell>
          <cell r="P209">
            <v>18925746.628531002</v>
          </cell>
        </row>
        <row r="210">
          <cell r="A210" t="str">
            <v>R357U</v>
          </cell>
          <cell r="B210" t="str">
            <v>R357U - Sunderland (Upper)</v>
          </cell>
          <cell r="C210">
            <v>831114.59749700001</v>
          </cell>
          <cell r="D210">
            <v>1154724.1021090001</v>
          </cell>
          <cell r="E210">
            <v>831712.13697600004</v>
          </cell>
          <cell r="F210">
            <v>819274.85156800004</v>
          </cell>
          <cell r="G210">
            <v>840359.02777399996</v>
          </cell>
          <cell r="I210">
            <v>650165</v>
          </cell>
          <cell r="J210">
            <v>1199600</v>
          </cell>
          <cell r="K210">
            <v>24851</v>
          </cell>
          <cell r="L210">
            <v>77095.399999999994</v>
          </cell>
          <cell r="N210">
            <v>67308144.807675004</v>
          </cell>
          <cell r="O210">
            <v>64539704.276118003</v>
          </cell>
          <cell r="P210">
            <v>131847849.083793</v>
          </cell>
        </row>
        <row r="211">
          <cell r="A211" t="str">
            <v>R358</v>
          </cell>
          <cell r="B211" t="str">
            <v>R358 - Birmingham</v>
          </cell>
          <cell r="C211">
            <v>3447082.665207</v>
          </cell>
          <cell r="D211">
            <v>4789266.6636610003</v>
          </cell>
          <cell r="E211">
            <v>3346175</v>
          </cell>
          <cell r="F211">
            <v>0</v>
          </cell>
          <cell r="I211">
            <v>2292988</v>
          </cell>
          <cell r="J211">
            <v>4285114</v>
          </cell>
          <cell r="K211">
            <v>109833</v>
          </cell>
          <cell r="L211">
            <v>101341.75</v>
          </cell>
          <cell r="M211">
            <v>693.23</v>
          </cell>
          <cell r="N211">
            <v>325120690.19830102</v>
          </cell>
          <cell r="O211">
            <v>286872719.44664502</v>
          </cell>
          <cell r="P211">
            <v>611993409.64494705</v>
          </cell>
        </row>
        <row r="212">
          <cell r="A212" t="str">
            <v>R358L</v>
          </cell>
          <cell r="B212" t="str">
            <v>R358L - Birmingham (Lower)</v>
          </cell>
          <cell r="C212">
            <v>540631.32558299997</v>
          </cell>
          <cell r="D212">
            <v>751135.91300900001</v>
          </cell>
          <cell r="E212">
            <v>520759.69119099999</v>
          </cell>
          <cell r="F212">
            <v>0</v>
          </cell>
          <cell r="M212">
            <v>693.23</v>
          </cell>
          <cell r="N212">
            <v>47845042.238776997</v>
          </cell>
          <cell r="O212">
            <v>35894507.618386999</v>
          </cell>
          <cell r="P212">
            <v>83739549.857163996</v>
          </cell>
        </row>
        <row r="213">
          <cell r="A213" t="str">
            <v>R358U</v>
          </cell>
          <cell r="B213" t="str">
            <v>R358U - Birmingham (Upper)</v>
          </cell>
          <cell r="C213">
            <v>2906451.3396239998</v>
          </cell>
          <cell r="D213">
            <v>4038130.7506530001</v>
          </cell>
          <cell r="E213">
            <v>2825415.3088090001</v>
          </cell>
          <cell r="F213">
            <v>0</v>
          </cell>
          <cell r="I213">
            <v>2292988</v>
          </cell>
          <cell r="J213">
            <v>4285114</v>
          </cell>
          <cell r="K213">
            <v>109833</v>
          </cell>
          <cell r="L213">
            <v>101341.75</v>
          </cell>
          <cell r="N213">
            <v>277275647.95952499</v>
          </cell>
          <cell r="O213">
            <v>250978211.82825801</v>
          </cell>
          <cell r="P213">
            <v>528253859.78778303</v>
          </cell>
        </row>
        <row r="214">
          <cell r="A214" t="str">
            <v>R359</v>
          </cell>
          <cell r="B214" t="str">
            <v>R359 - Coventry</v>
          </cell>
          <cell r="C214">
            <v>1222922.944258</v>
          </cell>
          <cell r="D214">
            <v>1699090.1170650001</v>
          </cell>
          <cell r="E214">
            <v>1207522</v>
          </cell>
          <cell r="F214">
            <v>0</v>
          </cell>
          <cell r="I214">
            <v>772979</v>
          </cell>
          <cell r="J214">
            <v>1186808</v>
          </cell>
          <cell r="K214">
            <v>40925</v>
          </cell>
          <cell r="L214">
            <v>77095.399999999994</v>
          </cell>
          <cell r="M214">
            <v>693.23</v>
          </cell>
          <cell r="N214">
            <v>73392924.078114003</v>
          </cell>
          <cell r="O214">
            <v>63929906.372109003</v>
          </cell>
          <cell r="P214">
            <v>137322830.450223</v>
          </cell>
        </row>
        <row r="215">
          <cell r="A215" t="str">
            <v>R359L</v>
          </cell>
          <cell r="B215" t="str">
            <v>R359L - Coventry (Lower)</v>
          </cell>
          <cell r="C215">
            <v>210406.56411599999</v>
          </cell>
          <cell r="D215">
            <v>292332.166417</v>
          </cell>
          <cell r="E215">
            <v>199645.84255100001</v>
          </cell>
          <cell r="F215">
            <v>0</v>
          </cell>
          <cell r="M215">
            <v>693.23</v>
          </cell>
          <cell r="N215">
            <v>11957771.140585</v>
          </cell>
          <cell r="O215">
            <v>9047790.8278930001</v>
          </cell>
          <cell r="P215">
            <v>21005561.968478002</v>
          </cell>
        </row>
        <row r="216">
          <cell r="A216" t="str">
            <v>R359U</v>
          </cell>
          <cell r="B216" t="str">
            <v>R359U - Coventry (Upper)</v>
          </cell>
          <cell r="C216">
            <v>1012516.380141</v>
          </cell>
          <cell r="D216">
            <v>1406757.950648</v>
          </cell>
          <cell r="E216">
            <v>1007876.157449</v>
          </cell>
          <cell r="F216">
            <v>0</v>
          </cell>
          <cell r="I216">
            <v>772979</v>
          </cell>
          <cell r="J216">
            <v>1186808</v>
          </cell>
          <cell r="K216">
            <v>40925</v>
          </cell>
          <cell r="L216">
            <v>77095.399999999994</v>
          </cell>
          <cell r="N216">
            <v>61435152.937528998</v>
          </cell>
          <cell r="O216">
            <v>54882115.544216</v>
          </cell>
          <cell r="P216">
            <v>116317268.481746</v>
          </cell>
        </row>
        <row r="217">
          <cell r="A217" t="str">
            <v>R360</v>
          </cell>
          <cell r="B217" t="str">
            <v>R360 - Dudley</v>
          </cell>
          <cell r="C217">
            <v>1148078.4453100001</v>
          </cell>
          <cell r="D217">
            <v>1595103.558405</v>
          </cell>
          <cell r="E217">
            <v>1136079</v>
          </cell>
          <cell r="F217">
            <v>1145027</v>
          </cell>
          <cell r="G217">
            <v>1149345</v>
          </cell>
          <cell r="I217">
            <v>821467</v>
          </cell>
          <cell r="J217">
            <v>1194888</v>
          </cell>
          <cell r="K217">
            <v>30573</v>
          </cell>
          <cell r="L217">
            <v>89218.57</v>
          </cell>
          <cell r="M217">
            <v>693.23</v>
          </cell>
          <cell r="N217">
            <v>62513778.118179001</v>
          </cell>
          <cell r="O217">
            <v>59734762.705072001</v>
          </cell>
          <cell r="P217">
            <v>122248540.82325201</v>
          </cell>
        </row>
        <row r="218">
          <cell r="A218" t="str">
            <v>R360L</v>
          </cell>
          <cell r="B218" t="str">
            <v>R360L - Dudley (Lower)</v>
          </cell>
          <cell r="C218">
            <v>170422.03311799999</v>
          </cell>
          <cell r="D218">
            <v>236778.93489599999</v>
          </cell>
          <cell r="E218">
            <v>160528.01957400001</v>
          </cell>
          <cell r="F218">
            <v>161792.37242199999</v>
          </cell>
          <cell r="G218">
            <v>162402.50603799999</v>
          </cell>
          <cell r="M218">
            <v>693.23</v>
          </cell>
          <cell r="N218">
            <v>8352801.6563839996</v>
          </cell>
          <cell r="O218">
            <v>6698448.093386</v>
          </cell>
          <cell r="P218">
            <v>15051249.749769</v>
          </cell>
        </row>
        <row r="219">
          <cell r="A219" t="str">
            <v>R360U</v>
          </cell>
          <cell r="B219" t="str">
            <v>R360U - Dudley (Upper)</v>
          </cell>
          <cell r="C219">
            <v>977656.41219199996</v>
          </cell>
          <cell r="D219">
            <v>1358324.6235090001</v>
          </cell>
          <cell r="E219">
            <v>975550.98042599997</v>
          </cell>
          <cell r="F219">
            <v>983234.62757799996</v>
          </cell>
          <cell r="G219">
            <v>986942.49396200001</v>
          </cell>
          <cell r="I219">
            <v>821467</v>
          </cell>
          <cell r="J219">
            <v>1194888</v>
          </cell>
          <cell r="K219">
            <v>30573</v>
          </cell>
          <cell r="L219">
            <v>89218.57</v>
          </cell>
          <cell r="N219">
            <v>54160976.461796001</v>
          </cell>
          <cell r="O219">
            <v>53036314.611686997</v>
          </cell>
          <cell r="P219">
            <v>107197291.07348201</v>
          </cell>
        </row>
        <row r="220">
          <cell r="A220" t="str">
            <v>R361</v>
          </cell>
          <cell r="B220" t="str">
            <v>R361 - Sandwell</v>
          </cell>
          <cell r="C220">
            <v>1046427.9599510001</v>
          </cell>
          <cell r="D220">
            <v>1453873.617567</v>
          </cell>
          <cell r="E220">
            <v>1037891</v>
          </cell>
          <cell r="F220">
            <v>1043727</v>
          </cell>
          <cell r="G220">
            <v>1050957</v>
          </cell>
          <cell r="I220">
            <v>736691</v>
          </cell>
          <cell r="J220">
            <v>1413957</v>
          </cell>
          <cell r="K220">
            <v>36420</v>
          </cell>
          <cell r="L220">
            <v>77095.399999999994</v>
          </cell>
          <cell r="M220">
            <v>693.23</v>
          </cell>
          <cell r="N220">
            <v>92360274.316063002</v>
          </cell>
          <cell r="O220">
            <v>84976835.358806998</v>
          </cell>
          <cell r="P220">
            <v>177337109.67487001</v>
          </cell>
        </row>
        <row r="221">
          <cell r="A221" t="str">
            <v>R361L</v>
          </cell>
          <cell r="B221" t="str">
            <v>R361L - Sandwell (Lower)</v>
          </cell>
          <cell r="C221">
            <v>146635.62576299999</v>
          </cell>
          <cell r="D221">
            <v>203730.85950699999</v>
          </cell>
          <cell r="E221">
            <v>146332.05410400001</v>
          </cell>
          <cell r="F221">
            <v>147154.87062999999</v>
          </cell>
          <cell r="G221">
            <v>148174.22695099999</v>
          </cell>
          <cell r="M221">
            <v>693.23</v>
          </cell>
          <cell r="N221">
            <v>12066298.748042</v>
          </cell>
          <cell r="O221">
            <v>9318360.7657929994</v>
          </cell>
          <cell r="P221">
            <v>21384659.513835002</v>
          </cell>
        </row>
        <row r="222">
          <cell r="A222" t="str">
            <v>R361U</v>
          </cell>
          <cell r="B222" t="str">
            <v>R361U - Sandwell (Upper)</v>
          </cell>
          <cell r="C222">
            <v>899792.33418799995</v>
          </cell>
          <cell r="D222">
            <v>1250142.7580599999</v>
          </cell>
          <cell r="E222">
            <v>891558.94589600002</v>
          </cell>
          <cell r="F222">
            <v>896572.12936999998</v>
          </cell>
          <cell r="G222">
            <v>902782.77304899995</v>
          </cell>
          <cell r="I222">
            <v>736691</v>
          </cell>
          <cell r="J222">
            <v>1413957</v>
          </cell>
          <cell r="K222">
            <v>36420</v>
          </cell>
          <cell r="L222">
            <v>77095.399999999994</v>
          </cell>
          <cell r="N222">
            <v>80293975.568020999</v>
          </cell>
          <cell r="O222">
            <v>75658474.593015</v>
          </cell>
          <cell r="P222">
            <v>155952450.161035</v>
          </cell>
        </row>
        <row r="223">
          <cell r="A223" t="str">
            <v>R362</v>
          </cell>
          <cell r="B223" t="str">
            <v>R362 - Solihull</v>
          </cell>
          <cell r="C223">
            <v>971970.71438699996</v>
          </cell>
          <cell r="D223">
            <v>1350425.0964029999</v>
          </cell>
          <cell r="E223">
            <v>947881</v>
          </cell>
          <cell r="F223">
            <v>951748</v>
          </cell>
          <cell r="G223">
            <v>960447</v>
          </cell>
          <cell r="I223">
            <v>553900</v>
          </cell>
          <cell r="J223">
            <v>665961</v>
          </cell>
          <cell r="K223">
            <v>20680</v>
          </cell>
          <cell r="L223">
            <v>77095.399999999994</v>
          </cell>
          <cell r="M223">
            <v>693.23</v>
          </cell>
          <cell r="N223">
            <v>27422172.437564999</v>
          </cell>
          <cell r="O223">
            <v>28695848.144129001</v>
          </cell>
          <cell r="P223">
            <v>56118020.581693999</v>
          </cell>
        </row>
        <row r="224">
          <cell r="A224" t="str">
            <v>R362L</v>
          </cell>
          <cell r="B224" t="str">
            <v>R362L - Solihull (Lower)</v>
          </cell>
          <cell r="C224">
            <v>181998.43227799999</v>
          </cell>
          <cell r="D224">
            <v>252862.81450199999</v>
          </cell>
          <cell r="E224">
            <v>150411.70070700001</v>
          </cell>
          <cell r="F224">
            <v>151025.324196</v>
          </cell>
          <cell r="G224">
            <v>152405.699353</v>
          </cell>
          <cell r="M224">
            <v>693.23</v>
          </cell>
          <cell r="N224">
            <v>4072520.196889</v>
          </cell>
          <cell r="O224">
            <v>3577728.4628309999</v>
          </cell>
          <cell r="P224">
            <v>7650248.6597199999</v>
          </cell>
        </row>
        <row r="225">
          <cell r="A225" t="str">
            <v>R362U</v>
          </cell>
          <cell r="B225" t="str">
            <v>R362U - Solihull (Upper)</v>
          </cell>
          <cell r="C225">
            <v>789972.28211000003</v>
          </cell>
          <cell r="D225">
            <v>1097562.2819010001</v>
          </cell>
          <cell r="E225">
            <v>797469.29929300002</v>
          </cell>
          <cell r="F225">
            <v>800722.675804</v>
          </cell>
          <cell r="G225">
            <v>808041.30064699997</v>
          </cell>
          <cell r="I225">
            <v>553900</v>
          </cell>
          <cell r="J225">
            <v>665961</v>
          </cell>
          <cell r="K225">
            <v>20680</v>
          </cell>
          <cell r="L225">
            <v>77095.399999999994</v>
          </cell>
          <cell r="N225">
            <v>23349652.240676001</v>
          </cell>
          <cell r="O225">
            <v>25118119.681297999</v>
          </cell>
          <cell r="P225">
            <v>48467771.921974003</v>
          </cell>
        </row>
        <row r="226">
          <cell r="A226" t="str">
            <v>R363</v>
          </cell>
          <cell r="B226" t="str">
            <v>R363 - Walsall</v>
          </cell>
          <cell r="C226">
            <v>1130858.3291150001</v>
          </cell>
          <cell r="D226">
            <v>1571178.4784329999</v>
          </cell>
          <cell r="F226">
            <v>1131338</v>
          </cell>
          <cell r="I226">
            <v>671600</v>
          </cell>
          <cell r="J226">
            <v>1095572</v>
          </cell>
          <cell r="K226">
            <v>27366</v>
          </cell>
          <cell r="L226">
            <v>77095.399999999994</v>
          </cell>
          <cell r="M226">
            <v>693.23</v>
          </cell>
          <cell r="N226">
            <v>67855269.593233004</v>
          </cell>
          <cell r="O226">
            <v>60850724.872928999</v>
          </cell>
          <cell r="P226">
            <v>128705994.466162</v>
          </cell>
        </row>
        <row r="227">
          <cell r="A227" t="str">
            <v>R363L</v>
          </cell>
          <cell r="B227" t="str">
            <v>R363L - Walsall (Lower)</v>
          </cell>
          <cell r="C227">
            <v>164032.41669700001</v>
          </cell>
          <cell r="D227">
            <v>227901.405723</v>
          </cell>
          <cell r="F227">
            <v>163108.463418</v>
          </cell>
          <cell r="M227">
            <v>693.23</v>
          </cell>
          <cell r="N227">
            <v>9355032.5397660006</v>
          </cell>
          <cell r="O227">
            <v>7094797.1072389996</v>
          </cell>
          <cell r="P227">
            <v>16449829.647004999</v>
          </cell>
        </row>
        <row r="228">
          <cell r="A228" t="str">
            <v>R363U</v>
          </cell>
          <cell r="B228" t="str">
            <v>R363U - Walsall (Upper)</v>
          </cell>
          <cell r="C228">
            <v>966825.91241800005</v>
          </cell>
          <cell r="D228">
            <v>1343277.07271</v>
          </cell>
          <cell r="F228">
            <v>968229.53658199997</v>
          </cell>
          <cell r="I228">
            <v>671600</v>
          </cell>
          <cell r="J228">
            <v>1095572</v>
          </cell>
          <cell r="K228">
            <v>27366</v>
          </cell>
          <cell r="L228">
            <v>77095.399999999994</v>
          </cell>
          <cell r="N228">
            <v>58500237.053466998</v>
          </cell>
          <cell r="O228">
            <v>53755927.765690997</v>
          </cell>
          <cell r="P228">
            <v>112256164.819158</v>
          </cell>
        </row>
        <row r="229">
          <cell r="A229" t="str">
            <v>R364</v>
          </cell>
          <cell r="B229" t="str">
            <v>R364 - Wolverhampton</v>
          </cell>
          <cell r="C229">
            <v>970394.72178200004</v>
          </cell>
          <cell r="D229">
            <v>1348235.4625649999</v>
          </cell>
          <cell r="E229">
            <v>951637</v>
          </cell>
          <cell r="F229">
            <v>0</v>
          </cell>
          <cell r="I229">
            <v>623241</v>
          </cell>
          <cell r="J229">
            <v>1053222</v>
          </cell>
          <cell r="K229">
            <v>31608</v>
          </cell>
          <cell r="L229">
            <v>77095.399999999994</v>
          </cell>
          <cell r="M229">
            <v>693.23</v>
          </cell>
          <cell r="N229">
            <v>72314039.700509995</v>
          </cell>
          <cell r="O229">
            <v>65143639.493455</v>
          </cell>
          <cell r="P229">
            <v>137457679.19396499</v>
          </cell>
        </row>
        <row r="230">
          <cell r="A230" t="str">
            <v>R364L</v>
          </cell>
          <cell r="B230" t="str">
            <v>R364L - Wolverhampton (Lower)</v>
          </cell>
          <cell r="C230">
            <v>138670.88103600001</v>
          </cell>
          <cell r="D230">
            <v>192664.89732600001</v>
          </cell>
          <cell r="E230">
            <v>136096.62357</v>
          </cell>
          <cell r="F230">
            <v>0</v>
          </cell>
          <cell r="M230">
            <v>693.23</v>
          </cell>
          <cell r="N230">
            <v>9668962.8066380005</v>
          </cell>
          <cell r="O230">
            <v>7292171.4113339996</v>
          </cell>
          <cell r="P230">
            <v>16961134.217971999</v>
          </cell>
        </row>
        <row r="231">
          <cell r="A231" t="str">
            <v>R364U</v>
          </cell>
          <cell r="B231" t="str">
            <v>R364U - Wolverhampton (Upper)</v>
          </cell>
          <cell r="C231">
            <v>831723.84074599994</v>
          </cell>
          <cell r="D231">
            <v>1155570.5652389999</v>
          </cell>
          <cell r="E231">
            <v>815540.37642999995</v>
          </cell>
          <cell r="F231">
            <v>0</v>
          </cell>
          <cell r="I231">
            <v>623241</v>
          </cell>
          <cell r="J231">
            <v>1053222</v>
          </cell>
          <cell r="K231">
            <v>31608</v>
          </cell>
          <cell r="L231">
            <v>77095.399999999994</v>
          </cell>
          <cell r="N231">
            <v>62645076.893872</v>
          </cell>
          <cell r="O231">
            <v>57851468.082121</v>
          </cell>
          <cell r="P231">
            <v>120496544.97599301</v>
          </cell>
        </row>
        <row r="232">
          <cell r="A232" t="str">
            <v>R365</v>
          </cell>
          <cell r="B232" t="str">
            <v>R365 - Bradford</v>
          </cell>
          <cell r="C232">
            <v>1691157.5277519999</v>
          </cell>
          <cell r="D232">
            <v>2349640.30669</v>
          </cell>
          <cell r="F232">
            <v>0</v>
          </cell>
          <cell r="I232">
            <v>992337</v>
          </cell>
          <cell r="J232">
            <v>1757731</v>
          </cell>
          <cell r="K232">
            <v>51369</v>
          </cell>
          <cell r="L232">
            <v>101341.75</v>
          </cell>
          <cell r="M232">
            <v>693.23</v>
          </cell>
          <cell r="N232">
            <v>126392959.109449</v>
          </cell>
          <cell r="O232">
            <v>110293966.366218</v>
          </cell>
          <cell r="P232">
            <v>236686925.475667</v>
          </cell>
        </row>
        <row r="233">
          <cell r="A233" t="str">
            <v>R365L</v>
          </cell>
          <cell r="B233" t="str">
            <v>R365L - Bradford (Lower)</v>
          </cell>
          <cell r="C233">
            <v>280637.36175500002</v>
          </cell>
          <cell r="D233">
            <v>389908.59569400002</v>
          </cell>
          <cell r="F233">
            <v>0</v>
          </cell>
          <cell r="M233">
            <v>693.23</v>
          </cell>
          <cell r="N233">
            <v>19520346.390330002</v>
          </cell>
          <cell r="O233">
            <v>14387022.804081</v>
          </cell>
          <cell r="P233">
            <v>33907369.194411002</v>
          </cell>
        </row>
        <row r="234">
          <cell r="A234" t="str">
            <v>R365U</v>
          </cell>
          <cell r="B234" t="str">
            <v>R365U - Bradford (Upper)</v>
          </cell>
          <cell r="C234">
            <v>1410520.1659959999</v>
          </cell>
          <cell r="D234">
            <v>1959731.7109950001</v>
          </cell>
          <cell r="F234">
            <v>0</v>
          </cell>
          <cell r="I234">
            <v>992337</v>
          </cell>
          <cell r="J234">
            <v>1757731</v>
          </cell>
          <cell r="K234">
            <v>51369</v>
          </cell>
          <cell r="L234">
            <v>101341.75</v>
          </cell>
          <cell r="N234">
            <v>106872612.71912</v>
          </cell>
          <cell r="O234">
            <v>95906943.562135994</v>
          </cell>
          <cell r="P234">
            <v>202779556.28125599</v>
          </cell>
        </row>
        <row r="235">
          <cell r="A235" t="str">
            <v>R366</v>
          </cell>
          <cell r="B235" t="str">
            <v>R366 - Calderdale</v>
          </cell>
          <cell r="C235">
            <v>835958.85852899996</v>
          </cell>
          <cell r="D235">
            <v>1161454.563813</v>
          </cell>
          <cell r="F235">
            <v>841202</v>
          </cell>
          <cell r="G235">
            <v>840485</v>
          </cell>
          <cell r="I235">
            <v>433864</v>
          </cell>
          <cell r="J235">
            <v>704419</v>
          </cell>
          <cell r="K235">
            <v>62526</v>
          </cell>
          <cell r="L235">
            <v>77095.399999999994</v>
          </cell>
          <cell r="M235">
            <v>693.23</v>
          </cell>
          <cell r="N235">
            <v>38327447.492756002</v>
          </cell>
          <cell r="O235">
            <v>35251191.536925003</v>
          </cell>
          <cell r="P235">
            <v>73578639.029680997</v>
          </cell>
        </row>
        <row r="236">
          <cell r="A236" t="str">
            <v>R366L</v>
          </cell>
          <cell r="B236" t="str">
            <v>R366L - Calderdale (Lower)</v>
          </cell>
          <cell r="C236">
            <v>143804.212493</v>
          </cell>
          <cell r="D236">
            <v>199796.98425499999</v>
          </cell>
          <cell r="F236">
            <v>139816.873658</v>
          </cell>
          <cell r="G236">
            <v>139697.70050100001</v>
          </cell>
          <cell r="M236">
            <v>693.23</v>
          </cell>
          <cell r="N236">
            <v>6163422.0549050001</v>
          </cell>
          <cell r="O236">
            <v>4876861.4126840001</v>
          </cell>
          <cell r="P236">
            <v>11040283.467589</v>
          </cell>
        </row>
        <row r="237">
          <cell r="A237" t="str">
            <v>R366U</v>
          </cell>
          <cell r="B237" t="str">
            <v>R366U - Calderdale (Upper)</v>
          </cell>
          <cell r="C237">
            <v>692154.64603599999</v>
          </cell>
          <cell r="D237">
            <v>961657.57955699996</v>
          </cell>
          <cell r="F237">
            <v>701385.12634199997</v>
          </cell>
          <cell r="G237">
            <v>700787.29949899996</v>
          </cell>
          <cell r="I237">
            <v>433864</v>
          </cell>
          <cell r="J237">
            <v>704419</v>
          </cell>
          <cell r="K237">
            <v>62526</v>
          </cell>
          <cell r="L237">
            <v>77095.399999999994</v>
          </cell>
          <cell r="N237">
            <v>32164025.437851001</v>
          </cell>
          <cell r="O237">
            <v>30374330.124240998</v>
          </cell>
          <cell r="P237">
            <v>62538355.562091999</v>
          </cell>
        </row>
        <row r="238">
          <cell r="A238" t="str">
            <v>R367</v>
          </cell>
          <cell r="B238" t="str">
            <v>R367 - Kirklees</v>
          </cell>
          <cell r="C238">
            <v>1613433.7397070001</v>
          </cell>
          <cell r="D238">
            <v>2241653.3556329999</v>
          </cell>
          <cell r="F238">
            <v>1598869</v>
          </cell>
          <cell r="I238">
            <v>848901</v>
          </cell>
          <cell r="J238">
            <v>1423106</v>
          </cell>
          <cell r="K238">
            <v>66577</v>
          </cell>
          <cell r="L238">
            <v>89218.57</v>
          </cell>
          <cell r="M238">
            <v>693.23</v>
          </cell>
          <cell r="N238">
            <v>75040793.533519998</v>
          </cell>
          <cell r="O238">
            <v>66983694.721353002</v>
          </cell>
          <cell r="P238">
            <v>142024488.25487301</v>
          </cell>
        </row>
        <row r="239">
          <cell r="A239" t="str">
            <v>R367L</v>
          </cell>
          <cell r="B239" t="str">
            <v>R367L - Kirklees (Lower)</v>
          </cell>
          <cell r="C239">
            <v>257676.10929299999</v>
          </cell>
          <cell r="D239">
            <v>358006.96418299997</v>
          </cell>
          <cell r="F239">
            <v>249001.20201099999</v>
          </cell>
          <cell r="M239">
            <v>693.23</v>
          </cell>
          <cell r="N239">
            <v>11383613.949611001</v>
          </cell>
          <cell r="O239">
            <v>8717884.6159690004</v>
          </cell>
          <cell r="P239">
            <v>20101498.565579999</v>
          </cell>
        </row>
        <row r="240">
          <cell r="A240" t="str">
            <v>R367U</v>
          </cell>
          <cell r="B240" t="str">
            <v>R367U - Kirklees (Upper)</v>
          </cell>
          <cell r="C240">
            <v>1355757.630415</v>
          </cell>
          <cell r="D240">
            <v>1883646.39145</v>
          </cell>
          <cell r="F240">
            <v>1349867.7979890001</v>
          </cell>
          <cell r="I240">
            <v>848901</v>
          </cell>
          <cell r="J240">
            <v>1423106</v>
          </cell>
          <cell r="K240">
            <v>66577</v>
          </cell>
          <cell r="L240">
            <v>89218.57</v>
          </cell>
          <cell r="N240">
            <v>63657179.583908997</v>
          </cell>
          <cell r="O240">
            <v>58265810.105384</v>
          </cell>
          <cell r="P240">
            <v>121922989.689293</v>
          </cell>
        </row>
        <row r="241">
          <cell r="A241" t="str">
            <v>R368</v>
          </cell>
          <cell r="B241" t="str">
            <v>R368 - Leeds</v>
          </cell>
          <cell r="C241">
            <v>2777475.4917279999</v>
          </cell>
          <cell r="D241">
            <v>3858935.823018</v>
          </cell>
          <cell r="E241">
            <v>2765723</v>
          </cell>
          <cell r="F241">
            <v>0</v>
          </cell>
          <cell r="I241">
            <v>1428970</v>
          </cell>
          <cell r="J241">
            <v>2533233</v>
          </cell>
          <cell r="K241">
            <v>83235</v>
          </cell>
          <cell r="L241">
            <v>101341.75</v>
          </cell>
          <cell r="M241">
            <v>693.23</v>
          </cell>
          <cell r="N241">
            <v>143798218.56379899</v>
          </cell>
          <cell r="O241">
            <v>128455598.969901</v>
          </cell>
          <cell r="P241">
            <v>272253817.53369999</v>
          </cell>
        </row>
        <row r="242">
          <cell r="A242" t="str">
            <v>R368L</v>
          </cell>
          <cell r="B242" t="str">
            <v>R368L - Leeds (Lower)</v>
          </cell>
          <cell r="C242">
            <v>536773.49526899995</v>
          </cell>
          <cell r="D242">
            <v>745775.96666699997</v>
          </cell>
          <cell r="E242">
            <v>493179.37681799999</v>
          </cell>
          <cell r="F242">
            <v>0</v>
          </cell>
          <cell r="M242">
            <v>693.23</v>
          </cell>
          <cell r="N242">
            <v>24700792.198116999</v>
          </cell>
          <cell r="O242">
            <v>19010343.46063</v>
          </cell>
          <cell r="P242">
            <v>43711135.658747002</v>
          </cell>
        </row>
        <row r="243">
          <cell r="A243" t="str">
            <v>R368U</v>
          </cell>
          <cell r="B243" t="str">
            <v>R368U - Leeds (Upper)</v>
          </cell>
          <cell r="C243">
            <v>2240701.9964600001</v>
          </cell>
          <cell r="D243">
            <v>3113159.85635</v>
          </cell>
          <cell r="E243">
            <v>2272543.6231820001</v>
          </cell>
          <cell r="F243">
            <v>0</v>
          </cell>
          <cell r="I243">
            <v>1428970</v>
          </cell>
          <cell r="J243">
            <v>2533233</v>
          </cell>
          <cell r="K243">
            <v>83235</v>
          </cell>
          <cell r="L243">
            <v>101341.75</v>
          </cell>
          <cell r="N243">
            <v>119097426.365683</v>
          </cell>
          <cell r="O243">
            <v>109445255.50927</v>
          </cell>
          <cell r="P243">
            <v>228542681.874953</v>
          </cell>
        </row>
        <row r="244">
          <cell r="A244" t="str">
            <v>R369</v>
          </cell>
          <cell r="B244" t="str">
            <v>R369 - Wakefield</v>
          </cell>
          <cell r="C244">
            <v>1162659.5936400001</v>
          </cell>
          <cell r="D244">
            <v>1615362.1406320001</v>
          </cell>
          <cell r="F244">
            <v>0</v>
          </cell>
          <cell r="I244">
            <v>637654</v>
          </cell>
          <cell r="J244">
            <v>1261650</v>
          </cell>
          <cell r="K244">
            <v>42661</v>
          </cell>
          <cell r="L244">
            <v>89218.57</v>
          </cell>
          <cell r="M244">
            <v>693.23</v>
          </cell>
          <cell r="N244">
            <v>65470985.438428</v>
          </cell>
          <cell r="O244">
            <v>58526721.752048001</v>
          </cell>
          <cell r="P244">
            <v>123997707.190475</v>
          </cell>
        </row>
        <row r="245">
          <cell r="A245" t="str">
            <v>R369L</v>
          </cell>
          <cell r="B245" t="str">
            <v>R369L - Wakefield (Lower)</v>
          </cell>
          <cell r="C245">
            <v>178726.11882800001</v>
          </cell>
          <cell r="D245">
            <v>248316.36661</v>
          </cell>
          <cell r="F245">
            <v>0</v>
          </cell>
          <cell r="M245">
            <v>693.23</v>
          </cell>
          <cell r="N245">
            <v>9154311.2701309994</v>
          </cell>
          <cell r="O245">
            <v>6791719.245867</v>
          </cell>
          <cell r="P245">
            <v>15946030.515998</v>
          </cell>
        </row>
        <row r="246">
          <cell r="A246" t="str">
            <v>R369U</v>
          </cell>
          <cell r="B246" t="str">
            <v>R369U - Wakefield (Upper)</v>
          </cell>
          <cell r="C246">
            <v>983933.47481199994</v>
          </cell>
          <cell r="D246">
            <v>1367045.7740219999</v>
          </cell>
          <cell r="F246">
            <v>0</v>
          </cell>
          <cell r="I246">
            <v>637654</v>
          </cell>
          <cell r="J246">
            <v>1261650</v>
          </cell>
          <cell r="K246">
            <v>42661</v>
          </cell>
          <cell r="L246">
            <v>89218.57</v>
          </cell>
          <cell r="N246">
            <v>56316674.168297</v>
          </cell>
          <cell r="O246">
            <v>51735002.506181002</v>
          </cell>
          <cell r="P246">
            <v>108051676.67447799</v>
          </cell>
        </row>
        <row r="247">
          <cell r="A247" t="str">
            <v>R412</v>
          </cell>
          <cell r="B247" t="str">
            <v>R412 - Cumbria</v>
          </cell>
          <cell r="C247">
            <v>2132895.3464549999</v>
          </cell>
          <cell r="D247">
            <v>2963376.7367870002</v>
          </cell>
          <cell r="E247">
            <v>2099227</v>
          </cell>
          <cell r="F247">
            <v>2103464</v>
          </cell>
          <cell r="I247">
            <v>1454411</v>
          </cell>
          <cell r="J247">
            <v>1918423</v>
          </cell>
          <cell r="K247">
            <v>118731</v>
          </cell>
          <cell r="L247">
            <v>101341.75</v>
          </cell>
          <cell r="N247">
            <v>80641263.142833993</v>
          </cell>
          <cell r="O247">
            <v>81096582.780537993</v>
          </cell>
          <cell r="P247">
            <v>161737845.923372</v>
          </cell>
        </row>
        <row r="248">
          <cell r="A248" t="str">
            <v>R412U</v>
          </cell>
          <cell r="B248" t="str">
            <v>R412U - Cumbria (Upper)</v>
          </cell>
          <cell r="C248">
            <v>1975168.4247010001</v>
          </cell>
          <cell r="D248">
            <v>2744235.9845380001</v>
          </cell>
          <cell r="E248">
            <v>1946467.643994</v>
          </cell>
          <cell r="F248">
            <v>1950396.3203159999</v>
          </cell>
          <cell r="I248">
            <v>1454411</v>
          </cell>
          <cell r="J248">
            <v>1918423</v>
          </cell>
          <cell r="K248">
            <v>118731</v>
          </cell>
          <cell r="L248">
            <v>101341.75</v>
          </cell>
          <cell r="N248">
            <v>75514332.845833004</v>
          </cell>
          <cell r="O248">
            <v>75513194.894553006</v>
          </cell>
          <cell r="P248">
            <v>151027527.74038601</v>
          </cell>
        </row>
        <row r="249">
          <cell r="A249" t="str">
            <v>R412F</v>
          </cell>
          <cell r="B249" t="str">
            <v>R412F - Cumbria (Fire)</v>
          </cell>
          <cell r="C249">
            <v>157726.92175400001</v>
          </cell>
          <cell r="D249">
            <v>219140.75224900001</v>
          </cell>
          <cell r="E249">
            <v>152759.35600599999</v>
          </cell>
          <cell r="F249">
            <v>153067.679684</v>
          </cell>
          <cell r="N249">
            <v>5126930.2970000003</v>
          </cell>
          <cell r="O249">
            <v>5583387.8859850001</v>
          </cell>
          <cell r="P249">
            <v>10710318.182985</v>
          </cell>
        </row>
        <row r="250">
          <cell r="A250" t="str">
            <v>R419</v>
          </cell>
          <cell r="B250" t="str">
            <v>R419 - Gloucestershire</v>
          </cell>
          <cell r="C250">
            <v>2531279.0488649998</v>
          </cell>
          <cell r="D250">
            <v>3516878.3410729999</v>
          </cell>
          <cell r="E250">
            <v>2461824</v>
          </cell>
          <cell r="F250">
            <v>2504971</v>
          </cell>
          <cell r="G250">
            <v>2556219</v>
          </cell>
          <cell r="I250">
            <v>1529743</v>
          </cell>
          <cell r="J250">
            <v>1935840</v>
          </cell>
          <cell r="K250">
            <v>122447</v>
          </cell>
          <cell r="L250">
            <v>101341.75</v>
          </cell>
          <cell r="N250">
            <v>68769595.183291003</v>
          </cell>
          <cell r="O250">
            <v>73701971.85255</v>
          </cell>
          <cell r="P250">
            <v>142471567.035842</v>
          </cell>
        </row>
        <row r="251">
          <cell r="A251" t="str">
            <v>R419U</v>
          </cell>
          <cell r="B251" t="str">
            <v>R419U - Gloucestershire (Upper)</v>
          </cell>
          <cell r="C251">
            <v>2372516.1123859999</v>
          </cell>
          <cell r="D251">
            <v>3296298.1830230001</v>
          </cell>
          <cell r="E251">
            <v>2316609.9699149998</v>
          </cell>
          <cell r="F251">
            <v>2357211.8855559998</v>
          </cell>
          <cell r="G251">
            <v>2405436.9527170002</v>
          </cell>
          <cell r="I251">
            <v>1529743</v>
          </cell>
          <cell r="J251">
            <v>1935840</v>
          </cell>
          <cell r="K251">
            <v>122447</v>
          </cell>
          <cell r="L251">
            <v>101341.75</v>
          </cell>
          <cell r="N251">
            <v>65133674.33399</v>
          </cell>
          <cell r="O251">
            <v>69503625.414306998</v>
          </cell>
          <cell r="P251">
            <v>134637299.74829599</v>
          </cell>
        </row>
        <row r="252">
          <cell r="A252" t="str">
            <v>R419F</v>
          </cell>
          <cell r="B252" t="str">
            <v>R419F - Gloucestershire (Fire)</v>
          </cell>
          <cell r="C252">
            <v>158762.936479</v>
          </cell>
          <cell r="D252">
            <v>220580.15805</v>
          </cell>
          <cell r="E252">
            <v>145214.03008500001</v>
          </cell>
          <cell r="F252">
            <v>147759.11444400001</v>
          </cell>
          <cell r="G252">
            <v>150782.04728299999</v>
          </cell>
          <cell r="N252">
            <v>3635920.8493019999</v>
          </cell>
          <cell r="O252">
            <v>4198346.4382440001</v>
          </cell>
          <cell r="P252">
            <v>7834267.2875450002</v>
          </cell>
        </row>
        <row r="253">
          <cell r="A253" t="str">
            <v>R422</v>
          </cell>
          <cell r="B253" t="str">
            <v>R422 - Hertfordshire</v>
          </cell>
          <cell r="C253">
            <v>5215912.9283069996</v>
          </cell>
          <cell r="D253">
            <v>7246822.9904190004</v>
          </cell>
          <cell r="E253">
            <v>5058566</v>
          </cell>
          <cell r="F253">
            <v>5126406</v>
          </cell>
          <cell r="I253">
            <v>2349992</v>
          </cell>
          <cell r="J253">
            <v>3163482</v>
          </cell>
          <cell r="K253">
            <v>227277</v>
          </cell>
          <cell r="L253">
            <v>101341.75</v>
          </cell>
          <cell r="N253">
            <v>112601645.977723</v>
          </cell>
          <cell r="O253">
            <v>124811586.01241</v>
          </cell>
          <cell r="P253">
            <v>237413231.990134</v>
          </cell>
        </row>
        <row r="254">
          <cell r="A254" t="str">
            <v>R422U</v>
          </cell>
          <cell r="B254" t="str">
            <v>R422U - Hertfordshire (Upper)</v>
          </cell>
          <cell r="C254">
            <v>4672014.4396620002</v>
          </cell>
          <cell r="D254">
            <v>6491147.7853039997</v>
          </cell>
          <cell r="E254">
            <v>4554987.0474439999</v>
          </cell>
          <cell r="F254">
            <v>4616073.5927809998</v>
          </cell>
          <cell r="I254">
            <v>2349992</v>
          </cell>
          <cell r="J254">
            <v>3163482</v>
          </cell>
          <cell r="K254">
            <v>227277</v>
          </cell>
          <cell r="L254">
            <v>101341.75</v>
          </cell>
          <cell r="N254">
            <v>103866725.460822</v>
          </cell>
          <cell r="O254">
            <v>114709254.15649</v>
          </cell>
          <cell r="P254">
            <v>218575979.617311</v>
          </cell>
        </row>
        <row r="255">
          <cell r="A255" t="str">
            <v>R422F</v>
          </cell>
          <cell r="B255" t="str">
            <v>R422F - Hertfordshire (Fire)</v>
          </cell>
          <cell r="C255">
            <v>543898.48864400003</v>
          </cell>
          <cell r="D255">
            <v>755675.20511600003</v>
          </cell>
          <cell r="E255">
            <v>503578.95255599997</v>
          </cell>
          <cell r="F255">
            <v>510332.40721899999</v>
          </cell>
          <cell r="N255">
            <v>8734920.5169019997</v>
          </cell>
          <cell r="O255">
            <v>10102331.855921</v>
          </cell>
          <cell r="P255">
            <v>18837252.372823</v>
          </cell>
        </row>
        <row r="256">
          <cell r="A256" t="str">
            <v>R428</v>
          </cell>
          <cell r="B256" t="str">
            <v>R428 - Lincolnshire</v>
          </cell>
          <cell r="C256">
            <v>2611990.0422769999</v>
          </cell>
          <cell r="D256">
            <v>3629015.619949</v>
          </cell>
          <cell r="E256">
            <v>2546524</v>
          </cell>
          <cell r="F256">
            <v>2584611</v>
          </cell>
          <cell r="I256">
            <v>1690325</v>
          </cell>
          <cell r="J256">
            <v>2577015</v>
          </cell>
          <cell r="K256">
            <v>300513</v>
          </cell>
          <cell r="L256">
            <v>101341.75</v>
          </cell>
          <cell r="N256">
            <v>101166854.876554</v>
          </cell>
          <cell r="O256">
            <v>98012240.540696993</v>
          </cell>
          <cell r="P256">
            <v>199179095.41725099</v>
          </cell>
        </row>
        <row r="257">
          <cell r="A257" t="str">
            <v>R428U</v>
          </cell>
          <cell r="B257" t="str">
            <v>R428U - Lincolnshire (Upper)</v>
          </cell>
          <cell r="C257">
            <v>2445640.591389</v>
          </cell>
          <cell r="D257">
            <v>3397895.000854</v>
          </cell>
          <cell r="E257">
            <v>2389779.1602030001</v>
          </cell>
          <cell r="F257">
            <v>2425521.811313</v>
          </cell>
          <cell r="I257">
            <v>1690325</v>
          </cell>
          <cell r="J257">
            <v>2577015</v>
          </cell>
          <cell r="K257">
            <v>300513</v>
          </cell>
          <cell r="L257">
            <v>101341.75</v>
          </cell>
          <cell r="N257">
            <v>95270740.839293003</v>
          </cell>
          <cell r="O257">
            <v>91633208.879334003</v>
          </cell>
          <cell r="P257">
            <v>186903949.71862701</v>
          </cell>
        </row>
        <row r="258">
          <cell r="A258" t="str">
            <v>R428F</v>
          </cell>
          <cell r="B258" t="str">
            <v>R428F - Lincolnshire (Fire)</v>
          </cell>
          <cell r="C258">
            <v>166349.45088799999</v>
          </cell>
          <cell r="D258">
            <v>231120.619095</v>
          </cell>
          <cell r="E258">
            <v>156744.83979699999</v>
          </cell>
          <cell r="F258">
            <v>159089.18868699999</v>
          </cell>
          <cell r="N258">
            <v>5896114.0372609999</v>
          </cell>
          <cell r="O258">
            <v>6379031.6613630001</v>
          </cell>
          <cell r="P258">
            <v>12275145.698624</v>
          </cell>
        </row>
        <row r="259">
          <cell r="A259" t="str">
            <v>R429</v>
          </cell>
          <cell r="B259" t="str">
            <v>R429 - Norfolk</v>
          </cell>
          <cell r="C259">
            <v>3550138.5524519999</v>
          </cell>
          <cell r="D259">
            <v>4932449.2250359999</v>
          </cell>
          <cell r="E259">
            <v>3490892</v>
          </cell>
          <cell r="F259">
            <v>3511834</v>
          </cell>
          <cell r="G259">
            <v>3531380</v>
          </cell>
          <cell r="I259">
            <v>2200698</v>
          </cell>
          <cell r="J259">
            <v>3197351</v>
          </cell>
          <cell r="K259">
            <v>207095</v>
          </cell>
          <cell r="L259">
            <v>101341.75</v>
          </cell>
          <cell r="N259">
            <v>140697910.34985301</v>
          </cell>
          <cell r="O259">
            <v>146891543.51040399</v>
          </cell>
          <cell r="P259">
            <v>287589453.86025798</v>
          </cell>
        </row>
        <row r="260">
          <cell r="A260" t="str">
            <v>R429U</v>
          </cell>
          <cell r="B260" t="str">
            <v>R429U - Norfolk (Upper)</v>
          </cell>
          <cell r="C260">
            <v>3319105.9154949998</v>
          </cell>
          <cell r="D260">
            <v>4611459.8511629999</v>
          </cell>
          <cell r="E260">
            <v>3281448.3075290001</v>
          </cell>
          <cell r="F260">
            <v>3301133.8464839999</v>
          </cell>
          <cell r="G260">
            <v>3319507.14151</v>
          </cell>
          <cell r="I260">
            <v>2200698</v>
          </cell>
          <cell r="J260">
            <v>3197351</v>
          </cell>
          <cell r="K260">
            <v>207095</v>
          </cell>
          <cell r="L260">
            <v>101341.75</v>
          </cell>
          <cell r="N260">
            <v>133542062.752064</v>
          </cell>
          <cell r="O260">
            <v>138886035.397928</v>
          </cell>
          <cell r="P260">
            <v>272428098.14999199</v>
          </cell>
        </row>
        <row r="261">
          <cell r="A261" t="str">
            <v>R429F</v>
          </cell>
          <cell r="B261" t="str">
            <v>R429F - Norfolk (Fire)</v>
          </cell>
          <cell r="C261">
            <v>231032.636956</v>
          </cell>
          <cell r="D261">
            <v>320989.37387299997</v>
          </cell>
          <cell r="E261">
            <v>209443.69247099999</v>
          </cell>
          <cell r="F261">
            <v>210700.15351599999</v>
          </cell>
          <cell r="G261">
            <v>211872.85849000001</v>
          </cell>
          <cell r="N261">
            <v>7155847.5977889998</v>
          </cell>
          <cell r="O261">
            <v>8005508.1124759996</v>
          </cell>
          <cell r="P261">
            <v>15161355.710266</v>
          </cell>
        </row>
        <row r="262">
          <cell r="A262" t="str">
            <v>R430</v>
          </cell>
          <cell r="B262" t="str">
            <v>R430 - Northamptonshire</v>
          </cell>
          <cell r="C262">
            <v>2499249.9149859999</v>
          </cell>
          <cell r="D262">
            <v>3472378.0844629998</v>
          </cell>
          <cell r="E262">
            <v>2445350</v>
          </cell>
          <cell r="F262">
            <v>0</v>
          </cell>
          <cell r="I262">
            <v>1336855</v>
          </cell>
          <cell r="J262">
            <v>2079018</v>
          </cell>
          <cell r="K262">
            <v>93385</v>
          </cell>
          <cell r="L262">
            <v>101341.75</v>
          </cell>
          <cell r="N262">
            <v>83516928.591471002</v>
          </cell>
          <cell r="O262">
            <v>81547072.847123995</v>
          </cell>
          <cell r="P262">
            <v>165064001.438595</v>
          </cell>
        </row>
        <row r="263">
          <cell r="A263" t="str">
            <v>R430U</v>
          </cell>
          <cell r="B263" t="str">
            <v>R430U - Northamptonshire (Upper)</v>
          </cell>
          <cell r="C263">
            <v>2318135.7749800002</v>
          </cell>
          <cell r="D263">
            <v>3220743.8774279999</v>
          </cell>
          <cell r="E263">
            <v>2284996.1655080002</v>
          </cell>
          <cell r="F263">
            <v>0</v>
          </cell>
          <cell r="I263">
            <v>1336855</v>
          </cell>
          <cell r="J263">
            <v>2079018</v>
          </cell>
          <cell r="K263">
            <v>93385</v>
          </cell>
          <cell r="L263">
            <v>101341.75</v>
          </cell>
          <cell r="N263">
            <v>78615566.574772999</v>
          </cell>
          <cell r="O263">
            <v>76336431.044588</v>
          </cell>
          <cell r="P263">
            <v>154951997.61936101</v>
          </cell>
        </row>
        <row r="264">
          <cell r="A264" t="str">
            <v>R430F</v>
          </cell>
          <cell r="B264" t="str">
            <v>R430F - Northamptonshire (Fire)</v>
          </cell>
          <cell r="C264">
            <v>181114.140006</v>
          </cell>
          <cell r="D264">
            <v>251634.20703600001</v>
          </cell>
          <cell r="E264">
            <v>160353.83449199999</v>
          </cell>
          <cell r="F264">
            <v>0</v>
          </cell>
          <cell r="N264">
            <v>4901362.0166969998</v>
          </cell>
          <cell r="O264">
            <v>5210641.8025369998</v>
          </cell>
          <cell r="P264">
            <v>10112003.819234001</v>
          </cell>
        </row>
        <row r="265">
          <cell r="A265" t="str">
            <v>R434</v>
          </cell>
          <cell r="B265" t="str">
            <v>R434 - Oxfordshire</v>
          </cell>
          <cell r="C265">
            <v>2933181.6518029999</v>
          </cell>
          <cell r="D265">
            <v>4075268.9934689999</v>
          </cell>
          <cell r="F265">
            <v>0</v>
          </cell>
          <cell r="I265">
            <v>1288734</v>
          </cell>
          <cell r="J265">
            <v>1753403</v>
          </cell>
          <cell r="K265">
            <v>111500</v>
          </cell>
          <cell r="L265">
            <v>101341.75</v>
          </cell>
          <cell r="N265">
            <v>65308571.180771999</v>
          </cell>
          <cell r="O265">
            <v>65560428.109033003</v>
          </cell>
          <cell r="P265">
            <v>130868999.28980599</v>
          </cell>
        </row>
        <row r="266">
          <cell r="A266" t="str">
            <v>R434U</v>
          </cell>
          <cell r="B266" t="str">
            <v>R434U - Oxfordshire (Upper)</v>
          </cell>
          <cell r="C266">
            <v>2660577.0255430001</v>
          </cell>
          <cell r="D266">
            <v>3696520.8241590001</v>
          </cell>
          <cell r="F266">
            <v>0</v>
          </cell>
          <cell r="I266">
            <v>1288734</v>
          </cell>
          <cell r="J266">
            <v>1753403</v>
          </cell>
          <cell r="K266">
            <v>111500</v>
          </cell>
          <cell r="L266">
            <v>101341.75</v>
          </cell>
          <cell r="N266">
            <v>60587321.630590998</v>
          </cell>
          <cell r="O266">
            <v>60659716.018763997</v>
          </cell>
          <cell r="P266">
            <v>121247037.64935499</v>
          </cell>
        </row>
        <row r="267">
          <cell r="A267" t="str">
            <v>R434F</v>
          </cell>
          <cell r="B267" t="str">
            <v>R434F - Oxfordshire (Fire)</v>
          </cell>
          <cell r="C267">
            <v>272604.626261</v>
          </cell>
          <cell r="D267">
            <v>378748.16931099998</v>
          </cell>
          <cell r="F267">
            <v>0</v>
          </cell>
          <cell r="N267">
            <v>4721249.5501809996</v>
          </cell>
          <cell r="O267">
            <v>4900712.0902690003</v>
          </cell>
          <cell r="P267">
            <v>9621961.6404509991</v>
          </cell>
        </row>
        <row r="268">
          <cell r="A268" t="str">
            <v>R438</v>
          </cell>
          <cell r="B268" t="str">
            <v>R438 - Suffolk</v>
          </cell>
          <cell r="C268">
            <v>2997057.2920289999</v>
          </cell>
          <cell r="D268">
            <v>4164015.76982</v>
          </cell>
          <cell r="E268">
            <v>2909509</v>
          </cell>
          <cell r="F268">
            <v>2930505</v>
          </cell>
          <cell r="G268">
            <v>2982349</v>
          </cell>
          <cell r="I268">
            <v>1802059</v>
          </cell>
          <cell r="J268">
            <v>2495490</v>
          </cell>
          <cell r="K268">
            <v>146775</v>
          </cell>
          <cell r="L268">
            <v>101341.75</v>
          </cell>
          <cell r="N268">
            <v>93216893.544725001</v>
          </cell>
          <cell r="O268">
            <v>97384657.703619003</v>
          </cell>
          <cell r="P268">
            <v>190601551.248344</v>
          </cell>
        </row>
        <row r="269">
          <cell r="A269" t="str">
            <v>R438U</v>
          </cell>
          <cell r="B269" t="str">
            <v>R438U - Suffolk (Upper)</v>
          </cell>
          <cell r="C269">
            <v>2803085.560519</v>
          </cell>
          <cell r="D269">
            <v>3894517.6354149999</v>
          </cell>
          <cell r="E269">
            <v>2738535.2337509999</v>
          </cell>
          <cell r="F269">
            <v>2758297.4292850001</v>
          </cell>
          <cell r="G269">
            <v>2807094.879528</v>
          </cell>
          <cell r="I269">
            <v>1802059</v>
          </cell>
          <cell r="J269">
            <v>2495490</v>
          </cell>
          <cell r="K269">
            <v>146775</v>
          </cell>
          <cell r="L269">
            <v>101341.75</v>
          </cell>
          <cell r="N269">
            <v>88258384.751565993</v>
          </cell>
          <cell r="O269">
            <v>91747458.407507002</v>
          </cell>
          <cell r="P269">
            <v>180005843.159073</v>
          </cell>
        </row>
        <row r="270">
          <cell r="A270" t="str">
            <v>R438F</v>
          </cell>
          <cell r="B270" t="str">
            <v>R438F - Suffolk (Fire)</v>
          </cell>
          <cell r="C270">
            <v>193971.73151000001</v>
          </cell>
          <cell r="D270">
            <v>269498.13440600003</v>
          </cell>
          <cell r="E270">
            <v>170973.76624900001</v>
          </cell>
          <cell r="F270">
            <v>172207.57071500001</v>
          </cell>
          <cell r="G270">
            <v>175254.12047200001</v>
          </cell>
          <cell r="N270">
            <v>4958508.7931589996</v>
          </cell>
          <cell r="O270">
            <v>5637199.296112</v>
          </cell>
          <cell r="P270">
            <v>10595708.089271</v>
          </cell>
        </row>
        <row r="271">
          <cell r="A271" t="str">
            <v>R439</v>
          </cell>
          <cell r="B271" t="str">
            <v>R439 - Surrey</v>
          </cell>
          <cell r="C271">
            <v>5743158.6186239999</v>
          </cell>
          <cell r="D271">
            <v>7979361.3289059997</v>
          </cell>
          <cell r="F271">
            <v>0</v>
          </cell>
          <cell r="I271">
            <v>2656714</v>
          </cell>
          <cell r="J271">
            <v>3056532</v>
          </cell>
          <cell r="K271">
            <v>250060</v>
          </cell>
          <cell r="L271">
            <v>101341.75</v>
          </cell>
          <cell r="N271">
            <v>104486663.096191</v>
          </cell>
          <cell r="O271">
            <v>115863676.12763</v>
          </cell>
          <cell r="P271">
            <v>220350339.22382101</v>
          </cell>
        </row>
        <row r="272">
          <cell r="A272" t="str">
            <v>R439U</v>
          </cell>
          <cell r="B272" t="str">
            <v>R439U - Surrey (Upper)</v>
          </cell>
          <cell r="C272">
            <v>4818285.6748660002</v>
          </cell>
          <cell r="D272">
            <v>6694372.3721939996</v>
          </cell>
          <cell r="F272">
            <v>0</v>
          </cell>
          <cell r="I272">
            <v>2656714</v>
          </cell>
          <cell r="J272">
            <v>3056532</v>
          </cell>
          <cell r="K272">
            <v>250060</v>
          </cell>
          <cell r="L272">
            <v>101341.75</v>
          </cell>
          <cell r="N272">
            <v>93892673.464215994</v>
          </cell>
          <cell r="O272">
            <v>104741242.55009601</v>
          </cell>
          <cell r="P272">
            <v>198633916.014312</v>
          </cell>
        </row>
        <row r="273">
          <cell r="A273" t="str">
            <v>R439F</v>
          </cell>
          <cell r="B273" t="str">
            <v>R439F - Surrey (Fire)</v>
          </cell>
          <cell r="C273">
            <v>924872.94375800004</v>
          </cell>
          <cell r="D273">
            <v>1284988.9567110001</v>
          </cell>
          <cell r="F273">
            <v>0</v>
          </cell>
          <cell r="N273">
            <v>10593989.631975001</v>
          </cell>
          <cell r="O273">
            <v>11122433.577533999</v>
          </cell>
          <cell r="P273">
            <v>21716423.209509</v>
          </cell>
        </row>
        <row r="274">
          <cell r="A274" t="str">
            <v>R440</v>
          </cell>
          <cell r="B274" t="str">
            <v>R440 - Warwickshire</v>
          </cell>
          <cell r="C274">
            <v>2414318.9803539999</v>
          </cell>
          <cell r="D274">
            <v>3354377.753908</v>
          </cell>
          <cell r="E274">
            <v>2348090</v>
          </cell>
          <cell r="F274">
            <v>0</v>
          </cell>
          <cell r="I274">
            <v>1281334</v>
          </cell>
          <cell r="J274">
            <v>1709813</v>
          </cell>
          <cell r="K274">
            <v>76122</v>
          </cell>
          <cell r="L274">
            <v>101341.75</v>
          </cell>
          <cell r="N274">
            <v>58174806.671058998</v>
          </cell>
          <cell r="O274">
            <v>59251020.168574996</v>
          </cell>
          <cell r="P274">
            <v>117425826.839633</v>
          </cell>
        </row>
        <row r="275">
          <cell r="A275" t="str">
            <v>R440U</v>
          </cell>
          <cell r="B275" t="str">
            <v>R440U - Warwickshire (Upper)</v>
          </cell>
          <cell r="C275">
            <v>2220875.848311</v>
          </cell>
          <cell r="D275">
            <v>3085614.0387360002</v>
          </cell>
          <cell r="E275">
            <v>2165537.3309510001</v>
          </cell>
          <cell r="F275">
            <v>0</v>
          </cell>
          <cell r="I275">
            <v>1281334</v>
          </cell>
          <cell r="J275">
            <v>1709813</v>
          </cell>
          <cell r="K275">
            <v>76122</v>
          </cell>
          <cell r="L275">
            <v>101341.75</v>
          </cell>
          <cell r="N275">
            <v>54332687.958625004</v>
          </cell>
          <cell r="O275">
            <v>55089835.251138002</v>
          </cell>
          <cell r="P275">
            <v>109422523.20976301</v>
          </cell>
        </row>
        <row r="276">
          <cell r="A276" t="str">
            <v>R440F</v>
          </cell>
          <cell r="B276" t="str">
            <v>R440F - Warwickshire (Fire)</v>
          </cell>
          <cell r="C276">
            <v>193443.13204299999</v>
          </cell>
          <cell r="D276">
            <v>268763.715172</v>
          </cell>
          <cell r="E276">
            <v>182552.66904899999</v>
          </cell>
          <cell r="F276">
            <v>0</v>
          </cell>
          <cell r="N276">
            <v>3842118.7124339999</v>
          </cell>
          <cell r="O276">
            <v>4161184.917436</v>
          </cell>
          <cell r="P276">
            <v>8003303.6298700003</v>
          </cell>
        </row>
        <row r="277">
          <cell r="A277" t="str">
            <v>R441</v>
          </cell>
          <cell r="B277" t="str">
            <v>R441 - West Sussex</v>
          </cell>
          <cell r="C277">
            <v>3945806.5004210002</v>
          </cell>
          <cell r="D277">
            <v>5482177.6467570001</v>
          </cell>
          <cell r="E277">
            <v>3893918</v>
          </cell>
          <cell r="F277">
            <v>3915432</v>
          </cell>
          <cell r="G277">
            <v>3979665</v>
          </cell>
          <cell r="I277">
            <v>2284579</v>
          </cell>
          <cell r="J277">
            <v>2527664</v>
          </cell>
          <cell r="K277">
            <v>155965</v>
          </cell>
          <cell r="L277">
            <v>101341.75</v>
          </cell>
          <cell r="N277">
            <v>71935076.986693993</v>
          </cell>
          <cell r="O277">
            <v>85468548.123618007</v>
          </cell>
          <cell r="P277">
            <v>157403625.110313</v>
          </cell>
        </row>
        <row r="278">
          <cell r="A278" t="str">
            <v>R441U</v>
          </cell>
          <cell r="B278" t="str">
            <v>R441U - West Sussex (Upper)</v>
          </cell>
          <cell r="C278">
            <v>3555813.5905610002</v>
          </cell>
          <cell r="D278">
            <v>4940333.9419029998</v>
          </cell>
          <cell r="E278">
            <v>3554524.1780539998</v>
          </cell>
          <cell r="F278">
            <v>3574163.0182050001</v>
          </cell>
          <cell r="G278">
            <v>3632797.4710960002</v>
          </cell>
          <cell r="I278">
            <v>2284579</v>
          </cell>
          <cell r="J278">
            <v>2527664</v>
          </cell>
          <cell r="K278">
            <v>155965</v>
          </cell>
          <cell r="L278">
            <v>101341.75</v>
          </cell>
          <cell r="N278">
            <v>66908127.682972997</v>
          </cell>
          <cell r="O278">
            <v>79187825.891387999</v>
          </cell>
          <cell r="P278">
            <v>146095953.57436201</v>
          </cell>
        </row>
        <row r="279">
          <cell r="A279" t="str">
            <v>R441F</v>
          </cell>
          <cell r="B279" t="str">
            <v>R441F - West Sussex (Fire)</v>
          </cell>
          <cell r="C279">
            <v>389992.90985900001</v>
          </cell>
          <cell r="D279">
            <v>541843.70485400001</v>
          </cell>
          <cell r="E279">
            <v>339393.82194599998</v>
          </cell>
          <cell r="F279">
            <v>341268.98179500003</v>
          </cell>
          <cell r="G279">
            <v>346867.52890400001</v>
          </cell>
          <cell r="N279">
            <v>5026949.3037210004</v>
          </cell>
          <cell r="O279">
            <v>6280722.2322300002</v>
          </cell>
          <cell r="P279">
            <v>11307671.535951</v>
          </cell>
        </row>
        <row r="280">
          <cell r="A280" t="str">
            <v>R436</v>
          </cell>
          <cell r="B280" t="str">
            <v>R436 - Somerset</v>
          </cell>
          <cell r="C280">
            <v>2090074.5855729999</v>
          </cell>
          <cell r="D280">
            <v>2903882.9379659998</v>
          </cell>
          <cell r="E280">
            <v>2041552</v>
          </cell>
          <cell r="F280">
            <v>2090131</v>
          </cell>
          <cell r="G280">
            <v>2113658</v>
          </cell>
          <cell r="I280">
            <v>1449547</v>
          </cell>
          <cell r="J280">
            <v>1911034</v>
          </cell>
          <cell r="K280">
            <v>182043</v>
          </cell>
          <cell r="L280">
            <v>101341.75</v>
          </cell>
          <cell r="N280">
            <v>61992516.478542998</v>
          </cell>
          <cell r="O280">
            <v>62850914.10351</v>
          </cell>
          <cell r="P280">
            <v>124843430.58205301</v>
          </cell>
        </row>
        <row r="281">
          <cell r="A281" t="str">
            <v>R618</v>
          </cell>
          <cell r="B281" t="str">
            <v>R618 - North Yorkshire</v>
          </cell>
          <cell r="C281">
            <v>2552155.8663639999</v>
          </cell>
          <cell r="D281">
            <v>3545883.9251560001</v>
          </cell>
          <cell r="E281">
            <v>2495488</v>
          </cell>
          <cell r="F281">
            <v>0</v>
          </cell>
          <cell r="I281">
            <v>1451376</v>
          </cell>
          <cell r="J281">
            <v>1854440</v>
          </cell>
          <cell r="K281">
            <v>135769</v>
          </cell>
          <cell r="L281">
            <v>101341.75</v>
          </cell>
          <cell r="N281">
            <v>61460766.428897999</v>
          </cell>
          <cell r="O281">
            <v>61175285.073109999</v>
          </cell>
          <cell r="P281">
            <v>122636051.502009</v>
          </cell>
        </row>
        <row r="282">
          <cell r="A282" t="str">
            <v>R633</v>
          </cell>
          <cell r="B282" t="str">
            <v>R633 - Buckinghamshire</v>
          </cell>
          <cell r="C282">
            <v>2392011.02709</v>
          </cell>
          <cell r="D282">
            <v>3323383.7954580002</v>
          </cell>
          <cell r="E282">
            <v>2321985</v>
          </cell>
          <cell r="F282">
            <v>0</v>
          </cell>
          <cell r="I282">
            <v>1019581</v>
          </cell>
          <cell r="J282">
            <v>1278823</v>
          </cell>
          <cell r="K282">
            <v>120256</v>
          </cell>
          <cell r="L282">
            <v>101341.75</v>
          </cell>
          <cell r="N282">
            <v>40395633.940255001</v>
          </cell>
          <cell r="O282">
            <v>44343045.979843996</v>
          </cell>
          <cell r="P282">
            <v>84738679.920099005</v>
          </cell>
        </row>
        <row r="283">
          <cell r="A283" t="str">
            <v>R634</v>
          </cell>
          <cell r="B283" t="str">
            <v>R634 - Derbyshire</v>
          </cell>
          <cell r="C283">
            <v>2889380.513115</v>
          </cell>
          <cell r="D283">
            <v>4014413.0890060002</v>
          </cell>
          <cell r="E283">
            <v>2812039</v>
          </cell>
          <cell r="F283">
            <v>0</v>
          </cell>
          <cell r="I283">
            <v>1876623</v>
          </cell>
          <cell r="J283">
            <v>2775463</v>
          </cell>
          <cell r="K283">
            <v>138375</v>
          </cell>
          <cell r="L283">
            <v>101341.75</v>
          </cell>
          <cell r="N283">
            <v>102447197.089642</v>
          </cell>
          <cell r="O283">
            <v>98132746.252158001</v>
          </cell>
          <cell r="P283">
            <v>200579943.3418</v>
          </cell>
        </row>
        <row r="284">
          <cell r="A284" t="str">
            <v>R635</v>
          </cell>
          <cell r="B284" t="str">
            <v>R635 - Dorset</v>
          </cell>
          <cell r="C284">
            <v>2094954.4762909999</v>
          </cell>
          <cell r="D284">
            <v>2910662.9024189999</v>
          </cell>
          <cell r="E284">
            <v>2038469</v>
          </cell>
          <cell r="F284">
            <v>0</v>
          </cell>
          <cell r="I284">
            <v>1248396</v>
          </cell>
          <cell r="J284">
            <v>1480725</v>
          </cell>
          <cell r="K284">
            <v>101995</v>
          </cell>
          <cell r="L284">
            <v>101341.75</v>
          </cell>
          <cell r="N284">
            <v>36393661.617321</v>
          </cell>
          <cell r="O284">
            <v>36979734.928962998</v>
          </cell>
          <cell r="P284">
            <v>73373396.546284005</v>
          </cell>
        </row>
        <row r="285">
          <cell r="A285" t="str">
            <v>R637</v>
          </cell>
          <cell r="B285" t="str">
            <v>R637 - East Sussex</v>
          </cell>
          <cell r="C285">
            <v>2482233.5945159998</v>
          </cell>
          <cell r="D285">
            <v>3448736.1517690001</v>
          </cell>
          <cell r="E285">
            <v>2435074</v>
          </cell>
          <cell r="F285">
            <v>0</v>
          </cell>
          <cell r="I285">
            <v>1672358</v>
          </cell>
          <cell r="J285">
            <v>1978434</v>
          </cell>
          <cell r="K285">
            <v>112203</v>
          </cell>
          <cell r="L285">
            <v>101341.75</v>
          </cell>
          <cell r="N285">
            <v>68129943.793015003</v>
          </cell>
          <cell r="O285">
            <v>68957525.013768002</v>
          </cell>
          <cell r="P285">
            <v>137087468.80678299</v>
          </cell>
        </row>
        <row r="286">
          <cell r="A286" t="str">
            <v>R638</v>
          </cell>
          <cell r="B286" t="str">
            <v>R638 - Hampshire</v>
          </cell>
          <cell r="C286">
            <v>5462504.0956809996</v>
          </cell>
          <cell r="D286">
            <v>7589428.8900039997</v>
          </cell>
          <cell r="E286">
            <v>5358117</v>
          </cell>
          <cell r="F286">
            <v>5427667</v>
          </cell>
          <cell r="G286">
            <v>5466517</v>
          </cell>
          <cell r="I286">
            <v>2929722</v>
          </cell>
          <cell r="J286">
            <v>3637943</v>
          </cell>
          <cell r="K286">
            <v>229593</v>
          </cell>
          <cell r="L286">
            <v>101341.75</v>
          </cell>
          <cell r="N286">
            <v>109144677.212781</v>
          </cell>
          <cell r="O286">
            <v>129085808.902502</v>
          </cell>
          <cell r="P286">
            <v>238230486.115282</v>
          </cell>
        </row>
        <row r="287">
          <cell r="A287" t="str">
            <v>R639</v>
          </cell>
          <cell r="B287" t="str">
            <v>R639 - Leicestershire</v>
          </cell>
          <cell r="C287">
            <v>2478141.9076319998</v>
          </cell>
          <cell r="D287">
            <v>3443051.2925720001</v>
          </cell>
          <cell r="E287">
            <v>2427360</v>
          </cell>
          <cell r="F287">
            <v>2452865</v>
          </cell>
          <cell r="I287">
            <v>1507209</v>
          </cell>
          <cell r="J287">
            <v>1847283</v>
          </cell>
          <cell r="K287">
            <v>100930</v>
          </cell>
          <cell r="L287">
            <v>101341.75</v>
          </cell>
          <cell r="N287">
            <v>56158636.148313001</v>
          </cell>
          <cell r="O287">
            <v>59790200.012667</v>
          </cell>
          <cell r="P287">
            <v>115948836.16098</v>
          </cell>
        </row>
        <row r="288">
          <cell r="A288" t="str">
            <v>R640</v>
          </cell>
          <cell r="B288" t="str">
            <v>R640 - Staffordshire</v>
          </cell>
          <cell r="C288">
            <v>3073217.5393460002</v>
          </cell>
          <cell r="D288">
            <v>4269830.3872800004</v>
          </cell>
          <cell r="E288">
            <v>2986168</v>
          </cell>
          <cell r="F288">
            <v>3006980</v>
          </cell>
          <cell r="I288">
            <v>2023492</v>
          </cell>
          <cell r="J288">
            <v>2710164</v>
          </cell>
          <cell r="K288">
            <v>126991</v>
          </cell>
          <cell r="L288">
            <v>101341.75</v>
          </cell>
          <cell r="N288">
            <v>91843892.377019003</v>
          </cell>
          <cell r="O288">
            <v>94757955.143592</v>
          </cell>
          <cell r="P288">
            <v>186601847.52061099</v>
          </cell>
        </row>
        <row r="289">
          <cell r="A289" t="str">
            <v>R663</v>
          </cell>
          <cell r="B289" t="str">
            <v>R663 - Cambridgeshire</v>
          </cell>
          <cell r="C289">
            <v>2398748.32284</v>
          </cell>
          <cell r="D289">
            <v>3332744.3791959998</v>
          </cell>
          <cell r="F289">
            <v>0</v>
          </cell>
          <cell r="I289">
            <v>1218599</v>
          </cell>
          <cell r="J289">
            <v>1778272</v>
          </cell>
          <cell r="K289">
            <v>122976</v>
          </cell>
          <cell r="L289">
            <v>101341.75</v>
          </cell>
          <cell r="N289">
            <v>59351669.932685003</v>
          </cell>
          <cell r="O289">
            <v>56890573.465200998</v>
          </cell>
          <cell r="P289">
            <v>116242243.39788599</v>
          </cell>
        </row>
        <row r="290">
          <cell r="A290" t="str">
            <v>R665</v>
          </cell>
          <cell r="B290" t="str">
            <v>R665 - Devon</v>
          </cell>
          <cell r="C290">
            <v>3363038.7193029998</v>
          </cell>
          <cell r="D290">
            <v>4672498.6869409997</v>
          </cell>
          <cell r="E290">
            <v>3301491</v>
          </cell>
          <cell r="F290">
            <v>0</v>
          </cell>
          <cell r="I290">
            <v>2190035</v>
          </cell>
          <cell r="J290">
            <v>2735850</v>
          </cell>
          <cell r="K290">
            <v>227334</v>
          </cell>
          <cell r="L290">
            <v>101341.75</v>
          </cell>
          <cell r="N290">
            <v>93167883.466942996</v>
          </cell>
          <cell r="O290">
            <v>90448740.962366</v>
          </cell>
          <cell r="P290">
            <v>183616624.42930901</v>
          </cell>
        </row>
        <row r="291">
          <cell r="A291" t="str">
            <v>R666</v>
          </cell>
          <cell r="B291" t="str">
            <v>R666 - Essex</v>
          </cell>
          <cell r="C291">
            <v>6004765.9199090004</v>
          </cell>
          <cell r="D291">
            <v>8342830.1658030003</v>
          </cell>
          <cell r="E291">
            <v>5822753</v>
          </cell>
          <cell r="F291">
            <v>5911098</v>
          </cell>
          <cell r="G291">
            <v>5979983</v>
          </cell>
          <cell r="I291">
            <v>3417361</v>
          </cell>
          <cell r="J291">
            <v>4529353</v>
          </cell>
          <cell r="K291">
            <v>253533</v>
          </cell>
          <cell r="L291">
            <v>101341.75</v>
          </cell>
          <cell r="N291">
            <v>160318565.85899499</v>
          </cell>
          <cell r="O291">
            <v>175055382.30294099</v>
          </cell>
          <cell r="P291">
            <v>335373948.16193599</v>
          </cell>
        </row>
        <row r="292">
          <cell r="A292" t="str">
            <v>R667</v>
          </cell>
          <cell r="B292" t="str">
            <v>R667 - Kent</v>
          </cell>
          <cell r="C292">
            <v>5952919.6232899996</v>
          </cell>
          <cell r="D292">
            <v>8270796.5756209996</v>
          </cell>
          <cell r="E292">
            <v>5775872</v>
          </cell>
          <cell r="F292">
            <v>0</v>
          </cell>
          <cell r="I292">
            <v>3408417</v>
          </cell>
          <cell r="J292">
            <v>4716769</v>
          </cell>
          <cell r="K292">
            <v>326667</v>
          </cell>
          <cell r="L292">
            <v>101341.75</v>
          </cell>
          <cell r="N292">
            <v>170539912.895987</v>
          </cell>
          <cell r="O292">
            <v>169558250.927535</v>
          </cell>
          <cell r="P292">
            <v>340098163.82352197</v>
          </cell>
        </row>
        <row r="293">
          <cell r="A293" t="str">
            <v>R668</v>
          </cell>
          <cell r="B293" t="str">
            <v>R668 - Lancashire</v>
          </cell>
          <cell r="C293">
            <v>4407241.9438410001</v>
          </cell>
          <cell r="D293">
            <v>6123281.3281129999</v>
          </cell>
          <cell r="E293">
            <v>4280969</v>
          </cell>
          <cell r="F293">
            <v>0</v>
          </cell>
          <cell r="I293">
            <v>3076344</v>
          </cell>
          <cell r="J293">
            <v>4222263</v>
          </cell>
          <cell r="K293">
            <v>210752</v>
          </cell>
          <cell r="L293">
            <v>101341.75</v>
          </cell>
          <cell r="N293">
            <v>171974745.941293</v>
          </cell>
          <cell r="O293">
            <v>166574090.721975</v>
          </cell>
          <cell r="P293">
            <v>338548836.66326803</v>
          </cell>
        </row>
        <row r="294">
          <cell r="A294" t="str">
            <v>R669</v>
          </cell>
          <cell r="B294" t="str">
            <v>R669 - Nottinghamshire</v>
          </cell>
          <cell r="C294">
            <v>3187097.0134109999</v>
          </cell>
          <cell r="D294">
            <v>4428050.8948179996</v>
          </cell>
          <cell r="E294">
            <v>3123928</v>
          </cell>
          <cell r="F294">
            <v>0</v>
          </cell>
          <cell r="I294">
            <v>1870185</v>
          </cell>
          <cell r="J294">
            <v>2698769</v>
          </cell>
          <cell r="K294">
            <v>152120</v>
          </cell>
          <cell r="L294">
            <v>101341.75</v>
          </cell>
          <cell r="N294">
            <v>98838520.400325</v>
          </cell>
          <cell r="O294">
            <v>95153627.550304994</v>
          </cell>
          <cell r="P294">
            <v>193992147.95063001</v>
          </cell>
        </row>
        <row r="295">
          <cell r="A295" t="str">
            <v>R671</v>
          </cell>
          <cell r="B295" t="str">
            <v>R671 - Worcestershire</v>
          </cell>
          <cell r="C295">
            <v>2268453.1238549999</v>
          </cell>
          <cell r="D295">
            <v>3151716.387255</v>
          </cell>
          <cell r="E295">
            <v>2204309</v>
          </cell>
          <cell r="F295">
            <v>0</v>
          </cell>
          <cell r="I295">
            <v>1400787</v>
          </cell>
          <cell r="J295">
            <v>1824618</v>
          </cell>
          <cell r="K295">
            <v>77937</v>
          </cell>
          <cell r="L295">
            <v>101341.75</v>
          </cell>
          <cell r="N295">
            <v>57623420.117168002</v>
          </cell>
          <cell r="O295">
            <v>57763146.239208996</v>
          </cell>
          <cell r="P295">
            <v>115386566.35637701</v>
          </cell>
        </row>
        <row r="296">
          <cell r="A296" t="str">
            <v>R601</v>
          </cell>
          <cell r="B296" t="str">
            <v>R601 - Isle of Wight Council</v>
          </cell>
          <cell r="C296">
            <v>742032.27266500005</v>
          </cell>
          <cell r="D296">
            <v>1030955.9624740001</v>
          </cell>
          <cell r="E296">
            <v>724777</v>
          </cell>
          <cell r="F296">
            <v>0</v>
          </cell>
          <cell r="I296">
            <v>485219</v>
          </cell>
          <cell r="J296">
            <v>586431</v>
          </cell>
          <cell r="K296">
            <v>23610</v>
          </cell>
          <cell r="L296">
            <v>77095.399999999994</v>
          </cell>
          <cell r="M296">
            <v>693.23</v>
          </cell>
          <cell r="N296">
            <v>29742745.690377001</v>
          </cell>
          <cell r="O296">
            <v>27276407.424031999</v>
          </cell>
          <cell r="P296">
            <v>57019153.114409</v>
          </cell>
        </row>
        <row r="297">
          <cell r="A297" t="str">
            <v>R601L</v>
          </cell>
          <cell r="B297" t="str">
            <v>R601L - Isle of Wight Council (Lower)</v>
          </cell>
          <cell r="C297">
            <v>105626.908757</v>
          </cell>
          <cell r="D297">
            <v>146754.65662600001</v>
          </cell>
          <cell r="E297">
            <v>96182.111785999994</v>
          </cell>
          <cell r="F297">
            <v>0</v>
          </cell>
          <cell r="M297">
            <v>693.23</v>
          </cell>
          <cell r="N297">
            <v>3926837.433133</v>
          </cell>
          <cell r="O297">
            <v>3049558.4802669999</v>
          </cell>
          <cell r="P297">
            <v>6976395.9134</v>
          </cell>
        </row>
        <row r="298">
          <cell r="A298" t="str">
            <v>R601U</v>
          </cell>
          <cell r="B298" t="str">
            <v>R601U - Isle of Wight Council (Upper)</v>
          </cell>
          <cell r="C298">
            <v>588199.56323800003</v>
          </cell>
          <cell r="D298">
            <v>817225.70457299997</v>
          </cell>
          <cell r="E298">
            <v>584836.51482100005</v>
          </cell>
          <cell r="F298">
            <v>0</v>
          </cell>
          <cell r="I298">
            <v>485219</v>
          </cell>
          <cell r="J298">
            <v>586431</v>
          </cell>
          <cell r="K298">
            <v>23610</v>
          </cell>
          <cell r="L298">
            <v>77095.399999999994</v>
          </cell>
          <cell r="N298">
            <v>24136903.881967999</v>
          </cell>
          <cell r="O298">
            <v>22456208.841414001</v>
          </cell>
          <cell r="P298">
            <v>46593112.723382004</v>
          </cell>
        </row>
        <row r="299">
          <cell r="A299" t="str">
            <v>R601F</v>
          </cell>
          <cell r="B299" t="str">
            <v>R601F - Isle of Wight Council (Fire)</v>
          </cell>
          <cell r="C299">
            <v>48205.800669999997</v>
          </cell>
          <cell r="D299">
            <v>66975.601274999994</v>
          </cell>
          <cell r="E299">
            <v>43758.373394000002</v>
          </cell>
          <cell r="F299">
            <v>0</v>
          </cell>
          <cell r="N299">
            <v>1679004.375277</v>
          </cell>
          <cell r="O299">
            <v>1770640.1023510001</v>
          </cell>
          <cell r="P299">
            <v>3449644.4776280001</v>
          </cell>
        </row>
        <row r="300">
          <cell r="A300" t="str">
            <v>R672</v>
          </cell>
          <cell r="B300" t="str">
            <v>R672 - Cornwall</v>
          </cell>
          <cell r="C300">
            <v>2500615.4708639998</v>
          </cell>
          <cell r="D300">
            <v>3474275.3442279999</v>
          </cell>
          <cell r="E300">
            <v>2513306</v>
          </cell>
          <cell r="F300">
            <v>0</v>
          </cell>
          <cell r="I300">
            <v>1509754</v>
          </cell>
          <cell r="J300">
            <v>2137382</v>
          </cell>
          <cell r="K300">
            <v>107097</v>
          </cell>
          <cell r="L300">
            <v>101341.75</v>
          </cell>
          <cell r="M300">
            <v>693.23</v>
          </cell>
          <cell r="N300">
            <v>101776666.908499</v>
          </cell>
          <cell r="O300">
            <v>93072729.787617996</v>
          </cell>
          <cell r="P300">
            <v>194849396.696118</v>
          </cell>
        </row>
        <row r="301">
          <cell r="A301" t="str">
            <v>R672L</v>
          </cell>
          <cell r="B301" t="str">
            <v>R672L - Cornwall (Lower)</v>
          </cell>
          <cell r="C301">
            <v>341113.050346</v>
          </cell>
          <cell r="D301">
            <v>473931.58773099998</v>
          </cell>
          <cell r="E301">
            <v>355400.07702600001</v>
          </cell>
          <cell r="F301">
            <v>0</v>
          </cell>
          <cell r="M301">
            <v>693.23</v>
          </cell>
          <cell r="N301">
            <v>14436323.518028</v>
          </cell>
          <cell r="O301">
            <v>11259709.66663</v>
          </cell>
          <cell r="P301">
            <v>25696033.184657998</v>
          </cell>
        </row>
        <row r="302">
          <cell r="A302" t="str">
            <v>R672U</v>
          </cell>
          <cell r="B302" t="str">
            <v>R672U - Cornwall (Upper)</v>
          </cell>
          <cell r="C302">
            <v>1966961.893068</v>
          </cell>
          <cell r="D302">
            <v>2732834.0913450001</v>
          </cell>
          <cell r="E302">
            <v>1971181.8638269999</v>
          </cell>
          <cell r="F302">
            <v>0</v>
          </cell>
          <cell r="I302">
            <v>1509754</v>
          </cell>
          <cell r="J302">
            <v>2137382</v>
          </cell>
          <cell r="K302">
            <v>107097</v>
          </cell>
          <cell r="L302">
            <v>101341.75</v>
          </cell>
          <cell r="N302">
            <v>80296151.668141007</v>
          </cell>
          <cell r="O302">
            <v>74377939.253529996</v>
          </cell>
          <cell r="P302">
            <v>154674090.921671</v>
          </cell>
        </row>
        <row r="303">
          <cell r="A303" t="str">
            <v>R672F</v>
          </cell>
          <cell r="B303" t="str">
            <v>R672F - Cornwall (Fire)</v>
          </cell>
          <cell r="C303">
            <v>192540.52744999999</v>
          </cell>
          <cell r="D303">
            <v>267509.66515199997</v>
          </cell>
          <cell r="E303">
            <v>186724.05914699999</v>
          </cell>
          <cell r="F303">
            <v>0</v>
          </cell>
          <cell r="N303">
            <v>7044191.7223309996</v>
          </cell>
          <cell r="O303">
            <v>7435080.8674569996</v>
          </cell>
          <cell r="P303">
            <v>14479272.589788999</v>
          </cell>
        </row>
        <row r="304">
          <cell r="A304" t="str">
            <v>R674</v>
          </cell>
          <cell r="B304" t="str">
            <v>R674 - Northumberland</v>
          </cell>
          <cell r="C304">
            <v>1556268.001102</v>
          </cell>
          <cell r="D304">
            <v>2162229.10249</v>
          </cell>
          <cell r="E304">
            <v>1537664</v>
          </cell>
          <cell r="F304">
            <v>0</v>
          </cell>
          <cell r="I304">
            <v>718742</v>
          </cell>
          <cell r="J304">
            <v>1164153</v>
          </cell>
          <cell r="K304">
            <v>47552</v>
          </cell>
          <cell r="L304">
            <v>89218.57</v>
          </cell>
          <cell r="M304">
            <v>693.23</v>
          </cell>
          <cell r="N304">
            <v>62548197.157713003</v>
          </cell>
          <cell r="O304">
            <v>58567816.395323001</v>
          </cell>
          <cell r="P304">
            <v>121116013.553036</v>
          </cell>
        </row>
        <row r="305">
          <cell r="A305" t="str">
            <v>R674L</v>
          </cell>
          <cell r="B305" t="str">
            <v>R674L - Northumberland (Lower)</v>
          </cell>
          <cell r="C305">
            <v>233738.759402</v>
          </cell>
          <cell r="D305">
            <v>324749.17405099998</v>
          </cell>
          <cell r="E305">
            <v>238930.07073400001</v>
          </cell>
          <cell r="F305">
            <v>0</v>
          </cell>
          <cell r="M305">
            <v>693.23</v>
          </cell>
          <cell r="N305">
            <v>9140101.2217309996</v>
          </cell>
          <cell r="O305">
            <v>7121430.8442120003</v>
          </cell>
          <cell r="P305">
            <v>16261532.065943001</v>
          </cell>
        </row>
        <row r="306">
          <cell r="A306" t="str">
            <v>R674U</v>
          </cell>
          <cell r="B306" t="str">
            <v>R674U - Northumberland (Upper)</v>
          </cell>
          <cell r="C306">
            <v>1224052.965082</v>
          </cell>
          <cell r="D306">
            <v>1700660.131941</v>
          </cell>
          <cell r="E306">
            <v>1207277.829046</v>
          </cell>
          <cell r="F306">
            <v>0</v>
          </cell>
          <cell r="I306">
            <v>718742</v>
          </cell>
          <cell r="J306">
            <v>1164153</v>
          </cell>
          <cell r="K306">
            <v>47552</v>
          </cell>
          <cell r="L306">
            <v>89218.57</v>
          </cell>
          <cell r="N306">
            <v>50054159.593539998</v>
          </cell>
          <cell r="O306">
            <v>47904371.800273001</v>
          </cell>
          <cell r="P306">
            <v>97958531.393812999</v>
          </cell>
        </row>
        <row r="307">
          <cell r="A307" t="str">
            <v>R674F</v>
          </cell>
          <cell r="B307" t="str">
            <v>R674F - Northumberland (Fire)</v>
          </cell>
          <cell r="C307">
            <v>98476.276616999996</v>
          </cell>
          <cell r="D307">
            <v>136819.79649800001</v>
          </cell>
          <cell r="E307">
            <v>91456.100219</v>
          </cell>
          <cell r="F307">
            <v>0</v>
          </cell>
          <cell r="N307">
            <v>3353936.3424419998</v>
          </cell>
          <cell r="O307">
            <v>3542013.7508379999</v>
          </cell>
          <cell r="P307">
            <v>6895950.0932799997</v>
          </cell>
        </row>
        <row r="308">
          <cell r="A308" t="str">
            <v>R602</v>
          </cell>
          <cell r="B308" t="str">
            <v>R602 - Bath &amp; North East Somerset</v>
          </cell>
          <cell r="C308">
            <v>803422.93324200006</v>
          </cell>
          <cell r="D308">
            <v>1116250.1873939999</v>
          </cell>
          <cell r="E308">
            <v>790219</v>
          </cell>
          <cell r="F308">
            <v>798667</v>
          </cell>
          <cell r="G308">
            <v>813371</v>
          </cell>
          <cell r="I308">
            <v>442867</v>
          </cell>
          <cell r="J308">
            <v>558376</v>
          </cell>
          <cell r="K308">
            <v>37407</v>
          </cell>
          <cell r="L308">
            <v>89218.57</v>
          </cell>
          <cell r="M308">
            <v>693.23</v>
          </cell>
          <cell r="N308">
            <v>21500316.151354998</v>
          </cell>
          <cell r="O308">
            <v>22446224.454948001</v>
          </cell>
          <cell r="P308">
            <v>43946540.606302999</v>
          </cell>
        </row>
        <row r="309">
          <cell r="A309" t="str">
            <v>R602L</v>
          </cell>
          <cell r="B309" t="str">
            <v>R602L - Bath &amp; North East Somerset (Lower)</v>
          </cell>
          <cell r="C309">
            <v>185477.88358600001</v>
          </cell>
          <cell r="D309">
            <v>257697.05312600001</v>
          </cell>
          <cell r="E309">
            <v>166184.204425</v>
          </cell>
          <cell r="F309">
            <v>167960.831106</v>
          </cell>
          <cell r="G309">
            <v>171053.10368100001</v>
          </cell>
          <cell r="M309">
            <v>693.23</v>
          </cell>
          <cell r="N309">
            <v>4144089.7932899999</v>
          </cell>
          <cell r="O309">
            <v>3691374.2709860001</v>
          </cell>
          <cell r="P309">
            <v>7835464.0642750002</v>
          </cell>
        </row>
        <row r="310">
          <cell r="A310" t="str">
            <v>R602U</v>
          </cell>
          <cell r="B310" t="str">
            <v>R602U - Bath &amp; North East Somerset (Upper)</v>
          </cell>
          <cell r="C310">
            <v>617945.04965599999</v>
          </cell>
          <cell r="D310">
            <v>858553.13426700002</v>
          </cell>
          <cell r="E310">
            <v>624034.795575</v>
          </cell>
          <cell r="F310">
            <v>630706.168894</v>
          </cell>
          <cell r="G310">
            <v>642317.89631900005</v>
          </cell>
          <cell r="I310">
            <v>442867</v>
          </cell>
          <cell r="J310">
            <v>558376</v>
          </cell>
          <cell r="K310">
            <v>37407</v>
          </cell>
          <cell r="L310">
            <v>89218.57</v>
          </cell>
          <cell r="N310">
            <v>17356226.358066</v>
          </cell>
          <cell r="O310">
            <v>18754850.183961999</v>
          </cell>
          <cell r="P310">
            <v>36111076.542026997</v>
          </cell>
        </row>
        <row r="311">
          <cell r="A311" t="str">
            <v>R603</v>
          </cell>
          <cell r="B311" t="str">
            <v>R603 - Bristol</v>
          </cell>
          <cell r="C311">
            <v>1867118.741585</v>
          </cell>
          <cell r="D311">
            <v>2594115.2025230001</v>
          </cell>
          <cell r="F311">
            <v>0</v>
          </cell>
          <cell r="I311">
            <v>962211</v>
          </cell>
          <cell r="J311">
            <v>1552023</v>
          </cell>
          <cell r="K311">
            <v>61889</v>
          </cell>
          <cell r="L311">
            <v>101341.75</v>
          </cell>
          <cell r="M311">
            <v>693.23</v>
          </cell>
          <cell r="N311">
            <v>92575983.845789</v>
          </cell>
          <cell r="O311">
            <v>83832597.701314002</v>
          </cell>
          <cell r="P311">
            <v>176408581.54710299</v>
          </cell>
        </row>
        <row r="312">
          <cell r="A312" t="str">
            <v>R603L</v>
          </cell>
          <cell r="B312" t="str">
            <v>R603L - Bristol (Lower)</v>
          </cell>
          <cell r="C312">
            <v>377077.99161099998</v>
          </cell>
          <cell r="D312">
            <v>523900.12953500001</v>
          </cell>
          <cell r="F312">
            <v>0</v>
          </cell>
          <cell r="M312">
            <v>693.23</v>
          </cell>
          <cell r="N312">
            <v>16468279.328322001</v>
          </cell>
          <cell r="O312">
            <v>12490223.073186999</v>
          </cell>
          <cell r="P312">
            <v>28958502.401509002</v>
          </cell>
        </row>
        <row r="313">
          <cell r="A313" t="str">
            <v>R603U</v>
          </cell>
          <cell r="B313" t="str">
            <v>R603U - Bristol (Upper)</v>
          </cell>
          <cell r="C313">
            <v>1490040.749974</v>
          </cell>
          <cell r="D313">
            <v>2070215.072988</v>
          </cell>
          <cell r="F313">
            <v>0</v>
          </cell>
          <cell r="I313">
            <v>962211</v>
          </cell>
          <cell r="J313">
            <v>1552023</v>
          </cell>
          <cell r="K313">
            <v>61889</v>
          </cell>
          <cell r="L313">
            <v>101341.75</v>
          </cell>
          <cell r="N313">
            <v>76107704.517467007</v>
          </cell>
          <cell r="O313">
            <v>71342374.628126994</v>
          </cell>
          <cell r="P313">
            <v>147450079.145594</v>
          </cell>
        </row>
        <row r="314">
          <cell r="A314" t="str">
            <v>R604</v>
          </cell>
          <cell r="B314" t="str">
            <v>R604 - South Gloucestershire</v>
          </cell>
          <cell r="C314">
            <v>1172817.0050240001</v>
          </cell>
          <cell r="D314">
            <v>1629474.5239019999</v>
          </cell>
          <cell r="E314">
            <v>1160780</v>
          </cell>
          <cell r="F314">
            <v>1173556</v>
          </cell>
          <cell r="G314">
            <v>1176566</v>
          </cell>
          <cell r="I314">
            <v>589863</v>
          </cell>
          <cell r="J314">
            <v>715457</v>
          </cell>
          <cell r="K314">
            <v>34448</v>
          </cell>
          <cell r="L314">
            <v>101341.75</v>
          </cell>
          <cell r="M314">
            <v>693.23</v>
          </cell>
          <cell r="N314">
            <v>34186463.535417996</v>
          </cell>
          <cell r="O314">
            <v>37505449.391955003</v>
          </cell>
          <cell r="P314">
            <v>71691912.927374005</v>
          </cell>
        </row>
        <row r="315">
          <cell r="A315" t="str">
            <v>R604L</v>
          </cell>
          <cell r="B315" t="str">
            <v>R604L - South Gloucestershire (Lower)</v>
          </cell>
          <cell r="C315">
            <v>256254.32876800001</v>
          </cell>
          <cell r="D315">
            <v>356031.587688</v>
          </cell>
          <cell r="E315">
            <v>246028.41649199999</v>
          </cell>
          <cell r="F315">
            <v>248736.30174900001</v>
          </cell>
          <cell r="G315">
            <v>249374.27408999999</v>
          </cell>
          <cell r="M315">
            <v>693.23</v>
          </cell>
          <cell r="N315">
            <v>5710794.7938489998</v>
          </cell>
          <cell r="O315">
            <v>5089803.6042370005</v>
          </cell>
          <cell r="P315">
            <v>10800598.398087</v>
          </cell>
        </row>
        <row r="316">
          <cell r="A316" t="str">
            <v>R604U</v>
          </cell>
          <cell r="B316" t="str">
            <v>R604U - South Gloucestershire (Upper)</v>
          </cell>
          <cell r="C316">
            <v>916562.67625699996</v>
          </cell>
          <cell r="D316">
            <v>1273442.936214</v>
          </cell>
          <cell r="E316">
            <v>914751.58350800001</v>
          </cell>
          <cell r="F316">
            <v>924819.69825100002</v>
          </cell>
          <cell r="G316">
            <v>927191.72591000004</v>
          </cell>
          <cell r="I316">
            <v>589863</v>
          </cell>
          <cell r="J316">
            <v>715457</v>
          </cell>
          <cell r="K316">
            <v>34448</v>
          </cell>
          <cell r="L316">
            <v>101341.75</v>
          </cell>
          <cell r="N316">
            <v>28475668.741569001</v>
          </cell>
          <cell r="O316">
            <v>32415645.787718002</v>
          </cell>
          <cell r="P316">
            <v>60891314.529287003</v>
          </cell>
        </row>
        <row r="317">
          <cell r="A317" t="str">
            <v>R605</v>
          </cell>
          <cell r="B317" t="str">
            <v>R605 - North Somerset</v>
          </cell>
          <cell r="C317">
            <v>936168.24661999999</v>
          </cell>
          <cell r="D317">
            <v>1300682.290091</v>
          </cell>
          <cell r="F317">
            <v>941863</v>
          </cell>
          <cell r="G317">
            <v>948561</v>
          </cell>
          <cell r="I317">
            <v>599891</v>
          </cell>
          <cell r="J317">
            <v>706964</v>
          </cell>
          <cell r="K317">
            <v>80648</v>
          </cell>
          <cell r="L317">
            <v>77095.399999999994</v>
          </cell>
          <cell r="M317">
            <v>693.23</v>
          </cell>
          <cell r="N317">
            <v>28846920.789131999</v>
          </cell>
          <cell r="O317">
            <v>28902261.721515998</v>
          </cell>
          <cell r="P317">
            <v>57749182.510647997</v>
          </cell>
        </row>
        <row r="318">
          <cell r="A318" t="str">
            <v>R605L</v>
          </cell>
          <cell r="B318" t="str">
            <v>R605L - North Somerset (Lower)</v>
          </cell>
          <cell r="C318">
            <v>183312.118785</v>
          </cell>
          <cell r="D318">
            <v>254688.00861700001</v>
          </cell>
          <cell r="F318">
            <v>164419.25481700001</v>
          </cell>
          <cell r="G318">
            <v>165588.51209599999</v>
          </cell>
          <cell r="M318">
            <v>693.23</v>
          </cell>
          <cell r="N318">
            <v>4535169.7717080005</v>
          </cell>
          <cell r="O318">
            <v>3759220.7702939999</v>
          </cell>
          <cell r="P318">
            <v>8294390.5420019999</v>
          </cell>
        </row>
        <row r="319">
          <cell r="A319" t="str">
            <v>R605U</v>
          </cell>
          <cell r="B319" t="str">
            <v>R605U - North Somerset (Upper)</v>
          </cell>
          <cell r="C319">
            <v>752856.12783500005</v>
          </cell>
          <cell r="D319">
            <v>1045994.281474</v>
          </cell>
          <cell r="F319">
            <v>777443.74518299999</v>
          </cell>
          <cell r="G319">
            <v>782972.48790399998</v>
          </cell>
          <cell r="I319">
            <v>599891</v>
          </cell>
          <cell r="J319">
            <v>706964</v>
          </cell>
          <cell r="K319">
            <v>80648</v>
          </cell>
          <cell r="L319">
            <v>77095.399999999994</v>
          </cell>
          <cell r="N319">
            <v>24311751.017423999</v>
          </cell>
          <cell r="O319">
            <v>25143040.951221999</v>
          </cell>
          <cell r="P319">
            <v>49454791.968645997</v>
          </cell>
        </row>
        <row r="320">
          <cell r="A320" t="str">
            <v>R606</v>
          </cell>
          <cell r="B320" t="str">
            <v>R606 - Hartlepool</v>
          </cell>
          <cell r="C320">
            <v>411627.93417999998</v>
          </cell>
          <cell r="D320">
            <v>571902.71730300004</v>
          </cell>
          <cell r="E320">
            <v>408111</v>
          </cell>
          <cell r="F320">
            <v>407823</v>
          </cell>
          <cell r="G320">
            <v>409334</v>
          </cell>
          <cell r="I320">
            <v>221261</v>
          </cell>
          <cell r="J320">
            <v>383440</v>
          </cell>
          <cell r="K320">
            <v>12191</v>
          </cell>
          <cell r="L320">
            <v>77095.399999999994</v>
          </cell>
          <cell r="M320">
            <v>693.23</v>
          </cell>
          <cell r="N320">
            <v>25858944.146752</v>
          </cell>
          <cell r="O320">
            <v>23787968.987943001</v>
          </cell>
          <cell r="P320">
            <v>49646913.134695001</v>
          </cell>
        </row>
        <row r="321">
          <cell r="A321" t="str">
            <v>R606L</v>
          </cell>
          <cell r="B321" t="str">
            <v>R606L - Hartlepool (Lower)</v>
          </cell>
          <cell r="C321">
            <v>70712.499536999996</v>
          </cell>
          <cell r="D321">
            <v>98245.690524999998</v>
          </cell>
          <cell r="E321">
            <v>69187.591662999999</v>
          </cell>
          <cell r="F321">
            <v>69138.766646000004</v>
          </cell>
          <cell r="G321">
            <v>69394.928453</v>
          </cell>
          <cell r="M321">
            <v>693.23</v>
          </cell>
          <cell r="N321">
            <v>4086102.9027189999</v>
          </cell>
          <cell r="O321">
            <v>3240700.7205059999</v>
          </cell>
          <cell r="P321">
            <v>7326803.623226</v>
          </cell>
        </row>
        <row r="322">
          <cell r="A322" t="str">
            <v>R606U</v>
          </cell>
          <cell r="B322" t="str">
            <v>R606U - Hartlepool (Upper)</v>
          </cell>
          <cell r="C322">
            <v>340915.43464200001</v>
          </cell>
          <cell r="D322">
            <v>473657.026778</v>
          </cell>
          <cell r="E322">
            <v>338923.408337</v>
          </cell>
          <cell r="F322">
            <v>338684.23335400003</v>
          </cell>
          <cell r="G322">
            <v>339939.07154700003</v>
          </cell>
          <cell r="I322">
            <v>221261</v>
          </cell>
          <cell r="J322">
            <v>383440</v>
          </cell>
          <cell r="K322">
            <v>12191</v>
          </cell>
          <cell r="L322">
            <v>77095.399999999994</v>
          </cell>
          <cell r="N322">
            <v>21772841.244031999</v>
          </cell>
          <cell r="O322">
            <v>20547268.267437</v>
          </cell>
          <cell r="P322">
            <v>42320109.511468999</v>
          </cell>
        </row>
        <row r="323">
          <cell r="A323" t="str">
            <v>R607</v>
          </cell>
          <cell r="B323" t="str">
            <v>R607 - Middlesbrough</v>
          </cell>
          <cell r="C323">
            <v>519988.32115799998</v>
          </cell>
          <cell r="D323">
            <v>722455.18134899996</v>
          </cell>
          <cell r="F323">
            <v>0</v>
          </cell>
          <cell r="I323">
            <v>308626</v>
          </cell>
          <cell r="J323">
            <v>579942</v>
          </cell>
          <cell r="K323">
            <v>14797</v>
          </cell>
          <cell r="L323">
            <v>77095.399999999994</v>
          </cell>
          <cell r="M323">
            <v>693.23</v>
          </cell>
          <cell r="N323">
            <v>41766792.822061002</v>
          </cell>
          <cell r="O323">
            <v>35880456.275517002</v>
          </cell>
          <cell r="P323">
            <v>77647249.097578004</v>
          </cell>
        </row>
        <row r="324">
          <cell r="A324" t="str">
            <v>R607L</v>
          </cell>
          <cell r="B324" t="str">
            <v>R607L - Middlesbrough (Lower)</v>
          </cell>
          <cell r="C324">
            <v>82496.602723999997</v>
          </cell>
          <cell r="D324">
            <v>114618.147478</v>
          </cell>
          <cell r="F324">
            <v>0</v>
          </cell>
          <cell r="M324">
            <v>693.23</v>
          </cell>
          <cell r="N324">
            <v>6076185.1349630002</v>
          </cell>
          <cell r="O324">
            <v>4497422.8500669999</v>
          </cell>
          <cell r="P324">
            <v>10573607.985029999</v>
          </cell>
        </row>
        <row r="325">
          <cell r="A325" t="str">
            <v>R607U</v>
          </cell>
          <cell r="B325" t="str">
            <v>R607U - Middlesbrough (Upper)</v>
          </cell>
          <cell r="C325">
            <v>437491.71843499999</v>
          </cell>
          <cell r="D325">
            <v>607837.03387100005</v>
          </cell>
          <cell r="F325">
            <v>0</v>
          </cell>
          <cell r="I325">
            <v>308626</v>
          </cell>
          <cell r="J325">
            <v>579942</v>
          </cell>
          <cell r="K325">
            <v>14797</v>
          </cell>
          <cell r="L325">
            <v>77095.399999999994</v>
          </cell>
          <cell r="N325">
            <v>35690607.687097996</v>
          </cell>
          <cell r="O325">
            <v>31383033.425450001</v>
          </cell>
          <cell r="P325">
            <v>67073641.112548001</v>
          </cell>
        </row>
        <row r="326">
          <cell r="A326" t="str">
            <v>R608</v>
          </cell>
          <cell r="B326" t="str">
            <v>R608 - Redcar and Cleveland</v>
          </cell>
          <cell r="C326">
            <v>585940.934519</v>
          </cell>
          <cell r="D326">
            <v>814087.63790099998</v>
          </cell>
          <cell r="F326">
            <v>0</v>
          </cell>
          <cell r="G326">
            <v>629664</v>
          </cell>
          <cell r="I326">
            <v>342043</v>
          </cell>
          <cell r="J326">
            <v>551086</v>
          </cell>
          <cell r="K326">
            <v>17385</v>
          </cell>
          <cell r="L326">
            <v>77095.399999999994</v>
          </cell>
          <cell r="M326">
            <v>693.23</v>
          </cell>
          <cell r="N326">
            <v>32724890.627156001</v>
          </cell>
          <cell r="O326">
            <v>29268996.293570999</v>
          </cell>
          <cell r="P326">
            <v>61993886.920727</v>
          </cell>
        </row>
        <row r="327">
          <cell r="A327" t="str">
            <v>R608L</v>
          </cell>
          <cell r="B327" t="str">
            <v>R608L - Redcar and Cleveland (Lower)</v>
          </cell>
          <cell r="C327">
            <v>93375.625618999999</v>
          </cell>
          <cell r="D327">
            <v>129733.114755</v>
          </cell>
          <cell r="F327">
            <v>0</v>
          </cell>
          <cell r="G327">
            <v>95467.179525</v>
          </cell>
          <cell r="M327">
            <v>693.23</v>
          </cell>
          <cell r="N327">
            <v>4743207.273426</v>
          </cell>
          <cell r="O327">
            <v>3630754.5279310001</v>
          </cell>
          <cell r="P327">
            <v>8373961.8013559999</v>
          </cell>
        </row>
        <row r="328">
          <cell r="A328" t="str">
            <v>R608U</v>
          </cell>
          <cell r="B328" t="str">
            <v>R608U - Redcar and Cleveland (Upper)</v>
          </cell>
          <cell r="C328">
            <v>492565.3089</v>
          </cell>
          <cell r="D328">
            <v>684354.52314599999</v>
          </cell>
          <cell r="F328">
            <v>0</v>
          </cell>
          <cell r="G328">
            <v>534196.82047499996</v>
          </cell>
          <cell r="I328">
            <v>342043</v>
          </cell>
          <cell r="J328">
            <v>551086</v>
          </cell>
          <cell r="K328">
            <v>17385</v>
          </cell>
          <cell r="L328">
            <v>77095.399999999994</v>
          </cell>
          <cell r="N328">
            <v>27981683.353730999</v>
          </cell>
          <cell r="O328">
            <v>25638241.765640002</v>
          </cell>
          <cell r="P328">
            <v>53619925.119370997</v>
          </cell>
        </row>
        <row r="329">
          <cell r="A329" t="str">
            <v>R609</v>
          </cell>
          <cell r="B329" t="str">
            <v>R609 - Stockton-on-Tees</v>
          </cell>
          <cell r="C329">
            <v>747324.73558500002</v>
          </cell>
          <cell r="D329">
            <v>1038309.1415800001</v>
          </cell>
          <cell r="F329">
            <v>0</v>
          </cell>
          <cell r="I329">
            <v>388173</v>
          </cell>
          <cell r="J329">
            <v>646740</v>
          </cell>
          <cell r="K329">
            <v>14543</v>
          </cell>
          <cell r="L329">
            <v>77095.399999999994</v>
          </cell>
          <cell r="M329">
            <v>693.23</v>
          </cell>
          <cell r="N329">
            <v>36005386.090824999</v>
          </cell>
          <cell r="O329">
            <v>31273025.520560998</v>
          </cell>
          <cell r="P329">
            <v>67278411.611386001</v>
          </cell>
        </row>
        <row r="330">
          <cell r="A330" t="str">
            <v>R609L</v>
          </cell>
          <cell r="B330" t="str">
            <v>R609L - Stockton-on-Tees (Lower)</v>
          </cell>
          <cell r="C330">
            <v>130561.868022</v>
          </cell>
          <cell r="D330">
            <v>181398.493391</v>
          </cell>
          <cell r="F330">
            <v>0</v>
          </cell>
          <cell r="M330">
            <v>693.23</v>
          </cell>
          <cell r="N330">
            <v>5800069.5034370003</v>
          </cell>
          <cell r="O330">
            <v>4324689.5521870004</v>
          </cell>
          <cell r="P330">
            <v>10124759.055624001</v>
          </cell>
        </row>
        <row r="331">
          <cell r="A331" t="str">
            <v>R609U</v>
          </cell>
          <cell r="B331" t="str">
            <v>R609U - Stockton-on-Tees (Upper)</v>
          </cell>
          <cell r="C331">
            <v>616762.86756299995</v>
          </cell>
          <cell r="D331">
            <v>856910.64818899997</v>
          </cell>
          <cell r="F331">
            <v>0</v>
          </cell>
          <cell r="I331">
            <v>388173</v>
          </cell>
          <cell r="J331">
            <v>646740</v>
          </cell>
          <cell r="K331">
            <v>14543</v>
          </cell>
          <cell r="L331">
            <v>77095.399999999994</v>
          </cell>
          <cell r="N331">
            <v>30205316.587388001</v>
          </cell>
          <cell r="O331">
            <v>26948335.968373999</v>
          </cell>
          <cell r="P331">
            <v>57153652.555762999</v>
          </cell>
        </row>
        <row r="332">
          <cell r="A332" t="str">
            <v>R610</v>
          </cell>
          <cell r="B332" t="str">
            <v>R610 - East Riding of Yorkshire</v>
          </cell>
          <cell r="C332">
            <v>1496922.353841</v>
          </cell>
          <cell r="D332">
            <v>2079776.1538190001</v>
          </cell>
          <cell r="E332">
            <v>1448304</v>
          </cell>
          <cell r="F332">
            <v>1427907</v>
          </cell>
          <cell r="G332">
            <v>1465929</v>
          </cell>
          <cell r="I332">
            <v>787981</v>
          </cell>
          <cell r="J332">
            <v>1106395</v>
          </cell>
          <cell r="K332">
            <v>122683</v>
          </cell>
          <cell r="L332">
            <v>101341.75</v>
          </cell>
          <cell r="M332">
            <v>693.23</v>
          </cell>
          <cell r="N332">
            <v>48311833.054792002</v>
          </cell>
          <cell r="O332">
            <v>47621076.136647001</v>
          </cell>
          <cell r="P332">
            <v>95932909.191439003</v>
          </cell>
        </row>
        <row r="333">
          <cell r="A333" t="str">
            <v>R610L</v>
          </cell>
          <cell r="B333" t="str">
            <v>R610L - East Riding of Yorkshire (Lower)</v>
          </cell>
          <cell r="C333">
            <v>278294.45769299997</v>
          </cell>
          <cell r="D333">
            <v>386653.43954799999</v>
          </cell>
          <cell r="E333">
            <v>278624.75162499998</v>
          </cell>
          <cell r="F333">
            <v>274700.77636900003</v>
          </cell>
          <cell r="G333">
            <v>282015.44946700003</v>
          </cell>
          <cell r="M333">
            <v>693.23</v>
          </cell>
          <cell r="N333">
            <v>8848657.5860619992</v>
          </cell>
          <cell r="O333">
            <v>7473173.3491700003</v>
          </cell>
          <cell r="P333">
            <v>16321830.935232</v>
          </cell>
        </row>
        <row r="334">
          <cell r="A334" t="str">
            <v>R610U</v>
          </cell>
          <cell r="B334" t="str">
            <v>R610U - East Riding of Yorkshire (Upper)</v>
          </cell>
          <cell r="C334">
            <v>1218627.8961489999</v>
          </cell>
          <cell r="D334">
            <v>1693122.7142709999</v>
          </cell>
          <cell r="E334">
            <v>1169679.248375</v>
          </cell>
          <cell r="F334">
            <v>1153206.2236309999</v>
          </cell>
          <cell r="G334">
            <v>1183913.5505329999</v>
          </cell>
          <cell r="I334">
            <v>787981</v>
          </cell>
          <cell r="J334">
            <v>1106395</v>
          </cell>
          <cell r="K334">
            <v>122683</v>
          </cell>
          <cell r="L334">
            <v>101341.75</v>
          </cell>
          <cell r="N334">
            <v>39463175.468730003</v>
          </cell>
          <cell r="O334">
            <v>40147902.787477002</v>
          </cell>
          <cell r="P334">
            <v>79611078.256207004</v>
          </cell>
        </row>
        <row r="335">
          <cell r="A335" t="str">
            <v>R611</v>
          </cell>
          <cell r="B335" t="str">
            <v>R611 - Kingston upon Hull</v>
          </cell>
          <cell r="C335">
            <v>800450.67012899998</v>
          </cell>
          <cell r="D335">
            <v>1112120.619864</v>
          </cell>
          <cell r="F335">
            <v>0</v>
          </cell>
          <cell r="I335">
            <v>469458</v>
          </cell>
          <cell r="J335">
            <v>1111732</v>
          </cell>
          <cell r="K335">
            <v>195636</v>
          </cell>
          <cell r="L335">
            <v>77095.399999999994</v>
          </cell>
          <cell r="M335">
            <v>693.23</v>
          </cell>
          <cell r="N335">
            <v>74044976.406536996</v>
          </cell>
          <cell r="O335">
            <v>64582621.011205003</v>
          </cell>
          <cell r="P335">
            <v>138627597.41774201</v>
          </cell>
        </row>
        <row r="336">
          <cell r="A336" t="str">
            <v>R611L</v>
          </cell>
          <cell r="B336" t="str">
            <v>R611L - Kingston upon Hull (Lower)</v>
          </cell>
          <cell r="C336">
            <v>134358.65170399999</v>
          </cell>
          <cell r="D336">
            <v>186673.62348899999</v>
          </cell>
          <cell r="F336">
            <v>0</v>
          </cell>
          <cell r="M336">
            <v>693.23</v>
          </cell>
          <cell r="N336">
            <v>11215078.808405999</v>
          </cell>
          <cell r="O336">
            <v>8247554.5003779996</v>
          </cell>
          <cell r="P336">
            <v>19462633.308784001</v>
          </cell>
        </row>
        <row r="337">
          <cell r="A337" t="str">
            <v>R611U</v>
          </cell>
          <cell r="B337" t="str">
            <v>R611U - Kingston upon Hull (Upper)</v>
          </cell>
          <cell r="C337">
            <v>666092.01842500002</v>
          </cell>
          <cell r="D337">
            <v>925446.99637499999</v>
          </cell>
          <cell r="F337">
            <v>0</v>
          </cell>
          <cell r="I337">
            <v>469458</v>
          </cell>
          <cell r="J337">
            <v>1111732</v>
          </cell>
          <cell r="K337">
            <v>195636</v>
          </cell>
          <cell r="L337">
            <v>77095.399999999994</v>
          </cell>
          <cell r="N337">
            <v>62829897.598130003</v>
          </cell>
          <cell r="O337">
            <v>56335066.510828003</v>
          </cell>
          <cell r="P337">
            <v>119164964.10895801</v>
          </cell>
        </row>
        <row r="338">
          <cell r="A338" t="str">
            <v>R612</v>
          </cell>
          <cell r="B338" t="str">
            <v>R612 - North East Lincolnshire</v>
          </cell>
          <cell r="C338">
            <v>616495.35106300004</v>
          </cell>
          <cell r="D338">
            <v>856538.9693</v>
          </cell>
          <cell r="E338">
            <v>612351</v>
          </cell>
          <cell r="F338">
            <v>0</v>
          </cell>
          <cell r="I338">
            <v>392112</v>
          </cell>
          <cell r="J338">
            <v>596602</v>
          </cell>
          <cell r="K338">
            <v>75858</v>
          </cell>
          <cell r="L338">
            <v>77095.399999999994</v>
          </cell>
          <cell r="M338">
            <v>693.23</v>
          </cell>
          <cell r="N338">
            <v>36061265.701612003</v>
          </cell>
          <cell r="O338">
            <v>32490715.958292</v>
          </cell>
          <cell r="P338">
            <v>68551981.659905002</v>
          </cell>
        </row>
        <row r="339">
          <cell r="A339" t="str">
            <v>R612L</v>
          </cell>
          <cell r="B339" t="str">
            <v>R612L - North East Lincolnshire (Lower)</v>
          </cell>
          <cell r="C339">
            <v>102024.96917900001</v>
          </cell>
          <cell r="D339">
            <v>141750.23670899999</v>
          </cell>
          <cell r="E339">
            <v>100022.34602700001</v>
          </cell>
          <cell r="F339">
            <v>0</v>
          </cell>
          <cell r="M339">
            <v>693.23</v>
          </cell>
          <cell r="N339">
            <v>5476593.761194</v>
          </cell>
          <cell r="O339">
            <v>4162435.7636449998</v>
          </cell>
          <cell r="P339">
            <v>9639029.5248390008</v>
          </cell>
        </row>
        <row r="340">
          <cell r="A340" t="str">
            <v>R612U</v>
          </cell>
          <cell r="B340" t="str">
            <v>R612U - North East Lincolnshire (Upper)</v>
          </cell>
          <cell r="C340">
            <v>514470.38188399997</v>
          </cell>
          <cell r="D340">
            <v>714788.73259000003</v>
          </cell>
          <cell r="E340">
            <v>512328.65397300001</v>
          </cell>
          <cell r="F340">
            <v>0</v>
          </cell>
          <cell r="I340">
            <v>392112</v>
          </cell>
          <cell r="J340">
            <v>596602</v>
          </cell>
          <cell r="K340">
            <v>75858</v>
          </cell>
          <cell r="L340">
            <v>77095.399999999994</v>
          </cell>
          <cell r="N340">
            <v>30584671.940419</v>
          </cell>
          <cell r="O340">
            <v>28328280.194646999</v>
          </cell>
          <cell r="P340">
            <v>58912952.135066003</v>
          </cell>
        </row>
        <row r="341">
          <cell r="A341" t="str">
            <v>R613</v>
          </cell>
          <cell r="B341" t="str">
            <v>R613 - North Lincolnshire</v>
          </cell>
          <cell r="C341">
            <v>687842.94779999997</v>
          </cell>
          <cell r="D341">
            <v>955667.04360800004</v>
          </cell>
          <cell r="E341">
            <v>671890</v>
          </cell>
          <cell r="F341">
            <v>671976</v>
          </cell>
          <cell r="G341">
            <v>676332</v>
          </cell>
          <cell r="I341">
            <v>370954</v>
          </cell>
          <cell r="J341">
            <v>582225</v>
          </cell>
          <cell r="K341">
            <v>50123</v>
          </cell>
          <cell r="L341">
            <v>77095.399999999994</v>
          </cell>
          <cell r="M341">
            <v>693.23</v>
          </cell>
          <cell r="N341">
            <v>30106664.672807001</v>
          </cell>
          <cell r="O341">
            <v>28448665.251141999</v>
          </cell>
          <cell r="P341">
            <v>58555329.923949003</v>
          </cell>
        </row>
        <row r="342">
          <cell r="A342" t="str">
            <v>R613L</v>
          </cell>
          <cell r="B342" t="str">
            <v>R613L - North Lincolnshire (Lower)</v>
          </cell>
          <cell r="C342">
            <v>123094.239781</v>
          </cell>
          <cell r="D342">
            <v>171023.20899499999</v>
          </cell>
          <cell r="E342">
            <v>126814.590545</v>
          </cell>
          <cell r="F342">
            <v>126830.82245000001</v>
          </cell>
          <cell r="G342">
            <v>127652.98732299999</v>
          </cell>
          <cell r="M342">
            <v>693.23</v>
          </cell>
          <cell r="N342">
            <v>5378740.8215509998</v>
          </cell>
          <cell r="O342">
            <v>4397592.2302329997</v>
          </cell>
          <cell r="P342">
            <v>9776333.0517839994</v>
          </cell>
        </row>
        <row r="343">
          <cell r="A343" t="str">
            <v>R613U</v>
          </cell>
          <cell r="B343" t="str">
            <v>R613U - North Lincolnshire (Upper)</v>
          </cell>
          <cell r="C343">
            <v>564748.708018</v>
          </cell>
          <cell r="D343">
            <v>784643.83461300004</v>
          </cell>
          <cell r="E343">
            <v>545075.40945499996</v>
          </cell>
          <cell r="F343">
            <v>545145.17755000002</v>
          </cell>
          <cell r="G343">
            <v>548679.01267700002</v>
          </cell>
          <cell r="I343">
            <v>370954</v>
          </cell>
          <cell r="J343">
            <v>582225</v>
          </cell>
          <cell r="K343">
            <v>50123</v>
          </cell>
          <cell r="L343">
            <v>77095.399999999994</v>
          </cell>
          <cell r="N343">
            <v>24727923.851256002</v>
          </cell>
          <cell r="O343">
            <v>24051073.020909</v>
          </cell>
          <cell r="P343">
            <v>48778996.872165002</v>
          </cell>
        </row>
        <row r="344">
          <cell r="A344" t="str">
            <v>R617</v>
          </cell>
          <cell r="B344" t="str">
            <v>R617 - York</v>
          </cell>
          <cell r="C344">
            <v>758860.15472500003</v>
          </cell>
          <cell r="D344">
            <v>1054336.084855</v>
          </cell>
          <cell r="F344">
            <v>0</v>
          </cell>
          <cell r="G344">
            <v>788684</v>
          </cell>
          <cell r="I344">
            <v>463844</v>
          </cell>
          <cell r="J344">
            <v>559944</v>
          </cell>
          <cell r="K344">
            <v>23565</v>
          </cell>
          <cell r="L344">
            <v>77095.399999999994</v>
          </cell>
          <cell r="M344">
            <v>693.23</v>
          </cell>
          <cell r="N344">
            <v>24101865.709128998</v>
          </cell>
          <cell r="O344">
            <v>23056178.555025</v>
          </cell>
          <cell r="P344">
            <v>47158044.264154002</v>
          </cell>
        </row>
        <row r="345">
          <cell r="A345" t="str">
            <v>R617L</v>
          </cell>
          <cell r="B345" t="str">
            <v>R617L - York (Lower)</v>
          </cell>
          <cell r="C345">
            <v>188844.77752900001</v>
          </cell>
          <cell r="D345">
            <v>262374.908138</v>
          </cell>
          <cell r="F345">
            <v>0</v>
          </cell>
          <cell r="G345">
            <v>187337.676683</v>
          </cell>
          <cell r="M345">
            <v>693.23</v>
          </cell>
          <cell r="N345">
            <v>5164926.2305060001</v>
          </cell>
          <cell r="O345">
            <v>4169483.3849189999</v>
          </cell>
          <cell r="P345">
            <v>9334409.615425</v>
          </cell>
        </row>
        <row r="346">
          <cell r="A346" t="str">
            <v>R617U</v>
          </cell>
          <cell r="B346" t="str">
            <v>R617U - York (Upper)</v>
          </cell>
          <cell r="C346">
            <v>570015.37719599996</v>
          </cell>
          <cell r="D346">
            <v>791961.17671699997</v>
          </cell>
          <cell r="F346">
            <v>0</v>
          </cell>
          <cell r="G346">
            <v>601346.32331699994</v>
          </cell>
          <cell r="I346">
            <v>463844</v>
          </cell>
          <cell r="J346">
            <v>559944</v>
          </cell>
          <cell r="K346">
            <v>23565</v>
          </cell>
          <cell r="L346">
            <v>77095.399999999994</v>
          </cell>
          <cell r="N346">
            <v>18936939.478622999</v>
          </cell>
          <cell r="O346">
            <v>18886695.170106001</v>
          </cell>
          <cell r="P346">
            <v>37823634.648728997</v>
          </cell>
        </row>
        <row r="347">
          <cell r="A347" t="str">
            <v>R619</v>
          </cell>
          <cell r="B347" t="str">
            <v>R619 - Luton</v>
          </cell>
          <cell r="C347">
            <v>653162.80923999997</v>
          </cell>
          <cell r="D347">
            <v>907483.56568700005</v>
          </cell>
          <cell r="F347">
            <v>0</v>
          </cell>
          <cell r="I347">
            <v>338411</v>
          </cell>
          <cell r="J347">
            <v>603041</v>
          </cell>
          <cell r="K347">
            <v>34021</v>
          </cell>
          <cell r="L347">
            <v>77095.399999999994</v>
          </cell>
          <cell r="M347">
            <v>693.23</v>
          </cell>
          <cell r="N347">
            <v>44232737.132744998</v>
          </cell>
          <cell r="O347">
            <v>38405153.041084997</v>
          </cell>
          <cell r="P347">
            <v>82637890.173830003</v>
          </cell>
        </row>
        <row r="348">
          <cell r="A348" t="str">
            <v>R619L</v>
          </cell>
          <cell r="B348" t="str">
            <v>R619L - Luton (Lower)</v>
          </cell>
          <cell r="C348">
            <v>126288.108696</v>
          </cell>
          <cell r="D348">
            <v>175460.66855199999</v>
          </cell>
          <cell r="F348">
            <v>0</v>
          </cell>
          <cell r="M348">
            <v>693.23</v>
          </cell>
          <cell r="N348">
            <v>7954779.9623459997</v>
          </cell>
          <cell r="O348">
            <v>5902921.8374460004</v>
          </cell>
          <cell r="P348">
            <v>13857701.799791999</v>
          </cell>
        </row>
        <row r="349">
          <cell r="A349" t="str">
            <v>R619U</v>
          </cell>
          <cell r="B349" t="str">
            <v>R619U - Luton (Upper)</v>
          </cell>
          <cell r="C349">
            <v>526874.70054500003</v>
          </cell>
          <cell r="D349">
            <v>732022.89713399997</v>
          </cell>
          <cell r="F349">
            <v>0</v>
          </cell>
          <cell r="I349">
            <v>338411</v>
          </cell>
          <cell r="J349">
            <v>603041</v>
          </cell>
          <cell r="K349">
            <v>34021</v>
          </cell>
          <cell r="L349">
            <v>77095.399999999994</v>
          </cell>
          <cell r="N349">
            <v>36277957.170399003</v>
          </cell>
          <cell r="O349">
            <v>32502231.203639001</v>
          </cell>
          <cell r="P349">
            <v>68780188.374037996</v>
          </cell>
        </row>
        <row r="350">
          <cell r="A350" t="str">
            <v>R620</v>
          </cell>
          <cell r="B350" t="str">
            <v>R620 - Milton Keynes</v>
          </cell>
          <cell r="C350">
            <v>959903.185023</v>
          </cell>
          <cell r="D350">
            <v>1333658.856162</v>
          </cell>
          <cell r="F350">
            <v>973814</v>
          </cell>
          <cell r="I350">
            <v>365560</v>
          </cell>
          <cell r="J350">
            <v>694824</v>
          </cell>
          <cell r="K350">
            <v>24667</v>
          </cell>
          <cell r="L350">
            <v>77095.399999999994</v>
          </cell>
          <cell r="M350">
            <v>693.23</v>
          </cell>
          <cell r="N350">
            <v>42177810.643878996</v>
          </cell>
          <cell r="O350">
            <v>38121653.736506999</v>
          </cell>
          <cell r="P350">
            <v>80299464.380385995</v>
          </cell>
        </row>
        <row r="351">
          <cell r="A351" t="str">
            <v>R620L</v>
          </cell>
          <cell r="B351" t="str">
            <v>R620L - Milton Keynes (Lower)</v>
          </cell>
          <cell r="C351">
            <v>174107.281666</v>
          </cell>
          <cell r="D351">
            <v>241899.10163700001</v>
          </cell>
          <cell r="F351">
            <v>173441.32905999999</v>
          </cell>
          <cell r="M351">
            <v>693.23</v>
          </cell>
          <cell r="N351">
            <v>7184640.1478850003</v>
          </cell>
          <cell r="O351">
            <v>5597049.1263490003</v>
          </cell>
          <cell r="P351">
            <v>12781689.274233</v>
          </cell>
        </row>
        <row r="352">
          <cell r="A352" t="str">
            <v>R620U</v>
          </cell>
          <cell r="B352" t="str">
            <v>R620U - Milton Keynes (Upper)</v>
          </cell>
          <cell r="C352">
            <v>785795.90335799998</v>
          </cell>
          <cell r="D352">
            <v>1091759.754525</v>
          </cell>
          <cell r="F352">
            <v>800372.67093999998</v>
          </cell>
          <cell r="I352">
            <v>365560</v>
          </cell>
          <cell r="J352">
            <v>694824</v>
          </cell>
          <cell r="K352">
            <v>24667</v>
          </cell>
          <cell r="L352">
            <v>77095.399999999994</v>
          </cell>
          <cell r="N352">
            <v>34993170.495994002</v>
          </cell>
          <cell r="O352">
            <v>32524604.610158</v>
          </cell>
          <cell r="P352">
            <v>67517775.106151998</v>
          </cell>
        </row>
        <row r="353">
          <cell r="A353" t="str">
            <v>R621</v>
          </cell>
          <cell r="B353" t="str">
            <v>R621 - Derby</v>
          </cell>
          <cell r="C353">
            <v>845413.98403299996</v>
          </cell>
          <cell r="D353">
            <v>1174591.213489</v>
          </cell>
          <cell r="F353">
            <v>0</v>
          </cell>
          <cell r="I353">
            <v>552605</v>
          </cell>
          <cell r="J353">
            <v>878839</v>
          </cell>
          <cell r="K353">
            <v>34160</v>
          </cell>
          <cell r="L353">
            <v>77095.399999999994</v>
          </cell>
          <cell r="M353">
            <v>693.23</v>
          </cell>
          <cell r="N353">
            <v>52388248.461599</v>
          </cell>
          <cell r="O353">
            <v>46473154.275213003</v>
          </cell>
          <cell r="P353">
            <v>98861402.736811996</v>
          </cell>
        </row>
        <row r="354">
          <cell r="A354" t="str">
            <v>R621L</v>
          </cell>
          <cell r="B354" t="str">
            <v>R621L - Derby (Lower)</v>
          </cell>
          <cell r="C354">
            <v>146254.65018200001</v>
          </cell>
          <cell r="D354">
            <v>203201.54419099999</v>
          </cell>
          <cell r="F354">
            <v>0</v>
          </cell>
          <cell r="M354">
            <v>693.23</v>
          </cell>
          <cell r="N354">
            <v>8362876.4648500001</v>
          </cell>
          <cell r="O354">
            <v>6228973.3732580002</v>
          </cell>
          <cell r="P354">
            <v>14591849.838107999</v>
          </cell>
        </row>
        <row r="355">
          <cell r="A355" t="str">
            <v>R621U</v>
          </cell>
          <cell r="B355" t="str">
            <v>R621U - Derby (Upper)</v>
          </cell>
          <cell r="C355">
            <v>699159.33385099994</v>
          </cell>
          <cell r="D355">
            <v>971389.66929800005</v>
          </cell>
          <cell r="F355">
            <v>0</v>
          </cell>
          <cell r="I355">
            <v>552605</v>
          </cell>
          <cell r="J355">
            <v>878839</v>
          </cell>
          <cell r="K355">
            <v>34160</v>
          </cell>
          <cell r="L355">
            <v>77095.399999999994</v>
          </cell>
          <cell r="N355">
            <v>44025371.996748999</v>
          </cell>
          <cell r="O355">
            <v>40244180.901955001</v>
          </cell>
          <cell r="P355">
            <v>84269552.898704007</v>
          </cell>
        </row>
        <row r="356">
          <cell r="A356" t="str">
            <v>R622</v>
          </cell>
          <cell r="B356" t="str">
            <v>R622 - Bournemouth</v>
          </cell>
          <cell r="C356">
            <v>836086.28274000005</v>
          </cell>
          <cell r="D356">
            <v>1161631.6029459999</v>
          </cell>
          <cell r="E356">
            <v>799817</v>
          </cell>
          <cell r="F356">
            <v>843132</v>
          </cell>
          <cell r="G356">
            <v>856296</v>
          </cell>
          <cell r="I356">
            <v>505037</v>
          </cell>
          <cell r="J356">
            <v>676334</v>
          </cell>
          <cell r="K356">
            <v>14986</v>
          </cell>
          <cell r="L356">
            <v>77095.399999999994</v>
          </cell>
          <cell r="M356">
            <v>693.23</v>
          </cell>
          <cell r="N356">
            <v>28687145.710464001</v>
          </cell>
          <cell r="O356">
            <v>27605529.702932</v>
          </cell>
          <cell r="P356">
            <v>56292675.413396001</v>
          </cell>
        </row>
        <row r="357">
          <cell r="A357" t="str">
            <v>R622L</v>
          </cell>
          <cell r="B357" t="str">
            <v>R622L - Bournemouth (Lower)</v>
          </cell>
          <cell r="C357">
            <v>172852.288202</v>
          </cell>
          <cell r="D357">
            <v>240155.45376400001</v>
          </cell>
          <cell r="E357">
            <v>166722.94773499999</v>
          </cell>
          <cell r="F357">
            <v>175752.018736</v>
          </cell>
          <cell r="G357">
            <v>178496.072544</v>
          </cell>
          <cell r="M357">
            <v>693.23</v>
          </cell>
          <cell r="N357">
            <v>5893724.4411960002</v>
          </cell>
          <cell r="O357">
            <v>5064727.222662</v>
          </cell>
          <cell r="P357">
            <v>10958451.663859</v>
          </cell>
        </row>
        <row r="358">
          <cell r="A358" t="str">
            <v>R622U</v>
          </cell>
          <cell r="B358" t="str">
            <v>R622U - Bournemouth (Upper)</v>
          </cell>
          <cell r="C358">
            <v>663233.99453699996</v>
          </cell>
          <cell r="D358">
            <v>921476.14918099996</v>
          </cell>
          <cell r="E358">
            <v>633094.05226499995</v>
          </cell>
          <cell r="F358">
            <v>667379.98126399994</v>
          </cell>
          <cell r="G358">
            <v>677799.927456</v>
          </cell>
          <cell r="I358">
            <v>505037</v>
          </cell>
          <cell r="J358">
            <v>676334</v>
          </cell>
          <cell r="K358">
            <v>14986</v>
          </cell>
          <cell r="L358">
            <v>77095.399999999994</v>
          </cell>
          <cell r="N358">
            <v>22793421.269267999</v>
          </cell>
          <cell r="O358">
            <v>22540802.480269</v>
          </cell>
          <cell r="P358">
            <v>45334223.749536999</v>
          </cell>
        </row>
        <row r="359">
          <cell r="A359" t="str">
            <v>R623</v>
          </cell>
          <cell r="B359" t="str">
            <v>R623 - Poole</v>
          </cell>
          <cell r="C359">
            <v>738341.53623099998</v>
          </cell>
          <cell r="D359">
            <v>1025828.171038</v>
          </cell>
          <cell r="E359">
            <v>730681</v>
          </cell>
          <cell r="F359">
            <v>731830</v>
          </cell>
          <cell r="G359">
            <v>752476</v>
          </cell>
          <cell r="I359">
            <v>410066</v>
          </cell>
          <cell r="J359">
            <v>487826</v>
          </cell>
          <cell r="K359">
            <v>14626</v>
          </cell>
          <cell r="L359">
            <v>77095.399999999994</v>
          </cell>
          <cell r="M359">
            <v>693.23</v>
          </cell>
          <cell r="N359">
            <v>15747898.892258</v>
          </cell>
          <cell r="O359">
            <v>16582484.964757999</v>
          </cell>
          <cell r="P359">
            <v>32330383.857016001</v>
          </cell>
        </row>
        <row r="360">
          <cell r="A360" t="str">
            <v>R623L</v>
          </cell>
          <cell r="B360" t="str">
            <v>R623L - Poole (Lower)</v>
          </cell>
          <cell r="C360">
            <v>142488.18104299999</v>
          </cell>
          <cell r="D360">
            <v>197968.53215099999</v>
          </cell>
          <cell r="E360">
            <v>125119.938486</v>
          </cell>
          <cell r="F360">
            <v>125316.690296</v>
          </cell>
          <cell r="G360">
            <v>128852.05833</v>
          </cell>
          <cell r="M360">
            <v>693.23</v>
          </cell>
          <cell r="N360">
            <v>2693908.742635</v>
          </cell>
          <cell r="O360">
            <v>2470793.5006360002</v>
          </cell>
          <cell r="P360">
            <v>5164702.2432709998</v>
          </cell>
        </row>
        <row r="361">
          <cell r="A361" t="str">
            <v>R623U</v>
          </cell>
          <cell r="B361" t="str">
            <v>R623U - Poole (Upper)</v>
          </cell>
          <cell r="C361">
            <v>595853.35518800002</v>
          </cell>
          <cell r="D361">
            <v>827859.63888700004</v>
          </cell>
          <cell r="E361">
            <v>605561.06151399994</v>
          </cell>
          <cell r="F361">
            <v>606513.30970400001</v>
          </cell>
          <cell r="G361">
            <v>623623.94166999997</v>
          </cell>
          <cell r="I361">
            <v>410066</v>
          </cell>
          <cell r="J361">
            <v>487826</v>
          </cell>
          <cell r="K361">
            <v>14626</v>
          </cell>
          <cell r="L361">
            <v>77095.399999999994</v>
          </cell>
          <cell r="N361">
            <v>13053990.149622001</v>
          </cell>
          <cell r="O361">
            <v>14111691.464122999</v>
          </cell>
          <cell r="P361">
            <v>27165681.613745</v>
          </cell>
        </row>
        <row r="362">
          <cell r="A362" t="str">
            <v>R624</v>
          </cell>
          <cell r="B362" t="str">
            <v>R624 - Darlington</v>
          </cell>
          <cell r="C362">
            <v>415556.08640899998</v>
          </cell>
          <cell r="D362">
            <v>577360.366668</v>
          </cell>
          <cell r="F362">
            <v>0</v>
          </cell>
          <cell r="I362">
            <v>243809</v>
          </cell>
          <cell r="J362">
            <v>383476</v>
          </cell>
          <cell r="K362">
            <v>9169</v>
          </cell>
          <cell r="L362">
            <v>77095.399999999994</v>
          </cell>
          <cell r="M362">
            <v>693.23</v>
          </cell>
          <cell r="N362">
            <v>20790702.741781</v>
          </cell>
          <cell r="O362">
            <v>18651808.6413</v>
          </cell>
          <cell r="P362">
            <v>39442511.383080997</v>
          </cell>
        </row>
        <row r="363">
          <cell r="A363" t="str">
            <v>R624L</v>
          </cell>
          <cell r="B363" t="str">
            <v>R624L - Darlington (Lower)</v>
          </cell>
          <cell r="C363">
            <v>67011.948470000003</v>
          </cell>
          <cell r="D363">
            <v>93104.262950000004</v>
          </cell>
          <cell r="F363">
            <v>0</v>
          </cell>
          <cell r="M363">
            <v>693.23</v>
          </cell>
          <cell r="N363">
            <v>3055462.8197070002</v>
          </cell>
          <cell r="O363">
            <v>2285408.7580550001</v>
          </cell>
          <cell r="P363">
            <v>5340871.5777629996</v>
          </cell>
        </row>
        <row r="364">
          <cell r="A364" t="str">
            <v>R624U</v>
          </cell>
          <cell r="B364" t="str">
            <v>R624U - Darlington (Upper)</v>
          </cell>
          <cell r="C364">
            <v>348544.13793899998</v>
          </cell>
          <cell r="D364">
            <v>484256.10371699999</v>
          </cell>
          <cell r="F364">
            <v>0</v>
          </cell>
          <cell r="I364">
            <v>243809</v>
          </cell>
          <cell r="J364">
            <v>383476</v>
          </cell>
          <cell r="K364">
            <v>9169</v>
          </cell>
          <cell r="L364">
            <v>77095.399999999994</v>
          </cell>
          <cell r="N364">
            <v>17735239.922074001</v>
          </cell>
          <cell r="O364">
            <v>16366399.883244</v>
          </cell>
          <cell r="P364">
            <v>34101639.805317998</v>
          </cell>
        </row>
        <row r="365">
          <cell r="A365" t="str">
            <v>R625</v>
          </cell>
          <cell r="B365" t="str">
            <v>R625 - Brighton &amp; Hove</v>
          </cell>
          <cell r="C365">
            <v>1243191.695081</v>
          </cell>
          <cell r="D365">
            <v>1727250.872712</v>
          </cell>
          <cell r="F365">
            <v>0</v>
          </cell>
          <cell r="I365">
            <v>573201</v>
          </cell>
          <cell r="J365">
            <v>940121</v>
          </cell>
          <cell r="K365">
            <v>71995</v>
          </cell>
          <cell r="L365">
            <v>77095.399999999994</v>
          </cell>
          <cell r="M365">
            <v>693.23</v>
          </cell>
          <cell r="N365">
            <v>53672289.274192996</v>
          </cell>
          <cell r="O365">
            <v>47760283.123934001</v>
          </cell>
          <cell r="P365">
            <v>101432572.398127</v>
          </cell>
        </row>
        <row r="366">
          <cell r="A366" t="str">
            <v>R625L</v>
          </cell>
          <cell r="B366" t="str">
            <v>R625L - Brighton &amp; Hove (Lower)</v>
          </cell>
          <cell r="C366">
            <v>322942.97419699997</v>
          </cell>
          <cell r="D366">
            <v>448686.663711</v>
          </cell>
          <cell r="F366">
            <v>0</v>
          </cell>
          <cell r="M366">
            <v>693.23</v>
          </cell>
          <cell r="N366">
            <v>13291480.027876001</v>
          </cell>
          <cell r="O366">
            <v>10204739.382162999</v>
          </cell>
          <cell r="P366">
            <v>23496219.410039999</v>
          </cell>
        </row>
        <row r="367">
          <cell r="A367" t="str">
            <v>R625U</v>
          </cell>
          <cell r="B367" t="str">
            <v>R625U - Brighton &amp; Hove (Upper)</v>
          </cell>
          <cell r="C367">
            <v>920248.72088299994</v>
          </cell>
          <cell r="D367">
            <v>1278564.209001</v>
          </cell>
          <cell r="F367">
            <v>0</v>
          </cell>
          <cell r="I367">
            <v>573201</v>
          </cell>
          <cell r="J367">
            <v>940121</v>
          </cell>
          <cell r="K367">
            <v>71995</v>
          </cell>
          <cell r="L367">
            <v>77095.399999999994</v>
          </cell>
          <cell r="N367">
            <v>40380809.246316001</v>
          </cell>
          <cell r="O367">
            <v>37555543.741770998</v>
          </cell>
          <cell r="P367">
            <v>77936352.988086998</v>
          </cell>
        </row>
        <row r="368">
          <cell r="A368" t="str">
            <v>R626</v>
          </cell>
          <cell r="B368" t="str">
            <v>R626 - Portsmouth</v>
          </cell>
          <cell r="C368">
            <v>714420.23473000003</v>
          </cell>
          <cell r="D368">
            <v>992592.67802700005</v>
          </cell>
          <cell r="F368">
            <v>714689</v>
          </cell>
          <cell r="G368">
            <v>729102</v>
          </cell>
          <cell r="I368">
            <v>434251</v>
          </cell>
          <cell r="J368">
            <v>681311</v>
          </cell>
          <cell r="K368">
            <v>44270</v>
          </cell>
          <cell r="L368">
            <v>77095.399999999994</v>
          </cell>
          <cell r="M368">
            <v>693.23</v>
          </cell>
          <cell r="N368">
            <v>44038592.819917999</v>
          </cell>
          <cell r="O368">
            <v>40504367.683309004</v>
          </cell>
          <cell r="P368">
            <v>84542960.503226995</v>
          </cell>
        </row>
        <row r="369">
          <cell r="A369" t="str">
            <v>R626L</v>
          </cell>
          <cell r="B369" t="str">
            <v>R626L - Portsmouth (Lower)</v>
          </cell>
          <cell r="C369">
            <v>190112.62106</v>
          </cell>
          <cell r="D369">
            <v>264136.40948500001</v>
          </cell>
          <cell r="F369">
            <v>189245.03927199999</v>
          </cell>
          <cell r="G369">
            <v>193061.508745</v>
          </cell>
          <cell r="M369">
            <v>693.23</v>
          </cell>
          <cell r="N369">
            <v>10564771.320424</v>
          </cell>
          <cell r="O369">
            <v>8325242.1052029999</v>
          </cell>
          <cell r="P369">
            <v>18890013.425627001</v>
          </cell>
        </row>
        <row r="370">
          <cell r="A370" t="str">
            <v>R626U</v>
          </cell>
          <cell r="B370" t="str">
            <v>R626U - Portsmouth (Upper)</v>
          </cell>
          <cell r="C370">
            <v>524307.61366999999</v>
          </cell>
          <cell r="D370">
            <v>728456.26854199998</v>
          </cell>
          <cell r="F370">
            <v>525443.96072800003</v>
          </cell>
          <cell r="G370">
            <v>536040.491255</v>
          </cell>
          <cell r="I370">
            <v>434251</v>
          </cell>
          <cell r="J370">
            <v>681311</v>
          </cell>
          <cell r="K370">
            <v>44270</v>
          </cell>
          <cell r="L370">
            <v>77095.399999999994</v>
          </cell>
          <cell r="N370">
            <v>33473821.499494001</v>
          </cell>
          <cell r="O370">
            <v>32179125.578106001</v>
          </cell>
          <cell r="P370">
            <v>65652947.077600002</v>
          </cell>
        </row>
        <row r="371">
          <cell r="A371" t="str">
            <v>R627</v>
          </cell>
          <cell r="B371" t="str">
            <v>R627 - Southampton</v>
          </cell>
          <cell r="C371">
            <v>856958.11948700005</v>
          </cell>
          <cell r="D371">
            <v>1190630.2669319999</v>
          </cell>
          <cell r="F371">
            <v>0</v>
          </cell>
          <cell r="I371">
            <v>450609</v>
          </cell>
          <cell r="J371">
            <v>848855</v>
          </cell>
          <cell r="K371">
            <v>23179</v>
          </cell>
          <cell r="L371">
            <v>77095.399999999994</v>
          </cell>
          <cell r="M371">
            <v>693.23</v>
          </cell>
          <cell r="N371">
            <v>50240933.524922997</v>
          </cell>
          <cell r="O371">
            <v>44264764.061613001</v>
          </cell>
          <cell r="P371">
            <v>94505697.586536005</v>
          </cell>
        </row>
        <row r="372">
          <cell r="A372" t="str">
            <v>R627L</v>
          </cell>
          <cell r="B372" t="str">
            <v>R627L - Southampton (Lower)</v>
          </cell>
          <cell r="C372">
            <v>168393.04771700001</v>
          </cell>
          <cell r="D372">
            <v>233959.927321</v>
          </cell>
          <cell r="F372">
            <v>0</v>
          </cell>
          <cell r="M372">
            <v>693.23</v>
          </cell>
          <cell r="N372">
            <v>9045527.6358780004</v>
          </cell>
          <cell r="O372">
            <v>6822787.3740039999</v>
          </cell>
          <cell r="P372">
            <v>15868315.009880999</v>
          </cell>
        </row>
        <row r="373">
          <cell r="A373" t="str">
            <v>R627U</v>
          </cell>
          <cell r="B373" t="str">
            <v>R627U - Southampton (Upper)</v>
          </cell>
          <cell r="C373">
            <v>688565.07177000004</v>
          </cell>
          <cell r="D373">
            <v>956670.33961100003</v>
          </cell>
          <cell r="F373">
            <v>0</v>
          </cell>
          <cell r="I373">
            <v>450609</v>
          </cell>
          <cell r="J373">
            <v>848855</v>
          </cell>
          <cell r="K373">
            <v>23179</v>
          </cell>
          <cell r="L373">
            <v>77095.399999999994</v>
          </cell>
          <cell r="N373">
            <v>41195405.889045</v>
          </cell>
          <cell r="O373">
            <v>37441976.687609002</v>
          </cell>
          <cell r="P373">
            <v>78637382.576654002</v>
          </cell>
        </row>
        <row r="374">
          <cell r="A374" t="str">
            <v>R628</v>
          </cell>
          <cell r="B374" t="str">
            <v>R628 - Leicester</v>
          </cell>
          <cell r="C374">
            <v>972180.73605099996</v>
          </cell>
          <cell r="D374">
            <v>1350716.893801</v>
          </cell>
          <cell r="F374">
            <v>0</v>
          </cell>
          <cell r="I374">
            <v>567722</v>
          </cell>
          <cell r="J374">
            <v>1204160</v>
          </cell>
          <cell r="K374">
            <v>65343</v>
          </cell>
          <cell r="L374">
            <v>89218.57</v>
          </cell>
          <cell r="M374">
            <v>693.23</v>
          </cell>
          <cell r="N374">
            <v>91965919.336348996</v>
          </cell>
          <cell r="O374">
            <v>80087832.716985002</v>
          </cell>
          <cell r="P374">
            <v>172053752.053334</v>
          </cell>
        </row>
        <row r="375">
          <cell r="A375" t="str">
            <v>R628L</v>
          </cell>
          <cell r="B375" t="str">
            <v>R628L - Leicester (Lower)</v>
          </cell>
          <cell r="C375">
            <v>174404.265816</v>
          </cell>
          <cell r="D375">
            <v>242311.72193999999</v>
          </cell>
          <cell r="F375">
            <v>0</v>
          </cell>
          <cell r="M375">
            <v>693.23</v>
          </cell>
          <cell r="N375">
            <v>15811985.932197001</v>
          </cell>
          <cell r="O375">
            <v>11736073.397198001</v>
          </cell>
          <cell r="P375">
            <v>27548059.329395</v>
          </cell>
        </row>
        <row r="376">
          <cell r="A376" t="str">
            <v>R628U</v>
          </cell>
          <cell r="B376" t="str">
            <v>R628U - Leicester (Upper)</v>
          </cell>
          <cell r="C376">
            <v>797776.47023500002</v>
          </cell>
          <cell r="D376">
            <v>1108405.1718609999</v>
          </cell>
          <cell r="F376">
            <v>0</v>
          </cell>
          <cell r="I376">
            <v>567722</v>
          </cell>
          <cell r="J376">
            <v>1204160</v>
          </cell>
          <cell r="K376">
            <v>65343</v>
          </cell>
          <cell r="L376">
            <v>89218.57</v>
          </cell>
          <cell r="N376">
            <v>76153933.404152006</v>
          </cell>
          <cell r="O376">
            <v>68351759.319786996</v>
          </cell>
          <cell r="P376">
            <v>144505692.723939</v>
          </cell>
        </row>
        <row r="377">
          <cell r="A377" t="str">
            <v>R629</v>
          </cell>
          <cell r="B377" t="str">
            <v>R629 - Rutland</v>
          </cell>
          <cell r="C377">
            <v>216206.92648699999</v>
          </cell>
          <cell r="D377">
            <v>300391.00481299998</v>
          </cell>
          <cell r="E377">
            <v>210419</v>
          </cell>
          <cell r="F377">
            <v>216937</v>
          </cell>
          <cell r="G377">
            <v>218634</v>
          </cell>
          <cell r="I377">
            <v>75432</v>
          </cell>
          <cell r="J377">
            <v>103847</v>
          </cell>
          <cell r="K377">
            <v>5804</v>
          </cell>
          <cell r="L377">
            <v>77095.399999999994</v>
          </cell>
          <cell r="M377">
            <v>693.23</v>
          </cell>
          <cell r="N377">
            <v>4042950.229547</v>
          </cell>
          <cell r="O377">
            <v>4417547.359898</v>
          </cell>
          <cell r="P377">
            <v>8460497.5894450005</v>
          </cell>
        </row>
        <row r="378">
          <cell r="A378" t="str">
            <v>R629L</v>
          </cell>
          <cell r="B378" t="str">
            <v>R629L - Rutland (Lower)</v>
          </cell>
          <cell r="C378">
            <v>54053.604209999998</v>
          </cell>
          <cell r="D378">
            <v>75100.352918000004</v>
          </cell>
          <cell r="E378">
            <v>55105.766162</v>
          </cell>
          <cell r="F378">
            <v>56812.738363999997</v>
          </cell>
          <cell r="G378">
            <v>57257.158711999997</v>
          </cell>
          <cell r="M378">
            <v>693.23</v>
          </cell>
          <cell r="N378">
            <v>952878.65063499997</v>
          </cell>
          <cell r="O378">
            <v>910606.14229400002</v>
          </cell>
          <cell r="P378">
            <v>1863484.792929</v>
          </cell>
        </row>
        <row r="379">
          <cell r="A379" t="str">
            <v>R629U</v>
          </cell>
          <cell r="B379" t="str">
            <v>R629U - Rutland (Upper)</v>
          </cell>
          <cell r="C379">
            <v>162153.322277</v>
          </cell>
          <cell r="D379">
            <v>225290.651896</v>
          </cell>
          <cell r="E379">
            <v>155313.23383799999</v>
          </cell>
          <cell r="F379">
            <v>160124.26163600001</v>
          </cell>
          <cell r="G379">
            <v>161376.841288</v>
          </cell>
          <cell r="I379">
            <v>75432</v>
          </cell>
          <cell r="J379">
            <v>103847</v>
          </cell>
          <cell r="K379">
            <v>5804</v>
          </cell>
          <cell r="L379">
            <v>77095.399999999994</v>
          </cell>
          <cell r="N379">
            <v>3090071.5789120002</v>
          </cell>
          <cell r="O379">
            <v>3506941.2176029999</v>
          </cell>
          <cell r="P379">
            <v>6597012.7965160003</v>
          </cell>
        </row>
        <row r="380">
          <cell r="A380" t="str">
            <v>R630</v>
          </cell>
          <cell r="B380" t="str">
            <v>R630 - Stoke-on-Trent</v>
          </cell>
          <cell r="C380">
            <v>846112.53434999997</v>
          </cell>
          <cell r="D380">
            <v>1175561.7570100001</v>
          </cell>
          <cell r="E380">
            <v>846534</v>
          </cell>
          <cell r="F380">
            <v>846640</v>
          </cell>
          <cell r="G380">
            <v>863393</v>
          </cell>
          <cell r="I380">
            <v>566381</v>
          </cell>
          <cell r="J380">
            <v>1019112</v>
          </cell>
          <cell r="K380">
            <v>25046</v>
          </cell>
          <cell r="L380">
            <v>77095.399999999994</v>
          </cell>
          <cell r="M380">
            <v>693.23</v>
          </cell>
          <cell r="N380">
            <v>66136271.676749997</v>
          </cell>
          <cell r="O380">
            <v>62018418.815949</v>
          </cell>
          <cell r="P380">
            <v>128154690.492699</v>
          </cell>
        </row>
        <row r="381">
          <cell r="A381" t="str">
            <v>R630L</v>
          </cell>
          <cell r="B381" t="str">
            <v>R630L - Stoke-on-Trent (Lower)</v>
          </cell>
          <cell r="C381">
            <v>123577.817155</v>
          </cell>
          <cell r="D381">
            <v>171695.07596700001</v>
          </cell>
          <cell r="E381">
            <v>122173.918743</v>
          </cell>
          <cell r="F381">
            <v>122189.21693</v>
          </cell>
          <cell r="G381">
            <v>124607.05207999999</v>
          </cell>
          <cell r="M381">
            <v>693.23</v>
          </cell>
          <cell r="N381">
            <v>8895450.1902900003</v>
          </cell>
          <cell r="O381">
            <v>7074191.098332</v>
          </cell>
          <cell r="P381">
            <v>15969641.288621999</v>
          </cell>
        </row>
        <row r="382">
          <cell r="A382" t="str">
            <v>R630U</v>
          </cell>
          <cell r="B382" t="str">
            <v>R630U - Stoke-on-Trent (Upper)</v>
          </cell>
          <cell r="C382">
            <v>722534.71719500003</v>
          </cell>
          <cell r="D382">
            <v>1003866.681043</v>
          </cell>
          <cell r="E382">
            <v>724360.08125699998</v>
          </cell>
          <cell r="F382">
            <v>724450.78307</v>
          </cell>
          <cell r="G382">
            <v>738785.94791999995</v>
          </cell>
          <cell r="I382">
            <v>566381</v>
          </cell>
          <cell r="J382">
            <v>1019112</v>
          </cell>
          <cell r="K382">
            <v>25046</v>
          </cell>
          <cell r="L382">
            <v>77095.399999999994</v>
          </cell>
          <cell r="N382">
            <v>57240821.486460999</v>
          </cell>
          <cell r="O382">
            <v>54944227.717616998</v>
          </cell>
          <cell r="P382">
            <v>112185049.20407701</v>
          </cell>
        </row>
        <row r="383">
          <cell r="A383" t="str">
            <v>R631</v>
          </cell>
          <cell r="B383" t="str">
            <v>R631 - Swindon</v>
          </cell>
          <cell r="C383">
            <v>854383.48632200004</v>
          </cell>
          <cell r="D383">
            <v>1187053.1537649999</v>
          </cell>
          <cell r="E383">
            <v>843111</v>
          </cell>
          <cell r="F383">
            <v>850882</v>
          </cell>
          <cell r="G383">
            <v>859176</v>
          </cell>
          <cell r="I383">
            <v>376144</v>
          </cell>
          <cell r="J383">
            <v>588601</v>
          </cell>
          <cell r="K383">
            <v>21787</v>
          </cell>
          <cell r="L383">
            <v>89218.57</v>
          </cell>
          <cell r="M383">
            <v>693.23</v>
          </cell>
          <cell r="N383">
            <v>29307535.148290999</v>
          </cell>
          <cell r="O383">
            <v>30161772.927694999</v>
          </cell>
          <cell r="P383">
            <v>59469308.075985998</v>
          </cell>
        </row>
        <row r="384">
          <cell r="A384" t="str">
            <v>R631L</v>
          </cell>
          <cell r="B384" t="str">
            <v>R631L - Swindon (Lower)</v>
          </cell>
          <cell r="C384">
            <v>211206.434866</v>
          </cell>
          <cell r="D384">
            <v>293443.48131300003</v>
          </cell>
          <cell r="E384">
            <v>205655.32052199999</v>
          </cell>
          <cell r="F384">
            <v>207550.85681</v>
          </cell>
          <cell r="G384">
            <v>209573.96554500001</v>
          </cell>
          <cell r="M384">
            <v>693.23</v>
          </cell>
          <cell r="N384">
            <v>5982474.4020370003</v>
          </cell>
          <cell r="O384">
            <v>5133822.7212530002</v>
          </cell>
          <cell r="P384">
            <v>11116297.12329</v>
          </cell>
        </row>
        <row r="385">
          <cell r="A385" t="str">
            <v>R631U</v>
          </cell>
          <cell r="B385" t="str">
            <v>R631U - Swindon (Upper)</v>
          </cell>
          <cell r="C385">
            <v>643177.05145599996</v>
          </cell>
          <cell r="D385">
            <v>893609.67245199997</v>
          </cell>
          <cell r="E385">
            <v>637455.67947800003</v>
          </cell>
          <cell r="F385">
            <v>643331.14318999997</v>
          </cell>
          <cell r="G385">
            <v>649602.03445499996</v>
          </cell>
          <cell r="I385">
            <v>376144</v>
          </cell>
          <cell r="J385">
            <v>588601</v>
          </cell>
          <cell r="K385">
            <v>21787</v>
          </cell>
          <cell r="L385">
            <v>89218.57</v>
          </cell>
          <cell r="N385">
            <v>23325060.746254001</v>
          </cell>
          <cell r="O385">
            <v>25027950.206441998</v>
          </cell>
          <cell r="P385">
            <v>48353010.952696003</v>
          </cell>
        </row>
        <row r="386">
          <cell r="A386" t="str">
            <v>R642</v>
          </cell>
          <cell r="B386" t="str">
            <v>R642 - Bracknell Forest</v>
          </cell>
          <cell r="C386">
            <v>502982.37725299998</v>
          </cell>
          <cell r="D386">
            <v>698827.66552200005</v>
          </cell>
          <cell r="E386">
            <v>497761</v>
          </cell>
          <cell r="F386">
            <v>501437</v>
          </cell>
          <cell r="G386">
            <v>505462</v>
          </cell>
          <cell r="I386">
            <v>186032</v>
          </cell>
          <cell r="J386">
            <v>276863</v>
          </cell>
          <cell r="K386">
            <v>22314</v>
          </cell>
          <cell r="L386">
            <v>77095.399999999994</v>
          </cell>
          <cell r="M386">
            <v>693.23</v>
          </cell>
          <cell r="N386">
            <v>15276965.685977001</v>
          </cell>
          <cell r="O386">
            <v>16738444.46305</v>
          </cell>
          <cell r="P386">
            <v>32015410.149027001</v>
          </cell>
        </row>
        <row r="387">
          <cell r="A387" t="str">
            <v>R642L</v>
          </cell>
          <cell r="B387" t="str">
            <v>R642L - Bracknell Forest (Lower)</v>
          </cell>
          <cell r="C387">
            <v>188194.03550100001</v>
          </cell>
          <cell r="D387">
            <v>261470.78792800001</v>
          </cell>
          <cell r="E387">
            <v>188753.66189600001</v>
          </cell>
          <cell r="F387">
            <v>190147.620967</v>
          </cell>
          <cell r="G387">
            <v>191673.922724</v>
          </cell>
          <cell r="M387">
            <v>693.23</v>
          </cell>
          <cell r="N387">
            <v>4029198.1491020001</v>
          </cell>
          <cell r="O387">
            <v>3633886.9458010001</v>
          </cell>
          <cell r="P387">
            <v>7663085.0949039999</v>
          </cell>
        </row>
        <row r="388">
          <cell r="A388" t="str">
            <v>R642U</v>
          </cell>
          <cell r="B388" t="str">
            <v>R642U - Bracknell Forest (Upper)</v>
          </cell>
          <cell r="C388">
            <v>314788.34175199998</v>
          </cell>
          <cell r="D388">
            <v>437356.87759400002</v>
          </cell>
          <cell r="E388">
            <v>309007.33810400002</v>
          </cell>
          <cell r="F388">
            <v>311289.37903299998</v>
          </cell>
          <cell r="G388">
            <v>313788.077276</v>
          </cell>
          <cell r="I388">
            <v>186032</v>
          </cell>
          <cell r="J388">
            <v>276863</v>
          </cell>
          <cell r="K388">
            <v>22314</v>
          </cell>
          <cell r="L388">
            <v>77095.399999999994</v>
          </cell>
          <cell r="N388">
            <v>11247767.536875</v>
          </cell>
          <cell r="O388">
            <v>13104557.517248999</v>
          </cell>
          <cell r="P388">
            <v>24352325.054122999</v>
          </cell>
        </row>
        <row r="389">
          <cell r="A389" t="str">
            <v>R643</v>
          </cell>
          <cell r="B389" t="str">
            <v>R643 - West Berkshire</v>
          </cell>
          <cell r="C389">
            <v>823066.18476199999</v>
          </cell>
          <cell r="D389">
            <v>1143541.894267</v>
          </cell>
          <cell r="F389">
            <v>836460</v>
          </cell>
          <cell r="G389">
            <v>836462</v>
          </cell>
          <cell r="I389">
            <v>273681</v>
          </cell>
          <cell r="J389">
            <v>383268</v>
          </cell>
          <cell r="K389">
            <v>39768</v>
          </cell>
          <cell r="L389">
            <v>77095.399999999994</v>
          </cell>
          <cell r="M389">
            <v>693.23</v>
          </cell>
          <cell r="N389">
            <v>16428683.402084</v>
          </cell>
          <cell r="O389">
            <v>17174022.992998</v>
          </cell>
          <cell r="P389">
            <v>33602706.395081997</v>
          </cell>
        </row>
        <row r="390">
          <cell r="A390" t="str">
            <v>R643L</v>
          </cell>
          <cell r="B390" t="str">
            <v>R643L - West Berkshire (Lower)</v>
          </cell>
          <cell r="C390">
            <v>247214.22281499999</v>
          </cell>
          <cell r="D390">
            <v>343471.55293399998</v>
          </cell>
          <cell r="F390">
            <v>248469.42107000001</v>
          </cell>
          <cell r="G390">
            <v>248470.01516800001</v>
          </cell>
          <cell r="M390">
            <v>693.23</v>
          </cell>
          <cell r="N390">
            <v>4151788.8422130002</v>
          </cell>
          <cell r="O390">
            <v>3709094.8447119999</v>
          </cell>
          <cell r="P390">
            <v>7860883.6869249996</v>
          </cell>
        </row>
        <row r="391">
          <cell r="A391" t="str">
            <v>R643U</v>
          </cell>
          <cell r="B391" t="str">
            <v>R643U - West Berkshire (Upper)</v>
          </cell>
          <cell r="C391">
            <v>575851.961947</v>
          </cell>
          <cell r="D391">
            <v>800070.34133299999</v>
          </cell>
          <cell r="F391">
            <v>587990.57892999996</v>
          </cell>
          <cell r="G391">
            <v>587991.98483199999</v>
          </cell>
          <cell r="I391">
            <v>273681</v>
          </cell>
          <cell r="J391">
            <v>383268</v>
          </cell>
          <cell r="K391">
            <v>39768</v>
          </cell>
          <cell r="L391">
            <v>77095.399999999994</v>
          </cell>
          <cell r="N391">
            <v>12276894.559870999</v>
          </cell>
          <cell r="O391">
            <v>13464928.148286</v>
          </cell>
          <cell r="P391">
            <v>25741822.708156999</v>
          </cell>
        </row>
        <row r="392">
          <cell r="A392" t="str">
            <v>R644</v>
          </cell>
          <cell r="B392" t="str">
            <v>R644 - Reading</v>
          </cell>
          <cell r="C392">
            <v>714188.62981199997</v>
          </cell>
          <cell r="D392">
            <v>992270.89354399999</v>
          </cell>
          <cell r="F392">
            <v>0</v>
          </cell>
          <cell r="I392">
            <v>276464</v>
          </cell>
          <cell r="J392">
            <v>435758</v>
          </cell>
          <cell r="K392">
            <v>32904</v>
          </cell>
          <cell r="L392">
            <v>77095.399999999994</v>
          </cell>
          <cell r="M392">
            <v>693.23</v>
          </cell>
          <cell r="N392">
            <v>27859377.189523999</v>
          </cell>
          <cell r="O392">
            <v>25117604.181127999</v>
          </cell>
          <cell r="P392">
            <v>52976981.370651998</v>
          </cell>
        </row>
        <row r="393">
          <cell r="A393" t="str">
            <v>R644L</v>
          </cell>
          <cell r="B393" t="str">
            <v>R644L - Reading (Lower)</v>
          </cell>
          <cell r="C393">
            <v>176055.405004</v>
          </cell>
          <cell r="D393">
            <v>244605.76204100001</v>
          </cell>
          <cell r="F393">
            <v>0</v>
          </cell>
          <cell r="M393">
            <v>693.23</v>
          </cell>
          <cell r="N393">
            <v>5820350.6267379997</v>
          </cell>
          <cell r="O393">
            <v>4434663.2990539996</v>
          </cell>
          <cell r="P393">
            <v>10255013.925791999</v>
          </cell>
        </row>
        <row r="394">
          <cell r="A394" t="str">
            <v>R644U</v>
          </cell>
          <cell r="B394" t="str">
            <v>R644U - Reading (Upper)</v>
          </cell>
          <cell r="C394">
            <v>538133.22480800003</v>
          </cell>
          <cell r="D394">
            <v>747665.13150300004</v>
          </cell>
          <cell r="F394">
            <v>0</v>
          </cell>
          <cell r="I394">
            <v>276464</v>
          </cell>
          <cell r="J394">
            <v>435758</v>
          </cell>
          <cell r="K394">
            <v>32904</v>
          </cell>
          <cell r="L394">
            <v>77095.399999999994</v>
          </cell>
          <cell r="N394">
            <v>22039026.562786002</v>
          </cell>
          <cell r="O394">
            <v>20682940.882075001</v>
          </cell>
          <cell r="P394">
            <v>42721967.444859996</v>
          </cell>
        </row>
        <row r="395">
          <cell r="A395" t="str">
            <v>R645</v>
          </cell>
          <cell r="B395" t="str">
            <v>R645 - Slough</v>
          </cell>
          <cell r="C395">
            <v>496622.78844799998</v>
          </cell>
          <cell r="D395">
            <v>689991.85576199996</v>
          </cell>
          <cell r="F395">
            <v>500272</v>
          </cell>
          <cell r="G395">
            <v>513802</v>
          </cell>
          <cell r="I395">
            <v>186378</v>
          </cell>
          <cell r="J395">
            <v>394402</v>
          </cell>
          <cell r="K395">
            <v>26354</v>
          </cell>
          <cell r="L395">
            <v>77095.399999999994</v>
          </cell>
          <cell r="M395">
            <v>693.23</v>
          </cell>
          <cell r="N395">
            <v>27484046.866537999</v>
          </cell>
          <cell r="O395">
            <v>25204324.173593</v>
          </cell>
          <cell r="P395">
            <v>52688371.040132001</v>
          </cell>
        </row>
        <row r="396">
          <cell r="A396" t="str">
            <v>R645L</v>
          </cell>
          <cell r="B396" t="str">
            <v>R645L - Slough (Lower)</v>
          </cell>
          <cell r="C396">
            <v>107037.218033</v>
          </cell>
          <cell r="D396">
            <v>148714.095333</v>
          </cell>
          <cell r="F396">
            <v>114927.81628499999</v>
          </cell>
          <cell r="G396">
            <v>118036.07210200001</v>
          </cell>
          <cell r="M396">
            <v>693.23</v>
          </cell>
          <cell r="N396">
            <v>5791598.7736449996</v>
          </cell>
          <cell r="O396">
            <v>4560394.1888840003</v>
          </cell>
          <cell r="P396">
            <v>10351992.962528</v>
          </cell>
        </row>
        <row r="397">
          <cell r="A397" t="str">
            <v>R645U</v>
          </cell>
          <cell r="B397" t="str">
            <v>R645U - Slough (Upper)</v>
          </cell>
          <cell r="C397">
            <v>389585.57041599997</v>
          </cell>
          <cell r="D397">
            <v>541277.76042900002</v>
          </cell>
          <cell r="F397">
            <v>385344.18371499999</v>
          </cell>
          <cell r="G397">
            <v>395765.92789799999</v>
          </cell>
          <cell r="I397">
            <v>186378</v>
          </cell>
          <cell r="J397">
            <v>394402</v>
          </cell>
          <cell r="K397">
            <v>26354</v>
          </cell>
          <cell r="L397">
            <v>77095.399999999994</v>
          </cell>
          <cell r="N397">
            <v>21692448.092893999</v>
          </cell>
          <cell r="O397">
            <v>20643929.984708998</v>
          </cell>
          <cell r="P397">
            <v>42336378.077602997</v>
          </cell>
        </row>
        <row r="398">
          <cell r="A398" t="str">
            <v>R646</v>
          </cell>
          <cell r="B398" t="str">
            <v>R646 - Windsor and Maidenhead</v>
          </cell>
          <cell r="C398">
            <v>675670.82266599999</v>
          </cell>
          <cell r="D398">
            <v>938755.48134299996</v>
          </cell>
          <cell r="E398">
            <v>634102</v>
          </cell>
          <cell r="F398">
            <v>613079</v>
          </cell>
          <cell r="G398">
            <v>627761</v>
          </cell>
          <cell r="I398">
            <v>303509</v>
          </cell>
          <cell r="J398">
            <v>364566</v>
          </cell>
          <cell r="K398">
            <v>47033</v>
          </cell>
          <cell r="L398">
            <v>77095.399999999994</v>
          </cell>
          <cell r="M398">
            <v>693.23</v>
          </cell>
          <cell r="N398">
            <v>11551860.238017</v>
          </cell>
          <cell r="O398">
            <v>13406050.799975</v>
          </cell>
          <cell r="P398">
            <v>24957911.037992001</v>
          </cell>
        </row>
        <row r="399">
          <cell r="A399" t="str">
            <v>R646L</v>
          </cell>
          <cell r="B399" t="str">
            <v>R646L - Windsor and Maidenhead (Lower)</v>
          </cell>
          <cell r="C399">
            <v>307471.62152300001</v>
          </cell>
          <cell r="D399">
            <v>427191.25997299998</v>
          </cell>
          <cell r="E399">
            <v>283163.24660000001</v>
          </cell>
          <cell r="F399">
            <v>273775.26023000001</v>
          </cell>
          <cell r="G399">
            <v>280331.62306499999</v>
          </cell>
          <cell r="M399">
            <v>693.23</v>
          </cell>
          <cell r="N399">
            <v>3810218.8176299999</v>
          </cell>
          <cell r="O399">
            <v>3820786.5890910001</v>
          </cell>
          <cell r="P399">
            <v>7631005.4067209996</v>
          </cell>
        </row>
        <row r="400">
          <cell r="A400" t="str">
            <v>R646U</v>
          </cell>
          <cell r="B400" t="str">
            <v>R646U - Windsor and Maidenhead (Upper)</v>
          </cell>
          <cell r="C400">
            <v>368199.20114299998</v>
          </cell>
          <cell r="D400">
            <v>511564.22136899998</v>
          </cell>
          <cell r="E400">
            <v>350938.75339999999</v>
          </cell>
          <cell r="F400">
            <v>339303.73976999999</v>
          </cell>
          <cell r="G400">
            <v>347429.37693500001</v>
          </cell>
          <cell r="I400">
            <v>303509</v>
          </cell>
          <cell r="J400">
            <v>364566</v>
          </cell>
          <cell r="K400">
            <v>47033</v>
          </cell>
          <cell r="L400">
            <v>77095.399999999994</v>
          </cell>
          <cell r="N400">
            <v>7741641.4203869998</v>
          </cell>
          <cell r="O400">
            <v>9585264.2108839992</v>
          </cell>
          <cell r="P400">
            <v>17326905.631271001</v>
          </cell>
        </row>
        <row r="401">
          <cell r="A401" t="str">
            <v>R647</v>
          </cell>
          <cell r="B401" t="str">
            <v>R647 - Wokingham</v>
          </cell>
          <cell r="C401">
            <v>814515.06555000006</v>
          </cell>
          <cell r="D401">
            <v>1131661.2420890001</v>
          </cell>
          <cell r="F401">
            <v>0</v>
          </cell>
          <cell r="G401">
            <v>841673</v>
          </cell>
          <cell r="I401">
            <v>274350</v>
          </cell>
          <cell r="J401">
            <v>307278</v>
          </cell>
          <cell r="K401">
            <v>22295</v>
          </cell>
          <cell r="L401">
            <v>77095.399999999994</v>
          </cell>
          <cell r="M401">
            <v>693.23</v>
          </cell>
          <cell r="N401">
            <v>12816829.341922</v>
          </cell>
          <cell r="O401">
            <v>13973096.469448</v>
          </cell>
          <cell r="P401">
            <v>26789925.81137</v>
          </cell>
        </row>
        <row r="402">
          <cell r="A402" t="str">
            <v>R647L</v>
          </cell>
          <cell r="B402" t="str">
            <v>R647L - Wokingham (Lower)</v>
          </cell>
          <cell r="C402">
            <v>487334.98431199999</v>
          </cell>
          <cell r="D402">
            <v>677087.67705499998</v>
          </cell>
          <cell r="F402">
            <v>0</v>
          </cell>
          <cell r="G402">
            <v>686882.41332100006</v>
          </cell>
          <cell r="M402">
            <v>693.23</v>
          </cell>
          <cell r="N402">
            <v>6696637.3524590004</v>
          </cell>
          <cell r="O402">
            <v>5884784.1053680005</v>
          </cell>
          <cell r="P402">
            <v>12581421.457828</v>
          </cell>
        </row>
        <row r="403">
          <cell r="A403" t="str">
            <v>R647U</v>
          </cell>
          <cell r="B403" t="str">
            <v>R647U - Wokingham (Upper)</v>
          </cell>
          <cell r="C403">
            <v>327180.08123800001</v>
          </cell>
          <cell r="D403">
            <v>454573.56503400003</v>
          </cell>
          <cell r="F403">
            <v>0</v>
          </cell>
          <cell r="G403">
            <v>154790.586679</v>
          </cell>
          <cell r="I403">
            <v>274350</v>
          </cell>
          <cell r="J403">
            <v>307278</v>
          </cell>
          <cell r="K403">
            <v>22295</v>
          </cell>
          <cell r="L403">
            <v>77095.399999999994</v>
          </cell>
          <cell r="N403">
            <v>6120191.9894629996</v>
          </cell>
          <cell r="O403">
            <v>8088312.3640799997</v>
          </cell>
          <cell r="P403">
            <v>14208504.353543</v>
          </cell>
        </row>
        <row r="404">
          <cell r="A404" t="str">
            <v>R649</v>
          </cell>
          <cell r="B404" t="str">
            <v>R649 - Peterborough</v>
          </cell>
          <cell r="C404">
            <v>636376.01837599999</v>
          </cell>
          <cell r="D404">
            <v>884160.53410199995</v>
          </cell>
          <cell r="E404">
            <v>649270</v>
          </cell>
          <cell r="F404">
            <v>662608</v>
          </cell>
          <cell r="G404">
            <v>676761</v>
          </cell>
          <cell r="I404">
            <v>352438</v>
          </cell>
          <cell r="J404">
            <v>607276</v>
          </cell>
          <cell r="K404">
            <v>20127</v>
          </cell>
          <cell r="L404">
            <v>77095.399999999994</v>
          </cell>
          <cell r="M404">
            <v>693.23</v>
          </cell>
          <cell r="N404">
            <v>38130145.133107997</v>
          </cell>
          <cell r="O404">
            <v>36053177.134894997</v>
          </cell>
          <cell r="P404">
            <v>74183322.268002003</v>
          </cell>
        </row>
        <row r="405">
          <cell r="A405" t="str">
            <v>R649L</v>
          </cell>
          <cell r="B405" t="str">
            <v>R649L - Peterborough (Lower)</v>
          </cell>
          <cell r="C405">
            <v>106422.62501800001</v>
          </cell>
          <cell r="D405">
            <v>147860.19940899999</v>
          </cell>
          <cell r="E405">
            <v>110317.36785900001</v>
          </cell>
          <cell r="F405">
            <v>112583.62542900001</v>
          </cell>
          <cell r="G405">
            <v>114988.359526</v>
          </cell>
          <cell r="M405">
            <v>693.23</v>
          </cell>
          <cell r="N405">
            <v>5998547.6083199997</v>
          </cell>
          <cell r="O405">
            <v>4818808.7158620004</v>
          </cell>
          <cell r="P405">
            <v>10817356.324182</v>
          </cell>
        </row>
        <row r="406">
          <cell r="A406" t="str">
            <v>R649U</v>
          </cell>
          <cell r="B406" t="str">
            <v>R649U - Peterborough (Upper)</v>
          </cell>
          <cell r="C406">
            <v>529953.39335799997</v>
          </cell>
          <cell r="D406">
            <v>736300.33469299995</v>
          </cell>
          <cell r="E406">
            <v>538952.63214100001</v>
          </cell>
          <cell r="F406">
            <v>550024.37457099999</v>
          </cell>
          <cell r="G406">
            <v>561772.64047400001</v>
          </cell>
          <cell r="I406">
            <v>352438</v>
          </cell>
          <cell r="J406">
            <v>607276</v>
          </cell>
          <cell r="K406">
            <v>20127</v>
          </cell>
          <cell r="L406">
            <v>77095.399999999994</v>
          </cell>
          <cell r="N406">
            <v>32131597.524787001</v>
          </cell>
          <cell r="O406">
            <v>31234368.419032998</v>
          </cell>
          <cell r="P406">
            <v>63365965.94382</v>
          </cell>
        </row>
        <row r="407">
          <cell r="A407" t="str">
            <v>R650</v>
          </cell>
          <cell r="B407" t="str">
            <v>R650 - Halton</v>
          </cell>
          <cell r="C407">
            <v>451050.16268100002</v>
          </cell>
          <cell r="D407">
            <v>626674.70367700001</v>
          </cell>
          <cell r="F407">
            <v>0</v>
          </cell>
          <cell r="I407">
            <v>277373</v>
          </cell>
          <cell r="J407">
            <v>489037</v>
          </cell>
          <cell r="K407">
            <v>13346</v>
          </cell>
          <cell r="L407">
            <v>77095.399999999994</v>
          </cell>
          <cell r="M407">
            <v>693.23</v>
          </cell>
          <cell r="N407">
            <v>32768540.526480999</v>
          </cell>
          <cell r="O407">
            <v>29118953.241034001</v>
          </cell>
          <cell r="P407">
            <v>61887493.767516002</v>
          </cell>
        </row>
        <row r="408">
          <cell r="A408" t="str">
            <v>R650L</v>
          </cell>
          <cell r="B408" t="str">
            <v>R650L - Halton (Lower)</v>
          </cell>
          <cell r="C408">
            <v>63644.430657999997</v>
          </cell>
          <cell r="D408">
            <v>88425.541154999999</v>
          </cell>
          <cell r="F408">
            <v>0</v>
          </cell>
          <cell r="M408">
            <v>693.23</v>
          </cell>
          <cell r="N408">
            <v>4268118.7711279998</v>
          </cell>
          <cell r="O408">
            <v>3154082.728532</v>
          </cell>
          <cell r="P408">
            <v>7422201.4996600002</v>
          </cell>
        </row>
        <row r="409">
          <cell r="A409" t="str">
            <v>R650U</v>
          </cell>
          <cell r="B409" t="str">
            <v>R650U - Halton (Upper)</v>
          </cell>
          <cell r="C409">
            <v>387405.73202300002</v>
          </cell>
          <cell r="D409">
            <v>538249.16252100002</v>
          </cell>
          <cell r="F409">
            <v>0</v>
          </cell>
          <cell r="I409">
            <v>277373</v>
          </cell>
          <cell r="J409">
            <v>489037</v>
          </cell>
          <cell r="K409">
            <v>13346</v>
          </cell>
          <cell r="L409">
            <v>77095.399999999994</v>
          </cell>
          <cell r="N409">
            <v>28500421.755353</v>
          </cell>
          <cell r="O409">
            <v>25964870.512503002</v>
          </cell>
          <cell r="P409">
            <v>54465292.267856002</v>
          </cell>
        </row>
        <row r="410">
          <cell r="A410" t="str">
            <v>R651</v>
          </cell>
          <cell r="B410" t="str">
            <v>R651 - Warrington</v>
          </cell>
          <cell r="C410">
            <v>827460.86732700001</v>
          </cell>
          <cell r="D410">
            <v>1149647.725996</v>
          </cell>
          <cell r="F410">
            <v>0</v>
          </cell>
          <cell r="I410">
            <v>453746</v>
          </cell>
          <cell r="J410">
            <v>630289</v>
          </cell>
          <cell r="K410">
            <v>32991</v>
          </cell>
          <cell r="L410">
            <v>77095.399999999994</v>
          </cell>
          <cell r="M410">
            <v>693.23</v>
          </cell>
          <cell r="N410">
            <v>28435915.563781001</v>
          </cell>
          <cell r="O410">
            <v>26127059.681049</v>
          </cell>
          <cell r="P410">
            <v>54562975.244829997</v>
          </cell>
        </row>
        <row r="411">
          <cell r="A411" t="str">
            <v>R651L</v>
          </cell>
          <cell r="B411" t="str">
            <v>R651L - Warrington (Lower)</v>
          </cell>
          <cell r="C411">
            <v>166129.550001</v>
          </cell>
          <cell r="D411">
            <v>230815.09581999999</v>
          </cell>
          <cell r="F411">
            <v>0</v>
          </cell>
          <cell r="M411">
            <v>693.23</v>
          </cell>
          <cell r="N411">
            <v>4928567.9007019997</v>
          </cell>
          <cell r="O411">
            <v>3718102.2313899999</v>
          </cell>
          <cell r="P411">
            <v>8646670.1320920009</v>
          </cell>
        </row>
        <row r="412">
          <cell r="A412" t="str">
            <v>R651U</v>
          </cell>
          <cell r="B412" t="str">
            <v>R651U - Warrington (Upper)</v>
          </cell>
          <cell r="C412">
            <v>661331.31732599996</v>
          </cell>
          <cell r="D412">
            <v>918832.63017599995</v>
          </cell>
          <cell r="F412">
            <v>0</v>
          </cell>
          <cell r="I412">
            <v>453746</v>
          </cell>
          <cell r="J412">
            <v>630289</v>
          </cell>
          <cell r="K412">
            <v>32991</v>
          </cell>
          <cell r="L412">
            <v>77095.399999999994</v>
          </cell>
          <cell r="N412">
            <v>23507347.663079001</v>
          </cell>
          <cell r="O412">
            <v>22408957.449659001</v>
          </cell>
          <cell r="P412">
            <v>45916305.112737</v>
          </cell>
        </row>
        <row r="413">
          <cell r="A413" t="str">
            <v>R652</v>
          </cell>
          <cell r="B413" t="str">
            <v>R652 - Plymouth</v>
          </cell>
          <cell r="C413">
            <v>995339.56759800005</v>
          </cell>
          <cell r="D413">
            <v>1382893.0353870001</v>
          </cell>
          <cell r="F413">
            <v>0</v>
          </cell>
          <cell r="I413">
            <v>578749</v>
          </cell>
          <cell r="J413">
            <v>982543</v>
          </cell>
          <cell r="K413">
            <v>22977</v>
          </cell>
          <cell r="L413">
            <v>101341.75</v>
          </cell>
          <cell r="M413">
            <v>693.23</v>
          </cell>
          <cell r="N413">
            <v>52945838.096798003</v>
          </cell>
          <cell r="O413">
            <v>46079788.387259997</v>
          </cell>
          <cell r="P413">
            <v>99025626.484057993</v>
          </cell>
        </row>
        <row r="414">
          <cell r="A414" t="str">
            <v>R652L</v>
          </cell>
          <cell r="B414" t="str">
            <v>R652L - Plymouth (Lower)</v>
          </cell>
          <cell r="C414">
            <v>162430.01115400001</v>
          </cell>
          <cell r="D414">
            <v>225675.074593</v>
          </cell>
          <cell r="F414">
            <v>0</v>
          </cell>
          <cell r="M414">
            <v>693.23</v>
          </cell>
          <cell r="N414">
            <v>8251033.6724399999</v>
          </cell>
          <cell r="O414">
            <v>6244009.9220249997</v>
          </cell>
          <cell r="P414">
            <v>14495043.594465001</v>
          </cell>
        </row>
        <row r="415">
          <cell r="A415" t="str">
            <v>R652U</v>
          </cell>
          <cell r="B415" t="str">
            <v>R652U - Plymouth (Upper)</v>
          </cell>
          <cell r="C415">
            <v>832909.55644299998</v>
          </cell>
          <cell r="D415">
            <v>1157217.960794</v>
          </cell>
          <cell r="F415">
            <v>0</v>
          </cell>
          <cell r="I415">
            <v>578749</v>
          </cell>
          <cell r="J415">
            <v>982543</v>
          </cell>
          <cell r="K415">
            <v>22977</v>
          </cell>
          <cell r="L415">
            <v>101341.75</v>
          </cell>
          <cell r="N415">
            <v>44694804.424358003</v>
          </cell>
          <cell r="O415">
            <v>39835778.465235002</v>
          </cell>
          <cell r="P415">
            <v>84530582.889593005</v>
          </cell>
        </row>
        <row r="416">
          <cell r="A416" t="str">
            <v>R653</v>
          </cell>
          <cell r="B416" t="str">
            <v>R653 - Torbay</v>
          </cell>
          <cell r="C416">
            <v>638896.27834399999</v>
          </cell>
          <cell r="D416">
            <v>887662.10288300004</v>
          </cell>
          <cell r="E416">
            <v>634959</v>
          </cell>
          <cell r="F416">
            <v>633621</v>
          </cell>
          <cell r="G416">
            <v>635576</v>
          </cell>
          <cell r="I416">
            <v>468028</v>
          </cell>
          <cell r="J416">
            <v>633995</v>
          </cell>
          <cell r="K416">
            <v>22727</v>
          </cell>
          <cell r="L416">
            <v>77095.399999999994</v>
          </cell>
          <cell r="M416">
            <v>693.23</v>
          </cell>
          <cell r="N416">
            <v>29534430.413897999</v>
          </cell>
          <cell r="O416">
            <v>27537724.759362001</v>
          </cell>
          <cell r="P416">
            <v>57072155.173260003</v>
          </cell>
        </row>
        <row r="417">
          <cell r="A417" t="str">
            <v>R653L</v>
          </cell>
          <cell r="B417" t="str">
            <v>R653L - Torbay (Lower)</v>
          </cell>
          <cell r="C417">
            <v>89636.353061999995</v>
          </cell>
          <cell r="D417">
            <v>124537.888779</v>
          </cell>
          <cell r="E417">
            <v>79355.163696000003</v>
          </cell>
          <cell r="F417">
            <v>79187.944696000006</v>
          </cell>
          <cell r="G417">
            <v>79432.274399999995</v>
          </cell>
          <cell r="M417">
            <v>693.23</v>
          </cell>
          <cell r="N417">
            <v>3791028.1417760001</v>
          </cell>
          <cell r="O417">
            <v>3067415.5098910001</v>
          </cell>
          <cell r="P417">
            <v>6858443.6516669998</v>
          </cell>
        </row>
        <row r="418">
          <cell r="A418" t="str">
            <v>R653U</v>
          </cell>
          <cell r="B418" t="str">
            <v>R653U - Torbay (Upper)</v>
          </cell>
          <cell r="C418">
            <v>549259.92528199998</v>
          </cell>
          <cell r="D418">
            <v>763124.21410400001</v>
          </cell>
          <cell r="E418">
            <v>555603.836304</v>
          </cell>
          <cell r="F418">
            <v>554433.05530400004</v>
          </cell>
          <cell r="G418">
            <v>556143.72560000001</v>
          </cell>
          <cell r="I418">
            <v>468028</v>
          </cell>
          <cell r="J418">
            <v>633995</v>
          </cell>
          <cell r="K418">
            <v>22727</v>
          </cell>
          <cell r="L418">
            <v>77095.399999999994</v>
          </cell>
          <cell r="N418">
            <v>25743402.272121999</v>
          </cell>
          <cell r="O418">
            <v>24470309.249471001</v>
          </cell>
          <cell r="P418">
            <v>50213711.521594003</v>
          </cell>
        </row>
        <row r="419">
          <cell r="A419" t="str">
            <v>R654</v>
          </cell>
          <cell r="B419" t="str">
            <v>R654 - Southend-on-Sea</v>
          </cell>
          <cell r="C419">
            <v>712222.06332199997</v>
          </cell>
          <cell r="D419">
            <v>989538.60881300003</v>
          </cell>
          <cell r="F419">
            <v>708660</v>
          </cell>
          <cell r="I419">
            <v>473882</v>
          </cell>
          <cell r="J419">
            <v>630491</v>
          </cell>
          <cell r="K419">
            <v>28919</v>
          </cell>
          <cell r="L419">
            <v>77095.399999999994</v>
          </cell>
          <cell r="M419">
            <v>693.23</v>
          </cell>
          <cell r="N419">
            <v>32034016.987371001</v>
          </cell>
          <cell r="O419">
            <v>29836460.615554001</v>
          </cell>
          <cell r="P419">
            <v>61870477.602925003</v>
          </cell>
        </row>
        <row r="420">
          <cell r="A420" t="str">
            <v>R654L</v>
          </cell>
          <cell r="B420" t="str">
            <v>R654L - Southend-on-Sea (Lower)</v>
          </cell>
          <cell r="C420">
            <v>120678.58678100001</v>
          </cell>
          <cell r="D420">
            <v>167666.977797</v>
          </cell>
          <cell r="F420">
            <v>120044.40168900001</v>
          </cell>
          <cell r="M420">
            <v>693.23</v>
          </cell>
          <cell r="N420">
            <v>5070574.1688369997</v>
          </cell>
          <cell r="O420">
            <v>3942407.5273910002</v>
          </cell>
          <cell r="P420">
            <v>9012981.6962279994</v>
          </cell>
        </row>
        <row r="421">
          <cell r="A421" t="str">
            <v>R654U</v>
          </cell>
          <cell r="B421" t="str">
            <v>R654U - Southend-on-Sea (Upper)</v>
          </cell>
          <cell r="C421">
            <v>591543.47654099995</v>
          </cell>
          <cell r="D421">
            <v>821871.63101699995</v>
          </cell>
          <cell r="F421">
            <v>588615.59831100004</v>
          </cell>
          <cell r="I421">
            <v>473882</v>
          </cell>
          <cell r="J421">
            <v>630491</v>
          </cell>
          <cell r="K421">
            <v>28919</v>
          </cell>
          <cell r="L421">
            <v>77095.399999999994</v>
          </cell>
          <cell r="N421">
            <v>26963442.818534002</v>
          </cell>
          <cell r="O421">
            <v>25894053.088164002</v>
          </cell>
          <cell r="P421">
            <v>52857495.906696998</v>
          </cell>
        </row>
        <row r="422">
          <cell r="A422" t="str">
            <v>R655</v>
          </cell>
          <cell r="B422" t="str">
            <v>R655 - Thurrock</v>
          </cell>
          <cell r="C422">
            <v>595162.79485499999</v>
          </cell>
          <cell r="D422">
            <v>826900.19639499998</v>
          </cell>
          <cell r="F422">
            <v>607306</v>
          </cell>
          <cell r="G422">
            <v>614107</v>
          </cell>
          <cell r="I422">
            <v>291339</v>
          </cell>
          <cell r="J422">
            <v>500571</v>
          </cell>
          <cell r="K422">
            <v>45005</v>
          </cell>
          <cell r="L422">
            <v>101341.75</v>
          </cell>
          <cell r="M422">
            <v>693.23</v>
          </cell>
          <cell r="N422">
            <v>30139399.032620002</v>
          </cell>
          <cell r="O422">
            <v>28346153.940281998</v>
          </cell>
          <cell r="P422">
            <v>58485552.972902</v>
          </cell>
        </row>
        <row r="423">
          <cell r="A423" t="str">
            <v>R655L</v>
          </cell>
          <cell r="B423" t="str">
            <v>R655L - Thurrock (Lower)</v>
          </cell>
          <cell r="C423">
            <v>113521.759659</v>
          </cell>
          <cell r="D423">
            <v>157723.51055599999</v>
          </cell>
          <cell r="F423">
            <v>112886.990269</v>
          </cell>
          <cell r="G423">
            <v>114151.170799</v>
          </cell>
          <cell r="M423">
            <v>693.23</v>
          </cell>
          <cell r="N423">
            <v>5083411.251588</v>
          </cell>
          <cell r="O423">
            <v>4015773.0125119998</v>
          </cell>
          <cell r="P423">
            <v>9099184.2641000003</v>
          </cell>
        </row>
        <row r="424">
          <cell r="A424" t="str">
            <v>R655U</v>
          </cell>
          <cell r="B424" t="str">
            <v>R655U - Thurrock (Upper)</v>
          </cell>
          <cell r="C424">
            <v>481641.03519600001</v>
          </cell>
          <cell r="D424">
            <v>669176.68583900004</v>
          </cell>
          <cell r="F424">
            <v>494419.009731</v>
          </cell>
          <cell r="G424">
            <v>499955.82920099999</v>
          </cell>
          <cell r="I424">
            <v>291339</v>
          </cell>
          <cell r="J424">
            <v>500571</v>
          </cell>
          <cell r="K424">
            <v>45005</v>
          </cell>
          <cell r="L424">
            <v>101341.75</v>
          </cell>
          <cell r="N424">
            <v>25055987.781032</v>
          </cell>
          <cell r="O424">
            <v>24330380.92777</v>
          </cell>
          <cell r="P424">
            <v>49386368.708802</v>
          </cell>
        </row>
        <row r="425">
          <cell r="A425" t="str">
            <v>R656</v>
          </cell>
          <cell r="B425" t="str">
            <v>R656 - Herefordshire</v>
          </cell>
          <cell r="C425">
            <v>893657.95254600001</v>
          </cell>
          <cell r="D425">
            <v>1241619.8439460001</v>
          </cell>
          <cell r="F425">
            <v>0</v>
          </cell>
          <cell r="I425">
            <v>487256</v>
          </cell>
          <cell r="J425">
            <v>673810</v>
          </cell>
          <cell r="K425">
            <v>46491</v>
          </cell>
          <cell r="L425">
            <v>89218.57</v>
          </cell>
          <cell r="M425">
            <v>693.23</v>
          </cell>
          <cell r="N425">
            <v>29625493.435493998</v>
          </cell>
          <cell r="O425">
            <v>27002674.016865</v>
          </cell>
          <cell r="P425">
            <v>56628167.452358</v>
          </cell>
        </row>
        <row r="426">
          <cell r="A426" t="str">
            <v>R656L</v>
          </cell>
          <cell r="B426" t="str">
            <v>R656L - Herefordshire  (Lower)</v>
          </cell>
          <cell r="C426">
            <v>157096.33030900001</v>
          </cell>
          <cell r="D426">
            <v>218264.62861700001</v>
          </cell>
          <cell r="F426">
            <v>0</v>
          </cell>
          <cell r="M426">
            <v>693.23</v>
          </cell>
          <cell r="N426">
            <v>5336548.4388619997</v>
          </cell>
          <cell r="O426">
            <v>4032861.5818449999</v>
          </cell>
          <cell r="P426">
            <v>9369410.0207059998</v>
          </cell>
        </row>
        <row r="427">
          <cell r="A427" t="str">
            <v>R656U</v>
          </cell>
          <cell r="B427" t="str">
            <v>R656U - Herefordshire  (Upper)</v>
          </cell>
          <cell r="C427">
            <v>736561.62223700003</v>
          </cell>
          <cell r="D427">
            <v>1023355.215329</v>
          </cell>
          <cell r="F427">
            <v>0</v>
          </cell>
          <cell r="I427">
            <v>487256</v>
          </cell>
          <cell r="J427">
            <v>673810</v>
          </cell>
          <cell r="K427">
            <v>46491</v>
          </cell>
          <cell r="L427">
            <v>89218.57</v>
          </cell>
          <cell r="N427">
            <v>24288944.996631999</v>
          </cell>
          <cell r="O427">
            <v>22969812.43502</v>
          </cell>
          <cell r="P427">
            <v>47258757.431652002</v>
          </cell>
        </row>
        <row r="428">
          <cell r="A428" t="str">
            <v>R658</v>
          </cell>
          <cell r="B428" t="str">
            <v>R658 - Medway</v>
          </cell>
          <cell r="C428">
            <v>1022329.4267299999</v>
          </cell>
          <cell r="D428">
            <v>1420391.8844590001</v>
          </cell>
          <cell r="F428">
            <v>0</v>
          </cell>
          <cell r="I428">
            <v>519996</v>
          </cell>
          <cell r="J428">
            <v>763531</v>
          </cell>
          <cell r="K428">
            <v>51190</v>
          </cell>
          <cell r="L428">
            <v>77095.399999999994</v>
          </cell>
          <cell r="M428">
            <v>693.23</v>
          </cell>
          <cell r="N428">
            <v>43760153.845547996</v>
          </cell>
          <cell r="O428">
            <v>40196287.767793</v>
          </cell>
          <cell r="P428">
            <v>83956441.613341004</v>
          </cell>
        </row>
        <row r="429">
          <cell r="A429" t="str">
            <v>R658L</v>
          </cell>
          <cell r="B429" t="str">
            <v>R658L - Medway  (Lower)</v>
          </cell>
          <cell r="C429">
            <v>209751.172705</v>
          </cell>
          <cell r="D429">
            <v>291421.58650199999</v>
          </cell>
          <cell r="F429">
            <v>0</v>
          </cell>
          <cell r="M429">
            <v>693.23</v>
          </cell>
          <cell r="N429">
            <v>7750976.8955020001</v>
          </cell>
          <cell r="O429">
            <v>5805503.958323</v>
          </cell>
          <cell r="P429">
            <v>13556480.853824001</v>
          </cell>
        </row>
        <row r="430">
          <cell r="A430" t="str">
            <v>R658U</v>
          </cell>
          <cell r="B430" t="str">
            <v>R658U - Medway  (Upper)</v>
          </cell>
          <cell r="C430">
            <v>812578.25402500003</v>
          </cell>
          <cell r="D430">
            <v>1128970.2979560001</v>
          </cell>
          <cell r="F430">
            <v>0</v>
          </cell>
          <cell r="I430">
            <v>519996</v>
          </cell>
          <cell r="J430">
            <v>763531</v>
          </cell>
          <cell r="K430">
            <v>51190</v>
          </cell>
          <cell r="L430">
            <v>77095.399999999994</v>
          </cell>
          <cell r="N430">
            <v>36009176.950046003</v>
          </cell>
          <cell r="O430">
            <v>34390783.809471004</v>
          </cell>
          <cell r="P430">
            <v>70399960.759516999</v>
          </cell>
        </row>
        <row r="431">
          <cell r="A431" t="str">
            <v>R659</v>
          </cell>
          <cell r="B431" t="str">
            <v>R659 - Blackburn with Darwen</v>
          </cell>
          <cell r="C431">
            <v>521861.083506</v>
          </cell>
          <cell r="D431">
            <v>725057.13759699999</v>
          </cell>
          <cell r="E431">
            <v>491596</v>
          </cell>
          <cell r="F431">
            <v>497971</v>
          </cell>
          <cell r="G431">
            <v>516497</v>
          </cell>
          <cell r="I431">
            <v>298725</v>
          </cell>
          <cell r="J431">
            <v>584899</v>
          </cell>
          <cell r="K431">
            <v>21001</v>
          </cell>
          <cell r="L431">
            <v>77095.399999999994</v>
          </cell>
          <cell r="M431">
            <v>693.23</v>
          </cell>
          <cell r="N431">
            <v>40449148.777659997</v>
          </cell>
          <cell r="O431">
            <v>37052787.335449003</v>
          </cell>
          <cell r="P431">
            <v>77501936.113108993</v>
          </cell>
        </row>
        <row r="432">
          <cell r="A432" t="str">
            <v>R659L</v>
          </cell>
          <cell r="B432" t="str">
            <v>R659L - Blackburn with Darwen (Lower)</v>
          </cell>
          <cell r="C432">
            <v>94083.745431999996</v>
          </cell>
          <cell r="D432">
            <v>130716.953828</v>
          </cell>
          <cell r="E432">
            <v>90290.962356000004</v>
          </cell>
          <cell r="F432">
            <v>91461.852446999997</v>
          </cell>
          <cell r="G432">
            <v>94864.504967000001</v>
          </cell>
          <cell r="M432">
            <v>693.23</v>
          </cell>
          <cell r="N432">
            <v>6756810.2188529996</v>
          </cell>
          <cell r="O432">
            <v>5272714.9049190003</v>
          </cell>
          <cell r="P432">
            <v>12029525.123772001</v>
          </cell>
        </row>
        <row r="433">
          <cell r="A433" t="str">
            <v>R659U</v>
          </cell>
          <cell r="B433" t="str">
            <v>R659U - Blackburn with Darwen (Upper)</v>
          </cell>
          <cell r="C433">
            <v>427777.33807400003</v>
          </cell>
          <cell r="D433">
            <v>594340.183769</v>
          </cell>
          <cell r="E433">
            <v>401305.03764400003</v>
          </cell>
          <cell r="F433">
            <v>406509.14755300002</v>
          </cell>
          <cell r="G433">
            <v>421632.49503300001</v>
          </cell>
          <cell r="I433">
            <v>298725</v>
          </cell>
          <cell r="J433">
            <v>584899</v>
          </cell>
          <cell r="K433">
            <v>21001</v>
          </cell>
          <cell r="L433">
            <v>77095.399999999994</v>
          </cell>
          <cell r="N433">
            <v>33692338.558807999</v>
          </cell>
          <cell r="O433">
            <v>31780072.430528998</v>
          </cell>
          <cell r="P433">
            <v>65472410.989336997</v>
          </cell>
        </row>
        <row r="434">
          <cell r="A434" t="str">
            <v>R660</v>
          </cell>
          <cell r="B434" t="str">
            <v>R660 - Blackpool</v>
          </cell>
          <cell r="C434">
            <v>621029.49465400004</v>
          </cell>
          <cell r="D434">
            <v>862838.56372700003</v>
          </cell>
          <cell r="E434">
            <v>597566</v>
          </cell>
          <cell r="F434">
            <v>612768</v>
          </cell>
          <cell r="G434">
            <v>614803</v>
          </cell>
          <cell r="I434">
            <v>454671</v>
          </cell>
          <cell r="J434">
            <v>691462</v>
          </cell>
          <cell r="K434">
            <v>15565</v>
          </cell>
          <cell r="L434">
            <v>77095.399999999994</v>
          </cell>
          <cell r="M434">
            <v>693.23</v>
          </cell>
          <cell r="N434">
            <v>43844095.159470998</v>
          </cell>
          <cell r="O434">
            <v>40521853.265368998</v>
          </cell>
          <cell r="P434">
            <v>84365948.424841002</v>
          </cell>
        </row>
        <row r="435">
          <cell r="A435" t="str">
            <v>R660L</v>
          </cell>
          <cell r="B435" t="str">
            <v>R660L - Blackpool (Lower)</v>
          </cell>
          <cell r="C435">
            <v>96635.440373000005</v>
          </cell>
          <cell r="D435">
            <v>134262.197358</v>
          </cell>
          <cell r="E435">
            <v>90567.013277999999</v>
          </cell>
          <cell r="F435">
            <v>92871.026117000001</v>
          </cell>
          <cell r="G435">
            <v>93179.450410999998</v>
          </cell>
          <cell r="M435">
            <v>693.23</v>
          </cell>
          <cell r="N435">
            <v>6456123.5737650003</v>
          </cell>
          <cell r="O435">
            <v>5166669.4688940002</v>
          </cell>
          <cell r="P435">
            <v>11622793.042659</v>
          </cell>
        </row>
        <row r="436">
          <cell r="A436" t="str">
            <v>R660U</v>
          </cell>
          <cell r="B436" t="str">
            <v>R660U - Blackpool (Upper)</v>
          </cell>
          <cell r="C436">
            <v>524394.05428100005</v>
          </cell>
          <cell r="D436">
            <v>728576.36636900005</v>
          </cell>
          <cell r="E436">
            <v>506998.986722</v>
          </cell>
          <cell r="F436">
            <v>519896.97388300003</v>
          </cell>
          <cell r="G436">
            <v>521623.549589</v>
          </cell>
          <cell r="I436">
            <v>454671</v>
          </cell>
          <cell r="J436">
            <v>691462</v>
          </cell>
          <cell r="K436">
            <v>15565</v>
          </cell>
          <cell r="L436">
            <v>77095.399999999994</v>
          </cell>
          <cell r="N436">
            <v>37387971.585706003</v>
          </cell>
          <cell r="O436">
            <v>35355183.796475999</v>
          </cell>
          <cell r="P436">
            <v>72743155.382181004</v>
          </cell>
        </row>
        <row r="437">
          <cell r="A437" t="str">
            <v>R661</v>
          </cell>
          <cell r="B437" t="str">
            <v>R661 - Nottingham</v>
          </cell>
          <cell r="C437">
            <v>1042090.140959</v>
          </cell>
          <cell r="D437">
            <v>1447846.790272</v>
          </cell>
          <cell r="F437">
            <v>0</v>
          </cell>
          <cell r="I437">
            <v>547050</v>
          </cell>
          <cell r="J437">
            <v>1186018</v>
          </cell>
          <cell r="K437">
            <v>52990</v>
          </cell>
          <cell r="L437">
            <v>77095.399999999994</v>
          </cell>
          <cell r="M437">
            <v>693.23</v>
          </cell>
          <cell r="N437">
            <v>87656628.764067993</v>
          </cell>
          <cell r="O437">
            <v>75655536.719577998</v>
          </cell>
          <cell r="P437">
            <v>163312165.48364601</v>
          </cell>
        </row>
        <row r="438">
          <cell r="A438" t="str">
            <v>R661L</v>
          </cell>
          <cell r="B438" t="str">
            <v>R661L - Nottingham (Lower)</v>
          </cell>
          <cell r="C438">
            <v>185176.463162</v>
          </cell>
          <cell r="D438">
            <v>257278.269206</v>
          </cell>
          <cell r="F438">
            <v>0</v>
          </cell>
          <cell r="M438">
            <v>693.23</v>
          </cell>
          <cell r="N438">
            <v>14558835.531109</v>
          </cell>
          <cell r="O438">
            <v>10838533.176531</v>
          </cell>
          <cell r="P438">
            <v>25397368.70764</v>
          </cell>
        </row>
        <row r="439">
          <cell r="A439" t="str">
            <v>R661U</v>
          </cell>
          <cell r="B439" t="str">
            <v>R661U - Nottingham (Upper)</v>
          </cell>
          <cell r="C439">
            <v>856913.67779700004</v>
          </cell>
          <cell r="D439">
            <v>1190568.521066</v>
          </cell>
          <cell r="F439">
            <v>0</v>
          </cell>
          <cell r="I439">
            <v>547050</v>
          </cell>
          <cell r="J439">
            <v>1186018</v>
          </cell>
          <cell r="K439">
            <v>52990</v>
          </cell>
          <cell r="L439">
            <v>77095.399999999994</v>
          </cell>
          <cell r="N439">
            <v>73097793.232959002</v>
          </cell>
          <cell r="O439">
            <v>64817003.543047003</v>
          </cell>
          <cell r="P439">
            <v>137914796.77600601</v>
          </cell>
        </row>
        <row r="440">
          <cell r="A440" t="str">
            <v>R662</v>
          </cell>
          <cell r="B440" t="str">
            <v>R662 - Telford and the Wrekin</v>
          </cell>
          <cell r="C440">
            <v>580878.41626700002</v>
          </cell>
          <cell r="D440">
            <v>807053.93657899997</v>
          </cell>
          <cell r="F440">
            <v>605864</v>
          </cell>
          <cell r="G440">
            <v>612266</v>
          </cell>
          <cell r="I440">
            <v>313439</v>
          </cell>
          <cell r="J440">
            <v>592456</v>
          </cell>
          <cell r="K440">
            <v>16851</v>
          </cell>
          <cell r="L440">
            <v>77095.399999999994</v>
          </cell>
          <cell r="M440">
            <v>693.23</v>
          </cell>
          <cell r="N440">
            <v>35161602.533504002</v>
          </cell>
          <cell r="O440">
            <v>33057108.78788</v>
          </cell>
          <cell r="P440">
            <v>68218711.321383998</v>
          </cell>
        </row>
        <row r="441">
          <cell r="A441" t="str">
            <v>R662L</v>
          </cell>
          <cell r="B441" t="str">
            <v>R662L - Telford and the Wrekin (Lower)</v>
          </cell>
          <cell r="C441">
            <v>82640.009395000001</v>
          </cell>
          <cell r="D441">
            <v>114817.392131</v>
          </cell>
          <cell r="F441">
            <v>85592.924060999998</v>
          </cell>
          <cell r="G441">
            <v>86497.361195000005</v>
          </cell>
          <cell r="M441">
            <v>693.23</v>
          </cell>
          <cell r="N441">
            <v>4561489.7883620001</v>
          </cell>
          <cell r="O441">
            <v>3561641.4312180001</v>
          </cell>
          <cell r="P441">
            <v>8123131.2195800003</v>
          </cell>
        </row>
        <row r="442">
          <cell r="A442" t="str">
            <v>R662U</v>
          </cell>
          <cell r="B442" t="str">
            <v>R662U - Telford and the Wrekin (Upper)</v>
          </cell>
          <cell r="C442">
            <v>498238.40687200002</v>
          </cell>
          <cell r="D442">
            <v>692236.54444800003</v>
          </cell>
          <cell r="F442">
            <v>520271.075939</v>
          </cell>
          <cell r="G442">
            <v>525768.638805</v>
          </cell>
          <cell r="I442">
            <v>313439</v>
          </cell>
          <cell r="J442">
            <v>592456</v>
          </cell>
          <cell r="K442">
            <v>16851</v>
          </cell>
          <cell r="L442">
            <v>77095.399999999994</v>
          </cell>
          <cell r="N442">
            <v>30600112.745143</v>
          </cell>
          <cell r="O442">
            <v>29495467.356662001</v>
          </cell>
          <cell r="P442">
            <v>60095580.101805001</v>
          </cell>
        </row>
        <row r="443">
          <cell r="A443" t="str">
            <v>R673</v>
          </cell>
          <cell r="B443" t="str">
            <v>R673 - Durham</v>
          </cell>
          <cell r="C443">
            <v>2063591.1027850001</v>
          </cell>
          <cell r="D443">
            <v>2867087.6320290002</v>
          </cell>
          <cell r="E443">
            <v>2029307</v>
          </cell>
          <cell r="F443">
            <v>0</v>
          </cell>
          <cell r="I443">
            <v>1218408</v>
          </cell>
          <cell r="J443">
            <v>2159564</v>
          </cell>
          <cell r="K443">
            <v>46984</v>
          </cell>
          <cell r="L443">
            <v>101341.75</v>
          </cell>
          <cell r="M443">
            <v>693.23</v>
          </cell>
          <cell r="N443">
            <v>115541014.25183</v>
          </cell>
          <cell r="O443">
            <v>103766664.228053</v>
          </cell>
          <cell r="P443">
            <v>219307678.47988299</v>
          </cell>
        </row>
        <row r="444">
          <cell r="A444" t="str">
            <v>R673L</v>
          </cell>
          <cell r="B444" t="str">
            <v>R673L - Durham (Lower)</v>
          </cell>
          <cell r="C444">
            <v>300428.21546600002</v>
          </cell>
          <cell r="D444">
            <v>417405.37634199997</v>
          </cell>
          <cell r="E444">
            <v>288483.80099999998</v>
          </cell>
          <cell r="F444">
            <v>0</v>
          </cell>
          <cell r="M444">
            <v>693.23</v>
          </cell>
          <cell r="N444">
            <v>15917957.391465001</v>
          </cell>
          <cell r="O444">
            <v>12156909.640521999</v>
          </cell>
          <cell r="P444">
            <v>28074867.031987</v>
          </cell>
        </row>
        <row r="445">
          <cell r="A445" t="str">
            <v>R673U</v>
          </cell>
          <cell r="B445" t="str">
            <v>R673U - Durham (Upper)</v>
          </cell>
          <cell r="C445">
            <v>1763162.88732</v>
          </cell>
          <cell r="D445">
            <v>2449682.2556870002</v>
          </cell>
          <cell r="E445">
            <v>1740823.199</v>
          </cell>
          <cell r="F445">
            <v>0</v>
          </cell>
          <cell r="I445">
            <v>1218408</v>
          </cell>
          <cell r="J445">
            <v>2159564</v>
          </cell>
          <cell r="K445">
            <v>46984</v>
          </cell>
          <cell r="L445">
            <v>101341.75</v>
          </cell>
          <cell r="N445">
            <v>99623056.860364005</v>
          </cell>
          <cell r="O445">
            <v>91609754.587531</v>
          </cell>
          <cell r="P445">
            <v>191232811.447896</v>
          </cell>
        </row>
        <row r="446">
          <cell r="A446" t="str">
            <v>R675</v>
          </cell>
          <cell r="B446" t="str">
            <v>R675 - Shropshire</v>
          </cell>
          <cell r="C446">
            <v>1338471.8000070001</v>
          </cell>
          <cell r="D446">
            <v>1859630.010248</v>
          </cell>
          <cell r="E446">
            <v>1312451</v>
          </cell>
          <cell r="F446">
            <v>1307363</v>
          </cell>
          <cell r="G446">
            <v>1325233</v>
          </cell>
          <cell r="I446">
            <v>814521</v>
          </cell>
          <cell r="J446">
            <v>1066497</v>
          </cell>
          <cell r="K446">
            <v>59509</v>
          </cell>
          <cell r="L446">
            <v>89218.57</v>
          </cell>
          <cell r="M446">
            <v>693.23</v>
          </cell>
          <cell r="N446">
            <v>46361037.428811997</v>
          </cell>
          <cell r="O446">
            <v>45850151.484357998</v>
          </cell>
          <cell r="P446">
            <v>92211188.913169995</v>
          </cell>
        </row>
        <row r="447">
          <cell r="A447" t="str">
            <v>R675L</v>
          </cell>
          <cell r="B447" t="str">
            <v>R675L - Shropshire (Lower)</v>
          </cell>
          <cell r="C447">
            <v>215450.33921800001</v>
          </cell>
          <cell r="D447">
            <v>299339.826604</v>
          </cell>
          <cell r="E447">
            <v>236537.49531</v>
          </cell>
          <cell r="F447">
            <v>235620.50657999999</v>
          </cell>
          <cell r="G447">
            <v>238841.141134</v>
          </cell>
          <cell r="M447">
            <v>693.23</v>
          </cell>
          <cell r="N447">
            <v>7883139.5784740001</v>
          </cell>
          <cell r="O447">
            <v>6659808.9542220002</v>
          </cell>
          <cell r="P447">
            <v>14542948.532695999</v>
          </cell>
        </row>
        <row r="448">
          <cell r="A448" t="str">
            <v>R675U</v>
          </cell>
          <cell r="B448" t="str">
            <v>R675U - Shropshire (Upper)</v>
          </cell>
          <cell r="C448">
            <v>1123021.4607889999</v>
          </cell>
          <cell r="D448">
            <v>1560290.183644</v>
          </cell>
          <cell r="E448">
            <v>1075913.5046900001</v>
          </cell>
          <cell r="F448">
            <v>1071742.49342</v>
          </cell>
          <cell r="G448">
            <v>1086391.8588660001</v>
          </cell>
          <cell r="I448">
            <v>814521</v>
          </cell>
          <cell r="J448">
            <v>1066497</v>
          </cell>
          <cell r="K448">
            <v>59509</v>
          </cell>
          <cell r="L448">
            <v>89218.57</v>
          </cell>
          <cell r="N448">
            <v>38477897.850337997</v>
          </cell>
          <cell r="O448">
            <v>39190342.530135997</v>
          </cell>
          <cell r="P448">
            <v>77668240.380475</v>
          </cell>
        </row>
        <row r="449">
          <cell r="A449" t="str">
            <v>R676</v>
          </cell>
          <cell r="B449" t="str">
            <v>R676 - Wiltshire</v>
          </cell>
          <cell r="C449">
            <v>2274323.7689439999</v>
          </cell>
          <cell r="D449">
            <v>3159872.8742180001</v>
          </cell>
          <cell r="E449">
            <v>2217703</v>
          </cell>
          <cell r="F449">
            <v>2234002</v>
          </cell>
          <cell r="G449">
            <v>2376656</v>
          </cell>
          <cell r="I449">
            <v>1044864</v>
          </cell>
          <cell r="J449">
            <v>1394932</v>
          </cell>
          <cell r="K449">
            <v>100538</v>
          </cell>
          <cell r="L449">
            <v>101341.75</v>
          </cell>
          <cell r="M449">
            <v>693.23</v>
          </cell>
          <cell r="N449">
            <v>52541804.696925998</v>
          </cell>
          <cell r="O449">
            <v>56093270.029178001</v>
          </cell>
          <cell r="P449">
            <v>108635074.72610401</v>
          </cell>
        </row>
        <row r="450">
          <cell r="A450" t="str">
            <v>R676L</v>
          </cell>
          <cell r="B450" t="str">
            <v>R676L - Wiltshire (Lower)</v>
          </cell>
          <cell r="C450">
            <v>468896.32208499999</v>
          </cell>
          <cell r="D450">
            <v>651469.588108</v>
          </cell>
          <cell r="E450">
            <v>472615.05872700003</v>
          </cell>
          <cell r="F450">
            <v>476088.54135399999</v>
          </cell>
          <cell r="G450">
            <v>506489.55924899998</v>
          </cell>
          <cell r="M450">
            <v>693.23</v>
          </cell>
          <cell r="N450">
            <v>10082159.855080999</v>
          </cell>
          <cell r="O450">
            <v>9188486.6766240001</v>
          </cell>
          <cell r="P450">
            <v>19270646.531705</v>
          </cell>
        </row>
        <row r="451">
          <cell r="A451" t="str">
            <v>R676U</v>
          </cell>
          <cell r="B451" t="str">
            <v>R676U - Wiltshire (Upper)</v>
          </cell>
          <cell r="C451">
            <v>1805427.446859</v>
          </cell>
          <cell r="D451">
            <v>2508403.2861100002</v>
          </cell>
          <cell r="E451">
            <v>1745087.9412730001</v>
          </cell>
          <cell r="F451">
            <v>1757913.4586459999</v>
          </cell>
          <cell r="G451">
            <v>1870166.4407510001</v>
          </cell>
          <cell r="I451">
            <v>1044864</v>
          </cell>
          <cell r="J451">
            <v>1394932</v>
          </cell>
          <cell r="K451">
            <v>100538</v>
          </cell>
          <cell r="L451">
            <v>101341.75</v>
          </cell>
          <cell r="N451">
            <v>42459644.841844998</v>
          </cell>
          <cell r="O451">
            <v>46904783.352554001</v>
          </cell>
          <cell r="P451">
            <v>89364428.194398999</v>
          </cell>
        </row>
        <row r="452">
          <cell r="A452" t="str">
            <v>R677</v>
          </cell>
          <cell r="B452" t="str">
            <v>R677 - Cheshire East</v>
          </cell>
          <cell r="C452">
            <v>1854077.890478</v>
          </cell>
          <cell r="D452">
            <v>2575996.6601100001</v>
          </cell>
          <cell r="E452">
            <v>1805147</v>
          </cell>
          <cell r="F452">
            <v>1806892</v>
          </cell>
          <cell r="G452">
            <v>1839755</v>
          </cell>
          <cell r="I452">
            <v>938177</v>
          </cell>
          <cell r="J452">
            <v>1109968</v>
          </cell>
          <cell r="K452">
            <v>34501</v>
          </cell>
          <cell r="L452">
            <v>101341.75</v>
          </cell>
          <cell r="M452">
            <v>693.23</v>
          </cell>
          <cell r="N452">
            <v>38606878.205160998</v>
          </cell>
          <cell r="O452">
            <v>43206065.652524002</v>
          </cell>
          <cell r="P452">
            <v>81812943.857685998</v>
          </cell>
        </row>
        <row r="453">
          <cell r="A453" t="str">
            <v>R677L</v>
          </cell>
          <cell r="B453" t="str">
            <v>R677L - Cheshire East (Lower)</v>
          </cell>
          <cell r="C453">
            <v>413751.57997999998</v>
          </cell>
          <cell r="D453">
            <v>574853.24301500001</v>
          </cell>
          <cell r="E453">
            <v>398465.16457999998</v>
          </cell>
          <cell r="F453">
            <v>398850.35299500002</v>
          </cell>
          <cell r="G453">
            <v>406104.47728799999</v>
          </cell>
          <cell r="M453">
            <v>693.23</v>
          </cell>
          <cell r="N453">
            <v>7145092.0502239997</v>
          </cell>
          <cell r="O453">
            <v>6721774.228747</v>
          </cell>
          <cell r="P453">
            <v>13866866.278971</v>
          </cell>
        </row>
        <row r="454">
          <cell r="A454" t="str">
            <v>R677U</v>
          </cell>
          <cell r="B454" t="str">
            <v>R677U - Cheshire East (Upper)</v>
          </cell>
          <cell r="C454">
            <v>1440326.3104970001</v>
          </cell>
          <cell r="D454">
            <v>2001143.4170939999</v>
          </cell>
          <cell r="E454">
            <v>1406681.8354199999</v>
          </cell>
          <cell r="F454">
            <v>1408041.6470049999</v>
          </cell>
          <cell r="G454">
            <v>1433650.5227119999</v>
          </cell>
          <cell r="I454">
            <v>938177</v>
          </cell>
          <cell r="J454">
            <v>1109968</v>
          </cell>
          <cell r="K454">
            <v>34501</v>
          </cell>
          <cell r="L454">
            <v>101341.75</v>
          </cell>
          <cell r="N454">
            <v>31461786.154936999</v>
          </cell>
          <cell r="O454">
            <v>36484291.423776999</v>
          </cell>
          <cell r="P454">
            <v>67946077.578713998</v>
          </cell>
        </row>
        <row r="455">
          <cell r="A455" t="str">
            <v>R678</v>
          </cell>
          <cell r="B455" t="str">
            <v>R678 - Cheshire West and Chester</v>
          </cell>
          <cell r="C455">
            <v>1582118.098397</v>
          </cell>
          <cell r="D455">
            <v>2198144.4028340001</v>
          </cell>
          <cell r="F455">
            <v>1580571</v>
          </cell>
          <cell r="G455">
            <v>1598337</v>
          </cell>
          <cell r="I455">
            <v>823460</v>
          </cell>
          <cell r="J455">
            <v>1122654</v>
          </cell>
          <cell r="K455">
            <v>43329</v>
          </cell>
          <cell r="L455">
            <v>89218.57</v>
          </cell>
          <cell r="M455">
            <v>693.23</v>
          </cell>
          <cell r="N455">
            <v>48060962.448537</v>
          </cell>
          <cell r="O455">
            <v>47890675.606478997</v>
          </cell>
          <cell r="P455">
            <v>95951638.055015996</v>
          </cell>
        </row>
        <row r="456">
          <cell r="A456" t="str">
            <v>R678L</v>
          </cell>
          <cell r="B456" t="str">
            <v>R678L - Cheshire West and Chester (Lower)</v>
          </cell>
          <cell r="C456">
            <v>291431.67960099998</v>
          </cell>
          <cell r="D456">
            <v>404905.87647700001</v>
          </cell>
          <cell r="F456">
            <v>278022.511046</v>
          </cell>
          <cell r="G456">
            <v>281147.55125700001</v>
          </cell>
          <cell r="M456">
            <v>693.23</v>
          </cell>
          <cell r="N456">
            <v>7826962.8745290004</v>
          </cell>
          <cell r="O456">
            <v>6569912.350265</v>
          </cell>
          <cell r="P456">
            <v>14396875.224794</v>
          </cell>
        </row>
        <row r="457">
          <cell r="A457" t="str">
            <v>R678U</v>
          </cell>
          <cell r="B457" t="str">
            <v>R678U - Cheshire West and Chester (Upper)</v>
          </cell>
          <cell r="C457">
            <v>1290686.4187970001</v>
          </cell>
          <cell r="D457">
            <v>1793238.526356</v>
          </cell>
          <cell r="F457">
            <v>1302548.4889539999</v>
          </cell>
          <cell r="G457">
            <v>1317189.4487429999</v>
          </cell>
          <cell r="I457">
            <v>823460</v>
          </cell>
          <cell r="J457">
            <v>1122654</v>
          </cell>
          <cell r="K457">
            <v>43329</v>
          </cell>
          <cell r="L457">
            <v>89218.57</v>
          </cell>
          <cell r="N457">
            <v>40233999.574008003</v>
          </cell>
          <cell r="O457">
            <v>41320763.256214</v>
          </cell>
          <cell r="P457">
            <v>81554762.830221996</v>
          </cell>
        </row>
        <row r="458">
          <cell r="A458" t="str">
            <v>R679</v>
          </cell>
          <cell r="B458" t="str">
            <v>R679 - Bedford</v>
          </cell>
          <cell r="C458">
            <v>760785.21495699999</v>
          </cell>
          <cell r="D458">
            <v>1057010.702115</v>
          </cell>
          <cell r="E458">
            <v>749164</v>
          </cell>
          <cell r="F458">
            <v>772300</v>
          </cell>
          <cell r="G458">
            <v>787753</v>
          </cell>
          <cell r="I458">
            <v>350211</v>
          </cell>
          <cell r="J458">
            <v>475020</v>
          </cell>
          <cell r="K458">
            <v>36063</v>
          </cell>
          <cell r="L458">
            <v>77095.399999999994</v>
          </cell>
          <cell r="M458">
            <v>693.23</v>
          </cell>
          <cell r="N458">
            <v>29170264.257259998</v>
          </cell>
          <cell r="O458">
            <v>30187256.153205998</v>
          </cell>
          <cell r="P458">
            <v>59357520.410466</v>
          </cell>
        </row>
        <row r="459">
          <cell r="A459" t="str">
            <v>R679L</v>
          </cell>
          <cell r="B459" t="str">
            <v>R679L - Bedford (Lower)</v>
          </cell>
          <cell r="C459">
            <v>165764.52145199999</v>
          </cell>
          <cell r="D459">
            <v>230307.936801</v>
          </cell>
          <cell r="E459">
            <v>164803.052387</v>
          </cell>
          <cell r="F459">
            <v>169892.57006299999</v>
          </cell>
          <cell r="G459">
            <v>173291.961342</v>
          </cell>
          <cell r="M459">
            <v>693.23</v>
          </cell>
          <cell r="N459">
            <v>5279668.8403979996</v>
          </cell>
          <cell r="O459">
            <v>4503472.3132480001</v>
          </cell>
          <cell r="P459">
            <v>9783141.1536459997</v>
          </cell>
        </row>
        <row r="460">
          <cell r="A460" t="str">
            <v>R679U</v>
          </cell>
          <cell r="B460" t="str">
            <v>R679U - Bedford (Upper)</v>
          </cell>
          <cell r="C460">
            <v>595020.69350499997</v>
          </cell>
          <cell r="D460">
            <v>826702.76531399996</v>
          </cell>
          <cell r="E460">
            <v>584360.94761300005</v>
          </cell>
          <cell r="F460">
            <v>602407.42993700004</v>
          </cell>
          <cell r="G460">
            <v>614461.03865799995</v>
          </cell>
          <cell r="I460">
            <v>350211</v>
          </cell>
          <cell r="J460">
            <v>475020</v>
          </cell>
          <cell r="K460">
            <v>36063</v>
          </cell>
          <cell r="L460">
            <v>77095.399999999994</v>
          </cell>
          <cell r="N460">
            <v>23890595.416862</v>
          </cell>
          <cell r="O460">
            <v>25683783.839958001</v>
          </cell>
          <cell r="P460">
            <v>49574379.256820001</v>
          </cell>
        </row>
        <row r="461">
          <cell r="A461" t="str">
            <v>R680</v>
          </cell>
          <cell r="B461" t="str">
            <v>R680 - Central Bedfordshire</v>
          </cell>
          <cell r="C461">
            <v>1328781.749085</v>
          </cell>
          <cell r="D461">
            <v>1846166.962692</v>
          </cell>
          <cell r="E461">
            <v>1310218</v>
          </cell>
          <cell r="F461">
            <v>1297759</v>
          </cell>
          <cell r="G461">
            <v>1341457</v>
          </cell>
          <cell r="I461">
            <v>500171</v>
          </cell>
          <cell r="J461">
            <v>662606</v>
          </cell>
          <cell r="K461">
            <v>43916</v>
          </cell>
          <cell r="L461">
            <v>77095.399999999994</v>
          </cell>
          <cell r="M461">
            <v>693.23</v>
          </cell>
          <cell r="N461">
            <v>29200927.385490999</v>
          </cell>
          <cell r="O461">
            <v>32602351.641059</v>
          </cell>
          <cell r="P461">
            <v>61803279.026551001</v>
          </cell>
        </row>
        <row r="462">
          <cell r="A462" t="str">
            <v>R680L</v>
          </cell>
          <cell r="B462" t="str">
            <v>R680L - Central Bedfordshire (Lower)</v>
          </cell>
          <cell r="C462">
            <v>351035.36165699997</v>
          </cell>
          <cell r="D462">
            <v>487717.33046000003</v>
          </cell>
          <cell r="E462">
            <v>336679.18160000001</v>
          </cell>
          <cell r="F462">
            <v>333477.66404800001</v>
          </cell>
          <cell r="G462">
            <v>344706.487708</v>
          </cell>
          <cell r="M462">
            <v>693.23</v>
          </cell>
          <cell r="N462">
            <v>5935274.2072689999</v>
          </cell>
          <cell r="O462">
            <v>5593728.1228200002</v>
          </cell>
          <cell r="P462">
            <v>11529002.330088999</v>
          </cell>
        </row>
        <row r="463">
          <cell r="A463" t="str">
            <v>R680U</v>
          </cell>
          <cell r="B463" t="str">
            <v>R680U - Central Bedfordshire (Upper)</v>
          </cell>
          <cell r="C463">
            <v>977746.38742799999</v>
          </cell>
          <cell r="D463">
            <v>1358449.6322310001</v>
          </cell>
          <cell r="E463">
            <v>973538.81839999999</v>
          </cell>
          <cell r="F463">
            <v>964281.33595199999</v>
          </cell>
          <cell r="G463">
            <v>996750.512292</v>
          </cell>
          <cell r="I463">
            <v>500171</v>
          </cell>
          <cell r="J463">
            <v>662606</v>
          </cell>
          <cell r="K463">
            <v>43916</v>
          </cell>
          <cell r="L463">
            <v>77095.399999999994</v>
          </cell>
          <cell r="N463">
            <v>23265653.178222001</v>
          </cell>
          <cell r="O463">
            <v>27008623.518238999</v>
          </cell>
          <cell r="P463">
            <v>50274276.696461998</v>
          </cell>
        </row>
        <row r="464">
          <cell r="A464" t="str">
            <v>R311</v>
          </cell>
          <cell r="B464" t="str">
            <v>R311 - Greater Manchester Police</v>
          </cell>
          <cell r="N464">
            <v>0</v>
          </cell>
          <cell r="P464">
            <v>0</v>
          </cell>
        </row>
        <row r="465">
          <cell r="A465" t="str">
            <v>R312</v>
          </cell>
          <cell r="B465" t="str">
            <v>R312 - Merseyside Police</v>
          </cell>
          <cell r="N465">
            <v>0</v>
          </cell>
          <cell r="P465">
            <v>0</v>
          </cell>
        </row>
        <row r="466">
          <cell r="A466" t="str">
            <v>R313</v>
          </cell>
          <cell r="B466" t="str">
            <v>R313 - South Yorkshire Police</v>
          </cell>
          <cell r="N466">
            <v>0</v>
          </cell>
          <cell r="P466">
            <v>0</v>
          </cell>
        </row>
        <row r="467">
          <cell r="A467" t="str">
            <v>R314</v>
          </cell>
          <cell r="B467" t="str">
            <v>R314 - Northumbria Police</v>
          </cell>
          <cell r="N467">
            <v>0</v>
          </cell>
          <cell r="P467">
            <v>0</v>
          </cell>
        </row>
        <row r="468">
          <cell r="A468" t="str">
            <v>R315</v>
          </cell>
          <cell r="B468" t="str">
            <v>R315 - West Midlands Police</v>
          </cell>
          <cell r="N468">
            <v>0</v>
          </cell>
          <cell r="P468">
            <v>0</v>
          </cell>
        </row>
        <row r="469">
          <cell r="A469" t="str">
            <v>R316</v>
          </cell>
          <cell r="B469" t="str">
            <v>R316 - West Yorkshire Police</v>
          </cell>
          <cell r="N469">
            <v>0</v>
          </cell>
          <cell r="P469">
            <v>0</v>
          </cell>
        </row>
        <row r="470">
          <cell r="A470" t="str">
            <v>R471</v>
          </cell>
          <cell r="B470" t="str">
            <v>R471 - Avon &amp; Somerset Police</v>
          </cell>
          <cell r="N470">
            <v>0</v>
          </cell>
          <cell r="P470">
            <v>0</v>
          </cell>
        </row>
        <row r="471">
          <cell r="A471" t="str">
            <v>R472</v>
          </cell>
          <cell r="B471" t="str">
            <v>R472 - Devon &amp; Cornwall Police</v>
          </cell>
          <cell r="N471">
            <v>0</v>
          </cell>
          <cell r="P471">
            <v>0</v>
          </cell>
        </row>
        <row r="472">
          <cell r="A472" t="str">
            <v>R473</v>
          </cell>
          <cell r="B472" t="str">
            <v>R473 - Hampshire Police</v>
          </cell>
          <cell r="N472">
            <v>0</v>
          </cell>
          <cell r="P472">
            <v>0</v>
          </cell>
        </row>
        <row r="473">
          <cell r="A473" t="str">
            <v>R475</v>
          </cell>
          <cell r="B473" t="str">
            <v>R475 - Sussex Police</v>
          </cell>
          <cell r="N473">
            <v>0</v>
          </cell>
          <cell r="P473">
            <v>0</v>
          </cell>
        </row>
        <row r="474">
          <cell r="A474" t="str">
            <v>R476</v>
          </cell>
          <cell r="B474" t="str">
            <v>R476 - Thames Valley Police</v>
          </cell>
          <cell r="N474">
            <v>0</v>
          </cell>
          <cell r="P474">
            <v>0</v>
          </cell>
        </row>
        <row r="475">
          <cell r="A475" t="str">
            <v>R477</v>
          </cell>
          <cell r="B475" t="str">
            <v>R477 - West Mercia Police</v>
          </cell>
          <cell r="N475">
            <v>0</v>
          </cell>
          <cell r="P475">
            <v>0</v>
          </cell>
        </row>
        <row r="476">
          <cell r="A476" t="str">
            <v>R551</v>
          </cell>
          <cell r="B476" t="str">
            <v>R551 - Essex Police 2000</v>
          </cell>
          <cell r="N476">
            <v>0</v>
          </cell>
          <cell r="P476">
            <v>0</v>
          </cell>
        </row>
        <row r="477">
          <cell r="A477" t="str">
            <v>R552</v>
          </cell>
          <cell r="B477" t="str">
            <v>R552 - Hertfordshire Police 2000</v>
          </cell>
          <cell r="N477">
            <v>0</v>
          </cell>
          <cell r="P477">
            <v>0</v>
          </cell>
        </row>
        <row r="478">
          <cell r="A478" t="str">
            <v>R553</v>
          </cell>
          <cell r="B478" t="str">
            <v>R553 - Surrey Police 2000</v>
          </cell>
          <cell r="N478">
            <v>0</v>
          </cell>
          <cell r="P478">
            <v>0</v>
          </cell>
        </row>
        <row r="479">
          <cell r="A479" t="str">
            <v>R554</v>
          </cell>
          <cell r="B479" t="str">
            <v>R554 - City of London - police</v>
          </cell>
          <cell r="C479">
            <v>30188.177623</v>
          </cell>
          <cell r="D479">
            <v>41942.490728999997</v>
          </cell>
          <cell r="E479">
            <v>29834.685932</v>
          </cell>
          <cell r="F479">
            <v>30759.394747999999</v>
          </cell>
          <cell r="G479">
            <v>30976.552174</v>
          </cell>
          <cell r="N479">
            <v>30188.177623</v>
          </cell>
          <cell r="O479">
            <v>133513.12358300001</v>
          </cell>
          <cell r="P479">
            <v>163701.301206</v>
          </cell>
        </row>
        <row r="480">
          <cell r="A480" t="str">
            <v>R571</v>
          </cell>
          <cell r="B480" t="str">
            <v>R571 - GLA - police</v>
          </cell>
          <cell r="C480">
            <v>6858562.2956499998</v>
          </cell>
          <cell r="D480">
            <v>9529067.6068619993</v>
          </cell>
          <cell r="E480">
            <v>6688014.9699999997</v>
          </cell>
          <cell r="F480">
            <v>6687790.8509999998</v>
          </cell>
          <cell r="G480">
            <v>6738231.7659999998</v>
          </cell>
          <cell r="N480">
            <v>6858562.2956499998</v>
          </cell>
          <cell r="O480">
            <v>29643105.193861999</v>
          </cell>
          <cell r="P480">
            <v>36501667.489511997</v>
          </cell>
        </row>
        <row r="481">
          <cell r="A481" t="str">
            <v>R905</v>
          </cell>
          <cell r="B481" t="str">
            <v>R905 - Bedfordshire Police</v>
          </cell>
          <cell r="N481">
            <v>0</v>
          </cell>
          <cell r="P481">
            <v>0</v>
          </cell>
        </row>
        <row r="482">
          <cell r="A482" t="str">
            <v>R908</v>
          </cell>
          <cell r="B482" t="str">
            <v>R908 - Cambridgeshire Police</v>
          </cell>
          <cell r="N482">
            <v>0</v>
          </cell>
          <cell r="P482">
            <v>0</v>
          </cell>
        </row>
        <row r="483">
          <cell r="A483" t="str">
            <v>R909</v>
          </cell>
          <cell r="B483" t="str">
            <v>R909 - Cheshire Police</v>
          </cell>
          <cell r="N483">
            <v>0</v>
          </cell>
          <cell r="P483">
            <v>0</v>
          </cell>
        </row>
        <row r="484">
          <cell r="A484" t="str">
            <v>R910</v>
          </cell>
          <cell r="B484" t="str">
            <v>R910 - Cleveland Police</v>
          </cell>
          <cell r="N484">
            <v>0</v>
          </cell>
          <cell r="P484">
            <v>0</v>
          </cell>
        </row>
        <row r="485">
          <cell r="A485" t="str">
            <v>R912</v>
          </cell>
          <cell r="B485" t="str">
            <v>R912 - Cumbria Police</v>
          </cell>
          <cell r="N485">
            <v>0</v>
          </cell>
          <cell r="P485">
            <v>0</v>
          </cell>
        </row>
        <row r="486">
          <cell r="A486" t="str">
            <v>R913</v>
          </cell>
          <cell r="B486" t="str">
            <v>R913 - Derbyshire Police</v>
          </cell>
          <cell r="N486">
            <v>0</v>
          </cell>
          <cell r="P486">
            <v>0</v>
          </cell>
        </row>
        <row r="487">
          <cell r="A487" t="str">
            <v>R915</v>
          </cell>
          <cell r="B487" t="str">
            <v>R915 - Dorset Police</v>
          </cell>
          <cell r="N487">
            <v>0</v>
          </cell>
          <cell r="P487">
            <v>0</v>
          </cell>
        </row>
        <row r="488">
          <cell r="A488" t="str">
            <v>R916</v>
          </cell>
          <cell r="B488" t="str">
            <v>R916 - Durham Police</v>
          </cell>
          <cell r="N488">
            <v>0</v>
          </cell>
          <cell r="P488">
            <v>0</v>
          </cell>
        </row>
        <row r="489">
          <cell r="A489" t="str">
            <v>R919</v>
          </cell>
          <cell r="B489" t="str">
            <v>R919 - Gloucestershire Police</v>
          </cell>
          <cell r="N489">
            <v>0</v>
          </cell>
          <cell r="P489">
            <v>0</v>
          </cell>
        </row>
        <row r="490">
          <cell r="A490" t="str">
            <v>R923</v>
          </cell>
          <cell r="B490" t="str">
            <v>R923 - Humberside Police</v>
          </cell>
          <cell r="N490">
            <v>0</v>
          </cell>
          <cell r="P490">
            <v>0</v>
          </cell>
        </row>
        <row r="491">
          <cell r="A491" t="str">
            <v>R925</v>
          </cell>
          <cell r="B491" t="str">
            <v>R925 - Kent Police</v>
          </cell>
          <cell r="N491">
            <v>0</v>
          </cell>
          <cell r="P491">
            <v>0</v>
          </cell>
        </row>
        <row r="492">
          <cell r="A492" t="str">
            <v>R926</v>
          </cell>
          <cell r="B492" t="str">
            <v>R926 - Lancashire Police</v>
          </cell>
          <cell r="N492">
            <v>0</v>
          </cell>
          <cell r="P492">
            <v>0</v>
          </cell>
        </row>
        <row r="493">
          <cell r="A493" t="str">
            <v>R927</v>
          </cell>
          <cell r="B493" t="str">
            <v>R927 - Leicestershire Police</v>
          </cell>
          <cell r="N493">
            <v>0</v>
          </cell>
          <cell r="P493">
            <v>0</v>
          </cell>
        </row>
        <row r="494">
          <cell r="A494" t="str">
            <v>R928</v>
          </cell>
          <cell r="B494" t="str">
            <v>R928 - Lincolnshire Police</v>
          </cell>
          <cell r="N494">
            <v>0</v>
          </cell>
          <cell r="P494">
            <v>0</v>
          </cell>
        </row>
        <row r="495">
          <cell r="A495" t="str">
            <v>R929</v>
          </cell>
          <cell r="B495" t="str">
            <v>R929 - Norfolk Police</v>
          </cell>
          <cell r="N495">
            <v>0</v>
          </cell>
          <cell r="P495">
            <v>0</v>
          </cell>
        </row>
        <row r="496">
          <cell r="A496" t="str">
            <v>R930</v>
          </cell>
          <cell r="B496" t="str">
            <v>R930 - Northamptonshire Police</v>
          </cell>
          <cell r="N496">
            <v>0</v>
          </cell>
          <cell r="P496">
            <v>0</v>
          </cell>
        </row>
        <row r="497">
          <cell r="A497" t="str">
            <v>R932</v>
          </cell>
          <cell r="B497" t="str">
            <v>R932 - North Yorkshire Police</v>
          </cell>
          <cell r="N497">
            <v>0</v>
          </cell>
          <cell r="P497">
            <v>0</v>
          </cell>
        </row>
        <row r="498">
          <cell r="A498" t="str">
            <v>R933</v>
          </cell>
          <cell r="B498" t="str">
            <v>R933 - Nottinghamshire Police</v>
          </cell>
          <cell r="N498">
            <v>0</v>
          </cell>
          <cell r="P498">
            <v>0</v>
          </cell>
        </row>
        <row r="499">
          <cell r="A499" t="str">
            <v>R937</v>
          </cell>
          <cell r="B499" t="str">
            <v>R937 - Staffordshire Police</v>
          </cell>
          <cell r="N499">
            <v>0</v>
          </cell>
          <cell r="P499">
            <v>0</v>
          </cell>
        </row>
        <row r="500">
          <cell r="A500" t="str">
            <v>R938</v>
          </cell>
          <cell r="B500" t="str">
            <v>R938 - Suffolk Police</v>
          </cell>
          <cell r="N500">
            <v>0</v>
          </cell>
          <cell r="P500">
            <v>0</v>
          </cell>
        </row>
        <row r="501">
          <cell r="A501" t="str">
            <v>R940</v>
          </cell>
          <cell r="B501" t="str">
            <v>R940 - Warwickshire Police</v>
          </cell>
          <cell r="N501">
            <v>0</v>
          </cell>
          <cell r="P501">
            <v>0</v>
          </cell>
        </row>
        <row r="502">
          <cell r="A502" t="str">
            <v>R942</v>
          </cell>
          <cell r="B502" t="str">
            <v>R942 - Wiltshire Police</v>
          </cell>
          <cell r="N502">
            <v>0</v>
          </cell>
          <cell r="P502">
            <v>0</v>
          </cell>
        </row>
        <row r="503">
          <cell r="A503" t="str">
            <v>R301</v>
          </cell>
          <cell r="B503" t="str">
            <v>R301 - Greater Manchester Fire</v>
          </cell>
          <cell r="C503">
            <v>439083.90858599998</v>
          </cell>
          <cell r="D503">
            <v>610049.17206300003</v>
          </cell>
          <cell r="F503">
            <v>470038</v>
          </cell>
          <cell r="G503">
            <v>476124</v>
          </cell>
          <cell r="N503">
            <v>29077026.928638</v>
          </cell>
          <cell r="O503">
            <v>30724850.662864</v>
          </cell>
          <cell r="P503">
            <v>59801877.591502003</v>
          </cell>
        </row>
        <row r="504">
          <cell r="A504" t="str">
            <v>R302</v>
          </cell>
          <cell r="B504" t="str">
            <v>R302 - Merseyside Fire</v>
          </cell>
          <cell r="C504">
            <v>282677.12288099999</v>
          </cell>
          <cell r="D504">
            <v>392742.57471700001</v>
          </cell>
          <cell r="F504">
            <v>0</v>
          </cell>
          <cell r="N504">
            <v>18275833.498744</v>
          </cell>
          <cell r="O504">
            <v>18728587.755018</v>
          </cell>
          <cell r="P504">
            <v>37004421.253762998</v>
          </cell>
        </row>
        <row r="505">
          <cell r="A505" t="str">
            <v>R303</v>
          </cell>
          <cell r="B505" t="str">
            <v>R303 - South Yorkshire Fire</v>
          </cell>
          <cell r="C505">
            <v>239484.05086799999</v>
          </cell>
          <cell r="D505">
            <v>332731.49868900003</v>
          </cell>
          <cell r="F505">
            <v>0</v>
          </cell>
          <cell r="N505">
            <v>14226422.403658999</v>
          </cell>
          <cell r="O505">
            <v>14581812.914421</v>
          </cell>
          <cell r="P505">
            <v>28808235.318080001</v>
          </cell>
        </row>
        <row r="506">
          <cell r="A506" t="str">
            <v>R304</v>
          </cell>
          <cell r="B506" t="str">
            <v>R304 - Tyne and Wear Fire</v>
          </cell>
          <cell r="C506">
            <v>248033.09476599999</v>
          </cell>
          <cell r="D506">
            <v>344609.26749400003</v>
          </cell>
          <cell r="E506">
            <v>240488</v>
          </cell>
          <cell r="F506">
            <v>242013</v>
          </cell>
          <cell r="N506">
            <v>14109169.234299</v>
          </cell>
          <cell r="O506">
            <v>14944714.131524</v>
          </cell>
          <cell r="P506">
            <v>29053883.365823999</v>
          </cell>
        </row>
        <row r="507">
          <cell r="A507" t="str">
            <v>R305</v>
          </cell>
          <cell r="B507" t="str">
            <v>R305 - West Midlands Fire</v>
          </cell>
          <cell r="C507">
            <v>397516.63668699999</v>
          </cell>
          <cell r="D507">
            <v>552296.93083700002</v>
          </cell>
          <cell r="F507">
            <v>0</v>
          </cell>
          <cell r="N507">
            <v>30615809.180277001</v>
          </cell>
          <cell r="O507">
            <v>31327658.916037999</v>
          </cell>
          <cell r="P507">
            <v>61943468.096314996</v>
          </cell>
        </row>
        <row r="508">
          <cell r="A508" t="str">
            <v>R306</v>
          </cell>
          <cell r="B508" t="str">
            <v>R306 - West Yorkshire Fire</v>
          </cell>
          <cell r="C508">
            <v>371029.83339799999</v>
          </cell>
          <cell r="D508">
            <v>515497.01150199998</v>
          </cell>
          <cell r="F508">
            <v>399045</v>
          </cell>
          <cell r="N508">
            <v>22450775.560911</v>
          </cell>
          <cell r="O508">
            <v>23398755.505477</v>
          </cell>
          <cell r="P508">
            <v>45849531.066388004</v>
          </cell>
        </row>
        <row r="509">
          <cell r="A509" t="str">
            <v>R751</v>
          </cell>
          <cell r="B509" t="str">
            <v>R751 - Devon &amp; Somerset Fire</v>
          </cell>
          <cell r="C509">
            <v>455976.95546999999</v>
          </cell>
          <cell r="D509">
            <v>633519.83237099997</v>
          </cell>
          <cell r="F509">
            <v>0</v>
          </cell>
          <cell r="N509">
            <v>14458317.174493</v>
          </cell>
          <cell r="O509">
            <v>14882802.222996</v>
          </cell>
          <cell r="P509">
            <v>29341119.397488002</v>
          </cell>
        </row>
        <row r="510">
          <cell r="A510" t="str">
            <v>R950</v>
          </cell>
          <cell r="B510" t="str">
            <v>R950 - Avon Fire Authority</v>
          </cell>
          <cell r="C510">
            <v>230546.92345999999</v>
          </cell>
          <cell r="D510">
            <v>320314.539039</v>
          </cell>
          <cell r="F510">
            <v>0</v>
          </cell>
          <cell r="N510">
            <v>9899723.300113</v>
          </cell>
          <cell r="O510">
            <v>10162173.174108</v>
          </cell>
          <cell r="P510">
            <v>20061896.474220999</v>
          </cell>
        </row>
        <row r="511">
          <cell r="A511" t="str">
            <v>R951</v>
          </cell>
          <cell r="B511" t="str">
            <v>R951 - Cleveland Fire Authority</v>
          </cell>
          <cell r="C511">
            <v>113080.063542</v>
          </cell>
          <cell r="D511">
            <v>157109.832065</v>
          </cell>
          <cell r="F511">
            <v>0</v>
          </cell>
          <cell r="N511">
            <v>8499937.6589979995</v>
          </cell>
          <cell r="O511">
            <v>8700094.6205509994</v>
          </cell>
          <cell r="P511">
            <v>17200032.279548999</v>
          </cell>
        </row>
        <row r="512">
          <cell r="A512" t="str">
            <v>R952</v>
          </cell>
          <cell r="B512" t="str">
            <v>R952 - Humberside Fire Authority</v>
          </cell>
          <cell r="C512">
            <v>233027.75248200001</v>
          </cell>
          <cell r="D512">
            <v>323761.32372400002</v>
          </cell>
          <cell r="E512">
            <v>225222</v>
          </cell>
          <cell r="F512">
            <v>221674</v>
          </cell>
          <cell r="G512">
            <v>227614</v>
          </cell>
          <cell r="N512">
            <v>11602866.179958999</v>
          </cell>
          <cell r="O512">
            <v>12573170.381154999</v>
          </cell>
          <cell r="P512">
            <v>24176036.561113998</v>
          </cell>
        </row>
        <row r="513">
          <cell r="A513" t="str">
            <v>R953</v>
          </cell>
          <cell r="B513" t="str">
            <v>R953 - North Yorkshire Fire Authority</v>
          </cell>
          <cell r="C513">
            <v>193074.658945</v>
          </cell>
          <cell r="D513">
            <v>268251.77040799998</v>
          </cell>
          <cell r="E513">
            <v>188095</v>
          </cell>
          <cell r="F513">
            <v>0</v>
          </cell>
          <cell r="N513">
            <v>5586141.0933750002</v>
          </cell>
          <cell r="O513">
            <v>5938114.8402209999</v>
          </cell>
          <cell r="P513">
            <v>11524255.933596</v>
          </cell>
        </row>
        <row r="514">
          <cell r="A514" t="str">
            <v>R954</v>
          </cell>
          <cell r="B514" t="str">
            <v>R954 - Bedfordshire Fire Authority</v>
          </cell>
          <cell r="C514">
            <v>177491.549554</v>
          </cell>
          <cell r="D514">
            <v>246601.09545399999</v>
          </cell>
          <cell r="F514">
            <v>0</v>
          </cell>
          <cell r="G514">
            <v>211162</v>
          </cell>
          <cell r="N514">
            <v>5393045.4923489997</v>
          </cell>
          <cell r="O514">
            <v>5763978.7383970004</v>
          </cell>
          <cell r="P514">
            <v>11157024.230745999</v>
          </cell>
        </row>
        <row r="515">
          <cell r="A515" t="str">
            <v>R955</v>
          </cell>
          <cell r="B515" t="str">
            <v>R955 - Buckinghamshire Fire Authority</v>
          </cell>
          <cell r="C515">
            <v>182084.216969</v>
          </cell>
          <cell r="D515">
            <v>252982.00101499999</v>
          </cell>
          <cell r="E515">
            <v>177300</v>
          </cell>
          <cell r="F515">
            <v>180814</v>
          </cell>
          <cell r="G515">
            <v>182846</v>
          </cell>
          <cell r="N515">
            <v>4670247.2841539998</v>
          </cell>
          <cell r="O515">
            <v>5353011.8484190004</v>
          </cell>
          <cell r="P515">
            <v>10023259.132572999</v>
          </cell>
        </row>
        <row r="516">
          <cell r="A516" t="str">
            <v>R956</v>
          </cell>
          <cell r="B516" t="str">
            <v>R956 - Derbyshire Fire Authority</v>
          </cell>
          <cell r="C516">
            <v>230545.263209</v>
          </cell>
          <cell r="D516">
            <v>320312.23233999999</v>
          </cell>
          <cell r="E516">
            <v>223787</v>
          </cell>
          <cell r="F516">
            <v>0</v>
          </cell>
          <cell r="N516">
            <v>8153299.7189649995</v>
          </cell>
          <cell r="O516">
            <v>8610267.1495769992</v>
          </cell>
          <cell r="P516">
            <v>16763566.868542001</v>
          </cell>
        </row>
        <row r="517">
          <cell r="A517" t="str">
            <v>R957</v>
          </cell>
          <cell r="B517" t="str">
            <v>R957 - Dorset Fire Authority</v>
          </cell>
          <cell r="N517">
            <v>0</v>
          </cell>
          <cell r="P517">
            <v>0</v>
          </cell>
        </row>
        <row r="518">
          <cell r="A518" t="str">
            <v>R958</v>
          </cell>
          <cell r="B518" t="str">
            <v>R958 - Durham Fire Authority</v>
          </cell>
          <cell r="C518">
            <v>173010.949035</v>
          </cell>
          <cell r="D518">
            <v>240375.89206300001</v>
          </cell>
          <cell r="E518">
            <v>174288</v>
          </cell>
          <cell r="F518">
            <v>0</v>
          </cell>
          <cell r="N518">
            <v>6464946.0170240002</v>
          </cell>
          <cell r="O518">
            <v>6817864.4061510004</v>
          </cell>
          <cell r="P518">
            <v>13282810.423176</v>
          </cell>
        </row>
        <row r="519">
          <cell r="A519" t="str">
            <v>R959</v>
          </cell>
          <cell r="B519" t="str">
            <v>R959 - East Sussex Fire Authority</v>
          </cell>
          <cell r="C519">
            <v>256034.25606300001</v>
          </cell>
          <cell r="D519">
            <v>355725.82569500001</v>
          </cell>
          <cell r="E519">
            <v>249930</v>
          </cell>
          <cell r="F519">
            <v>0</v>
          </cell>
          <cell r="N519">
            <v>7046387.9489019997</v>
          </cell>
          <cell r="O519">
            <v>7514374.9171059998</v>
          </cell>
          <cell r="P519">
            <v>14560762.866008</v>
          </cell>
        </row>
        <row r="520">
          <cell r="A520" t="str">
            <v>R960</v>
          </cell>
          <cell r="B520" t="str">
            <v>R960 - Hampshire Fire Authority</v>
          </cell>
          <cell r="C520">
            <v>403658.31763900002</v>
          </cell>
          <cell r="D520">
            <v>560829.98637900001</v>
          </cell>
          <cell r="E520">
            <v>395063</v>
          </cell>
          <cell r="F520">
            <v>399906</v>
          </cell>
          <cell r="G520">
            <v>403782</v>
          </cell>
          <cell r="N520">
            <v>13221399.981248001</v>
          </cell>
          <cell r="O520">
            <v>14798904.333148999</v>
          </cell>
          <cell r="P520">
            <v>28020304.314397</v>
          </cell>
        </row>
        <row r="521">
          <cell r="A521" t="str">
            <v>R961</v>
          </cell>
          <cell r="B521" t="str">
            <v>R961 - Leicestershire Fire Authority</v>
          </cell>
          <cell r="C521">
            <v>176259.22876299999</v>
          </cell>
          <cell r="D521">
            <v>244888.94826899999</v>
          </cell>
          <cell r="F521">
            <v>0</v>
          </cell>
          <cell r="N521">
            <v>8175489.0645439997</v>
          </cell>
          <cell r="O521">
            <v>8386748.9286369998</v>
          </cell>
          <cell r="P521">
            <v>16562237.993181</v>
          </cell>
        </row>
        <row r="522">
          <cell r="A522" t="str">
            <v>R962</v>
          </cell>
          <cell r="B522" t="str">
            <v>R962 - Staffordshire Fire Authority</v>
          </cell>
          <cell r="C522">
            <v>252098.217646</v>
          </cell>
          <cell r="D522">
            <v>350257.21951000002</v>
          </cell>
          <cell r="E522">
            <v>244711</v>
          </cell>
          <cell r="F522">
            <v>246386</v>
          </cell>
          <cell r="N522">
            <v>8730193.5655680001</v>
          </cell>
          <cell r="O522">
            <v>9472122.3476940002</v>
          </cell>
          <cell r="P522">
            <v>18202315.913263001</v>
          </cell>
        </row>
        <row r="523">
          <cell r="A523" t="str">
            <v>R963</v>
          </cell>
          <cell r="B523" t="str">
            <v>R963 - Wiltshire Fire Authority</v>
          </cell>
          <cell r="N523">
            <v>0</v>
          </cell>
          <cell r="P523">
            <v>0</v>
          </cell>
        </row>
        <row r="524">
          <cell r="A524" t="str">
            <v>R964</v>
          </cell>
          <cell r="B524" t="str">
            <v>R964 - Berkshire Fire Authority</v>
          </cell>
          <cell r="C524">
            <v>192997.457306</v>
          </cell>
          <cell r="D524">
            <v>268144.50891400001</v>
          </cell>
          <cell r="F524">
            <v>206490</v>
          </cell>
          <cell r="N524">
            <v>6468774.1230060002</v>
          </cell>
          <cell r="O524">
            <v>6858889.7077529998</v>
          </cell>
          <cell r="P524">
            <v>13327663.830759</v>
          </cell>
        </row>
        <row r="525">
          <cell r="A525" t="str">
            <v>R965</v>
          </cell>
          <cell r="B525" t="str">
            <v>R965 - Cambridgeshire Fire Authority</v>
          </cell>
          <cell r="C525">
            <v>166095.59143999999</v>
          </cell>
          <cell r="D525">
            <v>230767.91487899999</v>
          </cell>
          <cell r="F525">
            <v>184555</v>
          </cell>
          <cell r="G525">
            <v>187719</v>
          </cell>
          <cell r="N525">
            <v>5550574.077947</v>
          </cell>
          <cell r="O525">
            <v>6084911.2799270004</v>
          </cell>
          <cell r="P525">
            <v>11635485.357874</v>
          </cell>
        </row>
        <row r="526">
          <cell r="A526" t="str">
            <v>R966</v>
          </cell>
          <cell r="B526" t="str">
            <v>R966 - Cheshire Fire Authority</v>
          </cell>
          <cell r="C526">
            <v>259724.57743500001</v>
          </cell>
          <cell r="D526">
            <v>360853.04045600002</v>
          </cell>
          <cell r="F526">
            <v>0</v>
          </cell>
          <cell r="N526">
            <v>8594359.3614990003</v>
          </cell>
          <cell r="O526">
            <v>8842558.0362919997</v>
          </cell>
          <cell r="P526">
            <v>17436917.397790998</v>
          </cell>
        </row>
        <row r="527">
          <cell r="A527" t="str">
            <v>R968</v>
          </cell>
          <cell r="B527" t="str">
            <v>R968 - Essex Fire Authority</v>
          </cell>
          <cell r="C527">
            <v>445072.84651</v>
          </cell>
          <cell r="D527">
            <v>618370.01131500001</v>
          </cell>
          <cell r="E527">
            <v>432590</v>
          </cell>
          <cell r="F527">
            <v>438524</v>
          </cell>
          <cell r="G527">
            <v>443346</v>
          </cell>
          <cell r="N527">
            <v>14993156.607806001</v>
          </cell>
          <cell r="O527">
            <v>16746322.085157</v>
          </cell>
          <cell r="P527">
            <v>31739478.692963</v>
          </cell>
        </row>
        <row r="528">
          <cell r="A528" t="str">
            <v>R969</v>
          </cell>
          <cell r="B528" t="str">
            <v>R969 - Hereford and Worcester Fire Authority</v>
          </cell>
          <cell r="C528">
            <v>215378.461583</v>
          </cell>
          <cell r="D528">
            <v>299239.96211099997</v>
          </cell>
          <cell r="E528">
            <v>209645</v>
          </cell>
          <cell r="F528">
            <v>0</v>
          </cell>
          <cell r="N528">
            <v>5162266.2983489996</v>
          </cell>
          <cell r="O528">
            <v>5534534.8454449996</v>
          </cell>
          <cell r="P528">
            <v>10696801.143793</v>
          </cell>
        </row>
        <row r="529">
          <cell r="A529" t="str">
            <v>R970</v>
          </cell>
          <cell r="B529" t="str">
            <v>R970 - Kent Fire Authority</v>
          </cell>
          <cell r="C529">
            <v>448126.46188900003</v>
          </cell>
          <cell r="D529">
            <v>622612.60708700004</v>
          </cell>
          <cell r="E529">
            <v>434433</v>
          </cell>
          <cell r="F529">
            <v>0</v>
          </cell>
          <cell r="N529">
            <v>13526375.995654</v>
          </cell>
          <cell r="O529">
            <v>14361315.26558</v>
          </cell>
          <cell r="P529">
            <v>27887691.261234</v>
          </cell>
        </row>
        <row r="530">
          <cell r="A530" t="str">
            <v>R971</v>
          </cell>
          <cell r="B530" t="str">
            <v>R971 - Lancashire Fire Authority</v>
          </cell>
          <cell r="C530">
            <v>309593.93099999998</v>
          </cell>
          <cell r="D530">
            <v>430139.92904100002</v>
          </cell>
          <cell r="E530">
            <v>299678</v>
          </cell>
          <cell r="F530">
            <v>304740</v>
          </cell>
          <cell r="N530">
            <v>14232854.462703999</v>
          </cell>
          <cell r="O530">
            <v>15209401.10196</v>
          </cell>
          <cell r="P530">
            <v>29442255.564663999</v>
          </cell>
        </row>
        <row r="531">
          <cell r="A531" t="str">
            <v>R972</v>
          </cell>
          <cell r="B531" t="str">
            <v>R972 - Nottinghamshire Fire Authority</v>
          </cell>
          <cell r="C531">
            <v>240659.09302299999</v>
          </cell>
          <cell r="D531">
            <v>334364.06476600002</v>
          </cell>
          <cell r="E531">
            <v>235811</v>
          </cell>
          <cell r="F531">
            <v>0</v>
          </cell>
          <cell r="N531">
            <v>9844421.5415390003</v>
          </cell>
          <cell r="O531">
            <v>10342296.787291</v>
          </cell>
          <cell r="P531">
            <v>20186718.32883</v>
          </cell>
        </row>
        <row r="532">
          <cell r="A532" t="str">
            <v>R973</v>
          </cell>
          <cell r="B532" t="str">
            <v>R973 - Shropshire Fire Authority</v>
          </cell>
          <cell r="C532">
            <v>139427.820867</v>
          </cell>
          <cell r="D532">
            <v>193716.56537500001</v>
          </cell>
          <cell r="F532">
            <v>0</v>
          </cell>
          <cell r="N532">
            <v>3559196.018902</v>
          </cell>
          <cell r="O532">
            <v>3670032.189644</v>
          </cell>
          <cell r="P532">
            <v>7229228.2085459996</v>
          </cell>
        </row>
        <row r="533">
          <cell r="A533" t="str">
            <v>R572</v>
          </cell>
          <cell r="B533" t="str">
            <v>R572 - GLA - fire</v>
          </cell>
          <cell r="C533">
            <v>1678262.061029</v>
          </cell>
          <cell r="D533">
            <v>2331723.7566999998</v>
          </cell>
          <cell r="E533">
            <v>1636529.83</v>
          </cell>
          <cell r="F533">
            <v>1636474.9890000001</v>
          </cell>
          <cell r="G533">
            <v>1648817.6740000001</v>
          </cell>
          <cell r="N533">
            <v>119219428.333147</v>
          </cell>
          <cell r="O533">
            <v>126970387.296297</v>
          </cell>
          <cell r="P533">
            <v>246189815.629444</v>
          </cell>
        </row>
        <row r="534">
          <cell r="A534" t="str">
            <v>R17</v>
          </cell>
          <cell r="B534" t="str">
            <v>R17 - Aylesbury Vale</v>
          </cell>
          <cell r="C534">
            <v>101358.281304</v>
          </cell>
          <cell r="D534">
            <v>140823.96184999999</v>
          </cell>
          <cell r="F534">
            <v>0</v>
          </cell>
          <cell r="G534">
            <v>106267</v>
          </cell>
          <cell r="M534">
            <v>693.23</v>
          </cell>
          <cell r="N534">
            <v>3615019.965576</v>
          </cell>
          <cell r="O534">
            <v>2812414.5592450001</v>
          </cell>
          <cell r="P534">
            <v>6427434.5248220004</v>
          </cell>
        </row>
        <row r="535">
          <cell r="A535" t="str">
            <v>R18</v>
          </cell>
          <cell r="B535" t="str">
            <v>R18 - South Bucks</v>
          </cell>
          <cell r="C535">
            <v>48700.122284999998</v>
          </cell>
          <cell r="D535">
            <v>67662.395952999999</v>
          </cell>
          <cell r="E535">
            <v>47260</v>
          </cell>
          <cell r="F535">
            <v>47933</v>
          </cell>
          <cell r="G535">
            <v>48005</v>
          </cell>
          <cell r="M535">
            <v>693.23</v>
          </cell>
          <cell r="N535">
            <v>1003541.828502</v>
          </cell>
          <cell r="O535">
            <v>919742.01376400003</v>
          </cell>
          <cell r="P535">
            <v>1923283.8422660001</v>
          </cell>
        </row>
        <row r="536">
          <cell r="A536" t="str">
            <v>R19</v>
          </cell>
          <cell r="B536" t="str">
            <v>R19 - Chiltern</v>
          </cell>
          <cell r="C536">
            <v>73417.513808000003</v>
          </cell>
          <cell r="D536">
            <v>102003.95103900001</v>
          </cell>
          <cell r="F536">
            <v>74244</v>
          </cell>
          <cell r="M536">
            <v>693.23</v>
          </cell>
          <cell r="N536">
            <v>1355261.4049209999</v>
          </cell>
          <cell r="O536">
            <v>1126164.313668</v>
          </cell>
          <cell r="P536">
            <v>2481425.7185889999</v>
          </cell>
        </row>
        <row r="537">
          <cell r="A537" t="str">
            <v>R21</v>
          </cell>
          <cell r="B537" t="str">
            <v>R21 - Wycombe</v>
          </cell>
          <cell r="C537">
            <v>95369.758442999999</v>
          </cell>
          <cell r="D537">
            <v>132503.699272</v>
          </cell>
          <cell r="E537">
            <v>92712</v>
          </cell>
          <cell r="F537">
            <v>93204</v>
          </cell>
          <cell r="G537">
            <v>94093</v>
          </cell>
          <cell r="M537">
            <v>693.23</v>
          </cell>
          <cell r="N537">
            <v>3037096.3172229999</v>
          </cell>
          <cell r="O537">
            <v>2569717.9377370002</v>
          </cell>
          <cell r="P537">
            <v>5606814.2549599996</v>
          </cell>
        </row>
        <row r="538">
          <cell r="A538" t="str">
            <v>R22</v>
          </cell>
          <cell r="B538" t="str">
            <v>R22 - Cambridge</v>
          </cell>
          <cell r="C538">
            <v>70414.121001000007</v>
          </cell>
          <cell r="D538">
            <v>97831.132907000007</v>
          </cell>
          <cell r="F538">
            <v>0</v>
          </cell>
          <cell r="M538">
            <v>693.23</v>
          </cell>
          <cell r="N538">
            <v>3877152.6280490002</v>
          </cell>
          <cell r="O538">
            <v>3013149.3090789998</v>
          </cell>
          <cell r="P538">
            <v>6890301.937128</v>
          </cell>
        </row>
        <row r="539">
          <cell r="A539" t="str">
            <v>R23</v>
          </cell>
          <cell r="B539" t="str">
            <v>R23 - East Cambridgeshire</v>
          </cell>
          <cell r="C539">
            <v>41575.158087999996</v>
          </cell>
          <cell r="D539">
            <v>57763.198044999997</v>
          </cell>
          <cell r="F539">
            <v>42925</v>
          </cell>
          <cell r="G539">
            <v>43559</v>
          </cell>
          <cell r="M539">
            <v>693.23</v>
          </cell>
          <cell r="N539">
            <v>2238282.3529389999</v>
          </cell>
          <cell r="O539">
            <v>1757088.7929720001</v>
          </cell>
          <cell r="P539">
            <v>3995371.145912</v>
          </cell>
        </row>
        <row r="540">
          <cell r="A540" t="str">
            <v>R24</v>
          </cell>
          <cell r="B540" t="str">
            <v>R24 - Fenland</v>
          </cell>
          <cell r="C540">
            <v>77131.908809999994</v>
          </cell>
          <cell r="D540">
            <v>107164.612934</v>
          </cell>
          <cell r="F540">
            <v>76748</v>
          </cell>
          <cell r="G540">
            <v>78367</v>
          </cell>
          <cell r="M540">
            <v>693.23</v>
          </cell>
          <cell r="N540">
            <v>3359897.8359900001</v>
          </cell>
          <cell r="O540">
            <v>2664517.7318989998</v>
          </cell>
          <cell r="P540">
            <v>6024415.5678890003</v>
          </cell>
        </row>
        <row r="541">
          <cell r="A541" t="str">
            <v>R27</v>
          </cell>
          <cell r="B541" t="str">
            <v>R27 - South Cambridgeshire</v>
          </cell>
          <cell r="C541">
            <v>71953.173037</v>
          </cell>
          <cell r="D541">
            <v>99969.442695999998</v>
          </cell>
          <cell r="F541">
            <v>0</v>
          </cell>
          <cell r="M541">
            <v>693.23</v>
          </cell>
          <cell r="N541">
            <v>2402613.7856749999</v>
          </cell>
          <cell r="O541">
            <v>1805612.432089</v>
          </cell>
          <cell r="P541">
            <v>4208226.2177640004</v>
          </cell>
        </row>
        <row r="542">
          <cell r="A542" t="str">
            <v>R46</v>
          </cell>
          <cell r="B542" t="str">
            <v>R46 - Allerdale</v>
          </cell>
          <cell r="C542">
            <v>47383.958852999996</v>
          </cell>
          <cell r="D542">
            <v>65833.760477999997</v>
          </cell>
          <cell r="F542">
            <v>0</v>
          </cell>
          <cell r="H542">
            <v>28162</v>
          </cell>
          <cell r="M542">
            <v>693.23</v>
          </cell>
          <cell r="N542">
            <v>3317897.8977819998</v>
          </cell>
          <cell r="O542">
            <v>2489184.9182890002</v>
          </cell>
          <cell r="P542">
            <v>5807082.816071</v>
          </cell>
        </row>
        <row r="543">
          <cell r="A543" t="str">
            <v>R47</v>
          </cell>
          <cell r="B543" t="str">
            <v>R47 - Barrow-in-Furness</v>
          </cell>
          <cell r="C543">
            <v>45156.733065</v>
          </cell>
          <cell r="D543">
            <v>62739.324034999998</v>
          </cell>
          <cell r="F543">
            <v>0</v>
          </cell>
          <cell r="G543">
            <v>47141</v>
          </cell>
          <cell r="H543">
            <v>141038</v>
          </cell>
          <cell r="M543">
            <v>693.23</v>
          </cell>
          <cell r="N543">
            <v>2840373.2691790001</v>
          </cell>
          <cell r="O543">
            <v>3480588.7130300002</v>
          </cell>
          <cell r="P543">
            <v>6320961.9822079996</v>
          </cell>
        </row>
        <row r="544">
          <cell r="A544" t="str">
            <v>R48</v>
          </cell>
          <cell r="B544" t="str">
            <v>R48 - Carlisle</v>
          </cell>
          <cell r="C544">
            <v>69619.691229000004</v>
          </cell>
          <cell r="D544">
            <v>96727.377529999998</v>
          </cell>
          <cell r="E544">
            <v>68459</v>
          </cell>
          <cell r="F544">
            <v>68882</v>
          </cell>
          <cell r="G544">
            <v>69599</v>
          </cell>
          <cell r="M544">
            <v>693.23</v>
          </cell>
          <cell r="N544">
            <v>3027073.839743</v>
          </cell>
          <cell r="O544">
            <v>2468600.1414060001</v>
          </cell>
          <cell r="P544">
            <v>5495673.9811490001</v>
          </cell>
        </row>
        <row r="545">
          <cell r="A545" t="str">
            <v>R49</v>
          </cell>
          <cell r="B545" t="str">
            <v>R49 - Copeland</v>
          </cell>
          <cell r="C545">
            <v>41629.531285999998</v>
          </cell>
          <cell r="D545">
            <v>57838.742430999999</v>
          </cell>
          <cell r="F545">
            <v>0</v>
          </cell>
          <cell r="H545">
            <v>51645</v>
          </cell>
          <cell r="M545">
            <v>693.23</v>
          </cell>
          <cell r="N545">
            <v>2288872.8096690001</v>
          </cell>
          <cell r="O545">
            <v>1754580.240151</v>
          </cell>
          <cell r="P545">
            <v>4043453.0498210001</v>
          </cell>
        </row>
        <row r="546">
          <cell r="A546" t="str">
            <v>R50</v>
          </cell>
          <cell r="B546" t="str">
            <v>R50 - Eden</v>
          </cell>
          <cell r="C546">
            <v>37290.052043000003</v>
          </cell>
          <cell r="D546">
            <v>51809.608438000003</v>
          </cell>
          <cell r="F546">
            <v>0</v>
          </cell>
          <cell r="M546">
            <v>693.23</v>
          </cell>
          <cell r="N546">
            <v>1557148.6237880001</v>
          </cell>
          <cell r="O546">
            <v>1189235.1651880001</v>
          </cell>
          <cell r="P546">
            <v>2746383.7889749999</v>
          </cell>
        </row>
        <row r="547">
          <cell r="A547" t="str">
            <v>R51</v>
          </cell>
          <cell r="B547" t="str">
            <v>R51 - South Lakeland</v>
          </cell>
          <cell r="C547">
            <v>84595.149007</v>
          </cell>
          <cell r="D547">
            <v>117533.80072299999</v>
          </cell>
          <cell r="E547">
            <v>82913</v>
          </cell>
          <cell r="F547">
            <v>82783</v>
          </cell>
          <cell r="G547">
            <v>83343</v>
          </cell>
          <cell r="M547">
            <v>693.23</v>
          </cell>
          <cell r="N547">
            <v>2041368.439453</v>
          </cell>
          <cell r="O547">
            <v>1805185.1207600001</v>
          </cell>
          <cell r="P547">
            <v>3846553.560213</v>
          </cell>
        </row>
        <row r="548">
          <cell r="A548" t="str">
            <v>R52</v>
          </cell>
          <cell r="B548" t="str">
            <v>R52 - Amber Valley</v>
          </cell>
          <cell r="C548">
            <v>64829.038965</v>
          </cell>
          <cell r="D548">
            <v>90071.398138000004</v>
          </cell>
          <cell r="E548">
            <v>62808</v>
          </cell>
          <cell r="F548">
            <v>63767</v>
          </cell>
          <cell r="G548">
            <v>64054</v>
          </cell>
          <cell r="M548">
            <v>693.23</v>
          </cell>
          <cell r="N548">
            <v>2924658.2797590001</v>
          </cell>
          <cell r="O548">
            <v>2377803.8178019999</v>
          </cell>
          <cell r="P548">
            <v>5302462.0975620002</v>
          </cell>
        </row>
        <row r="549">
          <cell r="A549" t="str">
            <v>R53</v>
          </cell>
          <cell r="B549" t="str">
            <v>R53 - Bolsover</v>
          </cell>
          <cell r="C549">
            <v>37406.684627000002</v>
          </cell>
          <cell r="D549">
            <v>51971.654028999998</v>
          </cell>
          <cell r="E549">
            <v>36052</v>
          </cell>
          <cell r="F549">
            <v>36784</v>
          </cell>
          <cell r="G549">
            <v>37002</v>
          </cell>
          <cell r="M549">
            <v>693.23</v>
          </cell>
          <cell r="N549">
            <v>2656067.1496469998</v>
          </cell>
          <cell r="O549">
            <v>3140224.4989180001</v>
          </cell>
          <cell r="P549">
            <v>5796291.6485649999</v>
          </cell>
        </row>
        <row r="550">
          <cell r="A550" t="str">
            <v>R54</v>
          </cell>
          <cell r="B550" t="str">
            <v>R54 - Chesterfield</v>
          </cell>
          <cell r="C550">
            <v>47088.019236</v>
          </cell>
          <cell r="D550">
            <v>65422.591417000003</v>
          </cell>
          <cell r="F550">
            <v>47903</v>
          </cell>
          <cell r="G550">
            <v>48044</v>
          </cell>
          <cell r="H550">
            <v>160789</v>
          </cell>
          <cell r="M550">
            <v>693.23</v>
          </cell>
          <cell r="N550">
            <v>3061874.1214049999</v>
          </cell>
          <cell r="O550">
            <v>2572266.888673</v>
          </cell>
          <cell r="P550">
            <v>5634141.0100769997</v>
          </cell>
        </row>
        <row r="551">
          <cell r="A551" t="str">
            <v>R56</v>
          </cell>
          <cell r="B551" t="str">
            <v>R56 - Erewash</v>
          </cell>
          <cell r="C551">
            <v>60953.184621</v>
          </cell>
          <cell r="D551">
            <v>84686.409784999996</v>
          </cell>
          <cell r="E551">
            <v>60404</v>
          </cell>
          <cell r="F551">
            <v>60501</v>
          </cell>
          <cell r="G551">
            <v>60869</v>
          </cell>
          <cell r="M551">
            <v>693.23</v>
          </cell>
          <cell r="N551">
            <v>3017037.057728</v>
          </cell>
          <cell r="O551">
            <v>2438960.0599290002</v>
          </cell>
          <cell r="P551">
            <v>5455997.117656</v>
          </cell>
        </row>
        <row r="552">
          <cell r="A552" t="str">
            <v>R57</v>
          </cell>
          <cell r="B552" t="str">
            <v>R57 - High Peak</v>
          </cell>
          <cell r="C552">
            <v>57914.511494999999</v>
          </cell>
          <cell r="D552">
            <v>80464.574303000001</v>
          </cell>
          <cell r="E552">
            <v>56665</v>
          </cell>
          <cell r="F552">
            <v>59130</v>
          </cell>
          <cell r="G552">
            <v>59089</v>
          </cell>
          <cell r="M552">
            <v>693.23</v>
          </cell>
          <cell r="N552">
            <v>2148984.7059519999</v>
          </cell>
          <cell r="O552">
            <v>1808033.121214</v>
          </cell>
          <cell r="P552">
            <v>3957017.8271659999</v>
          </cell>
        </row>
        <row r="553">
          <cell r="A553" t="str">
            <v>R58</v>
          </cell>
          <cell r="B553" t="str">
            <v>R58 - North East Derbyshire</v>
          </cell>
          <cell r="C553">
            <v>58532.124608999999</v>
          </cell>
          <cell r="D553">
            <v>81322.666257000004</v>
          </cell>
          <cell r="F553">
            <v>58038</v>
          </cell>
          <cell r="G553">
            <v>58206</v>
          </cell>
          <cell r="M553">
            <v>693.23</v>
          </cell>
          <cell r="N553">
            <v>2543073.0668990002</v>
          </cell>
          <cell r="O553">
            <v>2029651.9285319999</v>
          </cell>
          <cell r="P553">
            <v>4572724.9954310004</v>
          </cell>
        </row>
        <row r="554">
          <cell r="A554" t="str">
            <v>R59</v>
          </cell>
          <cell r="B554" t="str">
            <v>R59 - South Derbyshire</v>
          </cell>
          <cell r="C554">
            <v>49664.312651</v>
          </cell>
          <cell r="D554">
            <v>69002.011282000007</v>
          </cell>
          <cell r="E554">
            <v>48944</v>
          </cell>
          <cell r="F554">
            <v>49969</v>
          </cell>
          <cell r="G554">
            <v>50014</v>
          </cell>
          <cell r="M554">
            <v>693.23</v>
          </cell>
          <cell r="N554">
            <v>2290654.1992899999</v>
          </cell>
          <cell r="O554">
            <v>1862174.605278</v>
          </cell>
          <cell r="P554">
            <v>4152828.8045680001</v>
          </cell>
        </row>
        <row r="555">
          <cell r="A555" t="str">
            <v>R60</v>
          </cell>
          <cell r="B555" t="str">
            <v>R60 - Derbyshire Dales</v>
          </cell>
          <cell r="C555">
            <v>58801.500222000002</v>
          </cell>
          <cell r="D555">
            <v>81696.928138000003</v>
          </cell>
          <cell r="E555">
            <v>56727</v>
          </cell>
          <cell r="F555">
            <v>57354</v>
          </cell>
          <cell r="G555">
            <v>57488</v>
          </cell>
          <cell r="M555">
            <v>693.23</v>
          </cell>
          <cell r="N555">
            <v>1520358.016084</v>
          </cell>
          <cell r="O555">
            <v>1352062.2939770001</v>
          </cell>
          <cell r="P555">
            <v>2872420.3100609998</v>
          </cell>
        </row>
        <row r="556">
          <cell r="A556" t="str">
            <v>R61</v>
          </cell>
          <cell r="B556" t="str">
            <v>R61 - East Devon</v>
          </cell>
          <cell r="C556">
            <v>72124.593880999993</v>
          </cell>
          <cell r="D556">
            <v>100207.609348</v>
          </cell>
          <cell r="E556">
            <v>70868</v>
          </cell>
          <cell r="F556">
            <v>71113</v>
          </cell>
          <cell r="G556">
            <v>73172</v>
          </cell>
          <cell r="M556">
            <v>693.23</v>
          </cell>
          <cell r="N556">
            <v>2420909.0101669999</v>
          </cell>
          <cell r="O556">
            <v>2047066.3665489999</v>
          </cell>
          <cell r="P556">
            <v>4467975.376716</v>
          </cell>
        </row>
        <row r="557">
          <cell r="A557" t="str">
            <v>R62</v>
          </cell>
          <cell r="B557" t="str">
            <v>R62 - Exeter</v>
          </cell>
          <cell r="C557">
            <v>49151.710369</v>
          </cell>
          <cell r="D557">
            <v>68289.818027000001</v>
          </cell>
          <cell r="F557">
            <v>0</v>
          </cell>
          <cell r="M557">
            <v>693.23</v>
          </cell>
          <cell r="N557">
            <v>3748499.2312650001</v>
          </cell>
          <cell r="O557">
            <v>2887220.935389</v>
          </cell>
          <cell r="P557">
            <v>6635720.1666540001</v>
          </cell>
        </row>
        <row r="558">
          <cell r="A558" t="str">
            <v>R63</v>
          </cell>
          <cell r="B558" t="str">
            <v>R63 - North Devon</v>
          </cell>
          <cell r="C558">
            <v>59443.186966000001</v>
          </cell>
          <cell r="D558">
            <v>82588.467225</v>
          </cell>
          <cell r="E558">
            <v>57638</v>
          </cell>
          <cell r="F558">
            <v>58250</v>
          </cell>
          <cell r="G558">
            <v>58174</v>
          </cell>
          <cell r="M558">
            <v>693.23</v>
          </cell>
          <cell r="N558">
            <v>2714457.9549389998</v>
          </cell>
          <cell r="O558">
            <v>2215710.363558</v>
          </cell>
          <cell r="P558">
            <v>4930168.3184979996</v>
          </cell>
        </row>
        <row r="559">
          <cell r="A559" t="str">
            <v>R65</v>
          </cell>
          <cell r="B559" t="str">
            <v>R65 - South Hams</v>
          </cell>
          <cell r="C559">
            <v>53183.213178999998</v>
          </cell>
          <cell r="D559">
            <v>73891.059393000003</v>
          </cell>
          <cell r="F559">
            <v>0</v>
          </cell>
          <cell r="G559">
            <v>57624</v>
          </cell>
          <cell r="M559">
            <v>693.23</v>
          </cell>
          <cell r="N559">
            <v>1750214.0458249999</v>
          </cell>
          <cell r="O559">
            <v>1386472.9788639999</v>
          </cell>
          <cell r="P559">
            <v>3136687.0246890001</v>
          </cell>
        </row>
        <row r="560">
          <cell r="A560" t="str">
            <v>R66</v>
          </cell>
          <cell r="B560" t="str">
            <v>R66 - Teignbridge</v>
          </cell>
          <cell r="C560">
            <v>76876.230261999997</v>
          </cell>
          <cell r="D560">
            <v>106809.381318</v>
          </cell>
          <cell r="E560">
            <v>75410</v>
          </cell>
          <cell r="F560">
            <v>76140</v>
          </cell>
          <cell r="G560">
            <v>77591</v>
          </cell>
          <cell r="M560">
            <v>693.23</v>
          </cell>
          <cell r="N560">
            <v>3080275.532139</v>
          </cell>
          <cell r="O560">
            <v>2546480.7843399998</v>
          </cell>
          <cell r="P560">
            <v>5626756.3164790003</v>
          </cell>
        </row>
        <row r="561">
          <cell r="A561" t="str">
            <v>R67</v>
          </cell>
          <cell r="B561" t="str">
            <v>R67 - Mid Devon</v>
          </cell>
          <cell r="C561">
            <v>53455.494229999997</v>
          </cell>
          <cell r="D561">
            <v>74269.357996000006</v>
          </cell>
          <cell r="E561">
            <v>52843</v>
          </cell>
          <cell r="F561">
            <v>54172</v>
          </cell>
          <cell r="G561">
            <v>54171</v>
          </cell>
          <cell r="M561">
            <v>693.23</v>
          </cell>
          <cell r="N561">
            <v>2008631.3487799999</v>
          </cell>
          <cell r="O561">
            <v>1670405.768616</v>
          </cell>
          <cell r="P561">
            <v>3679037.1173959998</v>
          </cell>
        </row>
        <row r="562">
          <cell r="A562" t="str">
            <v>R69</v>
          </cell>
          <cell r="B562" t="str">
            <v>R69 - Torridge</v>
          </cell>
          <cell r="C562">
            <v>35490.755771999997</v>
          </cell>
          <cell r="D562">
            <v>49309.723611000001</v>
          </cell>
          <cell r="E562">
            <v>35181</v>
          </cell>
          <cell r="F562">
            <v>0</v>
          </cell>
          <cell r="G562">
            <v>36359</v>
          </cell>
          <cell r="M562">
            <v>693.23</v>
          </cell>
          <cell r="N562">
            <v>2160623.5192869999</v>
          </cell>
          <cell r="O562">
            <v>1692067.0919689999</v>
          </cell>
          <cell r="P562">
            <v>3852690.6112560001</v>
          </cell>
        </row>
        <row r="563">
          <cell r="A563" t="str">
            <v>R70</v>
          </cell>
          <cell r="B563" t="str">
            <v>R70 - West Devon</v>
          </cell>
          <cell r="C563">
            <v>41573.497838000003</v>
          </cell>
          <cell r="D563">
            <v>57760.891345999997</v>
          </cell>
          <cell r="F563">
            <v>0</v>
          </cell>
          <cell r="M563">
            <v>693.23</v>
          </cell>
          <cell r="N563">
            <v>1495717.4236940001</v>
          </cell>
          <cell r="O563">
            <v>1127156.0423910001</v>
          </cell>
          <cell r="P563">
            <v>2622873.466085</v>
          </cell>
        </row>
        <row r="564">
          <cell r="A564" t="str">
            <v>R72</v>
          </cell>
          <cell r="B564" t="str">
            <v>R72 - Christchurch</v>
          </cell>
          <cell r="C564">
            <v>37871.969775999998</v>
          </cell>
          <cell r="D564">
            <v>52618.106368000001</v>
          </cell>
          <cell r="F564">
            <v>0</v>
          </cell>
          <cell r="M564">
            <v>693.23</v>
          </cell>
          <cell r="N564">
            <v>903510.04722299997</v>
          </cell>
          <cell r="O564">
            <v>700441.360216</v>
          </cell>
          <cell r="P564">
            <v>1603951.407439</v>
          </cell>
        </row>
        <row r="565">
          <cell r="A565" t="str">
            <v>R73</v>
          </cell>
          <cell r="B565" t="str">
            <v>R73 - North Dorset</v>
          </cell>
          <cell r="C565">
            <v>29581.094800999999</v>
          </cell>
          <cell r="D565">
            <v>41099.029225999999</v>
          </cell>
          <cell r="F565">
            <v>0</v>
          </cell>
          <cell r="G565">
            <v>32015</v>
          </cell>
          <cell r="M565">
            <v>693.23</v>
          </cell>
          <cell r="N565">
            <v>1506037.325493</v>
          </cell>
          <cell r="O565">
            <v>1158704.037024</v>
          </cell>
          <cell r="P565">
            <v>2664741.3625170002</v>
          </cell>
        </row>
        <row r="566">
          <cell r="A566" t="str">
            <v>R75</v>
          </cell>
          <cell r="B566" t="str">
            <v>R75 - Purbeck</v>
          </cell>
          <cell r="C566">
            <v>33574.411853999998</v>
          </cell>
          <cell r="D566">
            <v>46647.216519000001</v>
          </cell>
          <cell r="F566">
            <v>0</v>
          </cell>
          <cell r="M566">
            <v>693.23</v>
          </cell>
          <cell r="N566">
            <v>1048960.98025</v>
          </cell>
          <cell r="O566">
            <v>797580.75611299998</v>
          </cell>
          <cell r="P566">
            <v>1846541.736363</v>
          </cell>
        </row>
        <row r="567">
          <cell r="A567" t="str">
            <v>R76</v>
          </cell>
          <cell r="B567" t="str">
            <v>R76 - West Dorset</v>
          </cell>
          <cell r="C567">
            <v>55981.980135999998</v>
          </cell>
          <cell r="D567">
            <v>77779.576897999999</v>
          </cell>
          <cell r="E567">
            <v>53977</v>
          </cell>
          <cell r="F567">
            <v>0</v>
          </cell>
          <cell r="M567">
            <v>693.23</v>
          </cell>
          <cell r="N567">
            <v>2653555.3646539999</v>
          </cell>
          <cell r="O567">
            <v>2043671.1295050001</v>
          </cell>
          <cell r="P567">
            <v>4697226.494159</v>
          </cell>
        </row>
        <row r="568">
          <cell r="A568" t="str">
            <v>R77</v>
          </cell>
          <cell r="B568" t="str">
            <v>R77 - Weymouth and Portland</v>
          </cell>
          <cell r="C568">
            <v>63856.132283999999</v>
          </cell>
          <cell r="D568">
            <v>88719.672640000004</v>
          </cell>
          <cell r="F568">
            <v>0</v>
          </cell>
          <cell r="M568">
            <v>693.23</v>
          </cell>
          <cell r="N568">
            <v>1850832.7460409999</v>
          </cell>
          <cell r="O568">
            <v>1424373.085645</v>
          </cell>
          <cell r="P568">
            <v>3275205.8316859999</v>
          </cell>
        </row>
        <row r="569">
          <cell r="A569" t="str">
            <v>R78</v>
          </cell>
          <cell r="B569" t="str">
            <v>R78 - East Dorset</v>
          </cell>
          <cell r="C569">
            <v>76448.300745999994</v>
          </cell>
          <cell r="D569">
            <v>106214.829702</v>
          </cell>
          <cell r="F569">
            <v>0</v>
          </cell>
          <cell r="M569">
            <v>693.23</v>
          </cell>
          <cell r="N569">
            <v>1253636.8202879999</v>
          </cell>
          <cell r="O569">
            <v>980169.57548100001</v>
          </cell>
          <cell r="P569">
            <v>2233806.3957690001</v>
          </cell>
        </row>
        <row r="570">
          <cell r="A570" t="str">
            <v>R88</v>
          </cell>
          <cell r="B570" t="str">
            <v>R88 - Eastbourne</v>
          </cell>
          <cell r="C570">
            <v>85510.361988999997</v>
          </cell>
          <cell r="D570">
            <v>118805.368437</v>
          </cell>
          <cell r="E570">
            <v>81204</v>
          </cell>
          <cell r="F570">
            <v>85018</v>
          </cell>
          <cell r="G570">
            <v>85918</v>
          </cell>
          <cell r="M570">
            <v>693.23</v>
          </cell>
          <cell r="N570">
            <v>3314796.340599</v>
          </cell>
          <cell r="O570">
            <v>2763870.1140919998</v>
          </cell>
          <cell r="P570">
            <v>6078666.4546910003</v>
          </cell>
        </row>
        <row r="571">
          <cell r="A571" t="str">
            <v>R89</v>
          </cell>
          <cell r="B571" t="str">
            <v>R89 - Hastings</v>
          </cell>
          <cell r="C571">
            <v>72100.105188999994</v>
          </cell>
          <cell r="D571">
            <v>100173.58554</v>
          </cell>
          <cell r="E571">
            <v>70121</v>
          </cell>
          <cell r="F571">
            <v>69560</v>
          </cell>
          <cell r="H571">
            <v>102472</v>
          </cell>
          <cell r="M571">
            <v>693.23</v>
          </cell>
          <cell r="N571">
            <v>3466669.8338250001</v>
          </cell>
          <cell r="O571">
            <v>3830399.2120300001</v>
          </cell>
          <cell r="P571">
            <v>7297069.0458549997</v>
          </cell>
        </row>
        <row r="572">
          <cell r="A572" t="str">
            <v>R91</v>
          </cell>
          <cell r="B572" t="str">
            <v>R91 - Lewes</v>
          </cell>
          <cell r="C572">
            <v>76903.209329999998</v>
          </cell>
          <cell r="D572">
            <v>106846.86517400001</v>
          </cell>
          <cell r="E572">
            <v>75459</v>
          </cell>
          <cell r="F572">
            <v>74915</v>
          </cell>
          <cell r="G572">
            <v>76084</v>
          </cell>
          <cell r="M572">
            <v>693.23</v>
          </cell>
          <cell r="N572">
            <v>2035665.6305529999</v>
          </cell>
          <cell r="O572">
            <v>1780736.8929870001</v>
          </cell>
          <cell r="P572">
            <v>3816402.5235390002</v>
          </cell>
        </row>
        <row r="573">
          <cell r="A573" t="str">
            <v>R92</v>
          </cell>
          <cell r="B573" t="str">
            <v>R92 - Rother</v>
          </cell>
          <cell r="C573">
            <v>74270.467403999995</v>
          </cell>
          <cell r="D573">
            <v>103189.017549</v>
          </cell>
          <cell r="E573">
            <v>73370</v>
          </cell>
          <cell r="F573">
            <v>72896</v>
          </cell>
          <cell r="G573">
            <v>72986</v>
          </cell>
          <cell r="M573">
            <v>693.23</v>
          </cell>
          <cell r="N573">
            <v>2155964.9991799998</v>
          </cell>
          <cell r="O573">
            <v>1862129.776658</v>
          </cell>
          <cell r="P573">
            <v>4018094.7758379998</v>
          </cell>
        </row>
        <row r="574">
          <cell r="A574" t="str">
            <v>R93</v>
          </cell>
          <cell r="B574" t="str">
            <v>R93 - Wealden</v>
          </cell>
          <cell r="C574">
            <v>113389.285162</v>
          </cell>
          <cell r="D574">
            <v>157539.45471699999</v>
          </cell>
          <cell r="E574">
            <v>113194</v>
          </cell>
          <cell r="F574">
            <v>114312</v>
          </cell>
          <cell r="G574">
            <v>115907</v>
          </cell>
          <cell r="M574">
            <v>693.23</v>
          </cell>
          <cell r="N574">
            <v>2680087.5960269999</v>
          </cell>
          <cell r="O574">
            <v>2392669.6924879998</v>
          </cell>
          <cell r="P574">
            <v>5072757.2885149997</v>
          </cell>
        </row>
        <row r="575">
          <cell r="A575" t="str">
            <v>R94</v>
          </cell>
          <cell r="B575" t="str">
            <v>R94 - Basildon</v>
          </cell>
          <cell r="C575">
            <v>168309.53522600001</v>
          </cell>
          <cell r="D575">
            <v>233843.897731</v>
          </cell>
          <cell r="E575">
            <v>161632</v>
          </cell>
          <cell r="F575">
            <v>162367</v>
          </cell>
          <cell r="G575">
            <v>165474</v>
          </cell>
          <cell r="M575">
            <v>693.23</v>
          </cell>
          <cell r="N575">
            <v>5174767.8995200004</v>
          </cell>
          <cell r="O575">
            <v>4410638.261043</v>
          </cell>
          <cell r="P575">
            <v>9585406.1605629995</v>
          </cell>
        </row>
        <row r="576">
          <cell r="A576" t="str">
            <v>R95</v>
          </cell>
          <cell r="B576" t="str">
            <v>R95 - Braintree</v>
          </cell>
          <cell r="C576">
            <v>90533.864358999999</v>
          </cell>
          <cell r="D576">
            <v>125784.862337</v>
          </cell>
          <cell r="E576">
            <v>88257</v>
          </cell>
          <cell r="F576">
            <v>87510</v>
          </cell>
          <cell r="G576">
            <v>87460</v>
          </cell>
          <cell r="M576">
            <v>693.23</v>
          </cell>
          <cell r="N576">
            <v>3164805.977928</v>
          </cell>
          <cell r="O576">
            <v>2639919.6965080001</v>
          </cell>
          <cell r="P576">
            <v>5804725.6744360002</v>
          </cell>
        </row>
        <row r="577">
          <cell r="A577" t="str">
            <v>R96</v>
          </cell>
          <cell r="B577" t="str">
            <v>R96 - Brentwood</v>
          </cell>
          <cell r="C577">
            <v>58562.009115000001</v>
          </cell>
          <cell r="D577">
            <v>81364.186835999993</v>
          </cell>
          <cell r="E577">
            <v>56708</v>
          </cell>
          <cell r="F577">
            <v>56815</v>
          </cell>
          <cell r="G577">
            <v>56332</v>
          </cell>
          <cell r="M577">
            <v>693.23</v>
          </cell>
          <cell r="N577">
            <v>1505959.343287</v>
          </cell>
          <cell r="O577">
            <v>1315717.4844760001</v>
          </cell>
          <cell r="P577">
            <v>2821676.8277639998</v>
          </cell>
        </row>
        <row r="578">
          <cell r="A578" t="str">
            <v>R97</v>
          </cell>
          <cell r="B578" t="str">
            <v>R97 - Castle Point</v>
          </cell>
          <cell r="C578">
            <v>76368.608731</v>
          </cell>
          <cell r="D578">
            <v>106104.10816</v>
          </cell>
          <cell r="F578">
            <v>75827</v>
          </cell>
          <cell r="G578">
            <v>76297</v>
          </cell>
          <cell r="M578">
            <v>693.23</v>
          </cell>
          <cell r="N578">
            <v>2054157.597662</v>
          </cell>
          <cell r="O578">
            <v>1716967.6699399999</v>
          </cell>
          <cell r="P578">
            <v>3771125.2676019999</v>
          </cell>
        </row>
        <row r="579">
          <cell r="A579" t="str">
            <v>R98</v>
          </cell>
          <cell r="B579" t="str">
            <v>R98 - Chelmsford</v>
          </cell>
          <cell r="C579">
            <v>110630.77927499999</v>
          </cell>
          <cell r="D579">
            <v>153706.87465799999</v>
          </cell>
          <cell r="F579">
            <v>0</v>
          </cell>
          <cell r="G579">
            <v>116501</v>
          </cell>
          <cell r="M579">
            <v>693.23</v>
          </cell>
          <cell r="N579">
            <v>3093291.1329140002</v>
          </cell>
          <cell r="O579">
            <v>2452777.369256</v>
          </cell>
          <cell r="P579">
            <v>5546068.5021700002</v>
          </cell>
        </row>
        <row r="580">
          <cell r="A580" t="str">
            <v>R99</v>
          </cell>
          <cell r="B580" t="str">
            <v>R99 - Colchester</v>
          </cell>
          <cell r="C580">
            <v>110830.839437</v>
          </cell>
          <cell r="D580">
            <v>153984.831863</v>
          </cell>
          <cell r="E580">
            <v>106919</v>
          </cell>
          <cell r="F580">
            <v>112464</v>
          </cell>
          <cell r="G580">
            <v>115382</v>
          </cell>
          <cell r="M580">
            <v>693.23</v>
          </cell>
          <cell r="N580">
            <v>3927188.9410000001</v>
          </cell>
          <cell r="O580">
            <v>3311474.9125990001</v>
          </cell>
          <cell r="P580">
            <v>7238663.8535989998</v>
          </cell>
        </row>
        <row r="581">
          <cell r="A581" t="str">
            <v>R100</v>
          </cell>
          <cell r="B581" t="str">
            <v>R100 - Epping Forest</v>
          </cell>
          <cell r="C581">
            <v>84301.284702000004</v>
          </cell>
          <cell r="D581">
            <v>117125.515035</v>
          </cell>
          <cell r="E581">
            <v>82083</v>
          </cell>
          <cell r="F581">
            <v>82730</v>
          </cell>
          <cell r="G581">
            <v>83037</v>
          </cell>
          <cell r="M581">
            <v>693.23</v>
          </cell>
          <cell r="N581">
            <v>3022620.2974840002</v>
          </cell>
          <cell r="O581">
            <v>2528268.9352759998</v>
          </cell>
          <cell r="P581">
            <v>5550889.2327610003</v>
          </cell>
        </row>
        <row r="582">
          <cell r="A582" t="str">
            <v>R101</v>
          </cell>
          <cell r="B582" t="str">
            <v>R101 - Harlow</v>
          </cell>
          <cell r="C582">
            <v>74799.672189999997</v>
          </cell>
          <cell r="D582">
            <v>103924.27779199999</v>
          </cell>
          <cell r="F582">
            <v>0</v>
          </cell>
          <cell r="M582">
            <v>693.23</v>
          </cell>
          <cell r="N582">
            <v>2830127.266669</v>
          </cell>
          <cell r="O582">
            <v>2149149.6102760001</v>
          </cell>
          <cell r="P582">
            <v>4979276.8769450001</v>
          </cell>
        </row>
        <row r="583">
          <cell r="A583" t="str">
            <v>R102</v>
          </cell>
          <cell r="B583" t="str">
            <v>R102 - Maldon</v>
          </cell>
          <cell r="C583">
            <v>43850.946197999998</v>
          </cell>
          <cell r="D583">
            <v>60925.105428000003</v>
          </cell>
          <cell r="F583">
            <v>0</v>
          </cell>
          <cell r="M583">
            <v>693.23</v>
          </cell>
          <cell r="N583">
            <v>1390914.4725490001</v>
          </cell>
          <cell r="O583">
            <v>1056335.4733579999</v>
          </cell>
          <cell r="P583">
            <v>2447249.945907</v>
          </cell>
        </row>
        <row r="584">
          <cell r="A584" t="str">
            <v>R103</v>
          </cell>
          <cell r="B584" t="str">
            <v>R103 - Rochford</v>
          </cell>
          <cell r="C584">
            <v>65509.741590999998</v>
          </cell>
          <cell r="D584">
            <v>91017.144646999994</v>
          </cell>
          <cell r="F584">
            <v>0</v>
          </cell>
          <cell r="G584">
            <v>68671</v>
          </cell>
          <cell r="M584">
            <v>693.23</v>
          </cell>
          <cell r="N584">
            <v>1577265.3261869999</v>
          </cell>
          <cell r="O584">
            <v>1270899.3504389999</v>
          </cell>
          <cell r="P584">
            <v>2848164.6766249998</v>
          </cell>
        </row>
        <row r="585">
          <cell r="A585" t="str">
            <v>R105</v>
          </cell>
          <cell r="B585" t="str">
            <v>R105 - Tendring</v>
          </cell>
          <cell r="C585">
            <v>79774.197174999994</v>
          </cell>
          <cell r="D585">
            <v>110835.72407700001</v>
          </cell>
          <cell r="E585">
            <v>76317</v>
          </cell>
          <cell r="F585">
            <v>76752</v>
          </cell>
          <cell r="G585">
            <v>77278</v>
          </cell>
          <cell r="H585">
            <v>53526</v>
          </cell>
          <cell r="M585">
            <v>693.23</v>
          </cell>
          <cell r="N585">
            <v>4591580.7116759997</v>
          </cell>
          <cell r="O585">
            <v>3692704.7471230002</v>
          </cell>
          <cell r="P585">
            <v>8284285.4587989999</v>
          </cell>
        </row>
        <row r="586">
          <cell r="A586" t="str">
            <v>R107</v>
          </cell>
          <cell r="B586" t="str">
            <v>R107 - Uttlesford</v>
          </cell>
          <cell r="C586">
            <v>51063.488598999997</v>
          </cell>
          <cell r="D586">
            <v>70945.981696999996</v>
          </cell>
          <cell r="E586">
            <v>50696</v>
          </cell>
          <cell r="F586">
            <v>51181</v>
          </cell>
          <cell r="G586">
            <v>51052</v>
          </cell>
          <cell r="M586">
            <v>693.23</v>
          </cell>
          <cell r="N586">
            <v>1408879.3255340001</v>
          </cell>
          <cell r="O586">
            <v>1232621.7497769999</v>
          </cell>
          <cell r="P586">
            <v>2641501.0753100002</v>
          </cell>
        </row>
        <row r="587">
          <cell r="A587" t="str">
            <v>R108</v>
          </cell>
          <cell r="B587" t="str">
            <v>R108 - Cheltenham</v>
          </cell>
          <cell r="C587">
            <v>82176.994433</v>
          </cell>
          <cell r="D587">
            <v>114174.093918</v>
          </cell>
          <cell r="E587">
            <v>78581</v>
          </cell>
          <cell r="F587">
            <v>81211</v>
          </cell>
          <cell r="G587">
            <v>82075</v>
          </cell>
          <cell r="M587">
            <v>693.23</v>
          </cell>
          <cell r="N587">
            <v>2578950.3638880001</v>
          </cell>
          <cell r="O587">
            <v>2193317.000829</v>
          </cell>
          <cell r="P587">
            <v>4772267.3647159999</v>
          </cell>
        </row>
        <row r="588">
          <cell r="A588" t="str">
            <v>R109</v>
          </cell>
          <cell r="B588" t="str">
            <v>R109 - Cotswold</v>
          </cell>
          <cell r="C588">
            <v>56730.753024999998</v>
          </cell>
          <cell r="D588">
            <v>78819.898056999999</v>
          </cell>
          <cell r="E588">
            <v>54612</v>
          </cell>
          <cell r="F588">
            <v>52173</v>
          </cell>
          <cell r="G588">
            <v>53209</v>
          </cell>
          <cell r="M588">
            <v>693.23</v>
          </cell>
          <cell r="N588">
            <v>1704796.718326</v>
          </cell>
          <cell r="O588">
            <v>1449011.768041</v>
          </cell>
          <cell r="P588">
            <v>3153808.486368</v>
          </cell>
        </row>
        <row r="589">
          <cell r="A589" t="str">
            <v>R110</v>
          </cell>
          <cell r="B589" t="str">
            <v>R110 - Forest of Dean</v>
          </cell>
          <cell r="C589">
            <v>49316.490211999997</v>
          </cell>
          <cell r="D589">
            <v>68518.757882999998</v>
          </cell>
          <cell r="E589">
            <v>48390</v>
          </cell>
          <cell r="F589">
            <v>49446</v>
          </cell>
          <cell r="G589">
            <v>50016</v>
          </cell>
          <cell r="M589">
            <v>693.23</v>
          </cell>
          <cell r="N589">
            <v>2352707.4584869999</v>
          </cell>
          <cell r="O589">
            <v>1902171.7128409999</v>
          </cell>
          <cell r="P589">
            <v>4254879.171329</v>
          </cell>
        </row>
        <row r="590">
          <cell r="A590" t="str">
            <v>R111</v>
          </cell>
          <cell r="B590" t="str">
            <v>R111 - Gloucester</v>
          </cell>
          <cell r="C590">
            <v>73278.467845000006</v>
          </cell>
          <cell r="D590">
            <v>101810.765015</v>
          </cell>
          <cell r="E590">
            <v>72525</v>
          </cell>
          <cell r="F590">
            <v>72927</v>
          </cell>
          <cell r="G590">
            <v>73778</v>
          </cell>
          <cell r="M590">
            <v>693.23</v>
          </cell>
          <cell r="N590">
            <v>3362298.4272730001</v>
          </cell>
          <cell r="O590">
            <v>2808953.6134870001</v>
          </cell>
          <cell r="P590">
            <v>6171252.0407600002</v>
          </cell>
        </row>
        <row r="591">
          <cell r="A591" t="str">
            <v>R112</v>
          </cell>
          <cell r="B591" t="str">
            <v>R112 - Stroud</v>
          </cell>
          <cell r="C591">
            <v>83832.263990000007</v>
          </cell>
          <cell r="D591">
            <v>116473.872623</v>
          </cell>
          <cell r="E591">
            <v>81425</v>
          </cell>
          <cell r="F591">
            <v>82799</v>
          </cell>
          <cell r="G591">
            <v>83524</v>
          </cell>
          <cell r="M591">
            <v>693.23</v>
          </cell>
          <cell r="N591">
            <v>2241969.7559250002</v>
          </cell>
          <cell r="O591">
            <v>1950175.1414739999</v>
          </cell>
          <cell r="P591">
            <v>4192144.8973989999</v>
          </cell>
        </row>
        <row r="592">
          <cell r="A592" t="str">
            <v>R113</v>
          </cell>
          <cell r="B592" t="str">
            <v>R113 - Tewkesbury</v>
          </cell>
          <cell r="C592">
            <v>32884.992913000002</v>
          </cell>
          <cell r="D592">
            <v>45689.359841999998</v>
          </cell>
          <cell r="E592">
            <v>32151</v>
          </cell>
          <cell r="F592">
            <v>32875</v>
          </cell>
          <cell r="G592">
            <v>33942</v>
          </cell>
          <cell r="M592">
            <v>693.23</v>
          </cell>
          <cell r="N592">
            <v>1675678.520004</v>
          </cell>
          <cell r="O592">
            <v>1350979.345245</v>
          </cell>
          <cell r="P592">
            <v>3026657.8652499998</v>
          </cell>
        </row>
        <row r="593">
          <cell r="A593" t="str">
            <v>R114</v>
          </cell>
          <cell r="B593" t="str">
            <v>R114 - Basingstoke and Deane</v>
          </cell>
          <cell r="C593">
            <v>70068.373873999997</v>
          </cell>
          <cell r="D593">
            <v>97350.762881999995</v>
          </cell>
          <cell r="E593">
            <v>69056</v>
          </cell>
          <cell r="F593">
            <v>69370</v>
          </cell>
          <cell r="G593">
            <v>69922</v>
          </cell>
          <cell r="M593">
            <v>693.23</v>
          </cell>
          <cell r="N593">
            <v>2770217.016394</v>
          </cell>
          <cell r="O593">
            <v>2293092.4968679999</v>
          </cell>
          <cell r="P593">
            <v>5063309.5132619999</v>
          </cell>
        </row>
        <row r="594">
          <cell r="A594" t="str">
            <v>R115</v>
          </cell>
          <cell r="B594" t="str">
            <v>R115 - East Hampshire</v>
          </cell>
          <cell r="C594">
            <v>65865.035157000006</v>
          </cell>
          <cell r="D594">
            <v>91510.778189999997</v>
          </cell>
          <cell r="F594">
            <v>69205</v>
          </cell>
          <cell r="G594">
            <v>69492</v>
          </cell>
          <cell r="M594">
            <v>693.23</v>
          </cell>
          <cell r="N594">
            <v>1720593.569811</v>
          </cell>
          <cell r="O594">
            <v>1460362.175543</v>
          </cell>
          <cell r="P594">
            <v>3180955.745354</v>
          </cell>
        </row>
        <row r="595">
          <cell r="A595" t="str">
            <v>R116</v>
          </cell>
          <cell r="B595" t="str">
            <v>R116 - Eastleigh</v>
          </cell>
          <cell r="C595">
            <v>62032.762384000001</v>
          </cell>
          <cell r="D595">
            <v>86186.340681000001</v>
          </cell>
          <cell r="E595">
            <v>60087</v>
          </cell>
          <cell r="F595">
            <v>61091</v>
          </cell>
          <cell r="G595">
            <v>60242</v>
          </cell>
          <cell r="M595">
            <v>693.23</v>
          </cell>
          <cell r="N595">
            <v>2344937.3847690001</v>
          </cell>
          <cell r="O595">
            <v>1938537.7678380001</v>
          </cell>
          <cell r="P595">
            <v>4283475.1526070004</v>
          </cell>
        </row>
        <row r="596">
          <cell r="A596" t="str">
            <v>R117</v>
          </cell>
          <cell r="B596" t="str">
            <v>R117 - Fareham</v>
          </cell>
          <cell r="C596">
            <v>62268.517927000001</v>
          </cell>
          <cell r="D596">
            <v>86513.891910999999</v>
          </cell>
          <cell r="E596">
            <v>60997</v>
          </cell>
          <cell r="F596">
            <v>61312</v>
          </cell>
          <cell r="G596">
            <v>61934</v>
          </cell>
          <cell r="M596">
            <v>693.23</v>
          </cell>
          <cell r="N596">
            <v>1750446.3054450001</v>
          </cell>
          <cell r="O596">
            <v>1511913.09433</v>
          </cell>
          <cell r="P596">
            <v>3262359.3997749998</v>
          </cell>
        </row>
        <row r="597">
          <cell r="A597" t="str">
            <v>R118</v>
          </cell>
          <cell r="B597" t="str">
            <v>R118 - Gosport</v>
          </cell>
          <cell r="C597">
            <v>58073.065398999999</v>
          </cell>
          <cell r="D597">
            <v>80684.864038999993</v>
          </cell>
          <cell r="E597">
            <v>56241</v>
          </cell>
          <cell r="F597">
            <v>56769</v>
          </cell>
          <cell r="G597">
            <v>57950</v>
          </cell>
          <cell r="M597">
            <v>693.23</v>
          </cell>
          <cell r="N597">
            <v>2273524.7648009998</v>
          </cell>
          <cell r="O597">
            <v>1883255.0326350001</v>
          </cell>
          <cell r="P597">
            <v>4156779.7974359998</v>
          </cell>
        </row>
        <row r="598">
          <cell r="A598" t="str">
            <v>R119</v>
          </cell>
          <cell r="B598" t="str">
            <v>R119 - Hart</v>
          </cell>
          <cell r="C598">
            <v>59820.063785999999</v>
          </cell>
          <cell r="D598">
            <v>83112.087853000005</v>
          </cell>
          <cell r="E598">
            <v>58745</v>
          </cell>
          <cell r="F598">
            <v>59121</v>
          </cell>
          <cell r="G598">
            <v>59333</v>
          </cell>
          <cell r="M598">
            <v>693.23</v>
          </cell>
          <cell r="N598">
            <v>1254378.3900880001</v>
          </cell>
          <cell r="O598">
            <v>1175270.761008</v>
          </cell>
          <cell r="P598">
            <v>2429649.1510959999</v>
          </cell>
        </row>
        <row r="599">
          <cell r="A599" t="str">
            <v>R120</v>
          </cell>
          <cell r="B599" t="str">
            <v>R120 - Havant</v>
          </cell>
          <cell r="C599">
            <v>85866.900743000006</v>
          </cell>
          <cell r="D599">
            <v>119300.732005</v>
          </cell>
          <cell r="E599">
            <v>83225</v>
          </cell>
          <cell r="F599">
            <v>84736</v>
          </cell>
          <cell r="G599">
            <v>85802</v>
          </cell>
          <cell r="M599">
            <v>693.23</v>
          </cell>
          <cell r="N599">
            <v>3038552.62078</v>
          </cell>
          <cell r="O599">
            <v>2543465.6841460001</v>
          </cell>
          <cell r="P599">
            <v>5582018.3049259996</v>
          </cell>
        </row>
        <row r="600">
          <cell r="A600" t="str">
            <v>R121</v>
          </cell>
          <cell r="B600" t="str">
            <v>R121 - New Forest</v>
          </cell>
          <cell r="C600">
            <v>118063.304841</v>
          </cell>
          <cell r="D600">
            <v>164033.388519</v>
          </cell>
          <cell r="E600">
            <v>115751</v>
          </cell>
          <cell r="F600">
            <v>116214</v>
          </cell>
          <cell r="G600">
            <v>116658</v>
          </cell>
          <cell r="M600">
            <v>693.23</v>
          </cell>
          <cell r="N600">
            <v>3628117.4735369999</v>
          </cell>
          <cell r="O600">
            <v>3081710.1352229998</v>
          </cell>
          <cell r="P600">
            <v>6709827.6087600002</v>
          </cell>
        </row>
        <row r="601">
          <cell r="A601" t="str">
            <v>R123</v>
          </cell>
          <cell r="B601" t="str">
            <v>R123 - Rushmoor</v>
          </cell>
          <cell r="C601">
            <v>60493.710348000001</v>
          </cell>
          <cell r="D601">
            <v>84048.030891999995</v>
          </cell>
          <cell r="E601">
            <v>59051</v>
          </cell>
          <cell r="F601">
            <v>62495</v>
          </cell>
          <cell r="G601">
            <v>60379</v>
          </cell>
          <cell r="M601">
            <v>693.23</v>
          </cell>
          <cell r="N601">
            <v>2160984.934204</v>
          </cell>
          <cell r="O601">
            <v>1817461.0690520001</v>
          </cell>
          <cell r="P601">
            <v>3978446.0032560001</v>
          </cell>
        </row>
        <row r="602">
          <cell r="A602" t="str">
            <v>R125</v>
          </cell>
          <cell r="B602" t="str">
            <v>R125 - Test Valley</v>
          </cell>
          <cell r="C602">
            <v>61274.027993000003</v>
          </cell>
          <cell r="D602">
            <v>85132.179327999998</v>
          </cell>
          <cell r="F602">
            <v>63725</v>
          </cell>
          <cell r="G602">
            <v>64987</v>
          </cell>
          <cell r="M602">
            <v>693.23</v>
          </cell>
          <cell r="N602">
            <v>2161297.978755</v>
          </cell>
          <cell r="O602">
            <v>1762042.627654</v>
          </cell>
          <cell r="P602">
            <v>3923340.6064090002</v>
          </cell>
        </row>
        <row r="603">
          <cell r="A603" t="str">
            <v>R126</v>
          </cell>
          <cell r="B603" t="str">
            <v>R126 - Winchester</v>
          </cell>
          <cell r="C603">
            <v>71882.612399000005</v>
          </cell>
          <cell r="D603">
            <v>99871.407997000002</v>
          </cell>
          <cell r="E603">
            <v>70907</v>
          </cell>
          <cell r="F603">
            <v>70744</v>
          </cell>
          <cell r="G603">
            <v>71683</v>
          </cell>
          <cell r="M603">
            <v>693.23</v>
          </cell>
          <cell r="N603">
            <v>2024032.1094130001</v>
          </cell>
          <cell r="O603">
            <v>1791532.0651</v>
          </cell>
          <cell r="P603">
            <v>3815564.1745130001</v>
          </cell>
        </row>
        <row r="604">
          <cell r="A604" t="str">
            <v>R127</v>
          </cell>
          <cell r="B604" t="str">
            <v>R127 - Bromsgrove</v>
          </cell>
          <cell r="C604">
            <v>73137.761631000001</v>
          </cell>
          <cell r="D604">
            <v>101615.272291</v>
          </cell>
          <cell r="F604">
            <v>0</v>
          </cell>
          <cell r="G604">
            <v>74394</v>
          </cell>
          <cell r="M604">
            <v>693.23</v>
          </cell>
          <cell r="N604">
            <v>1584862.1810659999</v>
          </cell>
          <cell r="O604">
            <v>1303842.875486</v>
          </cell>
          <cell r="P604">
            <v>2888705.0565530001</v>
          </cell>
        </row>
        <row r="605">
          <cell r="A605" t="str">
            <v>R131</v>
          </cell>
          <cell r="B605" t="str">
            <v>R131 - Redditch</v>
          </cell>
          <cell r="C605">
            <v>59840.816914000003</v>
          </cell>
          <cell r="D605">
            <v>83140.921587999997</v>
          </cell>
          <cell r="E605">
            <v>58191</v>
          </cell>
          <cell r="F605">
            <v>0</v>
          </cell>
          <cell r="M605">
            <v>693.23</v>
          </cell>
          <cell r="N605">
            <v>2002555.9389549999</v>
          </cell>
          <cell r="O605">
            <v>1578301.9219810001</v>
          </cell>
          <cell r="P605">
            <v>3580857.860936</v>
          </cell>
        </row>
        <row r="606">
          <cell r="A606" t="str">
            <v>R133</v>
          </cell>
          <cell r="B606" t="str">
            <v>R133 - Worcester</v>
          </cell>
          <cell r="C606">
            <v>55492.206295000004</v>
          </cell>
          <cell r="D606">
            <v>77099.100751000005</v>
          </cell>
          <cell r="E606">
            <v>53809</v>
          </cell>
          <cell r="F606">
            <v>0</v>
          </cell>
          <cell r="G606">
            <v>56521</v>
          </cell>
          <cell r="M606">
            <v>693.23</v>
          </cell>
          <cell r="N606">
            <v>2373582.9920259998</v>
          </cell>
          <cell r="O606">
            <v>1913452.3574020001</v>
          </cell>
          <cell r="P606">
            <v>4287035.3494279999</v>
          </cell>
        </row>
        <row r="607">
          <cell r="A607" t="str">
            <v>R134</v>
          </cell>
          <cell r="B607" t="str">
            <v>R134 - Wychavon</v>
          </cell>
          <cell r="C607">
            <v>54321.729828000003</v>
          </cell>
          <cell r="D607">
            <v>75472.878096</v>
          </cell>
          <cell r="E607">
            <v>53046</v>
          </cell>
          <cell r="F607">
            <v>0</v>
          </cell>
          <cell r="M607">
            <v>693.23</v>
          </cell>
          <cell r="N607">
            <v>2407238.3672529999</v>
          </cell>
          <cell r="O607">
            <v>1860273.4791540001</v>
          </cell>
          <cell r="P607">
            <v>4267511.8464059997</v>
          </cell>
        </row>
        <row r="608">
          <cell r="A608" t="str">
            <v>R135</v>
          </cell>
          <cell r="B608" t="str">
            <v>R135 - Wyre Forest</v>
          </cell>
          <cell r="C608">
            <v>71986.793105000004</v>
          </cell>
          <cell r="D608">
            <v>100016.153347</v>
          </cell>
          <cell r="E608">
            <v>69428</v>
          </cell>
          <cell r="F608">
            <v>0</v>
          </cell>
          <cell r="M608">
            <v>693.23</v>
          </cell>
          <cell r="N608">
            <v>2580554.9601929998</v>
          </cell>
          <cell r="O608">
            <v>2019706.5477730001</v>
          </cell>
          <cell r="P608">
            <v>4600261.5079659997</v>
          </cell>
        </row>
        <row r="609">
          <cell r="A609" t="str">
            <v>R136</v>
          </cell>
          <cell r="B609" t="str">
            <v>R136 - Broxbourne</v>
          </cell>
          <cell r="C609">
            <v>43538.404076999999</v>
          </cell>
          <cell r="D609">
            <v>60490.869378000003</v>
          </cell>
          <cell r="E609">
            <v>42458</v>
          </cell>
          <cell r="F609">
            <v>42240</v>
          </cell>
          <cell r="G609">
            <v>42915</v>
          </cell>
          <cell r="M609">
            <v>693.23</v>
          </cell>
          <cell r="N609">
            <v>2136647.8097250001</v>
          </cell>
          <cell r="O609">
            <v>1725013.9270510001</v>
          </cell>
          <cell r="P609">
            <v>3861661.7367759999</v>
          </cell>
        </row>
        <row r="610">
          <cell r="A610" t="str">
            <v>R137</v>
          </cell>
          <cell r="B610" t="str">
            <v>R137 - Dacorum</v>
          </cell>
          <cell r="C610">
            <v>103515.361517</v>
          </cell>
          <cell r="D610">
            <v>143820.94026800001</v>
          </cell>
          <cell r="F610">
            <v>0</v>
          </cell>
          <cell r="M610">
            <v>693.23</v>
          </cell>
          <cell r="N610">
            <v>2738411.8879630002</v>
          </cell>
          <cell r="O610">
            <v>2070237.3344080001</v>
          </cell>
          <cell r="P610">
            <v>4808649.2223720001</v>
          </cell>
        </row>
        <row r="611">
          <cell r="A611" t="str">
            <v>R138</v>
          </cell>
          <cell r="B611" t="str">
            <v>R138 - East Hertfordshire</v>
          </cell>
          <cell r="C611">
            <v>95974.089556000006</v>
          </cell>
          <cell r="D611">
            <v>133343.337635</v>
          </cell>
          <cell r="E611">
            <v>93296</v>
          </cell>
          <cell r="F611">
            <v>94290</v>
          </cell>
          <cell r="G611">
            <v>95264</v>
          </cell>
          <cell r="M611">
            <v>693.23</v>
          </cell>
          <cell r="N611">
            <v>2469195.7923110002</v>
          </cell>
          <cell r="O611">
            <v>2152679.2733760001</v>
          </cell>
          <cell r="P611">
            <v>4621875.0656869998</v>
          </cell>
        </row>
        <row r="612">
          <cell r="A612" t="str">
            <v>R139</v>
          </cell>
          <cell r="B612" t="str">
            <v>R139 - Hertsmere</v>
          </cell>
          <cell r="C612">
            <v>68337.562927999999</v>
          </cell>
          <cell r="D612">
            <v>94946.029381</v>
          </cell>
          <cell r="E612">
            <v>65265</v>
          </cell>
          <cell r="F612">
            <v>66588</v>
          </cell>
          <cell r="G612">
            <v>67894</v>
          </cell>
          <cell r="M612">
            <v>693.23</v>
          </cell>
          <cell r="N612">
            <v>2471239.4319020002</v>
          </cell>
          <cell r="O612">
            <v>2058302.710397</v>
          </cell>
          <cell r="P612">
            <v>4529542.1423000004</v>
          </cell>
        </row>
        <row r="613">
          <cell r="A613" t="str">
            <v>R140</v>
          </cell>
          <cell r="B613" t="str">
            <v>R140 - North Hertfordshire</v>
          </cell>
          <cell r="C613">
            <v>102571.92428000001</v>
          </cell>
          <cell r="D613">
            <v>142510.15867400001</v>
          </cell>
          <cell r="F613">
            <v>0</v>
          </cell>
          <cell r="M613">
            <v>693.23</v>
          </cell>
          <cell r="N613">
            <v>2474128.1562740002</v>
          </cell>
          <cell r="O613">
            <v>1887793.866931</v>
          </cell>
          <cell r="P613">
            <v>4361922.023205</v>
          </cell>
        </row>
        <row r="614">
          <cell r="A614" t="str">
            <v>R141</v>
          </cell>
          <cell r="B614" t="str">
            <v>R141 - St Albans</v>
          </cell>
          <cell r="C614">
            <v>108412.684863</v>
          </cell>
          <cell r="D614">
            <v>150625.12505800001</v>
          </cell>
          <cell r="E614">
            <v>104768</v>
          </cell>
          <cell r="F614">
            <v>106933</v>
          </cell>
          <cell r="G614">
            <v>106990</v>
          </cell>
          <cell r="M614">
            <v>693.23</v>
          </cell>
          <cell r="N614">
            <v>2291792.1869819998</v>
          </cell>
          <cell r="O614">
            <v>2075434.5613800001</v>
          </cell>
          <cell r="P614">
            <v>4367226.7483620001</v>
          </cell>
        </row>
        <row r="615">
          <cell r="A615" t="str">
            <v>R142</v>
          </cell>
          <cell r="B615" t="str">
            <v>R142 - Stevenage</v>
          </cell>
          <cell r="C615">
            <v>56333.123076000003</v>
          </cell>
          <cell r="D615">
            <v>78267.443694000001</v>
          </cell>
          <cell r="E615">
            <v>54830</v>
          </cell>
          <cell r="F615">
            <v>55538</v>
          </cell>
          <cell r="G615">
            <v>55875</v>
          </cell>
          <cell r="M615">
            <v>693.23</v>
          </cell>
          <cell r="N615">
            <v>2334796.4354190002</v>
          </cell>
          <cell r="O615">
            <v>1917799.352654</v>
          </cell>
          <cell r="P615">
            <v>4252595.7880729996</v>
          </cell>
        </row>
        <row r="616">
          <cell r="A616" t="str">
            <v>R143</v>
          </cell>
          <cell r="B616" t="str">
            <v>R143 - Three Rivers</v>
          </cell>
          <cell r="C616">
            <v>62283.875243000002</v>
          </cell>
          <cell r="D616">
            <v>86535.228875000001</v>
          </cell>
          <cell r="E616">
            <v>60753</v>
          </cell>
          <cell r="F616">
            <v>61178</v>
          </cell>
          <cell r="G616">
            <v>62112</v>
          </cell>
          <cell r="M616">
            <v>693.23</v>
          </cell>
          <cell r="N616">
            <v>1810519.461376</v>
          </cell>
          <cell r="O616">
            <v>1555325.958597</v>
          </cell>
          <cell r="P616">
            <v>3365845.419973</v>
          </cell>
        </row>
        <row r="617">
          <cell r="A617" t="str">
            <v>R144</v>
          </cell>
          <cell r="B617" t="str">
            <v>R144 - Watford</v>
          </cell>
          <cell r="C617">
            <v>84958.328762000005</v>
          </cell>
          <cell r="D617">
            <v>118038.391085</v>
          </cell>
          <cell r="E617">
            <v>82349</v>
          </cell>
          <cell r="F617">
            <v>82961</v>
          </cell>
          <cell r="G617">
            <v>87607</v>
          </cell>
          <cell r="M617">
            <v>693.23</v>
          </cell>
          <cell r="N617">
            <v>2576845.5149539998</v>
          </cell>
          <cell r="O617">
            <v>2254472.5352070001</v>
          </cell>
          <cell r="P617">
            <v>4831318.0501610003</v>
          </cell>
        </row>
        <row r="618">
          <cell r="A618" t="str">
            <v>R145</v>
          </cell>
          <cell r="B618" t="str">
            <v>R145 - Welwyn Hatfield</v>
          </cell>
          <cell r="C618">
            <v>85552.698371999999</v>
          </cell>
          <cell r="D618">
            <v>118864.18925700001</v>
          </cell>
          <cell r="E618">
            <v>80726</v>
          </cell>
          <cell r="F618">
            <v>83263</v>
          </cell>
          <cell r="G618">
            <v>85225</v>
          </cell>
          <cell r="M618">
            <v>693.23</v>
          </cell>
          <cell r="N618">
            <v>2642005.2145480001</v>
          </cell>
          <cell r="O618">
            <v>2252885.689061</v>
          </cell>
          <cell r="P618">
            <v>4894890.9036090001</v>
          </cell>
        </row>
        <row r="619">
          <cell r="A619" t="str">
            <v>R157</v>
          </cell>
          <cell r="B619" t="str">
            <v>R157 - Ashford</v>
          </cell>
          <cell r="C619">
            <v>66189.614092000003</v>
          </cell>
          <cell r="D619">
            <v>91961.737806000005</v>
          </cell>
          <cell r="F619">
            <v>68656</v>
          </cell>
          <cell r="G619">
            <v>68820</v>
          </cell>
          <cell r="M619">
            <v>693.23</v>
          </cell>
          <cell r="N619">
            <v>2611792.6970540001</v>
          </cell>
          <cell r="O619">
            <v>2091042.605893</v>
          </cell>
          <cell r="P619">
            <v>4702835.3029469997</v>
          </cell>
        </row>
        <row r="620">
          <cell r="A620" t="str">
            <v>R158</v>
          </cell>
          <cell r="B620" t="str">
            <v>R158 - Canterbury</v>
          </cell>
          <cell r="C620">
            <v>96722.447381999998</v>
          </cell>
          <cell r="D620">
            <v>134383.08212000001</v>
          </cell>
          <cell r="F620">
            <v>0</v>
          </cell>
          <cell r="M620">
            <v>693.23</v>
          </cell>
          <cell r="N620">
            <v>4254330.8374920003</v>
          </cell>
          <cell r="O620">
            <v>3238646.927997</v>
          </cell>
          <cell r="P620">
            <v>7492977.7654889999</v>
          </cell>
        </row>
        <row r="621">
          <cell r="A621" t="str">
            <v>R159</v>
          </cell>
          <cell r="B621" t="str">
            <v>R159 - Dartford</v>
          </cell>
          <cell r="C621">
            <v>58513.031731000003</v>
          </cell>
          <cell r="D621">
            <v>81296.139221000005</v>
          </cell>
          <cell r="E621">
            <v>57834</v>
          </cell>
          <cell r="F621">
            <v>58644</v>
          </cell>
          <cell r="G621">
            <v>59719</v>
          </cell>
          <cell r="M621">
            <v>693.23</v>
          </cell>
          <cell r="N621">
            <v>2465011.4499479998</v>
          </cell>
          <cell r="O621">
            <v>2032933.0881920001</v>
          </cell>
          <cell r="P621">
            <v>4497944.5381399998</v>
          </cell>
        </row>
        <row r="622">
          <cell r="A622" t="str">
            <v>R160</v>
          </cell>
          <cell r="B622" t="str">
            <v>R160 - Dover</v>
          </cell>
          <cell r="C622">
            <v>66363.110249999998</v>
          </cell>
          <cell r="D622">
            <v>92202.787830999994</v>
          </cell>
          <cell r="F622">
            <v>68761</v>
          </cell>
          <cell r="G622">
            <v>68949</v>
          </cell>
          <cell r="M622">
            <v>693.23</v>
          </cell>
          <cell r="N622">
            <v>3362745.8388800002</v>
          </cell>
          <cell r="O622">
            <v>2667112.6028840002</v>
          </cell>
          <cell r="P622">
            <v>6029858.4417639999</v>
          </cell>
        </row>
        <row r="623">
          <cell r="A623" t="str">
            <v>R162</v>
          </cell>
          <cell r="B623" t="str">
            <v>R162 - Gravesham</v>
          </cell>
          <cell r="C623">
            <v>60770.142024000001</v>
          </cell>
          <cell r="D623">
            <v>84432.096242</v>
          </cell>
          <cell r="F623">
            <v>0</v>
          </cell>
          <cell r="M623">
            <v>693.23</v>
          </cell>
          <cell r="N623">
            <v>2690922.479733</v>
          </cell>
          <cell r="O623">
            <v>2020362.0793010001</v>
          </cell>
          <cell r="P623">
            <v>4711284.5590329999</v>
          </cell>
        </row>
        <row r="624">
          <cell r="A624" t="str">
            <v>R163</v>
          </cell>
          <cell r="B624" t="str">
            <v>R163 - Maidstone</v>
          </cell>
          <cell r="C624">
            <v>139158.03019200001</v>
          </cell>
          <cell r="D624">
            <v>193341.726819</v>
          </cell>
          <cell r="F624">
            <v>0</v>
          </cell>
          <cell r="M624">
            <v>693.23</v>
          </cell>
          <cell r="N624">
            <v>2958685.2226280002</v>
          </cell>
          <cell r="O624">
            <v>2267383.547117</v>
          </cell>
          <cell r="P624">
            <v>5226068.7697449997</v>
          </cell>
        </row>
        <row r="625">
          <cell r="A625" t="str">
            <v>R165</v>
          </cell>
          <cell r="B625" t="str">
            <v>R165 - Sevenoaks</v>
          </cell>
          <cell r="C625">
            <v>95454.016147000002</v>
          </cell>
          <cell r="D625">
            <v>132620.76423599999</v>
          </cell>
          <cell r="F625">
            <v>0</v>
          </cell>
          <cell r="M625">
            <v>693.23</v>
          </cell>
          <cell r="N625">
            <v>2091378.672145</v>
          </cell>
          <cell r="O625">
            <v>1606367.5230469999</v>
          </cell>
          <cell r="P625">
            <v>3697746.1951919999</v>
          </cell>
        </row>
        <row r="626">
          <cell r="A626" t="str">
            <v>R166</v>
          </cell>
          <cell r="B626" t="str">
            <v>R166 - Shepway</v>
          </cell>
          <cell r="C626">
            <v>101249.949972</v>
          </cell>
          <cell r="D626">
            <v>140673.44975299999</v>
          </cell>
          <cell r="E626">
            <v>98586</v>
          </cell>
          <cell r="F626">
            <v>98276</v>
          </cell>
          <cell r="G626">
            <v>99559</v>
          </cell>
          <cell r="M626">
            <v>693.23</v>
          </cell>
          <cell r="N626">
            <v>3387735.7423479999</v>
          </cell>
          <cell r="O626">
            <v>2853096.4611960002</v>
          </cell>
          <cell r="P626">
            <v>6240832.2035440002</v>
          </cell>
        </row>
        <row r="627">
          <cell r="A627" t="str">
            <v>R167</v>
          </cell>
          <cell r="B627" t="str">
            <v>R167 - Swale</v>
          </cell>
          <cell r="C627">
            <v>79609.832395000005</v>
          </cell>
          <cell r="D627">
            <v>110607.36089500001</v>
          </cell>
          <cell r="E627">
            <v>78079</v>
          </cell>
          <cell r="F627">
            <v>78752</v>
          </cell>
          <cell r="G627">
            <v>79316</v>
          </cell>
          <cell r="M627">
            <v>693.23</v>
          </cell>
          <cell r="N627">
            <v>3893970.5330500002</v>
          </cell>
          <cell r="O627">
            <v>3140369.7515469999</v>
          </cell>
          <cell r="P627">
            <v>7034340.2845970001</v>
          </cell>
        </row>
        <row r="628">
          <cell r="A628" t="str">
            <v>R168</v>
          </cell>
          <cell r="B628" t="str">
            <v>R168 - Thanet</v>
          </cell>
          <cell r="C628">
            <v>102414.20050000001</v>
          </cell>
          <cell r="D628">
            <v>142291.02228800001</v>
          </cell>
          <cell r="E628">
            <v>95771</v>
          </cell>
          <cell r="F628">
            <v>102974</v>
          </cell>
          <cell r="G628">
            <v>103674</v>
          </cell>
          <cell r="M628">
            <v>693.23</v>
          </cell>
          <cell r="N628">
            <v>4586979.3978350004</v>
          </cell>
          <cell r="O628">
            <v>3733997.4986379999</v>
          </cell>
          <cell r="P628">
            <v>8320976.8964729998</v>
          </cell>
        </row>
        <row r="629">
          <cell r="A629" t="str">
            <v>R169</v>
          </cell>
          <cell r="B629" t="str">
            <v>R169 - Tonbridge and Malling</v>
          </cell>
          <cell r="C629">
            <v>87424.630594000002</v>
          </cell>
          <cell r="D629">
            <v>121464.99215599999</v>
          </cell>
          <cell r="F629">
            <v>0</v>
          </cell>
          <cell r="M629">
            <v>693.23</v>
          </cell>
          <cell r="N629">
            <v>2089115.4330579999</v>
          </cell>
          <cell r="O629">
            <v>1590177.1734150001</v>
          </cell>
          <cell r="P629">
            <v>3679292.6064729998</v>
          </cell>
        </row>
        <row r="630">
          <cell r="A630" t="str">
            <v>R170</v>
          </cell>
          <cell r="B630" t="str">
            <v>R170 - Tunbridge Wells</v>
          </cell>
          <cell r="C630">
            <v>68111.353824000005</v>
          </cell>
          <cell r="D630">
            <v>94631.741668999995</v>
          </cell>
          <cell r="F630">
            <v>0</v>
          </cell>
          <cell r="M630">
            <v>693.23</v>
          </cell>
          <cell r="N630">
            <v>2155309.982268</v>
          </cell>
          <cell r="O630">
            <v>1633521.2342729999</v>
          </cell>
          <cell r="P630">
            <v>3788831.2165410002</v>
          </cell>
        </row>
        <row r="631">
          <cell r="A631" t="str">
            <v>R173</v>
          </cell>
          <cell r="B631" t="str">
            <v>R173 - Burnley</v>
          </cell>
          <cell r="C631">
            <v>68586.600474999999</v>
          </cell>
          <cell r="D631">
            <v>95292.034201000002</v>
          </cell>
          <cell r="F631">
            <v>0</v>
          </cell>
          <cell r="H631">
            <v>17679</v>
          </cell>
          <cell r="M631">
            <v>693.23</v>
          </cell>
          <cell r="N631">
            <v>3870540.4935320001</v>
          </cell>
          <cell r="O631">
            <v>4761322.8051690003</v>
          </cell>
          <cell r="P631">
            <v>8631863.2987009995</v>
          </cell>
        </row>
        <row r="632">
          <cell r="A632" t="str">
            <v>R174</v>
          </cell>
          <cell r="B632" t="str">
            <v>R174 - Chorley</v>
          </cell>
          <cell r="C632">
            <v>66274.286858000007</v>
          </cell>
          <cell r="D632">
            <v>92079.379444999999</v>
          </cell>
          <cell r="E632">
            <v>65956</v>
          </cell>
          <cell r="F632">
            <v>66138</v>
          </cell>
          <cell r="G632">
            <v>68069</v>
          </cell>
          <cell r="M632">
            <v>693.23</v>
          </cell>
          <cell r="N632">
            <v>2669355.1153429998</v>
          </cell>
          <cell r="O632">
            <v>2201147.2058080002</v>
          </cell>
          <cell r="P632">
            <v>4870502.3211510004</v>
          </cell>
        </row>
        <row r="633">
          <cell r="A633" t="str">
            <v>R175</v>
          </cell>
          <cell r="B633" t="str">
            <v>R175 - Fylde</v>
          </cell>
          <cell r="C633">
            <v>58308.405879999998</v>
          </cell>
          <cell r="D633">
            <v>81011.838594000001</v>
          </cell>
          <cell r="E633">
            <v>56627</v>
          </cell>
          <cell r="F633">
            <v>59015</v>
          </cell>
          <cell r="G633">
            <v>58273</v>
          </cell>
          <cell r="M633">
            <v>693.23</v>
          </cell>
          <cell r="N633">
            <v>1756540.4378539999</v>
          </cell>
          <cell r="O633">
            <v>1501487.5466100001</v>
          </cell>
          <cell r="P633">
            <v>3258027.984464</v>
          </cell>
        </row>
        <row r="634">
          <cell r="A634" t="str">
            <v>R176</v>
          </cell>
          <cell r="B634" t="str">
            <v>R176 - Hyndburn</v>
          </cell>
          <cell r="C634">
            <v>56245.544871999999</v>
          </cell>
          <cell r="D634">
            <v>78145.765333000003</v>
          </cell>
          <cell r="E634">
            <v>53423</v>
          </cell>
          <cell r="F634">
            <v>53391</v>
          </cell>
          <cell r="G634">
            <v>53270</v>
          </cell>
          <cell r="H634">
            <v>223435</v>
          </cell>
          <cell r="M634">
            <v>693.23</v>
          </cell>
          <cell r="N634">
            <v>3268080.0488860002</v>
          </cell>
          <cell r="O634">
            <v>4082313.1588599999</v>
          </cell>
          <cell r="P634">
            <v>7350393.207746</v>
          </cell>
        </row>
        <row r="635">
          <cell r="A635" t="str">
            <v>R177</v>
          </cell>
          <cell r="B635" t="str">
            <v>R177 - Lancaster</v>
          </cell>
          <cell r="C635">
            <v>86678.348081000004</v>
          </cell>
          <cell r="D635">
            <v>120428.13104399999</v>
          </cell>
          <cell r="F635">
            <v>0</v>
          </cell>
          <cell r="H635">
            <v>84328</v>
          </cell>
          <cell r="M635">
            <v>693.23</v>
          </cell>
          <cell r="N635">
            <v>5206798.5609999998</v>
          </cell>
          <cell r="O635">
            <v>3946494.8345929999</v>
          </cell>
          <cell r="P635">
            <v>9153293.3955930006</v>
          </cell>
        </row>
        <row r="636">
          <cell r="A636" t="str">
            <v>R178</v>
          </cell>
          <cell r="B636" t="str">
            <v>R178 - Pendle</v>
          </cell>
          <cell r="C636">
            <v>65411.371760000002</v>
          </cell>
          <cell r="D636">
            <v>90880.472743000006</v>
          </cell>
          <cell r="E636">
            <v>62279</v>
          </cell>
          <cell r="F636">
            <v>64410</v>
          </cell>
          <cell r="G636">
            <v>64907</v>
          </cell>
          <cell r="H636">
            <v>40969</v>
          </cell>
          <cell r="M636">
            <v>693.23</v>
          </cell>
          <cell r="N636">
            <v>3695272.9211749998</v>
          </cell>
          <cell r="O636">
            <v>4010529.653196</v>
          </cell>
          <cell r="P636">
            <v>7705802.5743709998</v>
          </cell>
        </row>
        <row r="637">
          <cell r="A637" t="str">
            <v>R179</v>
          </cell>
          <cell r="B637" t="str">
            <v>R179 - Preston</v>
          </cell>
          <cell r="C637">
            <v>108388.196171</v>
          </cell>
          <cell r="D637">
            <v>150591.10125099999</v>
          </cell>
          <cell r="F637">
            <v>0</v>
          </cell>
          <cell r="H637">
            <v>179307</v>
          </cell>
          <cell r="M637">
            <v>693.23</v>
          </cell>
          <cell r="N637">
            <v>5045989.5077240001</v>
          </cell>
          <cell r="O637">
            <v>3957897.4262219998</v>
          </cell>
          <cell r="P637">
            <v>9003886.9339460004</v>
          </cell>
        </row>
        <row r="638">
          <cell r="A638" t="str">
            <v>R180</v>
          </cell>
          <cell r="B638" t="str">
            <v>R180 - Ribble Valley</v>
          </cell>
          <cell r="C638">
            <v>32648.822306999999</v>
          </cell>
          <cell r="D638">
            <v>45361.231936999997</v>
          </cell>
          <cell r="E638">
            <v>31472</v>
          </cell>
          <cell r="F638">
            <v>32048</v>
          </cell>
          <cell r="G638">
            <v>32380</v>
          </cell>
          <cell r="M638">
            <v>693.23</v>
          </cell>
          <cell r="N638">
            <v>1229274.160658</v>
          </cell>
          <cell r="O638">
            <v>1023742.6299450001</v>
          </cell>
          <cell r="P638">
            <v>2253016.7906030002</v>
          </cell>
        </row>
        <row r="639">
          <cell r="A639" t="str">
            <v>R181</v>
          </cell>
          <cell r="B639" t="str">
            <v>R181 - Rossendale</v>
          </cell>
          <cell r="C639">
            <v>57093.517717000002</v>
          </cell>
          <cell r="D639">
            <v>79323.911745999998</v>
          </cell>
          <cell r="E639">
            <v>54726</v>
          </cell>
          <cell r="F639">
            <v>54525</v>
          </cell>
          <cell r="G639">
            <v>53505</v>
          </cell>
          <cell r="M639">
            <v>693.23</v>
          </cell>
          <cell r="N639">
            <v>1978209.877388</v>
          </cell>
          <cell r="O639">
            <v>1659684.9910329999</v>
          </cell>
          <cell r="P639">
            <v>3637894.868421</v>
          </cell>
        </row>
        <row r="640">
          <cell r="A640" t="str">
            <v>R182</v>
          </cell>
          <cell r="B640" t="str">
            <v>R182 - South Ribble</v>
          </cell>
          <cell r="C640">
            <v>78761.029425000001</v>
          </cell>
          <cell r="D640">
            <v>109428.061133</v>
          </cell>
          <cell r="E640">
            <v>76979</v>
          </cell>
          <cell r="F640">
            <v>77094</v>
          </cell>
          <cell r="G640">
            <v>77128</v>
          </cell>
          <cell r="M640">
            <v>693.23</v>
          </cell>
          <cell r="N640">
            <v>2129682.8694640002</v>
          </cell>
          <cell r="O640">
            <v>1845074.4222309999</v>
          </cell>
          <cell r="P640">
            <v>3974757.2916950001</v>
          </cell>
        </row>
        <row r="641">
          <cell r="A641" t="str">
            <v>R183</v>
          </cell>
          <cell r="B641" t="str">
            <v>R183 - West Lancashire</v>
          </cell>
          <cell r="C641">
            <v>71844.426640999998</v>
          </cell>
          <cell r="D641">
            <v>99818.353925000003</v>
          </cell>
          <cell r="E641">
            <v>70072</v>
          </cell>
          <cell r="F641">
            <v>70275</v>
          </cell>
          <cell r="G641">
            <v>70727</v>
          </cell>
          <cell r="M641">
            <v>693.23</v>
          </cell>
          <cell r="N641">
            <v>3008518.4102690001</v>
          </cell>
          <cell r="O641">
            <v>2456346.7509150002</v>
          </cell>
          <cell r="P641">
            <v>5464865.1611839999</v>
          </cell>
        </row>
        <row r="642">
          <cell r="A642" t="str">
            <v>R184</v>
          </cell>
          <cell r="B642" t="str">
            <v>R184 - Wyre</v>
          </cell>
          <cell r="C642">
            <v>73336.991668000002</v>
          </cell>
          <cell r="D642">
            <v>101892.07614799999</v>
          </cell>
          <cell r="E642">
            <v>71250</v>
          </cell>
          <cell r="F642">
            <v>72037</v>
          </cell>
          <cell r="G642">
            <v>72607</v>
          </cell>
          <cell r="M642">
            <v>693.23</v>
          </cell>
          <cell r="N642">
            <v>3094315.490336</v>
          </cell>
          <cell r="O642">
            <v>2529274.4637190001</v>
          </cell>
          <cell r="P642">
            <v>5623589.9540539999</v>
          </cell>
        </row>
        <row r="643">
          <cell r="A643" t="str">
            <v>R185</v>
          </cell>
          <cell r="B643" t="str">
            <v>R185 - Blaby</v>
          </cell>
          <cell r="C643">
            <v>45010.215976</v>
          </cell>
          <cell r="D643">
            <v>62535.757866</v>
          </cell>
          <cell r="E643">
            <v>44350</v>
          </cell>
          <cell r="F643">
            <v>0</v>
          </cell>
          <cell r="M643">
            <v>693.23</v>
          </cell>
          <cell r="N643">
            <v>2024208.919547</v>
          </cell>
          <cell r="O643">
            <v>1559272.5831259999</v>
          </cell>
          <cell r="P643">
            <v>3583481.5026730001</v>
          </cell>
        </row>
        <row r="644">
          <cell r="A644" t="str">
            <v>R186</v>
          </cell>
          <cell r="B644" t="str">
            <v>R186 - Charnwood</v>
          </cell>
          <cell r="C644">
            <v>71135.084696999998</v>
          </cell>
          <cell r="D644">
            <v>98832.816862000007</v>
          </cell>
          <cell r="E644">
            <v>70187</v>
          </cell>
          <cell r="F644">
            <v>70257</v>
          </cell>
          <cell r="G644">
            <v>71153</v>
          </cell>
          <cell r="M644">
            <v>693.23</v>
          </cell>
          <cell r="N644">
            <v>3896195.3796649999</v>
          </cell>
          <cell r="O644">
            <v>3115130.455511</v>
          </cell>
          <cell r="P644">
            <v>7011325.8351760004</v>
          </cell>
        </row>
        <row r="645">
          <cell r="A645" t="str">
            <v>R187</v>
          </cell>
          <cell r="B645" t="str">
            <v>R187 - Harborough</v>
          </cell>
          <cell r="C645">
            <v>57941.905624999999</v>
          </cell>
          <cell r="D645">
            <v>80502.634833000004</v>
          </cell>
          <cell r="E645">
            <v>56073</v>
          </cell>
          <cell r="F645">
            <v>56432</v>
          </cell>
          <cell r="G645">
            <v>57214</v>
          </cell>
          <cell r="M645">
            <v>693.23</v>
          </cell>
          <cell r="N645">
            <v>1607008.5533420001</v>
          </cell>
          <cell r="O645">
            <v>1399627.117112</v>
          </cell>
          <cell r="P645">
            <v>3006635.6704529999</v>
          </cell>
        </row>
        <row r="646">
          <cell r="A646" t="str">
            <v>R188</v>
          </cell>
          <cell r="B646" t="str">
            <v>R188 - Hinckley and Bosworth</v>
          </cell>
          <cell r="C646">
            <v>43545.875204000004</v>
          </cell>
          <cell r="D646">
            <v>60501.249522999999</v>
          </cell>
          <cell r="E646">
            <v>42281</v>
          </cell>
          <cell r="F646">
            <v>42118</v>
          </cell>
          <cell r="G646">
            <v>43439</v>
          </cell>
          <cell r="M646">
            <v>693.23</v>
          </cell>
          <cell r="N646">
            <v>2358702.5455419999</v>
          </cell>
          <cell r="O646">
            <v>1882680.059996</v>
          </cell>
          <cell r="P646">
            <v>4241382.6055370001</v>
          </cell>
        </row>
        <row r="647">
          <cell r="A647" t="str">
            <v>R190</v>
          </cell>
          <cell r="B647" t="str">
            <v>R190 - Melton</v>
          </cell>
          <cell r="C647">
            <v>34935.817106000002</v>
          </cell>
          <cell r="D647">
            <v>48538.709537000002</v>
          </cell>
          <cell r="E647">
            <v>34255</v>
          </cell>
          <cell r="F647">
            <v>34052</v>
          </cell>
          <cell r="M647">
            <v>693.23</v>
          </cell>
          <cell r="N647">
            <v>1204984.016968</v>
          </cell>
          <cell r="O647">
            <v>985617.82379199995</v>
          </cell>
          <cell r="P647">
            <v>2190601.8407600001</v>
          </cell>
        </row>
        <row r="648">
          <cell r="A648" t="str">
            <v>R191</v>
          </cell>
          <cell r="B648" t="str">
            <v>R191 - North West Leicestershire</v>
          </cell>
          <cell r="C648">
            <v>58773.691029000001</v>
          </cell>
          <cell r="D648">
            <v>81658.290932999997</v>
          </cell>
          <cell r="E648">
            <v>56056</v>
          </cell>
          <cell r="F648">
            <v>57676</v>
          </cell>
          <cell r="G648">
            <v>60188</v>
          </cell>
          <cell r="M648">
            <v>693.23</v>
          </cell>
          <cell r="N648">
            <v>2181570.7289470001</v>
          </cell>
          <cell r="O648">
            <v>1810299.4289899999</v>
          </cell>
          <cell r="P648">
            <v>3991870.157937</v>
          </cell>
        </row>
        <row r="649">
          <cell r="A649" t="str">
            <v>R192</v>
          </cell>
          <cell r="B649" t="str">
            <v>R192 - Oadby and Wigston</v>
          </cell>
          <cell r="C649">
            <v>37720.056873000001</v>
          </cell>
          <cell r="D649">
            <v>52407.043426999997</v>
          </cell>
          <cell r="E649">
            <v>37634</v>
          </cell>
          <cell r="F649">
            <v>37939</v>
          </cell>
          <cell r="G649">
            <v>37207</v>
          </cell>
          <cell r="M649">
            <v>693.23</v>
          </cell>
          <cell r="N649">
            <v>1399797.0484549999</v>
          </cell>
          <cell r="O649">
            <v>1167757.5959739999</v>
          </cell>
          <cell r="P649">
            <v>2567554.6444290001</v>
          </cell>
        </row>
        <row r="650">
          <cell r="A650" t="str">
            <v>R194</v>
          </cell>
          <cell r="B650" t="str">
            <v>R194 - Boston</v>
          </cell>
          <cell r="C650">
            <v>34157.989837000001</v>
          </cell>
          <cell r="D650">
            <v>47458.021148</v>
          </cell>
          <cell r="E650">
            <v>33417</v>
          </cell>
          <cell r="F650">
            <v>33948</v>
          </cell>
          <cell r="G650">
            <v>34205</v>
          </cell>
          <cell r="H650">
            <v>71863</v>
          </cell>
          <cell r="M650">
            <v>693.23</v>
          </cell>
          <cell r="N650">
            <v>2453276.3682909999</v>
          </cell>
          <cell r="O650">
            <v>1998773.519074</v>
          </cell>
          <cell r="P650">
            <v>4452049.8873650003</v>
          </cell>
        </row>
        <row r="651">
          <cell r="A651" t="str">
            <v>R195</v>
          </cell>
          <cell r="B651" t="str">
            <v>R195 - East Lindsey</v>
          </cell>
          <cell r="C651">
            <v>55825.501544999999</v>
          </cell>
          <cell r="D651">
            <v>77562.170536000005</v>
          </cell>
          <cell r="F651">
            <v>0</v>
          </cell>
          <cell r="H651">
            <v>65278</v>
          </cell>
          <cell r="M651">
            <v>693.23</v>
          </cell>
          <cell r="N651">
            <v>5582794.5592280002</v>
          </cell>
          <cell r="O651">
            <v>4294288.7969660005</v>
          </cell>
          <cell r="P651">
            <v>9877083.3561940007</v>
          </cell>
        </row>
        <row r="652">
          <cell r="A652" t="str">
            <v>R196</v>
          </cell>
          <cell r="B652" t="str">
            <v>R196 - Lincoln</v>
          </cell>
          <cell r="C652">
            <v>65103.395327999999</v>
          </cell>
          <cell r="D652">
            <v>90452.580115000004</v>
          </cell>
          <cell r="F652">
            <v>0</v>
          </cell>
          <cell r="M652">
            <v>693.23</v>
          </cell>
          <cell r="N652">
            <v>3461833.2314459998</v>
          </cell>
          <cell r="O652">
            <v>2586024.6311659999</v>
          </cell>
          <cell r="P652">
            <v>6047857.8626119997</v>
          </cell>
        </row>
        <row r="653">
          <cell r="A653" t="str">
            <v>R197</v>
          </cell>
          <cell r="B653" t="str">
            <v>R197 - North Kesteven</v>
          </cell>
          <cell r="C653">
            <v>53013.867647999999</v>
          </cell>
          <cell r="D653">
            <v>73655.776115000001</v>
          </cell>
          <cell r="F653">
            <v>0</v>
          </cell>
          <cell r="M653">
            <v>693.23</v>
          </cell>
          <cell r="N653">
            <v>2826073.63148</v>
          </cell>
          <cell r="O653">
            <v>2107779.630905</v>
          </cell>
          <cell r="P653">
            <v>4933853.2623849995</v>
          </cell>
        </row>
        <row r="654">
          <cell r="A654" t="str">
            <v>R198</v>
          </cell>
          <cell r="B654" t="str">
            <v>R198 - South Holland</v>
          </cell>
          <cell r="C654">
            <v>48347.319094999999</v>
          </cell>
          <cell r="D654">
            <v>67172.222458000004</v>
          </cell>
          <cell r="E654">
            <v>46494</v>
          </cell>
          <cell r="F654">
            <v>47251</v>
          </cell>
          <cell r="G654">
            <v>47369</v>
          </cell>
          <cell r="M654">
            <v>693.23</v>
          </cell>
          <cell r="N654">
            <v>3036658.075317</v>
          </cell>
          <cell r="O654">
            <v>2398644.8998380001</v>
          </cell>
          <cell r="P654">
            <v>5435302.9751549996</v>
          </cell>
        </row>
        <row r="655">
          <cell r="A655" t="str">
            <v>R199</v>
          </cell>
          <cell r="B655" t="str">
            <v>R199 - South Kesteven</v>
          </cell>
          <cell r="C655">
            <v>65291.418676000001</v>
          </cell>
          <cell r="D655">
            <v>90713.813754000003</v>
          </cell>
          <cell r="F655">
            <v>67241</v>
          </cell>
          <cell r="G655">
            <v>68829</v>
          </cell>
          <cell r="M655">
            <v>693.23</v>
          </cell>
          <cell r="N655">
            <v>3330291.10763</v>
          </cell>
          <cell r="O655">
            <v>2625346.5285590002</v>
          </cell>
          <cell r="P655">
            <v>5955637.6361889997</v>
          </cell>
        </row>
        <row r="656">
          <cell r="A656" t="str">
            <v>R200</v>
          </cell>
          <cell r="B656" t="str">
            <v>R200 - West Lindsey</v>
          </cell>
          <cell r="C656">
            <v>59786.443717000002</v>
          </cell>
          <cell r="D656">
            <v>83065.377202000003</v>
          </cell>
          <cell r="F656">
            <v>59462</v>
          </cell>
          <cell r="G656">
            <v>60875</v>
          </cell>
          <cell r="M656">
            <v>693.23</v>
          </cell>
          <cell r="N656">
            <v>2743457.066052</v>
          </cell>
          <cell r="O656">
            <v>2168957.2735970002</v>
          </cell>
          <cell r="P656">
            <v>4912414.339648</v>
          </cell>
        </row>
        <row r="657">
          <cell r="A657" t="str">
            <v>R201</v>
          </cell>
          <cell r="B657" t="str">
            <v>R201 - Breckland</v>
          </cell>
          <cell r="C657">
            <v>30484.686031000001</v>
          </cell>
          <cell r="D657">
            <v>42354.450048999999</v>
          </cell>
          <cell r="F657">
            <v>30719</v>
          </cell>
          <cell r="G657">
            <v>31663</v>
          </cell>
          <cell r="M657">
            <v>693.23</v>
          </cell>
          <cell r="N657">
            <v>3593642.1054529999</v>
          </cell>
          <cell r="O657">
            <v>2728929.9379960001</v>
          </cell>
          <cell r="P657">
            <v>6322572.0434499998</v>
          </cell>
        </row>
        <row r="658">
          <cell r="A658" t="str">
            <v>R202</v>
          </cell>
          <cell r="B658" t="str">
            <v>R202 - Broadland</v>
          </cell>
          <cell r="C658">
            <v>53523.564491999998</v>
          </cell>
          <cell r="D658">
            <v>74363.932646999994</v>
          </cell>
          <cell r="E658">
            <v>53365</v>
          </cell>
          <cell r="F658">
            <v>52524</v>
          </cell>
          <cell r="G658">
            <v>52885</v>
          </cell>
          <cell r="M658">
            <v>693.23</v>
          </cell>
          <cell r="N658">
            <v>2609905.246977</v>
          </cell>
          <cell r="O658">
            <v>2119211.2091999999</v>
          </cell>
          <cell r="P658">
            <v>4729116.4561759997</v>
          </cell>
        </row>
        <row r="659">
          <cell r="A659" t="str">
            <v>R203</v>
          </cell>
          <cell r="B659" t="str">
            <v>R203 - Great Yarmouth</v>
          </cell>
          <cell r="C659">
            <v>47851.319315000001</v>
          </cell>
          <cell r="D659">
            <v>66483.096191000004</v>
          </cell>
          <cell r="E659">
            <v>46424</v>
          </cell>
          <cell r="F659">
            <v>47178</v>
          </cell>
          <cell r="G659">
            <v>47457</v>
          </cell>
          <cell r="H659">
            <v>62321</v>
          </cell>
          <cell r="M659">
            <v>693.23</v>
          </cell>
          <cell r="N659">
            <v>3485878.2636060002</v>
          </cell>
          <cell r="O659">
            <v>4649111.7384019997</v>
          </cell>
          <cell r="P659">
            <v>8134990.0020080004</v>
          </cell>
        </row>
        <row r="660">
          <cell r="A660" t="str">
            <v>R204</v>
          </cell>
          <cell r="B660" t="str">
            <v>R204 - North Norfolk</v>
          </cell>
          <cell r="C660">
            <v>59409.566896999997</v>
          </cell>
          <cell r="D660">
            <v>82541.756573999999</v>
          </cell>
          <cell r="E660">
            <v>57760</v>
          </cell>
          <cell r="F660">
            <v>57748</v>
          </cell>
          <cell r="G660">
            <v>58070</v>
          </cell>
          <cell r="M660">
            <v>693.23</v>
          </cell>
          <cell r="N660">
            <v>2927278.725259</v>
          </cell>
          <cell r="O660">
            <v>2370122.6761679999</v>
          </cell>
          <cell r="P660">
            <v>5297401.4014269998</v>
          </cell>
        </row>
        <row r="661">
          <cell r="A661" t="str">
            <v>R205</v>
          </cell>
          <cell r="B661" t="str">
            <v>R205 - Norwich</v>
          </cell>
          <cell r="C661">
            <v>95545.329914000002</v>
          </cell>
          <cell r="D661">
            <v>132747.63266999999</v>
          </cell>
          <cell r="F661">
            <v>0</v>
          </cell>
          <cell r="M661">
            <v>693.23</v>
          </cell>
          <cell r="N661">
            <v>5433541.3554779999</v>
          </cell>
          <cell r="O661">
            <v>4096797.1977260001</v>
          </cell>
          <cell r="P661">
            <v>9530338.5532029998</v>
          </cell>
        </row>
        <row r="662">
          <cell r="A662" t="str">
            <v>R206</v>
          </cell>
          <cell r="B662" t="str">
            <v>R206 - South Norfolk</v>
          </cell>
          <cell r="C662">
            <v>63042.194571</v>
          </cell>
          <cell r="D662">
            <v>87588.813552000007</v>
          </cell>
          <cell r="E662">
            <v>62321</v>
          </cell>
          <cell r="F662">
            <v>63185</v>
          </cell>
          <cell r="G662">
            <v>63422</v>
          </cell>
          <cell r="M662">
            <v>693.23</v>
          </cell>
          <cell r="N662">
            <v>2833083.7264709999</v>
          </cell>
          <cell r="O662">
            <v>2339797.8526170002</v>
          </cell>
          <cell r="P662">
            <v>5172881.5790879996</v>
          </cell>
        </row>
        <row r="663">
          <cell r="A663" t="str">
            <v>R207</v>
          </cell>
          <cell r="B663" t="str">
            <v>R207 - Kings Lynn and West Norfolk</v>
          </cell>
          <cell r="C663">
            <v>65347.037061000003</v>
          </cell>
          <cell r="D663">
            <v>90791.088164000001</v>
          </cell>
          <cell r="E663">
            <v>64964</v>
          </cell>
          <cell r="F663">
            <v>65130</v>
          </cell>
          <cell r="G663">
            <v>65500</v>
          </cell>
          <cell r="M663">
            <v>693.23</v>
          </cell>
          <cell r="N663">
            <v>4983945.4480689997</v>
          </cell>
          <cell r="O663">
            <v>3890705.268352</v>
          </cell>
          <cell r="P663">
            <v>8874650.7164210007</v>
          </cell>
        </row>
        <row r="664">
          <cell r="A664" t="str">
            <v>R208</v>
          </cell>
          <cell r="B664" t="str">
            <v>R208 - Corby</v>
          </cell>
          <cell r="C664">
            <v>33992.379868999997</v>
          </cell>
          <cell r="D664">
            <v>47227.927943000002</v>
          </cell>
          <cell r="E664">
            <v>33381</v>
          </cell>
          <cell r="F664">
            <v>34843</v>
          </cell>
          <cell r="G664">
            <v>35202</v>
          </cell>
          <cell r="M664">
            <v>693.23</v>
          </cell>
          <cell r="N664">
            <v>1919188.5717239999</v>
          </cell>
          <cell r="O664">
            <v>1538499.233983</v>
          </cell>
          <cell r="P664">
            <v>3457687.805706</v>
          </cell>
        </row>
        <row r="665">
          <cell r="A665" t="str">
            <v>R209</v>
          </cell>
          <cell r="B665" t="str">
            <v>R209 - Daventry</v>
          </cell>
          <cell r="C665">
            <v>41314.913851999998</v>
          </cell>
          <cell r="D665">
            <v>57401.623008000002</v>
          </cell>
          <cell r="F665">
            <v>0</v>
          </cell>
          <cell r="M665">
            <v>693.23</v>
          </cell>
          <cell r="N665">
            <v>1922212.572101</v>
          </cell>
          <cell r="O665">
            <v>1437701.4268090001</v>
          </cell>
          <cell r="P665">
            <v>3359913.9989100001</v>
          </cell>
        </row>
        <row r="666">
          <cell r="A666" t="str">
            <v>R210</v>
          </cell>
          <cell r="B666" t="str">
            <v>R210 - East Northamptonshire</v>
          </cell>
          <cell r="C666">
            <v>37810.540515000001</v>
          </cell>
          <cell r="D666">
            <v>52532.758512</v>
          </cell>
          <cell r="E666">
            <v>38367</v>
          </cell>
          <cell r="F666">
            <v>38720</v>
          </cell>
          <cell r="G666">
            <v>39622</v>
          </cell>
          <cell r="M666">
            <v>693.23</v>
          </cell>
          <cell r="N666">
            <v>2187290.7939630002</v>
          </cell>
          <cell r="O666">
            <v>1743330.2750800001</v>
          </cell>
          <cell r="P666">
            <v>3930621.0690430002</v>
          </cell>
        </row>
        <row r="667">
          <cell r="A667" t="str">
            <v>R211</v>
          </cell>
          <cell r="B667" t="str">
            <v>R211 - Kettering</v>
          </cell>
          <cell r="C667">
            <v>66292.134548999995</v>
          </cell>
          <cell r="D667">
            <v>92104.176456999994</v>
          </cell>
          <cell r="E667">
            <v>63104</v>
          </cell>
          <cell r="F667">
            <v>67002</v>
          </cell>
          <cell r="G667">
            <v>66903</v>
          </cell>
          <cell r="M667">
            <v>693.23</v>
          </cell>
          <cell r="N667">
            <v>2291140.087146</v>
          </cell>
          <cell r="O667">
            <v>1934550.5660560001</v>
          </cell>
          <cell r="P667">
            <v>4225690.6532030003</v>
          </cell>
        </row>
        <row r="668">
          <cell r="A668" t="str">
            <v>R212</v>
          </cell>
          <cell r="B668" t="str">
            <v>R212 - Northampton</v>
          </cell>
          <cell r="C668">
            <v>145535.05162499999</v>
          </cell>
          <cell r="D668">
            <v>202201.75691699999</v>
          </cell>
          <cell r="E668">
            <v>146236</v>
          </cell>
          <cell r="F668">
            <v>151872</v>
          </cell>
          <cell r="G668">
            <v>141456</v>
          </cell>
          <cell r="M668">
            <v>693.23</v>
          </cell>
          <cell r="N668">
            <v>6200580.7409049999</v>
          </cell>
          <cell r="O668">
            <v>5085701.1026919996</v>
          </cell>
          <cell r="P668">
            <v>11286281.843597</v>
          </cell>
        </row>
        <row r="669">
          <cell r="A669" t="str">
            <v>R213</v>
          </cell>
          <cell r="B669" t="str">
            <v>R213 - South Northamptonshire</v>
          </cell>
          <cell r="C669">
            <v>59307.876565999999</v>
          </cell>
          <cell r="D669">
            <v>82400.471271999995</v>
          </cell>
          <cell r="E669">
            <v>58241</v>
          </cell>
          <cell r="F669">
            <v>58774</v>
          </cell>
          <cell r="G669">
            <v>59824</v>
          </cell>
          <cell r="M669">
            <v>693.23</v>
          </cell>
          <cell r="N669">
            <v>1711600.998651</v>
          </cell>
          <cell r="O669">
            <v>1476562.265593</v>
          </cell>
          <cell r="P669">
            <v>3188163.264244</v>
          </cell>
        </row>
        <row r="670">
          <cell r="A670" t="str">
            <v>R214</v>
          </cell>
          <cell r="B670" t="str">
            <v>R214 - Wellingborough</v>
          </cell>
          <cell r="C670">
            <v>33126.974395999998</v>
          </cell>
          <cell r="D670">
            <v>46025.561192000001</v>
          </cell>
          <cell r="E670">
            <v>31909</v>
          </cell>
          <cell r="F670">
            <v>0</v>
          </cell>
          <cell r="G670">
            <v>34117</v>
          </cell>
          <cell r="H670">
            <v>74557</v>
          </cell>
          <cell r="M670">
            <v>693.23</v>
          </cell>
          <cell r="N670">
            <v>2196858.4178470001</v>
          </cell>
          <cell r="O670">
            <v>1772934.094734</v>
          </cell>
          <cell r="P670">
            <v>3969792.5125819999</v>
          </cell>
        </row>
        <row r="671">
          <cell r="A671" t="str">
            <v>R221</v>
          </cell>
          <cell r="B671" t="str">
            <v>R221 - Craven</v>
          </cell>
          <cell r="C671">
            <v>35287.790172000001</v>
          </cell>
          <cell r="D671">
            <v>49027.729682999998</v>
          </cell>
          <cell r="E671">
            <v>34258</v>
          </cell>
          <cell r="F671">
            <v>35022</v>
          </cell>
          <cell r="G671">
            <v>35684</v>
          </cell>
          <cell r="M671">
            <v>693.23</v>
          </cell>
          <cell r="N671">
            <v>1348299.836287</v>
          </cell>
          <cell r="O671">
            <v>1130218.729874</v>
          </cell>
          <cell r="P671">
            <v>2478518.5661619999</v>
          </cell>
        </row>
        <row r="672">
          <cell r="A672" t="str">
            <v>R222</v>
          </cell>
          <cell r="B672" t="str">
            <v>R222 - Hambleton</v>
          </cell>
          <cell r="C672">
            <v>33536.226096999999</v>
          </cell>
          <cell r="D672">
            <v>46594.162447000002</v>
          </cell>
          <cell r="E672">
            <v>32661</v>
          </cell>
          <cell r="F672">
            <v>32925</v>
          </cell>
          <cell r="G672">
            <v>33358</v>
          </cell>
          <cell r="M672">
            <v>693.23</v>
          </cell>
          <cell r="N672">
            <v>1894767.265711</v>
          </cell>
          <cell r="O672">
            <v>1515988.931686</v>
          </cell>
          <cell r="P672">
            <v>3410756.1973970002</v>
          </cell>
        </row>
        <row r="673">
          <cell r="A673" t="str">
            <v>R224</v>
          </cell>
          <cell r="B673" t="str">
            <v>R224 - Richmondshire</v>
          </cell>
          <cell r="C673">
            <v>37947.926227999997</v>
          </cell>
          <cell r="D673">
            <v>52723.637838000002</v>
          </cell>
          <cell r="F673">
            <v>0</v>
          </cell>
          <cell r="G673">
            <v>40284</v>
          </cell>
          <cell r="M673">
            <v>693.23</v>
          </cell>
          <cell r="N673">
            <v>1365289.8339740001</v>
          </cell>
          <cell r="O673">
            <v>1077820.650689</v>
          </cell>
          <cell r="P673">
            <v>2443110.4846629999</v>
          </cell>
        </row>
        <row r="674">
          <cell r="A674" t="str">
            <v>R226</v>
          </cell>
          <cell r="B674" t="str">
            <v>R226 - Scarborough</v>
          </cell>
          <cell r="C674">
            <v>91093.368713000003</v>
          </cell>
          <cell r="D674">
            <v>126562.219833</v>
          </cell>
          <cell r="E674">
            <v>89943</v>
          </cell>
          <cell r="F674">
            <v>89528</v>
          </cell>
          <cell r="G674">
            <v>89882</v>
          </cell>
          <cell r="H674">
            <v>78000</v>
          </cell>
          <cell r="M674">
            <v>693.23</v>
          </cell>
          <cell r="N674">
            <v>3890120.8761490001</v>
          </cell>
          <cell r="O674">
            <v>3249394.202513</v>
          </cell>
          <cell r="P674">
            <v>7139515.0786619997</v>
          </cell>
        </row>
        <row r="675">
          <cell r="A675" t="str">
            <v>R229</v>
          </cell>
          <cell r="B675" t="str">
            <v>R229 - Ashfield</v>
          </cell>
          <cell r="C675">
            <v>61339.607880000003</v>
          </cell>
          <cell r="D675">
            <v>85223.293930999993</v>
          </cell>
          <cell r="E675">
            <v>61199</v>
          </cell>
          <cell r="F675">
            <v>0</v>
          </cell>
          <cell r="G675">
            <v>63868</v>
          </cell>
          <cell r="M675">
            <v>693.23</v>
          </cell>
          <cell r="N675">
            <v>3526298.0136799999</v>
          </cell>
          <cell r="O675">
            <v>2739187.3968460001</v>
          </cell>
          <cell r="P675">
            <v>6265485.4105270002</v>
          </cell>
        </row>
        <row r="676">
          <cell r="A676" t="str">
            <v>R230</v>
          </cell>
          <cell r="B676" t="str">
            <v>R230 - Bassetlaw</v>
          </cell>
          <cell r="C676">
            <v>57431.378655</v>
          </cell>
          <cell r="D676">
            <v>79793.324951999995</v>
          </cell>
          <cell r="E676">
            <v>55624</v>
          </cell>
          <cell r="F676">
            <v>0</v>
          </cell>
          <cell r="M676">
            <v>693.23</v>
          </cell>
          <cell r="N676">
            <v>3681515.9391319999</v>
          </cell>
          <cell r="O676">
            <v>2790925.2965680002</v>
          </cell>
          <cell r="P676">
            <v>6472441.2357000001</v>
          </cell>
        </row>
        <row r="677">
          <cell r="A677" t="str">
            <v>R231</v>
          </cell>
          <cell r="B677" t="str">
            <v>R231 - Broxtowe</v>
          </cell>
          <cell r="C677">
            <v>60199.015917999997</v>
          </cell>
          <cell r="D677">
            <v>83638.591853999998</v>
          </cell>
          <cell r="E677">
            <v>59305</v>
          </cell>
          <cell r="F677">
            <v>59456</v>
          </cell>
          <cell r="G677">
            <v>59787</v>
          </cell>
          <cell r="H677">
            <v>25445</v>
          </cell>
          <cell r="M677">
            <v>693.23</v>
          </cell>
          <cell r="N677">
            <v>2629807.0044510001</v>
          </cell>
          <cell r="O677">
            <v>2176666.4656819999</v>
          </cell>
          <cell r="P677">
            <v>4806473.4701340003</v>
          </cell>
        </row>
        <row r="678">
          <cell r="A678" t="str">
            <v>R232</v>
          </cell>
          <cell r="B678" t="str">
            <v>R232 - Gedling</v>
          </cell>
          <cell r="C678">
            <v>57652.607007999999</v>
          </cell>
          <cell r="D678">
            <v>80100.692567000006</v>
          </cell>
          <cell r="F678">
            <v>60621</v>
          </cell>
          <cell r="G678">
            <v>60974</v>
          </cell>
          <cell r="M678">
            <v>693.23</v>
          </cell>
          <cell r="N678">
            <v>2792241.7551250001</v>
          </cell>
          <cell r="O678">
            <v>2207896.5642650002</v>
          </cell>
          <cell r="P678">
            <v>5000138.3193899998</v>
          </cell>
        </row>
        <row r="679">
          <cell r="A679" t="str">
            <v>R233</v>
          </cell>
          <cell r="B679" t="str">
            <v>R233 - Mansfield</v>
          </cell>
          <cell r="C679">
            <v>60605.777243999997</v>
          </cell>
          <cell r="D679">
            <v>84203.733061000006</v>
          </cell>
          <cell r="E679">
            <v>58620</v>
          </cell>
          <cell r="F679">
            <v>58699</v>
          </cell>
          <cell r="G679">
            <v>60745</v>
          </cell>
          <cell r="M679">
            <v>693.23</v>
          </cell>
          <cell r="N679">
            <v>3387258.4015009999</v>
          </cell>
          <cell r="O679">
            <v>2712955.711689</v>
          </cell>
          <cell r="P679">
            <v>6100214.1131910002</v>
          </cell>
        </row>
        <row r="680">
          <cell r="A680" t="str">
            <v>R234</v>
          </cell>
          <cell r="B680" t="str">
            <v>R234 - Newark and Sherwood</v>
          </cell>
          <cell r="C680">
            <v>67215.233720000004</v>
          </cell>
          <cell r="D680">
            <v>93386.700991000005</v>
          </cell>
          <cell r="E680">
            <v>63513</v>
          </cell>
          <cell r="F680">
            <v>64785</v>
          </cell>
          <cell r="G680">
            <v>65187</v>
          </cell>
          <cell r="M680">
            <v>693.23</v>
          </cell>
          <cell r="N680">
            <v>3337986.28462</v>
          </cell>
          <cell r="O680">
            <v>2682247.4774230001</v>
          </cell>
          <cell r="P680">
            <v>6020233.7620430002</v>
          </cell>
        </row>
        <row r="681">
          <cell r="A681" t="str">
            <v>R236</v>
          </cell>
          <cell r="B681" t="str">
            <v>R236 - Rushcliffe</v>
          </cell>
          <cell r="C681">
            <v>56275.014315</v>
          </cell>
          <cell r="D681">
            <v>78186.709235999995</v>
          </cell>
          <cell r="F681">
            <v>58099</v>
          </cell>
          <cell r="G681">
            <v>58137</v>
          </cell>
          <cell r="M681">
            <v>693.23</v>
          </cell>
          <cell r="N681">
            <v>2164058.9988779998</v>
          </cell>
          <cell r="O681">
            <v>1738246.978938</v>
          </cell>
          <cell r="P681">
            <v>3902305.9778160001</v>
          </cell>
        </row>
        <row r="682">
          <cell r="A682" t="str">
            <v>R237</v>
          </cell>
          <cell r="B682" t="str">
            <v>R237 - Cherwell</v>
          </cell>
          <cell r="C682">
            <v>64506.950405000003</v>
          </cell>
          <cell r="D682">
            <v>89623.898570000005</v>
          </cell>
          <cell r="E682">
            <v>63031</v>
          </cell>
          <cell r="F682">
            <v>63904</v>
          </cell>
          <cell r="G682">
            <v>64852</v>
          </cell>
          <cell r="M682">
            <v>693.23</v>
          </cell>
          <cell r="N682">
            <v>3466055.1333070002</v>
          </cell>
          <cell r="O682">
            <v>2777898.8371390002</v>
          </cell>
          <cell r="P682">
            <v>6243953.9704459999</v>
          </cell>
        </row>
        <row r="683">
          <cell r="A683" t="str">
            <v>R238</v>
          </cell>
          <cell r="B683" t="str">
            <v>R238 - Oxford</v>
          </cell>
          <cell r="C683">
            <v>128201.208285</v>
          </cell>
          <cell r="D683">
            <v>178118.66807700001</v>
          </cell>
          <cell r="F683">
            <v>0</v>
          </cell>
          <cell r="M683">
            <v>693.23</v>
          </cell>
          <cell r="N683">
            <v>5681541.4187949998</v>
          </cell>
          <cell r="O683">
            <v>4463112.5221100003</v>
          </cell>
          <cell r="P683">
            <v>10144653.940904001</v>
          </cell>
        </row>
        <row r="684">
          <cell r="A684" t="str">
            <v>R239</v>
          </cell>
          <cell r="B684" t="str">
            <v>R239 - South Oxfordshire</v>
          </cell>
          <cell r="C684">
            <v>71075.730748999995</v>
          </cell>
          <cell r="D684">
            <v>98750.352379999997</v>
          </cell>
          <cell r="E684">
            <v>67536</v>
          </cell>
          <cell r="F684">
            <v>66936</v>
          </cell>
          <cell r="G684">
            <v>66290</v>
          </cell>
          <cell r="M684">
            <v>693.23</v>
          </cell>
          <cell r="N684">
            <v>2364251.3603110001</v>
          </cell>
          <cell r="O684">
            <v>1977898.7462530001</v>
          </cell>
          <cell r="P684">
            <v>4342150.1065640002</v>
          </cell>
        </row>
        <row r="685">
          <cell r="A685" t="str">
            <v>R240</v>
          </cell>
          <cell r="B685" t="str">
            <v>R240 - Vale of White Horse</v>
          </cell>
          <cell r="C685">
            <v>58636.305315999998</v>
          </cell>
          <cell r="D685">
            <v>81467.411607000002</v>
          </cell>
          <cell r="E685">
            <v>58155</v>
          </cell>
          <cell r="F685">
            <v>58422</v>
          </cell>
          <cell r="G685">
            <v>59354</v>
          </cell>
          <cell r="M685">
            <v>693.23</v>
          </cell>
          <cell r="N685">
            <v>2151101.3728780001</v>
          </cell>
          <cell r="O685">
            <v>1799372.882557</v>
          </cell>
          <cell r="P685">
            <v>3950474.2554350002</v>
          </cell>
        </row>
        <row r="686">
          <cell r="A686" t="str">
            <v>R241</v>
          </cell>
          <cell r="B686" t="str">
            <v>R241 - West Oxfordshire</v>
          </cell>
          <cell r="C686">
            <v>35760.961510000001</v>
          </cell>
          <cell r="D686">
            <v>49685.138841</v>
          </cell>
          <cell r="E686">
            <v>35317</v>
          </cell>
          <cell r="F686">
            <v>35685</v>
          </cell>
          <cell r="G686">
            <v>35945</v>
          </cell>
          <cell r="M686">
            <v>693.23</v>
          </cell>
          <cell r="N686">
            <v>1947814.8338659999</v>
          </cell>
          <cell r="O686">
            <v>1580567.1971450001</v>
          </cell>
          <cell r="P686">
            <v>3528382.0310120001</v>
          </cell>
        </row>
        <row r="687">
          <cell r="A687" t="str">
            <v>R248</v>
          </cell>
          <cell r="B687" t="str">
            <v>R248 - Mendip</v>
          </cell>
          <cell r="C687">
            <v>62344.474378999999</v>
          </cell>
          <cell r="D687">
            <v>86619.423381000001</v>
          </cell>
          <cell r="E687">
            <v>59854</v>
          </cell>
          <cell r="F687">
            <v>60671</v>
          </cell>
          <cell r="G687">
            <v>61864</v>
          </cell>
          <cell r="M687">
            <v>693.23</v>
          </cell>
          <cell r="N687">
            <v>2637928.7502159998</v>
          </cell>
          <cell r="O687">
            <v>2192991.1333539998</v>
          </cell>
          <cell r="P687">
            <v>4830919.8835709998</v>
          </cell>
        </row>
        <row r="688">
          <cell r="A688" t="str">
            <v>R249</v>
          </cell>
          <cell r="B688" t="str">
            <v>R249 - Sedgemoor</v>
          </cell>
          <cell r="C688">
            <v>54409.723094000001</v>
          </cell>
          <cell r="D688">
            <v>75595.133132000003</v>
          </cell>
          <cell r="F688">
            <v>0</v>
          </cell>
          <cell r="M688">
            <v>693.23</v>
          </cell>
          <cell r="N688">
            <v>3224649.5902149999</v>
          </cell>
          <cell r="O688">
            <v>2409066.6531489999</v>
          </cell>
          <cell r="P688">
            <v>5633716.243365</v>
          </cell>
        </row>
        <row r="689">
          <cell r="A689" t="str">
            <v>R250</v>
          </cell>
          <cell r="B689" t="str">
            <v>R250 - Taunton Deane</v>
          </cell>
          <cell r="C689">
            <v>57146.230665000003</v>
          </cell>
          <cell r="D689">
            <v>79397.149432000006</v>
          </cell>
          <cell r="E689">
            <v>56747</v>
          </cell>
          <cell r="F689">
            <v>0</v>
          </cell>
          <cell r="G689">
            <v>62061</v>
          </cell>
          <cell r="M689">
            <v>693.23</v>
          </cell>
          <cell r="N689">
            <v>2457951.569627</v>
          </cell>
          <cell r="O689">
            <v>1973859.4790469999</v>
          </cell>
          <cell r="P689">
            <v>4431811.0486740004</v>
          </cell>
        </row>
        <row r="690">
          <cell r="A690" t="str">
            <v>R251</v>
          </cell>
          <cell r="B690" t="str">
            <v>R251 - West Somerset</v>
          </cell>
          <cell r="C690">
            <v>20343.462087</v>
          </cell>
          <cell r="D690">
            <v>28264.557092999999</v>
          </cell>
          <cell r="F690">
            <v>20532</v>
          </cell>
          <cell r="M690">
            <v>693.23</v>
          </cell>
          <cell r="N690">
            <v>1091597.715564</v>
          </cell>
          <cell r="O690">
            <v>840280.32955799997</v>
          </cell>
          <cell r="P690">
            <v>1931878.0451219999</v>
          </cell>
        </row>
        <row r="691">
          <cell r="A691" t="str">
            <v>R252</v>
          </cell>
          <cell r="B691" t="str">
            <v>R252 - South Somerset</v>
          </cell>
          <cell r="C691">
            <v>94584.044985</v>
          </cell>
          <cell r="D691">
            <v>131412.054064</v>
          </cell>
          <cell r="E691">
            <v>91249</v>
          </cell>
          <cell r="F691">
            <v>93036</v>
          </cell>
          <cell r="G691">
            <v>95096</v>
          </cell>
          <cell r="M691">
            <v>693.23</v>
          </cell>
          <cell r="N691">
            <v>3328446.8911449998</v>
          </cell>
          <cell r="O691">
            <v>2773400.0781999999</v>
          </cell>
          <cell r="P691">
            <v>6101846.9693449996</v>
          </cell>
        </row>
        <row r="692">
          <cell r="A692" t="str">
            <v>R253</v>
          </cell>
          <cell r="B692" t="str">
            <v>R253 - Cannock Chase</v>
          </cell>
          <cell r="C692">
            <v>62192.976538000003</v>
          </cell>
          <cell r="D692">
            <v>86408.937114999993</v>
          </cell>
          <cell r="F692">
            <v>61159</v>
          </cell>
          <cell r="G692">
            <v>62106</v>
          </cell>
          <cell r="M692">
            <v>693.23</v>
          </cell>
          <cell r="N692">
            <v>2764217.5892249998</v>
          </cell>
          <cell r="O692">
            <v>2191132.3016929999</v>
          </cell>
          <cell r="P692">
            <v>4955349.8909179997</v>
          </cell>
        </row>
        <row r="693">
          <cell r="A693" t="str">
            <v>R254</v>
          </cell>
          <cell r="B693" t="str">
            <v>R254 - East Staffordshire</v>
          </cell>
          <cell r="C693">
            <v>72407.666557999997</v>
          </cell>
          <cell r="D693">
            <v>100600.901493</v>
          </cell>
          <cell r="E693">
            <v>68835</v>
          </cell>
          <cell r="F693">
            <v>68634</v>
          </cell>
          <cell r="G693">
            <v>70023</v>
          </cell>
          <cell r="M693">
            <v>693.23</v>
          </cell>
          <cell r="N693">
            <v>2903751.5642749998</v>
          </cell>
          <cell r="O693">
            <v>2377095.9562479998</v>
          </cell>
          <cell r="P693">
            <v>5280847.5205229996</v>
          </cell>
        </row>
        <row r="694">
          <cell r="A694" t="str">
            <v>R255</v>
          </cell>
          <cell r="B694" t="str">
            <v>R255 - Lichfield</v>
          </cell>
          <cell r="C694">
            <v>55923.456313000002</v>
          </cell>
          <cell r="D694">
            <v>77698.265765000004</v>
          </cell>
          <cell r="F694">
            <v>0</v>
          </cell>
          <cell r="M694">
            <v>693.23</v>
          </cell>
          <cell r="N694">
            <v>1921206.4384939999</v>
          </cell>
          <cell r="O694">
            <v>1451090.0413190001</v>
          </cell>
          <cell r="P694">
            <v>3372296.4798130002</v>
          </cell>
        </row>
        <row r="695">
          <cell r="A695" t="str">
            <v>R256</v>
          </cell>
          <cell r="B695" t="str">
            <v>R256 - Newcastle-under-Lyme</v>
          </cell>
          <cell r="C695">
            <v>71713.266866999998</v>
          </cell>
          <cell r="D695">
            <v>99636.124718999999</v>
          </cell>
          <cell r="E695">
            <v>69606</v>
          </cell>
          <cell r="F695">
            <v>69875</v>
          </cell>
          <cell r="G695">
            <v>70497</v>
          </cell>
          <cell r="M695">
            <v>693.23</v>
          </cell>
          <cell r="N695">
            <v>3390884.0507820002</v>
          </cell>
          <cell r="O695">
            <v>2753027.733515</v>
          </cell>
          <cell r="P695">
            <v>6143911.7842969997</v>
          </cell>
        </row>
        <row r="696">
          <cell r="A696" t="str">
            <v>R257</v>
          </cell>
          <cell r="B696" t="str">
            <v>R257 - South Staffordshire</v>
          </cell>
          <cell r="C696">
            <v>39267.825223</v>
          </cell>
          <cell r="D696">
            <v>54557.463385000003</v>
          </cell>
          <cell r="E696">
            <v>37820</v>
          </cell>
          <cell r="F696">
            <v>38590</v>
          </cell>
          <cell r="G696">
            <v>39334</v>
          </cell>
          <cell r="M696">
            <v>693.23</v>
          </cell>
          <cell r="N696">
            <v>2130946.4182989998</v>
          </cell>
          <cell r="O696">
            <v>1702436.017032</v>
          </cell>
          <cell r="P696">
            <v>3833382.435331</v>
          </cell>
        </row>
        <row r="697">
          <cell r="A697" t="str">
            <v>R258</v>
          </cell>
          <cell r="B697" t="str">
            <v>R258 - Stafford</v>
          </cell>
          <cell r="C697">
            <v>71472.945634999996</v>
          </cell>
          <cell r="D697">
            <v>99302.230068000004</v>
          </cell>
          <cell r="E697">
            <v>69460</v>
          </cell>
          <cell r="F697">
            <v>70066</v>
          </cell>
          <cell r="G697">
            <v>69519</v>
          </cell>
          <cell r="M697">
            <v>693.23</v>
          </cell>
          <cell r="N697">
            <v>2563502.217249</v>
          </cell>
          <cell r="O697">
            <v>2131115.8295530002</v>
          </cell>
          <cell r="P697">
            <v>4694618.0468020001</v>
          </cell>
        </row>
        <row r="698">
          <cell r="A698" t="str">
            <v>R259</v>
          </cell>
          <cell r="B698" t="str">
            <v>R259 - Staffordshire Moorlands</v>
          </cell>
          <cell r="C698">
            <v>54008.772644999997</v>
          </cell>
          <cell r="D698">
            <v>75038.065371999997</v>
          </cell>
          <cell r="E698">
            <v>52622</v>
          </cell>
          <cell r="F698">
            <v>54269</v>
          </cell>
          <cell r="G698">
            <v>53194</v>
          </cell>
          <cell r="M698">
            <v>693.23</v>
          </cell>
          <cell r="N698">
            <v>2380166.0196309998</v>
          </cell>
          <cell r="O698">
            <v>1939341.512286</v>
          </cell>
          <cell r="P698">
            <v>4319507.5319170002</v>
          </cell>
        </row>
        <row r="699">
          <cell r="A699" t="str">
            <v>R261</v>
          </cell>
          <cell r="B699" t="str">
            <v>R261 - Tamworth</v>
          </cell>
          <cell r="C699">
            <v>36163.572208999998</v>
          </cell>
          <cell r="D699">
            <v>50244.513300999999</v>
          </cell>
          <cell r="F699">
            <v>0</v>
          </cell>
          <cell r="H699">
            <v>144889</v>
          </cell>
          <cell r="M699">
            <v>693.23</v>
          </cell>
          <cell r="N699">
            <v>2122474.5759350001</v>
          </cell>
          <cell r="O699">
            <v>1753135.795341</v>
          </cell>
          <cell r="P699">
            <v>3875610.371276</v>
          </cell>
        </row>
        <row r="700">
          <cell r="A700" t="str">
            <v>R262</v>
          </cell>
          <cell r="B700" t="str">
            <v>R262 - Babergh</v>
          </cell>
          <cell r="C700">
            <v>48138.957681</v>
          </cell>
          <cell r="D700">
            <v>66882.731757999994</v>
          </cell>
          <cell r="E700">
            <v>49399</v>
          </cell>
          <cell r="F700">
            <v>49313</v>
          </cell>
          <cell r="G700">
            <v>49894</v>
          </cell>
          <cell r="M700">
            <v>693.23</v>
          </cell>
          <cell r="N700">
            <v>1941123.725906</v>
          </cell>
          <cell r="O700">
            <v>1603406.0897919999</v>
          </cell>
          <cell r="P700">
            <v>3544529.8156980001</v>
          </cell>
        </row>
        <row r="701">
          <cell r="A701" t="str">
            <v>R263</v>
          </cell>
          <cell r="B701" t="str">
            <v>R263 - Forest Heath</v>
          </cell>
          <cell r="C701">
            <v>25410.546027</v>
          </cell>
          <cell r="D701">
            <v>35304.601836000002</v>
          </cell>
          <cell r="E701">
            <v>24882</v>
          </cell>
          <cell r="F701">
            <v>24838</v>
          </cell>
          <cell r="G701">
            <v>25749</v>
          </cell>
          <cell r="M701">
            <v>693.23</v>
          </cell>
          <cell r="N701">
            <v>1818961.686405</v>
          </cell>
          <cell r="O701">
            <v>1426519.4217340001</v>
          </cell>
          <cell r="P701">
            <v>3245481.1081389999</v>
          </cell>
        </row>
        <row r="702">
          <cell r="A702" t="str">
            <v>R264</v>
          </cell>
          <cell r="B702" t="str">
            <v>R264 - Ipswich</v>
          </cell>
          <cell r="C702">
            <v>134327.94698400001</v>
          </cell>
          <cell r="D702">
            <v>186630.96333</v>
          </cell>
          <cell r="F702">
            <v>0</v>
          </cell>
          <cell r="M702">
            <v>693.23</v>
          </cell>
          <cell r="N702">
            <v>3954709.9595940001</v>
          </cell>
          <cell r="O702">
            <v>2993836.8433059999</v>
          </cell>
          <cell r="P702">
            <v>6948546.8028999995</v>
          </cell>
        </row>
        <row r="703">
          <cell r="A703" t="str">
            <v>R265</v>
          </cell>
          <cell r="B703" t="str">
            <v>R265 - Mid Suffolk</v>
          </cell>
          <cell r="C703">
            <v>56147.175042000003</v>
          </cell>
          <cell r="D703">
            <v>78009.093429</v>
          </cell>
          <cell r="E703">
            <v>55615</v>
          </cell>
          <cell r="F703">
            <v>0</v>
          </cell>
          <cell r="M703">
            <v>693.23</v>
          </cell>
          <cell r="N703">
            <v>2064106.7637819999</v>
          </cell>
          <cell r="O703">
            <v>1606886.3243799999</v>
          </cell>
          <cell r="P703">
            <v>3670993.0881619998</v>
          </cell>
        </row>
        <row r="704">
          <cell r="A704" t="str">
            <v>R266</v>
          </cell>
          <cell r="B704" t="str">
            <v>R266 - St Edmundsbury</v>
          </cell>
          <cell r="C704">
            <v>69437.063695000004</v>
          </cell>
          <cell r="D704">
            <v>96473.640662000005</v>
          </cell>
          <cell r="E704">
            <v>67191</v>
          </cell>
          <cell r="F704">
            <v>66008</v>
          </cell>
          <cell r="G704">
            <v>68329</v>
          </cell>
          <cell r="M704">
            <v>693.23</v>
          </cell>
          <cell r="N704">
            <v>2286876.726421</v>
          </cell>
          <cell r="O704">
            <v>1921416.8810429999</v>
          </cell>
          <cell r="P704">
            <v>4208293.6074639997</v>
          </cell>
        </row>
        <row r="705">
          <cell r="A705" t="str">
            <v>R267</v>
          </cell>
          <cell r="B705" t="str">
            <v>R267 - Suffolk Coastal</v>
          </cell>
          <cell r="C705">
            <v>77158.472815000001</v>
          </cell>
          <cell r="D705">
            <v>107201.52011500001</v>
          </cell>
          <cell r="E705">
            <v>73934</v>
          </cell>
          <cell r="F705">
            <v>75335</v>
          </cell>
          <cell r="G705">
            <v>75825</v>
          </cell>
          <cell r="M705">
            <v>693.23</v>
          </cell>
          <cell r="N705">
            <v>2614765.2421229999</v>
          </cell>
          <cell r="O705">
            <v>2193677.5550330002</v>
          </cell>
          <cell r="P705">
            <v>4808442.7971550003</v>
          </cell>
        </row>
        <row r="706">
          <cell r="A706" t="str">
            <v>R268</v>
          </cell>
          <cell r="B706" t="str">
            <v>R268 - Waveney</v>
          </cell>
          <cell r="C706">
            <v>61447.524149999997</v>
          </cell>
          <cell r="D706">
            <v>85373.229353000002</v>
          </cell>
          <cell r="E706">
            <v>58604</v>
          </cell>
          <cell r="F706">
            <v>59787</v>
          </cell>
          <cell r="G706">
            <v>60131</v>
          </cell>
          <cell r="M706">
            <v>693.23</v>
          </cell>
          <cell r="N706">
            <v>3670477.7824439998</v>
          </cell>
          <cell r="O706">
            <v>2910320.5116989999</v>
          </cell>
          <cell r="P706">
            <v>6580798.2941429997</v>
          </cell>
        </row>
        <row r="707">
          <cell r="A707" t="str">
            <v>R269</v>
          </cell>
          <cell r="B707" t="str">
            <v>R269 - Elmbridge</v>
          </cell>
          <cell r="C707">
            <v>129836.9699</v>
          </cell>
          <cell r="D707">
            <v>180391.34307199999</v>
          </cell>
          <cell r="F707">
            <v>132132</v>
          </cell>
          <cell r="G707">
            <v>131201</v>
          </cell>
          <cell r="M707">
            <v>693.23</v>
          </cell>
          <cell r="N707">
            <v>2113243.7713879999</v>
          </cell>
          <cell r="O707">
            <v>1908385.31437</v>
          </cell>
          <cell r="P707">
            <v>4021629.0857580001</v>
          </cell>
        </row>
        <row r="708">
          <cell r="A708" t="str">
            <v>R270</v>
          </cell>
          <cell r="B708" t="str">
            <v>R270 - Epsom and Ewell</v>
          </cell>
          <cell r="C708">
            <v>53856.444679</v>
          </cell>
          <cell r="D708">
            <v>74826.425757000005</v>
          </cell>
          <cell r="F708">
            <v>0</v>
          </cell>
          <cell r="M708">
            <v>693.23</v>
          </cell>
          <cell r="N708">
            <v>1288566.2388240001</v>
          </cell>
          <cell r="O708">
            <v>1007127.365598</v>
          </cell>
          <cell r="P708">
            <v>2295693.6044219998</v>
          </cell>
        </row>
        <row r="709">
          <cell r="A709" t="str">
            <v>R271</v>
          </cell>
          <cell r="B709" t="str">
            <v>R271 - Guildford</v>
          </cell>
          <cell r="C709">
            <v>85454.328540999995</v>
          </cell>
          <cell r="D709">
            <v>118727.517353</v>
          </cell>
          <cell r="F709">
            <v>0</v>
          </cell>
          <cell r="M709">
            <v>693.23</v>
          </cell>
          <cell r="N709">
            <v>2657990.830017</v>
          </cell>
          <cell r="O709">
            <v>2079880.5082050001</v>
          </cell>
          <cell r="P709">
            <v>4737871.3382230001</v>
          </cell>
        </row>
        <row r="710">
          <cell r="A710" t="str">
            <v>R272</v>
          </cell>
          <cell r="B710" t="str">
            <v>R272 - Mole Valley</v>
          </cell>
          <cell r="C710">
            <v>63950.766552000001</v>
          </cell>
          <cell r="D710">
            <v>88851.154471999995</v>
          </cell>
          <cell r="F710">
            <v>0</v>
          </cell>
          <cell r="M710">
            <v>693.23</v>
          </cell>
          <cell r="N710">
            <v>1167389.802777</v>
          </cell>
          <cell r="O710">
            <v>903695.48740099999</v>
          </cell>
          <cell r="P710">
            <v>2071085.290179</v>
          </cell>
        </row>
        <row r="711">
          <cell r="A711" t="str">
            <v>R273</v>
          </cell>
          <cell r="B711" t="str">
            <v>R273 - Reigate and Banstead</v>
          </cell>
          <cell r="C711">
            <v>118653.938888</v>
          </cell>
          <cell r="D711">
            <v>164853.996617</v>
          </cell>
          <cell r="F711">
            <v>0</v>
          </cell>
          <cell r="M711">
            <v>693.23</v>
          </cell>
          <cell r="N711">
            <v>2165181.321184</v>
          </cell>
          <cell r="O711">
            <v>1666109.74489</v>
          </cell>
          <cell r="P711">
            <v>3831291.0660740002</v>
          </cell>
        </row>
        <row r="712">
          <cell r="A712" t="str">
            <v>R274</v>
          </cell>
          <cell r="B712" t="str">
            <v>R274 - Runnymede</v>
          </cell>
          <cell r="C712">
            <v>47802.341931000003</v>
          </cell>
          <cell r="D712">
            <v>66415.048576000001</v>
          </cell>
          <cell r="F712">
            <v>46517</v>
          </cell>
          <cell r="M712">
            <v>693.23</v>
          </cell>
          <cell r="N712">
            <v>1682274.812075</v>
          </cell>
          <cell r="O712">
            <v>1322483.465813</v>
          </cell>
          <cell r="P712">
            <v>3004758.2778869998</v>
          </cell>
        </row>
        <row r="713">
          <cell r="A713" t="str">
            <v>R275</v>
          </cell>
          <cell r="B713" t="str">
            <v>R275 - Spelthorne</v>
          </cell>
          <cell r="C713">
            <v>70288.772102999996</v>
          </cell>
          <cell r="D713">
            <v>97656.977148000005</v>
          </cell>
          <cell r="F713">
            <v>0</v>
          </cell>
          <cell r="M713">
            <v>693.23</v>
          </cell>
          <cell r="N713">
            <v>1750680.175515</v>
          </cell>
          <cell r="O713">
            <v>1331268.488474</v>
          </cell>
          <cell r="P713">
            <v>3081948.663989</v>
          </cell>
        </row>
        <row r="714">
          <cell r="A714" t="str">
            <v>R276</v>
          </cell>
          <cell r="B714" t="str">
            <v>R276 - Surrey Heath</v>
          </cell>
          <cell r="C714">
            <v>72965.095598999993</v>
          </cell>
          <cell r="D714">
            <v>101375.375616</v>
          </cell>
          <cell r="F714">
            <v>0</v>
          </cell>
          <cell r="M714">
            <v>693.23</v>
          </cell>
          <cell r="N714">
            <v>1423496.5293690001</v>
          </cell>
          <cell r="O714">
            <v>1095565.859126</v>
          </cell>
          <cell r="P714">
            <v>2519062.3884950001</v>
          </cell>
        </row>
        <row r="715">
          <cell r="A715" t="str">
            <v>R277</v>
          </cell>
          <cell r="B715" t="str">
            <v>R277 - Tandridge</v>
          </cell>
          <cell r="C715">
            <v>75987.996348000001</v>
          </cell>
          <cell r="D715">
            <v>105575.29745899999</v>
          </cell>
          <cell r="E715">
            <v>74263</v>
          </cell>
          <cell r="F715">
            <v>75641</v>
          </cell>
          <cell r="G715">
            <v>76124</v>
          </cell>
          <cell r="M715">
            <v>693.23</v>
          </cell>
          <cell r="N715">
            <v>1324363.066317</v>
          </cell>
          <cell r="O715">
            <v>1251646.0095810001</v>
          </cell>
          <cell r="P715">
            <v>2576009.0758969998</v>
          </cell>
        </row>
        <row r="716">
          <cell r="A716" t="str">
            <v>R278</v>
          </cell>
          <cell r="B716" t="str">
            <v>R278 - Waverley</v>
          </cell>
          <cell r="C716">
            <v>91819.728222000005</v>
          </cell>
          <cell r="D716">
            <v>127571.400559</v>
          </cell>
          <cell r="E716">
            <v>88975</v>
          </cell>
          <cell r="F716">
            <v>91119</v>
          </cell>
          <cell r="G716">
            <v>91253</v>
          </cell>
          <cell r="M716">
            <v>693.23</v>
          </cell>
          <cell r="N716">
            <v>1817639.506325</v>
          </cell>
          <cell r="O716">
            <v>1665503.019147</v>
          </cell>
          <cell r="P716">
            <v>3483142.5254719998</v>
          </cell>
        </row>
        <row r="717">
          <cell r="A717" t="str">
            <v>R279</v>
          </cell>
          <cell r="B717" t="str">
            <v>R279 - Woking</v>
          </cell>
          <cell r="C717">
            <v>86592.845189999993</v>
          </cell>
          <cell r="D717">
            <v>120309.336056</v>
          </cell>
          <cell r="F717">
            <v>0</v>
          </cell>
          <cell r="M717">
            <v>693.23</v>
          </cell>
          <cell r="N717">
            <v>1937428.2284830001</v>
          </cell>
          <cell r="O717">
            <v>1483214.6649549999</v>
          </cell>
          <cell r="P717">
            <v>3420642.8934380002</v>
          </cell>
        </row>
        <row r="718">
          <cell r="A718" t="str">
            <v>R280</v>
          </cell>
          <cell r="B718" t="str">
            <v>R280 - North Warwickshire</v>
          </cell>
          <cell r="C718">
            <v>46381.582730000002</v>
          </cell>
          <cell r="D718">
            <v>64441.091075999997</v>
          </cell>
          <cell r="E718">
            <v>44655</v>
          </cell>
          <cell r="F718">
            <v>45406</v>
          </cell>
          <cell r="G718">
            <v>45999</v>
          </cell>
          <cell r="M718">
            <v>693.23</v>
          </cell>
          <cell r="N718">
            <v>1744132.8046629999</v>
          </cell>
          <cell r="O718">
            <v>1448605.943584</v>
          </cell>
          <cell r="P718">
            <v>3192738.7482469999</v>
          </cell>
        </row>
        <row r="719">
          <cell r="A719" t="str">
            <v>R281</v>
          </cell>
          <cell r="B719" t="str">
            <v>R281 - Nuneaton and Bedworth</v>
          </cell>
          <cell r="C719">
            <v>83307.624893</v>
          </cell>
          <cell r="D719">
            <v>115744.955802</v>
          </cell>
          <cell r="E719">
            <v>80058</v>
          </cell>
          <cell r="F719">
            <v>0</v>
          </cell>
          <cell r="M719">
            <v>693.23</v>
          </cell>
          <cell r="N719">
            <v>3350680.8565400001</v>
          </cell>
          <cell r="O719">
            <v>2588712.5057959999</v>
          </cell>
          <cell r="P719">
            <v>5939393.3623360004</v>
          </cell>
        </row>
        <row r="720">
          <cell r="A720" t="str">
            <v>R282</v>
          </cell>
          <cell r="B720" t="str">
            <v>R282 - Rugby</v>
          </cell>
          <cell r="C720">
            <v>62586.040799000002</v>
          </cell>
          <cell r="D720">
            <v>86955.048057000007</v>
          </cell>
          <cell r="E720">
            <v>61374</v>
          </cell>
          <cell r="F720">
            <v>62252</v>
          </cell>
          <cell r="G720">
            <v>63044</v>
          </cell>
          <cell r="M720">
            <v>693.23</v>
          </cell>
          <cell r="N720">
            <v>2191320.2507429998</v>
          </cell>
          <cell r="O720">
            <v>1838236.642733</v>
          </cell>
          <cell r="P720">
            <v>4029556.8934769998</v>
          </cell>
        </row>
        <row r="721">
          <cell r="A721" t="str">
            <v>R283</v>
          </cell>
          <cell r="B721" t="str">
            <v>R283 - Stratford-on-Avon</v>
          </cell>
          <cell r="C721">
            <v>69753.756441000005</v>
          </cell>
          <cell r="D721">
            <v>96913.643458999999</v>
          </cell>
          <cell r="E721">
            <v>67320</v>
          </cell>
          <cell r="F721">
            <v>69232</v>
          </cell>
          <cell r="G721">
            <v>69966</v>
          </cell>
          <cell r="M721">
            <v>693.23</v>
          </cell>
          <cell r="N721">
            <v>2242193.97395</v>
          </cell>
          <cell r="O721">
            <v>1907142.150534</v>
          </cell>
          <cell r="P721">
            <v>4149336.1244839998</v>
          </cell>
        </row>
        <row r="722">
          <cell r="A722" t="str">
            <v>R284</v>
          </cell>
          <cell r="B722" t="str">
            <v>R284 - Warwick</v>
          </cell>
          <cell r="C722">
            <v>81164.241745000007</v>
          </cell>
          <cell r="D722">
            <v>112767.00764900001</v>
          </cell>
          <cell r="E722">
            <v>78864</v>
          </cell>
          <cell r="F722">
            <v>78414</v>
          </cell>
          <cell r="G722">
            <v>82070</v>
          </cell>
          <cell r="M722">
            <v>693.23</v>
          </cell>
          <cell r="N722">
            <v>3128446.8922239998</v>
          </cell>
          <cell r="O722">
            <v>2582247.6570720002</v>
          </cell>
          <cell r="P722">
            <v>5710694.549296</v>
          </cell>
        </row>
        <row r="723">
          <cell r="A723" t="str">
            <v>R285</v>
          </cell>
          <cell r="B723" t="str">
            <v>R285 - Adur</v>
          </cell>
          <cell r="C723">
            <v>64044.155632000002</v>
          </cell>
          <cell r="D723">
            <v>88980.906279000003</v>
          </cell>
          <cell r="E723">
            <v>63249</v>
          </cell>
          <cell r="F723">
            <v>62877</v>
          </cell>
          <cell r="G723">
            <v>63226</v>
          </cell>
          <cell r="M723">
            <v>693.23</v>
          </cell>
          <cell r="N723">
            <v>1603903.464897</v>
          </cell>
          <cell r="O723">
            <v>1411835.662462</v>
          </cell>
          <cell r="P723">
            <v>3015739.1273579998</v>
          </cell>
        </row>
        <row r="724">
          <cell r="A724" t="str">
            <v>R286</v>
          </cell>
          <cell r="B724" t="str">
            <v>R286 - Arun</v>
          </cell>
          <cell r="C724">
            <v>102164.33282900001</v>
          </cell>
          <cell r="D724">
            <v>141943.864118</v>
          </cell>
          <cell r="E724">
            <v>101933</v>
          </cell>
          <cell r="F724">
            <v>102741</v>
          </cell>
          <cell r="G724">
            <v>103510</v>
          </cell>
          <cell r="M724">
            <v>693.23</v>
          </cell>
          <cell r="N724">
            <v>3329777.2394460002</v>
          </cell>
          <cell r="O724">
            <v>2819710.4169120002</v>
          </cell>
          <cell r="P724">
            <v>6149487.6563579999</v>
          </cell>
        </row>
        <row r="725">
          <cell r="A725" t="str">
            <v>R287</v>
          </cell>
          <cell r="B725" t="str">
            <v>R287 - Chichester</v>
          </cell>
          <cell r="C725">
            <v>73270.166593000002</v>
          </cell>
          <cell r="D725">
            <v>101799.23152099999</v>
          </cell>
          <cell r="F725">
            <v>0</v>
          </cell>
          <cell r="G725">
            <v>77671</v>
          </cell>
          <cell r="M725">
            <v>693.23</v>
          </cell>
          <cell r="N725">
            <v>2043872.609338</v>
          </cell>
          <cell r="O725">
            <v>1640369.553791</v>
          </cell>
          <cell r="P725">
            <v>3684242.163129</v>
          </cell>
        </row>
        <row r="726">
          <cell r="A726" t="str">
            <v>R288</v>
          </cell>
          <cell r="B726" t="str">
            <v>R288 - Crawley</v>
          </cell>
          <cell r="C726">
            <v>71143.385949000003</v>
          </cell>
          <cell r="D726">
            <v>98844.350355999995</v>
          </cell>
          <cell r="E726">
            <v>69900</v>
          </cell>
          <cell r="F726">
            <v>70460</v>
          </cell>
          <cell r="G726">
            <v>71059</v>
          </cell>
          <cell r="M726">
            <v>693.23</v>
          </cell>
          <cell r="N726">
            <v>3306392.2843249999</v>
          </cell>
          <cell r="O726">
            <v>2696820.9938500002</v>
          </cell>
          <cell r="P726">
            <v>6003213.2781750001</v>
          </cell>
        </row>
        <row r="727">
          <cell r="A727" t="str">
            <v>R289</v>
          </cell>
          <cell r="B727" t="str">
            <v>R289 - Horsham</v>
          </cell>
          <cell r="C727">
            <v>84330.754144999999</v>
          </cell>
          <cell r="D727">
            <v>117166.458938</v>
          </cell>
          <cell r="E727">
            <v>81813</v>
          </cell>
          <cell r="F727">
            <v>83016</v>
          </cell>
          <cell r="G727">
            <v>85463</v>
          </cell>
          <cell r="M727">
            <v>693.23</v>
          </cell>
          <cell r="N727">
            <v>1862558.952243</v>
          </cell>
          <cell r="O727">
            <v>1686883.384289</v>
          </cell>
          <cell r="P727">
            <v>3549442.336532</v>
          </cell>
        </row>
        <row r="728">
          <cell r="A728" t="str">
            <v>R290</v>
          </cell>
          <cell r="B728" t="str">
            <v>R290 - Mid Sussex</v>
          </cell>
          <cell r="C728">
            <v>89057.486772000004</v>
          </cell>
          <cell r="D728">
            <v>123733.630427</v>
          </cell>
          <cell r="E728">
            <v>88096</v>
          </cell>
          <cell r="F728">
            <v>88948</v>
          </cell>
          <cell r="G728">
            <v>90415</v>
          </cell>
          <cell r="M728">
            <v>693.23</v>
          </cell>
          <cell r="N728">
            <v>1944369.180805</v>
          </cell>
          <cell r="O728">
            <v>1761034.955418</v>
          </cell>
          <cell r="P728">
            <v>3705404.136223</v>
          </cell>
        </row>
        <row r="729">
          <cell r="A729" t="str">
            <v>R291</v>
          </cell>
          <cell r="B729" t="str">
            <v>R291 - Worthing</v>
          </cell>
          <cell r="C729">
            <v>87066.016527999993</v>
          </cell>
          <cell r="D729">
            <v>120966.745214</v>
          </cell>
          <cell r="E729">
            <v>86777</v>
          </cell>
          <cell r="F729">
            <v>85260</v>
          </cell>
          <cell r="G729">
            <v>87670</v>
          </cell>
          <cell r="M729">
            <v>693.23</v>
          </cell>
          <cell r="N729">
            <v>2443814.1562290001</v>
          </cell>
          <cell r="O729">
            <v>2131436.3230030001</v>
          </cell>
          <cell r="P729">
            <v>4575250.4792320002</v>
          </cell>
        </row>
        <row r="730">
          <cell r="A730" t="str">
            <v>R614</v>
          </cell>
          <cell r="B730" t="str">
            <v>R614 - Harrogate</v>
          </cell>
          <cell r="C730">
            <v>141759.22736200001</v>
          </cell>
          <cell r="D730">
            <v>196955.74716699999</v>
          </cell>
          <cell r="E730">
            <v>138541</v>
          </cell>
          <cell r="F730">
            <v>139105</v>
          </cell>
          <cell r="G730">
            <v>139980</v>
          </cell>
          <cell r="M730">
            <v>693.23</v>
          </cell>
          <cell r="N730">
            <v>3396814.3114780001</v>
          </cell>
          <cell r="O730">
            <v>2999348.6707009999</v>
          </cell>
          <cell r="P730">
            <v>6396162.982179</v>
          </cell>
        </row>
        <row r="731">
          <cell r="A731" t="str">
            <v>R615</v>
          </cell>
          <cell r="B731" t="str">
            <v>R615 - Ryedale</v>
          </cell>
          <cell r="C731">
            <v>39091.423626999996</v>
          </cell>
          <cell r="D731">
            <v>54312.376638000002</v>
          </cell>
          <cell r="E731">
            <v>38045</v>
          </cell>
          <cell r="F731">
            <v>39260</v>
          </cell>
          <cell r="G731">
            <v>40066</v>
          </cell>
          <cell r="M731">
            <v>693.23</v>
          </cell>
          <cell r="N731">
            <v>1487257.8947340001</v>
          </cell>
          <cell r="O731">
            <v>1246009.0075320001</v>
          </cell>
          <cell r="P731">
            <v>2733266.9022659999</v>
          </cell>
        </row>
        <row r="732">
          <cell r="A732" t="str">
            <v>R616</v>
          </cell>
          <cell r="B732" t="str">
            <v>R616 - Selby</v>
          </cell>
          <cell r="C732">
            <v>49422.746231999998</v>
          </cell>
          <cell r="D732">
            <v>68666.386606999993</v>
          </cell>
          <cell r="E732">
            <v>48128</v>
          </cell>
          <cell r="F732">
            <v>0</v>
          </cell>
          <cell r="G732">
            <v>50991</v>
          </cell>
          <cell r="M732">
            <v>693.23</v>
          </cell>
          <cell r="N732">
            <v>2231597.3630880001</v>
          </cell>
          <cell r="O732">
            <v>1782249.3485580001</v>
          </cell>
          <cell r="P732">
            <v>4013846.7116470002</v>
          </cell>
        </row>
        <row r="733">
          <cell r="A733" t="str">
            <v>R648</v>
          </cell>
          <cell r="B733" t="str">
            <v>R648 - Huntingdonshire</v>
          </cell>
          <cell r="C733">
            <v>76611.835401000004</v>
          </cell>
          <cell r="D733">
            <v>106442.039534</v>
          </cell>
          <cell r="F733">
            <v>82291</v>
          </cell>
          <cell r="G733">
            <v>83094</v>
          </cell>
          <cell r="M733">
            <v>693.23</v>
          </cell>
          <cell r="N733">
            <v>4160151.6517559998</v>
          </cell>
          <cell r="O733">
            <v>3258975.8471369999</v>
          </cell>
          <cell r="P733">
            <v>7419127.4988930002</v>
          </cell>
        </row>
        <row r="734">
          <cell r="A734" t="str">
            <v>R657</v>
          </cell>
          <cell r="B734" t="str">
            <v>R657 - Malvern Hills</v>
          </cell>
          <cell r="C734">
            <v>41921.320276999999</v>
          </cell>
          <cell r="D734">
            <v>58244.144744999998</v>
          </cell>
          <cell r="F734">
            <v>0</v>
          </cell>
          <cell r="G734">
            <v>43660</v>
          </cell>
          <cell r="M734">
            <v>693.23</v>
          </cell>
          <cell r="N734">
            <v>1659470.6376130001</v>
          </cell>
          <cell r="O734">
            <v>1303597.8069559999</v>
          </cell>
          <cell r="P734">
            <v>2963068.444569</v>
          </cell>
        </row>
        <row r="735">
          <cell r="A735" t="str">
            <v>R573</v>
          </cell>
          <cell r="B735" t="str">
            <v>R573 - GLA - roads</v>
          </cell>
          <cell r="N735">
            <v>0</v>
          </cell>
          <cell r="P735">
            <v>0</v>
          </cell>
        </row>
        <row r="736">
          <cell r="A736" t="str">
            <v>R574</v>
          </cell>
          <cell r="B736" t="str">
            <v>R574 - GLA - other transport</v>
          </cell>
          <cell r="N736">
            <v>0</v>
          </cell>
          <cell r="P736">
            <v>0</v>
          </cell>
        </row>
        <row r="737">
          <cell r="A737" t="str">
            <v>R575</v>
          </cell>
          <cell r="B737" t="str">
            <v>R575 - GLA - tfl</v>
          </cell>
          <cell r="N737">
            <v>0</v>
          </cell>
          <cell r="P737">
            <v>0</v>
          </cell>
        </row>
        <row r="738">
          <cell r="A738" t="str">
            <v>R576</v>
          </cell>
          <cell r="B738" t="str">
            <v>R576 - GLA - development</v>
          </cell>
          <cell r="N738">
            <v>0</v>
          </cell>
          <cell r="P738">
            <v>0</v>
          </cell>
        </row>
        <row r="739">
          <cell r="A739" t="str">
            <v>R579</v>
          </cell>
          <cell r="B739" t="str">
            <v>R579 - GLA - mayor and misc</v>
          </cell>
          <cell r="C739">
            <v>1164112.412274</v>
          </cell>
          <cell r="D739">
            <v>1617380.6404860001</v>
          </cell>
          <cell r="E739">
            <v>1135165.2</v>
          </cell>
          <cell r="F739">
            <v>1135127.1599999999</v>
          </cell>
          <cell r="G739">
            <v>1143688.56</v>
          </cell>
          <cell r="N739">
            <v>854188985.92167306</v>
          </cell>
          <cell r="O739">
            <v>26612195.560486</v>
          </cell>
          <cell r="P739">
            <v>880801181.48215902</v>
          </cell>
        </row>
        <row r="740">
          <cell r="A740" t="str">
            <v>R580</v>
          </cell>
          <cell r="B740" t="str">
            <v>R580 - GLA - all except police</v>
          </cell>
          <cell r="C740">
            <v>2842374.473303</v>
          </cell>
          <cell r="D740">
            <v>3949104.3971859999</v>
          </cell>
          <cell r="E740">
            <v>2771695.03</v>
          </cell>
          <cell r="F740">
            <v>2771602.1490000002</v>
          </cell>
          <cell r="G740">
            <v>2792506.2340000002</v>
          </cell>
          <cell r="N740">
            <v>973408414.25481999</v>
          </cell>
          <cell r="O740">
            <v>153582582.856783</v>
          </cell>
          <cell r="P740">
            <v>1126990997.1115999</v>
          </cell>
        </row>
        <row r="741">
          <cell r="A741" t="str">
            <v>R753</v>
          </cell>
          <cell r="B741" t="str">
            <v>Dorset &amp; Wiltshire Fire</v>
          </cell>
          <cell r="C741">
            <v>347839.04203299998</v>
          </cell>
          <cell r="D741">
            <v>483276.46596399997</v>
          </cell>
          <cell r="E741">
            <v>159057</v>
          </cell>
          <cell r="F741">
            <v>0</v>
          </cell>
          <cell r="G741">
            <v>0</v>
          </cell>
          <cell r="N741">
            <v>9488135.3828059994</v>
          </cell>
          <cell r="O741">
            <v>9938115.4990519993</v>
          </cell>
          <cell r="P741">
            <v>19426250.881857999</v>
          </cell>
        </row>
        <row r="742">
          <cell r="A742" t="str">
            <v>R370</v>
          </cell>
          <cell r="C742">
            <v>50601.523950000003</v>
          </cell>
          <cell r="D742">
            <v>70304.142756000001</v>
          </cell>
          <cell r="E742">
            <v>50009</v>
          </cell>
          <cell r="F742">
            <v>51559</v>
          </cell>
          <cell r="G742">
            <v>51923</v>
          </cell>
          <cell r="H742">
            <v>585398</v>
          </cell>
          <cell r="I742">
            <v>18944</v>
          </cell>
          <cell r="J742">
            <v>37333</v>
          </cell>
          <cell r="K742">
            <v>10288</v>
          </cell>
          <cell r="L742">
            <v>77095.399999999994</v>
          </cell>
          <cell r="M742">
            <v>693.23</v>
          </cell>
          <cell r="N742">
            <v>15133495.02751</v>
          </cell>
          <cell r="O742">
            <v>12855307.805058001</v>
          </cell>
          <cell r="P742">
            <v>27988802.832568001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g1516"/>
    </sheetNames>
    <sheetDataSet>
      <sheetData sheetId="0">
        <row r="1">
          <cell r="A1" t="str">
            <v>ACCT</v>
          </cell>
          <cell r="B1" t="str">
            <v>LANAMES</v>
          </cell>
          <cell r="C1" t="str">
            <v>ESG1516</v>
          </cell>
        </row>
        <row r="2">
          <cell r="A2" t="str">
            <v>R46</v>
          </cell>
          <cell r="B2" t="str">
            <v>Allerdale</v>
          </cell>
          <cell r="C2">
            <v>28162</v>
          </cell>
        </row>
        <row r="3">
          <cell r="A3" t="str">
            <v>R47</v>
          </cell>
          <cell r="B3" t="str">
            <v>Barrow-in-Furness</v>
          </cell>
          <cell r="C3">
            <v>141038</v>
          </cell>
        </row>
        <row r="4">
          <cell r="A4" t="str">
            <v>R49</v>
          </cell>
          <cell r="B4" t="str">
            <v>Copeland</v>
          </cell>
          <cell r="C4">
            <v>51645</v>
          </cell>
        </row>
        <row r="5">
          <cell r="A5" t="str">
            <v>R54</v>
          </cell>
          <cell r="B5" t="str">
            <v>Chesterfield</v>
          </cell>
          <cell r="C5">
            <v>160789</v>
          </cell>
        </row>
        <row r="6">
          <cell r="A6" t="str">
            <v>R89</v>
          </cell>
          <cell r="B6" t="str">
            <v>Hastings</v>
          </cell>
          <cell r="C6">
            <v>102472</v>
          </cell>
        </row>
        <row r="7">
          <cell r="A7" t="str">
            <v>R105</v>
          </cell>
          <cell r="B7" t="str">
            <v>Tendring</v>
          </cell>
          <cell r="C7">
            <v>53526</v>
          </cell>
        </row>
        <row r="8">
          <cell r="A8" t="str">
            <v>R173</v>
          </cell>
          <cell r="B8" t="str">
            <v>Burnley</v>
          </cell>
          <cell r="C8">
            <v>17679</v>
          </cell>
        </row>
        <row r="9">
          <cell r="A9" t="str">
            <v>R176</v>
          </cell>
          <cell r="B9" t="str">
            <v>Hyndburn</v>
          </cell>
          <cell r="C9">
            <v>223435</v>
          </cell>
        </row>
        <row r="10">
          <cell r="A10" t="str">
            <v>R177</v>
          </cell>
          <cell r="B10" t="str">
            <v>Lancaster</v>
          </cell>
          <cell r="C10">
            <v>84328</v>
          </cell>
        </row>
        <row r="11">
          <cell r="A11" t="str">
            <v>R178</v>
          </cell>
          <cell r="B11" t="str">
            <v>Pendle</v>
          </cell>
          <cell r="C11">
            <v>40969</v>
          </cell>
        </row>
        <row r="12">
          <cell r="A12" t="str">
            <v>R179</v>
          </cell>
          <cell r="B12" t="str">
            <v>Preston</v>
          </cell>
          <cell r="C12">
            <v>179307</v>
          </cell>
        </row>
        <row r="13">
          <cell r="A13" t="str">
            <v>R194</v>
          </cell>
          <cell r="B13" t="str">
            <v>Boston</v>
          </cell>
          <cell r="C13">
            <v>71863</v>
          </cell>
        </row>
        <row r="14">
          <cell r="A14" t="str">
            <v>R195</v>
          </cell>
          <cell r="B14" t="str">
            <v>East Lindsey</v>
          </cell>
          <cell r="C14">
            <v>65278</v>
          </cell>
        </row>
        <row r="15">
          <cell r="A15" t="str">
            <v>R203</v>
          </cell>
          <cell r="B15" t="str">
            <v>Great Yarmouth</v>
          </cell>
          <cell r="C15">
            <v>62321</v>
          </cell>
        </row>
        <row r="16">
          <cell r="A16" t="str">
            <v>R214</v>
          </cell>
          <cell r="B16" t="str">
            <v>Wellingborough</v>
          </cell>
          <cell r="C16">
            <v>74557</v>
          </cell>
        </row>
        <row r="17">
          <cell r="A17" t="str">
            <v>R226</v>
          </cell>
          <cell r="B17" t="str">
            <v>Scarborough</v>
          </cell>
          <cell r="C17">
            <v>78000</v>
          </cell>
        </row>
        <row r="18">
          <cell r="A18" t="str">
            <v>R231</v>
          </cell>
          <cell r="B18" t="str">
            <v>Broxtowe</v>
          </cell>
          <cell r="C18">
            <v>25445</v>
          </cell>
        </row>
        <row r="19">
          <cell r="A19" t="str">
            <v>R261</v>
          </cell>
          <cell r="B19" t="str">
            <v>Tamworth</v>
          </cell>
          <cell r="C19">
            <v>144889</v>
          </cell>
        </row>
        <row r="20">
          <cell r="A20" t="str">
            <v>R370</v>
          </cell>
          <cell r="B20" t="str">
            <v>City of London</v>
          </cell>
          <cell r="C20">
            <v>585398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R1516_statsrel"/>
    </sheetNames>
    <sheetDataSet>
      <sheetData sheetId="0" refreshError="1">
        <row r="1">
          <cell r="A1" t="str">
            <v>ACCT</v>
          </cell>
          <cell r="B1" t="str">
            <v>ECODE</v>
          </cell>
          <cell r="C1" t="str">
            <v>LANAMES</v>
          </cell>
          <cell r="D1" t="str">
            <v>CTR151</v>
          </cell>
        </row>
        <row r="2">
          <cell r="A2" t="str">
            <v>R285</v>
          </cell>
          <cell r="B2" t="str">
            <v>E3831</v>
          </cell>
          <cell r="C2" t="str">
            <v>Adur</v>
          </cell>
          <cell r="D2">
            <v>5472850</v>
          </cell>
        </row>
        <row r="3">
          <cell r="A3" t="str">
            <v>R46</v>
          </cell>
          <cell r="B3" t="str">
            <v>E0931</v>
          </cell>
          <cell r="C3" t="str">
            <v>Allerdale</v>
          </cell>
          <cell r="D3">
            <v>4537267</v>
          </cell>
        </row>
        <row r="4">
          <cell r="A4" t="str">
            <v>R52</v>
          </cell>
          <cell r="B4" t="str">
            <v>E1031</v>
          </cell>
          <cell r="C4" t="str">
            <v>Amber Valley</v>
          </cell>
          <cell r="D4">
            <v>5648493</v>
          </cell>
        </row>
        <row r="5">
          <cell r="A5" t="str">
            <v>R286</v>
          </cell>
          <cell r="B5" t="str">
            <v>E3832</v>
          </cell>
          <cell r="C5" t="str">
            <v>Arun</v>
          </cell>
          <cell r="D5">
            <v>9159684</v>
          </cell>
        </row>
        <row r="6">
          <cell r="A6" t="str">
            <v>R229</v>
          </cell>
          <cell r="B6" t="str">
            <v>E3031</v>
          </cell>
          <cell r="C6" t="str">
            <v>Ashfield</v>
          </cell>
          <cell r="D6">
            <v>5293158</v>
          </cell>
        </row>
        <row r="7">
          <cell r="A7" t="str">
            <v>R157</v>
          </cell>
          <cell r="B7" t="str">
            <v>E2231</v>
          </cell>
          <cell r="C7" t="str">
            <v>Ashford</v>
          </cell>
          <cell r="D7">
            <v>6161990</v>
          </cell>
        </row>
        <row r="8">
          <cell r="A8" t="str">
            <v>R17</v>
          </cell>
          <cell r="B8" t="str">
            <v>E0431</v>
          </cell>
          <cell r="C8" t="str">
            <v>Aylesbury Vale</v>
          </cell>
          <cell r="D8">
            <v>10057700</v>
          </cell>
        </row>
        <row r="9">
          <cell r="A9" t="str">
            <v>R262</v>
          </cell>
          <cell r="B9" t="str">
            <v>E3531</v>
          </cell>
          <cell r="C9" t="str">
            <v>Babergh</v>
          </cell>
          <cell r="D9">
            <v>4551915</v>
          </cell>
        </row>
        <row r="10">
          <cell r="A10" t="str">
            <v>R383</v>
          </cell>
          <cell r="B10" t="str">
            <v>E5030</v>
          </cell>
          <cell r="C10" t="str">
            <v>Barking and Dagenham</v>
          </cell>
          <cell r="D10">
            <v>44187686</v>
          </cell>
        </row>
        <row r="11">
          <cell r="A11" t="str">
            <v>R384</v>
          </cell>
          <cell r="B11" t="str">
            <v>E5031</v>
          </cell>
          <cell r="C11" t="str">
            <v>Barnet</v>
          </cell>
          <cell r="D11">
            <v>145639653</v>
          </cell>
        </row>
        <row r="12">
          <cell r="A12" t="str">
            <v>R349</v>
          </cell>
          <cell r="B12" t="str">
            <v>E4401</v>
          </cell>
          <cell r="C12" t="str">
            <v>Barnsley</v>
          </cell>
          <cell r="D12">
            <v>75119118</v>
          </cell>
        </row>
        <row r="13">
          <cell r="A13" t="str">
            <v>R47</v>
          </cell>
          <cell r="B13" t="str">
            <v>E0932</v>
          </cell>
          <cell r="C13" t="str">
            <v>Barrow-in-Furness</v>
          </cell>
          <cell r="D13">
            <v>3918255</v>
          </cell>
        </row>
        <row r="14">
          <cell r="A14" t="str">
            <v>R94</v>
          </cell>
          <cell r="B14" t="str">
            <v>E1531</v>
          </cell>
          <cell r="C14" t="str">
            <v>Basildon</v>
          </cell>
          <cell r="D14">
            <v>14506491</v>
          </cell>
        </row>
        <row r="15">
          <cell r="A15" t="str">
            <v>R114</v>
          </cell>
          <cell r="B15" t="str">
            <v>E1731</v>
          </cell>
          <cell r="C15" t="str">
            <v>Basingstoke &amp; Deane</v>
          </cell>
          <cell r="D15">
            <v>6437191</v>
          </cell>
        </row>
        <row r="16">
          <cell r="A16" t="str">
            <v>R230</v>
          </cell>
          <cell r="B16" t="str">
            <v>E3032</v>
          </cell>
          <cell r="C16" t="str">
            <v>Bassetlaw</v>
          </cell>
          <cell r="D16">
            <v>5123940</v>
          </cell>
        </row>
        <row r="17">
          <cell r="A17" t="str">
            <v>R602</v>
          </cell>
          <cell r="B17" t="str">
            <v>E0101</v>
          </cell>
          <cell r="C17" t="str">
            <v>Bath &amp; North East Somerset</v>
          </cell>
          <cell r="D17">
            <v>74455350</v>
          </cell>
        </row>
        <row r="18">
          <cell r="A18" t="str">
            <v>R679</v>
          </cell>
          <cell r="B18" t="str">
            <v>E0202</v>
          </cell>
          <cell r="C18" t="str">
            <v>Bedford</v>
          </cell>
          <cell r="D18">
            <v>69598490</v>
          </cell>
        </row>
        <row r="19">
          <cell r="A19" t="str">
            <v>R385</v>
          </cell>
          <cell r="B19" t="str">
            <v>E5032</v>
          </cell>
          <cell r="C19" t="str">
            <v>Bexley</v>
          </cell>
          <cell r="D19">
            <v>88939421</v>
          </cell>
        </row>
        <row r="20">
          <cell r="A20" t="str">
            <v>R358</v>
          </cell>
          <cell r="B20" t="str">
            <v>E4601</v>
          </cell>
          <cell r="C20" t="str">
            <v>Birmingham</v>
          </cell>
          <cell r="D20">
            <v>271174645</v>
          </cell>
        </row>
        <row r="21">
          <cell r="A21" t="str">
            <v>R185</v>
          </cell>
          <cell r="B21" t="str">
            <v>E2431</v>
          </cell>
          <cell r="C21" t="str">
            <v>Blaby</v>
          </cell>
          <cell r="D21">
            <v>4437349</v>
          </cell>
        </row>
        <row r="22">
          <cell r="A22" t="str">
            <v>R659</v>
          </cell>
          <cell r="B22" t="str">
            <v>E2301</v>
          </cell>
          <cell r="C22" t="str">
            <v>Blackburn with Darwen</v>
          </cell>
          <cell r="D22">
            <v>41873076</v>
          </cell>
        </row>
        <row r="23">
          <cell r="A23" t="str">
            <v>R660</v>
          </cell>
          <cell r="B23" t="str">
            <v>E2302</v>
          </cell>
          <cell r="C23" t="str">
            <v>Blackpool</v>
          </cell>
          <cell r="D23">
            <v>45535000</v>
          </cell>
        </row>
        <row r="24">
          <cell r="A24" t="str">
            <v>R53</v>
          </cell>
          <cell r="B24" t="str">
            <v>E1032</v>
          </cell>
          <cell r="C24" t="str">
            <v>Bolsover</v>
          </cell>
          <cell r="D24">
            <v>3189278</v>
          </cell>
        </row>
        <row r="25">
          <cell r="A25" t="str">
            <v>R334</v>
          </cell>
          <cell r="B25" t="str">
            <v>E4201</v>
          </cell>
          <cell r="C25" t="str">
            <v>Bolton</v>
          </cell>
          <cell r="D25">
            <v>89583875</v>
          </cell>
        </row>
        <row r="26">
          <cell r="A26" t="str">
            <v>R194</v>
          </cell>
          <cell r="B26" t="str">
            <v>E2531</v>
          </cell>
          <cell r="C26" t="str">
            <v>Boston</v>
          </cell>
          <cell r="D26">
            <v>2992763</v>
          </cell>
        </row>
        <row r="27">
          <cell r="A27" t="str">
            <v>R622</v>
          </cell>
          <cell r="B27" t="str">
            <v>E1202</v>
          </cell>
          <cell r="C27" t="str">
            <v>Bournemouth</v>
          </cell>
          <cell r="D27">
            <v>74102505</v>
          </cell>
        </row>
        <row r="28">
          <cell r="A28" t="str">
            <v>R642</v>
          </cell>
          <cell r="B28" t="str">
            <v>E0301</v>
          </cell>
          <cell r="C28" t="str">
            <v>Bracknell Forest</v>
          </cell>
          <cell r="D28">
            <v>46706195</v>
          </cell>
        </row>
        <row r="29">
          <cell r="A29" t="str">
            <v>R365</v>
          </cell>
          <cell r="B29" t="str">
            <v>E4701</v>
          </cell>
          <cell r="C29" t="str">
            <v>Bradford</v>
          </cell>
          <cell r="D29">
            <v>150097000</v>
          </cell>
        </row>
        <row r="30">
          <cell r="A30" t="str">
            <v>R95</v>
          </cell>
          <cell r="B30" t="str">
            <v>E1532</v>
          </cell>
          <cell r="C30" t="str">
            <v>Braintree</v>
          </cell>
          <cell r="D30">
            <v>7937331</v>
          </cell>
        </row>
        <row r="31">
          <cell r="A31" t="str">
            <v>R201</v>
          </cell>
          <cell r="B31" t="str">
            <v>E2631</v>
          </cell>
          <cell r="C31" t="str">
            <v>Breckland</v>
          </cell>
          <cell r="D31">
            <v>2794028</v>
          </cell>
        </row>
        <row r="32">
          <cell r="A32" t="str">
            <v>R386</v>
          </cell>
          <cell r="B32" t="str">
            <v>E5033</v>
          </cell>
          <cell r="C32" t="str">
            <v>Brent</v>
          </cell>
          <cell r="D32">
            <v>87679173</v>
          </cell>
        </row>
        <row r="33">
          <cell r="A33" t="str">
            <v>R96</v>
          </cell>
          <cell r="B33" t="str">
            <v>E1533</v>
          </cell>
          <cell r="C33" t="str">
            <v>Brentwood</v>
          </cell>
          <cell r="D33">
            <v>5238503</v>
          </cell>
        </row>
        <row r="34">
          <cell r="A34" t="str">
            <v>R625</v>
          </cell>
          <cell r="B34" t="str">
            <v>E1401</v>
          </cell>
          <cell r="C34" t="str">
            <v>Brighton &amp; Hove</v>
          </cell>
          <cell r="D34">
            <v>111987000</v>
          </cell>
        </row>
        <row r="35">
          <cell r="A35" t="str">
            <v>R603</v>
          </cell>
          <cell r="B35" t="str">
            <v>E0102</v>
          </cell>
          <cell r="C35" t="str">
            <v>Bristol</v>
          </cell>
          <cell r="D35">
            <v>169026228</v>
          </cell>
        </row>
        <row r="36">
          <cell r="A36" t="str">
            <v>R202</v>
          </cell>
          <cell r="B36" t="str">
            <v>E2632</v>
          </cell>
          <cell r="C36" t="str">
            <v>Broadland</v>
          </cell>
          <cell r="D36">
            <v>4894641</v>
          </cell>
        </row>
        <row r="37">
          <cell r="A37" t="str">
            <v>R387</v>
          </cell>
          <cell r="B37" t="str">
            <v>E5034</v>
          </cell>
          <cell r="C37" t="str">
            <v>Bromley</v>
          </cell>
          <cell r="D37">
            <v>128901418</v>
          </cell>
        </row>
        <row r="38">
          <cell r="A38" t="str">
            <v>R127</v>
          </cell>
          <cell r="B38" t="str">
            <v>E1831</v>
          </cell>
          <cell r="C38" t="str">
            <v>Bromsgrove</v>
          </cell>
          <cell r="D38">
            <v>6989946</v>
          </cell>
        </row>
        <row r="39">
          <cell r="A39" t="str">
            <v>R136</v>
          </cell>
          <cell r="B39" t="str">
            <v>E1931</v>
          </cell>
          <cell r="C39" t="str">
            <v>Broxbourne</v>
          </cell>
          <cell r="D39">
            <v>3811018</v>
          </cell>
        </row>
        <row r="40">
          <cell r="A40" t="str">
            <v>R231</v>
          </cell>
          <cell r="B40" t="str">
            <v>E3033</v>
          </cell>
          <cell r="C40" t="str">
            <v>Broxtowe</v>
          </cell>
          <cell r="D40">
            <v>5269037</v>
          </cell>
        </row>
        <row r="41">
          <cell r="A41" t="str">
            <v>R173</v>
          </cell>
          <cell r="B41" t="str">
            <v>E2333</v>
          </cell>
          <cell r="C41" t="str">
            <v>Burnley</v>
          </cell>
          <cell r="D41">
            <v>5895905</v>
          </cell>
        </row>
        <row r="42">
          <cell r="A42" t="str">
            <v>R335</v>
          </cell>
          <cell r="B42" t="str">
            <v>E4202</v>
          </cell>
          <cell r="C42" t="str">
            <v>Bury</v>
          </cell>
          <cell r="D42">
            <v>66793088</v>
          </cell>
        </row>
        <row r="43">
          <cell r="A43" t="str">
            <v>R366</v>
          </cell>
          <cell r="B43" t="str">
            <v>E4702</v>
          </cell>
          <cell r="C43" t="str">
            <v>Calderdale</v>
          </cell>
          <cell r="D43">
            <v>72990543</v>
          </cell>
        </row>
        <row r="44">
          <cell r="A44" t="str">
            <v>R22</v>
          </cell>
          <cell r="B44" t="str">
            <v>E0531</v>
          </cell>
          <cell r="C44" t="str">
            <v>Cambridge</v>
          </cell>
          <cell r="D44">
            <v>7060491</v>
          </cell>
        </row>
        <row r="45">
          <cell r="A45" t="str">
            <v>R371</v>
          </cell>
          <cell r="B45" t="str">
            <v>E5011</v>
          </cell>
          <cell r="C45" t="str">
            <v>Camden</v>
          </cell>
          <cell r="D45">
            <v>88755588</v>
          </cell>
        </row>
        <row r="46">
          <cell r="A46" t="str">
            <v>R253</v>
          </cell>
          <cell r="B46" t="str">
            <v>E3431</v>
          </cell>
          <cell r="C46" t="str">
            <v>Cannock Chase</v>
          </cell>
          <cell r="D46">
            <v>5406130</v>
          </cell>
        </row>
        <row r="47">
          <cell r="A47" t="str">
            <v>R158</v>
          </cell>
          <cell r="B47" t="str">
            <v>E2232</v>
          </cell>
          <cell r="C47" t="str">
            <v>Canterbury</v>
          </cell>
          <cell r="D47">
            <v>8939750</v>
          </cell>
        </row>
        <row r="48">
          <cell r="A48" t="str">
            <v>R48</v>
          </cell>
          <cell r="B48" t="str">
            <v>E0933</v>
          </cell>
          <cell r="C48" t="str">
            <v>Carlisle</v>
          </cell>
          <cell r="D48">
            <v>6109653</v>
          </cell>
        </row>
        <row r="49">
          <cell r="A49" t="str">
            <v>R97</v>
          </cell>
          <cell r="B49" t="str">
            <v>E1534</v>
          </cell>
          <cell r="C49" t="str">
            <v>Castle Point</v>
          </cell>
          <cell r="D49">
            <v>6862114</v>
          </cell>
        </row>
        <row r="50">
          <cell r="A50" t="str">
            <v>R680</v>
          </cell>
          <cell r="B50" t="str">
            <v>E0203</v>
          </cell>
          <cell r="C50" t="str">
            <v>Central Bedfordshire</v>
          </cell>
          <cell r="D50">
            <v>122187555</v>
          </cell>
        </row>
        <row r="51">
          <cell r="A51" t="str">
            <v>R186</v>
          </cell>
          <cell r="B51" t="str">
            <v>E2432</v>
          </cell>
          <cell r="C51" t="str">
            <v>Charnwood</v>
          </cell>
          <cell r="D51">
            <v>6477281</v>
          </cell>
        </row>
        <row r="52">
          <cell r="A52" t="str">
            <v>R98</v>
          </cell>
          <cell r="B52" t="str">
            <v>E1535</v>
          </cell>
          <cell r="C52" t="str">
            <v>Chelmsford</v>
          </cell>
          <cell r="D52">
            <v>10849744</v>
          </cell>
        </row>
        <row r="53">
          <cell r="A53" t="str">
            <v>R108</v>
          </cell>
          <cell r="B53" t="str">
            <v>E1631</v>
          </cell>
          <cell r="C53" t="str">
            <v>Cheltenham</v>
          </cell>
          <cell r="D53">
            <v>7444962</v>
          </cell>
        </row>
        <row r="54">
          <cell r="A54" t="str">
            <v>R237</v>
          </cell>
          <cell r="B54" t="str">
            <v>E3131</v>
          </cell>
          <cell r="C54" t="str">
            <v>Cherwell</v>
          </cell>
          <cell r="D54">
            <v>5959246</v>
          </cell>
        </row>
        <row r="55">
          <cell r="A55" t="str">
            <v>R677</v>
          </cell>
          <cell r="B55" t="str">
            <v>E0603</v>
          </cell>
          <cell r="C55" t="str">
            <v>Cheshire East</v>
          </cell>
          <cell r="D55">
            <v>168784797</v>
          </cell>
        </row>
        <row r="56">
          <cell r="A56" t="str">
            <v>R678</v>
          </cell>
          <cell r="B56" t="str">
            <v>E0604</v>
          </cell>
          <cell r="C56" t="str">
            <v>Cheshire West and Chester</v>
          </cell>
          <cell r="D56">
            <v>143933935</v>
          </cell>
        </row>
        <row r="57">
          <cell r="A57" t="str">
            <v>R54</v>
          </cell>
          <cell r="B57" t="str">
            <v>E1033</v>
          </cell>
          <cell r="C57" t="str">
            <v>Chesterfield</v>
          </cell>
          <cell r="D57">
            <v>4025272</v>
          </cell>
        </row>
        <row r="58">
          <cell r="A58" t="str">
            <v>R287</v>
          </cell>
          <cell r="B58" t="str">
            <v>E3833</v>
          </cell>
          <cell r="C58" t="str">
            <v>Chichester</v>
          </cell>
          <cell r="D58">
            <v>7111496</v>
          </cell>
        </row>
        <row r="59">
          <cell r="A59" t="str">
            <v>R19</v>
          </cell>
          <cell r="B59" t="str">
            <v>E0432</v>
          </cell>
          <cell r="C59" t="str">
            <v>Chiltern</v>
          </cell>
          <cell r="D59">
            <v>7145435</v>
          </cell>
        </row>
        <row r="60">
          <cell r="A60" t="str">
            <v>R174</v>
          </cell>
          <cell r="B60" t="str">
            <v>E2334</v>
          </cell>
          <cell r="C60" t="str">
            <v>Chorley</v>
          </cell>
          <cell r="D60">
            <v>6121393</v>
          </cell>
        </row>
        <row r="61">
          <cell r="A61" t="str">
            <v>R72</v>
          </cell>
          <cell r="B61" t="str">
            <v>E1232</v>
          </cell>
          <cell r="C61" t="str">
            <v>Christchurch</v>
          </cell>
          <cell r="D61">
            <v>3561520</v>
          </cell>
        </row>
        <row r="62">
          <cell r="A62" t="str">
            <v>R370</v>
          </cell>
          <cell r="B62" t="str">
            <v>E5010</v>
          </cell>
          <cell r="C62" t="str">
            <v>City of London</v>
          </cell>
          <cell r="D62">
            <v>5012951</v>
          </cell>
        </row>
        <row r="63">
          <cell r="A63" t="str">
            <v>R99</v>
          </cell>
          <cell r="B63" t="str">
            <v>E1536</v>
          </cell>
          <cell r="C63" t="str">
            <v>Colchester</v>
          </cell>
          <cell r="D63">
            <v>10434500</v>
          </cell>
        </row>
        <row r="64">
          <cell r="A64" t="str">
            <v>R49</v>
          </cell>
          <cell r="B64" t="str">
            <v>E0934</v>
          </cell>
          <cell r="C64" t="str">
            <v>Copeland</v>
          </cell>
          <cell r="D64">
            <v>3789271</v>
          </cell>
        </row>
        <row r="65">
          <cell r="A65" t="str">
            <v>R208</v>
          </cell>
          <cell r="B65" t="str">
            <v>E2831</v>
          </cell>
          <cell r="C65" t="str">
            <v>Corby</v>
          </cell>
          <cell r="D65">
            <v>3069766</v>
          </cell>
        </row>
        <row r="66">
          <cell r="A66" t="str">
            <v>R672</v>
          </cell>
          <cell r="B66" t="str">
            <v>E0801</v>
          </cell>
          <cell r="C66" t="str">
            <v>Cornwall</v>
          </cell>
          <cell r="D66">
            <v>232704667</v>
          </cell>
        </row>
        <row r="67">
          <cell r="A67" t="str">
            <v>R109</v>
          </cell>
          <cell r="B67" t="str">
            <v>E1632</v>
          </cell>
          <cell r="C67" t="str">
            <v>Cotswold</v>
          </cell>
          <cell r="D67">
            <v>4708424</v>
          </cell>
        </row>
        <row r="68">
          <cell r="A68" t="str">
            <v>R359</v>
          </cell>
          <cell r="B68" t="str">
            <v>E4602</v>
          </cell>
          <cell r="C68" t="str">
            <v>Coventry</v>
          </cell>
          <cell r="D68">
            <v>102166191</v>
          </cell>
        </row>
        <row r="69">
          <cell r="A69" t="str">
            <v>R221</v>
          </cell>
          <cell r="B69" t="str">
            <v>E2731</v>
          </cell>
          <cell r="C69" t="str">
            <v>Craven</v>
          </cell>
          <cell r="D69">
            <v>3252270</v>
          </cell>
        </row>
        <row r="70">
          <cell r="A70" t="str">
            <v>R288</v>
          </cell>
          <cell r="B70" t="str">
            <v>E3834</v>
          </cell>
          <cell r="C70" t="str">
            <v>Crawley</v>
          </cell>
          <cell r="D70">
            <v>6141571</v>
          </cell>
        </row>
        <row r="71">
          <cell r="A71" t="str">
            <v>R388</v>
          </cell>
          <cell r="B71" t="str">
            <v>E5035</v>
          </cell>
          <cell r="C71" t="str">
            <v>Croydon</v>
          </cell>
          <cell r="D71">
            <v>133413121</v>
          </cell>
        </row>
        <row r="72">
          <cell r="A72" t="str">
            <v>R137</v>
          </cell>
          <cell r="B72" t="str">
            <v>E1932</v>
          </cell>
          <cell r="C72" t="str">
            <v>Dacorum</v>
          </cell>
          <cell r="D72">
            <v>9825498</v>
          </cell>
        </row>
        <row r="73">
          <cell r="A73" t="str">
            <v>R624</v>
          </cell>
          <cell r="B73" t="str">
            <v>E1301</v>
          </cell>
          <cell r="C73" t="str">
            <v>Darlington</v>
          </cell>
          <cell r="D73">
            <v>39291000</v>
          </cell>
        </row>
        <row r="74">
          <cell r="A74" t="str">
            <v>R159</v>
          </cell>
          <cell r="B74" t="str">
            <v>E2233</v>
          </cell>
          <cell r="C74" t="str">
            <v>Dartford</v>
          </cell>
          <cell r="D74">
            <v>5413001</v>
          </cell>
        </row>
        <row r="75">
          <cell r="A75" t="str">
            <v>R209</v>
          </cell>
          <cell r="B75" t="str">
            <v>E2832</v>
          </cell>
          <cell r="C75" t="str">
            <v>Daventry</v>
          </cell>
          <cell r="D75">
            <v>3995994</v>
          </cell>
        </row>
        <row r="76">
          <cell r="A76" t="str">
            <v>R621</v>
          </cell>
          <cell r="B76" t="str">
            <v>E1001</v>
          </cell>
          <cell r="C76" t="str">
            <v>Derby</v>
          </cell>
          <cell r="D76">
            <v>75194685</v>
          </cell>
        </row>
        <row r="77">
          <cell r="A77" t="str">
            <v>R60</v>
          </cell>
          <cell r="B77" t="str">
            <v>E1035</v>
          </cell>
          <cell r="C77" t="str">
            <v>Derbyshire Dales</v>
          </cell>
          <cell r="D77">
            <v>5322715</v>
          </cell>
        </row>
        <row r="78">
          <cell r="A78" t="str">
            <v>R350</v>
          </cell>
          <cell r="B78" t="str">
            <v>E4402</v>
          </cell>
          <cell r="C78" t="str">
            <v>Doncaster</v>
          </cell>
          <cell r="D78">
            <v>86716521</v>
          </cell>
        </row>
        <row r="79">
          <cell r="A79" t="str">
            <v>R160</v>
          </cell>
          <cell r="B79" t="str">
            <v>E2234</v>
          </cell>
          <cell r="C79" t="str">
            <v>Dover</v>
          </cell>
          <cell r="D79">
            <v>5946520</v>
          </cell>
        </row>
        <row r="80">
          <cell r="A80" t="str">
            <v>R360</v>
          </cell>
          <cell r="B80" t="str">
            <v>E4603</v>
          </cell>
          <cell r="C80" t="str">
            <v>Dudley</v>
          </cell>
          <cell r="D80">
            <v>96671000</v>
          </cell>
        </row>
        <row r="81">
          <cell r="A81" t="str">
            <v>R673</v>
          </cell>
          <cell r="B81" t="str">
            <v>E1302</v>
          </cell>
          <cell r="C81" t="str">
            <v>Durham</v>
          </cell>
          <cell r="D81">
            <v>174133773</v>
          </cell>
        </row>
        <row r="82">
          <cell r="A82" t="str">
            <v>R389</v>
          </cell>
          <cell r="B82" t="str">
            <v>E5036</v>
          </cell>
          <cell r="C82" t="str">
            <v>Ealing</v>
          </cell>
          <cell r="D82">
            <v>110864290</v>
          </cell>
        </row>
        <row r="83">
          <cell r="A83" t="str">
            <v>R23</v>
          </cell>
          <cell r="B83" t="str">
            <v>E0532</v>
          </cell>
          <cell r="C83" t="str">
            <v>East Cambridgeshire</v>
          </cell>
          <cell r="D83">
            <v>4017300</v>
          </cell>
        </row>
        <row r="84">
          <cell r="A84" t="str">
            <v>R61</v>
          </cell>
          <cell r="B84" t="str">
            <v>E1131</v>
          </cell>
          <cell r="C84" t="str">
            <v>East Devon</v>
          </cell>
          <cell r="D84">
            <v>6733090</v>
          </cell>
        </row>
        <row r="85">
          <cell r="A85" t="str">
            <v>R78</v>
          </cell>
          <cell r="B85" t="str">
            <v>E1233</v>
          </cell>
          <cell r="C85" t="str">
            <v>East Dorset</v>
          </cell>
          <cell r="D85">
            <v>7373717</v>
          </cell>
        </row>
        <row r="86">
          <cell r="A86" t="str">
            <v>R115</v>
          </cell>
          <cell r="B86" t="str">
            <v>E1732</v>
          </cell>
          <cell r="C86" t="str">
            <v>East Hampshire</v>
          </cell>
          <cell r="D86">
            <v>6501226</v>
          </cell>
        </row>
        <row r="87">
          <cell r="A87" t="str">
            <v>R138</v>
          </cell>
          <cell r="B87" t="str">
            <v>E1933</v>
          </cell>
          <cell r="C87" t="str">
            <v>East Hertfordshire</v>
          </cell>
          <cell r="D87">
            <v>8800671</v>
          </cell>
        </row>
        <row r="88">
          <cell r="A88" t="str">
            <v>R195</v>
          </cell>
          <cell r="B88" t="str">
            <v>E2532</v>
          </cell>
          <cell r="C88" t="str">
            <v>East Lindsey</v>
          </cell>
          <cell r="D88">
            <v>5034926</v>
          </cell>
        </row>
        <row r="89">
          <cell r="A89" t="str">
            <v>R210</v>
          </cell>
          <cell r="B89" t="str">
            <v>E2833</v>
          </cell>
          <cell r="C89" t="str">
            <v>East Northamptonshire</v>
          </cell>
          <cell r="D89">
            <v>3634939</v>
          </cell>
        </row>
        <row r="90">
          <cell r="A90" t="str">
            <v>R610</v>
          </cell>
          <cell r="B90" t="str">
            <v>E2001</v>
          </cell>
          <cell r="C90" t="str">
            <v>East Riding of Yorkshire</v>
          </cell>
          <cell r="D90">
            <v>132567420</v>
          </cell>
        </row>
        <row r="91">
          <cell r="A91" t="str">
            <v>R254</v>
          </cell>
          <cell r="B91" t="str">
            <v>E3432</v>
          </cell>
          <cell r="C91" t="str">
            <v>East Staffordshire</v>
          </cell>
          <cell r="D91">
            <v>6207130</v>
          </cell>
        </row>
        <row r="92">
          <cell r="A92" t="str">
            <v>R88</v>
          </cell>
          <cell r="B92" t="str">
            <v>E1432</v>
          </cell>
          <cell r="C92" t="str">
            <v>Eastbourne</v>
          </cell>
          <cell r="D92">
            <v>7299400</v>
          </cell>
        </row>
        <row r="93">
          <cell r="A93" t="str">
            <v>R116</v>
          </cell>
          <cell r="B93" t="str">
            <v>E1733</v>
          </cell>
          <cell r="C93" t="str">
            <v>Eastleigh</v>
          </cell>
          <cell r="D93">
            <v>5548880</v>
          </cell>
        </row>
        <row r="94">
          <cell r="A94" t="str">
            <v>R50</v>
          </cell>
          <cell r="B94" t="str">
            <v>E0935</v>
          </cell>
          <cell r="C94" t="str">
            <v>Eden</v>
          </cell>
          <cell r="D94">
            <v>3618973</v>
          </cell>
        </row>
        <row r="95">
          <cell r="A95" t="str">
            <v>R269</v>
          </cell>
          <cell r="B95" t="str">
            <v>E3631</v>
          </cell>
          <cell r="C95" t="str">
            <v>Elmbridge</v>
          </cell>
          <cell r="D95">
            <v>12607601</v>
          </cell>
        </row>
        <row r="96">
          <cell r="A96" t="str">
            <v>R390</v>
          </cell>
          <cell r="B96" t="str">
            <v>E5037</v>
          </cell>
          <cell r="C96" t="str">
            <v>Enfield</v>
          </cell>
          <cell r="D96">
            <v>100916600</v>
          </cell>
        </row>
        <row r="97">
          <cell r="A97" t="str">
            <v>R100</v>
          </cell>
          <cell r="B97" t="str">
            <v>E1537</v>
          </cell>
          <cell r="C97" t="str">
            <v>Epping Forest</v>
          </cell>
          <cell r="D97">
            <v>7616474</v>
          </cell>
        </row>
        <row r="98">
          <cell r="A98" t="str">
            <v>R270</v>
          </cell>
          <cell r="B98" t="str">
            <v>E3632</v>
          </cell>
          <cell r="C98" t="str">
            <v>Epsom &amp; Ewell</v>
          </cell>
          <cell r="D98">
            <v>5581317</v>
          </cell>
        </row>
        <row r="99">
          <cell r="A99" t="str">
            <v>R56</v>
          </cell>
          <cell r="B99" t="str">
            <v>E1036</v>
          </cell>
          <cell r="C99" t="str">
            <v>Erewash</v>
          </cell>
          <cell r="D99">
            <v>5252590</v>
          </cell>
        </row>
        <row r="100">
          <cell r="A100" t="str">
            <v>R62</v>
          </cell>
          <cell r="B100" t="str">
            <v>E1132</v>
          </cell>
          <cell r="C100" t="str">
            <v>Exeter</v>
          </cell>
          <cell r="D100">
            <v>4693008</v>
          </cell>
        </row>
        <row r="101">
          <cell r="A101" t="str">
            <v>R117</v>
          </cell>
          <cell r="B101" t="str">
            <v>E1734</v>
          </cell>
          <cell r="C101" t="str">
            <v>Fareham</v>
          </cell>
          <cell r="D101">
            <v>5837387</v>
          </cell>
        </row>
        <row r="102">
          <cell r="A102" t="str">
            <v>R24</v>
          </cell>
          <cell r="B102" t="str">
            <v>E0533</v>
          </cell>
          <cell r="C102" t="str">
            <v>Fenland</v>
          </cell>
          <cell r="D102">
            <v>6721854</v>
          </cell>
        </row>
        <row r="103">
          <cell r="A103" t="str">
            <v>R263</v>
          </cell>
          <cell r="B103" t="str">
            <v>E3532</v>
          </cell>
          <cell r="C103" t="str">
            <v>Forest Heath</v>
          </cell>
          <cell r="D103">
            <v>2288391</v>
          </cell>
        </row>
        <row r="104">
          <cell r="A104" t="str">
            <v>R110</v>
          </cell>
          <cell r="B104" t="str">
            <v>E1633</v>
          </cell>
          <cell r="C104" t="str">
            <v>Forest of Dean</v>
          </cell>
          <cell r="D104">
            <v>4381100</v>
          </cell>
        </row>
        <row r="105">
          <cell r="A105" t="str">
            <v>R175</v>
          </cell>
          <cell r="B105" t="str">
            <v>E2335</v>
          </cell>
          <cell r="C105" t="str">
            <v>Fylde</v>
          </cell>
          <cell r="D105">
            <v>5253212</v>
          </cell>
        </row>
        <row r="106">
          <cell r="A106" t="str">
            <v>R353</v>
          </cell>
          <cell r="B106" t="str">
            <v>E4501</v>
          </cell>
          <cell r="C106" t="str">
            <v>Gateshead</v>
          </cell>
          <cell r="D106">
            <v>73454978</v>
          </cell>
        </row>
        <row r="107">
          <cell r="A107" t="str">
            <v>R232</v>
          </cell>
          <cell r="B107" t="str">
            <v>E3034</v>
          </cell>
          <cell r="C107" t="str">
            <v>Gedling</v>
          </cell>
          <cell r="D107">
            <v>5450823</v>
          </cell>
        </row>
        <row r="108">
          <cell r="A108" t="str">
            <v>R111</v>
          </cell>
          <cell r="B108" t="str">
            <v>E1634</v>
          </cell>
          <cell r="C108" t="str">
            <v>Gloucester</v>
          </cell>
          <cell r="D108">
            <v>6394031</v>
          </cell>
        </row>
        <row r="109">
          <cell r="A109" t="str">
            <v>R118</v>
          </cell>
          <cell r="B109" t="str">
            <v>E1735</v>
          </cell>
          <cell r="C109" t="str">
            <v>Gosport</v>
          </cell>
          <cell r="D109">
            <v>5200130</v>
          </cell>
        </row>
        <row r="110">
          <cell r="A110" t="str">
            <v>R162</v>
          </cell>
          <cell r="B110" t="str">
            <v>E2236</v>
          </cell>
          <cell r="C110" t="str">
            <v>Gravesham</v>
          </cell>
          <cell r="D110">
            <v>5783890</v>
          </cell>
        </row>
        <row r="111">
          <cell r="A111" t="str">
            <v>R203</v>
          </cell>
          <cell r="B111" t="str">
            <v>E2633</v>
          </cell>
          <cell r="C111" t="str">
            <v>Great Yarmouth</v>
          </cell>
          <cell r="D111">
            <v>3831214</v>
          </cell>
        </row>
        <row r="112">
          <cell r="A112" t="str">
            <v>R372</v>
          </cell>
          <cell r="B112" t="str">
            <v>E5012</v>
          </cell>
          <cell r="C112" t="str">
            <v>Greenwich</v>
          </cell>
          <cell r="D112">
            <v>68381050</v>
          </cell>
        </row>
        <row r="113">
          <cell r="A113" t="str">
            <v>R271</v>
          </cell>
          <cell r="B113" t="str">
            <v>E3633</v>
          </cell>
          <cell r="C113" t="str">
            <v>Guildford</v>
          </cell>
          <cell r="D113">
            <v>8323650</v>
          </cell>
        </row>
        <row r="114">
          <cell r="A114" t="str">
            <v>R373</v>
          </cell>
          <cell r="B114" t="str">
            <v>E5013</v>
          </cell>
          <cell r="C114" t="str">
            <v>Hackney</v>
          </cell>
          <cell r="D114">
            <v>63797000</v>
          </cell>
        </row>
        <row r="115">
          <cell r="A115" t="str">
            <v>R650</v>
          </cell>
          <cell r="B115" t="str">
            <v>E0601</v>
          </cell>
          <cell r="C115" t="str">
            <v>Halton</v>
          </cell>
          <cell r="D115">
            <v>38648721</v>
          </cell>
        </row>
        <row r="116">
          <cell r="A116" t="str">
            <v>R222</v>
          </cell>
          <cell r="B116" t="str">
            <v>E2732</v>
          </cell>
          <cell r="C116" t="str">
            <v>Hambleton</v>
          </cell>
          <cell r="D116">
            <v>3105876</v>
          </cell>
        </row>
        <row r="117">
          <cell r="A117" t="str">
            <v>R374</v>
          </cell>
          <cell r="B117" t="str">
            <v>E5014</v>
          </cell>
          <cell r="C117" t="str">
            <v>Hammersmith and Fulham</v>
          </cell>
          <cell r="D117">
            <v>52390000</v>
          </cell>
        </row>
        <row r="118">
          <cell r="A118" t="str">
            <v>R187</v>
          </cell>
          <cell r="B118" t="str">
            <v>E2433</v>
          </cell>
          <cell r="C118" t="str">
            <v>Harborough</v>
          </cell>
          <cell r="D118">
            <v>5161628</v>
          </cell>
        </row>
        <row r="119">
          <cell r="A119" t="str">
            <v>R391</v>
          </cell>
          <cell r="B119" t="str">
            <v>E5038</v>
          </cell>
          <cell r="C119" t="str">
            <v>Haringey</v>
          </cell>
          <cell r="D119">
            <v>83861382</v>
          </cell>
        </row>
        <row r="120">
          <cell r="A120" t="str">
            <v>R101</v>
          </cell>
          <cell r="B120" t="str">
            <v>E1538</v>
          </cell>
          <cell r="C120" t="str">
            <v>Harlow</v>
          </cell>
          <cell r="D120">
            <v>6387575</v>
          </cell>
        </row>
        <row r="121">
          <cell r="A121" t="str">
            <v>R614</v>
          </cell>
          <cell r="B121" t="str">
            <v>E2753</v>
          </cell>
          <cell r="C121" t="str">
            <v>Harrogate</v>
          </cell>
          <cell r="D121">
            <v>13008898</v>
          </cell>
        </row>
        <row r="122">
          <cell r="A122" t="str">
            <v>R392</v>
          </cell>
          <cell r="B122" t="str">
            <v>E5039</v>
          </cell>
          <cell r="C122" t="str">
            <v>Harrow</v>
          </cell>
          <cell r="D122">
            <v>98495756</v>
          </cell>
        </row>
        <row r="123">
          <cell r="A123" t="str">
            <v>R119</v>
          </cell>
          <cell r="B123" t="str">
            <v>E1736</v>
          </cell>
          <cell r="C123" t="str">
            <v>Hart</v>
          </cell>
          <cell r="D123">
            <v>5767041</v>
          </cell>
        </row>
        <row r="124">
          <cell r="A124" t="str">
            <v>R606</v>
          </cell>
          <cell r="B124" t="str">
            <v>E0701</v>
          </cell>
          <cell r="C124" t="str">
            <v>Hartlepool</v>
          </cell>
          <cell r="D124">
            <v>31635308</v>
          </cell>
        </row>
        <row r="125">
          <cell r="A125" t="str">
            <v>R89</v>
          </cell>
          <cell r="B125" t="str">
            <v>E1433</v>
          </cell>
          <cell r="C125" t="str">
            <v>Hastings</v>
          </cell>
          <cell r="D125">
            <v>5835486</v>
          </cell>
        </row>
        <row r="126">
          <cell r="A126" t="str">
            <v>R120</v>
          </cell>
          <cell r="B126" t="str">
            <v>E1737</v>
          </cell>
          <cell r="C126" t="str">
            <v>Havant</v>
          </cell>
          <cell r="D126">
            <v>7488750</v>
          </cell>
        </row>
        <row r="127">
          <cell r="A127" t="str">
            <v>R393</v>
          </cell>
          <cell r="B127" t="str">
            <v>E5040</v>
          </cell>
          <cell r="C127" t="str">
            <v>Havering</v>
          </cell>
          <cell r="D127">
            <v>101311085</v>
          </cell>
        </row>
        <row r="128">
          <cell r="A128" t="str">
            <v>R656</v>
          </cell>
          <cell r="B128" t="str">
            <v>E1801</v>
          </cell>
          <cell r="C128" t="str">
            <v>Herefordshire</v>
          </cell>
          <cell r="D128">
            <v>83963155</v>
          </cell>
        </row>
        <row r="129">
          <cell r="A129" t="str">
            <v>R139</v>
          </cell>
          <cell r="B129" t="str">
            <v>E1934</v>
          </cell>
          <cell r="C129" t="str">
            <v>Hertsmere</v>
          </cell>
          <cell r="D129">
            <v>6129603</v>
          </cell>
        </row>
        <row r="130">
          <cell r="A130" t="str">
            <v>R57</v>
          </cell>
          <cell r="B130" t="str">
            <v>E1037</v>
          </cell>
          <cell r="C130" t="str">
            <v>High Peak</v>
          </cell>
          <cell r="D130">
            <v>5089050</v>
          </cell>
        </row>
        <row r="131">
          <cell r="A131" t="str">
            <v>R394</v>
          </cell>
          <cell r="B131" t="str">
            <v>E5041</v>
          </cell>
          <cell r="C131" t="str">
            <v>Hillingdon</v>
          </cell>
          <cell r="D131">
            <v>101499216</v>
          </cell>
        </row>
        <row r="132">
          <cell r="A132" t="str">
            <v>R188</v>
          </cell>
          <cell r="B132" t="str">
            <v>E2434</v>
          </cell>
          <cell r="C132" t="str">
            <v>Hinckley and Bosworth</v>
          </cell>
          <cell r="D132">
            <v>3990359</v>
          </cell>
        </row>
        <row r="133">
          <cell r="A133" t="str">
            <v>R289</v>
          </cell>
          <cell r="B133" t="str">
            <v>E3835</v>
          </cell>
          <cell r="C133" t="str">
            <v>Horsham</v>
          </cell>
          <cell r="D133">
            <v>7958997</v>
          </cell>
        </row>
        <row r="134">
          <cell r="A134" t="str">
            <v>R395</v>
          </cell>
          <cell r="B134" t="str">
            <v>E5042</v>
          </cell>
          <cell r="C134" t="str">
            <v>Hounslow</v>
          </cell>
          <cell r="D134">
            <v>85043452</v>
          </cell>
        </row>
        <row r="135">
          <cell r="A135" t="str">
            <v>R648</v>
          </cell>
          <cell r="B135" t="str">
            <v>E0551</v>
          </cell>
          <cell r="C135" t="str">
            <v>Huntingdonshire</v>
          </cell>
          <cell r="D135">
            <v>7768256</v>
          </cell>
        </row>
        <row r="136">
          <cell r="A136" t="str">
            <v>R176</v>
          </cell>
          <cell r="B136" t="str">
            <v>E2336</v>
          </cell>
          <cell r="C136" t="str">
            <v>Hyndburn</v>
          </cell>
          <cell r="D136">
            <v>4343918</v>
          </cell>
        </row>
        <row r="137">
          <cell r="A137" t="str">
            <v>R264</v>
          </cell>
          <cell r="B137" t="str">
            <v>E3533</v>
          </cell>
          <cell r="C137" t="str">
            <v>Ipswich</v>
          </cell>
          <cell r="D137">
            <v>11975472</v>
          </cell>
        </row>
        <row r="138">
          <cell r="A138" t="str">
            <v>R601</v>
          </cell>
          <cell r="B138" t="str">
            <v>E2101</v>
          </cell>
          <cell r="C138" t="str">
            <v>Isle of Wight Council</v>
          </cell>
          <cell r="D138">
            <v>66458137</v>
          </cell>
        </row>
        <row r="139">
          <cell r="A139" t="str">
            <v>R403</v>
          </cell>
          <cell r="B139" t="str">
            <v>E4001</v>
          </cell>
          <cell r="C139" t="str">
            <v>Isles of Scilly</v>
          </cell>
          <cell r="D139">
            <v>1415946</v>
          </cell>
        </row>
        <row r="140">
          <cell r="A140" t="str">
            <v>R375</v>
          </cell>
          <cell r="B140" t="str">
            <v>E5015</v>
          </cell>
          <cell r="C140" t="str">
            <v>Islington</v>
          </cell>
          <cell r="D140">
            <v>70634000</v>
          </cell>
        </row>
        <row r="141">
          <cell r="A141" t="str">
            <v>R376</v>
          </cell>
          <cell r="B141" t="str">
            <v>E5016</v>
          </cell>
          <cell r="C141" t="str">
            <v>Kensington and Chelsea</v>
          </cell>
          <cell r="D141">
            <v>72606207</v>
          </cell>
        </row>
        <row r="142">
          <cell r="A142" t="str">
            <v>R211</v>
          </cell>
          <cell r="B142" t="str">
            <v>E2834</v>
          </cell>
          <cell r="C142" t="str">
            <v>Kettering</v>
          </cell>
          <cell r="D142">
            <v>6036700</v>
          </cell>
        </row>
        <row r="143">
          <cell r="A143" t="str">
            <v>R207</v>
          </cell>
          <cell r="B143" t="str">
            <v>E2634</v>
          </cell>
          <cell r="C143" t="str">
            <v>Kings Lynn and West Norfolk</v>
          </cell>
          <cell r="D143">
            <v>5789741</v>
          </cell>
        </row>
        <row r="144">
          <cell r="A144" t="str">
            <v>R611</v>
          </cell>
          <cell r="B144" t="str">
            <v>E2002</v>
          </cell>
          <cell r="C144" t="str">
            <v>Kingston upon Hull</v>
          </cell>
          <cell r="D144">
            <v>63627567</v>
          </cell>
        </row>
        <row r="145">
          <cell r="A145" t="str">
            <v>R396</v>
          </cell>
          <cell r="B145" t="str">
            <v>E5043</v>
          </cell>
          <cell r="C145" t="str">
            <v>Kingston upon Thames</v>
          </cell>
          <cell r="D145">
            <v>81818764</v>
          </cell>
        </row>
        <row r="146">
          <cell r="A146" t="str">
            <v>R367</v>
          </cell>
          <cell r="B146" t="str">
            <v>E4703</v>
          </cell>
          <cell r="C146" t="str">
            <v>Kirklees</v>
          </cell>
          <cell r="D146">
            <v>140974613</v>
          </cell>
        </row>
        <row r="147">
          <cell r="A147" t="str">
            <v>R344</v>
          </cell>
          <cell r="B147" t="str">
            <v>E4301</v>
          </cell>
          <cell r="C147" t="str">
            <v>Knowsley</v>
          </cell>
          <cell r="D147">
            <v>40643391</v>
          </cell>
        </row>
        <row r="148">
          <cell r="A148" t="str">
            <v>R377</v>
          </cell>
          <cell r="B148" t="str">
            <v>E5017</v>
          </cell>
          <cell r="C148" t="str">
            <v>Lambeth</v>
          </cell>
          <cell r="D148">
            <v>92274986</v>
          </cell>
        </row>
        <row r="149">
          <cell r="A149" t="str">
            <v>R177</v>
          </cell>
          <cell r="B149" t="str">
            <v>E2337</v>
          </cell>
          <cell r="C149" t="str">
            <v>Lancaster</v>
          </cell>
          <cell r="D149">
            <v>7852800</v>
          </cell>
        </row>
        <row r="150">
          <cell r="A150" t="str">
            <v>R368</v>
          </cell>
          <cell r="B150" t="str">
            <v>E4704</v>
          </cell>
          <cell r="C150" t="str">
            <v>Leeds</v>
          </cell>
          <cell r="D150">
            <v>249906621</v>
          </cell>
        </row>
        <row r="151">
          <cell r="A151" t="str">
            <v>R628</v>
          </cell>
          <cell r="B151" t="str">
            <v>E2401</v>
          </cell>
          <cell r="C151" t="str">
            <v>Leicester</v>
          </cell>
          <cell r="D151">
            <v>85802400</v>
          </cell>
        </row>
        <row r="152">
          <cell r="A152" t="str">
            <v>R91</v>
          </cell>
          <cell r="B152" t="str">
            <v>E1435</v>
          </cell>
          <cell r="C152" t="str">
            <v>Lewes</v>
          </cell>
          <cell r="D152">
            <v>6632448</v>
          </cell>
        </row>
        <row r="153">
          <cell r="A153" t="str">
            <v>R378</v>
          </cell>
          <cell r="B153" t="str">
            <v>E5018</v>
          </cell>
          <cell r="C153" t="str">
            <v>Lewisham</v>
          </cell>
          <cell r="D153">
            <v>80084100</v>
          </cell>
        </row>
        <row r="154">
          <cell r="A154" t="str">
            <v>R255</v>
          </cell>
          <cell r="B154" t="str">
            <v>E3433</v>
          </cell>
          <cell r="C154" t="str">
            <v>Lichfield</v>
          </cell>
          <cell r="D154">
            <v>5620560</v>
          </cell>
        </row>
        <row r="155">
          <cell r="A155" t="str">
            <v>R196</v>
          </cell>
          <cell r="B155" t="str">
            <v>E2533</v>
          </cell>
          <cell r="C155" t="str">
            <v>Lincoln</v>
          </cell>
          <cell r="D155">
            <v>5636661</v>
          </cell>
        </row>
        <row r="156">
          <cell r="A156" t="str">
            <v>R345</v>
          </cell>
          <cell r="B156" t="str">
            <v>E4302</v>
          </cell>
          <cell r="C156" t="str">
            <v>Liverpool</v>
          </cell>
          <cell r="D156">
            <v>130782012</v>
          </cell>
        </row>
        <row r="157">
          <cell r="A157" t="str">
            <v>R619</v>
          </cell>
          <cell r="B157" t="str">
            <v>E0201</v>
          </cell>
          <cell r="C157" t="str">
            <v>Luton</v>
          </cell>
          <cell r="D157">
            <v>57985332</v>
          </cell>
        </row>
        <row r="158">
          <cell r="A158" t="str">
            <v>R163</v>
          </cell>
          <cell r="B158" t="str">
            <v>E2237</v>
          </cell>
          <cell r="C158" t="str">
            <v>Maidstone</v>
          </cell>
          <cell r="D158">
            <v>13429409</v>
          </cell>
        </row>
        <row r="159">
          <cell r="A159" t="str">
            <v>R102</v>
          </cell>
          <cell r="B159" t="str">
            <v>E1539</v>
          </cell>
          <cell r="C159" t="str">
            <v>Maldon</v>
          </cell>
          <cell r="D159">
            <v>4121717</v>
          </cell>
        </row>
        <row r="160">
          <cell r="A160" t="str">
            <v>R657</v>
          </cell>
          <cell r="B160" t="str">
            <v>E1851</v>
          </cell>
          <cell r="C160" t="str">
            <v>Malvern Hills</v>
          </cell>
          <cell r="D160">
            <v>3982105</v>
          </cell>
        </row>
        <row r="161">
          <cell r="A161" t="str">
            <v>R336</v>
          </cell>
          <cell r="B161" t="str">
            <v>E4203</v>
          </cell>
          <cell r="C161" t="str">
            <v>Manchester</v>
          </cell>
          <cell r="D161">
            <v>118807771</v>
          </cell>
        </row>
        <row r="162">
          <cell r="A162" t="str">
            <v>R233</v>
          </cell>
          <cell r="B162" t="str">
            <v>E3035</v>
          </cell>
          <cell r="C162" t="str">
            <v>Mansfield</v>
          </cell>
          <cell r="D162">
            <v>5126238</v>
          </cell>
        </row>
        <row r="163">
          <cell r="A163" t="str">
            <v>R658</v>
          </cell>
          <cell r="B163" t="str">
            <v>E2201</v>
          </cell>
          <cell r="C163" t="str">
            <v>Medway</v>
          </cell>
          <cell r="D163">
            <v>95249451</v>
          </cell>
        </row>
        <row r="164">
          <cell r="A164" t="str">
            <v>R190</v>
          </cell>
          <cell r="B164" t="str">
            <v>E2436</v>
          </cell>
          <cell r="C164" t="str">
            <v>Melton</v>
          </cell>
          <cell r="D164">
            <v>3242239</v>
          </cell>
        </row>
        <row r="165">
          <cell r="A165" t="str">
            <v>R248</v>
          </cell>
          <cell r="B165" t="str">
            <v>E3331</v>
          </cell>
          <cell r="C165" t="str">
            <v>Mendip</v>
          </cell>
          <cell r="D165">
            <v>5603077</v>
          </cell>
        </row>
        <row r="166">
          <cell r="A166" t="str">
            <v>R397</v>
          </cell>
          <cell r="B166" t="str">
            <v>E5044</v>
          </cell>
          <cell r="C166" t="str">
            <v>Merton</v>
          </cell>
          <cell r="D166">
            <v>77051300</v>
          </cell>
        </row>
        <row r="167">
          <cell r="A167" t="str">
            <v>R67</v>
          </cell>
          <cell r="B167" t="str">
            <v>E1133</v>
          </cell>
          <cell r="C167" t="str">
            <v>Mid Devon</v>
          </cell>
          <cell r="D167">
            <v>4970830</v>
          </cell>
        </row>
        <row r="168">
          <cell r="A168" t="str">
            <v>R265</v>
          </cell>
          <cell r="B168" t="str">
            <v>E3534</v>
          </cell>
          <cell r="C168" t="str">
            <v>Mid Suffolk</v>
          </cell>
          <cell r="D168">
            <v>5459921</v>
          </cell>
        </row>
        <row r="169">
          <cell r="A169" t="str">
            <v>R290</v>
          </cell>
          <cell r="B169" t="str">
            <v>E3836</v>
          </cell>
          <cell r="C169" t="str">
            <v>Mid Sussex</v>
          </cell>
          <cell r="D169">
            <v>8521573</v>
          </cell>
        </row>
        <row r="170">
          <cell r="A170" t="str">
            <v>R607</v>
          </cell>
          <cell r="B170" t="str">
            <v>E0702</v>
          </cell>
          <cell r="C170" t="str">
            <v>Middlesbrough</v>
          </cell>
          <cell r="D170">
            <v>42557298</v>
          </cell>
        </row>
        <row r="171">
          <cell r="A171" t="str">
            <v>R620</v>
          </cell>
          <cell r="B171" t="str">
            <v>E0401</v>
          </cell>
          <cell r="C171" t="str">
            <v>Milton Keynes</v>
          </cell>
          <cell r="D171">
            <v>91069927</v>
          </cell>
        </row>
        <row r="172">
          <cell r="A172" t="str">
            <v>R272</v>
          </cell>
          <cell r="B172" t="str">
            <v>E3634</v>
          </cell>
          <cell r="C172" t="str">
            <v>Mole Valley</v>
          </cell>
          <cell r="D172">
            <v>6361729</v>
          </cell>
        </row>
        <row r="173">
          <cell r="A173" t="str">
            <v>R121</v>
          </cell>
          <cell r="B173" t="str">
            <v>E1738</v>
          </cell>
          <cell r="C173" t="str">
            <v>New Forest</v>
          </cell>
          <cell r="D173">
            <v>10777660</v>
          </cell>
        </row>
        <row r="174">
          <cell r="A174" t="str">
            <v>R234</v>
          </cell>
          <cell r="B174" t="str">
            <v>E3036</v>
          </cell>
          <cell r="C174" t="str">
            <v>Newark and Sherwood</v>
          </cell>
          <cell r="D174">
            <v>5910188</v>
          </cell>
        </row>
        <row r="175">
          <cell r="A175" t="str">
            <v>R354</v>
          </cell>
          <cell r="B175" t="str">
            <v>E4502</v>
          </cell>
          <cell r="C175" t="str">
            <v>Newcastle upon Tyne</v>
          </cell>
          <cell r="D175">
            <v>86626976</v>
          </cell>
        </row>
        <row r="176">
          <cell r="A176" t="str">
            <v>R256</v>
          </cell>
          <cell r="B176" t="str">
            <v>E3434</v>
          </cell>
          <cell r="C176" t="str">
            <v>Newcastle-under-Lyme</v>
          </cell>
          <cell r="D176">
            <v>6235367</v>
          </cell>
        </row>
        <row r="177">
          <cell r="A177" t="str">
            <v>R398</v>
          </cell>
          <cell r="B177" t="str">
            <v>E5045</v>
          </cell>
          <cell r="C177" t="str">
            <v>Newham</v>
          </cell>
          <cell r="D177">
            <v>63448936</v>
          </cell>
        </row>
        <row r="178">
          <cell r="A178" t="str">
            <v>R63</v>
          </cell>
          <cell r="B178" t="str">
            <v>E1134</v>
          </cell>
          <cell r="C178" t="str">
            <v>North Devon</v>
          </cell>
          <cell r="D178">
            <v>5219650</v>
          </cell>
        </row>
        <row r="179">
          <cell r="A179" t="str">
            <v>R73</v>
          </cell>
          <cell r="B179" t="str">
            <v>E1234</v>
          </cell>
          <cell r="C179" t="str">
            <v>North Dorset</v>
          </cell>
          <cell r="D179">
            <v>2926142</v>
          </cell>
        </row>
        <row r="180">
          <cell r="A180" t="str">
            <v>R58</v>
          </cell>
          <cell r="B180" t="str">
            <v>E1038</v>
          </cell>
          <cell r="C180" t="str">
            <v>North East Derbyshire</v>
          </cell>
          <cell r="D180">
            <v>5125242</v>
          </cell>
        </row>
        <row r="181">
          <cell r="A181" t="str">
            <v>R612</v>
          </cell>
          <cell r="B181" t="str">
            <v>E2003</v>
          </cell>
          <cell r="C181" t="str">
            <v>North East Lincolnshire</v>
          </cell>
          <cell r="D181">
            <v>52059564</v>
          </cell>
        </row>
        <row r="182">
          <cell r="A182" t="str">
            <v>R140</v>
          </cell>
          <cell r="B182" t="str">
            <v>E1935</v>
          </cell>
          <cell r="C182" t="str">
            <v>North Hertfordshire</v>
          </cell>
          <cell r="D182">
            <v>9853746</v>
          </cell>
        </row>
        <row r="183">
          <cell r="A183" t="str">
            <v>R197</v>
          </cell>
          <cell r="B183" t="str">
            <v>E2534</v>
          </cell>
          <cell r="C183" t="str">
            <v>North Kesteven</v>
          </cell>
          <cell r="D183">
            <v>5152404</v>
          </cell>
        </row>
        <row r="184">
          <cell r="A184" t="str">
            <v>R613</v>
          </cell>
          <cell r="B184" t="str">
            <v>E2004</v>
          </cell>
          <cell r="C184" t="str">
            <v>North Lincolnshire</v>
          </cell>
          <cell r="D184">
            <v>57913733</v>
          </cell>
        </row>
        <row r="185">
          <cell r="A185" t="str">
            <v>R204</v>
          </cell>
          <cell r="B185" t="str">
            <v>E2635</v>
          </cell>
          <cell r="C185" t="str">
            <v>North Norfolk</v>
          </cell>
          <cell r="D185">
            <v>5176239</v>
          </cell>
        </row>
        <row r="186">
          <cell r="A186" t="str">
            <v>R605</v>
          </cell>
          <cell r="B186" t="str">
            <v>E0104</v>
          </cell>
          <cell r="C186" t="str">
            <v>North Somerset</v>
          </cell>
          <cell r="D186">
            <v>86194434</v>
          </cell>
        </row>
        <row r="187">
          <cell r="A187" t="str">
            <v>R355</v>
          </cell>
          <cell r="B187" t="str">
            <v>E4503</v>
          </cell>
          <cell r="C187" t="str">
            <v>North Tyneside</v>
          </cell>
          <cell r="D187">
            <v>74933329</v>
          </cell>
        </row>
        <row r="188">
          <cell r="A188" t="str">
            <v>R280</v>
          </cell>
          <cell r="B188" t="str">
            <v>E3731</v>
          </cell>
          <cell r="C188" t="str">
            <v>North Warwickshire</v>
          </cell>
          <cell r="D188">
            <v>4081020</v>
          </cell>
        </row>
        <row r="189">
          <cell r="A189" t="str">
            <v>R191</v>
          </cell>
          <cell r="B189" t="str">
            <v>E2437</v>
          </cell>
          <cell r="C189" t="str">
            <v>North West Leicestershire</v>
          </cell>
          <cell r="D189">
            <v>5122189</v>
          </cell>
        </row>
        <row r="190">
          <cell r="A190" t="str">
            <v>R212</v>
          </cell>
          <cell r="B190" t="str">
            <v>E2835</v>
          </cell>
          <cell r="C190" t="str">
            <v>Northampton</v>
          </cell>
          <cell r="D190">
            <v>12875243</v>
          </cell>
        </row>
        <row r="191">
          <cell r="A191" t="str">
            <v>R674</v>
          </cell>
          <cell r="B191" t="str">
            <v>E2901</v>
          </cell>
          <cell r="C191" t="str">
            <v>Northumberland</v>
          </cell>
          <cell r="D191">
            <v>139527936</v>
          </cell>
        </row>
        <row r="192">
          <cell r="A192" t="str">
            <v>R205</v>
          </cell>
          <cell r="B192" t="str">
            <v>E2636</v>
          </cell>
          <cell r="C192" t="str">
            <v>Norwich</v>
          </cell>
          <cell r="D192">
            <v>8082033</v>
          </cell>
        </row>
        <row r="193">
          <cell r="A193" t="str">
            <v>R661</v>
          </cell>
          <cell r="B193" t="str">
            <v>E3001</v>
          </cell>
          <cell r="C193" t="str">
            <v>Nottingham</v>
          </cell>
          <cell r="D193">
            <v>89108406</v>
          </cell>
        </row>
        <row r="194">
          <cell r="A194" t="str">
            <v>R281</v>
          </cell>
          <cell r="B194" t="str">
            <v>E3732</v>
          </cell>
          <cell r="C194" t="str">
            <v>Nuneaton and Bedworth</v>
          </cell>
          <cell r="D194">
            <v>7435472</v>
          </cell>
        </row>
        <row r="195">
          <cell r="A195" t="str">
            <v>R192</v>
          </cell>
          <cell r="B195" t="str">
            <v>E2438</v>
          </cell>
          <cell r="C195" t="str">
            <v>Oadby and Wigston</v>
          </cell>
          <cell r="D195">
            <v>3383197</v>
          </cell>
        </row>
        <row r="196">
          <cell r="A196" t="str">
            <v>R337</v>
          </cell>
          <cell r="B196" t="str">
            <v>E4204</v>
          </cell>
          <cell r="C196" t="str">
            <v>Oldham</v>
          </cell>
          <cell r="D196">
            <v>74384923</v>
          </cell>
        </row>
        <row r="197">
          <cell r="A197" t="str">
            <v>R238</v>
          </cell>
          <cell r="B197" t="str">
            <v>E3132</v>
          </cell>
          <cell r="C197" t="str">
            <v>Oxford</v>
          </cell>
          <cell r="D197">
            <v>11900498</v>
          </cell>
        </row>
        <row r="198">
          <cell r="A198" t="str">
            <v>R178</v>
          </cell>
          <cell r="B198" t="str">
            <v>E2338</v>
          </cell>
          <cell r="C198" t="str">
            <v>Pendle</v>
          </cell>
          <cell r="D198">
            <v>5436750</v>
          </cell>
        </row>
        <row r="199">
          <cell r="A199" t="str">
            <v>R649</v>
          </cell>
          <cell r="B199" t="str">
            <v>E0501</v>
          </cell>
          <cell r="C199" t="str">
            <v>Peterborough</v>
          </cell>
          <cell r="D199">
            <v>59001842</v>
          </cell>
        </row>
        <row r="200">
          <cell r="A200" t="str">
            <v>R652</v>
          </cell>
          <cell r="B200" t="str">
            <v>E1101</v>
          </cell>
          <cell r="C200" t="str">
            <v>Plymouth</v>
          </cell>
          <cell r="D200">
            <v>90406907</v>
          </cell>
        </row>
        <row r="201">
          <cell r="A201" t="str">
            <v>R623</v>
          </cell>
          <cell r="B201" t="str">
            <v>E1201</v>
          </cell>
          <cell r="C201" t="str">
            <v>Poole</v>
          </cell>
          <cell r="D201">
            <v>66295757</v>
          </cell>
        </row>
        <row r="202">
          <cell r="A202" t="str">
            <v>R626</v>
          </cell>
          <cell r="B202" t="str">
            <v>E1701</v>
          </cell>
          <cell r="C202" t="str">
            <v>Portsmouth</v>
          </cell>
          <cell r="D202">
            <v>62415838</v>
          </cell>
        </row>
        <row r="203">
          <cell r="A203" t="str">
            <v>R179</v>
          </cell>
          <cell r="B203" t="str">
            <v>E2339</v>
          </cell>
          <cell r="C203" t="str">
            <v>Preston</v>
          </cell>
          <cell r="D203">
            <v>9871342</v>
          </cell>
        </row>
        <row r="204">
          <cell r="A204" t="str">
            <v>R75</v>
          </cell>
          <cell r="B204" t="str">
            <v>E1236</v>
          </cell>
          <cell r="C204" t="str">
            <v>Purbeck</v>
          </cell>
          <cell r="D204">
            <v>3181468</v>
          </cell>
        </row>
        <row r="205">
          <cell r="A205" t="str">
            <v>R644</v>
          </cell>
          <cell r="B205" t="str">
            <v>E0303</v>
          </cell>
          <cell r="C205" t="str">
            <v>Reading</v>
          </cell>
          <cell r="D205">
            <v>68461579</v>
          </cell>
        </row>
        <row r="206">
          <cell r="A206" t="str">
            <v>R399</v>
          </cell>
          <cell r="B206" t="str">
            <v>E5046</v>
          </cell>
          <cell r="C206" t="str">
            <v>Redbridge</v>
          </cell>
          <cell r="D206">
            <v>88267180</v>
          </cell>
        </row>
        <row r="207">
          <cell r="A207" t="str">
            <v>R608</v>
          </cell>
          <cell r="B207" t="str">
            <v>E0703</v>
          </cell>
          <cell r="C207" t="str">
            <v>Redcar and Cleveland</v>
          </cell>
          <cell r="D207">
            <v>51395172</v>
          </cell>
        </row>
        <row r="208">
          <cell r="A208" t="str">
            <v>R131</v>
          </cell>
          <cell r="B208" t="str">
            <v>E1835</v>
          </cell>
          <cell r="C208" t="str">
            <v>Redditch</v>
          </cell>
          <cell r="D208">
            <v>5396888</v>
          </cell>
        </row>
        <row r="209">
          <cell r="A209" t="str">
            <v>R273</v>
          </cell>
          <cell r="B209" t="str">
            <v>E3635</v>
          </cell>
          <cell r="C209" t="str">
            <v>Reigate and Banstead</v>
          </cell>
          <cell r="D209">
            <v>11839599</v>
          </cell>
        </row>
        <row r="210">
          <cell r="A210" t="str">
            <v>R180</v>
          </cell>
          <cell r="B210" t="str">
            <v>E2340</v>
          </cell>
          <cell r="C210" t="str">
            <v>Ribble Valley</v>
          </cell>
          <cell r="D210">
            <v>3053395</v>
          </cell>
        </row>
        <row r="211">
          <cell r="A211" t="str">
            <v>R400</v>
          </cell>
          <cell r="B211" t="str">
            <v>E5047</v>
          </cell>
          <cell r="C211" t="str">
            <v>Richmond upon Thames</v>
          </cell>
          <cell r="D211">
            <v>110326100</v>
          </cell>
        </row>
        <row r="212">
          <cell r="A212" t="str">
            <v>R224</v>
          </cell>
          <cell r="B212" t="str">
            <v>E2734</v>
          </cell>
          <cell r="C212" t="str">
            <v>Richmondshire</v>
          </cell>
          <cell r="D212">
            <v>3748127</v>
          </cell>
        </row>
        <row r="213">
          <cell r="A213" t="str">
            <v>R338</v>
          </cell>
          <cell r="B213" t="str">
            <v>E4205</v>
          </cell>
          <cell r="C213" t="str">
            <v>Rochdale</v>
          </cell>
          <cell r="D213">
            <v>67507788</v>
          </cell>
        </row>
        <row r="214">
          <cell r="A214" t="str">
            <v>R103</v>
          </cell>
          <cell r="B214" t="str">
            <v>E1540</v>
          </cell>
          <cell r="C214" t="str">
            <v>Rochford</v>
          </cell>
          <cell r="D214">
            <v>6316678</v>
          </cell>
        </row>
        <row r="215">
          <cell r="A215" t="str">
            <v>R181</v>
          </cell>
          <cell r="B215" t="str">
            <v>E2341</v>
          </cell>
          <cell r="C215" t="str">
            <v>Rossendale</v>
          </cell>
          <cell r="D215">
            <v>4891380</v>
          </cell>
        </row>
        <row r="216">
          <cell r="A216" t="str">
            <v>R92</v>
          </cell>
          <cell r="B216" t="str">
            <v>E1436</v>
          </cell>
          <cell r="C216" t="str">
            <v>Rother</v>
          </cell>
          <cell r="D216">
            <v>6457050</v>
          </cell>
        </row>
        <row r="217">
          <cell r="A217" t="str">
            <v>R351</v>
          </cell>
          <cell r="B217" t="str">
            <v>E4403</v>
          </cell>
          <cell r="C217" t="str">
            <v>Rotherham</v>
          </cell>
          <cell r="D217">
            <v>83662592</v>
          </cell>
        </row>
        <row r="218">
          <cell r="A218" t="str">
            <v>R282</v>
          </cell>
          <cell r="B218" t="str">
            <v>E3733</v>
          </cell>
          <cell r="C218" t="str">
            <v>Rugby</v>
          </cell>
          <cell r="D218">
            <v>5777250</v>
          </cell>
        </row>
        <row r="219">
          <cell r="A219" t="str">
            <v>R274</v>
          </cell>
          <cell r="B219" t="str">
            <v>E3636</v>
          </cell>
          <cell r="C219" t="str">
            <v>Runnymede</v>
          </cell>
          <cell r="D219">
            <v>4637072</v>
          </cell>
        </row>
        <row r="220">
          <cell r="A220" t="str">
            <v>R236</v>
          </cell>
          <cell r="B220" t="str">
            <v>E3038</v>
          </cell>
          <cell r="C220" t="str">
            <v>Rushcliffe</v>
          </cell>
          <cell r="D220">
            <v>5428101</v>
          </cell>
        </row>
        <row r="221">
          <cell r="A221" t="str">
            <v>R123</v>
          </cell>
          <cell r="B221" t="str">
            <v>E1740</v>
          </cell>
          <cell r="C221" t="str">
            <v>Rushmoor</v>
          </cell>
          <cell r="D221">
            <v>5476353</v>
          </cell>
        </row>
        <row r="222">
          <cell r="A222" t="str">
            <v>R629</v>
          </cell>
          <cell r="B222" t="str">
            <v>E2402</v>
          </cell>
          <cell r="C222" t="str">
            <v>Rutland</v>
          </cell>
          <cell r="D222">
            <v>20685200</v>
          </cell>
        </row>
        <row r="223">
          <cell r="A223" t="str">
            <v>R615</v>
          </cell>
          <cell r="B223" t="str">
            <v>E2755</v>
          </cell>
          <cell r="C223" t="str">
            <v>Ryedale</v>
          </cell>
          <cell r="D223">
            <v>3664423</v>
          </cell>
        </row>
        <row r="224">
          <cell r="A224" t="str">
            <v>R339</v>
          </cell>
          <cell r="B224" t="str">
            <v>E4206</v>
          </cell>
          <cell r="C224" t="str">
            <v>Salford</v>
          </cell>
          <cell r="D224">
            <v>78239027</v>
          </cell>
        </row>
        <row r="225">
          <cell r="A225" t="str">
            <v>R361</v>
          </cell>
          <cell r="B225" t="str">
            <v>E4604</v>
          </cell>
          <cell r="C225" t="str">
            <v>Sandwell</v>
          </cell>
          <cell r="D225">
            <v>80071152</v>
          </cell>
        </row>
        <row r="226">
          <cell r="A226" t="str">
            <v>R226</v>
          </cell>
          <cell r="B226" t="str">
            <v>E2736</v>
          </cell>
          <cell r="C226" t="str">
            <v>Scarborough</v>
          </cell>
          <cell r="D226">
            <v>7654826</v>
          </cell>
        </row>
        <row r="227">
          <cell r="A227" t="str">
            <v>R249</v>
          </cell>
          <cell r="B227" t="str">
            <v>E3332</v>
          </cell>
          <cell r="C227" t="str">
            <v>Sedgemoor</v>
          </cell>
          <cell r="D227">
            <v>5255424</v>
          </cell>
        </row>
        <row r="228">
          <cell r="A228" t="str">
            <v>R347</v>
          </cell>
          <cell r="B228" t="str">
            <v>E4304</v>
          </cell>
          <cell r="C228" t="str">
            <v>Sefton</v>
          </cell>
          <cell r="D228">
            <v>103193114</v>
          </cell>
        </row>
        <row r="229">
          <cell r="A229" t="str">
            <v>R616</v>
          </cell>
          <cell r="B229" t="str">
            <v>E2757</v>
          </cell>
          <cell r="C229" t="str">
            <v>Selby</v>
          </cell>
          <cell r="D229">
            <v>4716951</v>
          </cell>
        </row>
        <row r="230">
          <cell r="A230" t="str">
            <v>R165</v>
          </cell>
          <cell r="B230" t="str">
            <v>E2239</v>
          </cell>
          <cell r="C230" t="str">
            <v>Sevenoaks</v>
          </cell>
          <cell r="D230">
            <v>9298079</v>
          </cell>
        </row>
        <row r="231">
          <cell r="A231" t="str">
            <v>R352</v>
          </cell>
          <cell r="B231" t="str">
            <v>E4404</v>
          </cell>
          <cell r="C231" t="str">
            <v>Sheffield</v>
          </cell>
          <cell r="D231">
            <v>170378563</v>
          </cell>
        </row>
        <row r="232">
          <cell r="A232" t="str">
            <v>R166</v>
          </cell>
          <cell r="B232" t="str">
            <v>E2240</v>
          </cell>
          <cell r="C232" t="str">
            <v>Shepway</v>
          </cell>
          <cell r="D232">
            <v>8555860</v>
          </cell>
        </row>
        <row r="233">
          <cell r="A233" t="str">
            <v>R675</v>
          </cell>
          <cell r="B233" t="str">
            <v>E3202</v>
          </cell>
          <cell r="C233" t="str">
            <v>Shropshire</v>
          </cell>
          <cell r="D233">
            <v>119280524</v>
          </cell>
        </row>
        <row r="234">
          <cell r="A234" t="str">
            <v>R645</v>
          </cell>
          <cell r="B234" t="str">
            <v>E0304</v>
          </cell>
          <cell r="C234" t="str">
            <v>Slough</v>
          </cell>
          <cell r="D234">
            <v>45126860</v>
          </cell>
        </row>
        <row r="235">
          <cell r="A235" t="str">
            <v>R362</v>
          </cell>
          <cell r="B235" t="str">
            <v>E4605</v>
          </cell>
          <cell r="C235" t="str">
            <v>Solihull</v>
          </cell>
          <cell r="D235">
            <v>85100250</v>
          </cell>
        </row>
        <row r="236">
          <cell r="A236" t="str">
            <v>R18</v>
          </cell>
          <cell r="B236" t="str">
            <v>E0434</v>
          </cell>
          <cell r="C236" t="str">
            <v>South Bucks</v>
          </cell>
          <cell r="D236">
            <v>4540536</v>
          </cell>
        </row>
        <row r="237">
          <cell r="A237" t="str">
            <v>R27</v>
          </cell>
          <cell r="B237" t="str">
            <v>E0536</v>
          </cell>
          <cell r="C237" t="str">
            <v>South Cambridgeshire</v>
          </cell>
          <cell r="D237">
            <v>7478550</v>
          </cell>
        </row>
        <row r="238">
          <cell r="A238" t="str">
            <v>R59</v>
          </cell>
          <cell r="B238" t="str">
            <v>E1039</v>
          </cell>
          <cell r="C238" t="str">
            <v>South Derbyshire</v>
          </cell>
          <cell r="D238">
            <v>4598852</v>
          </cell>
        </row>
        <row r="239">
          <cell r="A239" t="str">
            <v>R604</v>
          </cell>
          <cell r="B239" t="str">
            <v>E0103</v>
          </cell>
          <cell r="C239" t="str">
            <v>South Gloucestershire</v>
          </cell>
          <cell r="D239">
            <v>109222718</v>
          </cell>
        </row>
        <row r="240">
          <cell r="A240" t="str">
            <v>R65</v>
          </cell>
          <cell r="B240" t="str">
            <v>E1136</v>
          </cell>
          <cell r="C240" t="str">
            <v>South Hams</v>
          </cell>
          <cell r="D240">
            <v>5323372</v>
          </cell>
        </row>
        <row r="241">
          <cell r="A241" t="str">
            <v>R198</v>
          </cell>
          <cell r="B241" t="str">
            <v>E2535</v>
          </cell>
          <cell r="C241" t="str">
            <v>South Holland</v>
          </cell>
          <cell r="D241">
            <v>4184762</v>
          </cell>
        </row>
        <row r="242">
          <cell r="A242" t="str">
            <v>R199</v>
          </cell>
          <cell r="B242" t="str">
            <v>E2536</v>
          </cell>
          <cell r="C242" t="str">
            <v>South Kesteven</v>
          </cell>
          <cell r="D242">
            <v>6248442</v>
          </cell>
        </row>
        <row r="243">
          <cell r="A243" t="str">
            <v>R51</v>
          </cell>
          <cell r="B243" t="str">
            <v>E0936</v>
          </cell>
          <cell r="C243" t="str">
            <v>South Lakeland</v>
          </cell>
          <cell r="D243">
            <v>7763310</v>
          </cell>
        </row>
        <row r="244">
          <cell r="A244" t="str">
            <v>R206</v>
          </cell>
          <cell r="B244" t="str">
            <v>E2637</v>
          </cell>
          <cell r="C244" t="str">
            <v>South Norfolk</v>
          </cell>
          <cell r="D244">
            <v>5892823</v>
          </cell>
        </row>
        <row r="245">
          <cell r="A245" t="str">
            <v>R213</v>
          </cell>
          <cell r="B245" t="str">
            <v>E2836</v>
          </cell>
          <cell r="C245" t="str">
            <v>South Northamptonshire</v>
          </cell>
          <cell r="D245">
            <v>5655125</v>
          </cell>
        </row>
        <row r="246">
          <cell r="A246" t="str">
            <v>R239</v>
          </cell>
          <cell r="B246" t="str">
            <v>E3133</v>
          </cell>
          <cell r="C246" t="str">
            <v>South Oxfordshire</v>
          </cell>
          <cell r="D246">
            <v>6032946</v>
          </cell>
        </row>
        <row r="247">
          <cell r="A247" t="str">
            <v>R182</v>
          </cell>
          <cell r="B247" t="str">
            <v>E2342</v>
          </cell>
          <cell r="C247" t="str">
            <v>South Ribble</v>
          </cell>
          <cell r="D247">
            <v>7179748</v>
          </cell>
        </row>
        <row r="248">
          <cell r="A248" t="str">
            <v>R252</v>
          </cell>
          <cell r="B248" t="str">
            <v>E3334</v>
          </cell>
          <cell r="C248" t="str">
            <v>South Somerset</v>
          </cell>
          <cell r="D248">
            <v>8442979</v>
          </cell>
        </row>
        <row r="249">
          <cell r="A249" t="str">
            <v>R257</v>
          </cell>
          <cell r="B249" t="str">
            <v>E3435</v>
          </cell>
          <cell r="C249" t="str">
            <v>South Staffordshire</v>
          </cell>
          <cell r="D249">
            <v>3522063</v>
          </cell>
        </row>
        <row r="250">
          <cell r="A250" t="str">
            <v>R356</v>
          </cell>
          <cell r="B250" t="str">
            <v>E4504</v>
          </cell>
          <cell r="C250" t="str">
            <v>South Tyneside</v>
          </cell>
          <cell r="D250">
            <v>48050566</v>
          </cell>
        </row>
        <row r="251">
          <cell r="A251" t="str">
            <v>R627</v>
          </cell>
          <cell r="B251" t="str">
            <v>E1702</v>
          </cell>
          <cell r="C251" t="str">
            <v>Southampton</v>
          </cell>
          <cell r="D251">
            <v>77269600</v>
          </cell>
        </row>
        <row r="252">
          <cell r="A252" t="str">
            <v>R654</v>
          </cell>
          <cell r="B252" t="str">
            <v>E1501</v>
          </cell>
          <cell r="C252" t="str">
            <v>Southend-on-Sea</v>
          </cell>
          <cell r="D252">
            <v>63301679</v>
          </cell>
        </row>
        <row r="253">
          <cell r="A253" t="str">
            <v>R379</v>
          </cell>
          <cell r="B253" t="str">
            <v>E5019</v>
          </cell>
          <cell r="C253" t="str">
            <v>Southwark</v>
          </cell>
          <cell r="D253">
            <v>80019561</v>
          </cell>
        </row>
        <row r="254">
          <cell r="A254" t="str">
            <v>R275</v>
          </cell>
          <cell r="B254" t="str">
            <v>E3637</v>
          </cell>
          <cell r="C254" t="str">
            <v>Spelthorne</v>
          </cell>
          <cell r="D254">
            <v>6927524</v>
          </cell>
        </row>
        <row r="255">
          <cell r="A255" t="str">
            <v>R141</v>
          </cell>
          <cell r="B255" t="str">
            <v>E1936</v>
          </cell>
          <cell r="C255" t="str">
            <v>St Albans</v>
          </cell>
          <cell r="D255">
            <v>10012500</v>
          </cell>
        </row>
        <row r="256">
          <cell r="A256" t="str">
            <v>R266</v>
          </cell>
          <cell r="B256" t="str">
            <v>E3535</v>
          </cell>
          <cell r="C256" t="str">
            <v>St Edmundsbury</v>
          </cell>
          <cell r="D256">
            <v>6143482</v>
          </cell>
        </row>
        <row r="257">
          <cell r="A257" t="str">
            <v>R346</v>
          </cell>
          <cell r="B257" t="str">
            <v>E4303</v>
          </cell>
          <cell r="C257" t="str">
            <v>St Helens</v>
          </cell>
          <cell r="D257">
            <v>58007837</v>
          </cell>
        </row>
        <row r="258">
          <cell r="A258" t="str">
            <v>R258</v>
          </cell>
          <cell r="B258" t="str">
            <v>E3436</v>
          </cell>
          <cell r="C258" t="str">
            <v>Stafford</v>
          </cell>
          <cell r="D258">
            <v>6468969</v>
          </cell>
        </row>
        <row r="259">
          <cell r="A259" t="str">
            <v>R259</v>
          </cell>
          <cell r="B259" t="str">
            <v>E3437</v>
          </cell>
          <cell r="C259" t="str">
            <v>Staffordshire Moorlands</v>
          </cell>
          <cell r="D259">
            <v>4830750</v>
          </cell>
        </row>
        <row r="260">
          <cell r="A260" t="str">
            <v>R142</v>
          </cell>
          <cell r="B260" t="str">
            <v>E1937</v>
          </cell>
          <cell r="C260" t="str">
            <v>Stevenage</v>
          </cell>
          <cell r="D260">
            <v>4752099</v>
          </cell>
        </row>
        <row r="261">
          <cell r="A261" t="str">
            <v>R340</v>
          </cell>
          <cell r="B261" t="str">
            <v>E4207</v>
          </cell>
          <cell r="C261" t="str">
            <v>Stockport</v>
          </cell>
          <cell r="D261">
            <v>125036674</v>
          </cell>
        </row>
        <row r="262">
          <cell r="A262" t="str">
            <v>R609</v>
          </cell>
          <cell r="B262" t="str">
            <v>E0704</v>
          </cell>
          <cell r="C262" t="str">
            <v>Stockton-on-Tees</v>
          </cell>
          <cell r="D262">
            <v>69851478</v>
          </cell>
        </row>
        <row r="263">
          <cell r="A263" t="str">
            <v>R630</v>
          </cell>
          <cell r="B263" t="str">
            <v>E3401</v>
          </cell>
          <cell r="C263" t="str">
            <v>Stoke-on-Trent</v>
          </cell>
          <cell r="D263">
            <v>69684847</v>
          </cell>
        </row>
        <row r="264">
          <cell r="A264" t="str">
            <v>R283</v>
          </cell>
          <cell r="B264" t="str">
            <v>E3734</v>
          </cell>
          <cell r="C264" t="str">
            <v>Stratford-on-Avon</v>
          </cell>
          <cell r="D264">
            <v>6331663</v>
          </cell>
        </row>
        <row r="265">
          <cell r="A265" t="str">
            <v>R112</v>
          </cell>
          <cell r="B265" t="str">
            <v>E1635</v>
          </cell>
          <cell r="C265" t="str">
            <v>Stroud</v>
          </cell>
          <cell r="D265">
            <v>7744317</v>
          </cell>
        </row>
        <row r="266">
          <cell r="A266" t="str">
            <v>R267</v>
          </cell>
          <cell r="B266" t="str">
            <v>E3536</v>
          </cell>
          <cell r="C266" t="str">
            <v>Suffolk Coastal</v>
          </cell>
          <cell r="D266">
            <v>6986700</v>
          </cell>
        </row>
        <row r="267">
          <cell r="A267" t="str">
            <v>R357</v>
          </cell>
          <cell r="B267" t="str">
            <v>E4505</v>
          </cell>
          <cell r="C267" t="str">
            <v>Sunderland</v>
          </cell>
          <cell r="D267">
            <v>78273360</v>
          </cell>
        </row>
        <row r="268">
          <cell r="A268" t="str">
            <v>R276</v>
          </cell>
          <cell r="B268" t="str">
            <v>E3638</v>
          </cell>
          <cell r="C268" t="str">
            <v>Surrey Heath</v>
          </cell>
          <cell r="D268">
            <v>7360678</v>
          </cell>
        </row>
        <row r="269">
          <cell r="A269" t="str">
            <v>R401</v>
          </cell>
          <cell r="B269" t="str">
            <v>E5048</v>
          </cell>
          <cell r="C269" t="str">
            <v>Sutton</v>
          </cell>
          <cell r="D269">
            <v>81129904</v>
          </cell>
        </row>
        <row r="270">
          <cell r="A270" t="str">
            <v>R167</v>
          </cell>
          <cell r="B270" t="str">
            <v>E2241</v>
          </cell>
          <cell r="C270" t="str">
            <v>Swale</v>
          </cell>
          <cell r="D270">
            <v>6856118</v>
          </cell>
        </row>
        <row r="271">
          <cell r="A271" t="str">
            <v>R631</v>
          </cell>
          <cell r="B271" t="str">
            <v>E3901</v>
          </cell>
          <cell r="C271" t="str">
            <v>Swindon</v>
          </cell>
          <cell r="D271">
            <v>77544449</v>
          </cell>
        </row>
        <row r="272">
          <cell r="A272" t="str">
            <v>R341</v>
          </cell>
          <cell r="B272" t="str">
            <v>E4208</v>
          </cell>
          <cell r="C272" t="str">
            <v>Tameside</v>
          </cell>
          <cell r="D272">
            <v>70368414</v>
          </cell>
        </row>
        <row r="273">
          <cell r="A273" t="str">
            <v>R261</v>
          </cell>
          <cell r="B273" t="str">
            <v>E3439</v>
          </cell>
          <cell r="C273" t="str">
            <v>Tamworth</v>
          </cell>
          <cell r="D273">
            <v>3271601</v>
          </cell>
        </row>
        <row r="274">
          <cell r="A274" t="str">
            <v>R277</v>
          </cell>
          <cell r="B274" t="str">
            <v>E3639</v>
          </cell>
          <cell r="C274" t="str">
            <v>Tandridge</v>
          </cell>
          <cell r="D274">
            <v>7099400</v>
          </cell>
        </row>
        <row r="275">
          <cell r="A275" t="str">
            <v>R250</v>
          </cell>
          <cell r="B275" t="str">
            <v>E3333</v>
          </cell>
          <cell r="C275" t="str">
            <v>Taunton Deane</v>
          </cell>
          <cell r="D275">
            <v>5330400</v>
          </cell>
        </row>
        <row r="276">
          <cell r="A276" t="str">
            <v>R66</v>
          </cell>
          <cell r="B276" t="str">
            <v>E1137</v>
          </cell>
          <cell r="C276" t="str">
            <v>Teignbridge</v>
          </cell>
          <cell r="D276">
            <v>6869677</v>
          </cell>
        </row>
        <row r="277">
          <cell r="A277" t="str">
            <v>R662</v>
          </cell>
          <cell r="B277" t="str">
            <v>E3201</v>
          </cell>
          <cell r="C277" t="str">
            <v>Telford and the Wrekin</v>
          </cell>
          <cell r="D277">
            <v>51857428</v>
          </cell>
        </row>
        <row r="278">
          <cell r="A278" t="str">
            <v>R105</v>
          </cell>
          <cell r="B278" t="str">
            <v>E1542</v>
          </cell>
          <cell r="C278" t="str">
            <v>Tendring</v>
          </cell>
          <cell r="D278">
            <v>6538990</v>
          </cell>
        </row>
        <row r="279">
          <cell r="A279" t="str">
            <v>R125</v>
          </cell>
          <cell r="B279" t="str">
            <v>E1742</v>
          </cell>
          <cell r="C279" t="str">
            <v>Test Valley</v>
          </cell>
          <cell r="D279">
            <v>6023659</v>
          </cell>
        </row>
        <row r="280">
          <cell r="A280" t="str">
            <v>R113</v>
          </cell>
          <cell r="B280" t="str">
            <v>E1636</v>
          </cell>
          <cell r="C280" t="str">
            <v>Tewkesbury</v>
          </cell>
          <cell r="D280">
            <v>3083538</v>
          </cell>
        </row>
        <row r="281">
          <cell r="A281" t="str">
            <v>R168</v>
          </cell>
          <cell r="B281" t="str">
            <v>E2242</v>
          </cell>
          <cell r="C281" t="str">
            <v>Thanet</v>
          </cell>
          <cell r="D281">
            <v>8408980</v>
          </cell>
        </row>
        <row r="282">
          <cell r="A282" t="str">
            <v>R143</v>
          </cell>
          <cell r="B282" t="str">
            <v>E1938</v>
          </cell>
          <cell r="C282" t="str">
            <v>Three Rivers</v>
          </cell>
          <cell r="D282">
            <v>5686919</v>
          </cell>
        </row>
        <row r="283">
          <cell r="A283" t="str">
            <v>R655</v>
          </cell>
          <cell r="B283" t="str">
            <v>E1502</v>
          </cell>
          <cell r="C283" t="str">
            <v>Thurrock</v>
          </cell>
          <cell r="D283">
            <v>53857885</v>
          </cell>
        </row>
        <row r="284">
          <cell r="A284" t="str">
            <v>R169</v>
          </cell>
          <cell r="B284" t="str">
            <v>E2243</v>
          </cell>
          <cell r="C284" t="str">
            <v>Tonbridge and Malling</v>
          </cell>
          <cell r="D284">
            <v>8794301</v>
          </cell>
        </row>
        <row r="285">
          <cell r="A285" t="str">
            <v>R653</v>
          </cell>
          <cell r="B285" t="str">
            <v>E1102</v>
          </cell>
          <cell r="C285" t="str">
            <v>Torbay</v>
          </cell>
          <cell r="D285">
            <v>53436718</v>
          </cell>
        </row>
        <row r="286">
          <cell r="A286" t="str">
            <v>R69</v>
          </cell>
          <cell r="B286" t="str">
            <v>E1139</v>
          </cell>
          <cell r="C286" t="str">
            <v>Torridge</v>
          </cell>
          <cell r="D286">
            <v>3238672</v>
          </cell>
        </row>
        <row r="287">
          <cell r="A287" t="str">
            <v>R380</v>
          </cell>
          <cell r="B287" t="str">
            <v>E5020</v>
          </cell>
          <cell r="C287" t="str">
            <v>Tower Hamlets</v>
          </cell>
          <cell r="D287">
            <v>69814540</v>
          </cell>
        </row>
        <row r="288">
          <cell r="A288" t="str">
            <v>R342</v>
          </cell>
          <cell r="B288" t="str">
            <v>E4209</v>
          </cell>
          <cell r="C288" t="str">
            <v>Trafford</v>
          </cell>
          <cell r="D288">
            <v>80315959</v>
          </cell>
        </row>
        <row r="289">
          <cell r="A289" t="str">
            <v>R170</v>
          </cell>
          <cell r="B289" t="str">
            <v>E2244</v>
          </cell>
          <cell r="C289" t="str">
            <v>Tunbridge Wells</v>
          </cell>
          <cell r="D289">
            <v>6836429</v>
          </cell>
        </row>
        <row r="290">
          <cell r="A290" t="str">
            <v>R107</v>
          </cell>
          <cell r="B290" t="str">
            <v>E1544</v>
          </cell>
          <cell r="C290" t="str">
            <v>Uttlesford</v>
          </cell>
          <cell r="D290">
            <v>4653312</v>
          </cell>
        </row>
        <row r="291">
          <cell r="A291" t="str">
            <v>R240</v>
          </cell>
          <cell r="B291" t="str">
            <v>E3134</v>
          </cell>
          <cell r="C291" t="str">
            <v>Vale of White Horse</v>
          </cell>
          <cell r="D291">
            <v>5550138</v>
          </cell>
        </row>
        <row r="292">
          <cell r="A292" t="str">
            <v>R369</v>
          </cell>
          <cell r="B292" t="str">
            <v>E4705</v>
          </cell>
          <cell r="C292" t="str">
            <v>Wakefield</v>
          </cell>
          <cell r="D292">
            <v>106475256</v>
          </cell>
        </row>
        <row r="293">
          <cell r="A293" t="str">
            <v>R363</v>
          </cell>
          <cell r="B293" t="str">
            <v>E4606</v>
          </cell>
          <cell r="C293" t="str">
            <v>Walsall</v>
          </cell>
          <cell r="D293">
            <v>93702967</v>
          </cell>
        </row>
        <row r="294">
          <cell r="A294" t="str">
            <v>R402</v>
          </cell>
          <cell r="B294" t="str">
            <v>E5049</v>
          </cell>
          <cell r="C294" t="str">
            <v>Waltham Forest</v>
          </cell>
          <cell r="D294">
            <v>78956000</v>
          </cell>
        </row>
        <row r="295">
          <cell r="A295" t="str">
            <v>R381</v>
          </cell>
          <cell r="B295" t="str">
            <v>E5021</v>
          </cell>
          <cell r="C295" t="str">
            <v>Wandsworth</v>
          </cell>
          <cell r="D295">
            <v>46846234</v>
          </cell>
        </row>
        <row r="296">
          <cell r="A296" t="str">
            <v>R651</v>
          </cell>
          <cell r="B296" t="str">
            <v>E0602</v>
          </cell>
          <cell r="C296" t="str">
            <v>Warrington</v>
          </cell>
          <cell r="D296">
            <v>77345789</v>
          </cell>
        </row>
        <row r="297">
          <cell r="A297" t="str">
            <v>R284</v>
          </cell>
          <cell r="B297" t="str">
            <v>E3735</v>
          </cell>
          <cell r="C297" t="str">
            <v>Warwick</v>
          </cell>
          <cell r="D297">
            <v>7465882</v>
          </cell>
        </row>
        <row r="298">
          <cell r="A298" t="str">
            <v>R144</v>
          </cell>
          <cell r="B298" t="str">
            <v>E1939</v>
          </cell>
          <cell r="C298" t="str">
            <v>Watford</v>
          </cell>
          <cell r="D298">
            <v>7696220</v>
          </cell>
        </row>
        <row r="299">
          <cell r="A299" t="str">
            <v>R268</v>
          </cell>
          <cell r="B299" t="str">
            <v>E3537</v>
          </cell>
          <cell r="C299" t="str">
            <v>Waveney</v>
          </cell>
          <cell r="D299">
            <v>5129341</v>
          </cell>
        </row>
        <row r="300">
          <cell r="A300" t="str">
            <v>R278</v>
          </cell>
          <cell r="B300" t="str">
            <v>E3640</v>
          </cell>
          <cell r="C300" t="str">
            <v>Waverley</v>
          </cell>
          <cell r="D300">
            <v>8553900</v>
          </cell>
        </row>
        <row r="301">
          <cell r="A301" t="str">
            <v>R93</v>
          </cell>
          <cell r="B301" t="str">
            <v>E1437</v>
          </cell>
          <cell r="C301" t="str">
            <v>Wealden</v>
          </cell>
          <cell r="D301">
            <v>10653200</v>
          </cell>
        </row>
        <row r="302">
          <cell r="A302" t="str">
            <v>R214</v>
          </cell>
          <cell r="B302" t="str">
            <v>E2837</v>
          </cell>
          <cell r="C302" t="str">
            <v>Wellingborough</v>
          </cell>
          <cell r="D302">
            <v>3042935</v>
          </cell>
        </row>
        <row r="303">
          <cell r="A303" t="str">
            <v>R145</v>
          </cell>
          <cell r="B303" t="str">
            <v>E1940</v>
          </cell>
          <cell r="C303" t="str">
            <v>Welwyn Hatfield</v>
          </cell>
          <cell r="D303">
            <v>7662344</v>
          </cell>
        </row>
        <row r="304">
          <cell r="A304" t="str">
            <v>R643</v>
          </cell>
          <cell r="B304" t="str">
            <v>E0302</v>
          </cell>
          <cell r="C304" t="str">
            <v>West Berkshire</v>
          </cell>
          <cell r="D304">
            <v>78438210</v>
          </cell>
        </row>
        <row r="305">
          <cell r="A305" t="str">
            <v>R70</v>
          </cell>
          <cell r="B305" t="str">
            <v>E1140</v>
          </cell>
          <cell r="C305" t="str">
            <v>West Devon</v>
          </cell>
          <cell r="D305">
            <v>4054644</v>
          </cell>
        </row>
        <row r="306">
          <cell r="A306" t="str">
            <v>R76</v>
          </cell>
          <cell r="B306" t="str">
            <v>E1237</v>
          </cell>
          <cell r="C306" t="str">
            <v>West Dorset</v>
          </cell>
          <cell r="D306">
            <v>5259017</v>
          </cell>
        </row>
        <row r="307">
          <cell r="A307" t="str">
            <v>R183</v>
          </cell>
          <cell r="B307" t="str">
            <v>E2343</v>
          </cell>
          <cell r="C307" t="str">
            <v>West Lancashire</v>
          </cell>
          <cell r="D307">
            <v>6165002</v>
          </cell>
        </row>
        <row r="308">
          <cell r="A308" t="str">
            <v>R200</v>
          </cell>
          <cell r="B308" t="str">
            <v>E2537</v>
          </cell>
          <cell r="C308" t="str">
            <v>West Lindsey</v>
          </cell>
          <cell r="D308">
            <v>5400400</v>
          </cell>
        </row>
        <row r="309">
          <cell r="A309" t="str">
            <v>R241</v>
          </cell>
          <cell r="B309" t="str">
            <v>E3135</v>
          </cell>
          <cell r="C309" t="str">
            <v>West Oxfordshire</v>
          </cell>
          <cell r="D309">
            <v>3361181</v>
          </cell>
        </row>
        <row r="310">
          <cell r="A310" t="str">
            <v>R251</v>
          </cell>
          <cell r="B310" t="str">
            <v>E3335</v>
          </cell>
          <cell r="C310" t="str">
            <v>West Somerset</v>
          </cell>
          <cell r="D310">
            <v>1885584</v>
          </cell>
        </row>
        <row r="311">
          <cell r="A311" t="str">
            <v>R382</v>
          </cell>
          <cell r="B311" t="str">
            <v>E5022</v>
          </cell>
          <cell r="C311" t="str">
            <v>Westminster</v>
          </cell>
          <cell r="D311">
            <v>46075542</v>
          </cell>
        </row>
        <row r="312">
          <cell r="A312" t="str">
            <v>R77</v>
          </cell>
          <cell r="B312" t="str">
            <v>E1238</v>
          </cell>
          <cell r="C312" t="str">
            <v>Weymouth and Portland</v>
          </cell>
          <cell r="D312">
            <v>5784677</v>
          </cell>
        </row>
        <row r="313">
          <cell r="A313" t="str">
            <v>R343</v>
          </cell>
          <cell r="B313" t="str">
            <v>E4210</v>
          </cell>
          <cell r="C313" t="str">
            <v>Wigan</v>
          </cell>
          <cell r="D313">
            <v>101602515</v>
          </cell>
        </row>
        <row r="314">
          <cell r="A314" t="str">
            <v>R676</v>
          </cell>
          <cell r="B314" t="str">
            <v>E3902</v>
          </cell>
          <cell r="C314" t="str">
            <v>Wiltshire</v>
          </cell>
          <cell r="D314">
            <v>208842985</v>
          </cell>
        </row>
        <row r="315">
          <cell r="A315" t="str">
            <v>R126</v>
          </cell>
          <cell r="B315" t="str">
            <v>E1743</v>
          </cell>
          <cell r="C315" t="str">
            <v>Winchester</v>
          </cell>
          <cell r="D315">
            <v>6672588</v>
          </cell>
        </row>
        <row r="316">
          <cell r="A316" t="str">
            <v>R646</v>
          </cell>
          <cell r="B316" t="str">
            <v>E0305</v>
          </cell>
          <cell r="C316" t="str">
            <v>Windsor and Maidenhead</v>
          </cell>
          <cell r="D316">
            <v>58142079</v>
          </cell>
        </row>
        <row r="317">
          <cell r="A317" t="str">
            <v>R348</v>
          </cell>
          <cell r="B317" t="str">
            <v>E4305</v>
          </cell>
          <cell r="C317" t="str">
            <v>Wirral</v>
          </cell>
          <cell r="D317">
            <v>114205950</v>
          </cell>
        </row>
        <row r="318">
          <cell r="A318" t="str">
            <v>R279</v>
          </cell>
          <cell r="B318" t="str">
            <v>E3641</v>
          </cell>
          <cell r="C318" t="str">
            <v>Woking</v>
          </cell>
          <cell r="D318">
            <v>8532677</v>
          </cell>
        </row>
        <row r="319">
          <cell r="A319" t="str">
            <v>R647</v>
          </cell>
          <cell r="B319" t="str">
            <v>E0306</v>
          </cell>
          <cell r="C319" t="str">
            <v>Wokingham</v>
          </cell>
          <cell r="D319">
            <v>81199554</v>
          </cell>
        </row>
        <row r="320">
          <cell r="A320" t="str">
            <v>R364</v>
          </cell>
          <cell r="B320" t="str">
            <v>E4607</v>
          </cell>
          <cell r="C320" t="str">
            <v>Wolverhampton</v>
          </cell>
          <cell r="D320">
            <v>80951371</v>
          </cell>
        </row>
        <row r="321">
          <cell r="A321" t="str">
            <v>R133</v>
          </cell>
          <cell r="B321" t="str">
            <v>E1837</v>
          </cell>
          <cell r="C321" t="str">
            <v>Worcester</v>
          </cell>
          <cell r="D321">
            <v>4961001</v>
          </cell>
        </row>
        <row r="322">
          <cell r="A322" t="str">
            <v>R291</v>
          </cell>
          <cell r="B322" t="str">
            <v>E3837</v>
          </cell>
          <cell r="C322" t="str">
            <v>Worthing</v>
          </cell>
          <cell r="D322">
            <v>7897910</v>
          </cell>
        </row>
        <row r="323">
          <cell r="A323" t="str">
            <v>R134</v>
          </cell>
          <cell r="B323" t="str">
            <v>E1838</v>
          </cell>
          <cell r="C323" t="str">
            <v>Wychavon</v>
          </cell>
          <cell r="D323">
            <v>5231163</v>
          </cell>
        </row>
        <row r="324">
          <cell r="A324" t="str">
            <v>R21</v>
          </cell>
          <cell r="B324" t="str">
            <v>E0435</v>
          </cell>
          <cell r="C324" t="str">
            <v>Wycombe</v>
          </cell>
          <cell r="D324">
            <v>8721215</v>
          </cell>
        </row>
        <row r="325">
          <cell r="A325" t="str">
            <v>R184</v>
          </cell>
          <cell r="B325" t="str">
            <v>E2344</v>
          </cell>
          <cell r="C325" t="str">
            <v>Wyre</v>
          </cell>
          <cell r="D325">
            <v>6231536</v>
          </cell>
        </row>
        <row r="326">
          <cell r="A326" t="str">
            <v>R135</v>
          </cell>
          <cell r="B326" t="str">
            <v>E1839</v>
          </cell>
          <cell r="C326" t="str">
            <v>Wyre Forest</v>
          </cell>
          <cell r="D326">
            <v>6533320</v>
          </cell>
        </row>
        <row r="327">
          <cell r="A327" t="str">
            <v>R617</v>
          </cell>
          <cell r="B327" t="str">
            <v>E2701</v>
          </cell>
          <cell r="C327" t="str">
            <v>York</v>
          </cell>
          <cell r="D327">
            <v>72736340</v>
          </cell>
        </row>
        <row r="328">
          <cell r="A328" t="str">
            <v>R950</v>
          </cell>
          <cell r="B328" t="str">
            <v>E6101</v>
          </cell>
          <cell r="C328" t="str">
            <v>Avon Combined Fire Authority</v>
          </cell>
          <cell r="D328">
            <v>22829016</v>
          </cell>
        </row>
        <row r="329">
          <cell r="A329" t="str">
            <v>R954</v>
          </cell>
          <cell r="B329" t="str">
            <v>E6102</v>
          </cell>
          <cell r="C329" t="str">
            <v>Bedfordshire Combined Fire Authority</v>
          </cell>
          <cell r="D329">
            <v>17264329</v>
          </cell>
        </row>
        <row r="330">
          <cell r="A330" t="str">
            <v>R964</v>
          </cell>
          <cell r="B330" t="str">
            <v>E6103</v>
          </cell>
          <cell r="C330" t="str">
            <v>Berkshire Combined Fire Authority</v>
          </cell>
          <cell r="D330">
            <v>19572620</v>
          </cell>
        </row>
        <row r="331">
          <cell r="A331" t="str">
            <v>R633</v>
          </cell>
          <cell r="B331" t="str">
            <v>E0421</v>
          </cell>
          <cell r="C331" t="str">
            <v>Buckinghamshire</v>
          </cell>
          <cell r="D331">
            <v>232644339</v>
          </cell>
        </row>
        <row r="332">
          <cell r="A332" t="str">
            <v>R955</v>
          </cell>
          <cell r="B332" t="str">
            <v>E6104</v>
          </cell>
          <cell r="C332" t="str">
            <v>Buckinghamshire Combined Fire Authority</v>
          </cell>
          <cell r="D332">
            <v>16801994</v>
          </cell>
        </row>
        <row r="333">
          <cell r="A333" t="str">
            <v>R663</v>
          </cell>
          <cell r="B333" t="str">
            <v>E0521</v>
          </cell>
          <cell r="C333" t="str">
            <v>Cambridgeshire</v>
          </cell>
          <cell r="D333">
            <v>244398603</v>
          </cell>
        </row>
        <row r="334">
          <cell r="A334" t="str">
            <v>R965</v>
          </cell>
          <cell r="B334" t="str">
            <v>E6105</v>
          </cell>
          <cell r="C334" t="str">
            <v>Cambridgeshire Combined Fire Authority</v>
          </cell>
          <cell r="D334">
            <v>17086207</v>
          </cell>
        </row>
        <row r="335">
          <cell r="A335" t="str">
            <v>R966</v>
          </cell>
          <cell r="B335" t="str">
            <v>E6106</v>
          </cell>
          <cell r="C335" t="str">
            <v>Cheshire Combined Fire Authority</v>
          </cell>
          <cell r="D335">
            <v>24512646</v>
          </cell>
        </row>
        <row r="336">
          <cell r="A336" t="str">
            <v>R951</v>
          </cell>
          <cell r="B336" t="str">
            <v>E6107</v>
          </cell>
          <cell r="C336" t="str">
            <v>Cleveland Combined Fire Authority</v>
          </cell>
          <cell r="D336">
            <v>10040534</v>
          </cell>
        </row>
        <row r="337">
          <cell r="A337" t="str">
            <v>R412</v>
          </cell>
          <cell r="B337" t="str">
            <v>E0920</v>
          </cell>
          <cell r="C337" t="str">
            <v>Cumbria</v>
          </cell>
          <cell r="D337">
            <v>192078315</v>
          </cell>
        </row>
        <row r="338">
          <cell r="A338" t="str">
            <v>R634</v>
          </cell>
          <cell r="B338" t="str">
            <v>E1021</v>
          </cell>
          <cell r="C338" t="str">
            <v>Derbyshire</v>
          </cell>
          <cell r="D338">
            <v>262225596</v>
          </cell>
        </row>
        <row r="339">
          <cell r="A339" t="str">
            <v>R956</v>
          </cell>
          <cell r="B339" t="str">
            <v>E6110</v>
          </cell>
          <cell r="C339" t="str">
            <v>Derbyshire Combined Fire Authority</v>
          </cell>
          <cell r="D339">
            <v>20751263</v>
          </cell>
        </row>
        <row r="340">
          <cell r="A340" t="str">
            <v>R665</v>
          </cell>
          <cell r="B340" t="str">
            <v>E1121</v>
          </cell>
          <cell r="C340" t="str">
            <v>Devon</v>
          </cell>
          <cell r="D340">
            <v>317111320</v>
          </cell>
        </row>
        <row r="341">
          <cell r="A341" t="str">
            <v>R751</v>
          </cell>
          <cell r="B341" t="str">
            <v>E6161</v>
          </cell>
          <cell r="C341" t="str">
            <v>Devon and Somerset Combined Fire Authority</v>
          </cell>
          <cell r="D341">
            <v>44562981</v>
          </cell>
        </row>
        <row r="342">
          <cell r="A342" t="str">
            <v>R635</v>
          </cell>
          <cell r="B342" t="str">
            <v>E1221</v>
          </cell>
          <cell r="C342" t="str">
            <v>Dorset</v>
          </cell>
          <cell r="D342">
            <v>195912242</v>
          </cell>
        </row>
        <row r="343">
          <cell r="A343" t="str">
            <v>R957</v>
          </cell>
          <cell r="B343" t="str">
            <v>E6112</v>
          </cell>
          <cell r="C343" t="str">
            <v>Dorset Combined Fire Authority</v>
          </cell>
          <cell r="D343">
            <v>18702174</v>
          </cell>
        </row>
        <row r="344">
          <cell r="A344" t="str">
            <v>R958</v>
          </cell>
          <cell r="B344" t="str">
            <v>E6113</v>
          </cell>
          <cell r="C344" t="str">
            <v>Durham Combined Fire Authority</v>
          </cell>
          <cell r="D344">
            <v>15183372</v>
          </cell>
        </row>
        <row r="345">
          <cell r="A345" t="str">
            <v>R637</v>
          </cell>
          <cell r="B345" t="str">
            <v>E1421</v>
          </cell>
          <cell r="C345" t="str">
            <v>East Sussex</v>
          </cell>
          <cell r="D345">
            <v>227220731</v>
          </cell>
        </row>
        <row r="346">
          <cell r="A346" t="str">
            <v>R959</v>
          </cell>
          <cell r="B346" t="str">
            <v>E6114</v>
          </cell>
          <cell r="C346" t="str">
            <v>East Sussex Combined Fire Authority</v>
          </cell>
          <cell r="D346">
            <v>23170178</v>
          </cell>
        </row>
        <row r="347">
          <cell r="A347" t="str">
            <v>R666</v>
          </cell>
          <cell r="B347" t="str">
            <v>E1521</v>
          </cell>
          <cell r="C347" t="str">
            <v>Essex</v>
          </cell>
          <cell r="D347">
            <v>539137783</v>
          </cell>
        </row>
        <row r="348">
          <cell r="A348" t="str">
            <v>R968</v>
          </cell>
          <cell r="B348" t="str">
            <v>E6115</v>
          </cell>
          <cell r="C348" t="str">
            <v>Essex Combined Fire Authority</v>
          </cell>
          <cell r="D348">
            <v>39757759</v>
          </cell>
        </row>
        <row r="349">
          <cell r="A349" t="str">
            <v>R419</v>
          </cell>
          <cell r="B349" t="str">
            <v>E1620</v>
          </cell>
          <cell r="C349" t="str">
            <v>Gloucestershire</v>
          </cell>
          <cell r="D349">
            <v>231116066</v>
          </cell>
        </row>
        <row r="350">
          <cell r="A350" t="str">
            <v>R301</v>
          </cell>
          <cell r="B350" t="str">
            <v>E6142</v>
          </cell>
          <cell r="C350" t="str">
            <v>Greater Manchester Fire</v>
          </cell>
          <cell r="D350">
            <v>39792984</v>
          </cell>
        </row>
        <row r="351">
          <cell r="A351" t="str">
            <v>R638</v>
          </cell>
          <cell r="B351" t="str">
            <v>E1721</v>
          </cell>
          <cell r="C351" t="str">
            <v>Hampshire</v>
          </cell>
          <cell r="D351">
            <v>504890644</v>
          </cell>
        </row>
        <row r="352">
          <cell r="A352" t="str">
            <v>R960</v>
          </cell>
          <cell r="B352" t="str">
            <v>E6117</v>
          </cell>
          <cell r="C352" t="str">
            <v>Hampshire Combined Fire Authority</v>
          </cell>
          <cell r="D352">
            <v>36739933</v>
          </cell>
        </row>
        <row r="353">
          <cell r="A353" t="str">
            <v>R969</v>
          </cell>
          <cell r="B353" t="str">
            <v>E6118</v>
          </cell>
          <cell r="C353" t="str">
            <v>Hereford &amp; Worcester Combined Fire Authority</v>
          </cell>
          <cell r="D353">
            <v>20062304</v>
          </cell>
        </row>
        <row r="354">
          <cell r="A354" t="str">
            <v>R422</v>
          </cell>
          <cell r="B354" t="str">
            <v>E1920</v>
          </cell>
          <cell r="C354" t="str">
            <v>Hertfordshire</v>
          </cell>
          <cell r="D354">
            <v>482070530</v>
          </cell>
        </row>
        <row r="355">
          <cell r="A355" t="str">
            <v>R952</v>
          </cell>
          <cell r="B355" t="str">
            <v>E6120</v>
          </cell>
          <cell r="C355" t="str">
            <v>Humberside Combined Fire Authority</v>
          </cell>
          <cell r="D355">
            <v>19406725</v>
          </cell>
        </row>
        <row r="356">
          <cell r="A356" t="str">
            <v>R667</v>
          </cell>
          <cell r="B356" t="str">
            <v>E2221</v>
          </cell>
          <cell r="C356" t="str">
            <v>Kent</v>
          </cell>
          <cell r="D356">
            <v>549034002</v>
          </cell>
        </row>
        <row r="357">
          <cell r="A357" t="str">
            <v>R970</v>
          </cell>
          <cell r="B357" t="str">
            <v>E6122</v>
          </cell>
          <cell r="C357" t="str">
            <v>Kent Combined Fire Authority</v>
          </cell>
          <cell r="D357">
            <v>41253830</v>
          </cell>
        </row>
        <row r="358">
          <cell r="A358" t="str">
            <v>R668</v>
          </cell>
          <cell r="B358" t="str">
            <v>E2321</v>
          </cell>
          <cell r="C358" t="str">
            <v>Lancashire</v>
          </cell>
          <cell r="D358">
            <v>387103751</v>
          </cell>
        </row>
        <row r="359">
          <cell r="A359" t="str">
            <v>R971</v>
          </cell>
          <cell r="B359" t="str">
            <v>E6123</v>
          </cell>
          <cell r="C359" t="str">
            <v>Lancashire Combined Fire Authority</v>
          </cell>
          <cell r="D359">
            <v>26628618</v>
          </cell>
        </row>
        <row r="360">
          <cell r="A360" t="str">
            <v>R639</v>
          </cell>
          <cell r="B360" t="str">
            <v>E2421</v>
          </cell>
          <cell r="C360" t="str">
            <v>Leicestershire</v>
          </cell>
          <cell r="D360">
            <v>233405040</v>
          </cell>
        </row>
        <row r="361">
          <cell r="A361" t="str">
            <v>R961</v>
          </cell>
          <cell r="B361" t="str">
            <v>E6124</v>
          </cell>
          <cell r="C361" t="str">
            <v>Leicestershire Combined Fire Authority</v>
          </cell>
          <cell r="D361">
            <v>17866516</v>
          </cell>
        </row>
        <row r="362">
          <cell r="A362" t="str">
            <v>R428</v>
          </cell>
          <cell r="B362" t="str">
            <v>E2520</v>
          </cell>
          <cell r="C362" t="str">
            <v>Lincolnshire</v>
          </cell>
          <cell r="D362">
            <v>233306499</v>
          </cell>
        </row>
        <row r="363">
          <cell r="A363" t="str">
            <v>R302</v>
          </cell>
          <cell r="B363" t="str">
            <v>E6143</v>
          </cell>
          <cell r="C363" t="str">
            <v>Merseyside Fire &amp; CD Authority</v>
          </cell>
          <cell r="D363">
            <v>24481934</v>
          </cell>
        </row>
        <row r="364">
          <cell r="A364" t="str">
            <v>R429</v>
          </cell>
          <cell r="B364" t="str">
            <v>E2620</v>
          </cell>
          <cell r="C364" t="str">
            <v>Norfolk</v>
          </cell>
          <cell r="D364">
            <v>311433162</v>
          </cell>
        </row>
        <row r="365">
          <cell r="A365" t="str">
            <v>R618</v>
          </cell>
          <cell r="B365" t="str">
            <v>E2721</v>
          </cell>
          <cell r="C365" t="str">
            <v>North Yorkshire</v>
          </cell>
          <cell r="D365">
            <v>241795000</v>
          </cell>
        </row>
        <row r="366">
          <cell r="A366" t="str">
            <v>R953</v>
          </cell>
          <cell r="B366" t="str">
            <v>E6127</v>
          </cell>
          <cell r="C366" t="str">
            <v>North Yorkshire Combined Fire Authority</v>
          </cell>
          <cell r="D366">
            <v>18228753</v>
          </cell>
        </row>
        <row r="367">
          <cell r="A367" t="str">
            <v>R430</v>
          </cell>
          <cell r="B367" t="str">
            <v>E2820</v>
          </cell>
          <cell r="C367" t="str">
            <v>Northamptonshire</v>
          </cell>
          <cell r="D367">
            <v>238217960</v>
          </cell>
        </row>
        <row r="368">
          <cell r="A368" t="str">
            <v>R669</v>
          </cell>
          <cell r="B368" t="str">
            <v>E3021</v>
          </cell>
          <cell r="C368" t="str">
            <v>Nottinghamshire</v>
          </cell>
          <cell r="D368">
            <v>292975653</v>
          </cell>
        </row>
        <row r="369">
          <cell r="A369" t="str">
            <v>R972</v>
          </cell>
          <cell r="B369" t="str">
            <v>E6130</v>
          </cell>
          <cell r="C369" t="str">
            <v>Nottinghamshire Combined Fire Authority</v>
          </cell>
          <cell r="D369">
            <v>21521973</v>
          </cell>
        </row>
        <row r="370">
          <cell r="A370" t="str">
            <v>R434</v>
          </cell>
          <cell r="B370" t="str">
            <v>E3120</v>
          </cell>
          <cell r="C370" t="str">
            <v>Oxfordshire</v>
          </cell>
          <cell r="D370">
            <v>288252933</v>
          </cell>
        </row>
        <row r="371">
          <cell r="A371" t="str">
            <v>R973</v>
          </cell>
          <cell r="B371" t="str">
            <v>E6132</v>
          </cell>
          <cell r="C371" t="str">
            <v>Shropshire Combined Fire Authority</v>
          </cell>
          <cell r="D371">
            <v>13611952</v>
          </cell>
        </row>
        <row r="372">
          <cell r="A372" t="str">
            <v>R436</v>
          </cell>
          <cell r="B372" t="str">
            <v>E3320</v>
          </cell>
          <cell r="C372" t="str">
            <v>Somerset</v>
          </cell>
          <cell r="D372">
            <v>189389700</v>
          </cell>
        </row>
        <row r="373">
          <cell r="A373" t="str">
            <v>R303</v>
          </cell>
          <cell r="B373" t="str">
            <v>E6144</v>
          </cell>
          <cell r="C373" t="str">
            <v>South Yorkshire Fire &amp; CD Authority</v>
          </cell>
          <cell r="D373">
            <v>21998059</v>
          </cell>
        </row>
        <row r="374">
          <cell r="A374" t="str">
            <v>R640</v>
          </cell>
          <cell r="B374" t="str">
            <v>E3421</v>
          </cell>
          <cell r="C374" t="str">
            <v>Staffordshire</v>
          </cell>
          <cell r="D374">
            <v>278856000</v>
          </cell>
        </row>
        <row r="375">
          <cell r="A375" t="str">
            <v>R962</v>
          </cell>
          <cell r="B375" t="str">
            <v>E6134</v>
          </cell>
          <cell r="C375" t="str">
            <v>Staffordshire Combined Fire Authority</v>
          </cell>
          <cell r="D375">
            <v>22422305</v>
          </cell>
        </row>
        <row r="376">
          <cell r="A376" t="str">
            <v>R438</v>
          </cell>
          <cell r="B376" t="str">
            <v>E3520</v>
          </cell>
          <cell r="C376" t="str">
            <v>Suffolk</v>
          </cell>
          <cell r="D376">
            <v>266170684</v>
          </cell>
        </row>
        <row r="377">
          <cell r="A377" t="str">
            <v>R439</v>
          </cell>
          <cell r="B377" t="str">
            <v>E3620</v>
          </cell>
          <cell r="C377" t="str">
            <v>Surrey</v>
          </cell>
          <cell r="D377">
            <v>586883915</v>
          </cell>
        </row>
        <row r="378">
          <cell r="A378" t="str">
            <v>R304</v>
          </cell>
          <cell r="B378" t="str">
            <v>E6145</v>
          </cell>
          <cell r="C378" t="str">
            <v>Tyne and Wear Fire &amp; CD Authority</v>
          </cell>
          <cell r="D378">
            <v>20265076</v>
          </cell>
        </row>
        <row r="379">
          <cell r="A379" t="str">
            <v>R440</v>
          </cell>
          <cell r="B379" t="str">
            <v>E3720</v>
          </cell>
          <cell r="C379" t="str">
            <v>Warwickshire</v>
          </cell>
          <cell r="D379">
            <v>227399933</v>
          </cell>
        </row>
        <row r="380">
          <cell r="A380" t="str">
            <v>R305</v>
          </cell>
          <cell r="B380" t="str">
            <v>E6146</v>
          </cell>
          <cell r="C380" t="str">
            <v>West Midlands Fire Authority</v>
          </cell>
          <cell r="D380">
            <v>36211270</v>
          </cell>
        </row>
        <row r="381">
          <cell r="A381" t="str">
            <v>R441</v>
          </cell>
          <cell r="B381" t="str">
            <v>E3820</v>
          </cell>
          <cell r="C381" t="str">
            <v>West Sussex</v>
          </cell>
          <cell r="D381">
            <v>360786390</v>
          </cell>
        </row>
        <row r="382">
          <cell r="A382" t="str">
            <v>R306</v>
          </cell>
          <cell r="B382" t="str">
            <v>E6147</v>
          </cell>
          <cell r="C382" t="str">
            <v>West Yorkshire Fire &amp; CD Authority</v>
          </cell>
          <cell r="D382">
            <v>35438407</v>
          </cell>
        </row>
        <row r="383">
          <cell r="A383" t="str">
            <v>R963</v>
          </cell>
          <cell r="B383" t="str">
            <v>E6139</v>
          </cell>
          <cell r="C383" t="str">
            <v>Wiltshire Combined Fire Authority</v>
          </cell>
          <cell r="D383">
            <v>15474042</v>
          </cell>
        </row>
        <row r="384">
          <cell r="A384" t="str">
            <v>R671</v>
          </cell>
          <cell r="B384" t="str">
            <v>E1821</v>
          </cell>
          <cell r="C384" t="str">
            <v>Worcestershire</v>
          </cell>
          <cell r="D384">
            <v>212083547</v>
          </cell>
        </row>
        <row r="385">
          <cell r="A385" t="str">
            <v>R570</v>
          </cell>
          <cell r="B385" t="str">
            <v>E5100</v>
          </cell>
          <cell r="C385" t="str">
            <v>Greater London Authority</v>
          </cell>
          <cell r="D385">
            <v>800678666</v>
          </cell>
        </row>
        <row r="386">
          <cell r="A386" t="str">
            <v>R580</v>
          </cell>
          <cell r="C386" t="str">
            <v>Whole of GLA's area</v>
          </cell>
          <cell r="D386">
            <v>234151538</v>
          </cell>
        </row>
        <row r="387">
          <cell r="A387" t="str">
            <v>R571</v>
          </cell>
          <cell r="C387" t="str">
            <v>London Boroughs less CoL</v>
          </cell>
          <cell r="D387">
            <v>566527128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86"/>
  <sheetViews>
    <sheetView workbookViewId="0">
      <pane xSplit="3" ySplit="2" topLeftCell="X3" activePane="bottomRight" state="frozen"/>
      <selection pane="topRight" activeCell="D1" sqref="D1"/>
      <selection pane="bottomLeft" activeCell="A3" sqref="A3"/>
      <selection pane="bottomRight" activeCell="Z2" sqref="Z2"/>
    </sheetView>
  </sheetViews>
  <sheetFormatPr defaultColWidth="8.90625" defaultRowHeight="13.2" x14ac:dyDescent="0.25"/>
  <cols>
    <col min="1" max="1" width="8.90625" style="7"/>
    <col min="2" max="2" width="26" style="7" customWidth="1"/>
    <col min="3" max="3" width="8.90625" style="7"/>
    <col min="4" max="4" width="9.90625" style="5" bestFit="1" customWidth="1"/>
    <col min="5" max="5" width="10" style="5" customWidth="1"/>
    <col min="6" max="6" width="8.90625" style="5"/>
    <col min="7" max="7" width="10.36328125" style="5" customWidth="1"/>
    <col min="8" max="8" width="9.90625" style="5" bestFit="1" customWidth="1"/>
    <col min="9" max="11" width="8.90625" style="5"/>
    <col min="12" max="12" width="10.1796875" style="5" customWidth="1"/>
    <col min="13" max="14" width="9.90625" style="5" bestFit="1" customWidth="1"/>
    <col min="15" max="15" width="10.54296875" style="6" customWidth="1"/>
    <col min="16" max="16" width="11.81640625" style="46" customWidth="1"/>
    <col min="17" max="17" width="8.90625" style="46" customWidth="1"/>
    <col min="18" max="19" width="9.90625" style="5" bestFit="1" customWidth="1"/>
    <col min="20" max="21" width="8.90625" style="5"/>
    <col min="22" max="22" width="10.36328125" style="5" customWidth="1"/>
    <col min="23" max="23" width="9.90625" style="5" bestFit="1" customWidth="1"/>
    <col min="24" max="24" width="8.90625" style="5"/>
    <col min="25" max="25" width="10.1796875" style="5" customWidth="1"/>
    <col min="26" max="27" width="9.90625" style="5" bestFit="1" customWidth="1"/>
    <col min="28" max="31" width="10.36328125" style="5" customWidth="1"/>
    <col min="32" max="32" width="9.08984375" style="5" customWidth="1"/>
    <col min="33" max="33" width="8.90625" style="5"/>
    <col min="34" max="34" width="10.6328125" style="6" customWidth="1"/>
    <col min="35" max="35" width="11.90625" style="6" customWidth="1"/>
    <col min="36" max="16384" width="8.90625" style="7"/>
  </cols>
  <sheetData>
    <row r="1" spans="1:35" ht="12.75" x14ac:dyDescent="0.2">
      <c r="A1" s="1"/>
      <c r="B1" s="1"/>
      <c r="C1" s="1"/>
    </row>
    <row r="2" spans="1:35" ht="89.25" x14ac:dyDescent="0.2">
      <c r="A2" s="3" t="s">
        <v>0</v>
      </c>
      <c r="B2" s="3" t="s">
        <v>1</v>
      </c>
      <c r="C2" s="3" t="s">
        <v>2</v>
      </c>
      <c r="D2" s="3" t="s">
        <v>1361</v>
      </c>
      <c r="E2" s="3" t="s">
        <v>1362</v>
      </c>
      <c r="F2" s="3" t="s">
        <v>1363</v>
      </c>
      <c r="G2" s="3" t="s">
        <v>1364</v>
      </c>
      <c r="H2" s="3" t="s">
        <v>1365</v>
      </c>
      <c r="I2" s="3" t="s">
        <v>1366</v>
      </c>
      <c r="J2" s="3" t="s">
        <v>1367</v>
      </c>
      <c r="K2" s="3" t="s">
        <v>1368</v>
      </c>
      <c r="L2" s="3" t="s">
        <v>1369</v>
      </c>
      <c r="M2" s="3" t="s">
        <v>1389</v>
      </c>
      <c r="N2" s="3" t="s">
        <v>1370</v>
      </c>
      <c r="O2" s="2" t="s">
        <v>1371</v>
      </c>
      <c r="P2" s="45" t="s">
        <v>1390</v>
      </c>
      <c r="Q2" s="45" t="s">
        <v>1391</v>
      </c>
      <c r="R2" s="3" t="s">
        <v>1377</v>
      </c>
      <c r="S2" s="3" t="s">
        <v>1361</v>
      </c>
      <c r="T2" s="3" t="s">
        <v>1378</v>
      </c>
      <c r="U2" s="3" t="s">
        <v>1379</v>
      </c>
      <c r="V2" s="3" t="s">
        <v>1380</v>
      </c>
      <c r="W2" s="3" t="s">
        <v>1381</v>
      </c>
      <c r="X2" s="3" t="s">
        <v>1392</v>
      </c>
      <c r="Y2" s="3" t="s">
        <v>1382</v>
      </c>
      <c r="Z2" s="3" t="s">
        <v>1383</v>
      </c>
      <c r="AA2" s="3" t="s">
        <v>1384</v>
      </c>
      <c r="AB2" s="3" t="s">
        <v>1385</v>
      </c>
      <c r="AC2" s="3" t="s">
        <v>1393</v>
      </c>
      <c r="AD2" s="3" t="s">
        <v>1394</v>
      </c>
      <c r="AE2" s="3" t="s">
        <v>1395</v>
      </c>
      <c r="AF2" s="3" t="s">
        <v>1396</v>
      </c>
      <c r="AG2" s="3" t="s">
        <v>1386</v>
      </c>
      <c r="AH2" s="2" t="s">
        <v>1387</v>
      </c>
      <c r="AI2" s="2" t="s">
        <v>1388</v>
      </c>
    </row>
    <row r="3" spans="1:35" ht="12.75" x14ac:dyDescent="0.2">
      <c r="A3" s="1" t="s">
        <v>3</v>
      </c>
      <c r="B3" s="1" t="s">
        <v>4</v>
      </c>
      <c r="C3" s="1"/>
      <c r="D3" s="5">
        <v>43860465.865167998</v>
      </c>
      <c r="E3" s="5">
        <v>9015337.7122259997</v>
      </c>
      <c r="G3" s="5">
        <v>1048348.454495</v>
      </c>
      <c r="H3" s="5">
        <v>4540063.2211720003</v>
      </c>
      <c r="L3" s="5">
        <v>63133.9234</v>
      </c>
      <c r="M3" s="5">
        <v>49724.496724999997</v>
      </c>
      <c r="N3" s="5">
        <v>3284779.0854710001</v>
      </c>
      <c r="O3" s="6">
        <v>61861852.758656986</v>
      </c>
      <c r="P3" s="46">
        <v>61861852.758657999</v>
      </c>
      <c r="Q3" s="46" t="b">
        <v>1</v>
      </c>
      <c r="R3" s="5">
        <v>914081.71394299995</v>
      </c>
      <c r="S3" s="5">
        <v>34825805.446598001</v>
      </c>
      <c r="T3" s="5">
        <v>6543568.8468559999</v>
      </c>
      <c r="V3" s="5">
        <v>1456541.8914059999</v>
      </c>
      <c r="W3" s="5">
        <v>4650692.2037559999</v>
      </c>
      <c r="Y3" s="5">
        <v>86120.674169999998</v>
      </c>
      <c r="Z3" s="5">
        <v>67828.940180999998</v>
      </c>
      <c r="AA3" s="5">
        <v>4674449.1670970004</v>
      </c>
      <c r="AH3" s="6">
        <v>53219088.884006999</v>
      </c>
      <c r="AI3" s="6">
        <v>115080941.64266399</v>
      </c>
    </row>
    <row r="4" spans="1:35" s="11" customFormat="1" ht="12.75" x14ac:dyDescent="0.2">
      <c r="A4" s="8" t="s">
        <v>5</v>
      </c>
      <c r="B4" s="8" t="s">
        <v>6</v>
      </c>
      <c r="C4" s="8" t="s">
        <v>7</v>
      </c>
      <c r="D4" s="9"/>
      <c r="E4" s="9">
        <v>9015337.7122259997</v>
      </c>
      <c r="F4" s="9"/>
      <c r="G4" s="9">
        <v>171248.58618700001</v>
      </c>
      <c r="H4" s="9"/>
      <c r="I4" s="9"/>
      <c r="J4" s="9"/>
      <c r="K4" s="9"/>
      <c r="L4" s="9">
        <v>63133.9234</v>
      </c>
      <c r="M4" s="9"/>
      <c r="N4" s="9"/>
      <c r="O4" s="10">
        <v>9249720.2218129989</v>
      </c>
      <c r="P4" s="46">
        <v>9249720.2218139991</v>
      </c>
      <c r="Q4" s="46" t="b">
        <v>1</v>
      </c>
      <c r="R4" s="9"/>
      <c r="S4" s="9"/>
      <c r="T4" s="9">
        <v>6543568.8468559999</v>
      </c>
      <c r="U4" s="9"/>
      <c r="V4" s="9">
        <v>237927.321356</v>
      </c>
      <c r="W4" s="9"/>
      <c r="X4" s="9"/>
      <c r="Y4" s="9">
        <v>86120.674169999998</v>
      </c>
      <c r="Z4" s="9"/>
      <c r="AA4" s="9"/>
      <c r="AB4" s="9"/>
      <c r="AC4" s="9"/>
      <c r="AD4" s="9"/>
      <c r="AE4" s="9"/>
      <c r="AF4" s="9"/>
      <c r="AG4" s="9"/>
      <c r="AH4" s="10">
        <v>6867616.8423819998</v>
      </c>
      <c r="AI4" s="10">
        <v>16117337.064195</v>
      </c>
    </row>
    <row r="5" spans="1:35" s="15" customFormat="1" ht="12.75" x14ac:dyDescent="0.2">
      <c r="A5" s="12" t="s">
        <v>8</v>
      </c>
      <c r="B5" s="12" t="s">
        <v>9</v>
      </c>
      <c r="C5" s="12" t="s">
        <v>7</v>
      </c>
      <c r="D5" s="13">
        <v>43860465.865167998</v>
      </c>
      <c r="E5" s="13"/>
      <c r="F5" s="13"/>
      <c r="G5" s="13">
        <v>877099.86830700003</v>
      </c>
      <c r="H5" s="13">
        <v>4540063.2211720003</v>
      </c>
      <c r="I5" s="13"/>
      <c r="J5" s="13"/>
      <c r="K5" s="13"/>
      <c r="L5" s="13"/>
      <c r="M5" s="13">
        <v>49724.496724999997</v>
      </c>
      <c r="N5" s="13">
        <v>3284779.0854710001</v>
      </c>
      <c r="O5" s="14">
        <v>52612132.536842994</v>
      </c>
      <c r="P5" s="46">
        <v>52612132.536844</v>
      </c>
      <c r="Q5" s="46" t="b">
        <v>1</v>
      </c>
      <c r="R5" s="13">
        <v>914081.71394299995</v>
      </c>
      <c r="S5" s="13">
        <v>34825805.446598001</v>
      </c>
      <c r="T5" s="13"/>
      <c r="U5" s="13"/>
      <c r="V5" s="13">
        <v>1218614.570049</v>
      </c>
      <c r="W5" s="13">
        <v>4650692.2037559999</v>
      </c>
      <c r="X5" s="13"/>
      <c r="Y5" s="13"/>
      <c r="Z5" s="13">
        <v>67828.940180999998</v>
      </c>
      <c r="AA5" s="13">
        <v>4674449.1670970004</v>
      </c>
      <c r="AB5" s="13"/>
      <c r="AC5" s="13"/>
      <c r="AD5" s="13"/>
      <c r="AE5" s="13"/>
      <c r="AF5" s="13"/>
      <c r="AG5" s="13"/>
      <c r="AH5" s="14">
        <v>46351472.041624002</v>
      </c>
      <c r="AI5" s="14">
        <v>98963604.578466997</v>
      </c>
    </row>
    <row r="6" spans="1:35" ht="12.75" x14ac:dyDescent="0.2">
      <c r="A6" s="1" t="s">
        <v>10</v>
      </c>
      <c r="B6" s="1" t="s">
        <v>11</v>
      </c>
      <c r="C6" s="1"/>
      <c r="D6" s="5">
        <v>22316477.184781</v>
      </c>
      <c r="E6" s="5">
        <v>5042447.1578660002</v>
      </c>
      <c r="G6" s="5">
        <v>783172.86023600004</v>
      </c>
      <c r="H6" s="5">
        <v>2475549.8256219998</v>
      </c>
      <c r="L6" s="5">
        <v>192315.50949200001</v>
      </c>
      <c r="M6" s="5">
        <v>50430.103106000002</v>
      </c>
      <c r="N6" s="5">
        <v>1822037.549908</v>
      </c>
      <c r="O6" s="6">
        <v>32682430.191011</v>
      </c>
      <c r="P6" s="46">
        <v>32682430.191011</v>
      </c>
      <c r="Q6" s="46" t="b">
        <v>1</v>
      </c>
      <c r="R6" s="5">
        <v>513077.70901499997</v>
      </c>
      <c r="S6" s="5">
        <v>17671598.642958</v>
      </c>
      <c r="T6" s="5">
        <v>3659940.5576769998</v>
      </c>
      <c r="V6" s="5">
        <v>1088115.3821080001</v>
      </c>
      <c r="W6" s="5">
        <v>2535872.2363900002</v>
      </c>
      <c r="Y6" s="5">
        <v>262336.63993399998</v>
      </c>
      <c r="Z6" s="5">
        <v>68791.454356999995</v>
      </c>
      <c r="AA6" s="5">
        <v>2592875.1023960002</v>
      </c>
      <c r="AD6" s="5">
        <v>773740</v>
      </c>
      <c r="AE6" s="5">
        <v>773740</v>
      </c>
      <c r="AH6" s="6">
        <v>29166347.724835001</v>
      </c>
      <c r="AI6" s="6">
        <v>61848777.915846005</v>
      </c>
    </row>
    <row r="7" spans="1:35" s="11" customFormat="1" ht="12.75" x14ac:dyDescent="0.2">
      <c r="A7" s="8" t="s">
        <v>12</v>
      </c>
      <c r="B7" s="8" t="s">
        <v>13</v>
      </c>
      <c r="C7" s="8" t="s">
        <v>7</v>
      </c>
      <c r="D7" s="9"/>
      <c r="E7" s="9">
        <v>5042447.1578660002</v>
      </c>
      <c r="F7" s="9"/>
      <c r="G7" s="9">
        <v>142275.87370699999</v>
      </c>
      <c r="H7" s="9"/>
      <c r="I7" s="9"/>
      <c r="J7" s="9"/>
      <c r="K7" s="9"/>
      <c r="L7" s="9">
        <v>192315.50949200001</v>
      </c>
      <c r="M7" s="9"/>
      <c r="N7" s="9"/>
      <c r="O7" s="10">
        <v>5377038.541065</v>
      </c>
      <c r="P7" s="46">
        <v>5377038.541065</v>
      </c>
      <c r="Q7" s="46" t="b">
        <v>1</v>
      </c>
      <c r="R7" s="9"/>
      <c r="S7" s="9"/>
      <c r="T7" s="9">
        <v>3659940.5576769998</v>
      </c>
      <c r="U7" s="9"/>
      <c r="V7" s="9">
        <v>197673.559113</v>
      </c>
      <c r="W7" s="9"/>
      <c r="X7" s="9"/>
      <c r="Y7" s="9">
        <v>262336.63993399998</v>
      </c>
      <c r="Z7" s="9"/>
      <c r="AA7" s="9"/>
      <c r="AB7" s="9"/>
      <c r="AC7" s="9"/>
      <c r="AD7" s="9">
        <v>133512.05774600001</v>
      </c>
      <c r="AE7" s="9">
        <v>133512.05774600001</v>
      </c>
      <c r="AF7" s="9"/>
      <c r="AG7" s="9"/>
      <c r="AH7" s="10">
        <v>4253462.8144699996</v>
      </c>
      <c r="AI7" s="10">
        <v>9630501.3555350006</v>
      </c>
    </row>
    <row r="8" spans="1:35" s="15" customFormat="1" ht="12.75" x14ac:dyDescent="0.2">
      <c r="A8" s="12" t="s">
        <v>14</v>
      </c>
      <c r="B8" s="12" t="s">
        <v>15</v>
      </c>
      <c r="C8" s="12" t="s">
        <v>7</v>
      </c>
      <c r="D8" s="13">
        <v>22316477.184781</v>
      </c>
      <c r="E8" s="13"/>
      <c r="F8" s="13"/>
      <c r="G8" s="13">
        <v>640896.98652799998</v>
      </c>
      <c r="H8" s="13">
        <v>2475549.8256219998</v>
      </c>
      <c r="I8" s="13"/>
      <c r="J8" s="13"/>
      <c r="K8" s="13"/>
      <c r="L8" s="13"/>
      <c r="M8" s="13">
        <v>50430.103106000002</v>
      </c>
      <c r="N8" s="13">
        <v>1822037.549908</v>
      </c>
      <c r="O8" s="14">
        <v>27305391.649945002</v>
      </c>
      <c r="P8" s="46">
        <v>27305391.649944998</v>
      </c>
      <c r="Q8" s="46" t="b">
        <v>1</v>
      </c>
      <c r="R8" s="13">
        <v>513077.70901499997</v>
      </c>
      <c r="S8" s="13">
        <v>17671598.642958</v>
      </c>
      <c r="T8" s="13"/>
      <c r="U8" s="13"/>
      <c r="V8" s="13">
        <v>890441.82299500005</v>
      </c>
      <c r="W8" s="13">
        <v>2535872.2363900002</v>
      </c>
      <c r="X8" s="13"/>
      <c r="Y8" s="13"/>
      <c r="Z8" s="13">
        <v>68791.454356999995</v>
      </c>
      <c r="AA8" s="13">
        <v>2592875.1023960002</v>
      </c>
      <c r="AB8" s="13"/>
      <c r="AC8" s="13"/>
      <c r="AD8" s="13">
        <v>640227.94225399999</v>
      </c>
      <c r="AE8" s="13">
        <v>640227.94225399999</v>
      </c>
      <c r="AF8" s="13"/>
      <c r="AG8" s="13"/>
      <c r="AH8" s="14">
        <v>24912884.910364997</v>
      </c>
      <c r="AI8" s="14">
        <v>52218276.560309999</v>
      </c>
    </row>
    <row r="9" spans="1:35" ht="12.75" x14ac:dyDescent="0.2">
      <c r="A9" s="1" t="s">
        <v>16</v>
      </c>
      <c r="B9" s="1" t="s">
        <v>17</v>
      </c>
      <c r="C9" s="1"/>
      <c r="D9" s="5">
        <v>119187600.92058399</v>
      </c>
      <c r="E9" s="5">
        <v>25599739.022868</v>
      </c>
      <c r="G9" s="5">
        <v>1453625.101121</v>
      </c>
      <c r="H9" s="5">
        <v>9131358.9338460006</v>
      </c>
      <c r="L9" s="5">
        <v>499173.34798399999</v>
      </c>
      <c r="M9" s="5">
        <v>55535.372802999998</v>
      </c>
      <c r="N9" s="5">
        <v>6325842.9721640004</v>
      </c>
      <c r="O9" s="6">
        <v>162252875.67137</v>
      </c>
      <c r="P9" s="46">
        <v>162252875.67137101</v>
      </c>
      <c r="Q9" s="46" t="b">
        <v>1</v>
      </c>
      <c r="R9" s="5">
        <v>2446328.3989309999</v>
      </c>
      <c r="S9" s="5">
        <v>94674195.147995993</v>
      </c>
      <c r="T9" s="5">
        <v>18580962.810800001</v>
      </c>
      <c r="V9" s="5">
        <v>2019620.332442</v>
      </c>
      <c r="W9" s="5">
        <v>9353865.2953760009</v>
      </c>
      <c r="Y9" s="5">
        <v>680919.90708699997</v>
      </c>
      <c r="Z9" s="5">
        <v>75755.527514000001</v>
      </c>
      <c r="AA9" s="5">
        <v>9002076.1345000006</v>
      </c>
      <c r="AD9" s="5">
        <v>1524478</v>
      </c>
      <c r="AE9" s="5">
        <v>1524478</v>
      </c>
      <c r="AH9" s="6">
        <v>138358201.55464599</v>
      </c>
      <c r="AI9" s="6">
        <v>300611077.22601599</v>
      </c>
    </row>
    <row r="10" spans="1:35" s="11" customFormat="1" ht="12.75" x14ac:dyDescent="0.2">
      <c r="A10" s="8" t="s">
        <v>18</v>
      </c>
      <c r="B10" s="8" t="s">
        <v>19</v>
      </c>
      <c r="C10" s="8" t="s">
        <v>7</v>
      </c>
      <c r="D10" s="9"/>
      <c r="E10" s="9">
        <v>25599739.022868</v>
      </c>
      <c r="F10" s="9"/>
      <c r="G10" s="9">
        <v>246256.82098300001</v>
      </c>
      <c r="H10" s="9"/>
      <c r="I10" s="9"/>
      <c r="J10" s="9"/>
      <c r="K10" s="9"/>
      <c r="L10" s="9">
        <v>499173.34798399999</v>
      </c>
      <c r="M10" s="9"/>
      <c r="N10" s="9"/>
      <c r="O10" s="10">
        <v>26345169.191835001</v>
      </c>
      <c r="P10" s="46">
        <v>26345169.191835001</v>
      </c>
      <c r="Q10" s="46" t="b">
        <v>1</v>
      </c>
      <c r="R10" s="9"/>
      <c r="S10" s="9"/>
      <c r="T10" s="9">
        <v>18580962.810800001</v>
      </c>
      <c r="U10" s="9"/>
      <c r="V10" s="9">
        <v>342141.36937799997</v>
      </c>
      <c r="W10" s="9"/>
      <c r="X10" s="9"/>
      <c r="Y10" s="9">
        <v>680919.90708699997</v>
      </c>
      <c r="Z10" s="9"/>
      <c r="AA10" s="9"/>
      <c r="AB10" s="9"/>
      <c r="AC10" s="9"/>
      <c r="AD10" s="9">
        <v>260138.341434</v>
      </c>
      <c r="AE10" s="9">
        <v>260138.341434</v>
      </c>
      <c r="AF10" s="9"/>
      <c r="AG10" s="9"/>
      <c r="AH10" s="10">
        <v>19864162.428698998</v>
      </c>
      <c r="AI10" s="10">
        <v>46209331.620534003</v>
      </c>
    </row>
    <row r="11" spans="1:35" s="15" customFormat="1" ht="12.75" x14ac:dyDescent="0.2">
      <c r="A11" s="12" t="s">
        <v>20</v>
      </c>
      <c r="B11" s="12" t="s">
        <v>21</v>
      </c>
      <c r="C11" s="12" t="s">
        <v>7</v>
      </c>
      <c r="D11" s="13">
        <v>119187600.92058399</v>
      </c>
      <c r="E11" s="13"/>
      <c r="F11" s="13"/>
      <c r="G11" s="13">
        <v>1207368.2801379999</v>
      </c>
      <c r="H11" s="13">
        <v>9131358.9338460006</v>
      </c>
      <c r="I11" s="13"/>
      <c r="J11" s="13"/>
      <c r="K11" s="13"/>
      <c r="L11" s="13"/>
      <c r="M11" s="13">
        <v>55535.372802999998</v>
      </c>
      <c r="N11" s="13">
        <v>6325842.9721640004</v>
      </c>
      <c r="O11" s="14">
        <v>135907706.47953498</v>
      </c>
      <c r="P11" s="46">
        <v>135907706.479536</v>
      </c>
      <c r="Q11" s="46" t="b">
        <v>1</v>
      </c>
      <c r="R11" s="13">
        <v>2446328.3989309999</v>
      </c>
      <c r="S11" s="13">
        <v>94674195.147995993</v>
      </c>
      <c r="T11" s="13"/>
      <c r="U11" s="13"/>
      <c r="V11" s="13">
        <v>1677478.963064</v>
      </c>
      <c r="W11" s="13">
        <v>9353865.2953760009</v>
      </c>
      <c r="X11" s="13"/>
      <c r="Y11" s="13"/>
      <c r="Z11" s="13">
        <v>75755.527514000001</v>
      </c>
      <c r="AA11" s="13">
        <v>9002076.1345000006</v>
      </c>
      <c r="AB11" s="13"/>
      <c r="AC11" s="13"/>
      <c r="AD11" s="13">
        <v>1264339.6585659999</v>
      </c>
      <c r="AE11" s="13">
        <v>1264339.6585659999</v>
      </c>
      <c r="AF11" s="13"/>
      <c r="AG11" s="13"/>
      <c r="AH11" s="14">
        <v>118494039.12594698</v>
      </c>
      <c r="AI11" s="14">
        <v>254401745.60548198</v>
      </c>
    </row>
    <row r="12" spans="1:35" ht="12.75" x14ac:dyDescent="0.2">
      <c r="A12" s="1" t="s">
        <v>22</v>
      </c>
      <c r="B12" s="1" t="s">
        <v>23</v>
      </c>
      <c r="C12" s="1"/>
      <c r="D12" s="5">
        <v>42711947.269392997</v>
      </c>
      <c r="E12" s="5">
        <v>8493606.1249979995</v>
      </c>
      <c r="G12" s="5">
        <v>879897.79799300001</v>
      </c>
      <c r="H12" s="5">
        <v>4361206.669609</v>
      </c>
      <c r="L12" s="5">
        <v>33995.700369999999</v>
      </c>
      <c r="M12" s="5">
        <v>50222.571817999997</v>
      </c>
      <c r="N12" s="5">
        <v>2275835.4268490002</v>
      </c>
      <c r="O12" s="6">
        <v>58806711.56103</v>
      </c>
      <c r="P12" s="46">
        <v>58806711.561028004</v>
      </c>
      <c r="Q12" s="46" t="b">
        <v>1</v>
      </c>
      <c r="R12" s="5">
        <v>769833.03104000003</v>
      </c>
      <c r="S12" s="5">
        <v>34034178.866775997</v>
      </c>
      <c r="T12" s="5">
        <v>6164882.3606049996</v>
      </c>
      <c r="V12" s="5">
        <v>1222501.9242769999</v>
      </c>
      <c r="W12" s="5">
        <v>4467477.4048809996</v>
      </c>
      <c r="Y12" s="5">
        <v>46373.367550000003</v>
      </c>
      <c r="Z12" s="5">
        <v>68508.361952000007</v>
      </c>
      <c r="AA12" s="5">
        <v>3238658.2898499998</v>
      </c>
      <c r="AD12" s="5">
        <v>866269</v>
      </c>
      <c r="AE12" s="5">
        <v>866269</v>
      </c>
      <c r="AH12" s="6">
        <v>50878682.606930993</v>
      </c>
      <c r="AI12" s="6">
        <v>109685394.167961</v>
      </c>
    </row>
    <row r="13" spans="1:35" s="11" customFormat="1" ht="12.75" x14ac:dyDescent="0.2">
      <c r="A13" s="8" t="s">
        <v>24</v>
      </c>
      <c r="B13" s="8" t="s">
        <v>25</v>
      </c>
      <c r="C13" s="8" t="s">
        <v>7</v>
      </c>
      <c r="D13" s="9"/>
      <c r="E13" s="9">
        <v>8493606.1249979995</v>
      </c>
      <c r="F13" s="9"/>
      <c r="G13" s="9">
        <v>136815.044887</v>
      </c>
      <c r="H13" s="9"/>
      <c r="I13" s="9"/>
      <c r="J13" s="9"/>
      <c r="K13" s="9"/>
      <c r="L13" s="9">
        <v>33995.700369999999</v>
      </c>
      <c r="M13" s="9"/>
      <c r="N13" s="9"/>
      <c r="O13" s="10">
        <v>8664416.8702550009</v>
      </c>
      <c r="P13" s="46">
        <v>8664416.8702540006</v>
      </c>
      <c r="Q13" s="46" t="b">
        <v>1</v>
      </c>
      <c r="R13" s="9"/>
      <c r="S13" s="9"/>
      <c r="T13" s="9">
        <v>6164882.3606049996</v>
      </c>
      <c r="U13" s="9"/>
      <c r="V13" s="9">
        <v>190086.45779799999</v>
      </c>
      <c r="W13" s="9"/>
      <c r="X13" s="9"/>
      <c r="Y13" s="9">
        <v>46373.367550000003</v>
      </c>
      <c r="Z13" s="9"/>
      <c r="AA13" s="9"/>
      <c r="AB13" s="9"/>
      <c r="AC13" s="9"/>
      <c r="AD13" s="9">
        <v>135648.604425</v>
      </c>
      <c r="AE13" s="9">
        <v>135648.604425</v>
      </c>
      <c r="AF13" s="9"/>
      <c r="AG13" s="9"/>
      <c r="AH13" s="10">
        <v>6536990.7903779997</v>
      </c>
      <c r="AI13" s="10">
        <v>15201407.660633001</v>
      </c>
    </row>
    <row r="14" spans="1:35" s="15" customFormat="1" ht="12.75" x14ac:dyDescent="0.2">
      <c r="A14" s="12" t="s">
        <v>26</v>
      </c>
      <c r="B14" s="12" t="s">
        <v>27</v>
      </c>
      <c r="C14" s="12" t="s">
        <v>7</v>
      </c>
      <c r="D14" s="13">
        <v>42711947.269392997</v>
      </c>
      <c r="E14" s="13"/>
      <c r="F14" s="13"/>
      <c r="G14" s="13">
        <v>743082.75310600002</v>
      </c>
      <c r="H14" s="13">
        <v>4361206.669609</v>
      </c>
      <c r="I14" s="13"/>
      <c r="J14" s="13"/>
      <c r="K14" s="13"/>
      <c r="L14" s="13"/>
      <c r="M14" s="13">
        <v>50222.571817999997</v>
      </c>
      <c r="N14" s="13">
        <v>2275835.4268490002</v>
      </c>
      <c r="O14" s="14">
        <v>50142294.690775</v>
      </c>
      <c r="P14" s="46">
        <v>50142294.690774001</v>
      </c>
      <c r="Q14" s="46" t="b">
        <v>1</v>
      </c>
      <c r="R14" s="13">
        <v>769833.03104000003</v>
      </c>
      <c r="S14" s="13">
        <v>34034178.866775997</v>
      </c>
      <c r="T14" s="13"/>
      <c r="U14" s="13"/>
      <c r="V14" s="13">
        <v>1032415.4664790001</v>
      </c>
      <c r="W14" s="13">
        <v>4467477.4048809996</v>
      </c>
      <c r="X14" s="13"/>
      <c r="Y14" s="13"/>
      <c r="Z14" s="13">
        <v>68508.361952000007</v>
      </c>
      <c r="AA14" s="13">
        <v>3238658.2898499998</v>
      </c>
      <c r="AB14" s="13"/>
      <c r="AC14" s="13"/>
      <c r="AD14" s="13">
        <v>730620.39557499997</v>
      </c>
      <c r="AE14" s="13">
        <v>730620.39557499997</v>
      </c>
      <c r="AF14" s="13"/>
      <c r="AG14" s="13"/>
      <c r="AH14" s="14">
        <v>44341691.816552997</v>
      </c>
      <c r="AI14" s="14">
        <v>94483986.507328004</v>
      </c>
    </row>
    <row r="15" spans="1:35" ht="12.75" x14ac:dyDescent="0.2">
      <c r="A15" s="1" t="s">
        <v>28</v>
      </c>
      <c r="B15" s="1" t="s">
        <v>29</v>
      </c>
      <c r="C15" s="1"/>
      <c r="D15" s="5">
        <v>39789572.043591</v>
      </c>
      <c r="E15" s="5">
        <v>7536016.1093969997</v>
      </c>
      <c r="G15" s="5">
        <v>818409.18264799996</v>
      </c>
      <c r="H15" s="5">
        <v>3965403.1083229999</v>
      </c>
      <c r="L15" s="5">
        <v>56076.199341</v>
      </c>
      <c r="M15" s="5">
        <v>51550.772063999997</v>
      </c>
      <c r="N15" s="5">
        <v>3472341.7133940002</v>
      </c>
      <c r="O15" s="6">
        <v>55689369.128758006</v>
      </c>
      <c r="P15" s="46">
        <v>55689369.128757</v>
      </c>
      <c r="Q15" s="46" t="b">
        <v>1</v>
      </c>
      <c r="R15" s="5">
        <v>724528.45026299998</v>
      </c>
      <c r="S15" s="5">
        <v>31698173.565164</v>
      </c>
      <c r="T15" s="5">
        <v>5469838.381759</v>
      </c>
      <c r="V15" s="5">
        <v>1137071.6041280001</v>
      </c>
      <c r="W15" s="5">
        <v>4062029.1881889999</v>
      </c>
      <c r="Y15" s="5">
        <v>76493.267517999993</v>
      </c>
      <c r="Z15" s="5">
        <v>70320.153342999998</v>
      </c>
      <c r="AA15" s="5">
        <v>4941362.6937170001</v>
      </c>
      <c r="AD15" s="5">
        <v>813548</v>
      </c>
      <c r="AE15" s="5">
        <v>813548</v>
      </c>
      <c r="AG15" s="5">
        <v>-93288</v>
      </c>
      <c r="AH15" s="6">
        <v>48900077.304081008</v>
      </c>
      <c r="AI15" s="6">
        <v>104589446.43283901</v>
      </c>
    </row>
    <row r="16" spans="1:35" s="11" customFormat="1" ht="12.75" x14ac:dyDescent="0.2">
      <c r="A16" s="8" t="s">
        <v>30</v>
      </c>
      <c r="B16" s="8" t="s">
        <v>31</v>
      </c>
      <c r="C16" s="8" t="s">
        <v>7</v>
      </c>
      <c r="D16" s="9"/>
      <c r="E16" s="9">
        <v>7536016.1093969997</v>
      </c>
      <c r="F16" s="9"/>
      <c r="G16" s="9">
        <v>124758.08669900001</v>
      </c>
      <c r="H16" s="9"/>
      <c r="I16" s="9"/>
      <c r="J16" s="9"/>
      <c r="K16" s="9"/>
      <c r="L16" s="9">
        <v>56076.199341</v>
      </c>
      <c r="M16" s="9"/>
      <c r="N16" s="9"/>
      <c r="O16" s="10">
        <v>7716850.3954369994</v>
      </c>
      <c r="P16" s="46">
        <v>7716850.3954370003</v>
      </c>
      <c r="Q16" s="46" t="b">
        <v>1</v>
      </c>
      <c r="R16" s="9"/>
      <c r="S16" s="9"/>
      <c r="T16" s="9">
        <v>5469838.381759</v>
      </c>
      <c r="U16" s="9"/>
      <c r="V16" s="9">
        <v>173334.90481099999</v>
      </c>
      <c r="W16" s="9"/>
      <c r="X16" s="9"/>
      <c r="Y16" s="9">
        <v>76493.267517999993</v>
      </c>
      <c r="Z16" s="9"/>
      <c r="AA16" s="9"/>
      <c r="AB16" s="9"/>
      <c r="AC16" s="9"/>
      <c r="AD16" s="9">
        <v>122303.49892100001</v>
      </c>
      <c r="AE16" s="9">
        <v>122303.49892100001</v>
      </c>
      <c r="AF16" s="9"/>
      <c r="AG16" s="9"/>
      <c r="AH16" s="10">
        <v>5841970.0530089997</v>
      </c>
      <c r="AI16" s="10">
        <v>13558820.448445998</v>
      </c>
    </row>
    <row r="17" spans="1:35" s="15" customFormat="1" ht="12.75" x14ac:dyDescent="0.2">
      <c r="A17" s="12" t="s">
        <v>32</v>
      </c>
      <c r="B17" s="12" t="s">
        <v>33</v>
      </c>
      <c r="C17" s="12" t="s">
        <v>7</v>
      </c>
      <c r="D17" s="13">
        <v>39789572.043591</v>
      </c>
      <c r="E17" s="13"/>
      <c r="F17" s="13"/>
      <c r="G17" s="13">
        <v>693651.09594899998</v>
      </c>
      <c r="H17" s="13">
        <v>3965403.1083229999</v>
      </c>
      <c r="I17" s="13"/>
      <c r="J17" s="13"/>
      <c r="K17" s="13"/>
      <c r="L17" s="13"/>
      <c r="M17" s="13">
        <v>51550.772063999997</v>
      </c>
      <c r="N17" s="13">
        <v>3472341.7133940002</v>
      </c>
      <c r="O17" s="14">
        <v>47972518.733321004</v>
      </c>
      <c r="P17" s="46">
        <v>47972518.733319998</v>
      </c>
      <c r="Q17" s="46" t="b">
        <v>1</v>
      </c>
      <c r="R17" s="13">
        <v>724528.45026299998</v>
      </c>
      <c r="S17" s="13">
        <v>31698173.565164</v>
      </c>
      <c r="T17" s="13"/>
      <c r="U17" s="13"/>
      <c r="V17" s="13">
        <v>963736.69931699999</v>
      </c>
      <c r="W17" s="13">
        <v>4062029.1881889999</v>
      </c>
      <c r="X17" s="13"/>
      <c r="Y17" s="13"/>
      <c r="Z17" s="13">
        <v>70320.153342999998</v>
      </c>
      <c r="AA17" s="13">
        <v>4941362.6937170001</v>
      </c>
      <c r="AB17" s="13"/>
      <c r="AC17" s="13"/>
      <c r="AD17" s="13">
        <v>691244.50107899995</v>
      </c>
      <c r="AE17" s="13">
        <v>691244.50107899995</v>
      </c>
      <c r="AF17" s="13"/>
      <c r="AG17" s="13">
        <v>-93288</v>
      </c>
      <c r="AH17" s="14">
        <v>43058107.251072004</v>
      </c>
      <c r="AI17" s="14">
        <v>91030625.984393001</v>
      </c>
    </row>
    <row r="18" spans="1:35" ht="12.75" x14ac:dyDescent="0.2">
      <c r="A18" s="1" t="s">
        <v>34</v>
      </c>
      <c r="B18" s="1" t="s">
        <v>35</v>
      </c>
      <c r="C18" s="1"/>
      <c r="D18" s="5">
        <v>48721478.379313998</v>
      </c>
      <c r="E18" s="5">
        <v>9053835.2320429999</v>
      </c>
      <c r="G18" s="5">
        <v>964272.54877200001</v>
      </c>
      <c r="H18" s="5">
        <v>4008339.367966</v>
      </c>
      <c r="L18" s="5">
        <v>29744.629455999999</v>
      </c>
      <c r="M18" s="5">
        <v>50845.165682999999</v>
      </c>
      <c r="N18" s="5">
        <v>3094208.499053</v>
      </c>
      <c r="O18" s="6">
        <v>65922723.822286993</v>
      </c>
      <c r="P18" s="46">
        <v>65922723.822287001</v>
      </c>
      <c r="Q18" s="46" t="b">
        <v>1</v>
      </c>
      <c r="R18" s="5">
        <v>1065242.2987850001</v>
      </c>
      <c r="S18" s="5">
        <v>38635661.584096998</v>
      </c>
      <c r="T18" s="5">
        <v>6571511.3576520002</v>
      </c>
      <c r="V18" s="5">
        <v>1339729.510733</v>
      </c>
      <c r="W18" s="5">
        <v>4106011.6876070001</v>
      </c>
      <c r="Y18" s="5">
        <v>40574.502639999999</v>
      </c>
      <c r="Z18" s="5">
        <v>69357.639167000001</v>
      </c>
      <c r="AA18" s="5">
        <v>4403255.1245830003</v>
      </c>
      <c r="AC18" s="5">
        <v>943456</v>
      </c>
      <c r="AD18" s="5">
        <v>947176</v>
      </c>
      <c r="AE18" s="5">
        <v>1890632</v>
      </c>
      <c r="AH18" s="6">
        <v>58121975.705264002</v>
      </c>
      <c r="AI18" s="6">
        <v>124044699.527551</v>
      </c>
    </row>
    <row r="19" spans="1:35" s="11" customFormat="1" ht="12.75" x14ac:dyDescent="0.2">
      <c r="A19" s="8" t="s">
        <v>36</v>
      </c>
      <c r="B19" s="8" t="s">
        <v>37</v>
      </c>
      <c r="C19" s="8" t="s">
        <v>7</v>
      </c>
      <c r="D19" s="9"/>
      <c r="E19" s="9">
        <v>9053835.2320429999</v>
      </c>
      <c r="F19" s="9"/>
      <c r="G19" s="9">
        <v>142976.91650399999</v>
      </c>
      <c r="H19" s="9"/>
      <c r="I19" s="9"/>
      <c r="J19" s="9"/>
      <c r="K19" s="9"/>
      <c r="L19" s="9">
        <v>29744.629455999999</v>
      </c>
      <c r="M19" s="9"/>
      <c r="N19" s="9"/>
      <c r="O19" s="10">
        <v>9226556.7780029997</v>
      </c>
      <c r="P19" s="46">
        <v>9226556.778004</v>
      </c>
      <c r="Q19" s="46" t="b">
        <v>1</v>
      </c>
      <c r="R19" s="9"/>
      <c r="S19" s="9"/>
      <c r="T19" s="9">
        <v>6571511.3576520002</v>
      </c>
      <c r="U19" s="9"/>
      <c r="V19" s="9">
        <v>198647.565607</v>
      </c>
      <c r="W19" s="9"/>
      <c r="X19" s="9"/>
      <c r="Y19" s="9">
        <v>40574.502639999999</v>
      </c>
      <c r="Z19" s="9"/>
      <c r="AA19" s="9"/>
      <c r="AB19" s="9"/>
      <c r="AC19" s="9">
        <v>140394.42567200001</v>
      </c>
      <c r="AD19" s="9">
        <v>140947.99389700001</v>
      </c>
      <c r="AE19" s="9">
        <v>281342.41956900002</v>
      </c>
      <c r="AF19" s="9"/>
      <c r="AG19" s="9"/>
      <c r="AH19" s="10">
        <v>7092075.8454679996</v>
      </c>
      <c r="AI19" s="10">
        <v>16318632.623470999</v>
      </c>
    </row>
    <row r="20" spans="1:35" s="15" customFormat="1" ht="12.75" x14ac:dyDescent="0.2">
      <c r="A20" s="12" t="s">
        <v>38</v>
      </c>
      <c r="B20" s="12" t="s">
        <v>39</v>
      </c>
      <c r="C20" s="12" t="s">
        <v>7</v>
      </c>
      <c r="D20" s="13">
        <v>48721478.379313998</v>
      </c>
      <c r="E20" s="13"/>
      <c r="F20" s="13"/>
      <c r="G20" s="13">
        <v>821295.63226700004</v>
      </c>
      <c r="H20" s="13">
        <v>4008339.367966</v>
      </c>
      <c r="I20" s="13"/>
      <c r="J20" s="13"/>
      <c r="K20" s="13"/>
      <c r="L20" s="13"/>
      <c r="M20" s="13">
        <v>50845.165682999999</v>
      </c>
      <c r="N20" s="13">
        <v>3094208.499053</v>
      </c>
      <c r="O20" s="14">
        <v>56696167.044283003</v>
      </c>
      <c r="P20" s="46">
        <v>56696167.044284001</v>
      </c>
      <c r="Q20" s="46" t="b">
        <v>1</v>
      </c>
      <c r="R20" s="13">
        <v>1065242.2987850001</v>
      </c>
      <c r="S20" s="13">
        <v>38635661.584096998</v>
      </c>
      <c r="T20" s="13"/>
      <c r="U20" s="13"/>
      <c r="V20" s="13">
        <v>1141081.9451270001</v>
      </c>
      <c r="W20" s="13">
        <v>4106011.6876070001</v>
      </c>
      <c r="X20" s="13"/>
      <c r="Y20" s="13"/>
      <c r="Z20" s="13">
        <v>69357.639167000001</v>
      </c>
      <c r="AA20" s="13">
        <v>4403255.1245830003</v>
      </c>
      <c r="AB20" s="13"/>
      <c r="AC20" s="13">
        <v>803061.57432799996</v>
      </c>
      <c r="AD20" s="13">
        <v>806228.00610300002</v>
      </c>
      <c r="AE20" s="13">
        <v>1609289.5804309999</v>
      </c>
      <c r="AF20" s="13"/>
      <c r="AG20" s="13"/>
      <c r="AH20" s="14">
        <v>51029899.859797001</v>
      </c>
      <c r="AI20" s="14">
        <v>107726066.90408</v>
      </c>
    </row>
    <row r="21" spans="1:35" ht="12.75" x14ac:dyDescent="0.2">
      <c r="A21" s="1" t="s">
        <v>40</v>
      </c>
      <c r="B21" s="1" t="s">
        <v>41</v>
      </c>
      <c r="C21" s="1"/>
      <c r="D21" s="5">
        <v>29831644.48691</v>
      </c>
      <c r="E21" s="5">
        <v>6454160.046166</v>
      </c>
      <c r="G21" s="5">
        <v>1409217.5560079999</v>
      </c>
      <c r="H21" s="5">
        <v>3247378.1661009998</v>
      </c>
      <c r="L21" s="5">
        <v>45799.664997</v>
      </c>
      <c r="M21" s="5">
        <v>50554.621878999998</v>
      </c>
      <c r="N21" s="5">
        <v>2450410.7467370001</v>
      </c>
      <c r="O21" s="6">
        <v>43489165.288797997</v>
      </c>
      <c r="P21" s="46">
        <v>43489165.288799003</v>
      </c>
      <c r="Q21" s="46" t="b">
        <v>1</v>
      </c>
      <c r="R21" s="5">
        <v>666857.73904699995</v>
      </c>
      <c r="S21" s="5">
        <v>23641584.653085999</v>
      </c>
      <c r="T21" s="5">
        <v>4684598.8424199997</v>
      </c>
      <c r="V21" s="5">
        <v>1957921.9062409999</v>
      </c>
      <c r="W21" s="5">
        <v>3326507.9325990002</v>
      </c>
      <c r="Y21" s="5">
        <v>62475.097599000001</v>
      </c>
      <c r="Z21" s="5">
        <v>68961.309800000003</v>
      </c>
      <c r="AA21" s="5">
        <v>3487090.05266</v>
      </c>
      <c r="AD21" s="5">
        <v>1392844</v>
      </c>
      <c r="AE21" s="5">
        <v>1392844</v>
      </c>
      <c r="AG21" s="5">
        <v>-104442</v>
      </c>
      <c r="AH21" s="6">
        <v>39184399.533451997</v>
      </c>
      <c r="AI21" s="6">
        <v>82673564.822249994</v>
      </c>
    </row>
    <row r="22" spans="1:35" s="11" customFormat="1" ht="12.75" x14ac:dyDescent="0.2">
      <c r="A22" s="8" t="s">
        <v>42</v>
      </c>
      <c r="B22" s="8" t="s">
        <v>43</v>
      </c>
      <c r="C22" s="8" t="s">
        <v>7</v>
      </c>
      <c r="D22" s="9"/>
      <c r="E22" s="9">
        <v>6454160.046166</v>
      </c>
      <c r="F22" s="9"/>
      <c r="G22" s="9">
        <v>259020.70499200001</v>
      </c>
      <c r="H22" s="9"/>
      <c r="I22" s="9"/>
      <c r="J22" s="9"/>
      <c r="K22" s="9"/>
      <c r="L22" s="9">
        <v>45799.664997</v>
      </c>
      <c r="M22" s="9"/>
      <c r="N22" s="9"/>
      <c r="O22" s="10">
        <v>6758980.4161550002</v>
      </c>
      <c r="P22" s="46">
        <v>6758980.4161550002</v>
      </c>
      <c r="Q22" s="46" t="b">
        <v>1</v>
      </c>
      <c r="R22" s="9"/>
      <c r="S22" s="9"/>
      <c r="T22" s="9">
        <v>4684598.8424199997</v>
      </c>
      <c r="U22" s="9"/>
      <c r="V22" s="9">
        <v>359875.10254300002</v>
      </c>
      <c r="W22" s="9"/>
      <c r="X22" s="9"/>
      <c r="Y22" s="9">
        <v>62475.097599000001</v>
      </c>
      <c r="Z22" s="9"/>
      <c r="AA22" s="9"/>
      <c r="AB22" s="9"/>
      <c r="AC22" s="9"/>
      <c r="AD22" s="9">
        <v>230441.815928</v>
      </c>
      <c r="AE22" s="9">
        <v>230441.815928</v>
      </c>
      <c r="AF22" s="9"/>
      <c r="AG22" s="9"/>
      <c r="AH22" s="10">
        <v>5337390.8584899995</v>
      </c>
      <c r="AI22" s="10">
        <v>12096371.274645001</v>
      </c>
    </row>
    <row r="23" spans="1:35" s="15" customFormat="1" ht="12.75" x14ac:dyDescent="0.2">
      <c r="A23" s="12" t="s">
        <v>44</v>
      </c>
      <c r="B23" s="12" t="s">
        <v>45</v>
      </c>
      <c r="C23" s="12" t="s">
        <v>7</v>
      </c>
      <c r="D23" s="13">
        <v>29831644.48691</v>
      </c>
      <c r="E23" s="13"/>
      <c r="F23" s="13"/>
      <c r="G23" s="13">
        <v>1150196.8510159999</v>
      </c>
      <c r="H23" s="13">
        <v>3247378.1661009998</v>
      </c>
      <c r="I23" s="13"/>
      <c r="J23" s="13"/>
      <c r="K23" s="13"/>
      <c r="L23" s="13"/>
      <c r="M23" s="13">
        <v>50554.621878999998</v>
      </c>
      <c r="N23" s="13">
        <v>2450410.7467370001</v>
      </c>
      <c r="O23" s="14">
        <v>36730184.872643001</v>
      </c>
      <c r="P23" s="46">
        <v>36730184.872643001</v>
      </c>
      <c r="Q23" s="46" t="b">
        <v>1</v>
      </c>
      <c r="R23" s="13">
        <v>666857.73904699995</v>
      </c>
      <c r="S23" s="13">
        <v>23641584.653085999</v>
      </c>
      <c r="T23" s="13"/>
      <c r="U23" s="13"/>
      <c r="V23" s="13">
        <v>1598046.803698</v>
      </c>
      <c r="W23" s="13">
        <v>3326507.9325990002</v>
      </c>
      <c r="X23" s="13"/>
      <c r="Y23" s="13"/>
      <c r="Z23" s="13">
        <v>68961.309800000003</v>
      </c>
      <c r="AA23" s="13">
        <v>3487090.05266</v>
      </c>
      <c r="AB23" s="13"/>
      <c r="AC23" s="13"/>
      <c r="AD23" s="13">
        <v>1162402.184072</v>
      </c>
      <c r="AE23" s="13">
        <v>1162402.184072</v>
      </c>
      <c r="AF23" s="13"/>
      <c r="AG23" s="13">
        <v>-104442</v>
      </c>
      <c r="AH23" s="14">
        <v>33847008.674961999</v>
      </c>
      <c r="AI23" s="14">
        <v>70577193.547605008</v>
      </c>
    </row>
    <row r="24" spans="1:35" ht="12.75" x14ac:dyDescent="0.2">
      <c r="A24" s="1" t="s">
        <v>46</v>
      </c>
      <c r="B24" s="1" t="s">
        <v>47</v>
      </c>
      <c r="C24" s="1"/>
      <c r="D24" s="5">
        <v>36959508.966682002</v>
      </c>
      <c r="E24" s="5">
        <v>7295458.0433609998</v>
      </c>
      <c r="G24" s="5">
        <v>802789.13268699998</v>
      </c>
      <c r="H24" s="5">
        <v>3579777.516696</v>
      </c>
      <c r="L24" s="5">
        <v>36430.872509000001</v>
      </c>
      <c r="M24" s="5">
        <v>49516.965436999999</v>
      </c>
      <c r="N24" s="5">
        <v>2373840.4175940002</v>
      </c>
      <c r="O24" s="6">
        <v>51097321.91496601</v>
      </c>
      <c r="P24" s="46">
        <v>51097321.914966002</v>
      </c>
      <c r="Q24" s="46" t="b">
        <v>1</v>
      </c>
      <c r="R24" s="5">
        <v>809361.12906399998</v>
      </c>
      <c r="S24" s="5">
        <v>29307251.951127999</v>
      </c>
      <c r="T24" s="5">
        <v>5295235.0205739997</v>
      </c>
      <c r="V24" s="5">
        <v>1115369.605126</v>
      </c>
      <c r="W24" s="5">
        <v>3667006.9505730001</v>
      </c>
      <c r="Y24" s="5">
        <v>49695.173879000002</v>
      </c>
      <c r="Z24" s="5">
        <v>67545.847775999995</v>
      </c>
      <c r="AA24" s="5">
        <v>3378125.6133559998</v>
      </c>
      <c r="AD24" s="5">
        <v>802827</v>
      </c>
      <c r="AE24" s="5">
        <v>802827</v>
      </c>
      <c r="AG24" s="5">
        <v>-116750</v>
      </c>
      <c r="AH24" s="6">
        <v>44375668.291476004</v>
      </c>
      <c r="AI24" s="6">
        <v>95472990.206442013</v>
      </c>
    </row>
    <row r="25" spans="1:35" s="11" customFormat="1" ht="12.75" x14ac:dyDescent="0.2">
      <c r="A25" s="8" t="s">
        <v>48</v>
      </c>
      <c r="B25" s="8" t="s">
        <v>49</v>
      </c>
      <c r="C25" s="8" t="s">
        <v>7</v>
      </c>
      <c r="D25" s="9"/>
      <c r="E25" s="9">
        <v>7295458.0433609998</v>
      </c>
      <c r="F25" s="9"/>
      <c r="G25" s="9">
        <v>128357.761532</v>
      </c>
      <c r="H25" s="9"/>
      <c r="I25" s="9"/>
      <c r="J25" s="9"/>
      <c r="K25" s="9"/>
      <c r="L25" s="9">
        <v>36430.872509000001</v>
      </c>
      <c r="M25" s="9"/>
      <c r="N25" s="9"/>
      <c r="O25" s="10">
        <v>7460246.6774019999</v>
      </c>
      <c r="P25" s="46">
        <v>7460246.6774009997</v>
      </c>
      <c r="Q25" s="46" t="b">
        <v>1</v>
      </c>
      <c r="R25" s="9"/>
      <c r="S25" s="9"/>
      <c r="T25" s="9">
        <v>5295235.0205739997</v>
      </c>
      <c r="U25" s="9"/>
      <c r="V25" s="9">
        <v>178336.178163</v>
      </c>
      <c r="W25" s="9"/>
      <c r="X25" s="9"/>
      <c r="Y25" s="9">
        <v>49695.173879000002</v>
      </c>
      <c r="Z25" s="9"/>
      <c r="AA25" s="9"/>
      <c r="AB25" s="9"/>
      <c r="AC25" s="9"/>
      <c r="AD25" s="9">
        <v>124723.793895</v>
      </c>
      <c r="AE25" s="9">
        <v>124723.793895</v>
      </c>
      <c r="AF25" s="9"/>
      <c r="AG25" s="9"/>
      <c r="AH25" s="10">
        <v>5647990.1665110001</v>
      </c>
      <c r="AI25" s="10">
        <v>13108236.843913</v>
      </c>
    </row>
    <row r="26" spans="1:35" s="15" customFormat="1" ht="12.75" x14ac:dyDescent="0.2">
      <c r="A26" s="12" t="s">
        <v>50</v>
      </c>
      <c r="B26" s="12" t="s">
        <v>51</v>
      </c>
      <c r="C26" s="12" t="s">
        <v>7</v>
      </c>
      <c r="D26" s="13">
        <v>36959508.966682002</v>
      </c>
      <c r="E26" s="13"/>
      <c r="F26" s="13"/>
      <c r="G26" s="13">
        <v>674431.37115599995</v>
      </c>
      <c r="H26" s="13">
        <v>3579777.516696</v>
      </c>
      <c r="I26" s="13"/>
      <c r="J26" s="13"/>
      <c r="K26" s="13"/>
      <c r="L26" s="13"/>
      <c r="M26" s="13">
        <v>49516.965436999999</v>
      </c>
      <c r="N26" s="13">
        <v>2373840.4175940002</v>
      </c>
      <c r="O26" s="14">
        <v>43637075.237565003</v>
      </c>
      <c r="P26" s="46">
        <v>43637075.237565003</v>
      </c>
      <c r="Q26" s="46" t="b">
        <v>1</v>
      </c>
      <c r="R26" s="13">
        <v>809361.12906399998</v>
      </c>
      <c r="S26" s="13">
        <v>29307251.951127999</v>
      </c>
      <c r="T26" s="13"/>
      <c r="U26" s="13"/>
      <c r="V26" s="13">
        <v>937033.42696299998</v>
      </c>
      <c r="W26" s="13">
        <v>3667006.9505730001</v>
      </c>
      <c r="X26" s="13"/>
      <c r="Y26" s="13"/>
      <c r="Z26" s="13">
        <v>67545.847775999995</v>
      </c>
      <c r="AA26" s="13">
        <v>3378125.6133559998</v>
      </c>
      <c r="AB26" s="13"/>
      <c r="AC26" s="13"/>
      <c r="AD26" s="13">
        <v>678103.20610499999</v>
      </c>
      <c r="AE26" s="13">
        <v>678103.20610499999</v>
      </c>
      <c r="AF26" s="13"/>
      <c r="AG26" s="13">
        <v>-116750</v>
      </c>
      <c r="AH26" s="14">
        <v>38727678.124965005</v>
      </c>
      <c r="AI26" s="14">
        <v>82364753.362530008</v>
      </c>
    </row>
    <row r="27" spans="1:35" ht="12.75" x14ac:dyDescent="0.2">
      <c r="A27" s="1" t="s">
        <v>52</v>
      </c>
      <c r="B27" s="1" t="s">
        <v>53</v>
      </c>
      <c r="C27" s="1"/>
      <c r="D27" s="5">
        <v>21621953.544441</v>
      </c>
      <c r="E27" s="5">
        <v>5453464.436977</v>
      </c>
      <c r="G27" s="5">
        <v>913419.49690000003</v>
      </c>
      <c r="H27" s="5">
        <v>2808719.5016749999</v>
      </c>
      <c r="L27" s="5">
        <v>39196.019396999996</v>
      </c>
      <c r="M27" s="5">
        <v>48562.321510000002</v>
      </c>
      <c r="N27" s="5">
        <v>2168504.395062</v>
      </c>
      <c r="O27" s="6">
        <v>33053819.715961996</v>
      </c>
      <c r="P27" s="46">
        <v>33053819.71596</v>
      </c>
      <c r="Q27" s="46" t="b">
        <v>1</v>
      </c>
      <c r="R27" s="5">
        <v>417153.611102</v>
      </c>
      <c r="S27" s="5">
        <v>17201587.198546</v>
      </c>
      <c r="T27" s="5">
        <v>3958267.6918299999</v>
      </c>
      <c r="V27" s="5">
        <v>1269075.9031090001</v>
      </c>
      <c r="W27" s="5">
        <v>2877160.3505569999</v>
      </c>
      <c r="Y27" s="5">
        <v>53467.097138999998</v>
      </c>
      <c r="Z27" s="5">
        <v>66243.622713999997</v>
      </c>
      <c r="AA27" s="5">
        <v>3085919.4178929999</v>
      </c>
      <c r="AC27" s="5">
        <v>893578</v>
      </c>
      <c r="AD27" s="5">
        <v>898651</v>
      </c>
      <c r="AE27" s="5">
        <v>1792229</v>
      </c>
      <c r="AG27" s="5">
        <v>-74662</v>
      </c>
      <c r="AH27" s="6">
        <v>30646441.892890003</v>
      </c>
      <c r="AI27" s="6">
        <v>63700261.608851999</v>
      </c>
    </row>
    <row r="28" spans="1:35" s="11" customFormat="1" ht="12.75" x14ac:dyDescent="0.2">
      <c r="A28" s="8" t="s">
        <v>54</v>
      </c>
      <c r="B28" s="8" t="s">
        <v>55</v>
      </c>
      <c r="C28" s="8" t="s">
        <v>7</v>
      </c>
      <c r="D28" s="9"/>
      <c r="E28" s="9">
        <v>5453464.436977</v>
      </c>
      <c r="F28" s="9"/>
      <c r="G28" s="9">
        <v>172610.778674</v>
      </c>
      <c r="H28" s="9"/>
      <c r="I28" s="9"/>
      <c r="J28" s="9"/>
      <c r="K28" s="9"/>
      <c r="L28" s="9">
        <v>39196.019396999996</v>
      </c>
      <c r="M28" s="9"/>
      <c r="N28" s="9"/>
      <c r="O28" s="10">
        <v>5665271.2350479998</v>
      </c>
      <c r="P28" s="46">
        <v>5665271.2350479998</v>
      </c>
      <c r="Q28" s="46" t="b">
        <v>1</v>
      </c>
      <c r="R28" s="9"/>
      <c r="S28" s="9"/>
      <c r="T28" s="9">
        <v>3958267.6918299999</v>
      </c>
      <c r="U28" s="9"/>
      <c r="V28" s="9">
        <v>239819.90813200001</v>
      </c>
      <c r="W28" s="9"/>
      <c r="X28" s="9"/>
      <c r="Y28" s="9">
        <v>53467.097138999998</v>
      </c>
      <c r="Z28" s="9"/>
      <c r="AA28" s="9"/>
      <c r="AB28" s="9"/>
      <c r="AC28" s="9">
        <v>166948.894933</v>
      </c>
      <c r="AD28" s="9">
        <v>167896.693272</v>
      </c>
      <c r="AE28" s="9">
        <v>334845.58820500004</v>
      </c>
      <c r="AF28" s="9"/>
      <c r="AG28" s="9"/>
      <c r="AH28" s="10">
        <v>4586400.2853060002</v>
      </c>
      <c r="AI28" s="10">
        <v>10251671.520353999</v>
      </c>
    </row>
    <row r="29" spans="1:35" s="15" customFormat="1" ht="12.75" x14ac:dyDescent="0.2">
      <c r="A29" s="12" t="s">
        <v>56</v>
      </c>
      <c r="B29" s="12" t="s">
        <v>57</v>
      </c>
      <c r="C29" s="12" t="s">
        <v>7</v>
      </c>
      <c r="D29" s="13">
        <v>21621953.544441</v>
      </c>
      <c r="E29" s="13"/>
      <c r="F29" s="13"/>
      <c r="G29" s="13">
        <v>740808.71822499996</v>
      </c>
      <c r="H29" s="13">
        <v>2808719.5016749999</v>
      </c>
      <c r="I29" s="13"/>
      <c r="J29" s="13"/>
      <c r="K29" s="13"/>
      <c r="L29" s="13"/>
      <c r="M29" s="13">
        <v>48562.321510000002</v>
      </c>
      <c r="N29" s="13">
        <v>2168504.395062</v>
      </c>
      <c r="O29" s="14">
        <v>27388548.480912995</v>
      </c>
      <c r="P29" s="46">
        <v>27388548.480912998</v>
      </c>
      <c r="Q29" s="46" t="b">
        <v>1</v>
      </c>
      <c r="R29" s="13">
        <v>417153.611102</v>
      </c>
      <c r="S29" s="13">
        <v>17201587.198546</v>
      </c>
      <c r="T29" s="13"/>
      <c r="U29" s="13"/>
      <c r="V29" s="13">
        <v>1029255.9949770001</v>
      </c>
      <c r="W29" s="13">
        <v>2877160.3505569999</v>
      </c>
      <c r="X29" s="13"/>
      <c r="Y29" s="13"/>
      <c r="Z29" s="13">
        <v>66243.622713999997</v>
      </c>
      <c r="AA29" s="13">
        <v>3085919.4178929999</v>
      </c>
      <c r="AB29" s="13"/>
      <c r="AC29" s="13">
        <v>726629.10506700003</v>
      </c>
      <c r="AD29" s="13">
        <v>730754.30672800005</v>
      </c>
      <c r="AE29" s="13">
        <v>1457383.4117950001</v>
      </c>
      <c r="AF29" s="13"/>
      <c r="AG29" s="13">
        <v>-74662</v>
      </c>
      <c r="AH29" s="14">
        <v>26060041.607584003</v>
      </c>
      <c r="AI29" s="14">
        <v>53448590.088496998</v>
      </c>
    </row>
    <row r="30" spans="1:35" ht="12.75" x14ac:dyDescent="0.2">
      <c r="A30" s="1" t="s">
        <v>58</v>
      </c>
      <c r="B30" s="1" t="s">
        <v>59</v>
      </c>
      <c r="C30" s="1"/>
      <c r="D30" s="5">
        <v>45982680.760041997</v>
      </c>
      <c r="E30" s="5">
        <v>9590117.8383179996</v>
      </c>
      <c r="G30" s="5">
        <v>1174566.0787239999</v>
      </c>
      <c r="H30" s="5">
        <v>4261129.7897309996</v>
      </c>
      <c r="L30" s="5">
        <v>37339.029427000001</v>
      </c>
      <c r="M30" s="5">
        <v>53252.528630000001</v>
      </c>
      <c r="N30" s="5">
        <v>2972830.9195340001</v>
      </c>
      <c r="O30" s="6">
        <v>64071916.944405995</v>
      </c>
      <c r="P30" s="46">
        <v>64071916.944406003</v>
      </c>
      <c r="Q30" s="46" t="b">
        <v>1</v>
      </c>
      <c r="R30" s="5">
        <v>890923.83072800003</v>
      </c>
      <c r="S30" s="5">
        <v>36578259.163249999</v>
      </c>
      <c r="T30" s="5">
        <v>6960759.3556239996</v>
      </c>
      <c r="V30" s="5">
        <v>1631904.631089</v>
      </c>
      <c r="W30" s="5">
        <v>4364961.9238510001</v>
      </c>
      <c r="Y30" s="5">
        <v>50933.986261999999</v>
      </c>
      <c r="Z30" s="5">
        <v>72641.511062000005</v>
      </c>
      <c r="AA30" s="5">
        <v>4230527.1234839996</v>
      </c>
      <c r="AD30" s="5">
        <v>1198800</v>
      </c>
      <c r="AE30" s="5">
        <v>1198800</v>
      </c>
      <c r="AH30" s="6">
        <v>55979711.525350004</v>
      </c>
      <c r="AI30" s="6">
        <v>120051628.46975601</v>
      </c>
    </row>
    <row r="31" spans="1:35" s="11" customFormat="1" ht="12.75" x14ac:dyDescent="0.2">
      <c r="A31" s="8" t="s">
        <v>60</v>
      </c>
      <c r="B31" s="8" t="s">
        <v>61</v>
      </c>
      <c r="C31" s="8" t="s">
        <v>7</v>
      </c>
      <c r="D31" s="9"/>
      <c r="E31" s="9">
        <v>9590117.8383179996</v>
      </c>
      <c r="F31" s="9"/>
      <c r="G31" s="9">
        <v>189703.54264999999</v>
      </c>
      <c r="H31" s="9"/>
      <c r="I31" s="9"/>
      <c r="J31" s="9"/>
      <c r="K31" s="9"/>
      <c r="L31" s="9">
        <v>37339.029427000001</v>
      </c>
      <c r="M31" s="9"/>
      <c r="N31" s="9"/>
      <c r="O31" s="10">
        <v>9817160.4103949983</v>
      </c>
      <c r="P31" s="46">
        <v>9817160.4103950001</v>
      </c>
      <c r="Q31" s="46" t="b">
        <v>1</v>
      </c>
      <c r="R31" s="9"/>
      <c r="S31" s="9"/>
      <c r="T31" s="9">
        <v>6960759.3556239996</v>
      </c>
      <c r="U31" s="9"/>
      <c r="V31" s="9">
        <v>263568.04899400001</v>
      </c>
      <c r="W31" s="9"/>
      <c r="X31" s="9"/>
      <c r="Y31" s="9">
        <v>50933.986261999999</v>
      </c>
      <c r="Z31" s="9"/>
      <c r="AA31" s="9"/>
      <c r="AB31" s="9"/>
      <c r="AC31" s="9"/>
      <c r="AD31" s="9">
        <v>195403.83778500001</v>
      </c>
      <c r="AE31" s="9">
        <v>195403.83778500001</v>
      </c>
      <c r="AF31" s="9"/>
      <c r="AG31" s="9"/>
      <c r="AH31" s="10">
        <v>7470665.2286649998</v>
      </c>
      <c r="AI31" s="10">
        <v>17287825.639059998</v>
      </c>
    </row>
    <row r="32" spans="1:35" s="15" customFormat="1" ht="12.75" x14ac:dyDescent="0.2">
      <c r="A32" s="12" t="s">
        <v>62</v>
      </c>
      <c r="B32" s="12" t="s">
        <v>63</v>
      </c>
      <c r="C32" s="12" t="s">
        <v>7</v>
      </c>
      <c r="D32" s="13">
        <v>45982680.760041997</v>
      </c>
      <c r="E32" s="13"/>
      <c r="F32" s="13"/>
      <c r="G32" s="13">
        <v>984862.53607399995</v>
      </c>
      <c r="H32" s="13">
        <v>4261129.7897309996</v>
      </c>
      <c r="I32" s="13"/>
      <c r="J32" s="13"/>
      <c r="K32" s="13"/>
      <c r="L32" s="13"/>
      <c r="M32" s="13">
        <v>53252.528630000001</v>
      </c>
      <c r="N32" s="13">
        <v>2972830.9195340001</v>
      </c>
      <c r="O32" s="14">
        <v>54254756.534010991</v>
      </c>
      <c r="P32" s="46">
        <v>54254756.534010999</v>
      </c>
      <c r="Q32" s="46" t="b">
        <v>1</v>
      </c>
      <c r="R32" s="13">
        <v>890923.83072800003</v>
      </c>
      <c r="S32" s="13">
        <v>36578259.163249999</v>
      </c>
      <c r="T32" s="13"/>
      <c r="U32" s="13"/>
      <c r="V32" s="13">
        <v>1368336.582095</v>
      </c>
      <c r="W32" s="13">
        <v>4364961.9238510001</v>
      </c>
      <c r="X32" s="13"/>
      <c r="Y32" s="13"/>
      <c r="Z32" s="13">
        <v>72641.511062000005</v>
      </c>
      <c r="AA32" s="13">
        <v>4230527.1234839996</v>
      </c>
      <c r="AB32" s="13"/>
      <c r="AC32" s="13"/>
      <c r="AD32" s="13">
        <v>1003396.162215</v>
      </c>
      <c r="AE32" s="13">
        <v>1003396.162215</v>
      </c>
      <c r="AF32" s="13"/>
      <c r="AG32" s="13"/>
      <c r="AH32" s="14">
        <v>48509046.296685003</v>
      </c>
      <c r="AI32" s="14">
        <v>102763802.83069599</v>
      </c>
    </row>
    <row r="33" spans="1:35" ht="12.75" x14ac:dyDescent="0.2">
      <c r="A33" s="1" t="s">
        <v>64</v>
      </c>
      <c r="B33" s="1" t="s">
        <v>65</v>
      </c>
      <c r="C33" s="1"/>
      <c r="D33" s="5">
        <v>42958101.378558002</v>
      </c>
      <c r="E33" s="5">
        <v>6719289.8050929997</v>
      </c>
      <c r="G33" s="5">
        <v>544793.70594799996</v>
      </c>
      <c r="H33" s="5">
        <v>3379449.902179</v>
      </c>
      <c r="L33" s="5">
        <v>23719.166024999999</v>
      </c>
      <c r="M33" s="5">
        <v>47649.183839999998</v>
      </c>
      <c r="N33" s="5">
        <v>2951145.975199</v>
      </c>
      <c r="O33" s="6">
        <v>56624149.116842002</v>
      </c>
      <c r="P33" s="46">
        <v>56624149.116843</v>
      </c>
      <c r="Q33" s="46" t="b">
        <v>1</v>
      </c>
      <c r="R33" s="5">
        <v>937601.00379600003</v>
      </c>
      <c r="S33" s="5">
        <v>34066990.616834</v>
      </c>
      <c r="T33" s="5">
        <v>4877036.9835369997</v>
      </c>
      <c r="V33" s="5">
        <v>756918.99147200002</v>
      </c>
      <c r="W33" s="5">
        <v>3461797.8973849998</v>
      </c>
      <c r="Y33" s="5">
        <v>32355.197630999999</v>
      </c>
      <c r="Z33" s="5">
        <v>64998.016132999997</v>
      </c>
      <c r="AA33" s="5">
        <v>4199668.071064</v>
      </c>
      <c r="AC33" s="5">
        <v>522149</v>
      </c>
      <c r="AD33" s="5">
        <v>523815</v>
      </c>
      <c r="AE33" s="5">
        <v>1045964</v>
      </c>
      <c r="AH33" s="6">
        <v>49443330.777852006</v>
      </c>
      <c r="AI33" s="6">
        <v>106067479.894694</v>
      </c>
    </row>
    <row r="34" spans="1:35" s="11" customFormat="1" ht="12.75" x14ac:dyDescent="0.2">
      <c r="A34" s="8" t="s">
        <v>66</v>
      </c>
      <c r="B34" s="8" t="s">
        <v>67</v>
      </c>
      <c r="C34" s="8" t="s">
        <v>7</v>
      </c>
      <c r="D34" s="9"/>
      <c r="E34" s="9">
        <v>6719289.8050929997</v>
      </c>
      <c r="F34" s="9"/>
      <c r="G34" s="9">
        <v>72771.102599000005</v>
      </c>
      <c r="H34" s="9"/>
      <c r="I34" s="9"/>
      <c r="J34" s="9"/>
      <c r="K34" s="9"/>
      <c r="L34" s="9">
        <v>23719.166024999999</v>
      </c>
      <c r="M34" s="9"/>
      <c r="N34" s="9"/>
      <c r="O34" s="10">
        <v>6815780.073716999</v>
      </c>
      <c r="P34" s="46">
        <v>6815780.0737180002</v>
      </c>
      <c r="Q34" s="46" t="b">
        <v>1</v>
      </c>
      <c r="R34" s="9"/>
      <c r="S34" s="9"/>
      <c r="T34" s="9">
        <v>4877036.9835369997</v>
      </c>
      <c r="U34" s="9"/>
      <c r="V34" s="9">
        <v>101105.847932</v>
      </c>
      <c r="W34" s="9"/>
      <c r="X34" s="9"/>
      <c r="Y34" s="9">
        <v>32355.197630999999</v>
      </c>
      <c r="Z34" s="9"/>
      <c r="AA34" s="9"/>
      <c r="AB34" s="9"/>
      <c r="AC34" s="9">
        <v>67363.007245999994</v>
      </c>
      <c r="AD34" s="9">
        <v>67577.939708000005</v>
      </c>
      <c r="AE34" s="9">
        <v>134940.94695399998</v>
      </c>
      <c r="AF34" s="9"/>
      <c r="AG34" s="9"/>
      <c r="AH34" s="10">
        <v>5145438.9760539988</v>
      </c>
      <c r="AI34" s="10">
        <v>11961219.049770998</v>
      </c>
    </row>
    <row r="35" spans="1:35" s="15" customFormat="1" ht="12.75" x14ac:dyDescent="0.2">
      <c r="A35" s="12" t="s">
        <v>68</v>
      </c>
      <c r="B35" s="12" t="s">
        <v>69</v>
      </c>
      <c r="C35" s="12" t="s">
        <v>7</v>
      </c>
      <c r="D35" s="13">
        <v>42958101.378558002</v>
      </c>
      <c r="E35" s="13"/>
      <c r="F35" s="13"/>
      <c r="G35" s="13">
        <v>472022.60334899998</v>
      </c>
      <c r="H35" s="13">
        <v>3379449.902179</v>
      </c>
      <c r="I35" s="13"/>
      <c r="J35" s="13"/>
      <c r="K35" s="13"/>
      <c r="L35" s="13"/>
      <c r="M35" s="13">
        <v>47649.183839999998</v>
      </c>
      <c r="N35" s="13">
        <v>2951145.975199</v>
      </c>
      <c r="O35" s="14">
        <v>49808369.043125004</v>
      </c>
      <c r="P35" s="46">
        <v>49808369.043125004</v>
      </c>
      <c r="Q35" s="46" t="b">
        <v>1</v>
      </c>
      <c r="R35" s="13">
        <v>937601.00379600003</v>
      </c>
      <c r="S35" s="13">
        <v>34066990.616834</v>
      </c>
      <c r="T35" s="13"/>
      <c r="U35" s="13"/>
      <c r="V35" s="13">
        <v>655813.14353999996</v>
      </c>
      <c r="W35" s="13">
        <v>3461797.8973849998</v>
      </c>
      <c r="X35" s="13"/>
      <c r="Y35" s="13"/>
      <c r="Z35" s="13">
        <v>64998.016132999997</v>
      </c>
      <c r="AA35" s="13">
        <v>4199668.071064</v>
      </c>
      <c r="AB35" s="13"/>
      <c r="AC35" s="13">
        <v>454785.99275400001</v>
      </c>
      <c r="AD35" s="13">
        <v>456237.06029200001</v>
      </c>
      <c r="AE35" s="13">
        <v>911023.05304599996</v>
      </c>
      <c r="AF35" s="13"/>
      <c r="AG35" s="13"/>
      <c r="AH35" s="14">
        <v>44297891.801798008</v>
      </c>
      <c r="AI35" s="14">
        <v>94106260.844923019</v>
      </c>
    </row>
    <row r="36" spans="1:35" ht="12.75" x14ac:dyDescent="0.2">
      <c r="A36" s="1" t="s">
        <v>70</v>
      </c>
      <c r="B36" s="1" t="s">
        <v>71</v>
      </c>
      <c r="C36" s="1"/>
      <c r="D36" s="5">
        <v>119275006.925752</v>
      </c>
      <c r="E36" s="5">
        <v>24279530.519666001</v>
      </c>
      <c r="G36" s="5">
        <v>1688548.4443930001</v>
      </c>
      <c r="H36" s="5">
        <v>8283339.941133</v>
      </c>
      <c r="L36" s="5">
        <v>216678.43757400001</v>
      </c>
      <c r="M36" s="5">
        <v>53584.578691000002</v>
      </c>
      <c r="N36" s="5">
        <v>6585895.8640980003</v>
      </c>
      <c r="O36" s="6">
        <v>160382584.71130702</v>
      </c>
      <c r="P36" s="46">
        <v>160382584.71130601</v>
      </c>
      <c r="Q36" s="46" t="b">
        <v>1</v>
      </c>
      <c r="R36" s="5">
        <v>3176177.8089979999</v>
      </c>
      <c r="S36" s="5">
        <v>94015568.893002003</v>
      </c>
      <c r="T36" s="5">
        <v>17622720.811590999</v>
      </c>
      <c r="V36" s="5">
        <v>2346015.3295229999</v>
      </c>
      <c r="W36" s="5">
        <v>8485182.3881289996</v>
      </c>
      <c r="Y36" s="5">
        <v>295569.99021800002</v>
      </c>
      <c r="Z36" s="5">
        <v>73094.458910000001</v>
      </c>
      <c r="AA36" s="5">
        <v>9372147.9087259993</v>
      </c>
      <c r="AH36" s="6">
        <v>135386477.58909699</v>
      </c>
      <c r="AI36" s="6">
        <v>295769062.30040401</v>
      </c>
    </row>
    <row r="37" spans="1:35" s="11" customFormat="1" ht="12.75" x14ac:dyDescent="0.2">
      <c r="A37" s="8" t="s">
        <v>72</v>
      </c>
      <c r="B37" s="8" t="s">
        <v>73</v>
      </c>
      <c r="C37" s="8" t="s">
        <v>7</v>
      </c>
      <c r="D37" s="9"/>
      <c r="E37" s="9">
        <v>24279530.519666001</v>
      </c>
      <c r="F37" s="9"/>
      <c r="G37" s="9">
        <v>264375.88825199998</v>
      </c>
      <c r="H37" s="9"/>
      <c r="I37" s="9"/>
      <c r="J37" s="9"/>
      <c r="K37" s="9"/>
      <c r="L37" s="9">
        <v>216678.43757400001</v>
      </c>
      <c r="M37" s="9"/>
      <c r="N37" s="9"/>
      <c r="O37" s="10">
        <v>24760584.845492002</v>
      </c>
      <c r="P37" s="46">
        <v>24760584.845492002</v>
      </c>
      <c r="Q37" s="46" t="b">
        <v>1</v>
      </c>
      <c r="R37" s="9"/>
      <c r="S37" s="9"/>
      <c r="T37" s="9">
        <v>17622720.811590999</v>
      </c>
      <c r="U37" s="9"/>
      <c r="V37" s="9">
        <v>367315.42328799999</v>
      </c>
      <c r="W37" s="9"/>
      <c r="X37" s="9"/>
      <c r="Y37" s="9">
        <v>295569.99021800002</v>
      </c>
      <c r="Z37" s="9"/>
      <c r="AA37" s="9"/>
      <c r="AB37" s="9"/>
      <c r="AC37" s="9"/>
      <c r="AD37" s="9"/>
      <c r="AE37" s="9"/>
      <c r="AF37" s="9"/>
      <c r="AG37" s="9"/>
      <c r="AH37" s="10">
        <v>18285606.225096997</v>
      </c>
      <c r="AI37" s="10">
        <v>43046191.070588998</v>
      </c>
    </row>
    <row r="38" spans="1:35" s="15" customFormat="1" ht="12.75" x14ac:dyDescent="0.2">
      <c r="A38" s="12" t="s">
        <v>74</v>
      </c>
      <c r="B38" s="12" t="s">
        <v>75</v>
      </c>
      <c r="C38" s="12" t="s">
        <v>7</v>
      </c>
      <c r="D38" s="13">
        <v>119275006.925752</v>
      </c>
      <c r="E38" s="13"/>
      <c r="F38" s="13"/>
      <c r="G38" s="13">
        <v>1424172.556141</v>
      </c>
      <c r="H38" s="13">
        <v>8283339.941133</v>
      </c>
      <c r="I38" s="13"/>
      <c r="J38" s="13"/>
      <c r="K38" s="13"/>
      <c r="L38" s="13"/>
      <c r="M38" s="13">
        <v>53584.578691000002</v>
      </c>
      <c r="N38" s="13">
        <v>6585895.8640980003</v>
      </c>
      <c r="O38" s="14">
        <v>135621999.86581501</v>
      </c>
      <c r="P38" s="46">
        <v>135621999.86581501</v>
      </c>
      <c r="Q38" s="46" t="b">
        <v>1</v>
      </c>
      <c r="R38" s="13">
        <v>3176177.8089979999</v>
      </c>
      <c r="S38" s="13">
        <v>94015568.893002003</v>
      </c>
      <c r="T38" s="13"/>
      <c r="U38" s="13"/>
      <c r="V38" s="13">
        <v>1978699.9062340001</v>
      </c>
      <c r="W38" s="13">
        <v>8485182.3881289996</v>
      </c>
      <c r="X38" s="13"/>
      <c r="Y38" s="13"/>
      <c r="Z38" s="13">
        <v>73094.458910000001</v>
      </c>
      <c r="AA38" s="13">
        <v>9372147.9087259993</v>
      </c>
      <c r="AB38" s="13"/>
      <c r="AC38" s="13"/>
      <c r="AD38" s="13"/>
      <c r="AE38" s="13"/>
      <c r="AF38" s="13"/>
      <c r="AG38" s="13"/>
      <c r="AH38" s="14">
        <v>117100871.36399901</v>
      </c>
      <c r="AI38" s="14">
        <v>252722871.22981402</v>
      </c>
    </row>
    <row r="39" spans="1:35" ht="12.75" x14ac:dyDescent="0.2">
      <c r="A39" s="1" t="s">
        <v>76</v>
      </c>
      <c r="B39" s="1" t="s">
        <v>77</v>
      </c>
      <c r="C39" s="1"/>
      <c r="D39" s="5">
        <v>31215374.334725</v>
      </c>
      <c r="E39" s="5">
        <v>5647964.7556440001</v>
      </c>
      <c r="G39" s="5">
        <v>669423.71582000004</v>
      </c>
      <c r="H39" s="5">
        <v>3051470.2295169998</v>
      </c>
      <c r="L39" s="5">
        <v>20829.915427</v>
      </c>
      <c r="M39" s="5">
        <v>49516.965436999999</v>
      </c>
      <c r="N39" s="5">
        <v>1296081.4590179999</v>
      </c>
      <c r="O39" s="6">
        <v>41950661.375588</v>
      </c>
      <c r="P39" s="46">
        <v>41950661.375588</v>
      </c>
      <c r="Q39" s="46" t="b">
        <v>1</v>
      </c>
      <c r="R39" s="5">
        <v>568524.26355100004</v>
      </c>
      <c r="S39" s="5">
        <v>24867456.280446999</v>
      </c>
      <c r="T39" s="5">
        <v>4099441.1305359998</v>
      </c>
      <c r="V39" s="5">
        <v>930075.95042600005</v>
      </c>
      <c r="W39" s="5">
        <v>3125826.2528650002</v>
      </c>
      <c r="Y39" s="5">
        <v>28413.985110000001</v>
      </c>
      <c r="Z39" s="5">
        <v>67545.847775999995</v>
      </c>
      <c r="AA39" s="5">
        <v>1844406.1956539999</v>
      </c>
      <c r="AC39" s="5">
        <v>656253</v>
      </c>
      <c r="AE39" s="5">
        <v>656253</v>
      </c>
      <c r="AG39" s="5">
        <v>-102554</v>
      </c>
      <c r="AH39" s="6">
        <v>36085388.906365</v>
      </c>
      <c r="AI39" s="6">
        <v>78036050.281953007</v>
      </c>
    </row>
    <row r="40" spans="1:35" s="11" customFormat="1" ht="12.75" x14ac:dyDescent="0.2">
      <c r="A40" s="8" t="s">
        <v>78</v>
      </c>
      <c r="B40" s="8" t="s">
        <v>79</v>
      </c>
      <c r="C40" s="8" t="s">
        <v>7</v>
      </c>
      <c r="D40" s="9"/>
      <c r="E40" s="9">
        <v>5647964.7556440001</v>
      </c>
      <c r="F40" s="9"/>
      <c r="G40" s="9">
        <v>103729.93191100001</v>
      </c>
      <c r="H40" s="9"/>
      <c r="I40" s="9"/>
      <c r="J40" s="9"/>
      <c r="K40" s="9"/>
      <c r="L40" s="9">
        <v>20829.915427</v>
      </c>
      <c r="M40" s="9"/>
      <c r="N40" s="9"/>
      <c r="O40" s="10">
        <v>5772524.6029820004</v>
      </c>
      <c r="P40" s="46">
        <v>5772524.6029820004</v>
      </c>
      <c r="Q40" s="46" t="b">
        <v>1</v>
      </c>
      <c r="R40" s="9"/>
      <c r="S40" s="9"/>
      <c r="T40" s="9">
        <v>4099441.1305359998</v>
      </c>
      <c r="U40" s="9"/>
      <c r="V40" s="9">
        <v>144119.05752599999</v>
      </c>
      <c r="W40" s="9"/>
      <c r="X40" s="9"/>
      <c r="Y40" s="9">
        <v>28413.985110000001</v>
      </c>
      <c r="Z40" s="9"/>
      <c r="AA40" s="9"/>
      <c r="AB40" s="9"/>
      <c r="AC40" s="9">
        <v>94814.868086999995</v>
      </c>
      <c r="AD40" s="9"/>
      <c r="AE40" s="9">
        <v>94814.868086999995</v>
      </c>
      <c r="AF40" s="9"/>
      <c r="AG40" s="9"/>
      <c r="AH40" s="10">
        <v>4366789.0412590001</v>
      </c>
      <c r="AI40" s="10">
        <v>10139313.644241001</v>
      </c>
    </row>
    <row r="41" spans="1:35" s="15" customFormat="1" ht="12.75" x14ac:dyDescent="0.2">
      <c r="A41" s="12" t="s">
        <v>80</v>
      </c>
      <c r="B41" s="12" t="s">
        <v>81</v>
      </c>
      <c r="C41" s="12" t="s">
        <v>7</v>
      </c>
      <c r="D41" s="13">
        <v>31215374.334725</v>
      </c>
      <c r="E41" s="13"/>
      <c r="F41" s="13"/>
      <c r="G41" s="13">
        <v>565693.78390899999</v>
      </c>
      <c r="H41" s="13">
        <v>3051470.2295169998</v>
      </c>
      <c r="I41" s="13"/>
      <c r="J41" s="13"/>
      <c r="K41" s="13"/>
      <c r="L41" s="13"/>
      <c r="M41" s="13">
        <v>49516.965436999999</v>
      </c>
      <c r="N41" s="13">
        <v>1296081.4590179999</v>
      </c>
      <c r="O41" s="14">
        <v>36178136.772606</v>
      </c>
      <c r="P41" s="46">
        <v>36178136.772606</v>
      </c>
      <c r="Q41" s="46" t="b">
        <v>1</v>
      </c>
      <c r="R41" s="13">
        <v>568524.26355100004</v>
      </c>
      <c r="S41" s="13">
        <v>24867456.280446999</v>
      </c>
      <c r="T41" s="13"/>
      <c r="U41" s="13"/>
      <c r="V41" s="13">
        <v>785956.89289999998</v>
      </c>
      <c r="W41" s="13">
        <v>3125826.2528650002</v>
      </c>
      <c r="X41" s="13"/>
      <c r="Y41" s="13"/>
      <c r="Z41" s="13">
        <v>67545.847775999995</v>
      </c>
      <c r="AA41" s="13">
        <v>1844406.1956539999</v>
      </c>
      <c r="AB41" s="13"/>
      <c r="AC41" s="13">
        <v>561438.13191300002</v>
      </c>
      <c r="AD41" s="13"/>
      <c r="AE41" s="13">
        <v>561438.13191300002</v>
      </c>
      <c r="AF41" s="13"/>
      <c r="AG41" s="13">
        <v>-102554</v>
      </c>
      <c r="AH41" s="14">
        <v>31718599.865106001</v>
      </c>
      <c r="AI41" s="14">
        <v>67896736.637712002</v>
      </c>
    </row>
    <row r="42" spans="1:35" ht="12.75" x14ac:dyDescent="0.2">
      <c r="A42" s="1" t="s">
        <v>82</v>
      </c>
      <c r="B42" s="1" t="s">
        <v>83</v>
      </c>
      <c r="C42" s="1"/>
      <c r="D42" s="5">
        <v>43400235.304573998</v>
      </c>
      <c r="E42" s="5">
        <v>8917087.9571279995</v>
      </c>
      <c r="G42" s="5">
        <v>1223369.9666530001</v>
      </c>
      <c r="H42" s="5">
        <v>3464880.5850570002</v>
      </c>
      <c r="L42" s="5">
        <v>36430.872509000001</v>
      </c>
      <c r="M42" s="5">
        <v>50056.546786999999</v>
      </c>
      <c r="N42" s="5">
        <v>1848421.832741</v>
      </c>
      <c r="O42" s="6">
        <v>58940483.065448999</v>
      </c>
      <c r="P42" s="46">
        <v>58940483.065448001</v>
      </c>
      <c r="Q42" s="46" t="b">
        <v>1</v>
      </c>
      <c r="R42" s="5">
        <v>858727.01692700002</v>
      </c>
      <c r="S42" s="5">
        <v>34506139.313830003</v>
      </c>
      <c r="T42" s="5">
        <v>6472256.5946479999</v>
      </c>
      <c r="V42" s="5">
        <v>1699711.1957169999</v>
      </c>
      <c r="W42" s="5">
        <v>3549310.2934599998</v>
      </c>
      <c r="Y42" s="5">
        <v>49695.173879000002</v>
      </c>
      <c r="Z42" s="5">
        <v>68281.888028999994</v>
      </c>
      <c r="AA42" s="5">
        <v>2630421.611827</v>
      </c>
      <c r="AC42" s="5">
        <v>1172789</v>
      </c>
      <c r="AE42" s="5">
        <v>1172789</v>
      </c>
      <c r="AH42" s="6">
        <v>51007332.088316992</v>
      </c>
      <c r="AI42" s="6">
        <v>109947815.15376599</v>
      </c>
    </row>
    <row r="43" spans="1:35" s="11" customFormat="1" x14ac:dyDescent="0.25">
      <c r="A43" s="8" t="s">
        <v>84</v>
      </c>
      <c r="B43" s="8" t="s">
        <v>85</v>
      </c>
      <c r="C43" s="8" t="s">
        <v>7</v>
      </c>
      <c r="D43" s="9"/>
      <c r="E43" s="9">
        <v>8917087.9571279995</v>
      </c>
      <c r="F43" s="9"/>
      <c r="G43" s="9">
        <v>207908.513179</v>
      </c>
      <c r="H43" s="9"/>
      <c r="I43" s="9"/>
      <c r="J43" s="9"/>
      <c r="K43" s="9"/>
      <c r="L43" s="9">
        <v>36430.872509000001</v>
      </c>
      <c r="M43" s="9"/>
      <c r="N43" s="9"/>
      <c r="O43" s="10">
        <v>9161427.3428160008</v>
      </c>
      <c r="P43" s="46">
        <v>9161427.3428150006</v>
      </c>
      <c r="Q43" s="46" t="b">
        <v>1</v>
      </c>
      <c r="R43" s="9"/>
      <c r="S43" s="9"/>
      <c r="T43" s="9">
        <v>6472256.5946479999</v>
      </c>
      <c r="U43" s="9"/>
      <c r="V43" s="9">
        <v>288861.45415300003</v>
      </c>
      <c r="W43" s="9"/>
      <c r="X43" s="9"/>
      <c r="Y43" s="9">
        <v>49695.173879000002</v>
      </c>
      <c r="Z43" s="9"/>
      <c r="AA43" s="9"/>
      <c r="AB43" s="9"/>
      <c r="AC43" s="9">
        <v>188614.311758</v>
      </c>
      <c r="AD43" s="9"/>
      <c r="AE43" s="9">
        <v>188614.311758</v>
      </c>
      <c r="AF43" s="9"/>
      <c r="AG43" s="9"/>
      <c r="AH43" s="10">
        <v>6999427.534438001</v>
      </c>
      <c r="AI43" s="10">
        <v>16160854.877254002</v>
      </c>
    </row>
    <row r="44" spans="1:35" s="15" customFormat="1" x14ac:dyDescent="0.25">
      <c r="A44" s="12" t="s">
        <v>86</v>
      </c>
      <c r="B44" s="12" t="s">
        <v>87</v>
      </c>
      <c r="C44" s="12" t="s">
        <v>7</v>
      </c>
      <c r="D44" s="13">
        <v>43400235.304573998</v>
      </c>
      <c r="E44" s="13"/>
      <c r="F44" s="13"/>
      <c r="G44" s="13">
        <v>1015461.453474</v>
      </c>
      <c r="H44" s="13">
        <v>3464880.5850570002</v>
      </c>
      <c r="I44" s="13"/>
      <c r="J44" s="13"/>
      <c r="K44" s="13"/>
      <c r="L44" s="13"/>
      <c r="M44" s="13">
        <v>50056.546786999999</v>
      </c>
      <c r="N44" s="13">
        <v>1848421.832741</v>
      </c>
      <c r="O44" s="14">
        <v>49779055.722632997</v>
      </c>
      <c r="P44" s="46">
        <v>49779055.722632997</v>
      </c>
      <c r="Q44" s="46" t="b">
        <v>1</v>
      </c>
      <c r="R44" s="13">
        <v>858727.01692700002</v>
      </c>
      <c r="S44" s="13">
        <v>34506139.313830003</v>
      </c>
      <c r="T44" s="13"/>
      <c r="U44" s="13"/>
      <c r="V44" s="13">
        <v>1410849.741564</v>
      </c>
      <c r="W44" s="13">
        <v>3549310.2934599998</v>
      </c>
      <c r="X44" s="13"/>
      <c r="Y44" s="13"/>
      <c r="Z44" s="13">
        <v>68281.888028999994</v>
      </c>
      <c r="AA44" s="13">
        <v>2630421.611827</v>
      </c>
      <c r="AB44" s="13"/>
      <c r="AC44" s="13">
        <v>984174.68824199995</v>
      </c>
      <c r="AD44" s="13"/>
      <c r="AE44" s="13">
        <v>984174.68824199995</v>
      </c>
      <c r="AF44" s="13"/>
      <c r="AG44" s="13"/>
      <c r="AH44" s="14">
        <v>44007904.553879</v>
      </c>
      <c r="AI44" s="14">
        <v>93786960.276511997</v>
      </c>
    </row>
    <row r="45" spans="1:35" x14ac:dyDescent="0.25">
      <c r="A45" s="1" t="s">
        <v>88</v>
      </c>
      <c r="B45" s="1" t="s">
        <v>89</v>
      </c>
      <c r="C45" s="1"/>
      <c r="D45" s="5">
        <v>54861375.726668</v>
      </c>
      <c r="E45" s="5">
        <v>10083026.648442</v>
      </c>
      <c r="G45" s="5">
        <v>1363833.3686500001</v>
      </c>
      <c r="H45" s="5">
        <v>4612251.0776110003</v>
      </c>
      <c r="L45" s="5">
        <v>27433.561027</v>
      </c>
      <c r="M45" s="5">
        <v>50969.684456000003</v>
      </c>
      <c r="N45" s="5">
        <v>2935942.6480660001</v>
      </c>
      <c r="O45" s="6">
        <v>73934832.714920014</v>
      </c>
      <c r="P45" s="46">
        <v>73934832.714919999</v>
      </c>
      <c r="Q45" s="46" t="b">
        <v>1</v>
      </c>
      <c r="R45" s="5">
        <v>1209667.1674240001</v>
      </c>
      <c r="S45" s="5">
        <v>43494358.183577001</v>
      </c>
      <c r="T45" s="5">
        <v>7318525.5133910002</v>
      </c>
      <c r="V45" s="5">
        <v>1894866.5644700001</v>
      </c>
      <c r="W45" s="5">
        <v>4724639.0817590002</v>
      </c>
      <c r="Y45" s="5">
        <v>37421.985570999997</v>
      </c>
      <c r="Z45" s="5">
        <v>69527.494609999994</v>
      </c>
      <c r="AA45" s="5">
        <v>4178032.7713970002</v>
      </c>
      <c r="AD45" s="5">
        <v>1353712</v>
      </c>
      <c r="AE45" s="5">
        <v>1353712</v>
      </c>
      <c r="AH45" s="6">
        <v>64280750.762199</v>
      </c>
      <c r="AI45" s="6">
        <v>138215583.47711903</v>
      </c>
    </row>
    <row r="46" spans="1:35" s="11" customFormat="1" x14ac:dyDescent="0.25">
      <c r="A46" s="8" t="s">
        <v>90</v>
      </c>
      <c r="B46" s="8" t="s">
        <v>91</v>
      </c>
      <c r="C46" s="8" t="s">
        <v>7</v>
      </c>
      <c r="D46" s="9"/>
      <c r="E46" s="9">
        <v>10083026.648442</v>
      </c>
      <c r="F46" s="9"/>
      <c r="G46" s="9">
        <v>204496.62230700001</v>
      </c>
      <c r="H46" s="9"/>
      <c r="I46" s="9"/>
      <c r="J46" s="9"/>
      <c r="K46" s="9"/>
      <c r="L46" s="9">
        <v>27433.561027</v>
      </c>
      <c r="M46" s="9"/>
      <c r="N46" s="9"/>
      <c r="O46" s="10">
        <v>10314956.831776001</v>
      </c>
      <c r="P46" s="46">
        <v>10314956.831777001</v>
      </c>
      <c r="Q46" s="46" t="b">
        <v>1</v>
      </c>
      <c r="R46" s="9"/>
      <c r="S46" s="9"/>
      <c r="T46" s="9">
        <v>7318525.5133910002</v>
      </c>
      <c r="U46" s="9"/>
      <c r="V46" s="9">
        <v>284121.08184499998</v>
      </c>
      <c r="W46" s="9"/>
      <c r="X46" s="9"/>
      <c r="Y46" s="9">
        <v>37421.985570999997</v>
      </c>
      <c r="Z46" s="9"/>
      <c r="AA46" s="9"/>
      <c r="AB46" s="9"/>
      <c r="AC46" s="9"/>
      <c r="AD46" s="9">
        <v>197005.18595399999</v>
      </c>
      <c r="AE46" s="9">
        <v>197005.18595399999</v>
      </c>
      <c r="AF46" s="9"/>
      <c r="AG46" s="9"/>
      <c r="AH46" s="10">
        <v>7837073.7667610003</v>
      </c>
      <c r="AI46" s="10">
        <v>18152030.598537002</v>
      </c>
    </row>
    <row r="47" spans="1:35" s="15" customFormat="1" x14ac:dyDescent="0.25">
      <c r="A47" s="12" t="s">
        <v>92</v>
      </c>
      <c r="B47" s="12" t="s">
        <v>93</v>
      </c>
      <c r="C47" s="12" t="s">
        <v>7</v>
      </c>
      <c r="D47" s="13">
        <v>54861375.726668</v>
      </c>
      <c r="E47" s="13"/>
      <c r="F47" s="13"/>
      <c r="G47" s="13">
        <v>1159336.7463430001</v>
      </c>
      <c r="H47" s="13">
        <v>4612251.0776110003</v>
      </c>
      <c r="I47" s="13"/>
      <c r="J47" s="13"/>
      <c r="K47" s="13"/>
      <c r="L47" s="13"/>
      <c r="M47" s="13">
        <v>50969.684456000003</v>
      </c>
      <c r="N47" s="13">
        <v>2935942.6480660001</v>
      </c>
      <c r="O47" s="14">
        <v>63619875.883143999</v>
      </c>
      <c r="P47" s="46">
        <v>63619875.883143</v>
      </c>
      <c r="Q47" s="46" t="b">
        <v>1</v>
      </c>
      <c r="R47" s="13">
        <v>1209667.1674240001</v>
      </c>
      <c r="S47" s="13">
        <v>43494358.183577001</v>
      </c>
      <c r="T47" s="13"/>
      <c r="U47" s="13"/>
      <c r="V47" s="13">
        <v>1610745.4826249999</v>
      </c>
      <c r="W47" s="13">
        <v>4724639.0817590002</v>
      </c>
      <c r="X47" s="13"/>
      <c r="Y47" s="13"/>
      <c r="Z47" s="13">
        <v>69527.494609999994</v>
      </c>
      <c r="AA47" s="13">
        <v>4178032.7713970002</v>
      </c>
      <c r="AB47" s="13"/>
      <c r="AC47" s="13"/>
      <c r="AD47" s="13">
        <v>1156706.8140459999</v>
      </c>
      <c r="AE47" s="13">
        <v>1156706.8140459999</v>
      </c>
      <c r="AF47" s="13"/>
      <c r="AG47" s="13"/>
      <c r="AH47" s="14">
        <v>56443676.995438002</v>
      </c>
      <c r="AI47" s="14">
        <v>120063552.878582</v>
      </c>
    </row>
    <row r="48" spans="1:35" x14ac:dyDescent="0.25">
      <c r="A48" s="1" t="s">
        <v>94</v>
      </c>
      <c r="B48" s="1" t="s">
        <v>95</v>
      </c>
      <c r="C48" s="1"/>
      <c r="D48" s="5">
        <v>39135643.733165003</v>
      </c>
      <c r="E48" s="5">
        <v>6342932.0498869997</v>
      </c>
      <c r="G48" s="5">
        <v>865098.74181000004</v>
      </c>
      <c r="H48" s="5">
        <v>3475775.3056319999</v>
      </c>
      <c r="L48" s="5">
        <v>35275.338294000001</v>
      </c>
      <c r="M48" s="5">
        <v>48852.865313000002</v>
      </c>
      <c r="N48" s="5">
        <v>1771430.6301450001</v>
      </c>
      <c r="O48" s="6">
        <v>51675008.664246008</v>
      </c>
      <c r="P48" s="46">
        <v>51675008.664246999</v>
      </c>
      <c r="Q48" s="46" t="b">
        <v>1</v>
      </c>
      <c r="R48" s="5">
        <v>749864.561399</v>
      </c>
      <c r="S48" s="5">
        <v>31139981.188946001</v>
      </c>
      <c r="T48" s="5">
        <v>4603866.641965</v>
      </c>
      <c r="V48" s="5">
        <v>1201940.5878320001</v>
      </c>
      <c r="W48" s="5">
        <v>3560470.488721</v>
      </c>
      <c r="Y48" s="5">
        <v>48118.915345000001</v>
      </c>
      <c r="Z48" s="5">
        <v>66639.952080999996</v>
      </c>
      <c r="AA48" s="5">
        <v>2520858.2428799998</v>
      </c>
      <c r="AC48" s="5">
        <v>853761</v>
      </c>
      <c r="AE48" s="5">
        <v>853761</v>
      </c>
      <c r="AH48" s="6">
        <v>44745501.579168998</v>
      </c>
      <c r="AI48" s="6">
        <v>96420510.243414998</v>
      </c>
    </row>
    <row r="49" spans="1:35" s="11" customFormat="1" x14ac:dyDescent="0.25">
      <c r="A49" s="8" t="s">
        <v>96</v>
      </c>
      <c r="B49" s="8" t="s">
        <v>97</v>
      </c>
      <c r="C49" s="8" t="s">
        <v>7</v>
      </c>
      <c r="D49" s="9"/>
      <c r="E49" s="9">
        <v>6342932.0498869997</v>
      </c>
      <c r="F49" s="9"/>
      <c r="G49" s="9">
        <v>117060.302486</v>
      </c>
      <c r="H49" s="9"/>
      <c r="I49" s="9"/>
      <c r="J49" s="9"/>
      <c r="K49" s="9"/>
      <c r="L49" s="9">
        <v>35275.338294000001</v>
      </c>
      <c r="M49" s="9"/>
      <c r="N49" s="9"/>
      <c r="O49" s="10">
        <v>6495267.6906669997</v>
      </c>
      <c r="P49" s="46">
        <v>6495267.6906669997</v>
      </c>
      <c r="Q49" s="46" t="b">
        <v>1</v>
      </c>
      <c r="R49" s="9"/>
      <c r="S49" s="9"/>
      <c r="T49" s="9">
        <v>4603866.641965</v>
      </c>
      <c r="U49" s="9"/>
      <c r="V49" s="9">
        <v>162639.849051</v>
      </c>
      <c r="W49" s="9"/>
      <c r="X49" s="9"/>
      <c r="Y49" s="9">
        <v>48118.915345000001</v>
      </c>
      <c r="Z49" s="9"/>
      <c r="AA49" s="9"/>
      <c r="AB49" s="9"/>
      <c r="AC49" s="9">
        <v>111350.042136</v>
      </c>
      <c r="AD49" s="9"/>
      <c r="AE49" s="9">
        <v>111350.042136</v>
      </c>
      <c r="AF49" s="9"/>
      <c r="AG49" s="9"/>
      <c r="AH49" s="10">
        <v>4925975.4484969992</v>
      </c>
      <c r="AI49" s="10">
        <v>11421243.139163999</v>
      </c>
    </row>
    <row r="50" spans="1:35" s="15" customFormat="1" x14ac:dyDescent="0.25">
      <c r="A50" s="12" t="s">
        <v>98</v>
      </c>
      <c r="B50" s="12" t="s">
        <v>99</v>
      </c>
      <c r="C50" s="12" t="s">
        <v>7</v>
      </c>
      <c r="D50" s="13">
        <v>39135643.733165003</v>
      </c>
      <c r="E50" s="13"/>
      <c r="F50" s="13"/>
      <c r="G50" s="13">
        <v>748038.43932400004</v>
      </c>
      <c r="H50" s="13">
        <v>3475775.3056319999</v>
      </c>
      <c r="I50" s="13"/>
      <c r="J50" s="13"/>
      <c r="K50" s="13"/>
      <c r="L50" s="13"/>
      <c r="M50" s="13">
        <v>48852.865313000002</v>
      </c>
      <c r="N50" s="13">
        <v>1771430.6301450001</v>
      </c>
      <c r="O50" s="14">
        <v>45179740.973579004</v>
      </c>
      <c r="P50" s="46">
        <v>45179740.973580003</v>
      </c>
      <c r="Q50" s="46" t="b">
        <v>1</v>
      </c>
      <c r="R50" s="13">
        <v>749864.561399</v>
      </c>
      <c r="S50" s="13">
        <v>31139981.188946001</v>
      </c>
      <c r="T50" s="13"/>
      <c r="U50" s="13"/>
      <c r="V50" s="13">
        <v>1039300.738782</v>
      </c>
      <c r="W50" s="13">
        <v>3560470.488721</v>
      </c>
      <c r="X50" s="13"/>
      <c r="Y50" s="13"/>
      <c r="Z50" s="13">
        <v>66639.952080999996</v>
      </c>
      <c r="AA50" s="13">
        <v>2520858.2428799998</v>
      </c>
      <c r="AB50" s="13"/>
      <c r="AC50" s="13">
        <v>742410.957864</v>
      </c>
      <c r="AD50" s="13"/>
      <c r="AE50" s="13">
        <v>742410.957864</v>
      </c>
      <c r="AF50" s="13"/>
      <c r="AG50" s="13"/>
      <c r="AH50" s="14">
        <v>39819526.130673006</v>
      </c>
      <c r="AI50" s="14">
        <v>84999267.104252011</v>
      </c>
    </row>
    <row r="51" spans="1:35" x14ac:dyDescent="0.25">
      <c r="A51" s="1" t="s">
        <v>100</v>
      </c>
      <c r="B51" s="1" t="s">
        <v>101</v>
      </c>
      <c r="C51" s="1"/>
      <c r="D51" s="5">
        <v>49950922.626399003</v>
      </c>
      <c r="E51" s="5">
        <v>9198650.6764419992</v>
      </c>
      <c r="G51" s="5">
        <v>976564.21192699997</v>
      </c>
      <c r="H51" s="5">
        <v>4582731.7658160003</v>
      </c>
      <c r="L51" s="5">
        <v>56323.991699999999</v>
      </c>
      <c r="M51" s="5">
        <v>58399.304584999998</v>
      </c>
      <c r="N51" s="5">
        <v>4488260.4986220002</v>
      </c>
      <c r="O51" s="6">
        <v>69311853.075491011</v>
      </c>
      <c r="P51" s="46">
        <v>69311853.075489998</v>
      </c>
      <c r="Q51" s="46" t="b">
        <v>1</v>
      </c>
      <c r="R51" s="5">
        <v>821760.38844500005</v>
      </c>
      <c r="S51" s="5">
        <v>39880961.368329003</v>
      </c>
      <c r="T51" s="5">
        <v>6676622.2099299999</v>
      </c>
      <c r="V51" s="5">
        <v>1356807.1553120001</v>
      </c>
      <c r="W51" s="5">
        <v>4694400.4646880003</v>
      </c>
      <c r="Y51" s="5">
        <v>76831.279853999993</v>
      </c>
      <c r="Z51" s="5">
        <v>79662.202699999994</v>
      </c>
      <c r="AA51" s="5">
        <v>6387079.6189299999</v>
      </c>
      <c r="AC51" s="5">
        <v>969098</v>
      </c>
      <c r="AE51" s="5">
        <v>969098</v>
      </c>
      <c r="AH51" s="6">
        <v>60943222.688188002</v>
      </c>
      <c r="AI51" s="6">
        <v>130255075.76367901</v>
      </c>
    </row>
    <row r="52" spans="1:35" s="11" customFormat="1" x14ac:dyDescent="0.25">
      <c r="A52" s="8" t="s">
        <v>102</v>
      </c>
      <c r="B52" s="8" t="s">
        <v>103</v>
      </c>
      <c r="C52" s="8" t="s">
        <v>7</v>
      </c>
      <c r="D52" s="9"/>
      <c r="E52" s="9">
        <v>9198650.6764419992</v>
      </c>
      <c r="F52" s="9"/>
      <c r="G52" s="9">
        <v>141534.53337799999</v>
      </c>
      <c r="H52" s="9"/>
      <c r="I52" s="9"/>
      <c r="J52" s="9"/>
      <c r="K52" s="9"/>
      <c r="L52" s="9">
        <v>56323.991699999999</v>
      </c>
      <c r="M52" s="9"/>
      <c r="N52" s="9"/>
      <c r="O52" s="10">
        <v>9396509.2015199978</v>
      </c>
      <c r="P52" s="46">
        <v>9396509.2015199997</v>
      </c>
      <c r="Q52" s="46" t="b">
        <v>1</v>
      </c>
      <c r="R52" s="9"/>
      <c r="S52" s="9"/>
      <c r="T52" s="9">
        <v>6676622.2099299999</v>
      </c>
      <c r="U52" s="9"/>
      <c r="V52" s="9">
        <v>196643.56451500001</v>
      </c>
      <c r="W52" s="9"/>
      <c r="X52" s="9"/>
      <c r="Y52" s="9">
        <v>76831.279853999993</v>
      </c>
      <c r="Z52" s="9"/>
      <c r="AA52" s="9"/>
      <c r="AB52" s="9"/>
      <c r="AC52" s="9">
        <v>142005.35229099999</v>
      </c>
      <c r="AD52" s="9"/>
      <c r="AE52" s="9">
        <v>142005.35229099999</v>
      </c>
      <c r="AF52" s="9"/>
      <c r="AG52" s="9"/>
      <c r="AH52" s="10">
        <v>7092102.4065899998</v>
      </c>
      <c r="AI52" s="10">
        <v>16488611.608109998</v>
      </c>
    </row>
    <row r="53" spans="1:35" s="15" customFormat="1" x14ac:dyDescent="0.25">
      <c r="A53" s="12" t="s">
        <v>104</v>
      </c>
      <c r="B53" s="12" t="s">
        <v>105</v>
      </c>
      <c r="C53" s="12" t="s">
        <v>7</v>
      </c>
      <c r="D53" s="13">
        <v>49950922.626399003</v>
      </c>
      <c r="E53" s="13"/>
      <c r="F53" s="13"/>
      <c r="G53" s="13">
        <v>835029.67854899995</v>
      </c>
      <c r="H53" s="13">
        <v>4582731.7658160003</v>
      </c>
      <c r="I53" s="13"/>
      <c r="J53" s="13"/>
      <c r="K53" s="13"/>
      <c r="L53" s="13"/>
      <c r="M53" s="13">
        <v>58399.304584999998</v>
      </c>
      <c r="N53" s="13">
        <v>4488260.4986220002</v>
      </c>
      <c r="O53" s="14">
        <v>59915343.873971008</v>
      </c>
      <c r="P53" s="46">
        <v>59915343.873970002</v>
      </c>
      <c r="Q53" s="46" t="b">
        <v>1</v>
      </c>
      <c r="R53" s="13">
        <v>821760.38844500005</v>
      </c>
      <c r="S53" s="13">
        <v>39880961.368329003</v>
      </c>
      <c r="T53" s="13"/>
      <c r="U53" s="13"/>
      <c r="V53" s="13">
        <v>1160163.5907970001</v>
      </c>
      <c r="W53" s="13">
        <v>4694400.4646880003</v>
      </c>
      <c r="X53" s="13"/>
      <c r="Y53" s="13"/>
      <c r="Z53" s="13">
        <v>79662.202699999994</v>
      </c>
      <c r="AA53" s="13">
        <v>6387079.6189299999</v>
      </c>
      <c r="AB53" s="13"/>
      <c r="AC53" s="13">
        <v>827092.64770900004</v>
      </c>
      <c r="AD53" s="13"/>
      <c r="AE53" s="13">
        <v>827092.64770900004</v>
      </c>
      <c r="AF53" s="13"/>
      <c r="AG53" s="13"/>
      <c r="AH53" s="14">
        <v>53851120.281597994</v>
      </c>
      <c r="AI53" s="14">
        <v>113766464.155569</v>
      </c>
    </row>
    <row r="54" spans="1:35" x14ac:dyDescent="0.25">
      <c r="A54" s="1" t="s">
        <v>106</v>
      </c>
      <c r="B54" s="1" t="s">
        <v>107</v>
      </c>
      <c r="C54" s="1"/>
      <c r="D54" s="5">
        <v>43207825.531709</v>
      </c>
      <c r="E54" s="5">
        <v>7369980.8083659997</v>
      </c>
      <c r="G54" s="5">
        <v>961238.44133399997</v>
      </c>
      <c r="H54" s="5">
        <v>3773501.0501410002</v>
      </c>
      <c r="L54" s="5">
        <v>38741.940938</v>
      </c>
      <c r="M54" s="5">
        <v>49890.521756000002</v>
      </c>
      <c r="N54" s="5">
        <v>2867838.3503060001</v>
      </c>
      <c r="O54" s="6">
        <v>58269016.644550003</v>
      </c>
      <c r="P54" s="46">
        <v>58269016.644548997</v>
      </c>
      <c r="Q54" s="46" t="b">
        <v>1</v>
      </c>
      <c r="R54" s="5">
        <v>695127.26738800004</v>
      </c>
      <c r="S54" s="5">
        <v>34512953.141580001</v>
      </c>
      <c r="T54" s="5">
        <v>5349325.6003210004</v>
      </c>
      <c r="V54" s="5">
        <v>1335514.0186729999</v>
      </c>
      <c r="W54" s="5">
        <v>3865450.9992089998</v>
      </c>
      <c r="Y54" s="5">
        <v>52847.690948000003</v>
      </c>
      <c r="Z54" s="5">
        <v>68055.414105000003</v>
      </c>
      <c r="AA54" s="5">
        <v>4081116.032201</v>
      </c>
      <c r="AC54" s="5">
        <v>964721</v>
      </c>
      <c r="AE54" s="5">
        <v>964721</v>
      </c>
      <c r="AH54" s="6">
        <v>50925111.164425008</v>
      </c>
      <c r="AI54" s="6">
        <v>109194127.80897501</v>
      </c>
    </row>
    <row r="55" spans="1:35" s="11" customFormat="1" x14ac:dyDescent="0.25">
      <c r="A55" s="8" t="s">
        <v>108</v>
      </c>
      <c r="B55" s="8" t="s">
        <v>109</v>
      </c>
      <c r="C55" s="8" t="s">
        <v>7</v>
      </c>
      <c r="D55" s="9"/>
      <c r="E55" s="9">
        <v>7369980.8083659997</v>
      </c>
      <c r="F55" s="9"/>
      <c r="G55" s="9">
        <v>136416.98861199999</v>
      </c>
      <c r="H55" s="9"/>
      <c r="I55" s="9"/>
      <c r="J55" s="9"/>
      <c r="K55" s="9"/>
      <c r="L55" s="9">
        <v>38741.940938</v>
      </c>
      <c r="M55" s="9"/>
      <c r="N55" s="9"/>
      <c r="O55" s="10">
        <v>7545139.7379159993</v>
      </c>
      <c r="P55" s="46">
        <v>7545139.7379160002</v>
      </c>
      <c r="Q55" s="46" t="b">
        <v>1</v>
      </c>
      <c r="R55" s="9"/>
      <c r="S55" s="9"/>
      <c r="T55" s="9">
        <v>5349325.6003210004</v>
      </c>
      <c r="U55" s="9"/>
      <c r="V55" s="9">
        <v>189533.41111099999</v>
      </c>
      <c r="W55" s="9"/>
      <c r="X55" s="9"/>
      <c r="Y55" s="9">
        <v>52847.690948000003</v>
      </c>
      <c r="Z55" s="9"/>
      <c r="AA55" s="9"/>
      <c r="AB55" s="9"/>
      <c r="AC55" s="9">
        <v>130662.53883799999</v>
      </c>
      <c r="AD55" s="9"/>
      <c r="AE55" s="9">
        <v>130662.53883799999</v>
      </c>
      <c r="AF55" s="9"/>
      <c r="AG55" s="9"/>
      <c r="AH55" s="10">
        <v>5722369.2412180007</v>
      </c>
      <c r="AI55" s="10">
        <v>13267508.979134001</v>
      </c>
    </row>
    <row r="56" spans="1:35" s="15" customFormat="1" x14ac:dyDescent="0.25">
      <c r="A56" s="12" t="s">
        <v>110</v>
      </c>
      <c r="B56" s="12" t="s">
        <v>111</v>
      </c>
      <c r="C56" s="12" t="s">
        <v>7</v>
      </c>
      <c r="D56" s="13">
        <v>43207825.531709</v>
      </c>
      <c r="E56" s="13"/>
      <c r="F56" s="13"/>
      <c r="G56" s="13">
        <v>824821.45272199996</v>
      </c>
      <c r="H56" s="13">
        <v>3773501.0501410002</v>
      </c>
      <c r="I56" s="13"/>
      <c r="J56" s="13"/>
      <c r="K56" s="13"/>
      <c r="L56" s="13"/>
      <c r="M56" s="13">
        <v>49890.521756000002</v>
      </c>
      <c r="N56" s="13">
        <v>2867838.3503060001</v>
      </c>
      <c r="O56" s="14">
        <v>50723876.906633995</v>
      </c>
      <c r="P56" s="46">
        <v>50723876.906632997</v>
      </c>
      <c r="Q56" s="46" t="b">
        <v>1</v>
      </c>
      <c r="R56" s="13">
        <v>695127.26738800004</v>
      </c>
      <c r="S56" s="13">
        <v>34512953.141580001</v>
      </c>
      <c r="T56" s="13"/>
      <c r="U56" s="13"/>
      <c r="V56" s="13">
        <v>1145980.6075629999</v>
      </c>
      <c r="W56" s="13">
        <v>3865450.9992089998</v>
      </c>
      <c r="X56" s="13"/>
      <c r="Y56" s="13"/>
      <c r="Z56" s="13">
        <v>68055.414105000003</v>
      </c>
      <c r="AA56" s="13">
        <v>4081116.032201</v>
      </c>
      <c r="AB56" s="13"/>
      <c r="AC56" s="13">
        <v>834058.46116199996</v>
      </c>
      <c r="AD56" s="13"/>
      <c r="AE56" s="13">
        <v>834058.46116199996</v>
      </c>
      <c r="AF56" s="13"/>
      <c r="AG56" s="13"/>
      <c r="AH56" s="14">
        <v>45202741.923207998</v>
      </c>
      <c r="AI56" s="14">
        <v>95926618.829842001</v>
      </c>
    </row>
    <row r="57" spans="1:35" x14ac:dyDescent="0.25">
      <c r="A57" s="1" t="s">
        <v>112</v>
      </c>
      <c r="B57" s="1" t="s">
        <v>113</v>
      </c>
      <c r="C57" s="1"/>
      <c r="D57" s="5">
        <v>97182493.889745995</v>
      </c>
      <c r="E57" s="5">
        <v>18502814.418218002</v>
      </c>
      <c r="G57" s="5">
        <v>2041721.8706650001</v>
      </c>
      <c r="H57" s="5">
        <v>7378134.997955</v>
      </c>
      <c r="L57" s="5">
        <v>214614.746441</v>
      </c>
      <c r="M57" s="5">
        <v>55867.422865</v>
      </c>
      <c r="N57" s="5">
        <v>6023637.5700979996</v>
      </c>
      <c r="O57" s="6">
        <v>131399284.915988</v>
      </c>
      <c r="P57" s="46">
        <v>131399284.915988</v>
      </c>
      <c r="Q57" s="46" t="b">
        <v>1</v>
      </c>
      <c r="R57" s="5">
        <v>1861425.638336</v>
      </c>
      <c r="S57" s="5">
        <v>77328142.850899994</v>
      </c>
      <c r="T57" s="5">
        <v>13429828.573367</v>
      </c>
      <c r="V57" s="5">
        <v>2836703.2187370001</v>
      </c>
      <c r="W57" s="5">
        <v>7557920.0644669998</v>
      </c>
      <c r="Y57" s="5">
        <v>292754.91930100002</v>
      </c>
      <c r="Z57" s="5">
        <v>76208.475361999997</v>
      </c>
      <c r="AA57" s="5">
        <v>8572018.6623759996</v>
      </c>
      <c r="AC57" s="5">
        <v>1913630</v>
      </c>
      <c r="AD57" s="5">
        <v>1968472</v>
      </c>
      <c r="AE57" s="5">
        <v>3882102</v>
      </c>
      <c r="AH57" s="6">
        <v>115837104.40284601</v>
      </c>
      <c r="AI57" s="6">
        <v>247236389.31883401</v>
      </c>
    </row>
    <row r="58" spans="1:35" s="11" customFormat="1" x14ac:dyDescent="0.25">
      <c r="A58" s="8" t="s">
        <v>114</v>
      </c>
      <c r="B58" s="8" t="s">
        <v>115</v>
      </c>
      <c r="C58" s="8" t="s">
        <v>7</v>
      </c>
      <c r="D58" s="9"/>
      <c r="E58" s="9">
        <v>18502814.418218002</v>
      </c>
      <c r="F58" s="9"/>
      <c r="G58" s="9">
        <v>317003.05995800003</v>
      </c>
      <c r="H58" s="9"/>
      <c r="I58" s="9"/>
      <c r="J58" s="9"/>
      <c r="K58" s="9"/>
      <c r="L58" s="9">
        <v>214614.746441</v>
      </c>
      <c r="M58" s="9"/>
      <c r="N58" s="9"/>
      <c r="O58" s="10">
        <v>19034432.224617001</v>
      </c>
      <c r="P58" s="46">
        <v>19034432.224617001</v>
      </c>
      <c r="Q58" s="46" t="b">
        <v>1</v>
      </c>
      <c r="R58" s="9"/>
      <c r="S58" s="9"/>
      <c r="T58" s="9">
        <v>13429828.573367</v>
      </c>
      <c r="U58" s="9"/>
      <c r="V58" s="9">
        <v>440433.93640100001</v>
      </c>
      <c r="W58" s="9"/>
      <c r="X58" s="9"/>
      <c r="Y58" s="9">
        <v>292754.91930100002</v>
      </c>
      <c r="Z58" s="9"/>
      <c r="AA58" s="9"/>
      <c r="AB58" s="9"/>
      <c r="AC58" s="9">
        <v>290042.697224</v>
      </c>
      <c r="AD58" s="9">
        <v>298354.92142700002</v>
      </c>
      <c r="AE58" s="9">
        <v>588397.61865100008</v>
      </c>
      <c r="AF58" s="9"/>
      <c r="AG58" s="9"/>
      <c r="AH58" s="10">
        <v>14751415.04772</v>
      </c>
      <c r="AI58" s="10">
        <v>33785847.272337005</v>
      </c>
    </row>
    <row r="59" spans="1:35" s="15" customFormat="1" x14ac:dyDescent="0.25">
      <c r="A59" s="12" t="s">
        <v>116</v>
      </c>
      <c r="B59" s="12" t="s">
        <v>117</v>
      </c>
      <c r="C59" s="12" t="s">
        <v>7</v>
      </c>
      <c r="D59" s="13">
        <v>97182493.889745995</v>
      </c>
      <c r="E59" s="13"/>
      <c r="F59" s="13"/>
      <c r="G59" s="13">
        <v>1724718.8107070001</v>
      </c>
      <c r="H59" s="13">
        <v>7378134.997955</v>
      </c>
      <c r="I59" s="13"/>
      <c r="J59" s="13"/>
      <c r="K59" s="13"/>
      <c r="L59" s="13"/>
      <c r="M59" s="13">
        <v>55867.422865</v>
      </c>
      <c r="N59" s="13">
        <v>6023637.5700979996</v>
      </c>
      <c r="O59" s="14">
        <v>112364852.69137099</v>
      </c>
      <c r="P59" s="46">
        <v>112364852.69137099</v>
      </c>
      <c r="Q59" s="46" t="b">
        <v>1</v>
      </c>
      <c r="R59" s="13">
        <v>1861425.638336</v>
      </c>
      <c r="S59" s="13">
        <v>77328142.850899994</v>
      </c>
      <c r="T59" s="13"/>
      <c r="U59" s="13"/>
      <c r="V59" s="13">
        <v>2396269.2823359999</v>
      </c>
      <c r="W59" s="13">
        <v>7557920.0644669998</v>
      </c>
      <c r="X59" s="13"/>
      <c r="Y59" s="13"/>
      <c r="Z59" s="13">
        <v>76208.475361999997</v>
      </c>
      <c r="AA59" s="13">
        <v>8572018.6623759996</v>
      </c>
      <c r="AB59" s="13"/>
      <c r="AC59" s="13">
        <v>1623587.302776</v>
      </c>
      <c r="AD59" s="13">
        <v>1670117.0785729999</v>
      </c>
      <c r="AE59" s="13">
        <v>3293704.3813490001</v>
      </c>
      <c r="AF59" s="13"/>
      <c r="AG59" s="13"/>
      <c r="AH59" s="14">
        <v>101085689.35512599</v>
      </c>
      <c r="AI59" s="14">
        <v>213450542.04649699</v>
      </c>
    </row>
    <row r="60" spans="1:35" x14ac:dyDescent="0.25">
      <c r="A60" s="1" t="s">
        <v>118</v>
      </c>
      <c r="B60" s="1" t="s">
        <v>119</v>
      </c>
      <c r="C60" s="1"/>
      <c r="D60" s="5">
        <v>38185972.114201002</v>
      </c>
      <c r="E60" s="5">
        <v>7172640.4168520002</v>
      </c>
      <c r="G60" s="5">
        <v>887173.01484299998</v>
      </c>
      <c r="H60" s="5">
        <v>3094316.361999</v>
      </c>
      <c r="L60" s="5">
        <v>35275.338294000001</v>
      </c>
      <c r="M60" s="5">
        <v>48188.765189999998</v>
      </c>
      <c r="N60" s="5">
        <v>3644349.0411180002</v>
      </c>
      <c r="O60" s="6">
        <v>53067915.052497</v>
      </c>
      <c r="P60" s="46">
        <v>53067915.052497</v>
      </c>
      <c r="Q60" s="46" t="b">
        <v>1</v>
      </c>
      <c r="R60" s="5">
        <v>754099.79542900005</v>
      </c>
      <c r="S60" s="5">
        <v>30361901.996994</v>
      </c>
      <c r="T60" s="5">
        <v>5206090.7621640004</v>
      </c>
      <c r="V60" s="5">
        <v>1232609.878426</v>
      </c>
      <c r="W60" s="5">
        <v>3169716.4289680002</v>
      </c>
      <c r="Y60" s="5">
        <v>48118.915345000001</v>
      </c>
      <c r="Z60" s="5">
        <v>65734.056385999997</v>
      </c>
      <c r="AA60" s="5">
        <v>5186140.0406539999</v>
      </c>
      <c r="AC60" s="5">
        <v>857088</v>
      </c>
      <c r="AD60" s="5">
        <v>885246</v>
      </c>
      <c r="AE60" s="5">
        <v>1742334</v>
      </c>
      <c r="AH60" s="6">
        <v>47766745.874366</v>
      </c>
      <c r="AI60" s="6">
        <v>100834660.926863</v>
      </c>
    </row>
    <row r="61" spans="1:35" s="11" customFormat="1" x14ac:dyDescent="0.25">
      <c r="A61" s="8" t="s">
        <v>120</v>
      </c>
      <c r="B61" s="8" t="s">
        <v>121</v>
      </c>
      <c r="C61" s="8" t="s">
        <v>7</v>
      </c>
      <c r="D61" s="9"/>
      <c r="E61" s="9">
        <v>7172640.4168520002</v>
      </c>
      <c r="F61" s="9"/>
      <c r="G61" s="9">
        <v>132745.309213</v>
      </c>
      <c r="H61" s="9"/>
      <c r="I61" s="9"/>
      <c r="J61" s="9"/>
      <c r="K61" s="9"/>
      <c r="L61" s="9">
        <v>35275.338294000001</v>
      </c>
      <c r="M61" s="9"/>
      <c r="N61" s="9"/>
      <c r="O61" s="10">
        <v>7340661.0643590009</v>
      </c>
      <c r="P61" s="46">
        <v>7340661.064359</v>
      </c>
      <c r="Q61" s="46" t="b">
        <v>1</v>
      </c>
      <c r="R61" s="9"/>
      <c r="S61" s="9"/>
      <c r="T61" s="9">
        <v>5206090.7621640004</v>
      </c>
      <c r="U61" s="9"/>
      <c r="V61" s="9">
        <v>184432.096911</v>
      </c>
      <c r="W61" s="9"/>
      <c r="X61" s="9"/>
      <c r="Y61" s="9">
        <v>48118.915345000001</v>
      </c>
      <c r="Z61" s="9"/>
      <c r="AA61" s="9"/>
      <c r="AB61" s="9"/>
      <c r="AC61" s="9">
        <v>128191.245736</v>
      </c>
      <c r="AD61" s="9">
        <v>132402.72588400001</v>
      </c>
      <c r="AE61" s="9">
        <v>260593.97162000003</v>
      </c>
      <c r="AF61" s="9"/>
      <c r="AG61" s="9"/>
      <c r="AH61" s="10">
        <v>5699235.7460400006</v>
      </c>
      <c r="AI61" s="10">
        <v>13039896.810399001</v>
      </c>
    </row>
    <row r="62" spans="1:35" s="15" customFormat="1" x14ac:dyDescent="0.25">
      <c r="A62" s="12" t="s">
        <v>122</v>
      </c>
      <c r="B62" s="12" t="s">
        <v>123</v>
      </c>
      <c r="C62" s="12" t="s">
        <v>7</v>
      </c>
      <c r="D62" s="13">
        <v>38185972.114201002</v>
      </c>
      <c r="E62" s="13"/>
      <c r="F62" s="13"/>
      <c r="G62" s="13">
        <v>754427.70562999998</v>
      </c>
      <c r="H62" s="13">
        <v>3094316.361999</v>
      </c>
      <c r="I62" s="13"/>
      <c r="J62" s="13"/>
      <c r="K62" s="13"/>
      <c r="L62" s="13"/>
      <c r="M62" s="13">
        <v>48188.765189999998</v>
      </c>
      <c r="N62" s="13">
        <v>3644349.0411180002</v>
      </c>
      <c r="O62" s="14">
        <v>45727253.988137998</v>
      </c>
      <c r="P62" s="46">
        <v>45727253.988137998</v>
      </c>
      <c r="Q62" s="46" t="b">
        <v>1</v>
      </c>
      <c r="R62" s="13">
        <v>754099.79542900005</v>
      </c>
      <c r="S62" s="13">
        <v>30361901.996994</v>
      </c>
      <c r="T62" s="13"/>
      <c r="U62" s="13"/>
      <c r="V62" s="13">
        <v>1048177.781515</v>
      </c>
      <c r="W62" s="13">
        <v>3169716.4289680002</v>
      </c>
      <c r="X62" s="13"/>
      <c r="Y62" s="13"/>
      <c r="Z62" s="13">
        <v>65734.056385999997</v>
      </c>
      <c r="AA62" s="13">
        <v>5186140.0406539999</v>
      </c>
      <c r="AB62" s="13"/>
      <c r="AC62" s="13">
        <v>728896.75426399999</v>
      </c>
      <c r="AD62" s="13">
        <v>752843.27411600004</v>
      </c>
      <c r="AE62" s="13">
        <v>1481740.02838</v>
      </c>
      <c r="AF62" s="13"/>
      <c r="AG62" s="13"/>
      <c r="AH62" s="14">
        <v>42067510.128325991</v>
      </c>
      <c r="AI62" s="14">
        <v>87794764.116463989</v>
      </c>
    </row>
    <row r="63" spans="1:35" x14ac:dyDescent="0.25">
      <c r="A63" s="1" t="s">
        <v>124</v>
      </c>
      <c r="B63" s="1" t="s">
        <v>125</v>
      </c>
      <c r="C63" s="1"/>
      <c r="D63" s="5">
        <v>59340796.237579003</v>
      </c>
      <c r="E63" s="5">
        <v>12106871.990901999</v>
      </c>
      <c r="G63" s="5">
        <v>1099841.5328609999</v>
      </c>
      <c r="H63" s="5">
        <v>4398680.1033570003</v>
      </c>
      <c r="L63" s="5">
        <v>168171.319387</v>
      </c>
      <c r="M63" s="5">
        <v>49143.409117000003</v>
      </c>
      <c r="N63" s="5">
        <v>4877939.0936040003</v>
      </c>
      <c r="O63" s="6">
        <v>82041443.686806992</v>
      </c>
      <c r="P63" s="46">
        <v>82041443.686807007</v>
      </c>
      <c r="Q63" s="46" t="b">
        <v>1</v>
      </c>
      <c r="R63" s="5">
        <v>1135118.7662450001</v>
      </c>
      <c r="S63" s="5">
        <v>47218981.440246001</v>
      </c>
      <c r="T63" s="5">
        <v>8787485.6074550003</v>
      </c>
      <c r="V63" s="5">
        <v>1528084.7314180001</v>
      </c>
      <c r="W63" s="5">
        <v>4505863.9642059999</v>
      </c>
      <c r="Y63" s="5">
        <v>229401.66904800001</v>
      </c>
      <c r="Z63" s="5">
        <v>67036.281447999994</v>
      </c>
      <c r="AA63" s="5">
        <v>6941616.9976559998</v>
      </c>
      <c r="AC63" s="5">
        <v>1046718</v>
      </c>
      <c r="AD63" s="5">
        <v>1048647</v>
      </c>
      <c r="AE63" s="5">
        <v>2095365</v>
      </c>
      <c r="AH63" s="6">
        <v>72508954.457721993</v>
      </c>
      <c r="AI63" s="6">
        <v>154550398.14452899</v>
      </c>
    </row>
    <row r="64" spans="1:35" s="11" customFormat="1" x14ac:dyDescent="0.25">
      <c r="A64" s="8" t="s">
        <v>126</v>
      </c>
      <c r="B64" s="8" t="s">
        <v>127</v>
      </c>
      <c r="C64" s="8" t="s">
        <v>7</v>
      </c>
      <c r="D64" s="9"/>
      <c r="E64" s="9">
        <v>12106871.990901999</v>
      </c>
      <c r="F64" s="9"/>
      <c r="G64" s="9">
        <v>188447.87072499999</v>
      </c>
      <c r="H64" s="9"/>
      <c r="I64" s="9"/>
      <c r="J64" s="9"/>
      <c r="K64" s="9"/>
      <c r="L64" s="9">
        <v>168171.319387</v>
      </c>
      <c r="M64" s="9"/>
      <c r="N64" s="9"/>
      <c r="O64" s="10">
        <v>12463491.181014</v>
      </c>
      <c r="P64" s="46">
        <v>12463491.181014</v>
      </c>
      <c r="Q64" s="46" t="b">
        <v>1</v>
      </c>
      <c r="R64" s="9"/>
      <c r="S64" s="9"/>
      <c r="T64" s="9">
        <v>8787485.6074550003</v>
      </c>
      <c r="U64" s="9"/>
      <c r="V64" s="9">
        <v>261823.458488</v>
      </c>
      <c r="W64" s="9"/>
      <c r="X64" s="9"/>
      <c r="Y64" s="9">
        <v>229401.66904800001</v>
      </c>
      <c r="Z64" s="9"/>
      <c r="AA64" s="9"/>
      <c r="AB64" s="9"/>
      <c r="AC64" s="9">
        <v>170163.49142400001</v>
      </c>
      <c r="AD64" s="9">
        <v>170477.086274</v>
      </c>
      <c r="AE64" s="9">
        <v>340640.57769800001</v>
      </c>
      <c r="AF64" s="9"/>
      <c r="AG64" s="9"/>
      <c r="AH64" s="10">
        <v>9619351.3126890007</v>
      </c>
      <c r="AI64" s="10">
        <v>22082842.493703</v>
      </c>
    </row>
    <row r="65" spans="1:35" s="15" customFormat="1" x14ac:dyDescent="0.25">
      <c r="A65" s="12" t="s">
        <v>128</v>
      </c>
      <c r="B65" s="12" t="s">
        <v>129</v>
      </c>
      <c r="C65" s="12" t="s">
        <v>7</v>
      </c>
      <c r="D65" s="13">
        <v>59340796.237579003</v>
      </c>
      <c r="E65" s="13"/>
      <c r="F65" s="13"/>
      <c r="G65" s="13">
        <v>911393.662136</v>
      </c>
      <c r="H65" s="13">
        <v>4398680.1033570003</v>
      </c>
      <c r="I65" s="13"/>
      <c r="J65" s="13"/>
      <c r="K65" s="13"/>
      <c r="L65" s="13"/>
      <c r="M65" s="13">
        <v>49143.409117000003</v>
      </c>
      <c r="N65" s="13">
        <v>4877939.0936040003</v>
      </c>
      <c r="O65" s="14">
        <v>69577952.505793005</v>
      </c>
      <c r="P65" s="46">
        <v>69577952.505794004</v>
      </c>
      <c r="Q65" s="46" t="b">
        <v>1</v>
      </c>
      <c r="R65" s="13">
        <v>1135118.7662450001</v>
      </c>
      <c r="S65" s="13">
        <v>47218981.440246001</v>
      </c>
      <c r="T65" s="13"/>
      <c r="U65" s="13"/>
      <c r="V65" s="13">
        <v>1266261.27293</v>
      </c>
      <c r="W65" s="13">
        <v>4505863.9642059999</v>
      </c>
      <c r="X65" s="13"/>
      <c r="Y65" s="13"/>
      <c r="Z65" s="13">
        <v>67036.281447999994</v>
      </c>
      <c r="AA65" s="13">
        <v>6941616.9976559998</v>
      </c>
      <c r="AB65" s="13"/>
      <c r="AC65" s="13">
        <v>876554.50857599999</v>
      </c>
      <c r="AD65" s="13">
        <v>878169.913726</v>
      </c>
      <c r="AE65" s="13">
        <v>1754724.422302</v>
      </c>
      <c r="AF65" s="13"/>
      <c r="AG65" s="13"/>
      <c r="AH65" s="14">
        <v>62889603.145033009</v>
      </c>
      <c r="AI65" s="14">
        <v>132467555.65082601</v>
      </c>
    </row>
    <row r="66" spans="1:35" x14ac:dyDescent="0.25">
      <c r="A66" s="1" t="s">
        <v>130</v>
      </c>
      <c r="B66" s="1" t="s">
        <v>131</v>
      </c>
      <c r="C66" s="1"/>
      <c r="D66" s="5">
        <v>31118339.768890001</v>
      </c>
      <c r="E66" s="5">
        <v>6106043.4942450002</v>
      </c>
      <c r="G66" s="5">
        <v>883991.97525300004</v>
      </c>
      <c r="H66" s="5">
        <v>2650702.7415029998</v>
      </c>
      <c r="L66" s="5">
        <v>71099.389316000001</v>
      </c>
      <c r="M66" s="5">
        <v>47773.702613000001</v>
      </c>
      <c r="N66" s="5">
        <v>2961285.1238299999</v>
      </c>
      <c r="O66" s="6">
        <v>43839236.195650004</v>
      </c>
      <c r="P66" s="46">
        <v>43839236.195648998</v>
      </c>
      <c r="Q66" s="46" t="b">
        <v>1</v>
      </c>
      <c r="R66" s="5">
        <v>644223.89545499999</v>
      </c>
      <c r="S66" s="5">
        <v>24712687.619858</v>
      </c>
      <c r="T66" s="5">
        <v>4431926.7077820003</v>
      </c>
      <c r="V66" s="5">
        <v>1228190.243522</v>
      </c>
      <c r="W66" s="5">
        <v>2715293.152063</v>
      </c>
      <c r="Y66" s="5">
        <v>96986.327019000004</v>
      </c>
      <c r="Z66" s="5">
        <v>65167.871575999998</v>
      </c>
      <c r="AA66" s="5">
        <v>4214096.7232320001</v>
      </c>
      <c r="AC66" s="5">
        <v>858419</v>
      </c>
      <c r="AD66" s="5">
        <v>865044</v>
      </c>
      <c r="AE66" s="5">
        <v>1723463</v>
      </c>
      <c r="AH66" s="6">
        <v>39832035.540506996</v>
      </c>
      <c r="AI66" s="6">
        <v>83671271.736157</v>
      </c>
    </row>
    <row r="67" spans="1:35" s="11" customFormat="1" x14ac:dyDescent="0.25">
      <c r="A67" s="8" t="s">
        <v>132</v>
      </c>
      <c r="B67" s="8" t="s">
        <v>133</v>
      </c>
      <c r="C67" s="8" t="s">
        <v>7</v>
      </c>
      <c r="D67" s="9"/>
      <c r="E67" s="9">
        <v>6106043.4942450002</v>
      </c>
      <c r="F67" s="9"/>
      <c r="G67" s="9">
        <v>141916.90928299999</v>
      </c>
      <c r="H67" s="9"/>
      <c r="I67" s="9"/>
      <c r="J67" s="9"/>
      <c r="K67" s="9"/>
      <c r="L67" s="9">
        <v>71099.389316000001</v>
      </c>
      <c r="M67" s="9"/>
      <c r="N67" s="9"/>
      <c r="O67" s="10">
        <v>6319059.7928440003</v>
      </c>
      <c r="P67" s="46">
        <v>6319059.7928440003</v>
      </c>
      <c r="Q67" s="46" t="b">
        <v>1</v>
      </c>
      <c r="R67" s="9"/>
      <c r="S67" s="9"/>
      <c r="T67" s="9">
        <v>4431926.7077820003</v>
      </c>
      <c r="U67" s="9"/>
      <c r="V67" s="9">
        <v>197174.82539700001</v>
      </c>
      <c r="W67" s="9"/>
      <c r="X67" s="9"/>
      <c r="Y67" s="9">
        <v>96986.327019000004</v>
      </c>
      <c r="Z67" s="9"/>
      <c r="AA67" s="9"/>
      <c r="AB67" s="9"/>
      <c r="AC67" s="9">
        <v>132397.860812</v>
      </c>
      <c r="AD67" s="9">
        <v>133419.66464800001</v>
      </c>
      <c r="AE67" s="9">
        <v>265817.52546000003</v>
      </c>
      <c r="AF67" s="9"/>
      <c r="AG67" s="9"/>
      <c r="AH67" s="10">
        <v>4991905.3856580006</v>
      </c>
      <c r="AI67" s="10">
        <v>11310965.178502001</v>
      </c>
    </row>
    <row r="68" spans="1:35" s="15" customFormat="1" x14ac:dyDescent="0.25">
      <c r="A68" s="12" t="s">
        <v>134</v>
      </c>
      <c r="B68" s="12" t="s">
        <v>135</v>
      </c>
      <c r="C68" s="12" t="s">
        <v>7</v>
      </c>
      <c r="D68" s="13">
        <v>31118339.768890001</v>
      </c>
      <c r="E68" s="13"/>
      <c r="F68" s="13"/>
      <c r="G68" s="13">
        <v>742075.06596899999</v>
      </c>
      <c r="H68" s="13">
        <v>2650702.7415029998</v>
      </c>
      <c r="I68" s="13"/>
      <c r="J68" s="13"/>
      <c r="K68" s="13"/>
      <c r="L68" s="13"/>
      <c r="M68" s="13">
        <v>47773.702613000001</v>
      </c>
      <c r="N68" s="13">
        <v>2961285.1238299999</v>
      </c>
      <c r="O68" s="14">
        <v>37520176.402805001</v>
      </c>
      <c r="P68" s="46">
        <v>37520176.402805001</v>
      </c>
      <c r="Q68" s="46" t="b">
        <v>1</v>
      </c>
      <c r="R68" s="13">
        <v>644223.89545499999</v>
      </c>
      <c r="S68" s="13">
        <v>24712687.619858</v>
      </c>
      <c r="T68" s="13"/>
      <c r="U68" s="13"/>
      <c r="V68" s="13">
        <v>1031015.418125</v>
      </c>
      <c r="W68" s="13">
        <v>2715293.152063</v>
      </c>
      <c r="X68" s="13"/>
      <c r="Y68" s="13"/>
      <c r="Z68" s="13">
        <v>65167.871575999998</v>
      </c>
      <c r="AA68" s="13">
        <v>4214096.7232320001</v>
      </c>
      <c r="AB68" s="13"/>
      <c r="AC68" s="13">
        <v>726021.139188</v>
      </c>
      <c r="AD68" s="13">
        <v>731624.33535199997</v>
      </c>
      <c r="AE68" s="13">
        <v>1457645.4745399999</v>
      </c>
      <c r="AF68" s="13"/>
      <c r="AG68" s="13"/>
      <c r="AH68" s="14">
        <v>34840130.154849</v>
      </c>
      <c r="AI68" s="14">
        <v>72360306.557653993</v>
      </c>
    </row>
    <row r="69" spans="1:35" x14ac:dyDescent="0.25">
      <c r="A69" s="1" t="s">
        <v>136</v>
      </c>
      <c r="B69" s="1" t="s">
        <v>137</v>
      </c>
      <c r="C69" s="1"/>
      <c r="D69" s="5">
        <v>32796657.987649001</v>
      </c>
      <c r="E69" s="5">
        <v>5675699.6719119996</v>
      </c>
      <c r="G69" s="5">
        <v>601895.93997900002</v>
      </c>
      <c r="H69" s="5">
        <v>2913481.0126140001</v>
      </c>
      <c r="L69" s="5">
        <v>37586.406723</v>
      </c>
      <c r="M69" s="5">
        <v>47773.702613000001</v>
      </c>
      <c r="N69" s="5">
        <v>2818342.5530599998</v>
      </c>
      <c r="O69" s="6">
        <v>44891437.274550006</v>
      </c>
      <c r="P69" s="46">
        <v>44891437.274550997</v>
      </c>
      <c r="Q69" s="46" t="b">
        <v>1</v>
      </c>
      <c r="R69" s="5">
        <v>478735.04330600001</v>
      </c>
      <c r="S69" s="5">
        <v>26245761.210901</v>
      </c>
      <c r="T69" s="5">
        <v>4119571.8610589998</v>
      </c>
      <c r="V69" s="5">
        <v>836255.01338599995</v>
      </c>
      <c r="W69" s="5">
        <v>2984474.6143550002</v>
      </c>
      <c r="Y69" s="5">
        <v>51271.432413000002</v>
      </c>
      <c r="Z69" s="5">
        <v>65167.871575999998</v>
      </c>
      <c r="AA69" s="5">
        <v>4010680.370567</v>
      </c>
      <c r="AC69" s="5">
        <v>579289</v>
      </c>
      <c r="AD69" s="5">
        <v>588658</v>
      </c>
      <c r="AE69" s="5">
        <v>1167947</v>
      </c>
      <c r="AH69" s="6">
        <v>39959864.417562991</v>
      </c>
      <c r="AI69" s="6">
        <v>84851301.692112997</v>
      </c>
    </row>
    <row r="70" spans="1:35" s="11" customFormat="1" x14ac:dyDescent="0.25">
      <c r="A70" s="8" t="s">
        <v>138</v>
      </c>
      <c r="B70" s="8" t="s">
        <v>139</v>
      </c>
      <c r="C70" s="8" t="s">
        <v>7</v>
      </c>
      <c r="D70" s="9"/>
      <c r="E70" s="9">
        <v>5675699.6719119996</v>
      </c>
      <c r="F70" s="9"/>
      <c r="G70" s="9">
        <v>90862.452206000002</v>
      </c>
      <c r="H70" s="9"/>
      <c r="I70" s="9"/>
      <c r="J70" s="9"/>
      <c r="K70" s="9"/>
      <c r="L70" s="9">
        <v>37586.406723</v>
      </c>
      <c r="M70" s="9"/>
      <c r="N70" s="9"/>
      <c r="O70" s="10">
        <v>5804148.5308409994</v>
      </c>
      <c r="P70" s="46">
        <v>5804148.5308410004</v>
      </c>
      <c r="Q70" s="46" t="b">
        <v>1</v>
      </c>
      <c r="R70" s="9"/>
      <c r="S70" s="9"/>
      <c r="T70" s="9">
        <v>4119571.8610589998</v>
      </c>
      <c r="U70" s="9"/>
      <c r="V70" s="9">
        <v>126241.39180700001</v>
      </c>
      <c r="W70" s="9"/>
      <c r="X70" s="9"/>
      <c r="Y70" s="9">
        <v>51271.432413000002</v>
      </c>
      <c r="Z70" s="9"/>
      <c r="AA70" s="9"/>
      <c r="AB70" s="9"/>
      <c r="AC70" s="9">
        <v>80926.694227999993</v>
      </c>
      <c r="AD70" s="9">
        <v>82235.543867</v>
      </c>
      <c r="AE70" s="9">
        <v>163162.23809499998</v>
      </c>
      <c r="AF70" s="9"/>
      <c r="AG70" s="9"/>
      <c r="AH70" s="10">
        <v>4460246.923374</v>
      </c>
      <c r="AI70" s="10">
        <v>10264395.454214999</v>
      </c>
    </row>
    <row r="71" spans="1:35" s="15" customFormat="1" x14ac:dyDescent="0.25">
      <c r="A71" s="12" t="s">
        <v>140</v>
      </c>
      <c r="B71" s="12" t="s">
        <v>141</v>
      </c>
      <c r="C71" s="12" t="s">
        <v>7</v>
      </c>
      <c r="D71" s="13">
        <v>32796657.987649001</v>
      </c>
      <c r="E71" s="13"/>
      <c r="F71" s="13"/>
      <c r="G71" s="13">
        <v>511033.48777299997</v>
      </c>
      <c r="H71" s="13">
        <v>2913481.0126140001</v>
      </c>
      <c r="I71" s="13"/>
      <c r="J71" s="13"/>
      <c r="K71" s="13"/>
      <c r="L71" s="13"/>
      <c r="M71" s="13">
        <v>47773.702613000001</v>
      </c>
      <c r="N71" s="13">
        <v>2818342.5530599998</v>
      </c>
      <c r="O71" s="14">
        <v>39087288.743709005</v>
      </c>
      <c r="P71" s="46">
        <v>39087288.743709996</v>
      </c>
      <c r="Q71" s="46" t="b">
        <v>1</v>
      </c>
      <c r="R71" s="13">
        <v>478735.04330600001</v>
      </c>
      <c r="S71" s="13">
        <v>26245761.210901</v>
      </c>
      <c r="T71" s="13"/>
      <c r="U71" s="13"/>
      <c r="V71" s="13">
        <v>710013.62157900003</v>
      </c>
      <c r="W71" s="13">
        <v>2984474.6143550002</v>
      </c>
      <c r="X71" s="13"/>
      <c r="Y71" s="13"/>
      <c r="Z71" s="13">
        <v>65167.871575999998</v>
      </c>
      <c r="AA71" s="13">
        <v>4010680.370567</v>
      </c>
      <c r="AB71" s="13"/>
      <c r="AC71" s="13">
        <v>498362.30577199999</v>
      </c>
      <c r="AD71" s="13">
        <v>506422.45613300003</v>
      </c>
      <c r="AE71" s="13">
        <v>1004784.7619050001</v>
      </c>
      <c r="AF71" s="13"/>
      <c r="AG71" s="13"/>
      <c r="AH71" s="14">
        <v>35499617.494189002</v>
      </c>
      <c r="AI71" s="14">
        <v>74586906.237898007</v>
      </c>
    </row>
    <row r="72" spans="1:35" x14ac:dyDescent="0.25">
      <c r="A72" s="1" t="s">
        <v>142</v>
      </c>
      <c r="B72" s="1" t="s">
        <v>143</v>
      </c>
      <c r="C72" s="1"/>
      <c r="D72" s="5">
        <v>55484107.183963999</v>
      </c>
      <c r="E72" s="5">
        <v>10414837.740085</v>
      </c>
      <c r="G72" s="5">
        <v>986547.71209199994</v>
      </c>
      <c r="H72" s="5">
        <v>4791150.5595669998</v>
      </c>
      <c r="L72" s="5">
        <v>58387.682831999999</v>
      </c>
      <c r="M72" s="5">
        <v>50056.546786999999</v>
      </c>
      <c r="N72" s="5">
        <v>6151715.9198589996</v>
      </c>
      <c r="O72" s="6">
        <v>77936803.345185995</v>
      </c>
      <c r="P72" s="46">
        <v>77936803.345186993</v>
      </c>
      <c r="Q72" s="46" t="b">
        <v>1</v>
      </c>
      <c r="R72" s="5">
        <v>1080596.810356</v>
      </c>
      <c r="S72" s="5">
        <v>44130863.917265996</v>
      </c>
      <c r="T72" s="5">
        <v>7559362.7167910002</v>
      </c>
      <c r="V72" s="5">
        <v>1370677.911882</v>
      </c>
      <c r="W72" s="5">
        <v>4907897.8571239999</v>
      </c>
      <c r="Y72" s="5">
        <v>79646.350770999998</v>
      </c>
      <c r="Z72" s="5">
        <v>68281.888028999994</v>
      </c>
      <c r="AA72" s="5">
        <v>8754282.2849170007</v>
      </c>
      <c r="AC72" s="5">
        <v>979080</v>
      </c>
      <c r="AD72" s="5">
        <v>964439</v>
      </c>
      <c r="AE72" s="5">
        <v>1943519</v>
      </c>
      <c r="AH72" s="6">
        <v>69895128.737135991</v>
      </c>
      <c r="AI72" s="6">
        <v>147831932.082322</v>
      </c>
    </row>
    <row r="73" spans="1:35" s="11" customFormat="1" x14ac:dyDescent="0.25">
      <c r="A73" s="8" t="s">
        <v>144</v>
      </c>
      <c r="B73" s="8" t="s">
        <v>145</v>
      </c>
      <c r="C73" s="8" t="s">
        <v>7</v>
      </c>
      <c r="D73" s="9"/>
      <c r="E73" s="9">
        <v>10414837.740085</v>
      </c>
      <c r="F73" s="9"/>
      <c r="G73" s="9">
        <v>155433.11459400001</v>
      </c>
      <c r="H73" s="9"/>
      <c r="I73" s="9"/>
      <c r="J73" s="9"/>
      <c r="K73" s="9"/>
      <c r="L73" s="9">
        <v>58387.682831999999</v>
      </c>
      <c r="M73" s="9"/>
      <c r="N73" s="9"/>
      <c r="O73" s="10">
        <v>10628658.537511</v>
      </c>
      <c r="P73" s="46">
        <v>10628658.537512001</v>
      </c>
      <c r="Q73" s="46" t="b">
        <v>1</v>
      </c>
      <c r="R73" s="9"/>
      <c r="S73" s="9"/>
      <c r="T73" s="9">
        <v>7559362.7167910002</v>
      </c>
      <c r="U73" s="9"/>
      <c r="V73" s="9">
        <v>215953.80977399999</v>
      </c>
      <c r="W73" s="9"/>
      <c r="X73" s="9"/>
      <c r="Y73" s="9">
        <v>79646.350770999998</v>
      </c>
      <c r="Z73" s="9"/>
      <c r="AA73" s="9"/>
      <c r="AB73" s="9"/>
      <c r="AC73" s="9">
        <v>147367.86302399999</v>
      </c>
      <c r="AD73" s="9">
        <v>145164.14843199999</v>
      </c>
      <c r="AE73" s="9">
        <v>292532.01145599998</v>
      </c>
      <c r="AF73" s="9"/>
      <c r="AG73" s="9"/>
      <c r="AH73" s="10">
        <v>8147494.8887919998</v>
      </c>
      <c r="AI73" s="10">
        <v>18776153.426302999</v>
      </c>
    </row>
    <row r="74" spans="1:35" s="15" customFormat="1" x14ac:dyDescent="0.25">
      <c r="A74" s="12" t="s">
        <v>146</v>
      </c>
      <c r="B74" s="12" t="s">
        <v>147</v>
      </c>
      <c r="C74" s="12" t="s">
        <v>7</v>
      </c>
      <c r="D74" s="13">
        <v>55484107.183963999</v>
      </c>
      <c r="E74" s="13"/>
      <c r="F74" s="13"/>
      <c r="G74" s="13">
        <v>831114.59749700001</v>
      </c>
      <c r="H74" s="13">
        <v>4791150.5595669998</v>
      </c>
      <c r="I74" s="13"/>
      <c r="J74" s="13"/>
      <c r="K74" s="13"/>
      <c r="L74" s="13"/>
      <c r="M74" s="13">
        <v>50056.546786999999</v>
      </c>
      <c r="N74" s="13">
        <v>6151715.9198589996</v>
      </c>
      <c r="O74" s="14">
        <v>67308144.807673991</v>
      </c>
      <c r="P74" s="46">
        <v>67308144.807675004</v>
      </c>
      <c r="Q74" s="46" t="b">
        <v>1</v>
      </c>
      <c r="R74" s="13">
        <v>1080596.810356</v>
      </c>
      <c r="S74" s="13">
        <v>44130863.917265996</v>
      </c>
      <c r="T74" s="13"/>
      <c r="U74" s="13"/>
      <c r="V74" s="13">
        <v>1154724.1021090001</v>
      </c>
      <c r="W74" s="13">
        <v>4907897.8571239999</v>
      </c>
      <c r="X74" s="13"/>
      <c r="Y74" s="13"/>
      <c r="Z74" s="13">
        <v>68281.888028999994</v>
      </c>
      <c r="AA74" s="13">
        <v>8754282.2849170007</v>
      </c>
      <c r="AB74" s="13"/>
      <c r="AC74" s="13">
        <v>831712.13697600004</v>
      </c>
      <c r="AD74" s="13">
        <v>819274.85156800004</v>
      </c>
      <c r="AE74" s="13">
        <v>1650986.9885440001</v>
      </c>
      <c r="AF74" s="13"/>
      <c r="AG74" s="13"/>
      <c r="AH74" s="14">
        <v>61747633.848344997</v>
      </c>
      <c r="AI74" s="14">
        <v>129055778.65601899</v>
      </c>
    </row>
    <row r="75" spans="1:35" x14ac:dyDescent="0.25">
      <c r="A75" s="1" t="s">
        <v>148</v>
      </c>
      <c r="B75" s="1" t="s">
        <v>149</v>
      </c>
      <c r="C75" s="1"/>
      <c r="D75" s="5">
        <v>239331367.52753001</v>
      </c>
      <c r="E75" s="5">
        <v>46854545.339106999</v>
      </c>
      <c r="G75" s="5">
        <v>3447082.665207</v>
      </c>
      <c r="H75" s="5">
        <v>18941755.899211001</v>
      </c>
      <c r="L75" s="5">
        <v>449865.57408599998</v>
      </c>
      <c r="M75" s="5">
        <v>65164.824589999997</v>
      </c>
      <c r="N75" s="5">
        <v>16030908.368571</v>
      </c>
      <c r="O75" s="6">
        <v>325120690.19830203</v>
      </c>
      <c r="P75" s="46">
        <v>325120690.19830102</v>
      </c>
      <c r="Q75" s="46" t="b">
        <v>1</v>
      </c>
      <c r="R75" s="5">
        <v>5545942.9647479998</v>
      </c>
      <c r="S75" s="5">
        <v>189474239.80546799</v>
      </c>
      <c r="T75" s="5">
        <v>34008259.368785001</v>
      </c>
      <c r="V75" s="5">
        <v>4789266.6636610003</v>
      </c>
      <c r="W75" s="5">
        <v>19403314.930746</v>
      </c>
      <c r="Y75" s="5">
        <v>613659.41540299996</v>
      </c>
      <c r="Z75" s="5">
        <v>88891.015094999995</v>
      </c>
      <c r="AA75" s="5">
        <v>22813000.302739002</v>
      </c>
      <c r="AC75" s="5">
        <v>3346175</v>
      </c>
      <c r="AE75" s="5">
        <v>3346175</v>
      </c>
      <c r="AH75" s="6">
        <v>280082749.466645</v>
      </c>
      <c r="AI75" s="6">
        <v>605203439.66494703</v>
      </c>
    </row>
    <row r="76" spans="1:35" s="11" customFormat="1" x14ac:dyDescent="0.25">
      <c r="A76" s="8" t="s">
        <v>150</v>
      </c>
      <c r="B76" s="8" t="s">
        <v>151</v>
      </c>
      <c r="C76" s="8" t="s">
        <v>7</v>
      </c>
      <c r="D76" s="9"/>
      <c r="E76" s="9">
        <v>46854545.339106999</v>
      </c>
      <c r="F76" s="9"/>
      <c r="G76" s="9">
        <v>540631.32558299997</v>
      </c>
      <c r="H76" s="9"/>
      <c r="I76" s="9"/>
      <c r="J76" s="9"/>
      <c r="K76" s="9"/>
      <c r="L76" s="9">
        <v>449865.57408599998</v>
      </c>
      <c r="M76" s="9"/>
      <c r="N76" s="9"/>
      <c r="O76" s="10">
        <v>47845042.238776006</v>
      </c>
      <c r="P76" s="46">
        <v>47845042.238776997</v>
      </c>
      <c r="Q76" s="46" t="b">
        <v>1</v>
      </c>
      <c r="R76" s="9"/>
      <c r="S76" s="9"/>
      <c r="T76" s="9">
        <v>34008259.368785001</v>
      </c>
      <c r="U76" s="9"/>
      <c r="V76" s="9">
        <v>751135.91300900001</v>
      </c>
      <c r="W76" s="9"/>
      <c r="X76" s="9"/>
      <c r="Y76" s="9">
        <v>613659.41540299996</v>
      </c>
      <c r="Z76" s="9"/>
      <c r="AA76" s="9"/>
      <c r="AB76" s="9"/>
      <c r="AC76" s="9">
        <v>520759.69119099999</v>
      </c>
      <c r="AD76" s="9"/>
      <c r="AE76" s="9">
        <v>520759.69119099999</v>
      </c>
      <c r="AF76" s="9"/>
      <c r="AG76" s="9"/>
      <c r="AH76" s="10">
        <v>35893814.388388008</v>
      </c>
      <c r="AI76" s="10">
        <v>83738856.627164006</v>
      </c>
    </row>
    <row r="77" spans="1:35" s="15" customFormat="1" x14ac:dyDescent="0.25">
      <c r="A77" s="12" t="s">
        <v>152</v>
      </c>
      <c r="B77" s="12" t="s">
        <v>153</v>
      </c>
      <c r="C77" s="12" t="s">
        <v>7</v>
      </c>
      <c r="D77" s="13">
        <v>239331367.52753001</v>
      </c>
      <c r="E77" s="13"/>
      <c r="F77" s="13"/>
      <c r="G77" s="13">
        <v>2906451.3396239998</v>
      </c>
      <c r="H77" s="13">
        <v>18941755.899211001</v>
      </c>
      <c r="I77" s="13"/>
      <c r="J77" s="13"/>
      <c r="K77" s="13"/>
      <c r="L77" s="13"/>
      <c r="M77" s="13">
        <v>65164.824589999997</v>
      </c>
      <c r="N77" s="13">
        <v>16030908.368571</v>
      </c>
      <c r="O77" s="14">
        <v>277275647.959526</v>
      </c>
      <c r="P77" s="46">
        <v>277275647.95952499</v>
      </c>
      <c r="Q77" s="46" t="b">
        <v>1</v>
      </c>
      <c r="R77" s="13">
        <v>5545942.9647479998</v>
      </c>
      <c r="S77" s="13">
        <v>189474239.80546799</v>
      </c>
      <c r="T77" s="13"/>
      <c r="U77" s="13"/>
      <c r="V77" s="13">
        <v>4038130.7506530001</v>
      </c>
      <c r="W77" s="13">
        <v>19403314.930746</v>
      </c>
      <c r="X77" s="13"/>
      <c r="Y77" s="13"/>
      <c r="Z77" s="13">
        <v>88891.015094999995</v>
      </c>
      <c r="AA77" s="13">
        <v>22813000.302739002</v>
      </c>
      <c r="AB77" s="13"/>
      <c r="AC77" s="13">
        <v>2825415.3088090001</v>
      </c>
      <c r="AD77" s="13"/>
      <c r="AE77" s="13">
        <v>2825415.3088090001</v>
      </c>
      <c r="AF77" s="13"/>
      <c r="AG77" s="13"/>
      <c r="AH77" s="14">
        <v>244188935.07825798</v>
      </c>
      <c r="AI77" s="14">
        <v>521464583.03778398</v>
      </c>
    </row>
    <row r="78" spans="1:35" x14ac:dyDescent="0.25">
      <c r="A78" s="1" t="s">
        <v>154</v>
      </c>
      <c r="B78" s="1" t="s">
        <v>155</v>
      </c>
      <c r="C78" s="1"/>
      <c r="D78" s="5">
        <v>55162867.426537</v>
      </c>
      <c r="E78" s="5">
        <v>11702596.757037999</v>
      </c>
      <c r="G78" s="5">
        <v>1222922.944258</v>
      </c>
      <c r="H78" s="5">
        <v>4597187.7216130001</v>
      </c>
      <c r="L78" s="5">
        <v>44767.819431000004</v>
      </c>
      <c r="M78" s="5">
        <v>52878.972309999997</v>
      </c>
      <c r="N78" s="5">
        <v>609702.43692799995</v>
      </c>
      <c r="O78" s="6">
        <v>73392924.078115016</v>
      </c>
      <c r="P78" s="46">
        <v>73392924.078114003</v>
      </c>
      <c r="Q78" s="46" t="b">
        <v>1</v>
      </c>
      <c r="R78" s="5">
        <v>1074897.1265139999</v>
      </c>
      <c r="S78" s="5">
        <v>43874800.018449999</v>
      </c>
      <c r="T78" s="5">
        <v>8494052.0267830007</v>
      </c>
      <c r="V78" s="5">
        <v>1699090.1170650001</v>
      </c>
      <c r="W78" s="5">
        <v>4709208.6727780001</v>
      </c>
      <c r="Y78" s="5">
        <v>61067.562141000002</v>
      </c>
      <c r="Z78" s="5">
        <v>72131.944732999997</v>
      </c>
      <c r="AA78" s="5">
        <v>867645.27364399994</v>
      </c>
      <c r="AC78" s="5">
        <v>1207522</v>
      </c>
      <c r="AE78" s="5">
        <v>1207522</v>
      </c>
      <c r="AG78" s="5">
        <v>-209009</v>
      </c>
      <c r="AH78" s="6">
        <v>61851405.742108002</v>
      </c>
      <c r="AI78" s="6">
        <v>135244329.82022303</v>
      </c>
    </row>
    <row r="79" spans="1:35" s="11" customFormat="1" x14ac:dyDescent="0.25">
      <c r="A79" s="8" t="s">
        <v>156</v>
      </c>
      <c r="B79" s="8" t="s">
        <v>157</v>
      </c>
      <c r="C79" s="8" t="s">
        <v>7</v>
      </c>
      <c r="D79" s="9"/>
      <c r="E79" s="9">
        <v>11702596.757037999</v>
      </c>
      <c r="F79" s="9"/>
      <c r="G79" s="9">
        <v>210406.56411599999</v>
      </c>
      <c r="H79" s="9"/>
      <c r="I79" s="9"/>
      <c r="J79" s="9"/>
      <c r="K79" s="9"/>
      <c r="L79" s="9">
        <v>44767.819431000004</v>
      </c>
      <c r="M79" s="9"/>
      <c r="N79" s="9"/>
      <c r="O79" s="10">
        <v>11957771.140584998</v>
      </c>
      <c r="P79" s="46">
        <v>11957771.140585</v>
      </c>
      <c r="Q79" s="46" t="b">
        <v>1</v>
      </c>
      <c r="R79" s="9"/>
      <c r="S79" s="9"/>
      <c r="T79" s="9">
        <v>8494052.0267830007</v>
      </c>
      <c r="U79" s="9"/>
      <c r="V79" s="9">
        <v>292332.166417</v>
      </c>
      <c r="W79" s="9"/>
      <c r="X79" s="9"/>
      <c r="Y79" s="9">
        <v>61067.562141000002</v>
      </c>
      <c r="Z79" s="9"/>
      <c r="AA79" s="9"/>
      <c r="AB79" s="9"/>
      <c r="AC79" s="9">
        <v>199645.84255100001</v>
      </c>
      <c r="AD79" s="9"/>
      <c r="AE79" s="9">
        <v>199645.84255100001</v>
      </c>
      <c r="AF79" s="9"/>
      <c r="AG79" s="9"/>
      <c r="AH79" s="10">
        <v>9047097.5978920013</v>
      </c>
      <c r="AI79" s="10">
        <v>21004868.738476999</v>
      </c>
    </row>
    <row r="80" spans="1:35" s="15" customFormat="1" x14ac:dyDescent="0.25">
      <c r="A80" s="12" t="s">
        <v>158</v>
      </c>
      <c r="B80" s="12" t="s">
        <v>159</v>
      </c>
      <c r="C80" s="12" t="s">
        <v>7</v>
      </c>
      <c r="D80" s="13">
        <v>55162867.426537</v>
      </c>
      <c r="E80" s="13"/>
      <c r="F80" s="13"/>
      <c r="G80" s="13">
        <v>1012516.380141</v>
      </c>
      <c r="H80" s="13">
        <v>4597187.7216130001</v>
      </c>
      <c r="I80" s="13"/>
      <c r="J80" s="13"/>
      <c r="K80" s="13"/>
      <c r="L80" s="13"/>
      <c r="M80" s="13">
        <v>52878.972309999997</v>
      </c>
      <c r="N80" s="13">
        <v>609702.43692799995</v>
      </c>
      <c r="O80" s="14">
        <v>61435152.93752899</v>
      </c>
      <c r="P80" s="46">
        <v>61435152.937528998</v>
      </c>
      <c r="Q80" s="46" t="b">
        <v>1</v>
      </c>
      <c r="R80" s="13">
        <v>1074897.1265139999</v>
      </c>
      <c r="S80" s="13">
        <v>43874800.018449999</v>
      </c>
      <c r="T80" s="13"/>
      <c r="U80" s="13"/>
      <c r="V80" s="13">
        <v>1406757.950648</v>
      </c>
      <c r="W80" s="13">
        <v>4709208.6727780001</v>
      </c>
      <c r="X80" s="13"/>
      <c r="Y80" s="13"/>
      <c r="Z80" s="13">
        <v>72131.944732999997</v>
      </c>
      <c r="AA80" s="13">
        <v>867645.27364399994</v>
      </c>
      <c r="AB80" s="13"/>
      <c r="AC80" s="13">
        <v>1007876.157449</v>
      </c>
      <c r="AD80" s="13"/>
      <c r="AE80" s="13">
        <v>1007876.157449</v>
      </c>
      <c r="AF80" s="13"/>
      <c r="AG80" s="13">
        <v>-209009</v>
      </c>
      <c r="AH80" s="14">
        <v>52804308.144216008</v>
      </c>
      <c r="AI80" s="14">
        <v>114239461.081745</v>
      </c>
    </row>
    <row r="81" spans="1:35" x14ac:dyDescent="0.25">
      <c r="A81" s="1" t="s">
        <v>160</v>
      </c>
      <c r="B81" s="1" t="s">
        <v>161</v>
      </c>
      <c r="C81" s="1"/>
      <c r="D81" s="5">
        <v>45293844.115886003</v>
      </c>
      <c r="E81" s="5">
        <v>8123991.9404330002</v>
      </c>
      <c r="G81" s="5">
        <v>1148078.4453100001</v>
      </c>
      <c r="H81" s="5">
        <v>3852509.2395100002</v>
      </c>
      <c r="L81" s="5">
        <v>58387.682831999999</v>
      </c>
      <c r="M81" s="5">
        <v>51052.696971999998</v>
      </c>
      <c r="N81" s="5">
        <v>3985913.9972359999</v>
      </c>
      <c r="O81" s="6">
        <v>62513778.118179001</v>
      </c>
      <c r="P81" s="46">
        <v>62513778.118179001</v>
      </c>
      <c r="Q81" s="46" t="b">
        <v>1</v>
      </c>
      <c r="R81" s="5">
        <v>622985.23207000003</v>
      </c>
      <c r="S81" s="5">
        <v>36284896.292609997</v>
      </c>
      <c r="T81" s="5">
        <v>5896606.6796850003</v>
      </c>
      <c r="V81" s="5">
        <v>1595103.558405</v>
      </c>
      <c r="W81" s="5">
        <v>3946384.4030920002</v>
      </c>
      <c r="Y81" s="5">
        <v>79646.350770999998</v>
      </c>
      <c r="Z81" s="5">
        <v>69640.731570999997</v>
      </c>
      <c r="AA81" s="5">
        <v>5672208.6568670003</v>
      </c>
      <c r="AC81" s="5">
        <v>1136079</v>
      </c>
      <c r="AD81" s="5">
        <v>1145027</v>
      </c>
      <c r="AE81" s="5">
        <v>2281106</v>
      </c>
      <c r="AH81" s="6">
        <v>56448577.90507099</v>
      </c>
      <c r="AI81" s="6">
        <v>118962356.02324998</v>
      </c>
    </row>
    <row r="82" spans="1:35" s="11" customFormat="1" x14ac:dyDescent="0.25">
      <c r="A82" s="8" t="s">
        <v>162</v>
      </c>
      <c r="B82" s="8" t="s">
        <v>163</v>
      </c>
      <c r="C82" s="8" t="s">
        <v>7</v>
      </c>
      <c r="D82" s="9"/>
      <c r="E82" s="9">
        <v>8123991.9404330002</v>
      </c>
      <c r="F82" s="9"/>
      <c r="G82" s="9">
        <v>170422.03311799999</v>
      </c>
      <c r="H82" s="9"/>
      <c r="I82" s="9"/>
      <c r="J82" s="9"/>
      <c r="K82" s="9"/>
      <c r="L82" s="9">
        <v>58387.682831999999</v>
      </c>
      <c r="M82" s="9"/>
      <c r="N82" s="9"/>
      <c r="O82" s="10">
        <v>8352801.6563830003</v>
      </c>
      <c r="P82" s="46">
        <v>8352801.6563839996</v>
      </c>
      <c r="Q82" s="46" t="b">
        <v>1</v>
      </c>
      <c r="R82" s="9"/>
      <c r="S82" s="9"/>
      <c r="T82" s="9">
        <v>5896606.6796850003</v>
      </c>
      <c r="U82" s="9"/>
      <c r="V82" s="9">
        <v>236778.93489599999</v>
      </c>
      <c r="W82" s="9"/>
      <c r="X82" s="9"/>
      <c r="Y82" s="9">
        <v>79646.350770999998</v>
      </c>
      <c r="Z82" s="9"/>
      <c r="AA82" s="9"/>
      <c r="AB82" s="9"/>
      <c r="AC82" s="9">
        <v>160528.01957400001</v>
      </c>
      <c r="AD82" s="9">
        <v>161792.37242199999</v>
      </c>
      <c r="AE82" s="9">
        <v>322320.39199599996</v>
      </c>
      <c r="AF82" s="9"/>
      <c r="AG82" s="9"/>
      <c r="AH82" s="10">
        <v>6535352.3573479997</v>
      </c>
      <c r="AI82" s="10">
        <v>14888154.013730999</v>
      </c>
    </row>
    <row r="83" spans="1:35" s="15" customFormat="1" x14ac:dyDescent="0.25">
      <c r="A83" s="12" t="s">
        <v>164</v>
      </c>
      <c r="B83" s="12" t="s">
        <v>165</v>
      </c>
      <c r="C83" s="12" t="s">
        <v>7</v>
      </c>
      <c r="D83" s="13">
        <v>45293844.115886003</v>
      </c>
      <c r="E83" s="13"/>
      <c r="F83" s="13"/>
      <c r="G83" s="13">
        <v>977656.41219199996</v>
      </c>
      <c r="H83" s="13">
        <v>3852509.2395100002</v>
      </c>
      <c r="I83" s="13"/>
      <c r="J83" s="13"/>
      <c r="K83" s="13"/>
      <c r="L83" s="13"/>
      <c r="M83" s="13">
        <v>51052.696971999998</v>
      </c>
      <c r="N83" s="13">
        <v>3985913.9972359999</v>
      </c>
      <c r="O83" s="14">
        <v>54160976.461796001</v>
      </c>
      <c r="P83" s="46">
        <v>54160976.461796001</v>
      </c>
      <c r="Q83" s="46" t="b">
        <v>1</v>
      </c>
      <c r="R83" s="13">
        <v>622985.23207000003</v>
      </c>
      <c r="S83" s="13">
        <v>36284896.292609997</v>
      </c>
      <c r="T83" s="13"/>
      <c r="U83" s="13"/>
      <c r="V83" s="13">
        <v>1358324.6235090001</v>
      </c>
      <c r="W83" s="13">
        <v>3946384.4030920002</v>
      </c>
      <c r="X83" s="13"/>
      <c r="Y83" s="13"/>
      <c r="Z83" s="13">
        <v>69640.731570999997</v>
      </c>
      <c r="AA83" s="13">
        <v>5672208.6568670003</v>
      </c>
      <c r="AB83" s="13"/>
      <c r="AC83" s="13">
        <v>975550.98042599997</v>
      </c>
      <c r="AD83" s="13">
        <v>983234.62757799996</v>
      </c>
      <c r="AE83" s="13">
        <v>1958785.608004</v>
      </c>
      <c r="AF83" s="13"/>
      <c r="AG83" s="13"/>
      <c r="AH83" s="14">
        <v>49913225.54772298</v>
      </c>
      <c r="AI83" s="14">
        <v>104074202.00951898</v>
      </c>
    </row>
    <row r="84" spans="1:35" x14ac:dyDescent="0.25">
      <c r="A84" s="1" t="s">
        <v>166</v>
      </c>
      <c r="B84" s="1" t="s">
        <v>167</v>
      </c>
      <c r="C84" s="1"/>
      <c r="D84" s="5">
        <v>67936722.181378007</v>
      </c>
      <c r="E84" s="5">
        <v>11887277.034583</v>
      </c>
      <c r="G84" s="5">
        <v>1046427.9599510001</v>
      </c>
      <c r="H84" s="5">
        <v>5535280.1334929997</v>
      </c>
      <c r="L84" s="5">
        <v>32386.087695999999</v>
      </c>
      <c r="M84" s="5">
        <v>52090.353413999997</v>
      </c>
      <c r="N84" s="5">
        <v>5870090.5655479999</v>
      </c>
      <c r="O84" s="6">
        <v>92360274.316063017</v>
      </c>
      <c r="P84" s="46">
        <v>92360274.316063002</v>
      </c>
      <c r="Q84" s="46" t="b">
        <v>1</v>
      </c>
      <c r="R84" s="5">
        <v>1199267.6914349999</v>
      </c>
      <c r="S84" s="5">
        <v>54159259.331136003</v>
      </c>
      <c r="T84" s="5">
        <v>8628097.8217769992</v>
      </c>
      <c r="V84" s="5">
        <v>1453873.617567</v>
      </c>
      <c r="W84" s="5">
        <v>5670159.843235</v>
      </c>
      <c r="Y84" s="5">
        <v>44177.702824</v>
      </c>
      <c r="Z84" s="5">
        <v>71056.193595000004</v>
      </c>
      <c r="AA84" s="5">
        <v>8353511.5272380002</v>
      </c>
      <c r="AC84" s="5">
        <v>1037891</v>
      </c>
      <c r="AD84" s="5">
        <v>1043727</v>
      </c>
      <c r="AE84" s="5">
        <v>2081618</v>
      </c>
      <c r="AH84" s="6">
        <v>81661021.728807002</v>
      </c>
      <c r="AI84" s="6">
        <v>174021296.04487002</v>
      </c>
    </row>
    <row r="85" spans="1:35" s="11" customFormat="1" x14ac:dyDescent="0.25">
      <c r="A85" s="8" t="s">
        <v>168</v>
      </c>
      <c r="B85" s="8" t="s">
        <v>169</v>
      </c>
      <c r="C85" s="8" t="s">
        <v>7</v>
      </c>
      <c r="D85" s="9"/>
      <c r="E85" s="9">
        <v>11887277.034583</v>
      </c>
      <c r="F85" s="9"/>
      <c r="G85" s="9">
        <v>146635.62576299999</v>
      </c>
      <c r="H85" s="9"/>
      <c r="I85" s="9"/>
      <c r="J85" s="9"/>
      <c r="K85" s="9"/>
      <c r="L85" s="9">
        <v>32386.087695999999</v>
      </c>
      <c r="M85" s="9"/>
      <c r="N85" s="9"/>
      <c r="O85" s="10">
        <v>12066298.748042</v>
      </c>
      <c r="P85" s="46">
        <v>12066298.748042</v>
      </c>
      <c r="Q85" s="46" t="b">
        <v>1</v>
      </c>
      <c r="R85" s="9"/>
      <c r="S85" s="9"/>
      <c r="T85" s="9">
        <v>8628097.8217769992</v>
      </c>
      <c r="U85" s="9"/>
      <c r="V85" s="9">
        <v>203730.85950699999</v>
      </c>
      <c r="W85" s="9"/>
      <c r="X85" s="9"/>
      <c r="Y85" s="9">
        <v>44177.702824</v>
      </c>
      <c r="Z85" s="9"/>
      <c r="AA85" s="9"/>
      <c r="AB85" s="9"/>
      <c r="AC85" s="9">
        <v>146332.05410400001</v>
      </c>
      <c r="AD85" s="9">
        <v>147154.87062999999</v>
      </c>
      <c r="AE85" s="9">
        <v>293486.924734</v>
      </c>
      <c r="AF85" s="9"/>
      <c r="AG85" s="9"/>
      <c r="AH85" s="10">
        <v>9169493.3088419996</v>
      </c>
      <c r="AI85" s="10">
        <v>21235792.056883998</v>
      </c>
    </row>
    <row r="86" spans="1:35" s="15" customFormat="1" x14ac:dyDescent="0.25">
      <c r="A86" s="12" t="s">
        <v>170</v>
      </c>
      <c r="B86" s="12" t="s">
        <v>171</v>
      </c>
      <c r="C86" s="12" t="s">
        <v>7</v>
      </c>
      <c r="D86" s="13">
        <v>67936722.181378007</v>
      </c>
      <c r="E86" s="13"/>
      <c r="F86" s="13"/>
      <c r="G86" s="13">
        <v>899792.33418799995</v>
      </c>
      <c r="H86" s="13">
        <v>5535280.1334929997</v>
      </c>
      <c r="I86" s="13"/>
      <c r="J86" s="13"/>
      <c r="K86" s="13"/>
      <c r="L86" s="13"/>
      <c r="M86" s="13">
        <v>52090.353413999997</v>
      </c>
      <c r="N86" s="13">
        <v>5870090.5655479999</v>
      </c>
      <c r="O86" s="14">
        <v>80293975.568021014</v>
      </c>
      <c r="P86" s="46">
        <v>80293975.568020999</v>
      </c>
      <c r="Q86" s="46" t="b">
        <v>1</v>
      </c>
      <c r="R86" s="13">
        <v>1199267.6914349999</v>
      </c>
      <c r="S86" s="13">
        <v>54159259.331136003</v>
      </c>
      <c r="T86" s="13"/>
      <c r="U86" s="13"/>
      <c r="V86" s="13">
        <v>1250142.7580599999</v>
      </c>
      <c r="W86" s="13">
        <v>5670159.843235</v>
      </c>
      <c r="X86" s="13"/>
      <c r="Y86" s="13"/>
      <c r="Z86" s="13">
        <v>71056.193595000004</v>
      </c>
      <c r="AA86" s="13">
        <v>8353511.5272380002</v>
      </c>
      <c r="AB86" s="13"/>
      <c r="AC86" s="13">
        <v>891558.94589600002</v>
      </c>
      <c r="AD86" s="13">
        <v>896572.12936999998</v>
      </c>
      <c r="AE86" s="13">
        <v>1788131.0752659999</v>
      </c>
      <c r="AF86" s="13"/>
      <c r="AG86" s="13"/>
      <c r="AH86" s="14">
        <v>72491528.419965014</v>
      </c>
      <c r="AI86" s="14">
        <v>152785503.98798603</v>
      </c>
    </row>
    <row r="87" spans="1:35" x14ac:dyDescent="0.25">
      <c r="A87" s="1" t="s">
        <v>172</v>
      </c>
      <c r="B87" s="1" t="s">
        <v>173</v>
      </c>
      <c r="C87" s="1"/>
      <c r="D87" s="5">
        <v>17651466.515135001</v>
      </c>
      <c r="E87" s="5">
        <v>3817689.0739739998</v>
      </c>
      <c r="G87" s="5">
        <v>971970.71438699996</v>
      </c>
      <c r="H87" s="5">
        <v>2679926.3402160001</v>
      </c>
      <c r="L87" s="5">
        <v>72832.690637000007</v>
      </c>
      <c r="M87" s="5">
        <v>49309.434148</v>
      </c>
      <c r="N87" s="5">
        <v>2178977.669067</v>
      </c>
      <c r="O87" s="6">
        <v>27422172.437563997</v>
      </c>
      <c r="P87" s="46">
        <v>27422172.437564999</v>
      </c>
      <c r="Q87" s="46" t="b">
        <v>1</v>
      </c>
      <c r="R87" s="5">
        <v>419855.12571599998</v>
      </c>
      <c r="S87" s="5">
        <v>13963517.440556999</v>
      </c>
      <c r="T87" s="5">
        <v>2770978.9792519999</v>
      </c>
      <c r="V87" s="5">
        <v>1350425.0964029999</v>
      </c>
      <c r="W87" s="5">
        <v>2745228.850329</v>
      </c>
      <c r="Y87" s="5">
        <v>99350.714821000001</v>
      </c>
      <c r="Z87" s="5">
        <v>67262.755371000007</v>
      </c>
      <c r="AA87" s="5">
        <v>3100823.55168</v>
      </c>
      <c r="AC87" s="5">
        <v>947881</v>
      </c>
      <c r="AD87" s="5">
        <v>951748</v>
      </c>
      <c r="AE87" s="5">
        <v>1899629</v>
      </c>
      <c r="AH87" s="6">
        <v>26417071.514128998</v>
      </c>
      <c r="AI87" s="6">
        <v>53839243.951692998</v>
      </c>
    </row>
    <row r="88" spans="1:35" s="11" customFormat="1" x14ac:dyDescent="0.25">
      <c r="A88" s="8" t="s">
        <v>174</v>
      </c>
      <c r="B88" s="8" t="s">
        <v>175</v>
      </c>
      <c r="C88" s="8" t="s">
        <v>7</v>
      </c>
      <c r="D88" s="9"/>
      <c r="E88" s="9">
        <v>3817689.0739739998</v>
      </c>
      <c r="F88" s="9"/>
      <c r="G88" s="9">
        <v>181998.43227799999</v>
      </c>
      <c r="H88" s="9"/>
      <c r="I88" s="9"/>
      <c r="J88" s="9"/>
      <c r="K88" s="9"/>
      <c r="L88" s="9">
        <v>72832.690637000007</v>
      </c>
      <c r="M88" s="9"/>
      <c r="N88" s="9"/>
      <c r="O88" s="10">
        <v>4072520.1968889995</v>
      </c>
      <c r="P88" s="46">
        <v>4072520.196889</v>
      </c>
      <c r="Q88" s="46" t="b">
        <v>1</v>
      </c>
      <c r="R88" s="9"/>
      <c r="S88" s="9"/>
      <c r="T88" s="9">
        <v>2770978.9792519999</v>
      </c>
      <c r="U88" s="9"/>
      <c r="V88" s="9">
        <v>252862.81450199999</v>
      </c>
      <c r="W88" s="9"/>
      <c r="X88" s="9"/>
      <c r="Y88" s="9">
        <v>99350.714821000001</v>
      </c>
      <c r="Z88" s="9"/>
      <c r="AA88" s="9"/>
      <c r="AB88" s="9"/>
      <c r="AC88" s="9">
        <v>150411.70070700001</v>
      </c>
      <c r="AD88" s="9">
        <v>151025.324196</v>
      </c>
      <c r="AE88" s="9">
        <v>301437.02490299998</v>
      </c>
      <c r="AF88" s="9"/>
      <c r="AG88" s="9"/>
      <c r="AH88" s="10">
        <v>3424629.5334779997</v>
      </c>
      <c r="AI88" s="10">
        <v>7497149.7303669993</v>
      </c>
    </row>
    <row r="89" spans="1:35" s="15" customFormat="1" x14ac:dyDescent="0.25">
      <c r="A89" s="12" t="s">
        <v>176</v>
      </c>
      <c r="B89" s="12" t="s">
        <v>177</v>
      </c>
      <c r="C89" s="12" t="s">
        <v>7</v>
      </c>
      <c r="D89" s="13">
        <v>17651466.515135001</v>
      </c>
      <c r="E89" s="13"/>
      <c r="F89" s="13"/>
      <c r="G89" s="13">
        <v>789972.28211000003</v>
      </c>
      <c r="H89" s="13">
        <v>2679926.3402160001</v>
      </c>
      <c r="I89" s="13"/>
      <c r="J89" s="13"/>
      <c r="K89" s="13"/>
      <c r="L89" s="13"/>
      <c r="M89" s="13">
        <v>49309.434148</v>
      </c>
      <c r="N89" s="13">
        <v>2178977.669067</v>
      </c>
      <c r="O89" s="14">
        <v>23349652.240676001</v>
      </c>
      <c r="P89" s="46">
        <v>23349652.240676001</v>
      </c>
      <c r="Q89" s="46" t="b">
        <v>1</v>
      </c>
      <c r="R89" s="13">
        <v>419855.12571599998</v>
      </c>
      <c r="S89" s="13">
        <v>13963517.440556999</v>
      </c>
      <c r="T89" s="13"/>
      <c r="U89" s="13"/>
      <c r="V89" s="13">
        <v>1097562.2819010001</v>
      </c>
      <c r="W89" s="13">
        <v>2745228.850329</v>
      </c>
      <c r="X89" s="13"/>
      <c r="Y89" s="13"/>
      <c r="Z89" s="13">
        <v>67262.755371000007</v>
      </c>
      <c r="AA89" s="13">
        <v>3100823.55168</v>
      </c>
      <c r="AB89" s="13"/>
      <c r="AC89" s="13">
        <v>797469.29929300002</v>
      </c>
      <c r="AD89" s="13">
        <v>800722.675804</v>
      </c>
      <c r="AE89" s="13">
        <v>1598191.9750970001</v>
      </c>
      <c r="AF89" s="13"/>
      <c r="AG89" s="13"/>
      <c r="AH89" s="14">
        <v>22992441.980650999</v>
      </c>
      <c r="AI89" s="14">
        <v>46342094.221326999</v>
      </c>
    </row>
    <row r="90" spans="1:35" x14ac:dyDescent="0.25">
      <c r="A90" s="1" t="s">
        <v>178</v>
      </c>
      <c r="B90" s="1" t="s">
        <v>179</v>
      </c>
      <c r="C90" s="1"/>
      <c r="D90" s="5">
        <v>50143198.138065003</v>
      </c>
      <c r="E90" s="5">
        <v>9140825.6985110007</v>
      </c>
      <c r="G90" s="5">
        <v>1130858.3291150001</v>
      </c>
      <c r="H90" s="5">
        <v>4515653.9594320003</v>
      </c>
      <c r="L90" s="5">
        <v>50174.424558999999</v>
      </c>
      <c r="M90" s="5">
        <v>50513.115620999997</v>
      </c>
      <c r="N90" s="5">
        <v>2824045.927931</v>
      </c>
      <c r="O90" s="6">
        <v>67855269.593234003</v>
      </c>
      <c r="P90" s="46">
        <v>67855269.593233004</v>
      </c>
      <c r="Q90" s="46" t="b">
        <v>1</v>
      </c>
      <c r="R90" s="5">
        <v>987299.68693800003</v>
      </c>
      <c r="S90" s="5">
        <v>39872098.588316001</v>
      </c>
      <c r="T90" s="5">
        <v>6634651.3225119999</v>
      </c>
      <c r="V90" s="5">
        <v>1571178.4784329999</v>
      </c>
      <c r="W90" s="5">
        <v>4625688.1547490004</v>
      </c>
      <c r="Y90" s="5">
        <v>68442.685584999999</v>
      </c>
      <c r="Z90" s="5">
        <v>68904.691319000005</v>
      </c>
      <c r="AA90" s="5">
        <v>4018796.6350770001</v>
      </c>
      <c r="AD90" s="5">
        <v>1131338</v>
      </c>
      <c r="AE90" s="5">
        <v>1131338</v>
      </c>
      <c r="AH90" s="6">
        <v>58978398.242929004</v>
      </c>
      <c r="AI90" s="6">
        <v>126833667.83616301</v>
      </c>
    </row>
    <row r="91" spans="1:35" s="11" customFormat="1" x14ac:dyDescent="0.25">
      <c r="A91" s="8" t="s">
        <v>180</v>
      </c>
      <c r="B91" s="8" t="s">
        <v>181</v>
      </c>
      <c r="C91" s="8" t="s">
        <v>7</v>
      </c>
      <c r="D91" s="9"/>
      <c r="E91" s="9">
        <v>9140825.6985110007</v>
      </c>
      <c r="F91" s="9"/>
      <c r="G91" s="9">
        <v>164032.41669700001</v>
      </c>
      <c r="H91" s="9"/>
      <c r="I91" s="9"/>
      <c r="J91" s="9"/>
      <c r="K91" s="9"/>
      <c r="L91" s="9">
        <v>50174.424558999999</v>
      </c>
      <c r="M91" s="9"/>
      <c r="N91" s="9"/>
      <c r="O91" s="10">
        <v>9355032.5397670008</v>
      </c>
      <c r="P91" s="46">
        <v>9355032.5397660006</v>
      </c>
      <c r="Q91" s="46" t="b">
        <v>1</v>
      </c>
      <c r="R91" s="9"/>
      <c r="S91" s="9"/>
      <c r="T91" s="9">
        <v>6634651.3225119999</v>
      </c>
      <c r="U91" s="9"/>
      <c r="V91" s="9">
        <v>227901.405723</v>
      </c>
      <c r="W91" s="9"/>
      <c r="X91" s="9"/>
      <c r="Y91" s="9">
        <v>68442.685584999999</v>
      </c>
      <c r="Z91" s="9"/>
      <c r="AA91" s="9"/>
      <c r="AB91" s="9"/>
      <c r="AC91" s="9"/>
      <c r="AD91" s="9">
        <v>163108.463418</v>
      </c>
      <c r="AE91" s="9">
        <v>163108.463418</v>
      </c>
      <c r="AF91" s="9"/>
      <c r="AG91" s="9"/>
      <c r="AH91" s="10">
        <v>7094103.8772379998</v>
      </c>
      <c r="AI91" s="10">
        <v>16449136.417005001</v>
      </c>
    </row>
    <row r="92" spans="1:35" s="15" customFormat="1" x14ac:dyDescent="0.25">
      <c r="A92" s="12" t="s">
        <v>182</v>
      </c>
      <c r="B92" s="12" t="s">
        <v>183</v>
      </c>
      <c r="C92" s="12" t="s">
        <v>7</v>
      </c>
      <c r="D92" s="13">
        <v>50143198.138065003</v>
      </c>
      <c r="E92" s="13"/>
      <c r="F92" s="13"/>
      <c r="G92" s="13">
        <v>966825.91241800005</v>
      </c>
      <c r="H92" s="13">
        <v>4515653.9594320003</v>
      </c>
      <c r="I92" s="13"/>
      <c r="J92" s="13"/>
      <c r="K92" s="13"/>
      <c r="L92" s="13"/>
      <c r="M92" s="13">
        <v>50513.115620999997</v>
      </c>
      <c r="N92" s="13">
        <v>2824045.927931</v>
      </c>
      <c r="O92" s="14">
        <v>58500237.053467005</v>
      </c>
      <c r="P92" s="46">
        <v>58500237.053466998</v>
      </c>
      <c r="Q92" s="46" t="b">
        <v>1</v>
      </c>
      <c r="R92" s="13">
        <v>987299.68693800003</v>
      </c>
      <c r="S92" s="13">
        <v>39872098.588316001</v>
      </c>
      <c r="T92" s="13"/>
      <c r="U92" s="13"/>
      <c r="V92" s="13">
        <v>1343277.07271</v>
      </c>
      <c r="W92" s="13">
        <v>4625688.1547490004</v>
      </c>
      <c r="X92" s="13"/>
      <c r="Y92" s="13"/>
      <c r="Z92" s="13">
        <v>68904.691319000005</v>
      </c>
      <c r="AA92" s="13">
        <v>4018796.6350770001</v>
      </c>
      <c r="AB92" s="13"/>
      <c r="AC92" s="13"/>
      <c r="AD92" s="13">
        <v>968229.53658199997</v>
      </c>
      <c r="AE92" s="13">
        <v>968229.53658199997</v>
      </c>
      <c r="AF92" s="13"/>
      <c r="AG92" s="13"/>
      <c r="AH92" s="14">
        <v>51884294.365691006</v>
      </c>
      <c r="AI92" s="14">
        <v>110384531.41915801</v>
      </c>
    </row>
    <row r="93" spans="1:35" x14ac:dyDescent="0.25">
      <c r="A93" s="1" t="s">
        <v>184</v>
      </c>
      <c r="B93" s="1" t="s">
        <v>185</v>
      </c>
      <c r="C93" s="1"/>
      <c r="D93" s="5">
        <v>53037786.057341002</v>
      </c>
      <c r="E93" s="5">
        <v>9459192.5362860002</v>
      </c>
      <c r="G93" s="5">
        <v>970394.72178200004</v>
      </c>
      <c r="H93" s="5">
        <v>4033254.9950299999</v>
      </c>
      <c r="L93" s="5">
        <v>71099.389316000001</v>
      </c>
      <c r="M93" s="5">
        <v>51218.722002000002</v>
      </c>
      <c r="N93" s="5">
        <v>4691093.2787520001</v>
      </c>
      <c r="O93" s="6">
        <v>72314039.700508997</v>
      </c>
      <c r="P93" s="46">
        <v>72314039.700509995</v>
      </c>
      <c r="Q93" s="46" t="b">
        <v>1</v>
      </c>
      <c r="R93" s="5">
        <v>1195032.457404</v>
      </c>
      <c r="S93" s="5">
        <v>42023033.09533</v>
      </c>
      <c r="T93" s="5">
        <v>6865730.33342</v>
      </c>
      <c r="V93" s="5">
        <v>1348235.4625649999</v>
      </c>
      <c r="W93" s="5">
        <v>4131534.4406809998</v>
      </c>
      <c r="Y93" s="5">
        <v>96986.327019000004</v>
      </c>
      <c r="Z93" s="5">
        <v>69867.205495000002</v>
      </c>
      <c r="AA93" s="5">
        <v>6675723.5415409999</v>
      </c>
      <c r="AC93" s="5">
        <v>951637</v>
      </c>
      <c r="AE93" s="5">
        <v>951637</v>
      </c>
      <c r="AH93" s="6">
        <v>63357779.863455005</v>
      </c>
      <c r="AI93" s="6">
        <v>135671819.56396401</v>
      </c>
    </row>
    <row r="94" spans="1:35" s="11" customFormat="1" x14ac:dyDescent="0.25">
      <c r="A94" s="8" t="s">
        <v>186</v>
      </c>
      <c r="B94" s="8" t="s">
        <v>187</v>
      </c>
      <c r="C94" s="8" t="s">
        <v>7</v>
      </c>
      <c r="D94" s="9"/>
      <c r="E94" s="9">
        <v>9459192.5362860002</v>
      </c>
      <c r="F94" s="9"/>
      <c r="G94" s="9">
        <v>138670.88103600001</v>
      </c>
      <c r="H94" s="9"/>
      <c r="I94" s="9"/>
      <c r="J94" s="9"/>
      <c r="K94" s="9"/>
      <c r="L94" s="9">
        <v>71099.389316000001</v>
      </c>
      <c r="M94" s="9"/>
      <c r="N94" s="9"/>
      <c r="O94" s="10">
        <v>9668962.8066380005</v>
      </c>
      <c r="P94" s="46">
        <v>9668962.8066380005</v>
      </c>
      <c r="Q94" s="46" t="b">
        <v>1</v>
      </c>
      <c r="R94" s="9"/>
      <c r="S94" s="9"/>
      <c r="T94" s="9">
        <v>6865730.33342</v>
      </c>
      <c r="U94" s="9"/>
      <c r="V94" s="9">
        <v>192664.89732600001</v>
      </c>
      <c r="W94" s="9"/>
      <c r="X94" s="9"/>
      <c r="Y94" s="9">
        <v>96986.327019000004</v>
      </c>
      <c r="Z94" s="9"/>
      <c r="AA94" s="9"/>
      <c r="AB94" s="9"/>
      <c r="AC94" s="9">
        <v>136096.62357</v>
      </c>
      <c r="AD94" s="9"/>
      <c r="AE94" s="9">
        <v>136096.62357</v>
      </c>
      <c r="AF94" s="9"/>
      <c r="AG94" s="9"/>
      <c r="AH94" s="10">
        <v>7291478.1813350003</v>
      </c>
      <c r="AI94" s="10">
        <v>16960440.987973001</v>
      </c>
    </row>
    <row r="95" spans="1:35" s="15" customFormat="1" x14ac:dyDescent="0.25">
      <c r="A95" s="12" t="s">
        <v>188</v>
      </c>
      <c r="B95" s="12" t="s">
        <v>189</v>
      </c>
      <c r="C95" s="12" t="s">
        <v>7</v>
      </c>
      <c r="D95" s="13">
        <v>53037786.057341002</v>
      </c>
      <c r="E95" s="13"/>
      <c r="F95" s="13"/>
      <c r="G95" s="13">
        <v>831723.84074599994</v>
      </c>
      <c r="H95" s="13">
        <v>4033254.9950299999</v>
      </c>
      <c r="I95" s="13"/>
      <c r="J95" s="13"/>
      <c r="K95" s="13"/>
      <c r="L95" s="13"/>
      <c r="M95" s="13">
        <v>51218.722002000002</v>
      </c>
      <c r="N95" s="13">
        <v>4691093.2787520001</v>
      </c>
      <c r="O95" s="14">
        <v>62645076.893871002</v>
      </c>
      <c r="P95" s="46">
        <v>62645076.893872</v>
      </c>
      <c r="Q95" s="46" t="b">
        <v>1</v>
      </c>
      <c r="R95" s="13">
        <v>1195032.457404</v>
      </c>
      <c r="S95" s="13">
        <v>42023033.09533</v>
      </c>
      <c r="T95" s="13"/>
      <c r="U95" s="13"/>
      <c r="V95" s="13">
        <v>1155570.5652389999</v>
      </c>
      <c r="W95" s="13">
        <v>4131534.4406809998</v>
      </c>
      <c r="X95" s="13"/>
      <c r="Y95" s="13"/>
      <c r="Z95" s="13">
        <v>69867.205495000002</v>
      </c>
      <c r="AA95" s="13">
        <v>6675723.5415409999</v>
      </c>
      <c r="AB95" s="13"/>
      <c r="AC95" s="13">
        <v>815540.37642999995</v>
      </c>
      <c r="AD95" s="13"/>
      <c r="AE95" s="13">
        <v>815540.37642999995</v>
      </c>
      <c r="AF95" s="13"/>
      <c r="AG95" s="13"/>
      <c r="AH95" s="14">
        <v>56066301.682120003</v>
      </c>
      <c r="AI95" s="14">
        <v>118711378.575991</v>
      </c>
    </row>
    <row r="96" spans="1:35" x14ac:dyDescent="0.25">
      <c r="A96" s="1" t="s">
        <v>190</v>
      </c>
      <c r="B96" s="1" t="s">
        <v>191</v>
      </c>
      <c r="C96" s="1"/>
      <c r="D96" s="5">
        <v>91129882.271265</v>
      </c>
      <c r="E96" s="5">
        <v>19189988.682475001</v>
      </c>
      <c r="G96" s="5">
        <v>1691157.5277519999</v>
      </c>
      <c r="H96" s="5">
        <v>9043366.2930830009</v>
      </c>
      <c r="L96" s="5">
        <v>49720.346099000002</v>
      </c>
      <c r="M96" s="5">
        <v>54746.753906999998</v>
      </c>
      <c r="N96" s="5">
        <v>5234097.2348680003</v>
      </c>
      <c r="O96" s="6">
        <v>126392959.109449</v>
      </c>
      <c r="P96" s="46">
        <v>126392959.109449</v>
      </c>
      <c r="Q96" s="46" t="b">
        <v>1</v>
      </c>
      <c r="R96" s="5">
        <v>1758828.317451</v>
      </c>
      <c r="S96" s="5">
        <v>72498743.851087004</v>
      </c>
      <c r="T96" s="5">
        <v>13928597.698992999</v>
      </c>
      <c r="V96" s="5">
        <v>2349640.30669</v>
      </c>
      <c r="W96" s="5">
        <v>9263728.5134740006</v>
      </c>
      <c r="Y96" s="5">
        <v>67823.279393999997</v>
      </c>
      <c r="Z96" s="5">
        <v>74679.776375999994</v>
      </c>
      <c r="AA96" s="5">
        <v>7448452.6427530004</v>
      </c>
      <c r="AH96" s="6">
        <v>107390494.38621801</v>
      </c>
      <c r="AI96" s="6">
        <v>233783453.49566701</v>
      </c>
    </row>
    <row r="97" spans="1:35" s="11" customFormat="1" x14ac:dyDescent="0.25">
      <c r="A97" s="8" t="s">
        <v>192</v>
      </c>
      <c r="B97" s="8" t="s">
        <v>193</v>
      </c>
      <c r="C97" s="8" t="s">
        <v>7</v>
      </c>
      <c r="D97" s="9"/>
      <c r="E97" s="9">
        <v>19189988.682475001</v>
      </c>
      <c r="F97" s="9"/>
      <c r="G97" s="9">
        <v>280637.36175500002</v>
      </c>
      <c r="H97" s="9"/>
      <c r="I97" s="9"/>
      <c r="J97" s="9"/>
      <c r="K97" s="9"/>
      <c r="L97" s="9">
        <v>49720.346099000002</v>
      </c>
      <c r="M97" s="9"/>
      <c r="N97" s="9"/>
      <c r="O97" s="10">
        <v>19520346.390329</v>
      </c>
      <c r="P97" s="46">
        <v>19520346.390330002</v>
      </c>
      <c r="Q97" s="46" t="b">
        <v>1</v>
      </c>
      <c r="R97" s="9"/>
      <c r="S97" s="9"/>
      <c r="T97" s="9">
        <v>13928597.698992999</v>
      </c>
      <c r="U97" s="9"/>
      <c r="V97" s="9">
        <v>389908.59569400002</v>
      </c>
      <c r="W97" s="9"/>
      <c r="X97" s="9"/>
      <c r="Y97" s="9">
        <v>67823.279393999997</v>
      </c>
      <c r="Z97" s="9"/>
      <c r="AA97" s="9"/>
      <c r="AB97" s="9"/>
      <c r="AC97" s="9"/>
      <c r="AD97" s="9"/>
      <c r="AE97" s="9"/>
      <c r="AF97" s="9"/>
      <c r="AG97" s="9"/>
      <c r="AH97" s="10">
        <v>14386329.574081</v>
      </c>
      <c r="AI97" s="10">
        <v>33906675.96441</v>
      </c>
    </row>
    <row r="98" spans="1:35" s="15" customFormat="1" x14ac:dyDescent="0.25">
      <c r="A98" s="12" t="s">
        <v>194</v>
      </c>
      <c r="B98" s="12" t="s">
        <v>195</v>
      </c>
      <c r="C98" s="12" t="s">
        <v>7</v>
      </c>
      <c r="D98" s="13">
        <v>91129882.271265</v>
      </c>
      <c r="E98" s="13"/>
      <c r="F98" s="13"/>
      <c r="G98" s="13">
        <v>1410520.1659959999</v>
      </c>
      <c r="H98" s="13">
        <v>9043366.2930830009</v>
      </c>
      <c r="I98" s="13"/>
      <c r="J98" s="13"/>
      <c r="K98" s="13"/>
      <c r="L98" s="13"/>
      <c r="M98" s="13">
        <v>54746.753906999998</v>
      </c>
      <c r="N98" s="13">
        <v>5234097.2348680003</v>
      </c>
      <c r="O98" s="14">
        <v>106872612.719119</v>
      </c>
      <c r="P98" s="46">
        <v>106872612.71912</v>
      </c>
      <c r="Q98" s="46" t="b">
        <v>1</v>
      </c>
      <c r="R98" s="13">
        <v>1758828.317451</v>
      </c>
      <c r="S98" s="13">
        <v>72498743.851087004</v>
      </c>
      <c r="T98" s="13"/>
      <c r="U98" s="13"/>
      <c r="V98" s="13">
        <v>1959731.7109950001</v>
      </c>
      <c r="W98" s="13">
        <v>9263728.5134740006</v>
      </c>
      <c r="X98" s="13"/>
      <c r="Y98" s="13"/>
      <c r="Z98" s="13">
        <v>74679.776375999994</v>
      </c>
      <c r="AA98" s="13">
        <v>7448452.6427530004</v>
      </c>
      <c r="AB98" s="13"/>
      <c r="AC98" s="13"/>
      <c r="AD98" s="13"/>
      <c r="AE98" s="13"/>
      <c r="AF98" s="13"/>
      <c r="AG98" s="13"/>
      <c r="AH98" s="14">
        <v>93004164.812136009</v>
      </c>
      <c r="AI98" s="14">
        <v>199876777.53125501</v>
      </c>
    </row>
    <row r="99" spans="1:35" x14ac:dyDescent="0.25">
      <c r="A99" s="1" t="s">
        <v>196</v>
      </c>
      <c r="B99" s="1" t="s">
        <v>197</v>
      </c>
      <c r="C99" s="1"/>
      <c r="D99" s="5">
        <v>27616044.008935001</v>
      </c>
      <c r="E99" s="5">
        <v>5976281.988872</v>
      </c>
      <c r="G99" s="5">
        <v>835958.85852899996</v>
      </c>
      <c r="H99" s="5">
        <v>3145742.706892</v>
      </c>
      <c r="L99" s="5">
        <v>43335.853539999996</v>
      </c>
      <c r="M99" s="5">
        <v>56739.054277000003</v>
      </c>
      <c r="N99" s="5">
        <v>653345.02171200002</v>
      </c>
      <c r="O99" s="6">
        <v>38327447.492757007</v>
      </c>
      <c r="P99" s="46">
        <v>38327447.492756002</v>
      </c>
      <c r="Q99" s="46" t="b">
        <v>1</v>
      </c>
      <c r="R99" s="5">
        <v>494498.396136</v>
      </c>
      <c r="S99" s="5">
        <v>22008552.522976</v>
      </c>
      <c r="T99" s="5">
        <v>4337742.3997520003</v>
      </c>
      <c r="V99" s="5">
        <v>1161454.563813</v>
      </c>
      <c r="W99" s="5">
        <v>3222395.8939029998</v>
      </c>
      <c r="Y99" s="5">
        <v>59114.224518000003</v>
      </c>
      <c r="Z99" s="5">
        <v>77397.463462</v>
      </c>
      <c r="AA99" s="5">
        <v>929751.44236500002</v>
      </c>
      <c r="AD99" s="5">
        <v>841202</v>
      </c>
      <c r="AE99" s="5">
        <v>841202</v>
      </c>
      <c r="AH99" s="6">
        <v>33132108.906925</v>
      </c>
      <c r="AI99" s="6">
        <v>71459556.399682015</v>
      </c>
    </row>
    <row r="100" spans="1:35" s="11" customFormat="1" x14ac:dyDescent="0.25">
      <c r="A100" s="8" t="s">
        <v>198</v>
      </c>
      <c r="B100" s="8" t="s">
        <v>199</v>
      </c>
      <c r="C100" s="8" t="s">
        <v>7</v>
      </c>
      <c r="D100" s="9"/>
      <c r="E100" s="9">
        <v>5976281.988872</v>
      </c>
      <c r="F100" s="9"/>
      <c r="G100" s="9">
        <v>143804.212493</v>
      </c>
      <c r="H100" s="9"/>
      <c r="I100" s="9"/>
      <c r="J100" s="9"/>
      <c r="K100" s="9"/>
      <c r="L100" s="9">
        <v>43335.853539999996</v>
      </c>
      <c r="M100" s="9"/>
      <c r="N100" s="9"/>
      <c r="O100" s="10">
        <v>6163422.0549049992</v>
      </c>
      <c r="P100" s="46">
        <v>6163422.0549050001</v>
      </c>
      <c r="Q100" s="46" t="b">
        <v>1</v>
      </c>
      <c r="R100" s="9"/>
      <c r="S100" s="9"/>
      <c r="T100" s="9">
        <v>4337742.3997520003</v>
      </c>
      <c r="U100" s="9"/>
      <c r="V100" s="9">
        <v>199796.98425499999</v>
      </c>
      <c r="W100" s="9"/>
      <c r="X100" s="9"/>
      <c r="Y100" s="9">
        <v>59114.224518000003</v>
      </c>
      <c r="Z100" s="9"/>
      <c r="AA100" s="9"/>
      <c r="AB100" s="9"/>
      <c r="AC100" s="9"/>
      <c r="AD100" s="9">
        <v>139816.873658</v>
      </c>
      <c r="AE100" s="9">
        <v>139816.873658</v>
      </c>
      <c r="AF100" s="9"/>
      <c r="AG100" s="9"/>
      <c r="AH100" s="10">
        <v>4736470.4821830001</v>
      </c>
      <c r="AI100" s="10">
        <v>10899892.537087999</v>
      </c>
    </row>
    <row r="101" spans="1:35" s="15" customFormat="1" x14ac:dyDescent="0.25">
      <c r="A101" s="12" t="s">
        <v>200</v>
      </c>
      <c r="B101" s="12" t="s">
        <v>201</v>
      </c>
      <c r="C101" s="12" t="s">
        <v>7</v>
      </c>
      <c r="D101" s="13">
        <v>27616044.008935001</v>
      </c>
      <c r="E101" s="13"/>
      <c r="F101" s="13"/>
      <c r="G101" s="13">
        <v>692154.64603599999</v>
      </c>
      <c r="H101" s="13">
        <v>3145742.706892</v>
      </c>
      <c r="I101" s="13"/>
      <c r="J101" s="13"/>
      <c r="K101" s="13"/>
      <c r="L101" s="13"/>
      <c r="M101" s="13">
        <v>56739.054277000003</v>
      </c>
      <c r="N101" s="13">
        <v>653345.02171200002</v>
      </c>
      <c r="O101" s="14">
        <v>32164025.437851999</v>
      </c>
      <c r="P101" s="46">
        <v>32164025.437851001</v>
      </c>
      <c r="Q101" s="46" t="b">
        <v>1</v>
      </c>
      <c r="R101" s="13">
        <v>494498.396136</v>
      </c>
      <c r="S101" s="13">
        <v>22008552.522976</v>
      </c>
      <c r="T101" s="13"/>
      <c r="U101" s="13"/>
      <c r="V101" s="13">
        <v>961657.57955699996</v>
      </c>
      <c r="W101" s="13">
        <v>3222395.8939029998</v>
      </c>
      <c r="X101" s="13"/>
      <c r="Y101" s="13"/>
      <c r="Z101" s="13">
        <v>77397.463462</v>
      </c>
      <c r="AA101" s="13">
        <v>929751.44236500002</v>
      </c>
      <c r="AB101" s="13"/>
      <c r="AC101" s="13"/>
      <c r="AD101" s="13">
        <v>701385.12634199997</v>
      </c>
      <c r="AE101" s="13">
        <v>701385.12634199997</v>
      </c>
      <c r="AF101" s="13"/>
      <c r="AG101" s="13"/>
      <c r="AH101" s="14">
        <v>28395638.424741</v>
      </c>
      <c r="AI101" s="14">
        <v>60559663.862592995</v>
      </c>
    </row>
    <row r="102" spans="1:35" x14ac:dyDescent="0.25">
      <c r="A102" s="1" t="s">
        <v>202</v>
      </c>
      <c r="B102" s="1" t="s">
        <v>203</v>
      </c>
      <c r="C102" s="1"/>
      <c r="D102" s="5">
        <v>55171660.637626</v>
      </c>
      <c r="E102" s="5">
        <v>11071594.942299001</v>
      </c>
      <c r="G102" s="5">
        <v>1613433.7397070001</v>
      </c>
      <c r="H102" s="5">
        <v>6258109.5660920003</v>
      </c>
      <c r="L102" s="5">
        <v>54342.898019</v>
      </c>
      <c r="M102" s="5">
        <v>57444.660657</v>
      </c>
      <c r="N102" s="5">
        <v>814207.089118</v>
      </c>
      <c r="O102" s="6">
        <v>75040793.533518001</v>
      </c>
      <c r="P102" s="46">
        <v>75040793.533519998</v>
      </c>
      <c r="Q102" s="46" t="b">
        <v>1</v>
      </c>
      <c r="R102" s="5">
        <v>1005739.707675</v>
      </c>
      <c r="S102" s="5">
        <v>43951122.622744001</v>
      </c>
      <c r="T102" s="5">
        <v>8036054.3400590001</v>
      </c>
      <c r="V102" s="5">
        <v>2241653.3556329999</v>
      </c>
      <c r="W102" s="5">
        <v>6410602.6615549996</v>
      </c>
      <c r="Y102" s="5">
        <v>74128.879715999996</v>
      </c>
      <c r="Z102" s="5">
        <v>78359.977637999997</v>
      </c>
      <c r="AA102" s="5">
        <v>1158668.3763319999</v>
      </c>
      <c r="AD102" s="5">
        <v>1598869</v>
      </c>
      <c r="AE102" s="5">
        <v>1598869</v>
      </c>
      <c r="AH102" s="6">
        <v>64555198.921351999</v>
      </c>
      <c r="AI102" s="6">
        <v>139595992.45486999</v>
      </c>
    </row>
    <row r="103" spans="1:35" s="11" customFormat="1" x14ac:dyDescent="0.25">
      <c r="A103" s="8" t="s">
        <v>204</v>
      </c>
      <c r="B103" s="8" t="s">
        <v>205</v>
      </c>
      <c r="C103" s="8" t="s">
        <v>7</v>
      </c>
      <c r="D103" s="9"/>
      <c r="E103" s="9">
        <v>11071594.942299001</v>
      </c>
      <c r="F103" s="9"/>
      <c r="G103" s="9">
        <v>257676.10929299999</v>
      </c>
      <c r="H103" s="9"/>
      <c r="I103" s="9"/>
      <c r="J103" s="9"/>
      <c r="K103" s="9"/>
      <c r="L103" s="9">
        <v>54342.898019</v>
      </c>
      <c r="M103" s="9"/>
      <c r="N103" s="9"/>
      <c r="O103" s="10">
        <v>11383613.949611003</v>
      </c>
      <c r="P103" s="46">
        <v>11383613.949611001</v>
      </c>
      <c r="Q103" s="46" t="b">
        <v>1</v>
      </c>
      <c r="R103" s="9"/>
      <c r="S103" s="9"/>
      <c r="T103" s="9">
        <v>8036054.3400590001</v>
      </c>
      <c r="U103" s="9"/>
      <c r="V103" s="9">
        <v>358006.96418299997</v>
      </c>
      <c r="W103" s="9"/>
      <c r="X103" s="9"/>
      <c r="Y103" s="9">
        <v>74128.879715999996</v>
      </c>
      <c r="Z103" s="9"/>
      <c r="AA103" s="9"/>
      <c r="AB103" s="9"/>
      <c r="AC103" s="9"/>
      <c r="AD103" s="9">
        <v>249001.20201099999</v>
      </c>
      <c r="AE103" s="9">
        <v>249001.20201099999</v>
      </c>
      <c r="AF103" s="9"/>
      <c r="AG103" s="9"/>
      <c r="AH103" s="10">
        <v>8717191.3859689999</v>
      </c>
      <c r="AI103" s="10">
        <v>20100805.335580003</v>
      </c>
    </row>
    <row r="104" spans="1:35" s="15" customFormat="1" x14ac:dyDescent="0.25">
      <c r="A104" s="12" t="s">
        <v>206</v>
      </c>
      <c r="B104" s="12" t="s">
        <v>207</v>
      </c>
      <c r="C104" s="12" t="s">
        <v>7</v>
      </c>
      <c r="D104" s="13">
        <v>55171660.637626</v>
      </c>
      <c r="E104" s="13"/>
      <c r="F104" s="13"/>
      <c r="G104" s="13">
        <v>1355757.630415</v>
      </c>
      <c r="H104" s="13">
        <v>6258109.5660920003</v>
      </c>
      <c r="I104" s="13"/>
      <c r="J104" s="13"/>
      <c r="K104" s="13"/>
      <c r="L104" s="13"/>
      <c r="M104" s="13">
        <v>57444.660657</v>
      </c>
      <c r="N104" s="13">
        <v>814207.089118</v>
      </c>
      <c r="O104" s="14">
        <v>63657179.583907999</v>
      </c>
      <c r="P104" s="46">
        <v>63657179.583908997</v>
      </c>
      <c r="Q104" s="46" t="b">
        <v>1</v>
      </c>
      <c r="R104" s="13">
        <v>1005739.707675</v>
      </c>
      <c r="S104" s="13">
        <v>43951122.622744001</v>
      </c>
      <c r="T104" s="13"/>
      <c r="U104" s="13"/>
      <c r="V104" s="13">
        <v>1883646.39145</v>
      </c>
      <c r="W104" s="13">
        <v>6410602.6615549996</v>
      </c>
      <c r="X104" s="13"/>
      <c r="Y104" s="13"/>
      <c r="Z104" s="13">
        <v>78359.977637999997</v>
      </c>
      <c r="AA104" s="13">
        <v>1158668.3763319999</v>
      </c>
      <c r="AB104" s="13"/>
      <c r="AC104" s="13"/>
      <c r="AD104" s="13">
        <v>1349867.7979890001</v>
      </c>
      <c r="AE104" s="13">
        <v>1349867.7979890001</v>
      </c>
      <c r="AF104" s="13"/>
      <c r="AG104" s="13"/>
      <c r="AH104" s="14">
        <v>55838007.535383008</v>
      </c>
      <c r="AI104" s="14">
        <v>119495187.11929101</v>
      </c>
    </row>
    <row r="105" spans="1:35" x14ac:dyDescent="0.25">
      <c r="A105" s="1" t="s">
        <v>208</v>
      </c>
      <c r="B105" s="1" t="s">
        <v>209</v>
      </c>
      <c r="C105" s="1"/>
      <c r="D105" s="5">
        <v>102873187.677497</v>
      </c>
      <c r="E105" s="5">
        <v>23800824.420779001</v>
      </c>
      <c r="G105" s="5">
        <v>2777475.4917279999</v>
      </c>
      <c r="H105" s="5">
        <v>9555593.9169200007</v>
      </c>
      <c r="L105" s="5">
        <v>363194.28206900001</v>
      </c>
      <c r="M105" s="5">
        <v>60433.111212000003</v>
      </c>
      <c r="N105" s="5">
        <v>4367509.663594</v>
      </c>
      <c r="O105" s="6">
        <v>143798218.56379899</v>
      </c>
      <c r="P105" s="46">
        <v>143798218.56379899</v>
      </c>
      <c r="Q105" s="46" t="b">
        <v>1</v>
      </c>
      <c r="R105" s="5">
        <v>2593902.7758280002</v>
      </c>
      <c r="S105" s="5">
        <v>81232751.750401005</v>
      </c>
      <c r="T105" s="5">
        <v>17275263.354591999</v>
      </c>
      <c r="V105" s="5">
        <v>3858935.823018</v>
      </c>
      <c r="W105" s="5">
        <v>9788437.7302129995</v>
      </c>
      <c r="Y105" s="5">
        <v>495431.53255200002</v>
      </c>
      <c r="Z105" s="5">
        <v>82436.508266999997</v>
      </c>
      <c r="AA105" s="5">
        <v>6215243.5150300004</v>
      </c>
      <c r="AC105" s="5">
        <v>2765723</v>
      </c>
      <c r="AE105" s="5">
        <v>2765723</v>
      </c>
      <c r="AH105" s="6">
        <v>124308125.98990101</v>
      </c>
      <c r="AI105" s="6">
        <v>268106344.5537</v>
      </c>
    </row>
    <row r="106" spans="1:35" s="11" customFormat="1" x14ac:dyDescent="0.25">
      <c r="A106" s="8" t="s">
        <v>210</v>
      </c>
      <c r="B106" s="8" t="s">
        <v>211</v>
      </c>
      <c r="C106" s="8" t="s">
        <v>7</v>
      </c>
      <c r="D106" s="9"/>
      <c r="E106" s="9">
        <v>23800824.420779001</v>
      </c>
      <c r="F106" s="9"/>
      <c r="G106" s="9">
        <v>536773.49526899995</v>
      </c>
      <c r="H106" s="9"/>
      <c r="I106" s="9"/>
      <c r="J106" s="9"/>
      <c r="K106" s="9"/>
      <c r="L106" s="9">
        <v>363194.28206900001</v>
      </c>
      <c r="M106" s="9"/>
      <c r="N106" s="9"/>
      <c r="O106" s="10">
        <v>24700792.198117003</v>
      </c>
      <c r="P106" s="46">
        <v>24700792.198116999</v>
      </c>
      <c r="Q106" s="46" t="b">
        <v>1</v>
      </c>
      <c r="R106" s="9"/>
      <c r="S106" s="9"/>
      <c r="T106" s="9">
        <v>17275263.354591999</v>
      </c>
      <c r="U106" s="9"/>
      <c r="V106" s="9">
        <v>745775.96666699997</v>
      </c>
      <c r="W106" s="9"/>
      <c r="X106" s="9"/>
      <c r="Y106" s="9">
        <v>495431.53255200002</v>
      </c>
      <c r="Z106" s="9"/>
      <c r="AA106" s="9"/>
      <c r="AB106" s="9"/>
      <c r="AC106" s="9">
        <v>493179.37681799999</v>
      </c>
      <c r="AD106" s="9"/>
      <c r="AE106" s="9">
        <v>493179.37681799999</v>
      </c>
      <c r="AF106" s="9"/>
      <c r="AG106" s="9"/>
      <c r="AH106" s="10">
        <v>19009650.230629001</v>
      </c>
      <c r="AI106" s="10">
        <v>43710442.428746</v>
      </c>
    </row>
    <row r="107" spans="1:35" s="15" customFormat="1" x14ac:dyDescent="0.25">
      <c r="A107" s="12" t="s">
        <v>212</v>
      </c>
      <c r="B107" s="12" t="s">
        <v>213</v>
      </c>
      <c r="C107" s="12" t="s">
        <v>7</v>
      </c>
      <c r="D107" s="13">
        <v>102873187.677497</v>
      </c>
      <c r="E107" s="13"/>
      <c r="F107" s="13"/>
      <c r="G107" s="13">
        <v>2240701.9964600001</v>
      </c>
      <c r="H107" s="13">
        <v>9555593.9169200007</v>
      </c>
      <c r="I107" s="13"/>
      <c r="J107" s="13"/>
      <c r="K107" s="13"/>
      <c r="L107" s="13"/>
      <c r="M107" s="13">
        <v>60433.111212000003</v>
      </c>
      <c r="N107" s="13">
        <v>4367509.663594</v>
      </c>
      <c r="O107" s="14">
        <v>119097426.36568302</v>
      </c>
      <c r="P107" s="46">
        <v>119097426.365683</v>
      </c>
      <c r="Q107" s="46" t="b">
        <v>1</v>
      </c>
      <c r="R107" s="13">
        <v>2593902.7758280002</v>
      </c>
      <c r="S107" s="13">
        <v>81232751.750401005</v>
      </c>
      <c r="T107" s="13"/>
      <c r="U107" s="13"/>
      <c r="V107" s="13">
        <v>3113159.85635</v>
      </c>
      <c r="W107" s="13">
        <v>9788437.7302129995</v>
      </c>
      <c r="X107" s="13"/>
      <c r="Y107" s="13"/>
      <c r="Z107" s="13">
        <v>82436.508266999997</v>
      </c>
      <c r="AA107" s="13">
        <v>6215243.5150300004</v>
      </c>
      <c r="AB107" s="13"/>
      <c r="AC107" s="13">
        <v>2272543.6231820001</v>
      </c>
      <c r="AD107" s="13"/>
      <c r="AE107" s="13">
        <v>2272543.6231820001</v>
      </c>
      <c r="AF107" s="13"/>
      <c r="AG107" s="13"/>
      <c r="AH107" s="14">
        <v>105298475.75927101</v>
      </c>
      <c r="AI107" s="14">
        <v>224395902.12495404</v>
      </c>
    </row>
    <row r="108" spans="1:35" x14ac:dyDescent="0.25">
      <c r="A108" s="1" t="s">
        <v>214</v>
      </c>
      <c r="B108" s="1" t="s">
        <v>215</v>
      </c>
      <c r="C108" s="1"/>
      <c r="D108" s="5">
        <v>47059923.352164999</v>
      </c>
      <c r="E108" s="5">
        <v>8931725.4887910001</v>
      </c>
      <c r="G108" s="5">
        <v>1162659.5936400001</v>
      </c>
      <c r="H108" s="5">
        <v>4464080.6912669996</v>
      </c>
      <c r="L108" s="5">
        <v>43859.662512000003</v>
      </c>
      <c r="M108" s="5">
        <v>53211.022371999999</v>
      </c>
      <c r="N108" s="5">
        <v>3755525.6276810002</v>
      </c>
      <c r="O108" s="6">
        <v>65470985.438428</v>
      </c>
      <c r="P108" s="46">
        <v>65470985.438428</v>
      </c>
      <c r="Q108" s="46" t="b">
        <v>1</v>
      </c>
      <c r="R108" s="5">
        <v>847571.59872300003</v>
      </c>
      <c r="S108" s="5">
        <v>37499407.103247002</v>
      </c>
      <c r="T108" s="5">
        <v>6482880.8994979998</v>
      </c>
      <c r="V108" s="5">
        <v>1615362.1406320001</v>
      </c>
      <c r="W108" s="5">
        <v>4572858.1864219997</v>
      </c>
      <c r="Y108" s="5">
        <v>59828.749757999998</v>
      </c>
      <c r="Z108" s="5">
        <v>72584.892580999993</v>
      </c>
      <c r="AA108" s="5">
        <v>5344351.3811860001</v>
      </c>
      <c r="AH108" s="6">
        <v>56494844.952047005</v>
      </c>
      <c r="AI108" s="6">
        <v>121965830.390475</v>
      </c>
    </row>
    <row r="109" spans="1:35" s="11" customFormat="1" x14ac:dyDescent="0.25">
      <c r="A109" s="8" t="s">
        <v>216</v>
      </c>
      <c r="B109" s="8" t="s">
        <v>217</v>
      </c>
      <c r="C109" s="8" t="s">
        <v>7</v>
      </c>
      <c r="D109" s="9"/>
      <c r="E109" s="9">
        <v>8931725.4887910001</v>
      </c>
      <c r="F109" s="9"/>
      <c r="G109" s="9">
        <v>178726.11882800001</v>
      </c>
      <c r="H109" s="9"/>
      <c r="I109" s="9"/>
      <c r="J109" s="9"/>
      <c r="K109" s="9"/>
      <c r="L109" s="9">
        <v>43859.662512000003</v>
      </c>
      <c r="M109" s="9"/>
      <c r="N109" s="9"/>
      <c r="O109" s="10">
        <v>9154311.2701310012</v>
      </c>
      <c r="P109" s="46">
        <v>9154311.2701309994</v>
      </c>
      <c r="Q109" s="46" t="b">
        <v>1</v>
      </c>
      <c r="R109" s="9"/>
      <c r="S109" s="9"/>
      <c r="T109" s="9">
        <v>6482880.8994979998</v>
      </c>
      <c r="U109" s="9"/>
      <c r="V109" s="9">
        <v>248316.36661</v>
      </c>
      <c r="W109" s="9"/>
      <c r="X109" s="9"/>
      <c r="Y109" s="9">
        <v>59828.749757999998</v>
      </c>
      <c r="Z109" s="9"/>
      <c r="AA109" s="9"/>
      <c r="AB109" s="9"/>
      <c r="AC109" s="9"/>
      <c r="AD109" s="9"/>
      <c r="AE109" s="9"/>
      <c r="AF109" s="9"/>
      <c r="AG109" s="9"/>
      <c r="AH109" s="10">
        <v>6791026.0158659993</v>
      </c>
      <c r="AI109" s="10">
        <v>15945337.285997</v>
      </c>
    </row>
    <row r="110" spans="1:35" s="15" customFormat="1" x14ac:dyDescent="0.25">
      <c r="A110" s="12" t="s">
        <v>218</v>
      </c>
      <c r="B110" s="12" t="s">
        <v>219</v>
      </c>
      <c r="C110" s="12" t="s">
        <v>7</v>
      </c>
      <c r="D110" s="13">
        <v>47059923.352164999</v>
      </c>
      <c r="E110" s="13"/>
      <c r="F110" s="13"/>
      <c r="G110" s="13">
        <v>983933.47481199994</v>
      </c>
      <c r="H110" s="13">
        <v>4464080.6912669996</v>
      </c>
      <c r="I110" s="13"/>
      <c r="J110" s="13"/>
      <c r="K110" s="13"/>
      <c r="L110" s="13"/>
      <c r="M110" s="13">
        <v>53211.022371999999</v>
      </c>
      <c r="N110" s="13">
        <v>3755525.6276810002</v>
      </c>
      <c r="O110" s="14">
        <v>56316674.168297</v>
      </c>
      <c r="P110" s="46">
        <v>56316674.168297</v>
      </c>
      <c r="Q110" s="46" t="b">
        <v>1</v>
      </c>
      <c r="R110" s="13">
        <v>847571.59872300003</v>
      </c>
      <c r="S110" s="13">
        <v>37499407.103247002</v>
      </c>
      <c r="T110" s="13"/>
      <c r="U110" s="13"/>
      <c r="V110" s="13">
        <v>1367045.7740219999</v>
      </c>
      <c r="W110" s="13">
        <v>4572858.1864219997</v>
      </c>
      <c r="X110" s="13"/>
      <c r="Y110" s="13"/>
      <c r="Z110" s="13">
        <v>72584.892580999993</v>
      </c>
      <c r="AA110" s="13">
        <v>5344351.3811860001</v>
      </c>
      <c r="AB110" s="13"/>
      <c r="AC110" s="13"/>
      <c r="AD110" s="13"/>
      <c r="AE110" s="13"/>
      <c r="AF110" s="13"/>
      <c r="AG110" s="13"/>
      <c r="AH110" s="14">
        <v>49703818.936181001</v>
      </c>
      <c r="AI110" s="14">
        <v>106020493.104478</v>
      </c>
    </row>
    <row r="111" spans="1:35" x14ac:dyDescent="0.25">
      <c r="A111" s="1" t="s">
        <v>220</v>
      </c>
      <c r="B111" s="1" t="s">
        <v>1372</v>
      </c>
      <c r="C111" s="1"/>
      <c r="D111" s="5">
        <v>8029963.575313</v>
      </c>
      <c r="E111" s="5">
        <v>6501488.7053720001</v>
      </c>
      <c r="G111" s="5">
        <v>50601.523950000003</v>
      </c>
      <c r="H111" s="5">
        <v>332548.42645199999</v>
      </c>
      <c r="L111" s="5">
        <v>166025.03080199999</v>
      </c>
      <c r="M111" s="5">
        <v>47483.158809</v>
      </c>
      <c r="N111" s="5">
        <v>5384.6068109999997</v>
      </c>
      <c r="O111" s="6">
        <v>15133495.027509</v>
      </c>
      <c r="P111" s="46">
        <v>15133495.02751</v>
      </c>
      <c r="Q111" s="46" t="b">
        <v>1</v>
      </c>
      <c r="R111" s="5">
        <v>18868.438189</v>
      </c>
      <c r="S111" s="5">
        <v>6524381.5347410003</v>
      </c>
      <c r="T111" s="5">
        <v>4718951.2260830002</v>
      </c>
      <c r="V111" s="5">
        <v>70304.142756000001</v>
      </c>
      <c r="W111" s="5">
        <v>340651.72640300001</v>
      </c>
      <c r="Y111" s="5">
        <v>226473.92735300001</v>
      </c>
      <c r="Z111" s="5">
        <v>64771.54221</v>
      </c>
      <c r="AA111" s="5">
        <v>7662.6373249999997</v>
      </c>
      <c r="AC111" s="5">
        <v>50009</v>
      </c>
      <c r="AD111" s="5">
        <v>51559</v>
      </c>
      <c r="AE111" s="5">
        <v>101568</v>
      </c>
      <c r="AH111" s="6">
        <v>12073633.17506</v>
      </c>
      <c r="AI111" s="6">
        <v>27207128.202569</v>
      </c>
    </row>
    <row r="112" spans="1:35" s="34" customFormat="1" x14ac:dyDescent="0.25">
      <c r="A112" s="28" t="s">
        <v>1373</v>
      </c>
      <c r="B112" s="28" t="s">
        <v>1374</v>
      </c>
      <c r="C112" s="28" t="s">
        <v>223</v>
      </c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3"/>
      <c r="P112" s="46"/>
      <c r="Q112" s="46" t="b">
        <v>1</v>
      </c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3"/>
      <c r="AI112" s="33"/>
    </row>
    <row r="113" spans="1:35" s="11" customFormat="1" x14ac:dyDescent="0.25">
      <c r="A113" s="8" t="s">
        <v>221</v>
      </c>
      <c r="B113" s="8" t="s">
        <v>222</v>
      </c>
      <c r="C113" s="8" t="s">
        <v>223</v>
      </c>
      <c r="D113" s="9"/>
      <c r="E113" s="9">
        <v>6501488.7053720001</v>
      </c>
      <c r="F113" s="9"/>
      <c r="G113" s="9">
        <v>23653.254314999998</v>
      </c>
      <c r="H113" s="9"/>
      <c r="I113" s="9"/>
      <c r="J113" s="9"/>
      <c r="K113" s="9"/>
      <c r="L113" s="9">
        <v>166025.03080199999</v>
      </c>
      <c r="M113" s="9"/>
      <c r="N113" s="9"/>
      <c r="O113" s="10">
        <v>6691166.9904890005</v>
      </c>
      <c r="P113" s="46">
        <v>6691166.9904890005</v>
      </c>
      <c r="Q113" s="46" t="b">
        <v>1</v>
      </c>
      <c r="R113" s="9"/>
      <c r="S113" s="9"/>
      <c r="T113" s="9">
        <v>4718951.2260830002</v>
      </c>
      <c r="U113" s="9"/>
      <c r="V113" s="9">
        <v>32863.076804999997</v>
      </c>
      <c r="W113" s="9"/>
      <c r="X113" s="9"/>
      <c r="Y113" s="9">
        <v>226473.92735300001</v>
      </c>
      <c r="Z113" s="9"/>
      <c r="AA113" s="9"/>
      <c r="AB113" s="9"/>
      <c r="AC113" s="9">
        <v>22357.218112999999</v>
      </c>
      <c r="AD113" s="9">
        <v>23050.167142999999</v>
      </c>
      <c r="AE113" s="9">
        <v>45407.385255999994</v>
      </c>
      <c r="AF113" s="9"/>
      <c r="AG113" s="9"/>
      <c r="AH113" s="10">
        <v>5023695.6154970005</v>
      </c>
      <c r="AI113" s="10">
        <v>11714862.605986001</v>
      </c>
    </row>
    <row r="114" spans="1:35" s="15" customFormat="1" x14ac:dyDescent="0.25">
      <c r="A114" s="12" t="s">
        <v>224</v>
      </c>
      <c r="B114" s="12" t="s">
        <v>225</v>
      </c>
      <c r="C114" s="12" t="s">
        <v>223</v>
      </c>
      <c r="D114" s="13">
        <v>8029963.575313</v>
      </c>
      <c r="E114" s="13"/>
      <c r="F114" s="13"/>
      <c r="G114" s="13">
        <v>26948.269635000001</v>
      </c>
      <c r="H114" s="13">
        <v>332548.42645199999</v>
      </c>
      <c r="I114" s="13"/>
      <c r="J114" s="13"/>
      <c r="K114" s="13"/>
      <c r="L114" s="13"/>
      <c r="M114" s="13">
        <v>47483.158809</v>
      </c>
      <c r="N114" s="13">
        <v>5384.6068109999997</v>
      </c>
      <c r="O114" s="14">
        <v>8442328.0370200016</v>
      </c>
      <c r="P114" s="46">
        <v>8442328.0370209999</v>
      </c>
      <c r="Q114" s="46" t="b">
        <v>1</v>
      </c>
      <c r="R114" s="13">
        <v>18868.438189</v>
      </c>
      <c r="S114" s="13">
        <v>6524381.5347410003</v>
      </c>
      <c r="T114" s="13"/>
      <c r="U114" s="13"/>
      <c r="V114" s="13">
        <v>37441.065950999997</v>
      </c>
      <c r="W114" s="13">
        <v>340651.72640300001</v>
      </c>
      <c r="X114" s="13"/>
      <c r="Y114" s="13"/>
      <c r="Z114" s="13">
        <v>64771.54221</v>
      </c>
      <c r="AA114" s="13">
        <v>7662.6373249999997</v>
      </c>
      <c r="AB114" s="13"/>
      <c r="AC114" s="13">
        <v>27651.781887000001</v>
      </c>
      <c r="AD114" s="13">
        <v>28508.832857000001</v>
      </c>
      <c r="AE114" s="13">
        <v>56160.614744000006</v>
      </c>
      <c r="AF114" s="13"/>
      <c r="AG114" s="13"/>
      <c r="AH114" s="14">
        <v>7049937.5595629998</v>
      </c>
      <c r="AI114" s="14">
        <v>15492265.596583001</v>
      </c>
    </row>
    <row r="115" spans="1:35" x14ac:dyDescent="0.25">
      <c r="A115" s="1" t="s">
        <v>226</v>
      </c>
      <c r="B115" s="1" t="s">
        <v>227</v>
      </c>
      <c r="C115" s="1"/>
      <c r="D115" s="5">
        <v>50569858.777925998</v>
      </c>
      <c r="E115" s="5">
        <v>25045624.158085998</v>
      </c>
      <c r="G115" s="5">
        <v>1024198.038452</v>
      </c>
      <c r="H115" s="5">
        <v>3968094.923982</v>
      </c>
      <c r="L115" s="5">
        <v>846077.25403099996</v>
      </c>
      <c r="M115" s="5">
        <v>55784.410348999998</v>
      </c>
      <c r="N115" s="5">
        <v>1525406.4382509999</v>
      </c>
      <c r="O115" s="6">
        <v>83035044.001076996</v>
      </c>
      <c r="P115" s="46">
        <v>83035044.001076996</v>
      </c>
      <c r="Q115" s="46" t="b">
        <v>1</v>
      </c>
      <c r="R115" s="5">
        <v>769758.49092100002</v>
      </c>
      <c r="S115" s="5">
        <v>40437306.021426</v>
      </c>
      <c r="T115" s="5">
        <v>18178771.691342998</v>
      </c>
      <c r="V115" s="5">
        <v>1422988.07396</v>
      </c>
      <c r="W115" s="5">
        <v>4064786.5960690002</v>
      </c>
      <c r="Y115" s="5">
        <v>1154129.817888</v>
      </c>
      <c r="Z115" s="5">
        <v>76095.238400000002</v>
      </c>
      <c r="AA115" s="5">
        <v>2170750.199399</v>
      </c>
      <c r="AC115" s="5">
        <v>1021466</v>
      </c>
      <c r="AD115" s="5">
        <v>1031275</v>
      </c>
      <c r="AE115" s="5">
        <v>2052741</v>
      </c>
      <c r="AH115" s="6">
        <v>70327327.12940599</v>
      </c>
      <c r="AI115" s="6">
        <v>153362371.13048297</v>
      </c>
    </row>
    <row r="116" spans="1:35" s="11" customFormat="1" x14ac:dyDescent="0.25">
      <c r="A116" s="8" t="s">
        <v>228</v>
      </c>
      <c r="B116" s="8" t="s">
        <v>229</v>
      </c>
      <c r="C116" s="8" t="s">
        <v>223</v>
      </c>
      <c r="D116" s="9"/>
      <c r="E116" s="9">
        <v>25045624.158085998</v>
      </c>
      <c r="F116" s="9"/>
      <c r="G116" s="9">
        <v>354263.43667299999</v>
      </c>
      <c r="H116" s="9"/>
      <c r="I116" s="9"/>
      <c r="J116" s="9"/>
      <c r="K116" s="9"/>
      <c r="L116" s="9">
        <v>846077.25403099996</v>
      </c>
      <c r="M116" s="9"/>
      <c r="N116" s="9"/>
      <c r="O116" s="10">
        <v>26245964.848789997</v>
      </c>
      <c r="P116" s="46">
        <v>26245964.848790001</v>
      </c>
      <c r="Q116" s="46" t="b">
        <v>1</v>
      </c>
      <c r="R116" s="9"/>
      <c r="S116" s="9"/>
      <c r="T116" s="9">
        <v>18178771.691342998</v>
      </c>
      <c r="U116" s="9"/>
      <c r="V116" s="9">
        <v>492202.31488399999</v>
      </c>
      <c r="W116" s="9"/>
      <c r="X116" s="9"/>
      <c r="Y116" s="9">
        <v>1154129.817888</v>
      </c>
      <c r="Z116" s="9"/>
      <c r="AA116" s="9"/>
      <c r="AB116" s="9"/>
      <c r="AC116" s="9">
        <v>338850.90972599998</v>
      </c>
      <c r="AD116" s="9">
        <v>342104.84923400002</v>
      </c>
      <c r="AE116" s="9">
        <v>680955.75896000001</v>
      </c>
      <c r="AF116" s="9"/>
      <c r="AG116" s="9"/>
      <c r="AH116" s="10">
        <v>20506059.583074998</v>
      </c>
      <c r="AI116" s="10">
        <v>46752024.431864992</v>
      </c>
    </row>
    <row r="117" spans="1:35" s="15" customFormat="1" x14ac:dyDescent="0.25">
      <c r="A117" s="12" t="s">
        <v>230</v>
      </c>
      <c r="B117" s="12" t="s">
        <v>231</v>
      </c>
      <c r="C117" s="12" t="s">
        <v>223</v>
      </c>
      <c r="D117" s="13">
        <v>50569858.777925998</v>
      </c>
      <c r="E117" s="13"/>
      <c r="F117" s="13"/>
      <c r="G117" s="13">
        <v>669934.60177900002</v>
      </c>
      <c r="H117" s="13">
        <v>3968094.923982</v>
      </c>
      <c r="I117" s="13"/>
      <c r="J117" s="13"/>
      <c r="K117" s="13"/>
      <c r="L117" s="13"/>
      <c r="M117" s="13">
        <v>55784.410348999998</v>
      </c>
      <c r="N117" s="13">
        <v>1525406.4382509999</v>
      </c>
      <c r="O117" s="14">
        <v>56789079.152286991</v>
      </c>
      <c r="P117" s="46">
        <v>56789079.152286999</v>
      </c>
      <c r="Q117" s="46" t="b">
        <v>1</v>
      </c>
      <c r="R117" s="13">
        <v>769758.49092100002</v>
      </c>
      <c r="S117" s="13">
        <v>40437306.021426</v>
      </c>
      <c r="T117" s="13"/>
      <c r="U117" s="13"/>
      <c r="V117" s="13">
        <v>930785.75907599996</v>
      </c>
      <c r="W117" s="13">
        <v>4064786.5960690002</v>
      </c>
      <c r="X117" s="13"/>
      <c r="Y117" s="13"/>
      <c r="Z117" s="13">
        <v>76095.238400000002</v>
      </c>
      <c r="AA117" s="13">
        <v>2170750.199399</v>
      </c>
      <c r="AB117" s="13"/>
      <c r="AC117" s="13">
        <v>682615.09027399996</v>
      </c>
      <c r="AD117" s="13">
        <v>689170.15076600004</v>
      </c>
      <c r="AE117" s="13">
        <v>1371785.24104</v>
      </c>
      <c r="AF117" s="13"/>
      <c r="AG117" s="13"/>
      <c r="AH117" s="14">
        <v>49821267.546330996</v>
      </c>
      <c r="AI117" s="14">
        <v>106610346.69861799</v>
      </c>
    </row>
    <row r="118" spans="1:35" x14ac:dyDescent="0.25">
      <c r="A118" s="1" t="s">
        <v>232</v>
      </c>
      <c r="B118" s="1" t="s">
        <v>233</v>
      </c>
      <c r="C118" s="1"/>
      <c r="D118" s="5">
        <v>53998250.783642001</v>
      </c>
      <c r="E118" s="5">
        <v>13244264.713231999</v>
      </c>
      <c r="G118" s="5">
        <v>810334.55527500005</v>
      </c>
      <c r="H118" s="5">
        <v>5247462.9987669997</v>
      </c>
      <c r="L118" s="5">
        <v>166025.03080199999</v>
      </c>
      <c r="M118" s="5">
        <v>59021.898450000001</v>
      </c>
      <c r="N118" s="5">
        <v>2248845.5677169999</v>
      </c>
      <c r="O118" s="6">
        <v>75774205.547885001</v>
      </c>
      <c r="P118" s="46">
        <v>75774205.547884002</v>
      </c>
      <c r="Q118" s="46" t="b">
        <v>1</v>
      </c>
      <c r="R118" s="5">
        <v>983311.414109</v>
      </c>
      <c r="S118" s="5">
        <v>43017392.905965</v>
      </c>
      <c r="T118" s="5">
        <v>9613035.1123159993</v>
      </c>
      <c r="V118" s="5">
        <v>1125852.9745060001</v>
      </c>
      <c r="W118" s="5">
        <v>5375329.3883779999</v>
      </c>
      <c r="Y118" s="5">
        <v>226473.92735300001</v>
      </c>
      <c r="Z118" s="5">
        <v>80511.479913999996</v>
      </c>
      <c r="AA118" s="5">
        <v>3200250.0069010002</v>
      </c>
      <c r="AC118" s="5">
        <v>807645</v>
      </c>
      <c r="AD118" s="5">
        <v>819423</v>
      </c>
      <c r="AE118" s="5">
        <v>1627068</v>
      </c>
      <c r="AH118" s="6">
        <v>65249225.209442005</v>
      </c>
      <c r="AI118" s="6">
        <v>141023430.75732702</v>
      </c>
    </row>
    <row r="119" spans="1:35" s="11" customFormat="1" x14ac:dyDescent="0.25">
      <c r="A119" s="8" t="s">
        <v>234</v>
      </c>
      <c r="B119" s="8" t="s">
        <v>235</v>
      </c>
      <c r="C119" s="8" t="s">
        <v>223</v>
      </c>
      <c r="D119" s="9"/>
      <c r="E119" s="9">
        <v>13244264.713231999</v>
      </c>
      <c r="F119" s="9"/>
      <c r="G119" s="9">
        <v>141835.65773400001</v>
      </c>
      <c r="H119" s="9"/>
      <c r="I119" s="9"/>
      <c r="J119" s="9"/>
      <c r="K119" s="9"/>
      <c r="L119" s="9">
        <v>166025.03080199999</v>
      </c>
      <c r="M119" s="9"/>
      <c r="N119" s="9"/>
      <c r="O119" s="10">
        <v>13552125.401767999</v>
      </c>
      <c r="P119" s="46">
        <v>13552125.401767001</v>
      </c>
      <c r="Q119" s="46" t="b">
        <v>1</v>
      </c>
      <c r="R119" s="9"/>
      <c r="S119" s="9"/>
      <c r="T119" s="9">
        <v>9613035.1123159993</v>
      </c>
      <c r="U119" s="9"/>
      <c r="V119" s="9">
        <v>197061.93708599999</v>
      </c>
      <c r="W119" s="9"/>
      <c r="X119" s="9"/>
      <c r="Y119" s="9">
        <v>226473.92735300001</v>
      </c>
      <c r="Z119" s="9"/>
      <c r="AA119" s="9"/>
      <c r="AB119" s="9"/>
      <c r="AC119" s="9">
        <v>153943.086198</v>
      </c>
      <c r="AD119" s="9">
        <v>156188.059756</v>
      </c>
      <c r="AE119" s="9">
        <v>310131.14595400001</v>
      </c>
      <c r="AF119" s="9"/>
      <c r="AG119" s="9"/>
      <c r="AH119" s="10">
        <v>10346702.122708999</v>
      </c>
      <c r="AI119" s="10">
        <v>23898827.524476998</v>
      </c>
    </row>
    <row r="120" spans="1:35" s="15" customFormat="1" x14ac:dyDescent="0.25">
      <c r="A120" s="12" t="s">
        <v>236</v>
      </c>
      <c r="B120" s="12" t="s">
        <v>237</v>
      </c>
      <c r="C120" s="12" t="s">
        <v>223</v>
      </c>
      <c r="D120" s="13">
        <v>53998250.783642001</v>
      </c>
      <c r="E120" s="13"/>
      <c r="F120" s="13"/>
      <c r="G120" s="13">
        <v>668498.89754100004</v>
      </c>
      <c r="H120" s="13">
        <v>5247462.9987669997</v>
      </c>
      <c r="I120" s="13"/>
      <c r="J120" s="13"/>
      <c r="K120" s="13"/>
      <c r="L120" s="13"/>
      <c r="M120" s="13">
        <v>59021.898450000001</v>
      </c>
      <c r="N120" s="13">
        <v>2248845.5677169999</v>
      </c>
      <c r="O120" s="14">
        <v>62222080.146117002</v>
      </c>
      <c r="P120" s="46">
        <v>62222080.146117002</v>
      </c>
      <c r="Q120" s="46" t="b">
        <v>1</v>
      </c>
      <c r="R120" s="13">
        <v>983311.414109</v>
      </c>
      <c r="S120" s="13">
        <v>43017392.905965</v>
      </c>
      <c r="T120" s="13"/>
      <c r="U120" s="13"/>
      <c r="V120" s="13">
        <v>928791.03741899994</v>
      </c>
      <c r="W120" s="13">
        <v>5375329.3883779999</v>
      </c>
      <c r="X120" s="13"/>
      <c r="Y120" s="13"/>
      <c r="Z120" s="13">
        <v>80511.479913999996</v>
      </c>
      <c r="AA120" s="13">
        <v>3200250.0069010002</v>
      </c>
      <c r="AB120" s="13"/>
      <c r="AC120" s="13">
        <v>653701.913802</v>
      </c>
      <c r="AD120" s="13">
        <v>663234.94024400006</v>
      </c>
      <c r="AE120" s="13">
        <v>1316936.8540460002</v>
      </c>
      <c r="AF120" s="13"/>
      <c r="AG120" s="13"/>
      <c r="AH120" s="14">
        <v>54902523.086732008</v>
      </c>
      <c r="AI120" s="14">
        <v>117124603.232849</v>
      </c>
    </row>
    <row r="121" spans="1:35" x14ac:dyDescent="0.25">
      <c r="A121" s="1" t="s">
        <v>238</v>
      </c>
      <c r="B121" s="1" t="s">
        <v>239</v>
      </c>
      <c r="C121" s="1"/>
      <c r="D121" s="5">
        <v>69710500.736834005</v>
      </c>
      <c r="E121" s="5">
        <v>22858166.659793999</v>
      </c>
      <c r="G121" s="5">
        <v>788354.91651000001</v>
      </c>
      <c r="H121" s="5">
        <v>6142172.7056689998</v>
      </c>
      <c r="L121" s="5">
        <v>412720.79394499998</v>
      </c>
      <c r="M121" s="5">
        <v>54290.185072</v>
      </c>
      <c r="N121" s="5">
        <v>812523.18024300004</v>
      </c>
      <c r="O121" s="6">
        <v>100778729.17806701</v>
      </c>
      <c r="P121" s="46">
        <v>100778729.178067</v>
      </c>
      <c r="Q121" s="46" t="b">
        <v>1</v>
      </c>
      <c r="R121" s="5">
        <v>1264790.714777</v>
      </c>
      <c r="S121" s="5">
        <v>55539107.308063</v>
      </c>
      <c r="T121" s="5">
        <v>16591057.598254999</v>
      </c>
      <c r="V121" s="5">
        <v>1095315.1657430001</v>
      </c>
      <c r="W121" s="5">
        <v>6291840.7354250001</v>
      </c>
      <c r="Y121" s="5">
        <v>562990.403636</v>
      </c>
      <c r="Z121" s="5">
        <v>74056.973085999998</v>
      </c>
      <c r="AA121" s="5">
        <v>1156272.0671029999</v>
      </c>
      <c r="AC121" s="5">
        <v>824754</v>
      </c>
      <c r="AD121" s="5">
        <v>852053</v>
      </c>
      <c r="AE121" s="5">
        <v>1676807</v>
      </c>
      <c r="AH121" s="6">
        <v>84252237.966087982</v>
      </c>
      <c r="AI121" s="6">
        <v>185030967.144155</v>
      </c>
    </row>
    <row r="122" spans="1:35" s="11" customFormat="1" x14ac:dyDescent="0.25">
      <c r="A122" s="8" t="s">
        <v>240</v>
      </c>
      <c r="B122" s="8" t="s">
        <v>241</v>
      </c>
      <c r="C122" s="8" t="s">
        <v>223</v>
      </c>
      <c r="D122" s="9"/>
      <c r="E122" s="9">
        <v>22858166.659793999</v>
      </c>
      <c r="F122" s="9"/>
      <c r="G122" s="9">
        <v>170844.81974400001</v>
      </c>
      <c r="H122" s="9"/>
      <c r="I122" s="9"/>
      <c r="J122" s="9"/>
      <c r="K122" s="9"/>
      <c r="L122" s="9">
        <v>412720.79394499998</v>
      </c>
      <c r="M122" s="9"/>
      <c r="N122" s="9"/>
      <c r="O122" s="10">
        <v>23441732.273482997</v>
      </c>
      <c r="P122" s="46">
        <v>23441732.273483001</v>
      </c>
      <c r="Q122" s="46" t="b">
        <v>1</v>
      </c>
      <c r="R122" s="9"/>
      <c r="S122" s="9"/>
      <c r="T122" s="9">
        <v>16591057.598254999</v>
      </c>
      <c r="U122" s="9"/>
      <c r="V122" s="9">
        <v>237366.34114400001</v>
      </c>
      <c r="W122" s="9"/>
      <c r="X122" s="9"/>
      <c r="Y122" s="9">
        <v>562990.403636</v>
      </c>
      <c r="Z122" s="9"/>
      <c r="AA122" s="9"/>
      <c r="AB122" s="9"/>
      <c r="AC122" s="9">
        <v>200377.07570300001</v>
      </c>
      <c r="AD122" s="9">
        <v>207009.47007700001</v>
      </c>
      <c r="AE122" s="9">
        <v>407386.54578000004</v>
      </c>
      <c r="AF122" s="9"/>
      <c r="AG122" s="9"/>
      <c r="AH122" s="10">
        <v>17798800.888815001</v>
      </c>
      <c r="AI122" s="10">
        <v>41240533.162297994</v>
      </c>
    </row>
    <row r="123" spans="1:35" s="15" customFormat="1" x14ac:dyDescent="0.25">
      <c r="A123" s="12" t="s">
        <v>242</v>
      </c>
      <c r="B123" s="12" t="s">
        <v>243</v>
      </c>
      <c r="C123" s="12" t="s">
        <v>223</v>
      </c>
      <c r="D123" s="13">
        <v>69710500.736834005</v>
      </c>
      <c r="E123" s="13"/>
      <c r="F123" s="13"/>
      <c r="G123" s="13">
        <v>617510.09676500002</v>
      </c>
      <c r="H123" s="13">
        <v>6142172.7056689998</v>
      </c>
      <c r="I123" s="13"/>
      <c r="J123" s="13"/>
      <c r="K123" s="13"/>
      <c r="L123" s="13"/>
      <c r="M123" s="13">
        <v>54290.185072</v>
      </c>
      <c r="N123" s="13">
        <v>812523.18024300004</v>
      </c>
      <c r="O123" s="14">
        <v>77336996.904583007</v>
      </c>
      <c r="P123" s="46">
        <v>77336996.904584005</v>
      </c>
      <c r="Q123" s="46" t="b">
        <v>1</v>
      </c>
      <c r="R123" s="13">
        <v>1264790.714777</v>
      </c>
      <c r="S123" s="13">
        <v>55539107.308063</v>
      </c>
      <c r="T123" s="13"/>
      <c r="U123" s="13"/>
      <c r="V123" s="13">
        <v>857948.82460000005</v>
      </c>
      <c r="W123" s="13">
        <v>6291840.7354250001</v>
      </c>
      <c r="X123" s="13"/>
      <c r="Y123" s="13"/>
      <c r="Z123" s="13">
        <v>74056.973085999998</v>
      </c>
      <c r="AA123" s="13">
        <v>1156272.0671029999</v>
      </c>
      <c r="AB123" s="13"/>
      <c r="AC123" s="13">
        <v>624376.92429700005</v>
      </c>
      <c r="AD123" s="13">
        <v>645043.52992300002</v>
      </c>
      <c r="AE123" s="13">
        <v>1269420.4542200002</v>
      </c>
      <c r="AF123" s="13"/>
      <c r="AG123" s="13"/>
      <c r="AH123" s="14">
        <v>66453437.077274002</v>
      </c>
      <c r="AI123" s="14">
        <v>143790433.981857</v>
      </c>
    </row>
    <row r="124" spans="1:35" x14ac:dyDescent="0.25">
      <c r="A124" s="1" t="s">
        <v>244</v>
      </c>
      <c r="B124" s="1" t="s">
        <v>245</v>
      </c>
      <c r="C124" s="1"/>
      <c r="D124" s="5">
        <v>32368396.423661999</v>
      </c>
      <c r="E124" s="5">
        <v>17707798.520675998</v>
      </c>
      <c r="G124" s="5">
        <v>672185.12714500003</v>
      </c>
      <c r="H124" s="5">
        <v>2934346.082924</v>
      </c>
      <c r="L124" s="5">
        <v>660352.93826199998</v>
      </c>
      <c r="M124" s="5">
        <v>66036.456000999999</v>
      </c>
      <c r="N124" s="5">
        <v>1732508.136986</v>
      </c>
      <c r="O124" s="6">
        <v>56141623.685655996</v>
      </c>
      <c r="P124" s="46">
        <v>56141623.685657002</v>
      </c>
      <c r="Q124" s="46" t="b">
        <v>1</v>
      </c>
      <c r="R124" s="5">
        <v>528994.65966600005</v>
      </c>
      <c r="S124" s="5">
        <v>25846530.837614998</v>
      </c>
      <c r="T124" s="5">
        <v>12852785.158469999</v>
      </c>
      <c r="V124" s="5">
        <v>933912.56720799999</v>
      </c>
      <c r="W124" s="5">
        <v>3005848.1096339999</v>
      </c>
      <c r="Y124" s="5">
        <v>900784.19287000003</v>
      </c>
      <c r="Z124" s="5">
        <v>90080.003194999998</v>
      </c>
      <c r="AA124" s="5">
        <v>2465469.0641890001</v>
      </c>
      <c r="AC124" s="5">
        <v>625748</v>
      </c>
      <c r="AD124" s="5">
        <v>630711</v>
      </c>
      <c r="AE124" s="5">
        <v>1256459</v>
      </c>
      <c r="AG124" s="5">
        <v>-89435</v>
      </c>
      <c r="AH124" s="6">
        <v>47791428.592846997</v>
      </c>
      <c r="AI124" s="6">
        <v>103933052.278503</v>
      </c>
    </row>
    <row r="125" spans="1:35" s="11" customFormat="1" x14ac:dyDescent="0.25">
      <c r="A125" s="8" t="s">
        <v>246</v>
      </c>
      <c r="B125" s="8" t="s">
        <v>247</v>
      </c>
      <c r="C125" s="8" t="s">
        <v>223</v>
      </c>
      <c r="D125" s="9"/>
      <c r="E125" s="9">
        <v>17707798.520675998</v>
      </c>
      <c r="F125" s="9"/>
      <c r="G125" s="9">
        <v>220515.504323</v>
      </c>
      <c r="H125" s="9"/>
      <c r="I125" s="9"/>
      <c r="J125" s="9"/>
      <c r="K125" s="9"/>
      <c r="L125" s="9">
        <v>660352.93826199998</v>
      </c>
      <c r="M125" s="9"/>
      <c r="N125" s="9"/>
      <c r="O125" s="10">
        <v>18588666.963260997</v>
      </c>
      <c r="P125" s="46">
        <v>18588666.963261001</v>
      </c>
      <c r="Q125" s="46" t="b">
        <v>1</v>
      </c>
      <c r="R125" s="9"/>
      <c r="S125" s="9"/>
      <c r="T125" s="9">
        <v>12852785.158469999</v>
      </c>
      <c r="U125" s="9"/>
      <c r="V125" s="9">
        <v>306377.20537799998</v>
      </c>
      <c r="W125" s="9"/>
      <c r="X125" s="9"/>
      <c r="Y125" s="9">
        <v>900784.19287000003</v>
      </c>
      <c r="Z125" s="9"/>
      <c r="AA125" s="9"/>
      <c r="AB125" s="9"/>
      <c r="AC125" s="9">
        <v>220994.12140100001</v>
      </c>
      <c r="AD125" s="9">
        <v>222746.89380200001</v>
      </c>
      <c r="AE125" s="9">
        <v>443741.01520300005</v>
      </c>
      <c r="AF125" s="9"/>
      <c r="AG125" s="9"/>
      <c r="AH125" s="10">
        <v>14503687.571920998</v>
      </c>
      <c r="AI125" s="10">
        <v>33092354.535181995</v>
      </c>
    </row>
    <row r="126" spans="1:35" s="15" customFormat="1" x14ac:dyDescent="0.25">
      <c r="A126" s="12" t="s">
        <v>248</v>
      </c>
      <c r="B126" s="12" t="s">
        <v>249</v>
      </c>
      <c r="C126" s="12" t="s">
        <v>223</v>
      </c>
      <c r="D126" s="13">
        <v>32368396.423661999</v>
      </c>
      <c r="E126" s="13"/>
      <c r="F126" s="13"/>
      <c r="G126" s="13">
        <v>451669.622822</v>
      </c>
      <c r="H126" s="13">
        <v>2934346.082924</v>
      </c>
      <c r="I126" s="13"/>
      <c r="J126" s="13"/>
      <c r="K126" s="13"/>
      <c r="L126" s="13"/>
      <c r="M126" s="13">
        <v>66036.456000999999</v>
      </c>
      <c r="N126" s="13">
        <v>1732508.136986</v>
      </c>
      <c r="O126" s="14">
        <v>37552956.722395003</v>
      </c>
      <c r="P126" s="46">
        <v>37552956.722396001</v>
      </c>
      <c r="Q126" s="46" t="b">
        <v>1</v>
      </c>
      <c r="R126" s="13">
        <v>528994.65966600005</v>
      </c>
      <c r="S126" s="13">
        <v>25846530.837614998</v>
      </c>
      <c r="T126" s="13"/>
      <c r="U126" s="13"/>
      <c r="V126" s="13">
        <v>627535.36182999995</v>
      </c>
      <c r="W126" s="13">
        <v>3005848.1096339999</v>
      </c>
      <c r="X126" s="13"/>
      <c r="Y126" s="13"/>
      <c r="Z126" s="13">
        <v>90080.003194999998</v>
      </c>
      <c r="AA126" s="13">
        <v>2465469.0641890001</v>
      </c>
      <c r="AB126" s="13"/>
      <c r="AC126" s="13">
        <v>404753.87859899999</v>
      </c>
      <c r="AD126" s="13">
        <v>407964.10619800002</v>
      </c>
      <c r="AE126" s="13">
        <v>812717.98479699995</v>
      </c>
      <c r="AF126" s="13"/>
      <c r="AG126" s="13">
        <v>-89435</v>
      </c>
      <c r="AH126" s="14">
        <v>33287741.020925999</v>
      </c>
      <c r="AI126" s="14">
        <v>70840697.743321002</v>
      </c>
    </row>
    <row r="127" spans="1:35" x14ac:dyDescent="0.25">
      <c r="A127" s="1" t="s">
        <v>250</v>
      </c>
      <c r="B127" s="1" t="s">
        <v>251</v>
      </c>
      <c r="C127" s="1"/>
      <c r="D127" s="5">
        <v>49811703.345661998</v>
      </c>
      <c r="E127" s="5">
        <v>19043286.230602998</v>
      </c>
      <c r="G127" s="5">
        <v>878002.20720399998</v>
      </c>
      <c r="H127" s="5">
        <v>4279881.3055910002</v>
      </c>
      <c r="L127" s="5">
        <v>361130.59093599999</v>
      </c>
      <c r="M127" s="5">
        <v>55535.372802999998</v>
      </c>
      <c r="N127" s="5">
        <v>2948512.8182100002</v>
      </c>
      <c r="O127" s="6">
        <v>77378051.871009007</v>
      </c>
      <c r="P127" s="46">
        <v>77378051.871010005</v>
      </c>
      <c r="Q127" s="46" t="b">
        <v>1</v>
      </c>
      <c r="R127" s="5">
        <v>1087154.0820319999</v>
      </c>
      <c r="S127" s="5">
        <v>39502124.251696996</v>
      </c>
      <c r="T127" s="5">
        <v>13822117.207139</v>
      </c>
      <c r="V127" s="5">
        <v>1219868.25092</v>
      </c>
      <c r="W127" s="5">
        <v>4384170.3631109996</v>
      </c>
      <c r="Y127" s="5">
        <v>492616.46163500001</v>
      </c>
      <c r="Z127" s="5">
        <v>75755.527514000001</v>
      </c>
      <c r="AA127" s="5">
        <v>4195920.9215080002</v>
      </c>
      <c r="AC127" s="5">
        <v>864164</v>
      </c>
      <c r="AD127" s="5">
        <v>862225</v>
      </c>
      <c r="AE127" s="5">
        <v>1726389</v>
      </c>
      <c r="AH127" s="6">
        <v>66506116.065555997</v>
      </c>
      <c r="AI127" s="6">
        <v>143884167.93656501</v>
      </c>
    </row>
    <row r="128" spans="1:35" s="11" customFormat="1" x14ac:dyDescent="0.25">
      <c r="A128" s="8" t="s">
        <v>252</v>
      </c>
      <c r="B128" s="8" t="s">
        <v>253</v>
      </c>
      <c r="C128" s="8" t="s">
        <v>223</v>
      </c>
      <c r="D128" s="9"/>
      <c r="E128" s="9">
        <v>19043286.230602998</v>
      </c>
      <c r="F128" s="9"/>
      <c r="G128" s="9">
        <v>240028.14713</v>
      </c>
      <c r="H128" s="9"/>
      <c r="I128" s="9"/>
      <c r="J128" s="9"/>
      <c r="K128" s="9"/>
      <c r="L128" s="9">
        <v>361130.59093599999</v>
      </c>
      <c r="M128" s="9"/>
      <c r="N128" s="9"/>
      <c r="O128" s="10">
        <v>19644444.968669001</v>
      </c>
      <c r="P128" s="46">
        <v>19644444.968669001</v>
      </c>
      <c r="Q128" s="46" t="b">
        <v>1</v>
      </c>
      <c r="R128" s="9"/>
      <c r="S128" s="9"/>
      <c r="T128" s="9">
        <v>13822117.207139</v>
      </c>
      <c r="U128" s="9"/>
      <c r="V128" s="9">
        <v>333487.44867499999</v>
      </c>
      <c r="W128" s="9"/>
      <c r="X128" s="9"/>
      <c r="Y128" s="9">
        <v>492616.46163500001</v>
      </c>
      <c r="Z128" s="9"/>
      <c r="AA128" s="9"/>
      <c r="AB128" s="9"/>
      <c r="AC128" s="9">
        <v>237439.49452099999</v>
      </c>
      <c r="AD128" s="9">
        <v>236906.73085600001</v>
      </c>
      <c r="AE128" s="9">
        <v>474346.225377</v>
      </c>
      <c r="AF128" s="9"/>
      <c r="AG128" s="9"/>
      <c r="AH128" s="10">
        <v>15122567.342825999</v>
      </c>
      <c r="AI128" s="10">
        <v>34767012.311494999</v>
      </c>
    </row>
    <row r="129" spans="1:35" s="15" customFormat="1" x14ac:dyDescent="0.25">
      <c r="A129" s="12" t="s">
        <v>254</v>
      </c>
      <c r="B129" s="12" t="s">
        <v>255</v>
      </c>
      <c r="C129" s="12" t="s">
        <v>223</v>
      </c>
      <c r="D129" s="13">
        <v>49811703.345661998</v>
      </c>
      <c r="E129" s="13"/>
      <c r="F129" s="13"/>
      <c r="G129" s="13">
        <v>637974.06007400004</v>
      </c>
      <c r="H129" s="13">
        <v>4279881.3055910002</v>
      </c>
      <c r="I129" s="13"/>
      <c r="J129" s="13"/>
      <c r="K129" s="13"/>
      <c r="L129" s="13"/>
      <c r="M129" s="13">
        <v>55535.372802999998</v>
      </c>
      <c r="N129" s="13">
        <v>2948512.8182100002</v>
      </c>
      <c r="O129" s="14">
        <v>57733606.902340002</v>
      </c>
      <c r="P129" s="46">
        <v>57733606.902340002</v>
      </c>
      <c r="Q129" s="46" t="b">
        <v>1</v>
      </c>
      <c r="R129" s="13">
        <v>1087154.0820319999</v>
      </c>
      <c r="S129" s="13">
        <v>39502124.251696996</v>
      </c>
      <c r="T129" s="13"/>
      <c r="U129" s="13"/>
      <c r="V129" s="13">
        <v>886380.80224500003</v>
      </c>
      <c r="W129" s="13">
        <v>4384170.3631109996</v>
      </c>
      <c r="X129" s="13"/>
      <c r="Y129" s="13"/>
      <c r="Z129" s="13">
        <v>75755.527514000001</v>
      </c>
      <c r="AA129" s="13">
        <v>4195920.9215080002</v>
      </c>
      <c r="AB129" s="13"/>
      <c r="AC129" s="13">
        <v>626724.50547900004</v>
      </c>
      <c r="AD129" s="13">
        <v>625318.26914400002</v>
      </c>
      <c r="AE129" s="13">
        <v>1252042.7746230001</v>
      </c>
      <c r="AF129" s="13"/>
      <c r="AG129" s="13"/>
      <c r="AH129" s="14">
        <v>51383548.722729996</v>
      </c>
      <c r="AI129" s="14">
        <v>109117155.62507001</v>
      </c>
    </row>
    <row r="130" spans="1:35" x14ac:dyDescent="0.25">
      <c r="A130" s="1" t="s">
        <v>256</v>
      </c>
      <c r="B130" s="1" t="s">
        <v>257</v>
      </c>
      <c r="C130" s="1"/>
      <c r="D130" s="5">
        <v>22275572.137665</v>
      </c>
      <c r="E130" s="5">
        <v>19964561.959058002</v>
      </c>
      <c r="G130" s="5">
        <v>808231.01813500002</v>
      </c>
      <c r="H130" s="5">
        <v>2254916.5213739998</v>
      </c>
      <c r="L130" s="5">
        <v>907985.49764099997</v>
      </c>
      <c r="M130" s="5">
        <v>54580.728876000001</v>
      </c>
      <c r="N130" s="5">
        <v>1592590.95734</v>
      </c>
      <c r="O130" s="6">
        <v>47858438.820089005</v>
      </c>
      <c r="P130" s="46">
        <v>47858438.820088997</v>
      </c>
      <c r="Q130" s="46" t="b">
        <v>1</v>
      </c>
      <c r="R130" s="5">
        <v>374786.96511400002</v>
      </c>
      <c r="S130" s="5">
        <v>17776557.735236999</v>
      </c>
      <c r="T130" s="5">
        <v>14490803.322791001</v>
      </c>
      <c r="V130" s="5">
        <v>1122930.3871239999</v>
      </c>
      <c r="W130" s="5">
        <v>2309862.699085</v>
      </c>
      <c r="Y130" s="5">
        <v>1238578.5482890001</v>
      </c>
      <c r="Z130" s="5">
        <v>74453.302452000004</v>
      </c>
      <c r="AA130" s="5">
        <v>2266358.0351550002</v>
      </c>
      <c r="AC130" s="5">
        <v>803984</v>
      </c>
      <c r="AD130" s="5">
        <v>804877</v>
      </c>
      <c r="AE130" s="5">
        <v>1608861</v>
      </c>
      <c r="AH130" s="6">
        <v>41263191.995246999</v>
      </c>
      <c r="AI130" s="6">
        <v>89121630.815336004</v>
      </c>
    </row>
    <row r="131" spans="1:35" s="11" customFormat="1" x14ac:dyDescent="0.25">
      <c r="A131" s="8" t="s">
        <v>258</v>
      </c>
      <c r="B131" s="8" t="s">
        <v>259</v>
      </c>
      <c r="C131" s="8" t="s">
        <v>223</v>
      </c>
      <c r="D131" s="9"/>
      <c r="E131" s="9">
        <v>19964561.959058002</v>
      </c>
      <c r="F131" s="9"/>
      <c r="G131" s="9">
        <v>362997.52554300003</v>
      </c>
      <c r="H131" s="9"/>
      <c r="I131" s="9"/>
      <c r="J131" s="9"/>
      <c r="K131" s="9"/>
      <c r="L131" s="9">
        <v>907985.49764099997</v>
      </c>
      <c r="M131" s="9"/>
      <c r="N131" s="9"/>
      <c r="O131" s="10">
        <v>21235544.982242003</v>
      </c>
      <c r="P131" s="46">
        <v>21235544.982243001</v>
      </c>
      <c r="Q131" s="46" t="b">
        <v>1</v>
      </c>
      <c r="R131" s="9"/>
      <c r="S131" s="9"/>
      <c r="T131" s="9">
        <v>14490803.322791001</v>
      </c>
      <c r="U131" s="9"/>
      <c r="V131" s="9">
        <v>504337.17926800001</v>
      </c>
      <c r="W131" s="9"/>
      <c r="X131" s="9"/>
      <c r="Y131" s="9">
        <v>1238578.5482890001</v>
      </c>
      <c r="Z131" s="9"/>
      <c r="AA131" s="9"/>
      <c r="AB131" s="9"/>
      <c r="AC131" s="9">
        <v>385821.436598</v>
      </c>
      <c r="AD131" s="9">
        <v>386249.97565199999</v>
      </c>
      <c r="AE131" s="9">
        <v>772071.41225000005</v>
      </c>
      <c r="AF131" s="9"/>
      <c r="AG131" s="9"/>
      <c r="AH131" s="10">
        <v>17005790.462598003</v>
      </c>
      <c r="AI131" s="10">
        <v>38241335.444840007</v>
      </c>
    </row>
    <row r="132" spans="1:35" s="15" customFormat="1" x14ac:dyDescent="0.25">
      <c r="A132" s="12" t="s">
        <v>260</v>
      </c>
      <c r="B132" s="12" t="s">
        <v>261</v>
      </c>
      <c r="C132" s="12" t="s">
        <v>223</v>
      </c>
      <c r="D132" s="13">
        <v>22275572.137665</v>
      </c>
      <c r="E132" s="13"/>
      <c r="F132" s="13"/>
      <c r="G132" s="13">
        <v>445233.49259099999</v>
      </c>
      <c r="H132" s="13">
        <v>2254916.5213739998</v>
      </c>
      <c r="I132" s="13"/>
      <c r="J132" s="13"/>
      <c r="K132" s="13"/>
      <c r="L132" s="13"/>
      <c r="M132" s="13">
        <v>54580.728876000001</v>
      </c>
      <c r="N132" s="13">
        <v>1592590.95734</v>
      </c>
      <c r="O132" s="14">
        <v>26622893.837845996</v>
      </c>
      <c r="P132" s="46">
        <v>26622893.837846</v>
      </c>
      <c r="Q132" s="46" t="b">
        <v>1</v>
      </c>
      <c r="R132" s="13">
        <v>374786.96511400002</v>
      </c>
      <c r="S132" s="13">
        <v>17776557.735236999</v>
      </c>
      <c r="T132" s="13"/>
      <c r="U132" s="13"/>
      <c r="V132" s="13">
        <v>618593.20785500004</v>
      </c>
      <c r="W132" s="13">
        <v>2309862.699085</v>
      </c>
      <c r="X132" s="13"/>
      <c r="Y132" s="13"/>
      <c r="Z132" s="13">
        <v>74453.302452000004</v>
      </c>
      <c r="AA132" s="13">
        <v>2266358.0351550002</v>
      </c>
      <c r="AB132" s="13"/>
      <c r="AC132" s="13">
        <v>418162.563402</v>
      </c>
      <c r="AD132" s="13">
        <v>418627.02434800001</v>
      </c>
      <c r="AE132" s="13">
        <v>836789.58774999995</v>
      </c>
      <c r="AF132" s="13"/>
      <c r="AG132" s="13"/>
      <c r="AH132" s="14">
        <v>24257401.532648001</v>
      </c>
      <c r="AI132" s="14">
        <v>50880295.370493993</v>
      </c>
    </row>
    <row r="133" spans="1:35" x14ac:dyDescent="0.25">
      <c r="A133" s="1" t="s">
        <v>262</v>
      </c>
      <c r="B133" s="1" t="s">
        <v>263</v>
      </c>
      <c r="C133" s="1"/>
      <c r="D133" s="5">
        <v>66470589.419974998</v>
      </c>
      <c r="E133" s="5">
        <v>22906367.561831001</v>
      </c>
      <c r="G133" s="5">
        <v>1022148.044384</v>
      </c>
      <c r="H133" s="5">
        <v>6016103.2058150005</v>
      </c>
      <c r="L133" s="5">
        <v>1155618.057021</v>
      </c>
      <c r="M133" s="5">
        <v>62300.892807999997</v>
      </c>
      <c r="N133" s="5">
        <v>3591769.328925</v>
      </c>
      <c r="O133" s="6">
        <v>101224896.51075901</v>
      </c>
      <c r="P133" s="46">
        <v>101224896.510759</v>
      </c>
      <c r="Q133" s="46" t="b">
        <v>1</v>
      </c>
      <c r="R133" s="5">
        <v>1427785.8611300001</v>
      </c>
      <c r="S133" s="5">
        <v>52736056.644956999</v>
      </c>
      <c r="T133" s="5">
        <v>16626043.078670001</v>
      </c>
      <c r="V133" s="5">
        <v>1420139.8776149999</v>
      </c>
      <c r="W133" s="5">
        <v>6162699.2650220003</v>
      </c>
      <c r="Y133" s="5">
        <v>1576372.903707</v>
      </c>
      <c r="Z133" s="5">
        <v>84984.339909999995</v>
      </c>
      <c r="AA133" s="5">
        <v>5111315.7722730003</v>
      </c>
      <c r="AC133" s="5">
        <v>1000601</v>
      </c>
      <c r="AD133" s="5">
        <v>1034215</v>
      </c>
      <c r="AE133" s="5">
        <v>2034816</v>
      </c>
      <c r="AH133" s="6">
        <v>87180213.743284002</v>
      </c>
      <c r="AI133" s="6">
        <v>188405110.25404301</v>
      </c>
    </row>
    <row r="134" spans="1:35" s="11" customFormat="1" x14ac:dyDescent="0.25">
      <c r="A134" s="8" t="s">
        <v>264</v>
      </c>
      <c r="B134" s="8" t="s">
        <v>265</v>
      </c>
      <c r="C134" s="8" t="s">
        <v>223</v>
      </c>
      <c r="D134" s="9"/>
      <c r="E134" s="9">
        <v>22906367.561831001</v>
      </c>
      <c r="F134" s="9"/>
      <c r="G134" s="9">
        <v>247581.91341099999</v>
      </c>
      <c r="H134" s="9"/>
      <c r="I134" s="9"/>
      <c r="J134" s="9"/>
      <c r="K134" s="9"/>
      <c r="L134" s="9">
        <v>1155618.057021</v>
      </c>
      <c r="M134" s="9"/>
      <c r="N134" s="9"/>
      <c r="O134" s="10">
        <v>24309567.532263</v>
      </c>
      <c r="P134" s="46">
        <v>24309567.532263</v>
      </c>
      <c r="Q134" s="46" t="b">
        <v>1</v>
      </c>
      <c r="R134" s="9"/>
      <c r="S134" s="9"/>
      <c r="T134" s="9">
        <v>16626043.078670001</v>
      </c>
      <c r="U134" s="9"/>
      <c r="V134" s="9">
        <v>343982.410516</v>
      </c>
      <c r="W134" s="9"/>
      <c r="X134" s="9"/>
      <c r="Y134" s="9">
        <v>1576372.903707</v>
      </c>
      <c r="Z134" s="9"/>
      <c r="AA134" s="9"/>
      <c r="AB134" s="9"/>
      <c r="AC134" s="9">
        <v>252435.69960699999</v>
      </c>
      <c r="AD134" s="9">
        <v>260915.97656800001</v>
      </c>
      <c r="AE134" s="9">
        <v>513351.67617500003</v>
      </c>
      <c r="AF134" s="9"/>
      <c r="AG134" s="9"/>
      <c r="AH134" s="10">
        <v>19059750.069068</v>
      </c>
      <c r="AI134" s="10">
        <v>43369317.601330996</v>
      </c>
    </row>
    <row r="135" spans="1:35" s="15" customFormat="1" x14ac:dyDescent="0.25">
      <c r="A135" s="12" t="s">
        <v>266</v>
      </c>
      <c r="B135" s="12" t="s">
        <v>267</v>
      </c>
      <c r="C135" s="12" t="s">
        <v>223</v>
      </c>
      <c r="D135" s="13">
        <v>66470589.419974998</v>
      </c>
      <c r="E135" s="13"/>
      <c r="F135" s="13"/>
      <c r="G135" s="13">
        <v>774566.13097299996</v>
      </c>
      <c r="H135" s="13">
        <v>6016103.2058150005</v>
      </c>
      <c r="I135" s="13"/>
      <c r="J135" s="13"/>
      <c r="K135" s="13"/>
      <c r="L135" s="13"/>
      <c r="M135" s="13">
        <v>62300.892807999997</v>
      </c>
      <c r="N135" s="13">
        <v>3591769.328925</v>
      </c>
      <c r="O135" s="14">
        <v>76915328.978496</v>
      </c>
      <c r="P135" s="46">
        <v>76915328.978496</v>
      </c>
      <c r="Q135" s="46" t="b">
        <v>1</v>
      </c>
      <c r="R135" s="13">
        <v>1427785.8611300001</v>
      </c>
      <c r="S135" s="13">
        <v>52736056.644956999</v>
      </c>
      <c r="T135" s="13"/>
      <c r="U135" s="13"/>
      <c r="V135" s="13">
        <v>1076157.467098</v>
      </c>
      <c r="W135" s="13">
        <v>6162699.2650220003</v>
      </c>
      <c r="X135" s="13"/>
      <c r="Y135" s="13"/>
      <c r="Z135" s="13">
        <v>84984.339909999995</v>
      </c>
      <c r="AA135" s="13">
        <v>5111315.7722730003</v>
      </c>
      <c r="AB135" s="13"/>
      <c r="AC135" s="13">
        <v>748165.30039300001</v>
      </c>
      <c r="AD135" s="13">
        <v>773299.02343199996</v>
      </c>
      <c r="AE135" s="13">
        <v>1521464.3238249999</v>
      </c>
      <c r="AF135" s="13"/>
      <c r="AG135" s="13"/>
      <c r="AH135" s="14">
        <v>68120463.674215004</v>
      </c>
      <c r="AI135" s="14">
        <v>145035792.652711</v>
      </c>
    </row>
    <row r="136" spans="1:35" x14ac:dyDescent="0.25">
      <c r="A136" s="1" t="s">
        <v>268</v>
      </c>
      <c r="B136" s="1" t="s">
        <v>269</v>
      </c>
      <c r="C136" s="1"/>
      <c r="D136" s="5">
        <v>60548734.194045998</v>
      </c>
      <c r="E136" s="5">
        <v>15827768.177983999</v>
      </c>
      <c r="G136" s="5">
        <v>956856.21064599999</v>
      </c>
      <c r="H136" s="5">
        <v>5403264.6408310002</v>
      </c>
      <c r="L136" s="5">
        <v>206360.396973</v>
      </c>
      <c r="M136" s="5">
        <v>59561.479800000001</v>
      </c>
      <c r="N136" s="5">
        <v>3360475.2928269999</v>
      </c>
      <c r="O136" s="6">
        <v>86363020.393106982</v>
      </c>
      <c r="P136" s="46">
        <v>86363020.393106997</v>
      </c>
      <c r="Q136" s="46" t="b">
        <v>1</v>
      </c>
      <c r="R136" s="5">
        <v>1375929.2791909999</v>
      </c>
      <c r="S136" s="5">
        <v>47962464.308812</v>
      </c>
      <c r="T136" s="5">
        <v>11488209.7677</v>
      </c>
      <c r="V136" s="5">
        <v>1329425.487186</v>
      </c>
      <c r="W136" s="5">
        <v>5534927.4923649998</v>
      </c>
      <c r="Y136" s="5">
        <v>281495.201818</v>
      </c>
      <c r="Z136" s="5">
        <v>81247.520166999995</v>
      </c>
      <c r="AA136" s="5">
        <v>4782169.6756069995</v>
      </c>
      <c r="AD136" s="5">
        <v>968432</v>
      </c>
      <c r="AE136" s="5">
        <v>968432</v>
      </c>
      <c r="AG136" s="5">
        <v>-150727</v>
      </c>
      <c r="AH136" s="6">
        <v>73653573.732845992</v>
      </c>
      <c r="AI136" s="6">
        <v>160016594.12595296</v>
      </c>
    </row>
    <row r="137" spans="1:35" s="11" customFormat="1" x14ac:dyDescent="0.25">
      <c r="A137" s="8" t="s">
        <v>270</v>
      </c>
      <c r="B137" s="8" t="s">
        <v>271</v>
      </c>
      <c r="C137" s="8" t="s">
        <v>223</v>
      </c>
      <c r="D137" s="9"/>
      <c r="E137" s="9">
        <v>15827768.177983999</v>
      </c>
      <c r="F137" s="9"/>
      <c r="G137" s="9">
        <v>189640.57490899999</v>
      </c>
      <c r="H137" s="9"/>
      <c r="I137" s="9"/>
      <c r="J137" s="9"/>
      <c r="K137" s="9"/>
      <c r="L137" s="9">
        <v>206360.396973</v>
      </c>
      <c r="M137" s="9"/>
      <c r="N137" s="9"/>
      <c r="O137" s="10">
        <v>16223769.149866</v>
      </c>
      <c r="P137" s="46">
        <v>16223769.149866</v>
      </c>
      <c r="Q137" s="46" t="b">
        <v>1</v>
      </c>
      <c r="R137" s="9"/>
      <c r="S137" s="9"/>
      <c r="T137" s="9">
        <v>11488209.7677</v>
      </c>
      <c r="U137" s="9"/>
      <c r="V137" s="9">
        <v>263480.56362500001</v>
      </c>
      <c r="W137" s="9"/>
      <c r="X137" s="9"/>
      <c r="Y137" s="9">
        <v>281495.201818</v>
      </c>
      <c r="Z137" s="9"/>
      <c r="AA137" s="9"/>
      <c r="AB137" s="9"/>
      <c r="AC137" s="9"/>
      <c r="AD137" s="9">
        <v>194758.82449299999</v>
      </c>
      <c r="AE137" s="9">
        <v>194758.82449299999</v>
      </c>
      <c r="AF137" s="9"/>
      <c r="AG137" s="9"/>
      <c r="AH137" s="10">
        <v>12227944.357636001</v>
      </c>
      <c r="AI137" s="10">
        <v>28451713.507502001</v>
      </c>
    </row>
    <row r="138" spans="1:35" s="15" customFormat="1" x14ac:dyDescent="0.25">
      <c r="A138" s="12" t="s">
        <v>272</v>
      </c>
      <c r="B138" s="12" t="s">
        <v>273</v>
      </c>
      <c r="C138" s="12" t="s">
        <v>223</v>
      </c>
      <c r="D138" s="13">
        <v>60548734.194045998</v>
      </c>
      <c r="E138" s="13"/>
      <c r="F138" s="13"/>
      <c r="G138" s="13">
        <v>767215.63573600003</v>
      </c>
      <c r="H138" s="13">
        <v>5403264.6408310002</v>
      </c>
      <c r="I138" s="13"/>
      <c r="J138" s="13"/>
      <c r="K138" s="13"/>
      <c r="L138" s="13"/>
      <c r="M138" s="13">
        <v>59561.479800000001</v>
      </c>
      <c r="N138" s="13">
        <v>3360475.2928269999</v>
      </c>
      <c r="O138" s="14">
        <v>70139251.243239999</v>
      </c>
      <c r="P138" s="46">
        <v>70139251.243240997</v>
      </c>
      <c r="Q138" s="46" t="b">
        <v>1</v>
      </c>
      <c r="R138" s="13">
        <v>1375929.2791909999</v>
      </c>
      <c r="S138" s="13">
        <v>47962464.308812</v>
      </c>
      <c r="T138" s="13"/>
      <c r="U138" s="13"/>
      <c r="V138" s="13">
        <v>1065944.923561</v>
      </c>
      <c r="W138" s="13">
        <v>5534927.4923649998</v>
      </c>
      <c r="X138" s="13"/>
      <c r="Y138" s="13"/>
      <c r="Z138" s="13">
        <v>81247.520166999995</v>
      </c>
      <c r="AA138" s="13">
        <v>4782169.6756069995</v>
      </c>
      <c r="AB138" s="13"/>
      <c r="AC138" s="13"/>
      <c r="AD138" s="13">
        <v>773673.17550699995</v>
      </c>
      <c r="AE138" s="13">
        <v>773673.17550699995</v>
      </c>
      <c r="AF138" s="13"/>
      <c r="AG138" s="13">
        <v>-150727</v>
      </c>
      <c r="AH138" s="14">
        <v>61425629.37521001</v>
      </c>
      <c r="AI138" s="14">
        <v>131564880.61845002</v>
      </c>
    </row>
    <row r="139" spans="1:35" x14ac:dyDescent="0.25">
      <c r="A139" s="1" t="s">
        <v>274</v>
      </c>
      <c r="B139" s="1" t="s">
        <v>275</v>
      </c>
      <c r="C139" s="1"/>
      <c r="D139" s="5">
        <v>66997764.02318</v>
      </c>
      <c r="E139" s="5">
        <v>26036199.204888001</v>
      </c>
      <c r="G139" s="5">
        <v>936966.41195600003</v>
      </c>
      <c r="H139" s="5">
        <v>5983277.9870809997</v>
      </c>
      <c r="L139" s="5">
        <v>639717.27212099999</v>
      </c>
      <c r="M139" s="5">
        <v>75873.439075999995</v>
      </c>
      <c r="N139" s="5">
        <v>4495301.205116</v>
      </c>
      <c r="O139" s="6">
        <v>105165099.54341801</v>
      </c>
      <c r="P139" s="46">
        <v>105165099.54341801</v>
      </c>
      <c r="Q139" s="46" t="b">
        <v>1</v>
      </c>
      <c r="R139" s="5">
        <v>1224952.4093899999</v>
      </c>
      <c r="S139" s="5">
        <v>53368460.564332999</v>
      </c>
      <c r="T139" s="5">
        <v>18897757.071993999</v>
      </c>
      <c r="V139" s="5">
        <v>1301791.23554</v>
      </c>
      <c r="W139" s="5">
        <v>6129074.1850589998</v>
      </c>
      <c r="Y139" s="5">
        <v>872635.18225499999</v>
      </c>
      <c r="Z139" s="5">
        <v>103498.58318099999</v>
      </c>
      <c r="AA139" s="5">
        <v>6397098.9912369996</v>
      </c>
      <c r="AC139" s="5">
        <v>928925</v>
      </c>
      <c r="AD139" s="5">
        <v>940894</v>
      </c>
      <c r="AE139" s="5">
        <v>1869819</v>
      </c>
      <c r="AG139" s="5">
        <v>-121430</v>
      </c>
      <c r="AH139" s="6">
        <v>90043657.222988993</v>
      </c>
      <c r="AI139" s="6">
        <v>195208756.76640701</v>
      </c>
    </row>
    <row r="140" spans="1:35" s="11" customFormat="1" x14ac:dyDescent="0.25">
      <c r="A140" s="8" t="s">
        <v>276</v>
      </c>
      <c r="B140" s="8" t="s">
        <v>277</v>
      </c>
      <c r="C140" s="8" t="s">
        <v>223</v>
      </c>
      <c r="D140" s="9"/>
      <c r="E140" s="9">
        <v>26036199.204888001</v>
      </c>
      <c r="F140" s="9"/>
      <c r="G140" s="9">
        <v>256149.81376700001</v>
      </c>
      <c r="H140" s="9"/>
      <c r="I140" s="9"/>
      <c r="J140" s="9"/>
      <c r="K140" s="9"/>
      <c r="L140" s="9">
        <v>639717.27212099999</v>
      </c>
      <c r="M140" s="9"/>
      <c r="N140" s="9"/>
      <c r="O140" s="10">
        <v>26932066.290776003</v>
      </c>
      <c r="P140" s="46">
        <v>26932066.290775999</v>
      </c>
      <c r="Q140" s="46" t="b">
        <v>1</v>
      </c>
      <c r="R140" s="9"/>
      <c r="S140" s="9"/>
      <c r="T140" s="9">
        <v>18897757.071993999</v>
      </c>
      <c r="U140" s="9"/>
      <c r="V140" s="9">
        <v>355886.377882</v>
      </c>
      <c r="W140" s="9"/>
      <c r="X140" s="9"/>
      <c r="Y140" s="9">
        <v>872635.18225499999</v>
      </c>
      <c r="Z140" s="9"/>
      <c r="AA140" s="9"/>
      <c r="AB140" s="9"/>
      <c r="AC140" s="9">
        <v>256062.881715</v>
      </c>
      <c r="AD140" s="9">
        <v>259362.19719400001</v>
      </c>
      <c r="AE140" s="9">
        <v>515425.07890900003</v>
      </c>
      <c r="AF140" s="9"/>
      <c r="AG140" s="9"/>
      <c r="AH140" s="10">
        <v>20641703.711039998</v>
      </c>
      <c r="AI140" s="10">
        <v>47573770.001816005</v>
      </c>
    </row>
    <row r="141" spans="1:35" s="15" customFormat="1" x14ac:dyDescent="0.25">
      <c r="A141" s="12" t="s">
        <v>278</v>
      </c>
      <c r="B141" s="12" t="s">
        <v>279</v>
      </c>
      <c r="C141" s="12" t="s">
        <v>223</v>
      </c>
      <c r="D141" s="13">
        <v>66997764.02318</v>
      </c>
      <c r="E141" s="13"/>
      <c r="F141" s="13"/>
      <c r="G141" s="13">
        <v>680816.59818800003</v>
      </c>
      <c r="H141" s="13">
        <v>5983277.9870809997</v>
      </c>
      <c r="I141" s="13"/>
      <c r="J141" s="13"/>
      <c r="K141" s="13"/>
      <c r="L141" s="13"/>
      <c r="M141" s="13">
        <v>75873.439075999995</v>
      </c>
      <c r="N141" s="13">
        <v>4495301.205116</v>
      </c>
      <c r="O141" s="14">
        <v>78233033.252641022</v>
      </c>
      <c r="P141" s="46">
        <v>78233033.252641007</v>
      </c>
      <c r="Q141" s="46" t="b">
        <v>1</v>
      </c>
      <c r="R141" s="13">
        <v>1224952.4093899999</v>
      </c>
      <c r="S141" s="13">
        <v>53368460.564332999</v>
      </c>
      <c r="T141" s="13"/>
      <c r="U141" s="13"/>
      <c r="V141" s="13">
        <v>945904.85765799996</v>
      </c>
      <c r="W141" s="13">
        <v>6129074.1850589998</v>
      </c>
      <c r="X141" s="13"/>
      <c r="Y141" s="13"/>
      <c r="Z141" s="13">
        <v>103498.58318099999</v>
      </c>
      <c r="AA141" s="13">
        <v>6397098.9912369996</v>
      </c>
      <c r="AB141" s="13"/>
      <c r="AC141" s="13">
        <v>672862.11828499998</v>
      </c>
      <c r="AD141" s="13">
        <v>681531.80280599999</v>
      </c>
      <c r="AE141" s="13">
        <v>1354393.9210910001</v>
      </c>
      <c r="AF141" s="13"/>
      <c r="AG141" s="13">
        <v>-121430</v>
      </c>
      <c r="AH141" s="14">
        <v>69401953.511949018</v>
      </c>
      <c r="AI141" s="14">
        <v>147634986.76459002</v>
      </c>
    </row>
    <row r="142" spans="1:35" x14ac:dyDescent="0.25">
      <c r="A142" s="1" t="s">
        <v>280</v>
      </c>
      <c r="B142" s="1" t="s">
        <v>281</v>
      </c>
      <c r="C142" s="1"/>
      <c r="D142" s="5">
        <v>63616626.429912999</v>
      </c>
      <c r="E142" s="5">
        <v>28978822.654428001</v>
      </c>
      <c r="G142" s="5">
        <v>817027.85439200001</v>
      </c>
      <c r="H142" s="5">
        <v>6239985.2072830005</v>
      </c>
      <c r="L142" s="5">
        <v>722261.18187199999</v>
      </c>
      <c r="M142" s="5">
        <v>60806.667530999999</v>
      </c>
      <c r="N142" s="5">
        <v>783902.125183</v>
      </c>
      <c r="O142" s="6">
        <v>101219432.12060201</v>
      </c>
      <c r="P142" s="46">
        <v>101219432.120602</v>
      </c>
      <c r="Q142" s="46" t="b">
        <v>1</v>
      </c>
      <c r="R142" s="5">
        <v>1298420.355309</v>
      </c>
      <c r="S142" s="5">
        <v>50539858.269657001</v>
      </c>
      <c r="T142" s="5">
        <v>21033590.442531999</v>
      </c>
      <c r="V142" s="5">
        <v>1135152.4307250001</v>
      </c>
      <c r="W142" s="5">
        <v>6392036.6614560001</v>
      </c>
      <c r="Y142" s="5">
        <v>985232.92327100004</v>
      </c>
      <c r="Z142" s="5">
        <v>82946.074594999998</v>
      </c>
      <c r="AA142" s="5">
        <v>1115542.4887949999</v>
      </c>
      <c r="AC142" s="5">
        <v>846372</v>
      </c>
      <c r="AD142" s="5">
        <v>871270</v>
      </c>
      <c r="AE142" s="5">
        <v>1717642</v>
      </c>
      <c r="AH142" s="6">
        <v>84300421.646339998</v>
      </c>
      <c r="AI142" s="6">
        <v>185519853.76694202</v>
      </c>
    </row>
    <row r="143" spans="1:35" s="11" customFormat="1" x14ac:dyDescent="0.25">
      <c r="A143" s="8" t="s">
        <v>282</v>
      </c>
      <c r="B143" s="8" t="s">
        <v>283</v>
      </c>
      <c r="C143" s="8" t="s">
        <v>223</v>
      </c>
      <c r="D143" s="9"/>
      <c r="E143" s="9">
        <v>28978822.654428001</v>
      </c>
      <c r="F143" s="9"/>
      <c r="G143" s="9">
        <v>226001.07391899999</v>
      </c>
      <c r="H143" s="9"/>
      <c r="I143" s="9"/>
      <c r="J143" s="9"/>
      <c r="K143" s="9"/>
      <c r="L143" s="9">
        <v>722261.18187199999</v>
      </c>
      <c r="M143" s="9"/>
      <c r="N143" s="9"/>
      <c r="O143" s="10">
        <v>29927084.910218999</v>
      </c>
      <c r="P143" s="46">
        <v>29927084.910218999</v>
      </c>
      <c r="Q143" s="46" t="b">
        <v>1</v>
      </c>
      <c r="R143" s="9"/>
      <c r="S143" s="9"/>
      <c r="T143" s="9">
        <v>21033590.442531999</v>
      </c>
      <c r="U143" s="9"/>
      <c r="V143" s="9">
        <v>313998.68073800002</v>
      </c>
      <c r="W143" s="9"/>
      <c r="X143" s="9"/>
      <c r="Y143" s="9">
        <v>985232.92327100004</v>
      </c>
      <c r="Z143" s="9"/>
      <c r="AA143" s="9"/>
      <c r="AB143" s="9"/>
      <c r="AC143" s="9">
        <v>261229.19647900001</v>
      </c>
      <c r="AD143" s="9">
        <v>268913.860591</v>
      </c>
      <c r="AE143" s="9">
        <v>530143.05706999998</v>
      </c>
      <c r="AF143" s="9"/>
      <c r="AG143" s="9"/>
      <c r="AH143" s="10">
        <v>22862965.103610996</v>
      </c>
      <c r="AI143" s="10">
        <v>52790050.013829991</v>
      </c>
    </row>
    <row r="144" spans="1:35" s="15" customFormat="1" x14ac:dyDescent="0.25">
      <c r="A144" s="12" t="s">
        <v>284</v>
      </c>
      <c r="B144" s="12" t="s">
        <v>285</v>
      </c>
      <c r="C144" s="12" t="s">
        <v>223</v>
      </c>
      <c r="D144" s="13">
        <v>63616626.429912999</v>
      </c>
      <c r="E144" s="13"/>
      <c r="F144" s="13"/>
      <c r="G144" s="13">
        <v>591026.78047300002</v>
      </c>
      <c r="H144" s="13">
        <v>6239985.2072830005</v>
      </c>
      <c r="I144" s="13"/>
      <c r="J144" s="13"/>
      <c r="K144" s="13"/>
      <c r="L144" s="13"/>
      <c r="M144" s="13">
        <v>60806.667530999999</v>
      </c>
      <c r="N144" s="13">
        <v>783902.125183</v>
      </c>
      <c r="O144" s="14">
        <v>71292347.210382998</v>
      </c>
      <c r="P144" s="46">
        <v>71292347.210382998</v>
      </c>
      <c r="Q144" s="46" t="b">
        <v>1</v>
      </c>
      <c r="R144" s="13">
        <v>1298420.355309</v>
      </c>
      <c r="S144" s="13">
        <v>50539858.269657001</v>
      </c>
      <c r="T144" s="13"/>
      <c r="U144" s="13"/>
      <c r="V144" s="13">
        <v>821153.74998700002</v>
      </c>
      <c r="W144" s="13">
        <v>6392036.6614560001</v>
      </c>
      <c r="X144" s="13"/>
      <c r="Y144" s="13"/>
      <c r="Z144" s="13">
        <v>82946.074594999998</v>
      </c>
      <c r="AA144" s="13">
        <v>1115542.4887949999</v>
      </c>
      <c r="AB144" s="13"/>
      <c r="AC144" s="13">
        <v>585142.80352099997</v>
      </c>
      <c r="AD144" s="13">
        <v>602356.13940900005</v>
      </c>
      <c r="AE144" s="13">
        <v>1187498.9429299999</v>
      </c>
      <c r="AF144" s="13"/>
      <c r="AG144" s="13"/>
      <c r="AH144" s="14">
        <v>61437456.542728998</v>
      </c>
      <c r="AI144" s="14">
        <v>132729803.75311199</v>
      </c>
    </row>
    <row r="145" spans="1:35" x14ac:dyDescent="0.25">
      <c r="A145" s="1" t="s">
        <v>286</v>
      </c>
      <c r="B145" s="1" t="s">
        <v>287</v>
      </c>
      <c r="C145" s="1"/>
      <c r="D145" s="5">
        <v>34661435.218649998</v>
      </c>
      <c r="E145" s="5">
        <v>23088615.859469999</v>
      </c>
      <c r="G145" s="5">
        <v>496511.96674</v>
      </c>
      <c r="H145" s="5">
        <v>4356489.2898509996</v>
      </c>
      <c r="L145" s="5">
        <v>301286.038459</v>
      </c>
      <c r="M145" s="5">
        <v>64210.180662999999</v>
      </c>
      <c r="N145" s="5">
        <v>4114509.9300319999</v>
      </c>
      <c r="O145" s="6">
        <v>67083058.483864993</v>
      </c>
      <c r="P145" s="46">
        <v>67083058.483864002</v>
      </c>
      <c r="Q145" s="46" t="b">
        <v>1</v>
      </c>
      <c r="R145" s="5">
        <v>836678.95326099999</v>
      </c>
      <c r="S145" s="5">
        <v>27407338.959024001</v>
      </c>
      <c r="T145" s="5">
        <v>16758323.678785</v>
      </c>
      <c r="V145" s="5">
        <v>689837.88361699996</v>
      </c>
      <c r="W145" s="5">
        <v>4462645.0754190003</v>
      </c>
      <c r="Y145" s="5">
        <v>410982.80215200002</v>
      </c>
      <c r="Z145" s="5">
        <v>87588.790032999997</v>
      </c>
      <c r="AA145" s="5">
        <v>5855208.8329229997</v>
      </c>
      <c r="AD145" s="5">
        <v>511728</v>
      </c>
      <c r="AE145" s="5">
        <v>511728</v>
      </c>
      <c r="AH145" s="6">
        <v>57020332.975213997</v>
      </c>
      <c r="AI145" s="6">
        <v>124103391.459079</v>
      </c>
    </row>
    <row r="146" spans="1:35" s="11" customFormat="1" x14ac:dyDescent="0.25">
      <c r="A146" s="8" t="s">
        <v>288</v>
      </c>
      <c r="B146" s="8" t="s">
        <v>289</v>
      </c>
      <c r="C146" s="8" t="s">
        <v>223</v>
      </c>
      <c r="D146" s="9"/>
      <c r="E146" s="9">
        <v>23088615.859469999</v>
      </c>
      <c r="F146" s="9"/>
      <c r="G146" s="9">
        <v>185341.99575500001</v>
      </c>
      <c r="H146" s="9"/>
      <c r="I146" s="9"/>
      <c r="J146" s="9"/>
      <c r="K146" s="9"/>
      <c r="L146" s="9">
        <v>301286.038459</v>
      </c>
      <c r="M146" s="9"/>
      <c r="N146" s="9"/>
      <c r="O146" s="10">
        <v>23575243.893683996</v>
      </c>
      <c r="P146" s="46">
        <v>23575243.893683001</v>
      </c>
      <c r="Q146" s="46" t="b">
        <v>1</v>
      </c>
      <c r="R146" s="9"/>
      <c r="S146" s="9"/>
      <c r="T146" s="9">
        <v>16758323.678785</v>
      </c>
      <c r="U146" s="9"/>
      <c r="V146" s="9">
        <v>257508.25490900001</v>
      </c>
      <c r="W146" s="9"/>
      <c r="X146" s="9"/>
      <c r="Y146" s="9">
        <v>410982.80215200002</v>
      </c>
      <c r="Z146" s="9"/>
      <c r="AA146" s="9"/>
      <c r="AB146" s="9"/>
      <c r="AC146" s="9"/>
      <c r="AD146" s="9">
        <v>200701.46507400001</v>
      </c>
      <c r="AE146" s="9">
        <v>200701.46507400001</v>
      </c>
      <c r="AF146" s="9"/>
      <c r="AG146" s="9"/>
      <c r="AH146" s="10">
        <v>17627516.200920001</v>
      </c>
      <c r="AI146" s="10">
        <v>41202760.094604</v>
      </c>
    </row>
    <row r="147" spans="1:35" s="15" customFormat="1" x14ac:dyDescent="0.25">
      <c r="A147" s="12" t="s">
        <v>290</v>
      </c>
      <c r="B147" s="12" t="s">
        <v>291</v>
      </c>
      <c r="C147" s="12" t="s">
        <v>223</v>
      </c>
      <c r="D147" s="13">
        <v>34661435.218649998</v>
      </c>
      <c r="E147" s="13"/>
      <c r="F147" s="13"/>
      <c r="G147" s="13">
        <v>311169.97098599997</v>
      </c>
      <c r="H147" s="13">
        <v>4356489.2898509996</v>
      </c>
      <c r="I147" s="13"/>
      <c r="J147" s="13"/>
      <c r="K147" s="13"/>
      <c r="L147" s="13"/>
      <c r="M147" s="13">
        <v>64210.180662999999</v>
      </c>
      <c r="N147" s="13">
        <v>4114509.9300319999</v>
      </c>
      <c r="O147" s="14">
        <v>43507814.590181999</v>
      </c>
      <c r="P147" s="46">
        <v>43507814.590181001</v>
      </c>
      <c r="Q147" s="46" t="b">
        <v>1</v>
      </c>
      <c r="R147" s="13">
        <v>836678.95326099999</v>
      </c>
      <c r="S147" s="13">
        <v>27407338.959024001</v>
      </c>
      <c r="T147" s="13"/>
      <c r="U147" s="13"/>
      <c r="V147" s="13">
        <v>432329.628708</v>
      </c>
      <c r="W147" s="13">
        <v>4462645.0754190003</v>
      </c>
      <c r="X147" s="13"/>
      <c r="Y147" s="13"/>
      <c r="Z147" s="13">
        <v>87588.790032999997</v>
      </c>
      <c r="AA147" s="13">
        <v>5855208.8329229997</v>
      </c>
      <c r="AB147" s="13"/>
      <c r="AC147" s="13"/>
      <c r="AD147" s="13">
        <v>311026.53492599999</v>
      </c>
      <c r="AE147" s="13">
        <v>311026.53492599999</v>
      </c>
      <c r="AF147" s="13"/>
      <c r="AG147" s="13"/>
      <c r="AH147" s="14">
        <v>39392816.774294004</v>
      </c>
      <c r="AI147" s="14">
        <v>82900631.364475995</v>
      </c>
    </row>
    <row r="148" spans="1:35" x14ac:dyDescent="0.25">
      <c r="A148" s="1" t="s">
        <v>292</v>
      </c>
      <c r="B148" s="1" t="s">
        <v>293</v>
      </c>
      <c r="C148" s="1"/>
      <c r="D148" s="5">
        <v>41531043.573565997</v>
      </c>
      <c r="E148" s="5">
        <v>30029171.164999999</v>
      </c>
      <c r="G148" s="5">
        <v>509716.76756499999</v>
      </c>
      <c r="H148" s="5">
        <v>3187755.2964570001</v>
      </c>
      <c r="L148" s="5">
        <v>3363673.7650449998</v>
      </c>
      <c r="M148" s="5">
        <v>65745.912198000005</v>
      </c>
      <c r="N148" s="5">
        <v>3345730.6098409998</v>
      </c>
      <c r="O148" s="6">
        <v>82032837.089671999</v>
      </c>
      <c r="P148" s="46">
        <v>82032837.089671999</v>
      </c>
      <c r="Q148" s="46" t="b">
        <v>1</v>
      </c>
      <c r="R148" s="5">
        <v>795666.82923200005</v>
      </c>
      <c r="S148" s="5">
        <v>33046080.66934</v>
      </c>
      <c r="T148" s="5">
        <v>21795960.972789001</v>
      </c>
      <c r="V148" s="5">
        <v>708184.21253699996</v>
      </c>
      <c r="W148" s="5">
        <v>3265432.2159159998</v>
      </c>
      <c r="Y148" s="5">
        <v>4588370.8271209998</v>
      </c>
      <c r="Z148" s="5">
        <v>89683.673829000007</v>
      </c>
      <c r="AA148" s="5">
        <v>4761187.0556779997</v>
      </c>
      <c r="AC148" s="5">
        <v>492724</v>
      </c>
      <c r="AD148" s="5">
        <v>495344</v>
      </c>
      <c r="AE148" s="5">
        <v>988068</v>
      </c>
      <c r="AH148" s="6">
        <v>70038634.456441984</v>
      </c>
      <c r="AI148" s="6">
        <v>152071471.54611397</v>
      </c>
    </row>
    <row r="149" spans="1:35" s="11" customFormat="1" x14ac:dyDescent="0.25">
      <c r="A149" s="8" t="s">
        <v>294</v>
      </c>
      <c r="B149" s="8" t="s">
        <v>295</v>
      </c>
      <c r="C149" s="8" t="s">
        <v>223</v>
      </c>
      <c r="D149" s="9"/>
      <c r="E149" s="9">
        <v>30029171.164999999</v>
      </c>
      <c r="F149" s="9"/>
      <c r="G149" s="9">
        <v>220593.962245</v>
      </c>
      <c r="H149" s="9"/>
      <c r="I149" s="9"/>
      <c r="J149" s="9"/>
      <c r="K149" s="9"/>
      <c r="L149" s="9">
        <v>3363673.7650449998</v>
      </c>
      <c r="M149" s="9"/>
      <c r="N149" s="9"/>
      <c r="O149" s="10">
        <v>33613438.892289996</v>
      </c>
      <c r="P149" s="46">
        <v>33613438.892291002</v>
      </c>
      <c r="Q149" s="46" t="b">
        <v>1</v>
      </c>
      <c r="R149" s="9"/>
      <c r="S149" s="9"/>
      <c r="T149" s="9">
        <v>21795960.972789001</v>
      </c>
      <c r="U149" s="9"/>
      <c r="V149" s="9">
        <v>306486.21231199999</v>
      </c>
      <c r="W149" s="9"/>
      <c r="X149" s="9"/>
      <c r="Y149" s="9">
        <v>4588370.8271209998</v>
      </c>
      <c r="Z149" s="9"/>
      <c r="AA149" s="9"/>
      <c r="AB149" s="9"/>
      <c r="AC149" s="9">
        <v>205427.55422300001</v>
      </c>
      <c r="AD149" s="9">
        <v>206519.89028200001</v>
      </c>
      <c r="AE149" s="9">
        <v>411947.44450500002</v>
      </c>
      <c r="AF149" s="9"/>
      <c r="AG149" s="9"/>
      <c r="AH149" s="10">
        <v>27102765.456727002</v>
      </c>
      <c r="AI149" s="10">
        <v>60716204.349016994</v>
      </c>
    </row>
    <row r="150" spans="1:35" s="15" customFormat="1" x14ac:dyDescent="0.25">
      <c r="A150" s="12" t="s">
        <v>296</v>
      </c>
      <c r="B150" s="12" t="s">
        <v>297</v>
      </c>
      <c r="C150" s="12" t="s">
        <v>223</v>
      </c>
      <c r="D150" s="13">
        <v>41531043.573565997</v>
      </c>
      <c r="E150" s="13"/>
      <c r="F150" s="13"/>
      <c r="G150" s="13">
        <v>289122.80531999998</v>
      </c>
      <c r="H150" s="13">
        <v>3187755.2964570001</v>
      </c>
      <c r="I150" s="13"/>
      <c r="J150" s="13"/>
      <c r="K150" s="13"/>
      <c r="L150" s="13"/>
      <c r="M150" s="13">
        <v>65745.912198000005</v>
      </c>
      <c r="N150" s="13">
        <v>3345730.6098409998</v>
      </c>
      <c r="O150" s="14">
        <v>48419398.197381996</v>
      </c>
      <c r="P150" s="46">
        <v>48419398.197382003</v>
      </c>
      <c r="Q150" s="46" t="b">
        <v>1</v>
      </c>
      <c r="R150" s="13">
        <v>795666.82923200005</v>
      </c>
      <c r="S150" s="13">
        <v>33046080.66934</v>
      </c>
      <c r="T150" s="13"/>
      <c r="U150" s="13"/>
      <c r="V150" s="13">
        <v>401698.00022400002</v>
      </c>
      <c r="W150" s="13">
        <v>3265432.2159159998</v>
      </c>
      <c r="X150" s="13"/>
      <c r="Y150" s="13"/>
      <c r="Z150" s="13">
        <v>89683.673829000007</v>
      </c>
      <c r="AA150" s="13">
        <v>4761187.0556779997</v>
      </c>
      <c r="AB150" s="13"/>
      <c r="AC150" s="13">
        <v>287296.44577699999</v>
      </c>
      <c r="AD150" s="13">
        <v>288824.10971799999</v>
      </c>
      <c r="AE150" s="13">
        <v>576120.55549499998</v>
      </c>
      <c r="AF150" s="13"/>
      <c r="AG150" s="13"/>
      <c r="AH150" s="14">
        <v>42935868.999714002</v>
      </c>
      <c r="AI150" s="14">
        <v>91355267.19709599</v>
      </c>
    </row>
    <row r="151" spans="1:35" x14ac:dyDescent="0.25">
      <c r="A151" s="1" t="s">
        <v>298</v>
      </c>
      <c r="B151" s="1" t="s">
        <v>299</v>
      </c>
      <c r="C151" s="1"/>
      <c r="D151" s="5">
        <v>37138998.488323003</v>
      </c>
      <c r="E151" s="5">
        <v>8517392.929126</v>
      </c>
      <c r="G151" s="5">
        <v>556063.069976</v>
      </c>
      <c r="H151" s="5">
        <v>4126731.5322690001</v>
      </c>
      <c r="L151" s="5">
        <v>175406.27516700001</v>
      </c>
      <c r="M151" s="5">
        <v>50513.115620999997</v>
      </c>
      <c r="N151" s="5">
        <v>1803504.1757199999</v>
      </c>
      <c r="O151" s="6">
        <v>52368609.586202011</v>
      </c>
      <c r="P151" s="46">
        <v>52368609.586203001</v>
      </c>
      <c r="Q151" s="46" t="b">
        <v>1</v>
      </c>
      <c r="R151" s="5">
        <v>688920.86132300005</v>
      </c>
      <c r="S151" s="5">
        <v>29573950.018994</v>
      </c>
      <c r="T151" s="5">
        <v>6182147.4476629999</v>
      </c>
      <c r="V151" s="5">
        <v>772576.28626399999</v>
      </c>
      <c r="W151" s="5">
        <v>4227288.7466890002</v>
      </c>
      <c r="Y151" s="5">
        <v>239270.836618</v>
      </c>
      <c r="Z151" s="5">
        <v>68904.691319000005</v>
      </c>
      <c r="AA151" s="5">
        <v>2566500.9343670001</v>
      </c>
      <c r="AC151" s="5">
        <v>540359</v>
      </c>
      <c r="AD151" s="5">
        <v>541490</v>
      </c>
      <c r="AE151" s="5">
        <v>1081849</v>
      </c>
      <c r="AH151" s="6">
        <v>45401408.823237002</v>
      </c>
      <c r="AI151" s="6">
        <v>97770018.409439012</v>
      </c>
    </row>
    <row r="152" spans="1:35" s="11" customFormat="1" x14ac:dyDescent="0.25">
      <c r="A152" s="8" t="s">
        <v>300</v>
      </c>
      <c r="B152" s="8" t="s">
        <v>301</v>
      </c>
      <c r="C152" s="8" t="s">
        <v>302</v>
      </c>
      <c r="D152" s="9"/>
      <c r="E152" s="9">
        <v>8517392.929126</v>
      </c>
      <c r="F152" s="9"/>
      <c r="G152" s="9">
        <v>94487.131533000007</v>
      </c>
      <c r="H152" s="9"/>
      <c r="I152" s="9"/>
      <c r="J152" s="9"/>
      <c r="K152" s="9"/>
      <c r="L152" s="9">
        <v>175406.27516700001</v>
      </c>
      <c r="M152" s="9"/>
      <c r="N152" s="9"/>
      <c r="O152" s="10">
        <v>8787286.3358260002</v>
      </c>
      <c r="P152" s="46">
        <v>8787286.3358260002</v>
      </c>
      <c r="Q152" s="46" t="b">
        <v>1</v>
      </c>
      <c r="R152" s="9"/>
      <c r="S152" s="9"/>
      <c r="T152" s="9">
        <v>6182147.4476629999</v>
      </c>
      <c r="U152" s="9"/>
      <c r="V152" s="9">
        <v>131277.40560500001</v>
      </c>
      <c r="W152" s="9"/>
      <c r="X152" s="9"/>
      <c r="Y152" s="9">
        <v>239270.836618</v>
      </c>
      <c r="Z152" s="9"/>
      <c r="AA152" s="9"/>
      <c r="AB152" s="9"/>
      <c r="AC152" s="9">
        <v>95757.898893000005</v>
      </c>
      <c r="AD152" s="9">
        <v>95958.325245999993</v>
      </c>
      <c r="AE152" s="9">
        <v>191716.224139</v>
      </c>
      <c r="AF152" s="9"/>
      <c r="AG152" s="9"/>
      <c r="AH152" s="10">
        <v>6744411.9140250003</v>
      </c>
      <c r="AI152" s="10">
        <v>15531698.249851</v>
      </c>
    </row>
    <row r="153" spans="1:35" s="15" customFormat="1" x14ac:dyDescent="0.25">
      <c r="A153" s="12" t="s">
        <v>303</v>
      </c>
      <c r="B153" s="12" t="s">
        <v>304</v>
      </c>
      <c r="C153" s="12" t="s">
        <v>302</v>
      </c>
      <c r="D153" s="13">
        <v>37138998.488323003</v>
      </c>
      <c r="E153" s="13"/>
      <c r="F153" s="13"/>
      <c r="G153" s="13">
        <v>461575.93844300002</v>
      </c>
      <c r="H153" s="13">
        <v>4126731.5322690001</v>
      </c>
      <c r="I153" s="13"/>
      <c r="J153" s="13"/>
      <c r="K153" s="13"/>
      <c r="L153" s="13"/>
      <c r="M153" s="13">
        <v>50513.115620999997</v>
      </c>
      <c r="N153" s="13">
        <v>1803504.1757199999</v>
      </c>
      <c r="O153" s="14">
        <v>43581323.250376001</v>
      </c>
      <c r="P153" s="46">
        <v>43581323.250376999</v>
      </c>
      <c r="Q153" s="46" t="b">
        <v>1</v>
      </c>
      <c r="R153" s="13">
        <v>688920.86132300005</v>
      </c>
      <c r="S153" s="13">
        <v>29573950.018994</v>
      </c>
      <c r="T153" s="13"/>
      <c r="U153" s="13"/>
      <c r="V153" s="13">
        <v>641298.88065800001</v>
      </c>
      <c r="W153" s="13">
        <v>4227288.7466890002</v>
      </c>
      <c r="X153" s="13"/>
      <c r="Y153" s="13"/>
      <c r="Z153" s="13">
        <v>68904.691319000005</v>
      </c>
      <c r="AA153" s="13">
        <v>2566500.9343670001</v>
      </c>
      <c r="AB153" s="13"/>
      <c r="AC153" s="13">
        <v>444601.10110700002</v>
      </c>
      <c r="AD153" s="13">
        <v>445531.67475399998</v>
      </c>
      <c r="AE153" s="13">
        <v>890132.77586099994</v>
      </c>
      <c r="AF153" s="13"/>
      <c r="AG153" s="13"/>
      <c r="AH153" s="14">
        <v>38656996.90921101</v>
      </c>
      <c r="AI153" s="14">
        <v>82238320.159587011</v>
      </c>
    </row>
    <row r="154" spans="1:35" x14ac:dyDescent="0.25">
      <c r="A154" s="1" t="s">
        <v>305</v>
      </c>
      <c r="B154" s="1" t="s">
        <v>306</v>
      </c>
      <c r="C154" s="1"/>
      <c r="D154" s="5">
        <v>30557927.344774</v>
      </c>
      <c r="E154" s="5">
        <v>11822517.855249999</v>
      </c>
      <c r="G154" s="5">
        <v>1613201.3046639999</v>
      </c>
      <c r="H154" s="5">
        <v>4451993.0714570004</v>
      </c>
      <c r="L154" s="5">
        <v>247632.55937999999</v>
      </c>
      <c r="M154" s="5">
        <v>54871.272680000002</v>
      </c>
      <c r="N154" s="5">
        <v>4557145.9441520004</v>
      </c>
      <c r="O154" s="6">
        <v>53305289.352357</v>
      </c>
      <c r="P154" s="46">
        <v>53305289.352357</v>
      </c>
      <c r="Q154" s="46" t="b">
        <v>1</v>
      </c>
      <c r="R154" s="5">
        <v>718457.57168699999</v>
      </c>
      <c r="S154" s="5">
        <v>24181799.496252</v>
      </c>
      <c r="T154" s="5">
        <v>8581093.9088950008</v>
      </c>
      <c r="V154" s="5">
        <v>2241330.4178010002</v>
      </c>
      <c r="W154" s="5">
        <v>4560476.02422</v>
      </c>
      <c r="Y154" s="5">
        <v>337794.35541900003</v>
      </c>
      <c r="Z154" s="5">
        <v>74849.631819000002</v>
      </c>
      <c r="AA154" s="5">
        <v>6485107.9809910003</v>
      </c>
      <c r="AC154" s="5">
        <v>1603679</v>
      </c>
      <c r="AD154" s="5">
        <v>1659317</v>
      </c>
      <c r="AE154" s="5">
        <v>3262996</v>
      </c>
      <c r="AH154" s="6">
        <v>50443905.387084007</v>
      </c>
      <c r="AI154" s="6">
        <v>103749194.73944101</v>
      </c>
    </row>
    <row r="155" spans="1:35" s="11" customFormat="1" x14ac:dyDescent="0.25">
      <c r="A155" s="8" t="s">
        <v>307</v>
      </c>
      <c r="B155" s="8" t="s">
        <v>308</v>
      </c>
      <c r="C155" s="8" t="s">
        <v>302</v>
      </c>
      <c r="D155" s="9"/>
      <c r="E155" s="9">
        <v>11822517.855249999</v>
      </c>
      <c r="F155" s="9"/>
      <c r="G155" s="9">
        <v>446262.60772700002</v>
      </c>
      <c r="H155" s="9"/>
      <c r="I155" s="9"/>
      <c r="J155" s="9"/>
      <c r="K155" s="9"/>
      <c r="L155" s="9">
        <v>247632.55937999999</v>
      </c>
      <c r="M155" s="9"/>
      <c r="N155" s="9"/>
      <c r="O155" s="10">
        <v>12516413.022357</v>
      </c>
      <c r="P155" s="46">
        <v>12516413.022357</v>
      </c>
      <c r="Q155" s="46" t="b">
        <v>1</v>
      </c>
      <c r="R155" s="9"/>
      <c r="S155" s="9"/>
      <c r="T155" s="9">
        <v>8581093.9088950008</v>
      </c>
      <c r="U155" s="9"/>
      <c r="V155" s="9">
        <v>620023.02758800006</v>
      </c>
      <c r="W155" s="9"/>
      <c r="X155" s="9"/>
      <c r="Y155" s="9">
        <v>337794.35541900003</v>
      </c>
      <c r="Z155" s="9"/>
      <c r="AA155" s="9"/>
      <c r="AB155" s="9"/>
      <c r="AC155" s="9">
        <v>437856.91001699999</v>
      </c>
      <c r="AD155" s="9">
        <v>453047.90694299998</v>
      </c>
      <c r="AE155" s="9">
        <v>890904.81695999997</v>
      </c>
      <c r="AF155" s="9"/>
      <c r="AG155" s="9"/>
      <c r="AH155" s="10">
        <v>10429816.108862001</v>
      </c>
      <c r="AI155" s="10">
        <v>22946229.131219</v>
      </c>
    </row>
    <row r="156" spans="1:35" s="15" customFormat="1" x14ac:dyDescent="0.25">
      <c r="A156" s="12" t="s">
        <v>309</v>
      </c>
      <c r="B156" s="12" t="s">
        <v>310</v>
      </c>
      <c r="C156" s="12" t="s">
        <v>302</v>
      </c>
      <c r="D156" s="13">
        <v>30557927.344774</v>
      </c>
      <c r="E156" s="13"/>
      <c r="F156" s="13"/>
      <c r="G156" s="13">
        <v>1166938.6969369999</v>
      </c>
      <c r="H156" s="13">
        <v>4451993.0714570004</v>
      </c>
      <c r="I156" s="13"/>
      <c r="J156" s="13"/>
      <c r="K156" s="13"/>
      <c r="L156" s="13"/>
      <c r="M156" s="13">
        <v>54871.272680000002</v>
      </c>
      <c r="N156" s="13">
        <v>4557145.9441520004</v>
      </c>
      <c r="O156" s="14">
        <v>40788876.329999998</v>
      </c>
      <c r="P156" s="46">
        <v>40788876.329999998</v>
      </c>
      <c r="Q156" s="46" t="b">
        <v>1</v>
      </c>
      <c r="R156" s="13">
        <v>718457.57168699999</v>
      </c>
      <c r="S156" s="13">
        <v>24181799.496252</v>
      </c>
      <c r="T156" s="13"/>
      <c r="U156" s="13"/>
      <c r="V156" s="13">
        <v>1621307.3902129999</v>
      </c>
      <c r="W156" s="13">
        <v>4560476.02422</v>
      </c>
      <c r="X156" s="13"/>
      <c r="Y156" s="13"/>
      <c r="Z156" s="13">
        <v>74849.631819000002</v>
      </c>
      <c r="AA156" s="13">
        <v>6485107.9809910003</v>
      </c>
      <c r="AB156" s="13"/>
      <c r="AC156" s="13">
        <v>1165822.089983</v>
      </c>
      <c r="AD156" s="13">
        <v>1206269.0930570001</v>
      </c>
      <c r="AE156" s="13">
        <v>2372091.18304</v>
      </c>
      <c r="AF156" s="13"/>
      <c r="AG156" s="13"/>
      <c r="AH156" s="14">
        <v>40014089.278222002</v>
      </c>
      <c r="AI156" s="14">
        <v>80802965.608222008</v>
      </c>
    </row>
    <row r="157" spans="1:35" x14ac:dyDescent="0.25">
      <c r="A157" s="1" t="s">
        <v>311</v>
      </c>
      <c r="B157" s="1" t="s">
        <v>312</v>
      </c>
      <c r="C157" s="1"/>
      <c r="D157" s="5">
        <v>20483988.320677999</v>
      </c>
      <c r="E157" s="5">
        <v>6411621.9514229996</v>
      </c>
      <c r="G157" s="5">
        <v>985600.12422799994</v>
      </c>
      <c r="H157" s="5">
        <v>2982266.7794679999</v>
      </c>
      <c r="L157" s="5">
        <v>166025.03080199999</v>
      </c>
      <c r="M157" s="5">
        <v>54248.678813999999</v>
      </c>
      <c r="N157" s="5">
        <v>2182179.046724</v>
      </c>
      <c r="O157" s="6">
        <v>33265929.932137001</v>
      </c>
      <c r="P157" s="46">
        <v>33265929.932138</v>
      </c>
      <c r="Q157" s="46" t="b">
        <v>1</v>
      </c>
      <c r="R157" s="5">
        <v>449495.74048699997</v>
      </c>
      <c r="S157" s="5">
        <v>16241969.266505999</v>
      </c>
      <c r="T157" s="5">
        <v>4653723.5762400003</v>
      </c>
      <c r="V157" s="5">
        <v>1369361.3635410001</v>
      </c>
      <c r="W157" s="5">
        <v>3054936.5031110002</v>
      </c>
      <c r="Y157" s="5">
        <v>226473.92735300001</v>
      </c>
      <c r="Z157" s="5">
        <v>74000.354605</v>
      </c>
      <c r="AA157" s="5">
        <v>3105379.3153189998</v>
      </c>
      <c r="AC157" s="5">
        <v>958716</v>
      </c>
      <c r="AD157" s="5">
        <v>968163</v>
      </c>
      <c r="AE157" s="5">
        <v>1926879</v>
      </c>
      <c r="AG157" s="5">
        <v>-84287</v>
      </c>
      <c r="AH157" s="6">
        <v>31017932.047161996</v>
      </c>
      <c r="AI157" s="6">
        <v>64283861.979298994</v>
      </c>
    </row>
    <row r="158" spans="1:35" s="11" customFormat="1" x14ac:dyDescent="0.25">
      <c r="A158" s="8" t="s">
        <v>313</v>
      </c>
      <c r="B158" s="8" t="s">
        <v>314</v>
      </c>
      <c r="C158" s="8" t="s">
        <v>302</v>
      </c>
      <c r="D158" s="9"/>
      <c r="E158" s="9">
        <v>6411621.9514229996</v>
      </c>
      <c r="F158" s="9"/>
      <c r="G158" s="9">
        <v>236352.19815800001</v>
      </c>
      <c r="H158" s="9"/>
      <c r="I158" s="9"/>
      <c r="J158" s="9"/>
      <c r="K158" s="9"/>
      <c r="L158" s="9">
        <v>166025.03080199999</v>
      </c>
      <c r="M158" s="9"/>
      <c r="N158" s="9"/>
      <c r="O158" s="10">
        <v>6813999.1803829996</v>
      </c>
      <c r="P158" s="46">
        <v>6813999.1803829996</v>
      </c>
      <c r="Q158" s="46" t="b">
        <v>1</v>
      </c>
      <c r="R158" s="9"/>
      <c r="S158" s="9"/>
      <c r="T158" s="9">
        <v>4653723.5762400003</v>
      </c>
      <c r="U158" s="9"/>
      <c r="V158" s="9">
        <v>328380.202467</v>
      </c>
      <c r="W158" s="9"/>
      <c r="X158" s="9"/>
      <c r="Y158" s="9">
        <v>226473.92735300001</v>
      </c>
      <c r="Z158" s="9"/>
      <c r="AA158" s="9"/>
      <c r="AB158" s="9"/>
      <c r="AC158" s="9">
        <v>213151.37729400001</v>
      </c>
      <c r="AD158" s="9">
        <v>215251.72928699999</v>
      </c>
      <c r="AE158" s="9">
        <v>428403.10658100003</v>
      </c>
      <c r="AF158" s="9"/>
      <c r="AG158" s="9"/>
      <c r="AH158" s="10">
        <v>5636980.8126410004</v>
      </c>
      <c r="AI158" s="10">
        <v>12450979.993023999</v>
      </c>
    </row>
    <row r="159" spans="1:35" s="15" customFormat="1" x14ac:dyDescent="0.25">
      <c r="A159" s="12" t="s">
        <v>315</v>
      </c>
      <c r="B159" s="12" t="s">
        <v>316</v>
      </c>
      <c r="C159" s="12" t="s">
        <v>302</v>
      </c>
      <c r="D159" s="13">
        <v>20483988.320677999</v>
      </c>
      <c r="E159" s="13"/>
      <c r="F159" s="13"/>
      <c r="G159" s="13">
        <v>749247.92607000005</v>
      </c>
      <c r="H159" s="13">
        <v>2982266.7794679999</v>
      </c>
      <c r="I159" s="13"/>
      <c r="J159" s="13"/>
      <c r="K159" s="13"/>
      <c r="L159" s="13"/>
      <c r="M159" s="13">
        <v>54248.678813999999</v>
      </c>
      <c r="N159" s="13">
        <v>2182179.046724</v>
      </c>
      <c r="O159" s="14">
        <v>26451930.751754001</v>
      </c>
      <c r="P159" s="46">
        <v>26451930.751754999</v>
      </c>
      <c r="Q159" s="46" t="b">
        <v>1</v>
      </c>
      <c r="R159" s="13">
        <v>449495.74048699997</v>
      </c>
      <c r="S159" s="13">
        <v>16241969.266505999</v>
      </c>
      <c r="T159" s="13"/>
      <c r="U159" s="13"/>
      <c r="V159" s="13">
        <v>1040981.1610739999</v>
      </c>
      <c r="W159" s="13">
        <v>3054936.5031110002</v>
      </c>
      <c r="X159" s="13"/>
      <c r="Y159" s="13"/>
      <c r="Z159" s="13">
        <v>74000.354605</v>
      </c>
      <c r="AA159" s="13">
        <v>3105379.3153189998</v>
      </c>
      <c r="AB159" s="13"/>
      <c r="AC159" s="13">
        <v>745564.62270599999</v>
      </c>
      <c r="AD159" s="13">
        <v>752911.27071299998</v>
      </c>
      <c r="AE159" s="13">
        <v>1498475.8934189999</v>
      </c>
      <c r="AF159" s="13"/>
      <c r="AG159" s="13">
        <v>-84287</v>
      </c>
      <c r="AH159" s="14">
        <v>25380951.234521005</v>
      </c>
      <c r="AI159" s="14">
        <v>51832881.986275002</v>
      </c>
    </row>
    <row r="160" spans="1:35" x14ac:dyDescent="0.25">
      <c r="A160" s="1" t="s">
        <v>317</v>
      </c>
      <c r="B160" s="1" t="s">
        <v>318</v>
      </c>
      <c r="C160" s="1"/>
      <c r="D160" s="5">
        <v>52895052.502576999</v>
      </c>
      <c r="E160" s="5">
        <v>17399933.359776001</v>
      </c>
      <c r="G160" s="5">
        <v>1068620.5258180001</v>
      </c>
      <c r="H160" s="5">
        <v>4846912.7016629996</v>
      </c>
      <c r="L160" s="5">
        <v>648796.76599300001</v>
      </c>
      <c r="M160" s="5">
        <v>55410.854030000002</v>
      </c>
      <c r="N160" s="5">
        <v>3247133.7398620001</v>
      </c>
      <c r="O160" s="6">
        <v>80161860.449718997</v>
      </c>
      <c r="P160" s="46">
        <v>80161860.449718997</v>
      </c>
      <c r="Q160" s="46" t="b">
        <v>1</v>
      </c>
      <c r="R160" s="5">
        <v>768899.39722699998</v>
      </c>
      <c r="S160" s="5">
        <v>42332859.111322999</v>
      </c>
      <c r="T160" s="5">
        <v>12629328.540403999</v>
      </c>
      <c r="V160" s="5">
        <v>1484707.2604499999</v>
      </c>
      <c r="W160" s="5">
        <v>4965018.7708369996</v>
      </c>
      <c r="Y160" s="5">
        <v>885020.47515700001</v>
      </c>
      <c r="Z160" s="5">
        <v>75585.672070999994</v>
      </c>
      <c r="AA160" s="5">
        <v>4620877.4504460003</v>
      </c>
      <c r="AC160" s="5">
        <v>1035644</v>
      </c>
      <c r="AD160" s="5">
        <v>1056034</v>
      </c>
      <c r="AE160" s="5">
        <v>2091678</v>
      </c>
      <c r="AH160" s="6">
        <v>69853974.677914992</v>
      </c>
      <c r="AI160" s="6">
        <v>150015835.12763399</v>
      </c>
    </row>
    <row r="161" spans="1:35" s="11" customFormat="1" x14ac:dyDescent="0.25">
      <c r="A161" s="8" t="s">
        <v>319</v>
      </c>
      <c r="B161" s="8" t="s">
        <v>320</v>
      </c>
      <c r="C161" s="8" t="s">
        <v>302</v>
      </c>
      <c r="D161" s="9"/>
      <c r="E161" s="9">
        <v>17399933.359776001</v>
      </c>
      <c r="F161" s="9"/>
      <c r="G161" s="9">
        <v>231461.4834</v>
      </c>
      <c r="H161" s="9"/>
      <c r="I161" s="9"/>
      <c r="J161" s="9"/>
      <c r="K161" s="9"/>
      <c r="L161" s="9">
        <v>648796.76599300001</v>
      </c>
      <c r="M161" s="9"/>
      <c r="N161" s="9"/>
      <c r="O161" s="10">
        <v>18280191.609168999</v>
      </c>
      <c r="P161" s="46">
        <v>18280191.609168999</v>
      </c>
      <c r="Q161" s="46" t="b">
        <v>1</v>
      </c>
      <c r="R161" s="9"/>
      <c r="S161" s="9"/>
      <c r="T161" s="9">
        <v>12629328.540403999</v>
      </c>
      <c r="U161" s="9"/>
      <c r="V161" s="9">
        <v>321585.19943799998</v>
      </c>
      <c r="W161" s="9"/>
      <c r="X161" s="9"/>
      <c r="Y161" s="9">
        <v>885020.47515700001</v>
      </c>
      <c r="Z161" s="9"/>
      <c r="AA161" s="9"/>
      <c r="AB161" s="9"/>
      <c r="AC161" s="9">
        <v>249931.23527100001</v>
      </c>
      <c r="AD161" s="9">
        <v>254851.93957399999</v>
      </c>
      <c r="AE161" s="9">
        <v>504783.17484500003</v>
      </c>
      <c r="AF161" s="9"/>
      <c r="AG161" s="9"/>
      <c r="AH161" s="10">
        <v>14340717.389844</v>
      </c>
      <c r="AI161" s="10">
        <v>32620908.999012999</v>
      </c>
    </row>
    <row r="162" spans="1:35" s="15" customFormat="1" x14ac:dyDescent="0.25">
      <c r="A162" s="12" t="s">
        <v>321</v>
      </c>
      <c r="B162" s="12" t="s">
        <v>322</v>
      </c>
      <c r="C162" s="12" t="s">
        <v>302</v>
      </c>
      <c r="D162" s="13">
        <v>52895052.502576999</v>
      </c>
      <c r="E162" s="13"/>
      <c r="F162" s="13"/>
      <c r="G162" s="13">
        <v>837159.04241800006</v>
      </c>
      <c r="H162" s="13">
        <v>4846912.7016629996</v>
      </c>
      <c r="I162" s="13"/>
      <c r="J162" s="13"/>
      <c r="K162" s="13"/>
      <c r="L162" s="13"/>
      <c r="M162" s="13">
        <v>55410.854030000002</v>
      </c>
      <c r="N162" s="13">
        <v>3247133.7398620001</v>
      </c>
      <c r="O162" s="14">
        <v>61881668.840550005</v>
      </c>
      <c r="P162" s="46">
        <v>61881668.840549</v>
      </c>
      <c r="Q162" s="46" t="b">
        <v>1</v>
      </c>
      <c r="R162" s="13">
        <v>768899.39722699998</v>
      </c>
      <c r="S162" s="13">
        <v>42332859.111322999</v>
      </c>
      <c r="T162" s="13"/>
      <c r="U162" s="13"/>
      <c r="V162" s="13">
        <v>1163122.0610120001</v>
      </c>
      <c r="W162" s="13">
        <v>4965018.7708369996</v>
      </c>
      <c r="X162" s="13"/>
      <c r="Y162" s="13"/>
      <c r="Z162" s="13">
        <v>75585.672070999994</v>
      </c>
      <c r="AA162" s="13">
        <v>4620877.4504460003</v>
      </c>
      <c r="AB162" s="13"/>
      <c r="AC162" s="13">
        <v>785712.76472900005</v>
      </c>
      <c r="AD162" s="13">
        <v>801182.06042600004</v>
      </c>
      <c r="AE162" s="13">
        <v>1586894.8251550002</v>
      </c>
      <c r="AF162" s="13"/>
      <c r="AG162" s="13"/>
      <c r="AH162" s="14">
        <v>55513257.288070999</v>
      </c>
      <c r="AI162" s="14">
        <v>117394926.12862101</v>
      </c>
    </row>
    <row r="163" spans="1:35" x14ac:dyDescent="0.25">
      <c r="A163" s="1" t="s">
        <v>323</v>
      </c>
      <c r="B163" s="1" t="s">
        <v>324</v>
      </c>
      <c r="C163" s="1"/>
      <c r="D163" s="5">
        <v>18033126.704730999</v>
      </c>
      <c r="E163" s="5">
        <v>7842508.1312579997</v>
      </c>
      <c r="G163" s="5">
        <v>1371484.6321950001</v>
      </c>
      <c r="H163" s="5">
        <v>3701531.152915</v>
      </c>
      <c r="L163" s="5">
        <v>166025.03080199999</v>
      </c>
      <c r="M163" s="5">
        <v>58772.860904000001</v>
      </c>
      <c r="N163" s="5">
        <v>3745762.5257450002</v>
      </c>
      <c r="O163" s="6">
        <v>34919211.038549997</v>
      </c>
      <c r="P163" s="46">
        <v>34919211.038548999</v>
      </c>
      <c r="Q163" s="46" t="b">
        <v>1</v>
      </c>
      <c r="R163" s="5">
        <v>736567.05593799998</v>
      </c>
      <c r="S163" s="5">
        <v>13957802.939130001</v>
      </c>
      <c r="T163" s="5">
        <v>5692298.3394529996</v>
      </c>
      <c r="V163" s="5">
        <v>1905496.985898</v>
      </c>
      <c r="W163" s="5">
        <v>3791727.3914910001</v>
      </c>
      <c r="Y163" s="5">
        <v>226473.92735300001</v>
      </c>
      <c r="Z163" s="5">
        <v>80171.769029000003</v>
      </c>
      <c r="AA163" s="5">
        <v>5330457.8673369996</v>
      </c>
      <c r="AD163" s="5">
        <v>1381741</v>
      </c>
      <c r="AE163" s="5">
        <v>1381741</v>
      </c>
      <c r="AG163" s="5">
        <v>-131633</v>
      </c>
      <c r="AH163" s="6">
        <v>32971104.275628995</v>
      </c>
      <c r="AI163" s="6">
        <v>67890315.314178988</v>
      </c>
    </row>
    <row r="164" spans="1:35" s="11" customFormat="1" x14ac:dyDescent="0.25">
      <c r="A164" s="8" t="s">
        <v>325</v>
      </c>
      <c r="B164" s="8" t="s">
        <v>326</v>
      </c>
      <c r="C164" s="8" t="s">
        <v>302</v>
      </c>
      <c r="D164" s="9"/>
      <c r="E164" s="9">
        <v>7842508.1312579997</v>
      </c>
      <c r="F164" s="9"/>
      <c r="G164" s="9">
        <v>420462.25756599999</v>
      </c>
      <c r="H164" s="9"/>
      <c r="I164" s="9"/>
      <c r="J164" s="9"/>
      <c r="K164" s="9"/>
      <c r="L164" s="9">
        <v>166025.03080199999</v>
      </c>
      <c r="M164" s="9"/>
      <c r="N164" s="9"/>
      <c r="O164" s="10">
        <v>8428995.4196259994</v>
      </c>
      <c r="P164" s="46">
        <v>8428995.4196249992</v>
      </c>
      <c r="Q164" s="46" t="b">
        <v>1</v>
      </c>
      <c r="R164" s="9"/>
      <c r="S164" s="9"/>
      <c r="T164" s="9">
        <v>5692298.3394529996</v>
      </c>
      <c r="U164" s="9"/>
      <c r="V164" s="9">
        <v>584176.84432499995</v>
      </c>
      <c r="W164" s="9"/>
      <c r="X164" s="9"/>
      <c r="Y164" s="9">
        <v>226473.92735300001</v>
      </c>
      <c r="Z164" s="9"/>
      <c r="AA164" s="9"/>
      <c r="AB164" s="9"/>
      <c r="AC164" s="9"/>
      <c r="AD164" s="9">
        <v>401700.12642500002</v>
      </c>
      <c r="AE164" s="9">
        <v>401700.12642500002</v>
      </c>
      <c r="AF164" s="9"/>
      <c r="AG164" s="9"/>
      <c r="AH164" s="10">
        <v>6904649.2375559993</v>
      </c>
      <c r="AI164" s="10">
        <v>15333644.657181999</v>
      </c>
    </row>
    <row r="165" spans="1:35" s="15" customFormat="1" x14ac:dyDescent="0.25">
      <c r="A165" s="12" t="s">
        <v>327</v>
      </c>
      <c r="B165" s="12" t="s">
        <v>328</v>
      </c>
      <c r="C165" s="12" t="s">
        <v>302</v>
      </c>
      <c r="D165" s="13">
        <v>18033126.704730999</v>
      </c>
      <c r="E165" s="13"/>
      <c r="F165" s="13"/>
      <c r="G165" s="13">
        <v>951022.37462899997</v>
      </c>
      <c r="H165" s="13">
        <v>3701531.152915</v>
      </c>
      <c r="I165" s="13"/>
      <c r="J165" s="13"/>
      <c r="K165" s="13"/>
      <c r="L165" s="13"/>
      <c r="M165" s="13">
        <v>58772.860904000001</v>
      </c>
      <c r="N165" s="13">
        <v>3745762.5257450002</v>
      </c>
      <c r="O165" s="14">
        <v>26490215.618923999</v>
      </c>
      <c r="P165" s="46">
        <v>26490215.618923999</v>
      </c>
      <c r="Q165" s="46" t="b">
        <v>1</v>
      </c>
      <c r="R165" s="13">
        <v>736567.05593799998</v>
      </c>
      <c r="S165" s="13">
        <v>13957802.939130001</v>
      </c>
      <c r="T165" s="13"/>
      <c r="U165" s="13"/>
      <c r="V165" s="13">
        <v>1321320.141573</v>
      </c>
      <c r="W165" s="13">
        <v>3791727.3914910001</v>
      </c>
      <c r="X165" s="13"/>
      <c r="Y165" s="13"/>
      <c r="Z165" s="13">
        <v>80171.769029000003</v>
      </c>
      <c r="AA165" s="13">
        <v>5330457.8673369996</v>
      </c>
      <c r="AB165" s="13"/>
      <c r="AC165" s="13"/>
      <c r="AD165" s="13">
        <v>980040.87357499998</v>
      </c>
      <c r="AE165" s="13">
        <v>980040.87357499998</v>
      </c>
      <c r="AF165" s="13"/>
      <c r="AG165" s="13">
        <v>-131633</v>
      </c>
      <c r="AH165" s="14">
        <v>26066455.038073</v>
      </c>
      <c r="AI165" s="14">
        <v>52556670.656996995</v>
      </c>
    </row>
    <row r="166" spans="1:35" x14ac:dyDescent="0.25">
      <c r="A166" s="1" t="s">
        <v>329</v>
      </c>
      <c r="B166" s="1" t="s">
        <v>330</v>
      </c>
      <c r="C166" s="1"/>
      <c r="D166" s="5">
        <v>40678611.165384002</v>
      </c>
      <c r="E166" s="5">
        <v>12762288.148186</v>
      </c>
      <c r="G166" s="5">
        <v>1526645.400043</v>
      </c>
      <c r="H166" s="5">
        <v>5288673.8063660003</v>
      </c>
      <c r="L166" s="5">
        <v>392084.712741</v>
      </c>
      <c r="M166" s="5">
        <v>58855.873419000003</v>
      </c>
      <c r="N166" s="5">
        <v>6496855.8099539997</v>
      </c>
      <c r="O166" s="6">
        <v>67204014.916093007</v>
      </c>
      <c r="P166" s="46">
        <v>67204014.916093007</v>
      </c>
      <c r="Q166" s="46" t="b">
        <v>1</v>
      </c>
      <c r="R166" s="5">
        <v>1035255.335985</v>
      </c>
      <c r="S166" s="5">
        <v>32111883.989156</v>
      </c>
      <c r="T166" s="5">
        <v>9263203.8650989998</v>
      </c>
      <c r="V166" s="5">
        <v>2121072.405793</v>
      </c>
      <c r="W166" s="5">
        <v>5417544.3911819998</v>
      </c>
      <c r="Y166" s="5">
        <v>534840.82683599996</v>
      </c>
      <c r="Z166" s="5">
        <v>80285.005990000005</v>
      </c>
      <c r="AA166" s="5">
        <v>9245438.2591260001</v>
      </c>
      <c r="AD166" s="5">
        <v>1557419</v>
      </c>
      <c r="AE166" s="5">
        <v>1557419</v>
      </c>
      <c r="AH166" s="6">
        <v>61366943.079167001</v>
      </c>
      <c r="AI166" s="6">
        <v>128570957.99526</v>
      </c>
    </row>
    <row r="167" spans="1:35" s="11" customFormat="1" x14ac:dyDescent="0.25">
      <c r="A167" s="8" t="s">
        <v>331</v>
      </c>
      <c r="B167" s="8" t="s">
        <v>332</v>
      </c>
      <c r="C167" s="8" t="s">
        <v>302</v>
      </c>
      <c r="D167" s="9"/>
      <c r="E167" s="9">
        <v>12762288.148186</v>
      </c>
      <c r="F167" s="9"/>
      <c r="G167" s="9">
        <v>362708.18524000002</v>
      </c>
      <c r="H167" s="9"/>
      <c r="I167" s="9"/>
      <c r="J167" s="9"/>
      <c r="K167" s="9"/>
      <c r="L167" s="9">
        <v>392084.712741</v>
      </c>
      <c r="M167" s="9"/>
      <c r="N167" s="9"/>
      <c r="O167" s="10">
        <v>13517081.046167001</v>
      </c>
      <c r="P167" s="46">
        <v>13517081.046166999</v>
      </c>
      <c r="Q167" s="46" t="b">
        <v>1</v>
      </c>
      <c r="R167" s="9"/>
      <c r="S167" s="9"/>
      <c r="T167" s="9">
        <v>9263203.8650989998</v>
      </c>
      <c r="U167" s="9"/>
      <c r="V167" s="9">
        <v>503935.179083</v>
      </c>
      <c r="W167" s="9"/>
      <c r="X167" s="9"/>
      <c r="Y167" s="9">
        <v>534840.82683599996</v>
      </c>
      <c r="Z167" s="9"/>
      <c r="AA167" s="9"/>
      <c r="AB167" s="9"/>
      <c r="AC167" s="9"/>
      <c r="AD167" s="9">
        <v>356771.893675</v>
      </c>
      <c r="AE167" s="9">
        <v>356771.893675</v>
      </c>
      <c r="AF167" s="9"/>
      <c r="AG167" s="9"/>
      <c r="AH167" s="10">
        <v>10658751.764692999</v>
      </c>
      <c r="AI167" s="10">
        <v>24175832.810860001</v>
      </c>
    </row>
    <row r="168" spans="1:35" s="15" customFormat="1" x14ac:dyDescent="0.25">
      <c r="A168" s="12" t="s">
        <v>333</v>
      </c>
      <c r="B168" s="12" t="s">
        <v>334</v>
      </c>
      <c r="C168" s="12" t="s">
        <v>302</v>
      </c>
      <c r="D168" s="13">
        <v>40678611.165384002</v>
      </c>
      <c r="E168" s="13"/>
      <c r="F168" s="13"/>
      <c r="G168" s="13">
        <v>1163937.214803</v>
      </c>
      <c r="H168" s="13">
        <v>5288673.8063660003</v>
      </c>
      <c r="I168" s="13"/>
      <c r="J168" s="13"/>
      <c r="K168" s="13"/>
      <c r="L168" s="13"/>
      <c r="M168" s="13">
        <v>58855.873419000003</v>
      </c>
      <c r="N168" s="13">
        <v>6496855.8099539997</v>
      </c>
      <c r="O168" s="14">
        <v>53686933.869926006</v>
      </c>
      <c r="P168" s="46">
        <v>53686933.869925998</v>
      </c>
      <c r="Q168" s="46" t="b">
        <v>1</v>
      </c>
      <c r="R168" s="13">
        <v>1035255.335985</v>
      </c>
      <c r="S168" s="13">
        <v>32111883.989156</v>
      </c>
      <c r="T168" s="13"/>
      <c r="U168" s="13"/>
      <c r="V168" s="13">
        <v>1617137.2267100001</v>
      </c>
      <c r="W168" s="13">
        <v>5417544.3911819998</v>
      </c>
      <c r="X168" s="13"/>
      <c r="Y168" s="13"/>
      <c r="Z168" s="13">
        <v>80285.005990000005</v>
      </c>
      <c r="AA168" s="13">
        <v>9245438.2591260001</v>
      </c>
      <c r="AB168" s="13"/>
      <c r="AC168" s="13"/>
      <c r="AD168" s="13">
        <v>1200647.1063250001</v>
      </c>
      <c r="AE168" s="13">
        <v>1200647.1063250001</v>
      </c>
      <c r="AF168" s="13"/>
      <c r="AG168" s="13"/>
      <c r="AH168" s="14">
        <v>50708191.314474002</v>
      </c>
      <c r="AI168" s="14">
        <v>104395125.18440001</v>
      </c>
    </row>
    <row r="169" spans="1:35" x14ac:dyDescent="0.25">
      <c r="A169" s="1" t="s">
        <v>335</v>
      </c>
      <c r="B169" s="1" t="s">
        <v>336</v>
      </c>
      <c r="C169" s="1"/>
      <c r="D169" s="5">
        <v>45407597.603428997</v>
      </c>
      <c r="E169" s="5">
        <v>14710157.601261999</v>
      </c>
      <c r="G169" s="5">
        <v>1307176.9118260001</v>
      </c>
      <c r="H169" s="5">
        <v>5223491.2151950002</v>
      </c>
      <c r="L169" s="5">
        <v>429229.492883</v>
      </c>
      <c r="M169" s="5">
        <v>52505.415991000002</v>
      </c>
      <c r="N169" s="5">
        <v>2851852.2151520001</v>
      </c>
      <c r="O169" s="6">
        <v>69982010.455737978</v>
      </c>
      <c r="P169" s="46">
        <v>69982010.455739006</v>
      </c>
      <c r="Q169" s="46" t="b">
        <v>1</v>
      </c>
      <c r="R169" s="5">
        <v>779670.06794900005</v>
      </c>
      <c r="S169" s="5">
        <v>36220903.96988</v>
      </c>
      <c r="T169" s="5">
        <v>10677018.663583999</v>
      </c>
      <c r="V169" s="5">
        <v>1816149.8911840001</v>
      </c>
      <c r="W169" s="5">
        <v>5350773.4776919996</v>
      </c>
      <c r="Y169" s="5">
        <v>585509.83860300004</v>
      </c>
      <c r="Z169" s="5">
        <v>71622.378404999996</v>
      </c>
      <c r="AA169" s="5">
        <v>4058366.7470260002</v>
      </c>
      <c r="AC169" s="5">
        <v>1264779</v>
      </c>
      <c r="AD169" s="5">
        <v>1279375</v>
      </c>
      <c r="AE169" s="5">
        <v>2544154</v>
      </c>
      <c r="AH169" s="6">
        <v>62104169.034322992</v>
      </c>
      <c r="AI169" s="6">
        <v>132086179.49006097</v>
      </c>
    </row>
    <row r="170" spans="1:35" s="11" customFormat="1" x14ac:dyDescent="0.25">
      <c r="A170" s="8" t="s">
        <v>337</v>
      </c>
      <c r="B170" s="8" t="s">
        <v>338</v>
      </c>
      <c r="C170" s="8" t="s">
        <v>302</v>
      </c>
      <c r="D170" s="9"/>
      <c r="E170" s="9">
        <v>14710157.601261999</v>
      </c>
      <c r="F170" s="9"/>
      <c r="G170" s="9">
        <v>303854.01697499998</v>
      </c>
      <c r="H170" s="9"/>
      <c r="I170" s="9"/>
      <c r="J170" s="9"/>
      <c r="K170" s="9"/>
      <c r="L170" s="9">
        <v>429229.492883</v>
      </c>
      <c r="M170" s="9"/>
      <c r="N170" s="9"/>
      <c r="O170" s="10">
        <v>15443241.11112</v>
      </c>
      <c r="P170" s="46">
        <v>15443241.11112</v>
      </c>
      <c r="Q170" s="46" t="b">
        <v>1</v>
      </c>
      <c r="R170" s="9"/>
      <c r="S170" s="9"/>
      <c r="T170" s="9">
        <v>10677018.663583999</v>
      </c>
      <c r="U170" s="9"/>
      <c r="V170" s="9">
        <v>422165.07564699999</v>
      </c>
      <c r="W170" s="9"/>
      <c r="X170" s="9"/>
      <c r="Y170" s="9">
        <v>585509.83860300004</v>
      </c>
      <c r="Z170" s="9"/>
      <c r="AA170" s="9"/>
      <c r="AB170" s="9"/>
      <c r="AC170" s="9">
        <v>299933.03281599999</v>
      </c>
      <c r="AD170" s="9">
        <v>303394.36680900003</v>
      </c>
      <c r="AE170" s="9">
        <v>603327.39962500008</v>
      </c>
      <c r="AF170" s="9"/>
      <c r="AG170" s="9"/>
      <c r="AH170" s="10">
        <v>12288020.977458999</v>
      </c>
      <c r="AI170" s="10">
        <v>27731262.088578999</v>
      </c>
    </row>
    <row r="171" spans="1:35" s="15" customFormat="1" x14ac:dyDescent="0.25">
      <c r="A171" s="12" t="s">
        <v>339</v>
      </c>
      <c r="B171" s="12" t="s">
        <v>340</v>
      </c>
      <c r="C171" s="12" t="s">
        <v>302</v>
      </c>
      <c r="D171" s="13">
        <v>45407597.603428997</v>
      </c>
      <c r="E171" s="13"/>
      <c r="F171" s="13"/>
      <c r="G171" s="13">
        <v>1003322.894851</v>
      </c>
      <c r="H171" s="13">
        <v>5223491.2151950002</v>
      </c>
      <c r="I171" s="13"/>
      <c r="J171" s="13"/>
      <c r="K171" s="13"/>
      <c r="L171" s="13"/>
      <c r="M171" s="13">
        <v>52505.415991000002</v>
      </c>
      <c r="N171" s="13">
        <v>2851852.2151520001</v>
      </c>
      <c r="O171" s="14">
        <v>54538769.344618</v>
      </c>
      <c r="P171" s="46">
        <v>54538769.344618998</v>
      </c>
      <c r="Q171" s="46" t="b">
        <v>1</v>
      </c>
      <c r="R171" s="13">
        <v>779670.06794900005</v>
      </c>
      <c r="S171" s="13">
        <v>36220903.96988</v>
      </c>
      <c r="T171" s="13"/>
      <c r="U171" s="13"/>
      <c r="V171" s="13">
        <v>1393984.8155370001</v>
      </c>
      <c r="W171" s="13">
        <v>5350773.4776919996</v>
      </c>
      <c r="X171" s="13"/>
      <c r="Y171" s="13"/>
      <c r="Z171" s="13">
        <v>71622.378404999996</v>
      </c>
      <c r="AA171" s="13">
        <v>4058366.7470260002</v>
      </c>
      <c r="AB171" s="13"/>
      <c r="AC171" s="13">
        <v>964845.96718399995</v>
      </c>
      <c r="AD171" s="13">
        <v>975980.63319099997</v>
      </c>
      <c r="AE171" s="13">
        <v>1940826.6003749999</v>
      </c>
      <c r="AF171" s="13"/>
      <c r="AG171" s="13"/>
      <c r="AH171" s="14">
        <v>49816148.056863993</v>
      </c>
      <c r="AI171" s="14">
        <v>104354917.40148199</v>
      </c>
    </row>
    <row r="172" spans="1:35" x14ac:dyDescent="0.25">
      <c r="A172" s="1" t="s">
        <v>341</v>
      </c>
      <c r="B172" s="1" t="s">
        <v>342</v>
      </c>
      <c r="C172" s="1"/>
      <c r="D172" s="5">
        <v>45928739.676834002</v>
      </c>
      <c r="E172" s="5">
        <v>12822396.141084</v>
      </c>
      <c r="G172" s="5">
        <v>1258400.418027</v>
      </c>
      <c r="H172" s="5">
        <v>4884341.3430610001</v>
      </c>
      <c r="L172" s="5">
        <v>226996.478176</v>
      </c>
      <c r="M172" s="5">
        <v>55825.916606999999</v>
      </c>
      <c r="N172" s="5">
        <v>2136122.8730540001</v>
      </c>
      <c r="O172" s="6">
        <v>67312822.846843004</v>
      </c>
      <c r="P172" s="46">
        <v>67312822.846843004</v>
      </c>
      <c r="Q172" s="46" t="b">
        <v>1</v>
      </c>
      <c r="R172" s="5">
        <v>818479.11735099996</v>
      </c>
      <c r="S172" s="5">
        <v>36606749.755548</v>
      </c>
      <c r="T172" s="5">
        <v>9306831.8247309998</v>
      </c>
      <c r="V172" s="5">
        <v>1748381.3870860001</v>
      </c>
      <c r="W172" s="5">
        <v>5003359.4463449996</v>
      </c>
      <c r="Y172" s="5">
        <v>309644.77861799998</v>
      </c>
      <c r="Z172" s="5">
        <v>76151.856881</v>
      </c>
      <c r="AA172" s="5">
        <v>3039838.456392</v>
      </c>
      <c r="AC172" s="5">
        <v>1203603</v>
      </c>
      <c r="AD172" s="5">
        <v>1211833</v>
      </c>
      <c r="AE172" s="5">
        <v>2415436</v>
      </c>
      <c r="AH172" s="6">
        <v>59324872.622951999</v>
      </c>
      <c r="AI172" s="6">
        <v>126637695.469795</v>
      </c>
    </row>
    <row r="173" spans="1:35" s="11" customFormat="1" x14ac:dyDescent="0.25">
      <c r="A173" s="8" t="s">
        <v>343</v>
      </c>
      <c r="B173" s="8" t="s">
        <v>344</v>
      </c>
      <c r="C173" s="8" t="s">
        <v>302</v>
      </c>
      <c r="D173" s="9"/>
      <c r="E173" s="9">
        <v>12822396.141084</v>
      </c>
      <c r="F173" s="9"/>
      <c r="G173" s="9">
        <v>256215.393556</v>
      </c>
      <c r="H173" s="9"/>
      <c r="I173" s="9"/>
      <c r="J173" s="9"/>
      <c r="K173" s="9"/>
      <c r="L173" s="9">
        <v>226996.478176</v>
      </c>
      <c r="M173" s="9"/>
      <c r="N173" s="9"/>
      <c r="O173" s="10">
        <v>13305608.012816001</v>
      </c>
      <c r="P173" s="46">
        <v>13305608.012816001</v>
      </c>
      <c r="Q173" s="46" t="b">
        <v>1</v>
      </c>
      <c r="R173" s="9"/>
      <c r="S173" s="9"/>
      <c r="T173" s="9">
        <v>9306831.8247309998</v>
      </c>
      <c r="U173" s="9"/>
      <c r="V173" s="9">
        <v>355977.49234699999</v>
      </c>
      <c r="W173" s="9"/>
      <c r="X173" s="9"/>
      <c r="Y173" s="9">
        <v>309644.77861799998</v>
      </c>
      <c r="Z173" s="9"/>
      <c r="AA173" s="9"/>
      <c r="AB173" s="9"/>
      <c r="AC173" s="9">
        <v>251095.72335099999</v>
      </c>
      <c r="AD173" s="9">
        <v>252812.66639900001</v>
      </c>
      <c r="AE173" s="9">
        <v>503908.38974999997</v>
      </c>
      <c r="AF173" s="9"/>
      <c r="AG173" s="9"/>
      <c r="AH173" s="10">
        <v>10476362.485446</v>
      </c>
      <c r="AI173" s="10">
        <v>23781970.498262003</v>
      </c>
    </row>
    <row r="174" spans="1:35" s="15" customFormat="1" x14ac:dyDescent="0.25">
      <c r="A174" s="12" t="s">
        <v>345</v>
      </c>
      <c r="B174" s="12" t="s">
        <v>346</v>
      </c>
      <c r="C174" s="12" t="s">
        <v>302</v>
      </c>
      <c r="D174" s="13">
        <v>45928739.676834002</v>
      </c>
      <c r="E174" s="13"/>
      <c r="F174" s="13"/>
      <c r="G174" s="13">
        <v>1002185.024471</v>
      </c>
      <c r="H174" s="13">
        <v>4884341.3430610001</v>
      </c>
      <c r="I174" s="13"/>
      <c r="J174" s="13"/>
      <c r="K174" s="13"/>
      <c r="L174" s="13"/>
      <c r="M174" s="13">
        <v>55825.916606999999</v>
      </c>
      <c r="N174" s="13">
        <v>2136122.8730540001</v>
      </c>
      <c r="O174" s="14">
        <v>54007214.834027</v>
      </c>
      <c r="P174" s="46">
        <v>54007214.834027</v>
      </c>
      <c r="Q174" s="46" t="b">
        <v>1</v>
      </c>
      <c r="R174" s="13">
        <v>818479.11735099996</v>
      </c>
      <c r="S174" s="13">
        <v>36606749.755548</v>
      </c>
      <c r="T174" s="13"/>
      <c r="U174" s="13"/>
      <c r="V174" s="13">
        <v>1392403.8947389999</v>
      </c>
      <c r="W174" s="13">
        <v>5003359.4463449996</v>
      </c>
      <c r="X174" s="13"/>
      <c r="Y174" s="13"/>
      <c r="Z174" s="13">
        <v>76151.856881</v>
      </c>
      <c r="AA174" s="13">
        <v>3039838.456392</v>
      </c>
      <c r="AB174" s="13"/>
      <c r="AC174" s="13">
        <v>952507.27664900001</v>
      </c>
      <c r="AD174" s="13">
        <v>959020.33360100002</v>
      </c>
      <c r="AE174" s="13">
        <v>1911527.6102499999</v>
      </c>
      <c r="AF174" s="13"/>
      <c r="AG174" s="13"/>
      <c r="AH174" s="14">
        <v>48848510.137506008</v>
      </c>
      <c r="AI174" s="14">
        <v>102855724.971533</v>
      </c>
    </row>
    <row r="175" spans="1:35" x14ac:dyDescent="0.25">
      <c r="A175" s="1" t="s">
        <v>347</v>
      </c>
      <c r="B175" s="1" t="s">
        <v>348</v>
      </c>
      <c r="C175" s="1"/>
      <c r="D175" s="5">
        <v>51038572.217665002</v>
      </c>
      <c r="E175" s="5">
        <v>15571953.029837999</v>
      </c>
      <c r="G175" s="5">
        <v>1063595.7782610001</v>
      </c>
      <c r="H175" s="5">
        <v>4820902.1221240005</v>
      </c>
      <c r="L175" s="5">
        <v>309540.387927</v>
      </c>
      <c r="M175" s="5">
        <v>54539.222618</v>
      </c>
      <c r="N175" s="5">
        <v>1555968.325921</v>
      </c>
      <c r="O175" s="6">
        <v>74415071.084353998</v>
      </c>
      <c r="P175" s="46">
        <v>74415071.084354997</v>
      </c>
      <c r="Q175" s="46" t="b">
        <v>1</v>
      </c>
      <c r="R175" s="5">
        <v>1005321.8312510001</v>
      </c>
      <c r="S175" s="5">
        <v>40583675.821030997</v>
      </c>
      <c r="T175" s="5">
        <v>11302532.415681001</v>
      </c>
      <c r="V175" s="5">
        <v>1477726.0365269999</v>
      </c>
      <c r="W175" s="5">
        <v>4938374.3842759999</v>
      </c>
      <c r="Y175" s="5">
        <v>422242.51963499998</v>
      </c>
      <c r="Z175" s="5">
        <v>74396.683971000006</v>
      </c>
      <c r="AA175" s="5">
        <v>2214241.7057210002</v>
      </c>
      <c r="AC175" s="5">
        <v>1009974</v>
      </c>
      <c r="AD175" s="5">
        <v>1032325</v>
      </c>
      <c r="AE175" s="5">
        <v>2042299</v>
      </c>
      <c r="AH175" s="6">
        <v>64060810.398093008</v>
      </c>
      <c r="AI175" s="6">
        <v>138475881.482447</v>
      </c>
    </row>
    <row r="176" spans="1:35" s="11" customFormat="1" x14ac:dyDescent="0.25">
      <c r="A176" s="8" t="s">
        <v>349</v>
      </c>
      <c r="B176" s="8" t="s">
        <v>350</v>
      </c>
      <c r="C176" s="8" t="s">
        <v>302</v>
      </c>
      <c r="D176" s="9"/>
      <c r="E176" s="9">
        <v>15571953.029837999</v>
      </c>
      <c r="F176" s="9"/>
      <c r="G176" s="9">
        <v>225597.949112</v>
      </c>
      <c r="H176" s="9"/>
      <c r="I176" s="9"/>
      <c r="J176" s="9"/>
      <c r="K176" s="9"/>
      <c r="L176" s="9">
        <v>309540.387927</v>
      </c>
      <c r="M176" s="9"/>
      <c r="N176" s="9"/>
      <c r="O176" s="10">
        <v>16107091.366876999</v>
      </c>
      <c r="P176" s="46">
        <v>16107091.366877001</v>
      </c>
      <c r="Q176" s="46" t="b">
        <v>1</v>
      </c>
      <c r="R176" s="9"/>
      <c r="S176" s="9"/>
      <c r="T176" s="9">
        <v>11302532.415681001</v>
      </c>
      <c r="U176" s="9"/>
      <c r="V176" s="9">
        <v>313438.59199500002</v>
      </c>
      <c r="W176" s="9"/>
      <c r="X176" s="9"/>
      <c r="Y176" s="9">
        <v>422242.51963499998</v>
      </c>
      <c r="Z176" s="9"/>
      <c r="AA176" s="9"/>
      <c r="AB176" s="9"/>
      <c r="AC176" s="9">
        <v>230667.55987999999</v>
      </c>
      <c r="AD176" s="9">
        <v>235772.295874</v>
      </c>
      <c r="AE176" s="9">
        <v>466439.85575400002</v>
      </c>
      <c r="AF176" s="9"/>
      <c r="AG176" s="9"/>
      <c r="AH176" s="10">
        <v>12504653.383065</v>
      </c>
      <c r="AI176" s="10">
        <v>28611744.749941997</v>
      </c>
    </row>
    <row r="177" spans="1:35" s="15" customFormat="1" x14ac:dyDescent="0.25">
      <c r="A177" s="12" t="s">
        <v>351</v>
      </c>
      <c r="B177" s="12" t="s">
        <v>352</v>
      </c>
      <c r="C177" s="12" t="s">
        <v>302</v>
      </c>
      <c r="D177" s="13">
        <v>51038572.217665002</v>
      </c>
      <c r="E177" s="13"/>
      <c r="F177" s="13"/>
      <c r="G177" s="13">
        <v>837997.829149</v>
      </c>
      <c r="H177" s="13">
        <v>4820902.1221240005</v>
      </c>
      <c r="I177" s="13"/>
      <c r="J177" s="13"/>
      <c r="K177" s="13"/>
      <c r="L177" s="13"/>
      <c r="M177" s="13">
        <v>54539.222618</v>
      </c>
      <c r="N177" s="13">
        <v>1555968.325921</v>
      </c>
      <c r="O177" s="14">
        <v>58307979.717477001</v>
      </c>
      <c r="P177" s="46">
        <v>58307979.717478</v>
      </c>
      <c r="Q177" s="46" t="b">
        <v>1</v>
      </c>
      <c r="R177" s="13">
        <v>1005321.8312510001</v>
      </c>
      <c r="S177" s="13">
        <v>40583675.821030997</v>
      </c>
      <c r="T177" s="13"/>
      <c r="U177" s="13"/>
      <c r="V177" s="13">
        <v>1164287.444532</v>
      </c>
      <c r="W177" s="13">
        <v>4938374.3842759999</v>
      </c>
      <c r="X177" s="13"/>
      <c r="Y177" s="13"/>
      <c r="Z177" s="13">
        <v>74396.683971000006</v>
      </c>
      <c r="AA177" s="13">
        <v>2214241.7057210002</v>
      </c>
      <c r="AB177" s="13"/>
      <c r="AC177" s="13">
        <v>779306.44012000004</v>
      </c>
      <c r="AD177" s="13">
        <v>796552.70412600006</v>
      </c>
      <c r="AE177" s="13">
        <v>1575859.1442460001</v>
      </c>
      <c r="AF177" s="13"/>
      <c r="AG177" s="13"/>
      <c r="AH177" s="14">
        <v>51556157.015028</v>
      </c>
      <c r="AI177" s="14">
        <v>109864136.73250499</v>
      </c>
    </row>
    <row r="178" spans="1:35" x14ac:dyDescent="0.25">
      <c r="A178" s="1" t="s">
        <v>353</v>
      </c>
      <c r="B178" s="1" t="s">
        <v>354</v>
      </c>
      <c r="C178" s="1"/>
      <c r="D178" s="5">
        <v>22176713.164692</v>
      </c>
      <c r="E178" s="5">
        <v>8008701.5502469996</v>
      </c>
      <c r="G178" s="5">
        <v>1072993.210067</v>
      </c>
      <c r="H178" s="5">
        <v>2616224.392614</v>
      </c>
      <c r="L178" s="5">
        <v>206360.396973</v>
      </c>
      <c r="M178" s="5">
        <v>51633.784578999999</v>
      </c>
      <c r="N178" s="5">
        <v>1877656.35029</v>
      </c>
      <c r="O178" s="6">
        <v>36010282.849462003</v>
      </c>
      <c r="P178" s="46">
        <v>36010282.849460997</v>
      </c>
      <c r="Q178" s="46" t="b">
        <v>1</v>
      </c>
      <c r="R178" s="5">
        <v>363977.894937</v>
      </c>
      <c r="S178" s="5">
        <v>17706811.150814001</v>
      </c>
      <c r="T178" s="5">
        <v>5812925.8870569998</v>
      </c>
      <c r="V178" s="5">
        <v>1490782.5284200001</v>
      </c>
      <c r="W178" s="5">
        <v>2679974.6596619999</v>
      </c>
      <c r="Y178" s="5">
        <v>281495.201818</v>
      </c>
      <c r="Z178" s="5">
        <v>70433.390304999994</v>
      </c>
      <c r="AA178" s="5">
        <v>2672024.1862010001</v>
      </c>
      <c r="AD178" s="5">
        <v>1049890</v>
      </c>
      <c r="AE178" s="5">
        <v>1049890</v>
      </c>
      <c r="AG178" s="5">
        <v>-94536</v>
      </c>
      <c r="AH178" s="6">
        <v>32033778.899214003</v>
      </c>
      <c r="AI178" s="6">
        <v>68044061.748676002</v>
      </c>
    </row>
    <row r="179" spans="1:35" s="11" customFormat="1" x14ac:dyDescent="0.25">
      <c r="A179" s="8" t="s">
        <v>355</v>
      </c>
      <c r="B179" s="8" t="s">
        <v>356</v>
      </c>
      <c r="C179" s="8" t="s">
        <v>302</v>
      </c>
      <c r="D179" s="9"/>
      <c r="E179" s="9">
        <v>8008701.5502469996</v>
      </c>
      <c r="F179" s="9"/>
      <c r="G179" s="9">
        <v>278830.18993300002</v>
      </c>
      <c r="H179" s="9"/>
      <c r="I179" s="9"/>
      <c r="J179" s="9"/>
      <c r="K179" s="9"/>
      <c r="L179" s="9">
        <v>206360.396973</v>
      </c>
      <c r="M179" s="9"/>
      <c r="N179" s="9"/>
      <c r="O179" s="10">
        <v>8493892.1371529996</v>
      </c>
      <c r="P179" s="46">
        <v>8493892.1371529996</v>
      </c>
      <c r="Q179" s="46" t="b">
        <v>1</v>
      </c>
      <c r="R179" s="9"/>
      <c r="S179" s="9"/>
      <c r="T179" s="9">
        <v>5812925.8870569998</v>
      </c>
      <c r="U179" s="9"/>
      <c r="V179" s="9">
        <v>387397.76882900001</v>
      </c>
      <c r="W179" s="9"/>
      <c r="X179" s="9"/>
      <c r="Y179" s="9">
        <v>281495.201818</v>
      </c>
      <c r="Z179" s="9"/>
      <c r="AA179" s="9"/>
      <c r="AB179" s="9"/>
      <c r="AC179" s="9"/>
      <c r="AD179" s="9">
        <v>271447.68250699999</v>
      </c>
      <c r="AE179" s="9">
        <v>271447.68250699999</v>
      </c>
      <c r="AF179" s="9"/>
      <c r="AG179" s="9"/>
      <c r="AH179" s="10">
        <v>6753266.5402109995</v>
      </c>
      <c r="AI179" s="10">
        <v>15247158.677363999</v>
      </c>
    </row>
    <row r="180" spans="1:35" s="15" customFormat="1" x14ac:dyDescent="0.25">
      <c r="A180" s="12" t="s">
        <v>357</v>
      </c>
      <c r="B180" s="12" t="s">
        <v>358</v>
      </c>
      <c r="C180" s="12" t="s">
        <v>302</v>
      </c>
      <c r="D180" s="13">
        <v>22176713.164692</v>
      </c>
      <c r="E180" s="13"/>
      <c r="F180" s="13"/>
      <c r="G180" s="13">
        <v>794163.02013399999</v>
      </c>
      <c r="H180" s="13">
        <v>2616224.392614</v>
      </c>
      <c r="I180" s="13"/>
      <c r="J180" s="13"/>
      <c r="K180" s="13"/>
      <c r="L180" s="13"/>
      <c r="M180" s="13">
        <v>51633.784578999999</v>
      </c>
      <c r="N180" s="13">
        <v>1877656.35029</v>
      </c>
      <c r="O180" s="14">
        <v>27516390.712308999</v>
      </c>
      <c r="P180" s="46">
        <v>27516390.712308999</v>
      </c>
      <c r="Q180" s="46" t="b">
        <v>1</v>
      </c>
      <c r="R180" s="13">
        <v>363977.894937</v>
      </c>
      <c r="S180" s="13">
        <v>17706811.150814001</v>
      </c>
      <c r="T180" s="13"/>
      <c r="U180" s="13"/>
      <c r="V180" s="13">
        <v>1103384.7595909999</v>
      </c>
      <c r="W180" s="13">
        <v>2679974.6596619999</v>
      </c>
      <c r="X180" s="13"/>
      <c r="Y180" s="13"/>
      <c r="Z180" s="13">
        <v>70433.390304999994</v>
      </c>
      <c r="AA180" s="13">
        <v>2672024.1862010001</v>
      </c>
      <c r="AB180" s="13"/>
      <c r="AC180" s="13"/>
      <c r="AD180" s="13">
        <v>778442.31749299995</v>
      </c>
      <c r="AE180" s="13">
        <v>778442.31749299995</v>
      </c>
      <c r="AF180" s="13"/>
      <c r="AG180" s="13">
        <v>-94536</v>
      </c>
      <c r="AH180" s="14">
        <v>25280512.359003</v>
      </c>
      <c r="AI180" s="14">
        <v>52796903.071311995</v>
      </c>
    </row>
    <row r="181" spans="1:35" x14ac:dyDescent="0.25">
      <c r="A181" s="1" t="s">
        <v>359</v>
      </c>
      <c r="B181" s="1" t="s">
        <v>360</v>
      </c>
      <c r="C181" s="1"/>
      <c r="D181" s="5">
        <v>18517173.384399001</v>
      </c>
      <c r="E181" s="5">
        <v>5509781.9125039997</v>
      </c>
      <c r="G181" s="5">
        <v>1112446.9833239999</v>
      </c>
      <c r="H181" s="5">
        <v>2758547.545684</v>
      </c>
      <c r="L181" s="5">
        <v>166025.03080199999</v>
      </c>
      <c r="M181" s="5">
        <v>54788.260165</v>
      </c>
      <c r="N181" s="5">
        <v>3246478.3560529999</v>
      </c>
      <c r="O181" s="6">
        <v>31365241.472930994</v>
      </c>
      <c r="P181" s="46">
        <v>31365241.472929999</v>
      </c>
      <c r="Q181" s="46" t="b">
        <v>1</v>
      </c>
      <c r="R181" s="5">
        <v>543012.71961000003</v>
      </c>
      <c r="S181" s="5">
        <v>14545784.771165</v>
      </c>
      <c r="T181" s="5">
        <v>3999144.3944179998</v>
      </c>
      <c r="V181" s="5">
        <v>1545598.342071</v>
      </c>
      <c r="W181" s="5">
        <v>2825765.8405670002</v>
      </c>
      <c r="Y181" s="5">
        <v>226473.92735300001</v>
      </c>
      <c r="Z181" s="5">
        <v>74736.394857000007</v>
      </c>
      <c r="AA181" s="5">
        <v>4619944.7976799998</v>
      </c>
      <c r="AC181" s="5">
        <v>1097611</v>
      </c>
      <c r="AD181" s="5">
        <v>1083071</v>
      </c>
      <c r="AE181" s="5">
        <v>2180682</v>
      </c>
      <c r="AG181" s="5">
        <v>-118622</v>
      </c>
      <c r="AH181" s="6">
        <v>30442521.187720999</v>
      </c>
      <c r="AI181" s="6">
        <v>61807762.660651997</v>
      </c>
    </row>
    <row r="182" spans="1:35" s="11" customFormat="1" x14ac:dyDescent="0.25">
      <c r="A182" s="8" t="s">
        <v>361</v>
      </c>
      <c r="B182" s="8" t="s">
        <v>362</v>
      </c>
      <c r="C182" s="8" t="s">
        <v>302</v>
      </c>
      <c r="D182" s="9"/>
      <c r="E182" s="9">
        <v>5509781.9125039997</v>
      </c>
      <c r="F182" s="9"/>
      <c r="G182" s="9">
        <v>268202.77586400002</v>
      </c>
      <c r="H182" s="9"/>
      <c r="I182" s="9"/>
      <c r="J182" s="9"/>
      <c r="K182" s="9"/>
      <c r="L182" s="9">
        <v>166025.03080199999</v>
      </c>
      <c r="M182" s="9"/>
      <c r="N182" s="9"/>
      <c r="O182" s="10">
        <v>5944009.7191700004</v>
      </c>
      <c r="P182" s="46">
        <v>5944009.7191700004</v>
      </c>
      <c r="Q182" s="46" t="b">
        <v>1</v>
      </c>
      <c r="R182" s="9"/>
      <c r="S182" s="9"/>
      <c r="T182" s="9">
        <v>3999144.3944179998</v>
      </c>
      <c r="U182" s="9"/>
      <c r="V182" s="9">
        <v>372632.37882599997</v>
      </c>
      <c r="W182" s="9"/>
      <c r="X182" s="9"/>
      <c r="Y182" s="9">
        <v>226473.92735300001</v>
      </c>
      <c r="Z182" s="9"/>
      <c r="AA182" s="9"/>
      <c r="AB182" s="9"/>
      <c r="AC182" s="9">
        <v>236652.170782</v>
      </c>
      <c r="AD182" s="9">
        <v>233517.25088499999</v>
      </c>
      <c r="AE182" s="9">
        <v>470169.42166699999</v>
      </c>
      <c r="AF182" s="9"/>
      <c r="AG182" s="9"/>
      <c r="AH182" s="10">
        <v>5068420.1222640006</v>
      </c>
      <c r="AI182" s="10">
        <v>11012429.841434002</v>
      </c>
    </row>
    <row r="183" spans="1:35" s="15" customFormat="1" x14ac:dyDescent="0.25">
      <c r="A183" s="12" t="s">
        <v>363</v>
      </c>
      <c r="B183" s="12" t="s">
        <v>364</v>
      </c>
      <c r="C183" s="12" t="s">
        <v>302</v>
      </c>
      <c r="D183" s="13">
        <v>18517173.384399001</v>
      </c>
      <c r="E183" s="13"/>
      <c r="F183" s="13"/>
      <c r="G183" s="13">
        <v>844244.20745999995</v>
      </c>
      <c r="H183" s="13">
        <v>2758547.545684</v>
      </c>
      <c r="I183" s="13"/>
      <c r="J183" s="13"/>
      <c r="K183" s="13"/>
      <c r="L183" s="13"/>
      <c r="M183" s="13">
        <v>54788.260165</v>
      </c>
      <c r="N183" s="13">
        <v>3246478.3560529999</v>
      </c>
      <c r="O183" s="14">
        <v>25421231.753760997</v>
      </c>
      <c r="P183" s="46">
        <v>25421231.753761001</v>
      </c>
      <c r="Q183" s="46" t="b">
        <v>1</v>
      </c>
      <c r="R183" s="13">
        <v>543012.71961000003</v>
      </c>
      <c r="S183" s="13">
        <v>14545784.771165</v>
      </c>
      <c r="T183" s="13"/>
      <c r="U183" s="13"/>
      <c r="V183" s="13">
        <v>1172965.963245</v>
      </c>
      <c r="W183" s="13">
        <v>2825765.8405670002</v>
      </c>
      <c r="X183" s="13"/>
      <c r="Y183" s="13"/>
      <c r="Z183" s="13">
        <v>74736.394857000007</v>
      </c>
      <c r="AA183" s="13">
        <v>4619944.7976799998</v>
      </c>
      <c r="AB183" s="13"/>
      <c r="AC183" s="13">
        <v>860958.82921800006</v>
      </c>
      <c r="AD183" s="13">
        <v>849553.74911500001</v>
      </c>
      <c r="AE183" s="13">
        <v>1710512.5783330002</v>
      </c>
      <c r="AF183" s="13"/>
      <c r="AG183" s="13">
        <v>-118622</v>
      </c>
      <c r="AH183" s="14">
        <v>25374101.065457005</v>
      </c>
      <c r="AI183" s="14">
        <v>50795332.819218002</v>
      </c>
    </row>
    <row r="184" spans="1:35" x14ac:dyDescent="0.25">
      <c r="A184" s="1" t="s">
        <v>365</v>
      </c>
      <c r="B184" s="1" t="s">
        <v>366</v>
      </c>
      <c r="C184" s="1"/>
      <c r="D184" s="5">
        <v>26638261.706946</v>
      </c>
      <c r="E184" s="5">
        <v>8637330.8053220008</v>
      </c>
      <c r="G184" s="5">
        <v>1144654.594112</v>
      </c>
      <c r="H184" s="5">
        <v>3669685.93469</v>
      </c>
      <c r="L184" s="5">
        <v>190470.55633699999</v>
      </c>
      <c r="M184" s="5">
        <v>52505.415991000002</v>
      </c>
      <c r="N184" s="5">
        <v>2526020.2060150001</v>
      </c>
      <c r="O184" s="6">
        <v>42858929.219412997</v>
      </c>
      <c r="P184" s="46">
        <v>42858929.219411999</v>
      </c>
      <c r="Q184" s="46" t="b">
        <v>1</v>
      </c>
      <c r="R184" s="5">
        <v>637429.45067399996</v>
      </c>
      <c r="S184" s="5">
        <v>21068871.400892001</v>
      </c>
      <c r="T184" s="5">
        <v>6269201.5076749995</v>
      </c>
      <c r="V184" s="5">
        <v>1590346.568801</v>
      </c>
      <c r="W184" s="5">
        <v>3759106.1919809999</v>
      </c>
      <c r="Y184" s="5">
        <v>259819.948416</v>
      </c>
      <c r="Z184" s="5">
        <v>71622.378404999996</v>
      </c>
      <c r="AA184" s="5">
        <v>3594687.1131469999</v>
      </c>
      <c r="AC184" s="5">
        <v>1118935</v>
      </c>
      <c r="AD184" s="5">
        <v>1137747</v>
      </c>
      <c r="AE184" s="5">
        <v>2256682</v>
      </c>
      <c r="AH184" s="6">
        <v>39507766.559990995</v>
      </c>
      <c r="AI184" s="6">
        <v>82366695.779403985</v>
      </c>
    </row>
    <row r="185" spans="1:35" s="11" customFormat="1" x14ac:dyDescent="0.25">
      <c r="A185" s="8" t="s">
        <v>367</v>
      </c>
      <c r="B185" s="8" t="s">
        <v>368</v>
      </c>
      <c r="C185" s="8" t="s">
        <v>302</v>
      </c>
      <c r="D185" s="9"/>
      <c r="E185" s="9">
        <v>8637330.8053220008</v>
      </c>
      <c r="F185" s="9"/>
      <c r="G185" s="9">
        <v>277055.01379200001</v>
      </c>
      <c r="H185" s="9"/>
      <c r="I185" s="9"/>
      <c r="J185" s="9"/>
      <c r="K185" s="9"/>
      <c r="L185" s="9">
        <v>190470.55633699999</v>
      </c>
      <c r="M185" s="9"/>
      <c r="N185" s="9"/>
      <c r="O185" s="10">
        <v>9104856.3754510023</v>
      </c>
      <c r="P185" s="46">
        <v>9104856.3754500002</v>
      </c>
      <c r="Q185" s="46" t="b">
        <v>1</v>
      </c>
      <c r="R185" s="9"/>
      <c r="S185" s="9"/>
      <c r="T185" s="9">
        <v>6269201.5076749995</v>
      </c>
      <c r="U185" s="9"/>
      <c r="V185" s="9">
        <v>384931.39574100001</v>
      </c>
      <c r="W185" s="9"/>
      <c r="X185" s="9"/>
      <c r="Y185" s="9">
        <v>259819.948416</v>
      </c>
      <c r="Z185" s="9"/>
      <c r="AA185" s="9"/>
      <c r="AB185" s="9"/>
      <c r="AC185" s="9">
        <v>260188.54991500001</v>
      </c>
      <c r="AD185" s="9">
        <v>264562.94789200003</v>
      </c>
      <c r="AE185" s="9">
        <v>524751.49780700007</v>
      </c>
      <c r="AF185" s="9"/>
      <c r="AG185" s="9"/>
      <c r="AH185" s="10">
        <v>7438704.3496389994</v>
      </c>
      <c r="AI185" s="10">
        <v>16543560.725090001</v>
      </c>
    </row>
    <row r="186" spans="1:35" s="15" customFormat="1" x14ac:dyDescent="0.25">
      <c r="A186" s="12" t="s">
        <v>369</v>
      </c>
      <c r="B186" s="12" t="s">
        <v>370</v>
      </c>
      <c r="C186" s="12" t="s">
        <v>302</v>
      </c>
      <c r="D186" s="13">
        <v>26638261.706946</v>
      </c>
      <c r="E186" s="13"/>
      <c r="F186" s="13"/>
      <c r="G186" s="13">
        <v>867599.58031999995</v>
      </c>
      <c r="H186" s="13">
        <v>3669685.93469</v>
      </c>
      <c r="I186" s="13"/>
      <c r="J186" s="13"/>
      <c r="K186" s="13"/>
      <c r="L186" s="13"/>
      <c r="M186" s="13">
        <v>52505.415991000002</v>
      </c>
      <c r="N186" s="13">
        <v>2526020.2060150001</v>
      </c>
      <c r="O186" s="14">
        <v>33754072.843961999</v>
      </c>
      <c r="P186" s="46">
        <v>33754072.843961999</v>
      </c>
      <c r="Q186" s="46" t="b">
        <v>1</v>
      </c>
      <c r="R186" s="13">
        <v>637429.45067399996</v>
      </c>
      <c r="S186" s="13">
        <v>21068871.400892001</v>
      </c>
      <c r="T186" s="13"/>
      <c r="U186" s="13"/>
      <c r="V186" s="13">
        <v>1205415.1730599999</v>
      </c>
      <c r="W186" s="13">
        <v>3759106.1919809999</v>
      </c>
      <c r="X186" s="13"/>
      <c r="Y186" s="13"/>
      <c r="Z186" s="13">
        <v>71622.378404999996</v>
      </c>
      <c r="AA186" s="13">
        <v>3594687.1131469999</v>
      </c>
      <c r="AB186" s="13"/>
      <c r="AC186" s="13">
        <v>858746.45008500002</v>
      </c>
      <c r="AD186" s="13">
        <v>873184.05210800003</v>
      </c>
      <c r="AE186" s="13">
        <v>1731930.5021930002</v>
      </c>
      <c r="AF186" s="13"/>
      <c r="AG186" s="13"/>
      <c r="AH186" s="14">
        <v>32069062.210352</v>
      </c>
      <c r="AI186" s="14">
        <v>65823135.054314002</v>
      </c>
    </row>
    <row r="187" spans="1:35" x14ac:dyDescent="0.25">
      <c r="A187" s="1" t="s">
        <v>371</v>
      </c>
      <c r="B187" s="1" t="s">
        <v>372</v>
      </c>
      <c r="C187" s="1"/>
      <c r="D187" s="5">
        <v>27167742.373009998</v>
      </c>
      <c r="E187" s="5">
        <v>9856452.6784179993</v>
      </c>
      <c r="G187" s="5">
        <v>982761.92632700002</v>
      </c>
      <c r="H187" s="5">
        <v>3890864.606414</v>
      </c>
      <c r="L187" s="5">
        <v>215234.019806</v>
      </c>
      <c r="M187" s="5">
        <v>54165.666298999997</v>
      </c>
      <c r="N187" s="5">
        <v>2579528.4131919998</v>
      </c>
      <c r="O187" s="6">
        <v>44746749.683465987</v>
      </c>
      <c r="P187" s="46">
        <v>44746749.683466002</v>
      </c>
      <c r="Q187" s="46" t="b">
        <v>1</v>
      </c>
      <c r="R187" s="5">
        <v>538383.70293100004</v>
      </c>
      <c r="S187" s="5">
        <v>21599366.721400999</v>
      </c>
      <c r="T187" s="5">
        <v>7154072.1763019999</v>
      </c>
      <c r="V187" s="5">
        <v>1365418.0619399999</v>
      </c>
      <c r="W187" s="5">
        <v>3985674.385884</v>
      </c>
      <c r="Y187" s="5">
        <v>293599.66704999999</v>
      </c>
      <c r="Z187" s="5">
        <v>73887.117643000005</v>
      </c>
      <c r="AA187" s="5">
        <v>3670832.6888350002</v>
      </c>
      <c r="AC187" s="5">
        <v>973634</v>
      </c>
      <c r="AD187" s="5">
        <v>982023</v>
      </c>
      <c r="AE187" s="5">
        <v>1955657</v>
      </c>
      <c r="AH187" s="6">
        <v>40636891.521986</v>
      </c>
      <c r="AI187" s="6">
        <v>85383641.205451995</v>
      </c>
    </row>
    <row r="188" spans="1:35" s="11" customFormat="1" x14ac:dyDescent="0.25">
      <c r="A188" s="8" t="s">
        <v>373</v>
      </c>
      <c r="B188" s="8" t="s">
        <v>374</v>
      </c>
      <c r="C188" s="8" t="s">
        <v>302</v>
      </c>
      <c r="D188" s="9"/>
      <c r="E188" s="9">
        <v>9856452.6784179993</v>
      </c>
      <c r="F188" s="9"/>
      <c r="G188" s="9">
        <v>247517.87360399999</v>
      </c>
      <c r="H188" s="9"/>
      <c r="I188" s="9"/>
      <c r="J188" s="9"/>
      <c r="K188" s="9"/>
      <c r="L188" s="9">
        <v>215234.019806</v>
      </c>
      <c r="M188" s="9"/>
      <c r="N188" s="9"/>
      <c r="O188" s="10">
        <v>10319204.571827998</v>
      </c>
      <c r="P188" s="46">
        <v>10319204.571828</v>
      </c>
      <c r="Q188" s="46" t="b">
        <v>1</v>
      </c>
      <c r="R188" s="9"/>
      <c r="S188" s="9"/>
      <c r="T188" s="9">
        <v>7154072.1763019999</v>
      </c>
      <c r="U188" s="9"/>
      <c r="V188" s="9">
        <v>343893.43565100001</v>
      </c>
      <c r="W188" s="9"/>
      <c r="X188" s="9"/>
      <c r="Y188" s="9">
        <v>293599.66704999999</v>
      </c>
      <c r="Z188" s="9"/>
      <c r="AA188" s="9"/>
      <c r="AB188" s="9"/>
      <c r="AC188" s="9">
        <v>250497.037721</v>
      </c>
      <c r="AD188" s="9">
        <v>252655.36379500001</v>
      </c>
      <c r="AE188" s="9">
        <v>503152.40151600004</v>
      </c>
      <c r="AF188" s="9"/>
      <c r="AG188" s="9"/>
      <c r="AH188" s="10">
        <v>8294717.6805189997</v>
      </c>
      <c r="AI188" s="10">
        <v>18613922.252347</v>
      </c>
    </row>
    <row r="189" spans="1:35" s="15" customFormat="1" x14ac:dyDescent="0.25">
      <c r="A189" s="12" t="s">
        <v>375</v>
      </c>
      <c r="B189" s="12" t="s">
        <v>376</v>
      </c>
      <c r="C189" s="12" t="s">
        <v>302</v>
      </c>
      <c r="D189" s="13">
        <v>27167742.373009998</v>
      </c>
      <c r="E189" s="13"/>
      <c r="F189" s="13"/>
      <c r="G189" s="13">
        <v>735244.05272299994</v>
      </c>
      <c r="H189" s="13">
        <v>3890864.606414</v>
      </c>
      <c r="I189" s="13"/>
      <c r="J189" s="13"/>
      <c r="K189" s="13"/>
      <c r="L189" s="13"/>
      <c r="M189" s="13">
        <v>54165.666298999997</v>
      </c>
      <c r="N189" s="13">
        <v>2579528.4131919998</v>
      </c>
      <c r="O189" s="14">
        <v>34427545.111638002</v>
      </c>
      <c r="P189" s="46">
        <v>34427545.111638002</v>
      </c>
      <c r="Q189" s="46" t="b">
        <v>1</v>
      </c>
      <c r="R189" s="13">
        <v>538383.70293100004</v>
      </c>
      <c r="S189" s="13">
        <v>21599366.721400999</v>
      </c>
      <c r="T189" s="13"/>
      <c r="U189" s="13"/>
      <c r="V189" s="13">
        <v>1021524.626289</v>
      </c>
      <c r="W189" s="13">
        <v>3985674.385884</v>
      </c>
      <c r="X189" s="13"/>
      <c r="Y189" s="13"/>
      <c r="Z189" s="13">
        <v>73887.117643000005</v>
      </c>
      <c r="AA189" s="13">
        <v>3670832.6888350002</v>
      </c>
      <c r="AB189" s="13"/>
      <c r="AC189" s="13">
        <v>723136.96227899997</v>
      </c>
      <c r="AD189" s="13">
        <v>729367.63620499999</v>
      </c>
      <c r="AE189" s="13">
        <v>1452504.598484</v>
      </c>
      <c r="AF189" s="13"/>
      <c r="AG189" s="13"/>
      <c r="AH189" s="14">
        <v>32342173.841466993</v>
      </c>
      <c r="AI189" s="14">
        <v>66769718.953104995</v>
      </c>
    </row>
    <row r="190" spans="1:35" x14ac:dyDescent="0.25">
      <c r="A190" s="1" t="s">
        <v>377</v>
      </c>
      <c r="B190" s="1" t="s">
        <v>378</v>
      </c>
      <c r="C190" s="1"/>
      <c r="D190" s="5">
        <v>10438304.57856</v>
      </c>
      <c r="E190" s="5">
        <v>5266156.0755650001</v>
      </c>
      <c r="G190" s="5">
        <v>882255.76849299995</v>
      </c>
      <c r="H190" s="5">
        <v>1716349.8841190001</v>
      </c>
      <c r="L190" s="5">
        <v>166025.03080199999</v>
      </c>
      <c r="M190" s="5">
        <v>50015.040528999998</v>
      </c>
      <c r="N190" s="5">
        <v>1507521.80687</v>
      </c>
      <c r="O190" s="6">
        <v>20026628.184938002</v>
      </c>
      <c r="P190" s="46">
        <v>20026628.184937999</v>
      </c>
      <c r="Q190" s="46" t="b">
        <v>1</v>
      </c>
      <c r="R190" s="5">
        <v>220006.29045500001</v>
      </c>
      <c r="S190" s="5">
        <v>8285690.5922889998</v>
      </c>
      <c r="T190" s="5">
        <v>3822314.3645540001</v>
      </c>
      <c r="V190" s="5">
        <v>1225778.0132500001</v>
      </c>
      <c r="W190" s="5">
        <v>1758172.6588659999</v>
      </c>
      <c r="Y190" s="5">
        <v>226473.92735300001</v>
      </c>
      <c r="Z190" s="5">
        <v>68225.269547999997</v>
      </c>
      <c r="AA190" s="5">
        <v>2145299.2335700002</v>
      </c>
      <c r="AD190" s="5">
        <v>892015</v>
      </c>
      <c r="AE190" s="5">
        <v>892015</v>
      </c>
      <c r="AG190" s="5">
        <v>-84521</v>
      </c>
      <c r="AH190" s="6">
        <v>18559454.349885002</v>
      </c>
      <c r="AI190" s="6">
        <v>38586082.534823</v>
      </c>
    </row>
    <row r="191" spans="1:35" s="11" customFormat="1" x14ac:dyDescent="0.25">
      <c r="A191" s="8" t="s">
        <v>379</v>
      </c>
      <c r="B191" s="8" t="s">
        <v>380</v>
      </c>
      <c r="C191" s="8" t="s">
        <v>302</v>
      </c>
      <c r="D191" s="9"/>
      <c r="E191" s="9">
        <v>5266156.0755650001</v>
      </c>
      <c r="F191" s="9"/>
      <c r="G191" s="9">
        <v>306036.48771700001</v>
      </c>
      <c r="H191" s="9"/>
      <c r="I191" s="9"/>
      <c r="J191" s="9"/>
      <c r="K191" s="9"/>
      <c r="L191" s="9">
        <v>166025.03080199999</v>
      </c>
      <c r="M191" s="9"/>
      <c r="N191" s="9"/>
      <c r="O191" s="10">
        <v>5738217.5940840002</v>
      </c>
      <c r="P191" s="46">
        <v>5738217.5940840002</v>
      </c>
      <c r="Q191" s="46" t="b">
        <v>1</v>
      </c>
      <c r="R191" s="9"/>
      <c r="S191" s="9"/>
      <c r="T191" s="9">
        <v>3822314.3645540001</v>
      </c>
      <c r="U191" s="9"/>
      <c r="V191" s="9">
        <v>425197.33085600002</v>
      </c>
      <c r="W191" s="9"/>
      <c r="X191" s="9"/>
      <c r="Y191" s="9">
        <v>226473.92735300001</v>
      </c>
      <c r="Z191" s="9"/>
      <c r="AA191" s="9"/>
      <c r="AB191" s="9"/>
      <c r="AC191" s="9"/>
      <c r="AD191" s="9">
        <v>294829.87085599999</v>
      </c>
      <c r="AE191" s="9">
        <v>294829.87085599999</v>
      </c>
      <c r="AF191" s="9"/>
      <c r="AG191" s="9"/>
      <c r="AH191" s="10">
        <v>4768815.4936190005</v>
      </c>
      <c r="AI191" s="10">
        <v>10507033.087703001</v>
      </c>
    </row>
    <row r="192" spans="1:35" s="15" customFormat="1" x14ac:dyDescent="0.25">
      <c r="A192" s="12" t="s">
        <v>381</v>
      </c>
      <c r="B192" s="12" t="s">
        <v>382</v>
      </c>
      <c r="C192" s="12" t="s">
        <v>302</v>
      </c>
      <c r="D192" s="13">
        <v>10438304.57856</v>
      </c>
      <c r="E192" s="13"/>
      <c r="F192" s="13"/>
      <c r="G192" s="13">
        <v>576219.280776</v>
      </c>
      <c r="H192" s="13">
        <v>1716349.8841190001</v>
      </c>
      <c r="I192" s="13"/>
      <c r="J192" s="13"/>
      <c r="K192" s="13"/>
      <c r="L192" s="13"/>
      <c r="M192" s="13">
        <v>50015.040528999998</v>
      </c>
      <c r="N192" s="13">
        <v>1507521.80687</v>
      </c>
      <c r="O192" s="14">
        <v>14288410.590854</v>
      </c>
      <c r="P192" s="46">
        <v>14288410.590854</v>
      </c>
      <c r="Q192" s="46" t="b">
        <v>1</v>
      </c>
      <c r="R192" s="13">
        <v>220006.29045500001</v>
      </c>
      <c r="S192" s="13">
        <v>8285690.5922889998</v>
      </c>
      <c r="T192" s="13"/>
      <c r="U192" s="13"/>
      <c r="V192" s="13">
        <v>800580.682394</v>
      </c>
      <c r="W192" s="13">
        <v>1758172.6588659999</v>
      </c>
      <c r="X192" s="13"/>
      <c r="Y192" s="13"/>
      <c r="Z192" s="13">
        <v>68225.269547999997</v>
      </c>
      <c r="AA192" s="13">
        <v>2145299.2335700002</v>
      </c>
      <c r="AB192" s="13"/>
      <c r="AC192" s="13"/>
      <c r="AD192" s="13">
        <v>597185.12914400001</v>
      </c>
      <c r="AE192" s="13">
        <v>597185.12914400001</v>
      </c>
      <c r="AF192" s="13"/>
      <c r="AG192" s="13">
        <v>-84521</v>
      </c>
      <c r="AH192" s="14">
        <v>13790638.856265999</v>
      </c>
      <c r="AI192" s="14">
        <v>28079049.44712</v>
      </c>
    </row>
    <row r="193" spans="1:35" x14ac:dyDescent="0.25">
      <c r="A193" s="1" t="s">
        <v>383</v>
      </c>
      <c r="B193" s="1" t="s">
        <v>384</v>
      </c>
      <c r="C193" s="1"/>
      <c r="D193" s="5">
        <v>18022981.213303</v>
      </c>
      <c r="E193" s="5">
        <v>8069632.7249750001</v>
      </c>
      <c r="G193" s="5">
        <v>855276.70098800003</v>
      </c>
      <c r="H193" s="5">
        <v>2568705.0514310002</v>
      </c>
      <c r="L193" s="5">
        <v>166025.03080199999</v>
      </c>
      <c r="M193" s="5">
        <v>52878.972309999997</v>
      </c>
      <c r="N193" s="5">
        <v>2903184.6643010001</v>
      </c>
      <c r="O193" s="6">
        <v>32638684.358109999</v>
      </c>
      <c r="P193" s="46">
        <v>32638684.358109001</v>
      </c>
      <c r="Q193" s="46" t="b">
        <v>1</v>
      </c>
      <c r="R193" s="5">
        <v>329766.23913300002</v>
      </c>
      <c r="S193" s="5">
        <v>14356336.659093</v>
      </c>
      <c r="T193" s="5">
        <v>5857151.3336770004</v>
      </c>
      <c r="V193" s="5">
        <v>1188294.157721</v>
      </c>
      <c r="W193" s="5">
        <v>2631297.4014829998</v>
      </c>
      <c r="Y193" s="5">
        <v>226473.92735300001</v>
      </c>
      <c r="Z193" s="5">
        <v>72131.944732999997</v>
      </c>
      <c r="AA193" s="5">
        <v>4131416.0809160001</v>
      </c>
      <c r="AC193" s="5">
        <v>847835</v>
      </c>
      <c r="AD193" s="5">
        <v>852227</v>
      </c>
      <c r="AE193" s="5">
        <v>1700062</v>
      </c>
      <c r="AG193" s="5">
        <v>-67954</v>
      </c>
      <c r="AH193" s="6">
        <v>30424975.744109001</v>
      </c>
      <c r="AI193" s="6">
        <v>63063660.102219</v>
      </c>
    </row>
    <row r="194" spans="1:35" s="11" customFormat="1" x14ac:dyDescent="0.25">
      <c r="A194" s="8" t="s">
        <v>385</v>
      </c>
      <c r="B194" s="8" t="s">
        <v>386</v>
      </c>
      <c r="C194" s="8" t="s">
        <v>302</v>
      </c>
      <c r="D194" s="9"/>
      <c r="E194" s="9">
        <v>8069632.7249750001</v>
      </c>
      <c r="F194" s="9"/>
      <c r="G194" s="9">
        <v>269179.34953800001</v>
      </c>
      <c r="H194" s="9"/>
      <c r="I194" s="9"/>
      <c r="J194" s="9"/>
      <c r="K194" s="9"/>
      <c r="L194" s="9">
        <v>166025.03080199999</v>
      </c>
      <c r="M194" s="9"/>
      <c r="N194" s="9"/>
      <c r="O194" s="10">
        <v>8504837.1053149998</v>
      </c>
      <c r="P194" s="46">
        <v>8504837.1053149998</v>
      </c>
      <c r="Q194" s="46" t="b">
        <v>1</v>
      </c>
      <c r="R194" s="9"/>
      <c r="S194" s="9"/>
      <c r="T194" s="9">
        <v>5857151.3336770004</v>
      </c>
      <c r="U194" s="9"/>
      <c r="V194" s="9">
        <v>373989.19912800001</v>
      </c>
      <c r="W194" s="9"/>
      <c r="X194" s="9"/>
      <c r="Y194" s="9">
        <v>226473.92735300001</v>
      </c>
      <c r="Z194" s="9"/>
      <c r="AA194" s="9"/>
      <c r="AB194" s="9"/>
      <c r="AC194" s="9">
        <v>257303.31114500001</v>
      </c>
      <c r="AD194" s="9">
        <v>258636.207455</v>
      </c>
      <c r="AE194" s="9">
        <v>515939.51860000001</v>
      </c>
      <c r="AF194" s="9"/>
      <c r="AG194" s="9"/>
      <c r="AH194" s="10">
        <v>6973553.9787580008</v>
      </c>
      <c r="AI194" s="10">
        <v>15478391.084073</v>
      </c>
    </row>
    <row r="195" spans="1:35" s="15" customFormat="1" x14ac:dyDescent="0.25">
      <c r="A195" s="12" t="s">
        <v>387</v>
      </c>
      <c r="B195" s="12" t="s">
        <v>388</v>
      </c>
      <c r="C195" s="12" t="s">
        <v>302</v>
      </c>
      <c r="D195" s="13">
        <v>18022981.213303</v>
      </c>
      <c r="E195" s="13"/>
      <c r="F195" s="13"/>
      <c r="G195" s="13">
        <v>586097.35144899995</v>
      </c>
      <c r="H195" s="13">
        <v>2568705.0514310002</v>
      </c>
      <c r="I195" s="13"/>
      <c r="J195" s="13"/>
      <c r="K195" s="13"/>
      <c r="L195" s="13"/>
      <c r="M195" s="13">
        <v>52878.972309999997</v>
      </c>
      <c r="N195" s="13">
        <v>2903184.6643010001</v>
      </c>
      <c r="O195" s="14">
        <v>24133847.252794001</v>
      </c>
      <c r="P195" s="46">
        <v>24133847.252795</v>
      </c>
      <c r="Q195" s="46" t="b">
        <v>1</v>
      </c>
      <c r="R195" s="13">
        <v>329766.23913300002</v>
      </c>
      <c r="S195" s="13">
        <v>14356336.659093</v>
      </c>
      <c r="T195" s="13"/>
      <c r="U195" s="13"/>
      <c r="V195" s="13">
        <v>814304.95859299996</v>
      </c>
      <c r="W195" s="13">
        <v>2631297.4014829998</v>
      </c>
      <c r="X195" s="13"/>
      <c r="Y195" s="13"/>
      <c r="Z195" s="13">
        <v>72131.944732999997</v>
      </c>
      <c r="AA195" s="13">
        <v>4131416.0809160001</v>
      </c>
      <c r="AB195" s="13"/>
      <c r="AC195" s="13">
        <v>590531.68885499996</v>
      </c>
      <c r="AD195" s="13">
        <v>593590.79254499997</v>
      </c>
      <c r="AE195" s="13">
        <v>1184122.4813999999</v>
      </c>
      <c r="AF195" s="13"/>
      <c r="AG195" s="13">
        <v>-67954</v>
      </c>
      <c r="AH195" s="14">
        <v>23451421.765350997</v>
      </c>
      <c r="AI195" s="14">
        <v>47585269.018144995</v>
      </c>
    </row>
    <row r="196" spans="1:35" x14ac:dyDescent="0.25">
      <c r="A196" s="1" t="s">
        <v>389</v>
      </c>
      <c r="B196" s="1" t="s">
        <v>390</v>
      </c>
      <c r="C196" s="1"/>
      <c r="D196" s="5">
        <v>68926573.231628999</v>
      </c>
      <c r="E196" s="5">
        <v>21427425.540355999</v>
      </c>
      <c r="G196" s="5">
        <v>742230.67257699999</v>
      </c>
      <c r="H196" s="5">
        <v>6857301.3323010001</v>
      </c>
      <c r="L196" s="5">
        <v>288904.30672400002</v>
      </c>
      <c r="M196" s="5">
        <v>60931.186304000003</v>
      </c>
      <c r="N196" s="5">
        <v>2869504.4114899999</v>
      </c>
      <c r="O196" s="6">
        <v>101172870.68138099</v>
      </c>
      <c r="P196" s="46">
        <v>101172870.681381</v>
      </c>
      <c r="Q196" s="46" t="b">
        <v>1</v>
      </c>
      <c r="R196" s="5">
        <v>953556.353902</v>
      </c>
      <c r="S196" s="5">
        <v>55211555.007068001</v>
      </c>
      <c r="T196" s="5">
        <v>15552588.123686999</v>
      </c>
      <c r="V196" s="5">
        <v>1031231.612981</v>
      </c>
      <c r="W196" s="5">
        <v>7024395.1000979999</v>
      </c>
      <c r="Y196" s="5">
        <v>394092.94283399999</v>
      </c>
      <c r="Z196" s="5">
        <v>83115.930038000006</v>
      </c>
      <c r="AA196" s="5">
        <v>4083486.943033</v>
      </c>
      <c r="AC196" s="5">
        <v>740579</v>
      </c>
      <c r="AD196" s="5">
        <v>739924</v>
      </c>
      <c r="AE196" s="5">
        <v>1480503</v>
      </c>
      <c r="AH196" s="6">
        <v>85814525.013641</v>
      </c>
      <c r="AI196" s="6">
        <v>186987395.69502199</v>
      </c>
    </row>
    <row r="197" spans="1:35" s="11" customFormat="1" x14ac:dyDescent="0.25">
      <c r="A197" s="8" t="s">
        <v>391</v>
      </c>
      <c r="B197" s="8" t="s">
        <v>392</v>
      </c>
      <c r="C197" s="8" t="s">
        <v>302</v>
      </c>
      <c r="D197" s="9"/>
      <c r="E197" s="9">
        <v>21427425.540355999</v>
      </c>
      <c r="F197" s="9"/>
      <c r="G197" s="9">
        <v>134459.58778100001</v>
      </c>
      <c r="H197" s="9"/>
      <c r="I197" s="9"/>
      <c r="J197" s="9"/>
      <c r="K197" s="9"/>
      <c r="L197" s="9">
        <v>288904.30672400002</v>
      </c>
      <c r="M197" s="9"/>
      <c r="N197" s="9"/>
      <c r="O197" s="10">
        <v>21850789.434861001</v>
      </c>
      <c r="P197" s="46">
        <v>21850789.434861001</v>
      </c>
      <c r="Q197" s="46" t="b">
        <v>1</v>
      </c>
      <c r="R197" s="9"/>
      <c r="S197" s="9"/>
      <c r="T197" s="9">
        <v>15552588.123686999</v>
      </c>
      <c r="U197" s="9"/>
      <c r="V197" s="9">
        <v>186813.860854</v>
      </c>
      <c r="W197" s="9"/>
      <c r="X197" s="9"/>
      <c r="Y197" s="9">
        <v>394092.94283399999</v>
      </c>
      <c r="Z197" s="9"/>
      <c r="AA197" s="9"/>
      <c r="AB197" s="9"/>
      <c r="AC197" s="9">
        <v>170473.09251799999</v>
      </c>
      <c r="AD197" s="9">
        <v>170322.318764</v>
      </c>
      <c r="AE197" s="9">
        <v>340795.41128200002</v>
      </c>
      <c r="AF197" s="9"/>
      <c r="AG197" s="9"/>
      <c r="AH197" s="10">
        <v>16474290.338656997</v>
      </c>
      <c r="AI197" s="10">
        <v>38325079.773517996</v>
      </c>
    </row>
    <row r="198" spans="1:35" s="15" customFormat="1" x14ac:dyDescent="0.25">
      <c r="A198" s="12" t="s">
        <v>393</v>
      </c>
      <c r="B198" s="12" t="s">
        <v>394</v>
      </c>
      <c r="C198" s="12" t="s">
        <v>302</v>
      </c>
      <c r="D198" s="13">
        <v>68926573.231628999</v>
      </c>
      <c r="E198" s="13"/>
      <c r="F198" s="13"/>
      <c r="G198" s="13">
        <v>607771.08479600004</v>
      </c>
      <c r="H198" s="13">
        <v>6857301.3323010001</v>
      </c>
      <c r="I198" s="13"/>
      <c r="J198" s="13"/>
      <c r="K198" s="13"/>
      <c r="L198" s="13"/>
      <c r="M198" s="13">
        <v>60931.186304000003</v>
      </c>
      <c r="N198" s="13">
        <v>2869504.4114899999</v>
      </c>
      <c r="O198" s="14">
        <v>79322081.246519998</v>
      </c>
      <c r="P198" s="46">
        <v>79322081.246518999</v>
      </c>
      <c r="Q198" s="46" t="b">
        <v>1</v>
      </c>
      <c r="R198" s="13">
        <v>953556.353902</v>
      </c>
      <c r="S198" s="13">
        <v>55211555.007068001</v>
      </c>
      <c r="T198" s="13"/>
      <c r="U198" s="13"/>
      <c r="V198" s="13">
        <v>844417.75212700001</v>
      </c>
      <c r="W198" s="13">
        <v>7024395.1000979999</v>
      </c>
      <c r="X198" s="13"/>
      <c r="Y198" s="13"/>
      <c r="Z198" s="13">
        <v>83115.930038000006</v>
      </c>
      <c r="AA198" s="13">
        <v>4083486.943033</v>
      </c>
      <c r="AB198" s="13"/>
      <c r="AC198" s="13">
        <v>570105.90748199995</v>
      </c>
      <c r="AD198" s="13">
        <v>569601.68123600003</v>
      </c>
      <c r="AE198" s="13">
        <v>1139707.5887179999</v>
      </c>
      <c r="AF198" s="13"/>
      <c r="AG198" s="13"/>
      <c r="AH198" s="14">
        <v>69340234.674983993</v>
      </c>
      <c r="AI198" s="14">
        <v>148662315.92150399</v>
      </c>
    </row>
    <row r="199" spans="1:35" x14ac:dyDescent="0.25">
      <c r="A199" s="1" t="s">
        <v>395</v>
      </c>
      <c r="B199" s="1" t="s">
        <v>396</v>
      </c>
      <c r="C199" s="1"/>
      <c r="D199" s="5">
        <v>32301969.130600002</v>
      </c>
      <c r="E199" s="5">
        <v>10168064.922907</v>
      </c>
      <c r="G199" s="5">
        <v>1032922.65382</v>
      </c>
      <c r="H199" s="5">
        <v>3375355.785782</v>
      </c>
      <c r="L199" s="5">
        <v>177469.9663</v>
      </c>
      <c r="M199" s="5">
        <v>51716.797095000002</v>
      </c>
      <c r="N199" s="5">
        <v>1395708.514314</v>
      </c>
      <c r="O199" s="6">
        <v>48503207.77081801</v>
      </c>
      <c r="P199" s="46">
        <v>48503207.770818003</v>
      </c>
      <c r="Q199" s="46" t="b">
        <v>1</v>
      </c>
      <c r="R199" s="5">
        <v>479239.50673700002</v>
      </c>
      <c r="S199" s="5">
        <v>25842157.428259</v>
      </c>
      <c r="T199" s="5">
        <v>7380248.5260319998</v>
      </c>
      <c r="V199" s="5">
        <v>1435109.7761639999</v>
      </c>
      <c r="W199" s="5">
        <v>3457604.0185150001</v>
      </c>
      <c r="Y199" s="5">
        <v>242085.90753500001</v>
      </c>
      <c r="Z199" s="5">
        <v>70546.627267000003</v>
      </c>
      <c r="AA199" s="5">
        <v>1986181.81999</v>
      </c>
      <c r="AC199" s="5">
        <v>1022168</v>
      </c>
      <c r="AD199" s="5">
        <v>1029524</v>
      </c>
      <c r="AE199" s="5">
        <v>2051692</v>
      </c>
      <c r="AH199" s="6">
        <v>42944865.610499009</v>
      </c>
      <c r="AI199" s="6">
        <v>91448073.381317019</v>
      </c>
    </row>
    <row r="200" spans="1:35" s="11" customFormat="1" x14ac:dyDescent="0.25">
      <c r="A200" s="8" t="s">
        <v>397</v>
      </c>
      <c r="B200" s="8" t="s">
        <v>398</v>
      </c>
      <c r="C200" s="8" t="s">
        <v>302</v>
      </c>
      <c r="D200" s="9"/>
      <c r="E200" s="9">
        <v>10168064.922907</v>
      </c>
      <c r="F200" s="9"/>
      <c r="G200" s="9">
        <v>238257.412939</v>
      </c>
      <c r="H200" s="9"/>
      <c r="I200" s="9"/>
      <c r="J200" s="9"/>
      <c r="K200" s="9"/>
      <c r="L200" s="9">
        <v>177469.9663</v>
      </c>
      <c r="M200" s="9"/>
      <c r="N200" s="9"/>
      <c r="O200" s="10">
        <v>10583792.302146001</v>
      </c>
      <c r="P200" s="46">
        <v>10583792.302146001</v>
      </c>
      <c r="Q200" s="46" t="b">
        <v>1</v>
      </c>
      <c r="R200" s="9"/>
      <c r="S200" s="9"/>
      <c r="T200" s="9">
        <v>7380248.5260319998</v>
      </c>
      <c r="U200" s="9"/>
      <c r="V200" s="9">
        <v>331027.24709199998</v>
      </c>
      <c r="W200" s="9"/>
      <c r="X200" s="9"/>
      <c r="Y200" s="9">
        <v>242085.90753500001</v>
      </c>
      <c r="Z200" s="9"/>
      <c r="AA200" s="9"/>
      <c r="AB200" s="9"/>
      <c r="AC200" s="9">
        <v>231995.046229</v>
      </c>
      <c r="AD200" s="9">
        <v>233664.59131399999</v>
      </c>
      <c r="AE200" s="9">
        <v>465659.63754299999</v>
      </c>
      <c r="AF200" s="9"/>
      <c r="AG200" s="9"/>
      <c r="AH200" s="10">
        <v>8419021.3182020001</v>
      </c>
      <c r="AI200" s="10">
        <v>19002813.620347999</v>
      </c>
    </row>
    <row r="201" spans="1:35" s="15" customFormat="1" x14ac:dyDescent="0.25">
      <c r="A201" s="12" t="s">
        <v>399</v>
      </c>
      <c r="B201" s="12" t="s">
        <v>400</v>
      </c>
      <c r="C201" s="12" t="s">
        <v>302</v>
      </c>
      <c r="D201" s="13">
        <v>32301969.130600002</v>
      </c>
      <c r="E201" s="13"/>
      <c r="F201" s="13"/>
      <c r="G201" s="13">
        <v>794665.24088099995</v>
      </c>
      <c r="H201" s="13">
        <v>3375355.785782</v>
      </c>
      <c r="I201" s="13"/>
      <c r="J201" s="13"/>
      <c r="K201" s="13"/>
      <c r="L201" s="13"/>
      <c r="M201" s="13">
        <v>51716.797095000002</v>
      </c>
      <c r="N201" s="13">
        <v>1395708.514314</v>
      </c>
      <c r="O201" s="14">
        <v>37919415.468672007</v>
      </c>
      <c r="P201" s="46">
        <v>37919415.468672</v>
      </c>
      <c r="Q201" s="46" t="b">
        <v>1</v>
      </c>
      <c r="R201" s="13">
        <v>479239.50673700002</v>
      </c>
      <c r="S201" s="13">
        <v>25842157.428259</v>
      </c>
      <c r="T201" s="13"/>
      <c r="U201" s="13"/>
      <c r="V201" s="13">
        <v>1104082.5290719999</v>
      </c>
      <c r="W201" s="13">
        <v>3457604.0185150001</v>
      </c>
      <c r="X201" s="13"/>
      <c r="Y201" s="13"/>
      <c r="Z201" s="13">
        <v>70546.627267000003</v>
      </c>
      <c r="AA201" s="13">
        <v>1986181.81999</v>
      </c>
      <c r="AB201" s="13"/>
      <c r="AC201" s="13">
        <v>790172.95377100003</v>
      </c>
      <c r="AD201" s="13">
        <v>795859.40868600004</v>
      </c>
      <c r="AE201" s="13">
        <v>1586032.3624570002</v>
      </c>
      <c r="AF201" s="13"/>
      <c r="AG201" s="13"/>
      <c r="AH201" s="14">
        <v>34525844.292297006</v>
      </c>
      <c r="AI201" s="14">
        <v>72445259.760969013</v>
      </c>
    </row>
    <row r="202" spans="1:35" x14ac:dyDescent="0.25">
      <c r="A202" s="1" t="s">
        <v>401</v>
      </c>
      <c r="B202" s="1" t="s">
        <v>402</v>
      </c>
      <c r="C202" s="1"/>
      <c r="D202" s="5">
        <v>1090932.989178</v>
      </c>
      <c r="E202" s="5">
        <v>11976513.029116999</v>
      </c>
      <c r="G202" s="5">
        <v>1192811.814546</v>
      </c>
      <c r="H202" s="5">
        <v>2008929.1803909999</v>
      </c>
      <c r="L202" s="5">
        <v>247632.55937999999</v>
      </c>
      <c r="M202" s="5">
        <v>54041.147526000001</v>
      </c>
      <c r="N202" s="5">
        <v>3917593.451874</v>
      </c>
      <c r="O202" s="6">
        <v>20488454.172012001</v>
      </c>
      <c r="P202" s="46">
        <v>20488454.172012001</v>
      </c>
      <c r="Q202" s="46" t="b">
        <v>1</v>
      </c>
      <c r="R202" s="5">
        <v>297351.82841999998</v>
      </c>
      <c r="S202" s="5">
        <v>591599.55784200004</v>
      </c>
      <c r="T202" s="5">
        <v>8692867.6498729996</v>
      </c>
      <c r="V202" s="5">
        <v>1657254.6742459999</v>
      </c>
      <c r="W202" s="5">
        <v>2057881.3161840001</v>
      </c>
      <c r="Y202" s="5">
        <v>337794.35541900003</v>
      </c>
      <c r="Z202" s="5">
        <v>73717.262199999997</v>
      </c>
      <c r="AA202" s="5">
        <v>5574984.1836050004</v>
      </c>
      <c r="AC202" s="5">
        <v>1176472</v>
      </c>
      <c r="AD202" s="5">
        <v>1189345</v>
      </c>
      <c r="AE202" s="5">
        <v>2365817</v>
      </c>
      <c r="AG202" s="5">
        <v>-64990</v>
      </c>
      <c r="AH202" s="6">
        <v>21584277.827789001</v>
      </c>
      <c r="AI202" s="6">
        <v>42072731.999801002</v>
      </c>
    </row>
    <row r="203" spans="1:35" s="11" customFormat="1" x14ac:dyDescent="0.25">
      <c r="A203" s="8" t="s">
        <v>403</v>
      </c>
      <c r="B203" s="8" t="s">
        <v>404</v>
      </c>
      <c r="C203" s="8" t="s">
        <v>302</v>
      </c>
      <c r="D203" s="9"/>
      <c r="E203" s="9">
        <v>11976513.029116999</v>
      </c>
      <c r="F203" s="9"/>
      <c r="G203" s="9">
        <v>843334.67026599997</v>
      </c>
      <c r="H203" s="9"/>
      <c r="I203" s="9"/>
      <c r="J203" s="9"/>
      <c r="K203" s="9"/>
      <c r="L203" s="9">
        <v>247632.55937999999</v>
      </c>
      <c r="M203" s="9"/>
      <c r="N203" s="9"/>
      <c r="O203" s="10">
        <v>13067480.258763</v>
      </c>
      <c r="P203" s="46">
        <v>13067480.258762</v>
      </c>
      <c r="Q203" s="46" t="b">
        <v>1</v>
      </c>
      <c r="R203" s="9"/>
      <c r="S203" s="9"/>
      <c r="T203" s="9">
        <v>8692867.6498729996</v>
      </c>
      <c r="U203" s="9"/>
      <c r="V203" s="9">
        <v>1171702.2812890001</v>
      </c>
      <c r="W203" s="9"/>
      <c r="X203" s="9"/>
      <c r="Y203" s="9">
        <v>337794.35541900003</v>
      </c>
      <c r="Z203" s="9"/>
      <c r="AA203" s="9"/>
      <c r="AB203" s="9"/>
      <c r="AC203" s="9">
        <v>1236396.0694949999</v>
      </c>
      <c r="AD203" s="9">
        <v>1249924.7608729999</v>
      </c>
      <c r="AE203" s="9">
        <v>2486320.8303680001</v>
      </c>
      <c r="AF203" s="9"/>
      <c r="AG203" s="9"/>
      <c r="AH203" s="10">
        <v>12688685.116948999</v>
      </c>
      <c r="AI203" s="10">
        <v>25756165.375712</v>
      </c>
    </row>
    <row r="204" spans="1:35" s="15" customFormat="1" x14ac:dyDescent="0.25">
      <c r="A204" s="12" t="s">
        <v>405</v>
      </c>
      <c r="B204" s="12" t="s">
        <v>406</v>
      </c>
      <c r="C204" s="12" t="s">
        <v>302</v>
      </c>
      <c r="D204" s="13">
        <v>1090932.989178</v>
      </c>
      <c r="E204" s="13"/>
      <c r="F204" s="13"/>
      <c r="G204" s="13">
        <v>349477.14428000001</v>
      </c>
      <c r="H204" s="13">
        <v>2008929.1803909999</v>
      </c>
      <c r="I204" s="13"/>
      <c r="J204" s="13"/>
      <c r="K204" s="13"/>
      <c r="L204" s="13"/>
      <c r="M204" s="13">
        <v>54041.147526000001</v>
      </c>
      <c r="N204" s="13">
        <v>3917593.451874</v>
      </c>
      <c r="O204" s="14">
        <v>7420973.9132490009</v>
      </c>
      <c r="P204" s="46">
        <v>7420973.9132500002</v>
      </c>
      <c r="Q204" s="46" t="b">
        <v>1</v>
      </c>
      <c r="R204" s="13">
        <v>297351.82841999998</v>
      </c>
      <c r="S204" s="13">
        <v>591599.55784200004</v>
      </c>
      <c r="T204" s="13"/>
      <c r="U204" s="13"/>
      <c r="V204" s="13">
        <v>485552.392957</v>
      </c>
      <c r="W204" s="13">
        <v>2057881.3161840001</v>
      </c>
      <c r="X204" s="13"/>
      <c r="Y204" s="13"/>
      <c r="Z204" s="13">
        <v>73717.262199999997</v>
      </c>
      <c r="AA204" s="13">
        <v>5574984.1836050004</v>
      </c>
      <c r="AB204" s="13"/>
      <c r="AC204" s="13">
        <v>-59924.069495000003</v>
      </c>
      <c r="AD204" s="13">
        <v>-60579.760872999999</v>
      </c>
      <c r="AE204" s="13">
        <v>-120503.830368</v>
      </c>
      <c r="AF204" s="13"/>
      <c r="AG204" s="13">
        <v>-64990</v>
      </c>
      <c r="AH204" s="14">
        <v>8895592.7108400017</v>
      </c>
      <c r="AI204" s="14">
        <v>16316566.624089003</v>
      </c>
    </row>
    <row r="205" spans="1:35" x14ac:dyDescent="0.25">
      <c r="A205" s="1" t="s">
        <v>407</v>
      </c>
      <c r="B205" s="1" t="s">
        <v>408</v>
      </c>
      <c r="C205" s="1"/>
      <c r="D205" s="5">
        <v>15539316.68107</v>
      </c>
      <c r="E205" s="5">
        <v>6154070.7697109999</v>
      </c>
      <c r="G205" s="5">
        <v>875377.76652900001</v>
      </c>
      <c r="H205" s="5">
        <v>2601338.452728</v>
      </c>
      <c r="L205" s="5">
        <v>166025.03080199999</v>
      </c>
      <c r="M205" s="5">
        <v>51882.822125999999</v>
      </c>
      <c r="N205" s="5">
        <v>7665061.8848099997</v>
      </c>
      <c r="O205" s="6">
        <v>33053073.407776002</v>
      </c>
      <c r="P205" s="46">
        <v>33053073.407776002</v>
      </c>
      <c r="Q205" s="46" t="b">
        <v>1</v>
      </c>
      <c r="R205" s="5">
        <v>379438.569708</v>
      </c>
      <c r="S205" s="5">
        <v>12282839.720737999</v>
      </c>
      <c r="T205" s="5">
        <v>4466786.1654719999</v>
      </c>
      <c r="V205" s="5">
        <v>1216221.9367889999</v>
      </c>
      <c r="W205" s="5">
        <v>2664725.989941</v>
      </c>
      <c r="Y205" s="5">
        <v>226473.92735300001</v>
      </c>
      <c r="Z205" s="5">
        <v>70773.101190000001</v>
      </c>
      <c r="AA205" s="5">
        <v>10907869.665171999</v>
      </c>
      <c r="AC205" s="5">
        <v>827167</v>
      </c>
      <c r="AD205" s="5">
        <v>859377</v>
      </c>
      <c r="AE205" s="5">
        <v>1686544</v>
      </c>
      <c r="AG205" s="5">
        <v>-105986</v>
      </c>
      <c r="AH205" s="6">
        <v>33795687.076362997</v>
      </c>
      <c r="AI205" s="6">
        <v>66848760.484138995</v>
      </c>
    </row>
    <row r="206" spans="1:35" s="11" customFormat="1" x14ac:dyDescent="0.25">
      <c r="A206" s="8" t="s">
        <v>409</v>
      </c>
      <c r="B206" s="8" t="s">
        <v>410</v>
      </c>
      <c r="C206" s="8" t="s">
        <v>302</v>
      </c>
      <c r="D206" s="9"/>
      <c r="E206" s="9">
        <v>6154070.7697109999</v>
      </c>
      <c r="F206" s="9"/>
      <c r="G206" s="9">
        <v>244757.61835199999</v>
      </c>
      <c r="H206" s="9"/>
      <c r="I206" s="9"/>
      <c r="J206" s="9"/>
      <c r="K206" s="9"/>
      <c r="L206" s="9">
        <v>166025.03080199999</v>
      </c>
      <c r="M206" s="9"/>
      <c r="N206" s="9"/>
      <c r="O206" s="10">
        <v>6564853.4188649999</v>
      </c>
      <c r="P206" s="46">
        <v>6564853.4188649999</v>
      </c>
      <c r="Q206" s="46" t="b">
        <v>1</v>
      </c>
      <c r="R206" s="9"/>
      <c r="S206" s="9"/>
      <c r="T206" s="9">
        <v>4466786.1654719999</v>
      </c>
      <c r="U206" s="9"/>
      <c r="V206" s="9">
        <v>340058.42508000002</v>
      </c>
      <c r="W206" s="9"/>
      <c r="X206" s="9"/>
      <c r="Y206" s="9">
        <v>226473.92735300001</v>
      </c>
      <c r="Z206" s="9"/>
      <c r="AA206" s="9"/>
      <c r="AB206" s="9"/>
      <c r="AC206" s="9">
        <v>223859.307271</v>
      </c>
      <c r="AD206" s="9">
        <v>232576.42036600001</v>
      </c>
      <c r="AE206" s="9">
        <v>456435.72763700003</v>
      </c>
      <c r="AF206" s="9"/>
      <c r="AG206" s="9"/>
      <c r="AH206" s="10">
        <v>5489754.245542001</v>
      </c>
      <c r="AI206" s="10">
        <v>12054607.664407</v>
      </c>
    </row>
    <row r="207" spans="1:35" s="15" customFormat="1" x14ac:dyDescent="0.25">
      <c r="A207" s="12" t="s">
        <v>411</v>
      </c>
      <c r="B207" s="12" t="s">
        <v>412</v>
      </c>
      <c r="C207" s="12" t="s">
        <v>302</v>
      </c>
      <c r="D207" s="13">
        <v>15539316.68107</v>
      </c>
      <c r="E207" s="13"/>
      <c r="F207" s="13"/>
      <c r="G207" s="13">
        <v>630620.148177</v>
      </c>
      <c r="H207" s="13">
        <v>2601338.452728</v>
      </c>
      <c r="I207" s="13"/>
      <c r="J207" s="13"/>
      <c r="K207" s="13"/>
      <c r="L207" s="13"/>
      <c r="M207" s="13">
        <v>51882.822125999999</v>
      </c>
      <c r="N207" s="13">
        <v>7665061.8848099997</v>
      </c>
      <c r="O207" s="14">
        <v>26488219.988911003</v>
      </c>
      <c r="P207" s="46">
        <v>26488219.988910999</v>
      </c>
      <c r="Q207" s="46" t="b">
        <v>1</v>
      </c>
      <c r="R207" s="13">
        <v>379438.569708</v>
      </c>
      <c r="S207" s="13">
        <v>12282839.720737999</v>
      </c>
      <c r="T207" s="13"/>
      <c r="U207" s="13"/>
      <c r="V207" s="13">
        <v>876163.51170899998</v>
      </c>
      <c r="W207" s="13">
        <v>2664725.989941</v>
      </c>
      <c r="X207" s="13"/>
      <c r="Y207" s="13"/>
      <c r="Z207" s="13">
        <v>70773.101190000001</v>
      </c>
      <c r="AA207" s="13">
        <v>10907869.665171999</v>
      </c>
      <c r="AB207" s="13"/>
      <c r="AC207" s="13">
        <v>603307.692729</v>
      </c>
      <c r="AD207" s="13">
        <v>626800.57963399997</v>
      </c>
      <c r="AE207" s="13">
        <v>1230108.2723630001</v>
      </c>
      <c r="AF207" s="13"/>
      <c r="AG207" s="13">
        <v>-105986</v>
      </c>
      <c r="AH207" s="14">
        <v>28305932.830821</v>
      </c>
      <c r="AI207" s="14">
        <v>54794152.819732003</v>
      </c>
    </row>
    <row r="208" spans="1:35" x14ac:dyDescent="0.25">
      <c r="A208" s="1" t="s">
        <v>413</v>
      </c>
      <c r="B208" s="1" t="s">
        <v>414</v>
      </c>
      <c r="C208" s="1"/>
      <c r="D208" s="5">
        <v>41664766.913538001</v>
      </c>
      <c r="E208" s="5">
        <v>12986828.195908001</v>
      </c>
      <c r="G208" s="5">
        <v>907150.39173699997</v>
      </c>
      <c r="H208" s="5">
        <v>4715597.4453410003</v>
      </c>
      <c r="L208" s="5">
        <v>206360.396973</v>
      </c>
      <c r="M208" s="5">
        <v>52795.959795000002</v>
      </c>
      <c r="N208" s="5">
        <v>3141570.0445269998</v>
      </c>
      <c r="O208" s="6">
        <v>63675069.347819</v>
      </c>
      <c r="P208" s="46">
        <v>63675069.347818002</v>
      </c>
      <c r="Q208" s="46" t="b">
        <v>1</v>
      </c>
      <c r="R208" s="5">
        <v>695705.51800799998</v>
      </c>
      <c r="S208" s="5">
        <v>33255007.012901999</v>
      </c>
      <c r="T208" s="5">
        <v>9426180.9279720001</v>
      </c>
      <c r="V208" s="5">
        <v>1260365.808433</v>
      </c>
      <c r="W208" s="5">
        <v>4830503.7191610001</v>
      </c>
      <c r="Y208" s="5">
        <v>281495.201818</v>
      </c>
      <c r="Z208" s="5">
        <v>72018.707771000001</v>
      </c>
      <c r="AA208" s="5">
        <v>4470653.6104579996</v>
      </c>
      <c r="AC208" s="5">
        <v>910154</v>
      </c>
      <c r="AD208" s="5">
        <v>920681</v>
      </c>
      <c r="AE208" s="5">
        <v>1830835</v>
      </c>
      <c r="AG208" s="5">
        <v>-131789</v>
      </c>
      <c r="AH208" s="6">
        <v>55990976.506523006</v>
      </c>
      <c r="AI208" s="6">
        <v>119666045.85434201</v>
      </c>
    </row>
    <row r="209" spans="1:35" s="11" customFormat="1" x14ac:dyDescent="0.25">
      <c r="A209" s="8" t="s">
        <v>415</v>
      </c>
      <c r="B209" s="8" t="s">
        <v>416</v>
      </c>
      <c r="C209" s="8" t="s">
        <v>302</v>
      </c>
      <c r="D209" s="9"/>
      <c r="E209" s="9">
        <v>12986828.195908001</v>
      </c>
      <c r="F209" s="9"/>
      <c r="G209" s="9">
        <v>187056.802689</v>
      </c>
      <c r="H209" s="9"/>
      <c r="I209" s="9"/>
      <c r="J209" s="9"/>
      <c r="K209" s="9"/>
      <c r="L209" s="9">
        <v>206360.396973</v>
      </c>
      <c r="M209" s="9"/>
      <c r="N209" s="9"/>
      <c r="O209" s="10">
        <v>13380245.395570001</v>
      </c>
      <c r="P209" s="46">
        <v>13380245.395569</v>
      </c>
      <c r="Q209" s="46" t="b">
        <v>1</v>
      </c>
      <c r="R209" s="9"/>
      <c r="S209" s="9"/>
      <c r="T209" s="9">
        <v>9426180.9279720001</v>
      </c>
      <c r="U209" s="9"/>
      <c r="V209" s="9">
        <v>259890.75294599999</v>
      </c>
      <c r="W209" s="9"/>
      <c r="X209" s="9"/>
      <c r="Y209" s="9">
        <v>281495.201818</v>
      </c>
      <c r="Z209" s="9"/>
      <c r="AA209" s="9"/>
      <c r="AB209" s="9"/>
      <c r="AC209" s="9">
        <v>208961.52910399999</v>
      </c>
      <c r="AD209" s="9">
        <v>211378.41461599999</v>
      </c>
      <c r="AE209" s="9">
        <v>420339.94371999998</v>
      </c>
      <c r="AF209" s="9"/>
      <c r="AG209" s="9"/>
      <c r="AH209" s="10">
        <v>10387906.826456001</v>
      </c>
      <c r="AI209" s="10">
        <v>23768152.222026002</v>
      </c>
    </row>
    <row r="210" spans="1:35" x14ac:dyDescent="0.25">
      <c r="A210" s="16" t="s">
        <v>417</v>
      </c>
      <c r="B210" s="16" t="s">
        <v>418</v>
      </c>
      <c r="C210" s="16" t="s">
        <v>302</v>
      </c>
      <c r="D210" s="13">
        <v>41664766.913538001</v>
      </c>
      <c r="E210" s="13"/>
      <c r="G210" s="5">
        <v>720093.58904800005</v>
      </c>
      <c r="H210" s="13">
        <v>4715597.4453410003</v>
      </c>
      <c r="L210" s="13"/>
      <c r="M210" s="13">
        <v>52795.959795000002</v>
      </c>
      <c r="N210" s="13">
        <v>3141570.0445269998</v>
      </c>
      <c r="O210" s="6">
        <v>50294823.952248998</v>
      </c>
      <c r="P210" s="46">
        <v>50294823.952248998</v>
      </c>
      <c r="Q210" s="46" t="b">
        <v>1</v>
      </c>
      <c r="R210" s="13">
        <v>695705.51800799998</v>
      </c>
      <c r="S210" s="13">
        <v>33255007.012901999</v>
      </c>
      <c r="T210" s="13"/>
      <c r="V210" s="5">
        <v>1000475.055487</v>
      </c>
      <c r="W210" s="13">
        <v>4830503.7191610001</v>
      </c>
      <c r="Y210" s="13"/>
      <c r="Z210" s="13">
        <v>72018.707771000001</v>
      </c>
      <c r="AA210" s="13">
        <v>4470653.6104579996</v>
      </c>
      <c r="AC210" s="5">
        <v>701192.47089600004</v>
      </c>
      <c r="AD210" s="5">
        <v>709302.58538399998</v>
      </c>
      <c r="AE210" s="5">
        <v>1410495.0562800001</v>
      </c>
      <c r="AG210" s="13">
        <v>-131789</v>
      </c>
      <c r="AH210" s="6">
        <v>45603069.680067003</v>
      </c>
      <c r="AI210" s="6">
        <v>95897893.632315993</v>
      </c>
    </row>
    <row r="211" spans="1:35" x14ac:dyDescent="0.25">
      <c r="A211" s="1" t="s">
        <v>419</v>
      </c>
      <c r="B211" s="1" t="s">
        <v>420</v>
      </c>
      <c r="C211" s="1"/>
      <c r="D211" s="5">
        <v>60593083.581646003</v>
      </c>
      <c r="F211" s="5">
        <v>4969203.3752459995</v>
      </c>
      <c r="G211" s="5">
        <v>2132895.3464549999</v>
      </c>
      <c r="H211" s="5">
        <v>5846634.2747989995</v>
      </c>
      <c r="M211" s="5">
        <v>66742.062382000004</v>
      </c>
      <c r="N211" s="5">
        <v>7032704.5023050001</v>
      </c>
      <c r="O211" s="6">
        <v>80641263.142832994</v>
      </c>
      <c r="P211" s="46">
        <v>80641263.142833993</v>
      </c>
      <c r="Q211" s="46" t="b">
        <v>1</v>
      </c>
      <c r="R211" s="5">
        <v>1031985.3588479999</v>
      </c>
      <c r="S211" s="5">
        <v>48342546.516268998</v>
      </c>
      <c r="U211" s="5">
        <v>5058420.0980460001</v>
      </c>
      <c r="V211" s="5">
        <v>2963376.7367870002</v>
      </c>
      <c r="W211" s="5">
        <v>5989100.8374549998</v>
      </c>
      <c r="Z211" s="5">
        <v>91042.517370999994</v>
      </c>
      <c r="AA211" s="5">
        <v>10007984.965761</v>
      </c>
      <c r="AB211" s="5">
        <v>1111076.470588</v>
      </c>
      <c r="AC211" s="5">
        <v>2099227</v>
      </c>
      <c r="AD211" s="5">
        <v>2103464</v>
      </c>
      <c r="AE211" s="5">
        <v>4202691</v>
      </c>
      <c r="AG211" s="5">
        <v>-183472</v>
      </c>
      <c r="AH211" s="6">
        <v>78614752.501124993</v>
      </c>
      <c r="AI211" s="6">
        <v>159256015.64395797</v>
      </c>
    </row>
    <row r="212" spans="1:35" s="15" customFormat="1" x14ac:dyDescent="0.25">
      <c r="A212" s="12" t="s">
        <v>421</v>
      </c>
      <c r="B212" s="12" t="s">
        <v>422</v>
      </c>
      <c r="C212" s="12" t="s">
        <v>423</v>
      </c>
      <c r="D212" s="13">
        <v>60593083.581646003</v>
      </c>
      <c r="E212" s="13"/>
      <c r="F212" s="13"/>
      <c r="G212" s="13">
        <v>1975168.4247010001</v>
      </c>
      <c r="H212" s="13">
        <v>5846634.2747989995</v>
      </c>
      <c r="I212" s="13"/>
      <c r="J212" s="13"/>
      <c r="K212" s="13"/>
      <c r="L212" s="13"/>
      <c r="M212" s="13">
        <v>66742.062382000004</v>
      </c>
      <c r="N212" s="13">
        <v>7032704.5023050001</v>
      </c>
      <c r="O212" s="14">
        <v>75514332.845833004</v>
      </c>
      <c r="P212" s="46">
        <v>75514332.845833004</v>
      </c>
      <c r="Q212" s="46" t="b">
        <v>1</v>
      </c>
      <c r="R212" s="13">
        <v>1031985.3588479999</v>
      </c>
      <c r="S212" s="13">
        <v>48342546.516268998</v>
      </c>
      <c r="T212" s="13"/>
      <c r="U212" s="13"/>
      <c r="V212" s="13">
        <v>2744235.9845380001</v>
      </c>
      <c r="W212" s="13">
        <v>5989100.8374549998</v>
      </c>
      <c r="X212" s="13"/>
      <c r="Y212" s="13"/>
      <c r="Z212" s="13">
        <v>91042.517370999994</v>
      </c>
      <c r="AA212" s="13">
        <v>10007984.965761</v>
      </c>
      <c r="AB212" s="13">
        <v>1027745.735294</v>
      </c>
      <c r="AC212" s="13">
        <v>1946467.643994</v>
      </c>
      <c r="AD212" s="13">
        <v>1950396.3203159999</v>
      </c>
      <c r="AE212" s="13">
        <v>3896863.9643099997</v>
      </c>
      <c r="AF212" s="13"/>
      <c r="AG212" s="13">
        <v>-183472</v>
      </c>
      <c r="AH212" s="14">
        <v>72948033.879845992</v>
      </c>
      <c r="AI212" s="14">
        <v>148462366.72567898</v>
      </c>
    </row>
    <row r="213" spans="1:35" s="20" customFormat="1" x14ac:dyDescent="0.25">
      <c r="A213" s="17" t="s">
        <v>424</v>
      </c>
      <c r="B213" s="17" t="s">
        <v>425</v>
      </c>
      <c r="C213" s="17" t="s">
        <v>423</v>
      </c>
      <c r="D213" s="18"/>
      <c r="E213" s="18"/>
      <c r="F213" s="18">
        <v>4969203.3752459995</v>
      </c>
      <c r="G213" s="18">
        <v>157726.92175400001</v>
      </c>
      <c r="H213" s="18"/>
      <c r="I213" s="18"/>
      <c r="J213" s="18"/>
      <c r="K213" s="18"/>
      <c r="L213" s="18"/>
      <c r="M213" s="18"/>
      <c r="N213" s="18"/>
      <c r="O213" s="19">
        <v>5126930.2969999993</v>
      </c>
      <c r="P213" s="46">
        <v>5126930.2970000003</v>
      </c>
      <c r="Q213" s="46" t="b">
        <v>1</v>
      </c>
      <c r="R213" s="18"/>
      <c r="S213" s="18"/>
      <c r="T213" s="18"/>
      <c r="U213" s="18">
        <v>5058420.0980460001</v>
      </c>
      <c r="V213" s="18">
        <v>219140.75224900001</v>
      </c>
      <c r="W213" s="18"/>
      <c r="X213" s="18"/>
      <c r="Y213" s="18"/>
      <c r="Z213" s="18"/>
      <c r="AA213" s="18"/>
      <c r="AB213" s="18">
        <v>83330.735293999998</v>
      </c>
      <c r="AC213" s="18">
        <v>152759.35600599999</v>
      </c>
      <c r="AD213" s="18">
        <v>153067.679684</v>
      </c>
      <c r="AE213" s="18">
        <v>305827.03568999999</v>
      </c>
      <c r="AF213" s="18"/>
      <c r="AG213" s="18"/>
      <c r="AH213" s="19">
        <v>5666718.6212790003</v>
      </c>
      <c r="AI213" s="19">
        <v>10793648.918279</v>
      </c>
    </row>
    <row r="214" spans="1:35" x14ac:dyDescent="0.25">
      <c r="A214" s="1" t="s">
        <v>426</v>
      </c>
      <c r="B214" s="1" t="s">
        <v>427</v>
      </c>
      <c r="C214" s="1"/>
      <c r="D214" s="5">
        <v>51257462.026168004</v>
      </c>
      <c r="F214" s="5">
        <v>3477157.912823</v>
      </c>
      <c r="G214" s="5">
        <v>2531279.0488649998</v>
      </c>
      <c r="H214" s="5">
        <v>6481127.3016860001</v>
      </c>
      <c r="M214" s="5">
        <v>67364.656247999999</v>
      </c>
      <c r="N214" s="5">
        <v>4955204.2375010001</v>
      </c>
      <c r="O214" s="6">
        <v>68769595.183291003</v>
      </c>
      <c r="P214" s="46">
        <v>68769595.183291003</v>
      </c>
      <c r="Q214" s="46" t="b">
        <v>1</v>
      </c>
      <c r="R214" s="5">
        <v>831879.77428999997</v>
      </c>
      <c r="S214" s="5">
        <v>40935481.169448003</v>
      </c>
      <c r="U214" s="5">
        <v>3534011.0883820001</v>
      </c>
      <c r="V214" s="5">
        <v>3516878.3410729999</v>
      </c>
      <c r="W214" s="5">
        <v>6639054.7323080003</v>
      </c>
      <c r="Z214" s="5">
        <v>91891.794586000004</v>
      </c>
      <c r="AA214" s="5">
        <v>7051570.2024649996</v>
      </c>
      <c r="AC214" s="5">
        <v>2461824</v>
      </c>
      <c r="AD214" s="5">
        <v>2504971</v>
      </c>
      <c r="AE214" s="5">
        <v>4966795</v>
      </c>
      <c r="AG214" s="5">
        <v>-111181</v>
      </c>
      <c r="AH214" s="6">
        <v>67456381.102551997</v>
      </c>
      <c r="AI214" s="6">
        <v>136225976.28584301</v>
      </c>
    </row>
    <row r="215" spans="1:35" s="15" customFormat="1" x14ac:dyDescent="0.25">
      <c r="A215" s="12" t="s">
        <v>428</v>
      </c>
      <c r="B215" s="12" t="s">
        <v>429</v>
      </c>
      <c r="C215" s="12" t="s">
        <v>423</v>
      </c>
      <c r="D215" s="13">
        <v>51257462.026168004</v>
      </c>
      <c r="E215" s="13"/>
      <c r="F215" s="13"/>
      <c r="G215" s="13">
        <v>2372516.1123859999</v>
      </c>
      <c r="H215" s="13">
        <v>6481127.3016860001</v>
      </c>
      <c r="I215" s="13"/>
      <c r="J215" s="13"/>
      <c r="K215" s="13"/>
      <c r="L215" s="13"/>
      <c r="M215" s="13">
        <v>67364.656247999999</v>
      </c>
      <c r="N215" s="13">
        <v>4955204.2375010001</v>
      </c>
      <c r="O215" s="14">
        <v>65133674.333989017</v>
      </c>
      <c r="P215" s="46">
        <v>65133674.33399</v>
      </c>
      <c r="Q215" s="46" t="b">
        <v>1</v>
      </c>
      <c r="R215" s="13">
        <v>831879.77428999997</v>
      </c>
      <c r="S215" s="13">
        <v>40935481.169448003</v>
      </c>
      <c r="T215" s="13"/>
      <c r="U215" s="13"/>
      <c r="V215" s="13">
        <v>3296298.1830230001</v>
      </c>
      <c r="W215" s="13">
        <v>6639054.7323080003</v>
      </c>
      <c r="X215" s="13"/>
      <c r="Y215" s="13"/>
      <c r="Z215" s="13">
        <v>91891.794586000004</v>
      </c>
      <c r="AA215" s="13">
        <v>7051570.2024649996</v>
      </c>
      <c r="AB215" s="13"/>
      <c r="AC215" s="13">
        <v>2316609.9699149998</v>
      </c>
      <c r="AD215" s="13">
        <v>2357211.8855559998</v>
      </c>
      <c r="AE215" s="13">
        <v>4673821.8554710001</v>
      </c>
      <c r="AF215" s="13"/>
      <c r="AG215" s="13">
        <v>-111181</v>
      </c>
      <c r="AH215" s="14">
        <v>63408816.711591005</v>
      </c>
      <c r="AI215" s="14">
        <v>128542491.04558003</v>
      </c>
    </row>
    <row r="216" spans="1:35" s="20" customFormat="1" x14ac:dyDescent="0.25">
      <c r="A216" s="17" t="s">
        <v>430</v>
      </c>
      <c r="B216" s="17" t="s">
        <v>431</v>
      </c>
      <c r="C216" s="17" t="s">
        <v>423</v>
      </c>
      <c r="D216" s="18"/>
      <c r="E216" s="18"/>
      <c r="F216" s="18">
        <v>3477157.912823</v>
      </c>
      <c r="G216" s="18">
        <v>158762.936479</v>
      </c>
      <c r="H216" s="18"/>
      <c r="I216" s="18"/>
      <c r="J216" s="18"/>
      <c r="K216" s="18"/>
      <c r="L216" s="18"/>
      <c r="M216" s="18"/>
      <c r="N216" s="18"/>
      <c r="O216" s="19">
        <v>3635920.8493019999</v>
      </c>
      <c r="P216" s="46">
        <v>3635920.8493019999</v>
      </c>
      <c r="Q216" s="46" t="b">
        <v>1</v>
      </c>
      <c r="R216" s="18"/>
      <c r="S216" s="18"/>
      <c r="T216" s="18"/>
      <c r="U216" s="18">
        <v>3534011.0883820001</v>
      </c>
      <c r="V216" s="18">
        <v>220580.15805</v>
      </c>
      <c r="W216" s="18"/>
      <c r="X216" s="18"/>
      <c r="Y216" s="18"/>
      <c r="Z216" s="18"/>
      <c r="AA216" s="18"/>
      <c r="AB216" s="18"/>
      <c r="AC216" s="18">
        <v>145214.03008500001</v>
      </c>
      <c r="AD216" s="18">
        <v>147759.11444400001</v>
      </c>
      <c r="AE216" s="18">
        <v>292973.14452900004</v>
      </c>
      <c r="AF216" s="18"/>
      <c r="AG216" s="18"/>
      <c r="AH216" s="19">
        <v>4047564.3909610002</v>
      </c>
      <c r="AI216" s="19">
        <v>7683485.2402630001</v>
      </c>
    </row>
    <row r="217" spans="1:35" x14ac:dyDescent="0.25">
      <c r="A217" s="1" t="s">
        <v>432</v>
      </c>
      <c r="B217" s="1" t="s">
        <v>433</v>
      </c>
      <c r="C217" s="1"/>
      <c r="D217" s="5">
        <v>71417482.652898997</v>
      </c>
      <c r="F217" s="5">
        <v>8191022.0282570003</v>
      </c>
      <c r="G217" s="5">
        <v>5215912.9283069996</v>
      </c>
      <c r="H217" s="5">
        <v>11320836.446564</v>
      </c>
      <c r="M217" s="5">
        <v>86000.965955000007</v>
      </c>
      <c r="N217" s="5">
        <v>16370390.955740999</v>
      </c>
      <c r="O217" s="6">
        <v>112601645.977723</v>
      </c>
      <c r="P217" s="46">
        <v>112601645.977723</v>
      </c>
      <c r="Q217" s="46" t="b">
        <v>1</v>
      </c>
      <c r="R217" s="5">
        <v>1586565.3496439999</v>
      </c>
      <c r="S217" s="5">
        <v>56608274.147753</v>
      </c>
      <c r="U217" s="5">
        <v>8332745.2910289997</v>
      </c>
      <c r="V217" s="5">
        <v>7246822.9904190004</v>
      </c>
      <c r="W217" s="5">
        <v>11596694.415289</v>
      </c>
      <c r="Z217" s="5">
        <v>117313.492533</v>
      </c>
      <c r="AA217" s="5">
        <v>23296105.575741999</v>
      </c>
      <c r="AC217" s="5">
        <v>5058566</v>
      </c>
      <c r="AD217" s="5">
        <v>5126406</v>
      </c>
      <c r="AE217" s="5">
        <v>10184972</v>
      </c>
      <c r="AH217" s="6">
        <v>118969493.262409</v>
      </c>
      <c r="AI217" s="6">
        <v>231571139.240132</v>
      </c>
    </row>
    <row r="218" spans="1:35" s="15" customFormat="1" x14ac:dyDescent="0.25">
      <c r="A218" s="12" t="s">
        <v>434</v>
      </c>
      <c r="B218" s="12" t="s">
        <v>435</v>
      </c>
      <c r="C218" s="12" t="s">
        <v>423</v>
      </c>
      <c r="D218" s="13">
        <v>71417482.652898997</v>
      </c>
      <c r="E218" s="13"/>
      <c r="F218" s="13"/>
      <c r="G218" s="13">
        <v>4672014.4396620002</v>
      </c>
      <c r="H218" s="13">
        <v>11320836.446564</v>
      </c>
      <c r="I218" s="13"/>
      <c r="J218" s="13"/>
      <c r="K218" s="13"/>
      <c r="L218" s="13"/>
      <c r="M218" s="13">
        <v>86000.965955000007</v>
      </c>
      <c r="N218" s="13">
        <v>16370390.955740999</v>
      </c>
      <c r="O218" s="14">
        <v>103866725.460821</v>
      </c>
      <c r="P218" s="46">
        <v>103866725.460822</v>
      </c>
      <c r="Q218" s="46" t="b">
        <v>1</v>
      </c>
      <c r="R218" s="13">
        <v>1586565.3496439999</v>
      </c>
      <c r="S218" s="13">
        <v>56608274.147753</v>
      </c>
      <c r="T218" s="13"/>
      <c r="U218" s="13"/>
      <c r="V218" s="13">
        <v>6491147.7853039997</v>
      </c>
      <c r="W218" s="13">
        <v>11596694.415289</v>
      </c>
      <c r="X218" s="13"/>
      <c r="Y218" s="13"/>
      <c r="Z218" s="13">
        <v>117313.492533</v>
      </c>
      <c r="AA218" s="13">
        <v>23296105.575741999</v>
      </c>
      <c r="AB218" s="13"/>
      <c r="AC218" s="13">
        <v>4554987.0474439999</v>
      </c>
      <c r="AD218" s="13">
        <v>4616073.5927809998</v>
      </c>
      <c r="AE218" s="13">
        <v>9171060.6402250007</v>
      </c>
      <c r="AF218" s="13"/>
      <c r="AG218" s="13"/>
      <c r="AH218" s="14">
        <v>108867161.40649</v>
      </c>
      <c r="AI218" s="14">
        <v>212733886.867311</v>
      </c>
    </row>
    <row r="219" spans="1:35" s="20" customFormat="1" x14ac:dyDescent="0.25">
      <c r="A219" s="17" t="s">
        <v>436</v>
      </c>
      <c r="B219" s="17" t="s">
        <v>437</v>
      </c>
      <c r="C219" s="17" t="s">
        <v>423</v>
      </c>
      <c r="D219" s="18"/>
      <c r="E219" s="18"/>
      <c r="F219" s="18">
        <v>8191022.0282570003</v>
      </c>
      <c r="G219" s="18">
        <v>543898.48864400003</v>
      </c>
      <c r="H219" s="18"/>
      <c r="I219" s="18"/>
      <c r="J219" s="18"/>
      <c r="K219" s="18"/>
      <c r="L219" s="18"/>
      <c r="M219" s="18"/>
      <c r="N219" s="18"/>
      <c r="O219" s="19">
        <v>8734920.5169009995</v>
      </c>
      <c r="P219" s="46">
        <v>8734920.5169019997</v>
      </c>
      <c r="Q219" s="46" t="b">
        <v>1</v>
      </c>
      <c r="R219" s="18"/>
      <c r="S219" s="18"/>
      <c r="T219" s="18"/>
      <c r="U219" s="18">
        <v>8332745.2910289997</v>
      </c>
      <c r="V219" s="18">
        <v>755675.20511600003</v>
      </c>
      <c r="W219" s="18"/>
      <c r="X219" s="18"/>
      <c r="Y219" s="18"/>
      <c r="Z219" s="18"/>
      <c r="AA219" s="18"/>
      <c r="AB219" s="18"/>
      <c r="AC219" s="18">
        <v>503578.95255599997</v>
      </c>
      <c r="AD219" s="18">
        <v>510332.40721899999</v>
      </c>
      <c r="AE219" s="18">
        <v>1013911.359775</v>
      </c>
      <c r="AF219" s="18"/>
      <c r="AG219" s="18"/>
      <c r="AH219" s="19">
        <v>10102331.855919998</v>
      </c>
      <c r="AI219" s="19">
        <v>18837252.372820996</v>
      </c>
    </row>
    <row r="220" spans="1:35" x14ac:dyDescent="0.25">
      <c r="A220" s="1" t="s">
        <v>438</v>
      </c>
      <c r="B220" s="1" t="s">
        <v>439</v>
      </c>
      <c r="C220" s="1"/>
      <c r="D220" s="5">
        <v>82063817.889269993</v>
      </c>
      <c r="F220" s="5">
        <v>5729764.5863730004</v>
      </c>
      <c r="G220" s="5">
        <v>2611990.0422769999</v>
      </c>
      <c r="H220" s="5">
        <v>8129798.9024280002</v>
      </c>
      <c r="M220" s="5">
        <v>99033.930873000005</v>
      </c>
      <c r="N220" s="5">
        <v>2532449.5253329999</v>
      </c>
      <c r="O220" s="6">
        <v>101166854.876554</v>
      </c>
      <c r="P220" s="46">
        <v>101166854.876554</v>
      </c>
      <c r="Q220" s="46" t="b">
        <v>1</v>
      </c>
      <c r="R220" s="5">
        <v>1336627.8132450001</v>
      </c>
      <c r="S220" s="5">
        <v>65533423.233223997</v>
      </c>
      <c r="U220" s="5">
        <v>5832077.0137839997</v>
      </c>
      <c r="V220" s="5">
        <v>3629015.619949</v>
      </c>
      <c r="W220" s="5">
        <v>8327899.9722520001</v>
      </c>
      <c r="Z220" s="5">
        <v>135091.69555199999</v>
      </c>
      <c r="AA220" s="5">
        <v>3603836.4426899999</v>
      </c>
      <c r="AB220" s="5">
        <v>1327053.470588</v>
      </c>
      <c r="AC220" s="5">
        <v>2546524</v>
      </c>
      <c r="AD220" s="5">
        <v>2584611</v>
      </c>
      <c r="AE220" s="5">
        <v>5131135</v>
      </c>
      <c r="AG220" s="5">
        <v>-186061</v>
      </c>
      <c r="AH220" s="6">
        <v>94670099.261283994</v>
      </c>
      <c r="AI220" s="6">
        <v>195836954.13783801</v>
      </c>
    </row>
    <row r="221" spans="1:35" s="15" customFormat="1" x14ac:dyDescent="0.25">
      <c r="A221" s="12" t="s">
        <v>440</v>
      </c>
      <c r="B221" s="12" t="s">
        <v>441</v>
      </c>
      <c r="C221" s="12" t="s">
        <v>423</v>
      </c>
      <c r="D221" s="13">
        <v>82063817.889269993</v>
      </c>
      <c r="E221" s="13"/>
      <c r="F221" s="13"/>
      <c r="G221" s="13">
        <v>2445640.591389</v>
      </c>
      <c r="H221" s="13">
        <v>8129798.9024280002</v>
      </c>
      <c r="I221" s="13"/>
      <c r="J221" s="13"/>
      <c r="K221" s="13"/>
      <c r="L221" s="13"/>
      <c r="M221" s="13">
        <v>99033.930873000005</v>
      </c>
      <c r="N221" s="13">
        <v>2532449.5253329999</v>
      </c>
      <c r="O221" s="14">
        <v>95270740.839293003</v>
      </c>
      <c r="P221" s="46">
        <v>95270740.839293003</v>
      </c>
      <c r="Q221" s="46" t="b">
        <v>1</v>
      </c>
      <c r="R221" s="13">
        <v>1336627.8132450001</v>
      </c>
      <c r="S221" s="13">
        <v>65533423.233223997</v>
      </c>
      <c r="T221" s="13"/>
      <c r="U221" s="13"/>
      <c r="V221" s="13">
        <v>3397895.000854</v>
      </c>
      <c r="W221" s="13">
        <v>8327899.9722520001</v>
      </c>
      <c r="X221" s="13"/>
      <c r="Y221" s="13"/>
      <c r="Z221" s="13">
        <v>135091.69555199999</v>
      </c>
      <c r="AA221" s="13">
        <v>3603836.4426899999</v>
      </c>
      <c r="AB221" s="13">
        <v>1227524.4602940001</v>
      </c>
      <c r="AC221" s="13">
        <v>2389779.1602030001</v>
      </c>
      <c r="AD221" s="13">
        <v>2425521.811313</v>
      </c>
      <c r="AE221" s="13">
        <v>4815300.9715160001</v>
      </c>
      <c r="AF221" s="13"/>
      <c r="AG221" s="13">
        <v>-186061</v>
      </c>
      <c r="AH221" s="14">
        <v>88191538.589626983</v>
      </c>
      <c r="AI221" s="14">
        <v>183462279.42891997</v>
      </c>
    </row>
    <row r="222" spans="1:35" s="20" customFormat="1" x14ac:dyDescent="0.25">
      <c r="A222" s="17" t="s">
        <v>442</v>
      </c>
      <c r="B222" s="17" t="s">
        <v>443</v>
      </c>
      <c r="C222" s="17" t="s">
        <v>423</v>
      </c>
      <c r="D222" s="18"/>
      <c r="E222" s="18"/>
      <c r="F222" s="18">
        <v>5729764.5863730004</v>
      </c>
      <c r="G222" s="18">
        <v>166349.45088799999</v>
      </c>
      <c r="H222" s="18"/>
      <c r="I222" s="18"/>
      <c r="J222" s="18"/>
      <c r="K222" s="18"/>
      <c r="L222" s="18"/>
      <c r="M222" s="18"/>
      <c r="N222" s="18"/>
      <c r="O222" s="19">
        <v>5896114.0372610008</v>
      </c>
      <c r="P222" s="46">
        <v>5896114.0372609999</v>
      </c>
      <c r="Q222" s="46" t="b">
        <v>1</v>
      </c>
      <c r="R222" s="18"/>
      <c r="S222" s="18"/>
      <c r="T222" s="18"/>
      <c r="U222" s="18">
        <v>5832077.0137839997</v>
      </c>
      <c r="V222" s="18">
        <v>231120.619095</v>
      </c>
      <c r="W222" s="18"/>
      <c r="X222" s="18"/>
      <c r="Y222" s="18"/>
      <c r="Z222" s="18"/>
      <c r="AA222" s="18"/>
      <c r="AB222" s="18">
        <v>99529.010294000007</v>
      </c>
      <c r="AC222" s="18">
        <v>156744.83979699999</v>
      </c>
      <c r="AD222" s="18">
        <v>159089.18868699999</v>
      </c>
      <c r="AE222" s="18">
        <v>315834.02848400001</v>
      </c>
      <c r="AF222" s="18"/>
      <c r="AG222" s="18"/>
      <c r="AH222" s="19">
        <v>6478560.6716569997</v>
      </c>
      <c r="AI222" s="19">
        <v>12374674.708918002</v>
      </c>
    </row>
    <row r="223" spans="1:35" x14ac:dyDescent="0.25">
      <c r="A223" s="1" t="s">
        <v>444</v>
      </c>
      <c r="B223" s="1" t="s">
        <v>445</v>
      </c>
      <c r="C223" s="1"/>
      <c r="D223" s="5">
        <v>103071728.163681</v>
      </c>
      <c r="F223" s="5">
        <v>6924814.960833</v>
      </c>
      <c r="G223" s="5">
        <v>3550138.5524519999</v>
      </c>
      <c r="H223" s="5">
        <v>9921079.5855149999</v>
      </c>
      <c r="M223" s="5">
        <v>82431.427792999995</v>
      </c>
      <c r="N223" s="5">
        <v>17147717.659579001</v>
      </c>
      <c r="O223" s="6">
        <v>140697910.34985301</v>
      </c>
      <c r="P223" s="46">
        <v>140697910.34985301</v>
      </c>
      <c r="Q223" s="46" t="b">
        <v>1</v>
      </c>
      <c r="R223" s="5">
        <v>1712606.6673320001</v>
      </c>
      <c r="S223" s="5">
        <v>82275829.418510005</v>
      </c>
      <c r="U223" s="5">
        <v>7052502.0341259995</v>
      </c>
      <c r="V223" s="5">
        <v>4932449.2250359999</v>
      </c>
      <c r="W223" s="5">
        <v>10162829.289694</v>
      </c>
      <c r="Z223" s="5">
        <v>112444.30317100001</v>
      </c>
      <c r="AA223" s="5">
        <v>24402290.822535001</v>
      </c>
      <c r="AB223" s="5">
        <v>761887</v>
      </c>
      <c r="AC223" s="5">
        <v>3490892</v>
      </c>
      <c r="AD223" s="5">
        <v>3511834</v>
      </c>
      <c r="AE223" s="5">
        <v>7002726</v>
      </c>
      <c r="AH223" s="6">
        <v>138415564.76040399</v>
      </c>
      <c r="AI223" s="6">
        <v>279113475.11025703</v>
      </c>
    </row>
    <row r="224" spans="1:35" s="15" customFormat="1" x14ac:dyDescent="0.25">
      <c r="A224" s="12" t="s">
        <v>446</v>
      </c>
      <c r="B224" s="12" t="s">
        <v>447</v>
      </c>
      <c r="C224" s="12" t="s">
        <v>423</v>
      </c>
      <c r="D224" s="13">
        <v>103071728.163681</v>
      </c>
      <c r="E224" s="13"/>
      <c r="F224" s="13"/>
      <c r="G224" s="13">
        <v>3319105.9154949998</v>
      </c>
      <c r="H224" s="13">
        <v>9921079.5855149999</v>
      </c>
      <c r="I224" s="13"/>
      <c r="J224" s="13"/>
      <c r="K224" s="13"/>
      <c r="L224" s="13"/>
      <c r="M224" s="13">
        <v>82431.427792999995</v>
      </c>
      <c r="N224" s="13">
        <v>17147717.659579001</v>
      </c>
      <c r="O224" s="14">
        <v>133542062.75206301</v>
      </c>
      <c r="P224" s="46">
        <v>133542062.752064</v>
      </c>
      <c r="Q224" s="46" t="b">
        <v>1</v>
      </c>
      <c r="R224" s="13">
        <v>1712606.6673320001</v>
      </c>
      <c r="S224" s="13">
        <v>82275829.418510005</v>
      </c>
      <c r="T224" s="13"/>
      <c r="U224" s="13"/>
      <c r="V224" s="13">
        <v>4611459.8511629999</v>
      </c>
      <c r="W224" s="13">
        <v>10162829.289694</v>
      </c>
      <c r="X224" s="13"/>
      <c r="Y224" s="13"/>
      <c r="Z224" s="13">
        <v>112444.30317100001</v>
      </c>
      <c r="AA224" s="13">
        <v>24402290.822535001</v>
      </c>
      <c r="AB224" s="13">
        <v>704745.47499999998</v>
      </c>
      <c r="AC224" s="13">
        <v>3281448.3075290001</v>
      </c>
      <c r="AD224" s="13">
        <v>3301133.8464839999</v>
      </c>
      <c r="AE224" s="13">
        <v>6582582.1540130004</v>
      </c>
      <c r="AF224" s="13"/>
      <c r="AG224" s="13"/>
      <c r="AH224" s="14">
        <v>130564787.98141798</v>
      </c>
      <c r="AI224" s="14">
        <v>264106850.73348099</v>
      </c>
    </row>
    <row r="225" spans="1:35" s="20" customFormat="1" x14ac:dyDescent="0.25">
      <c r="A225" s="17" t="s">
        <v>448</v>
      </c>
      <c r="B225" s="17" t="s">
        <v>449</v>
      </c>
      <c r="C225" s="17" t="s">
        <v>423</v>
      </c>
      <c r="D225" s="18"/>
      <c r="E225" s="18"/>
      <c r="F225" s="18">
        <v>6924814.960833</v>
      </c>
      <c r="G225" s="18">
        <v>231032.636956</v>
      </c>
      <c r="H225" s="18"/>
      <c r="I225" s="18"/>
      <c r="J225" s="18"/>
      <c r="K225" s="18"/>
      <c r="L225" s="18"/>
      <c r="M225" s="18"/>
      <c r="N225" s="18"/>
      <c r="O225" s="19">
        <v>7155847.5977889998</v>
      </c>
      <c r="P225" s="46">
        <v>7155847.5977889998</v>
      </c>
      <c r="Q225" s="46" t="b">
        <v>1</v>
      </c>
      <c r="R225" s="18"/>
      <c r="S225" s="18"/>
      <c r="T225" s="18"/>
      <c r="U225" s="18">
        <v>7052502.0341259995</v>
      </c>
      <c r="V225" s="18">
        <v>320989.37387299997</v>
      </c>
      <c r="W225" s="18"/>
      <c r="X225" s="18"/>
      <c r="Y225" s="18"/>
      <c r="Z225" s="18"/>
      <c r="AA225" s="18"/>
      <c r="AB225" s="18">
        <v>57141.525000000001</v>
      </c>
      <c r="AC225" s="18">
        <v>209443.69247099999</v>
      </c>
      <c r="AD225" s="18">
        <v>210700.15351599999</v>
      </c>
      <c r="AE225" s="18">
        <v>420143.84598699998</v>
      </c>
      <c r="AF225" s="18"/>
      <c r="AG225" s="18"/>
      <c r="AH225" s="19">
        <v>7850776.7789859995</v>
      </c>
      <c r="AI225" s="19">
        <v>15006624.376775</v>
      </c>
    </row>
    <row r="226" spans="1:35" x14ac:dyDescent="0.25">
      <c r="A226" s="1" t="s">
        <v>450</v>
      </c>
      <c r="B226" s="1" t="s">
        <v>451</v>
      </c>
      <c r="C226" s="1"/>
      <c r="D226" s="5">
        <v>62233572.753495999</v>
      </c>
      <c r="F226" s="5">
        <v>4720247.8766919998</v>
      </c>
      <c r="G226" s="5">
        <v>2499249.9149859999</v>
      </c>
      <c r="H226" s="5">
        <v>8781859.6846050005</v>
      </c>
      <c r="M226" s="5">
        <v>62217.880293000002</v>
      </c>
      <c r="N226" s="5">
        <v>5219780.4813989997</v>
      </c>
      <c r="O226" s="6">
        <v>83516928.591471002</v>
      </c>
      <c r="P226" s="46">
        <v>83516928.591471002</v>
      </c>
      <c r="Q226" s="46" t="b">
        <v>1</v>
      </c>
      <c r="R226" s="5">
        <v>1508548.9506079999</v>
      </c>
      <c r="S226" s="5">
        <v>49202742.503631003</v>
      </c>
      <c r="U226" s="5">
        <v>4798653.7610090002</v>
      </c>
      <c r="V226" s="5">
        <v>3472378.0844629998</v>
      </c>
      <c r="W226" s="5">
        <v>8995849.7007720005</v>
      </c>
      <c r="Z226" s="5">
        <v>84871.102948</v>
      </c>
      <c r="AA226" s="5">
        <v>7428078.9936929997</v>
      </c>
      <c r="AC226" s="5">
        <v>2445350</v>
      </c>
      <c r="AE226" s="5">
        <v>2445350</v>
      </c>
      <c r="AH226" s="6">
        <v>77936473.097123995</v>
      </c>
      <c r="AI226" s="6">
        <v>161453401.688595</v>
      </c>
    </row>
    <row r="227" spans="1:35" s="15" customFormat="1" x14ac:dyDescent="0.25">
      <c r="A227" s="12" t="s">
        <v>452</v>
      </c>
      <c r="B227" s="12" t="s">
        <v>453</v>
      </c>
      <c r="C227" s="12" t="s">
        <v>423</v>
      </c>
      <c r="D227" s="13">
        <v>62233572.753495999</v>
      </c>
      <c r="E227" s="13"/>
      <c r="F227" s="13"/>
      <c r="G227" s="13">
        <v>2318135.7749800002</v>
      </c>
      <c r="H227" s="13">
        <v>8781859.6846050005</v>
      </c>
      <c r="I227" s="13"/>
      <c r="J227" s="13"/>
      <c r="K227" s="13"/>
      <c r="L227" s="13"/>
      <c r="M227" s="13">
        <v>62217.880293000002</v>
      </c>
      <c r="N227" s="13">
        <v>5219780.4813989997</v>
      </c>
      <c r="O227" s="14">
        <v>78615566.574772999</v>
      </c>
      <c r="P227" s="46">
        <v>78615566.574772999</v>
      </c>
      <c r="Q227" s="46" t="b">
        <v>1</v>
      </c>
      <c r="R227" s="13">
        <v>1508548.9506079999</v>
      </c>
      <c r="S227" s="13">
        <v>49202742.503631003</v>
      </c>
      <c r="T227" s="13"/>
      <c r="U227" s="13"/>
      <c r="V227" s="13">
        <v>3220743.8774279999</v>
      </c>
      <c r="W227" s="13">
        <v>8995849.7007720005</v>
      </c>
      <c r="X227" s="13"/>
      <c r="Y227" s="13"/>
      <c r="Z227" s="13">
        <v>84871.102948</v>
      </c>
      <c r="AA227" s="13">
        <v>7428078.9936929997</v>
      </c>
      <c r="AB227" s="13"/>
      <c r="AC227" s="13">
        <v>2284996.1655080002</v>
      </c>
      <c r="AD227" s="13"/>
      <c r="AE227" s="13">
        <v>2284996.1655080002</v>
      </c>
      <c r="AF227" s="13"/>
      <c r="AG227" s="13"/>
      <c r="AH227" s="14">
        <v>72725831.294588014</v>
      </c>
      <c r="AI227" s="14">
        <v>151341397.86936101</v>
      </c>
    </row>
    <row r="228" spans="1:35" s="20" customFormat="1" x14ac:dyDescent="0.25">
      <c r="A228" s="17" t="s">
        <v>454</v>
      </c>
      <c r="B228" s="17" t="s">
        <v>455</v>
      </c>
      <c r="C228" s="17" t="s">
        <v>423</v>
      </c>
      <c r="D228" s="18"/>
      <c r="E228" s="18"/>
      <c r="F228" s="18">
        <v>4720247.8766919998</v>
      </c>
      <c r="G228" s="18">
        <v>181114.140006</v>
      </c>
      <c r="H228" s="18"/>
      <c r="I228" s="18"/>
      <c r="J228" s="18"/>
      <c r="K228" s="18"/>
      <c r="L228" s="18"/>
      <c r="M228" s="18"/>
      <c r="N228" s="18"/>
      <c r="O228" s="19">
        <v>4901362.016698</v>
      </c>
      <c r="P228" s="46">
        <v>4901362.0166969998</v>
      </c>
      <c r="Q228" s="46" t="b">
        <v>1</v>
      </c>
      <c r="R228" s="18"/>
      <c r="S228" s="18"/>
      <c r="T228" s="18"/>
      <c r="U228" s="18">
        <v>4798653.7610090002</v>
      </c>
      <c r="V228" s="18">
        <v>251634.20703600001</v>
      </c>
      <c r="W228" s="18"/>
      <c r="X228" s="18"/>
      <c r="Y228" s="18"/>
      <c r="Z228" s="18"/>
      <c r="AA228" s="18"/>
      <c r="AB228" s="18"/>
      <c r="AC228" s="18">
        <v>160353.83449199999</v>
      </c>
      <c r="AD228" s="18"/>
      <c r="AE228" s="18">
        <v>160353.83449199999</v>
      </c>
      <c r="AF228" s="18"/>
      <c r="AG228" s="18"/>
      <c r="AH228" s="19">
        <v>5210641.8025369998</v>
      </c>
      <c r="AI228" s="19">
        <v>10112003.819235001</v>
      </c>
    </row>
    <row r="229" spans="1:35" x14ac:dyDescent="0.25">
      <c r="A229" s="1" t="s">
        <v>456</v>
      </c>
      <c r="B229" s="1" t="s">
        <v>457</v>
      </c>
      <c r="C229" s="1"/>
      <c r="D229" s="5">
        <v>42260848.167897001</v>
      </c>
      <c r="F229" s="5">
        <v>4448644.9239210002</v>
      </c>
      <c r="G229" s="5">
        <v>2933181.6518029999</v>
      </c>
      <c r="H229" s="5">
        <v>7209507.3727179999</v>
      </c>
      <c r="M229" s="5">
        <v>65413.862136000003</v>
      </c>
      <c r="N229" s="5">
        <v>8390975.2022980005</v>
      </c>
      <c r="O229" s="6">
        <v>65308571.180773005</v>
      </c>
      <c r="P229" s="46">
        <v>65308571.180771999</v>
      </c>
      <c r="Q229" s="46" t="b">
        <v>1</v>
      </c>
      <c r="R229" s="5">
        <v>700327.75831299997</v>
      </c>
      <c r="S229" s="5">
        <v>33736104.118004002</v>
      </c>
      <c r="U229" s="5">
        <v>4521963.9209589995</v>
      </c>
      <c r="V229" s="5">
        <v>4075268.9934689999</v>
      </c>
      <c r="W229" s="5">
        <v>7385183.4430090003</v>
      </c>
      <c r="Z229" s="5">
        <v>89230.725980999996</v>
      </c>
      <c r="AA229" s="5">
        <v>11940890.399297999</v>
      </c>
      <c r="AG229" s="5">
        <v>-143520</v>
      </c>
      <c r="AH229" s="6">
        <v>62305449.359033003</v>
      </c>
      <c r="AI229" s="6">
        <v>127614020.53980601</v>
      </c>
    </row>
    <row r="230" spans="1:35" s="15" customFormat="1" x14ac:dyDescent="0.25">
      <c r="A230" s="12" t="s">
        <v>458</v>
      </c>
      <c r="B230" s="12" t="s">
        <v>459</v>
      </c>
      <c r="C230" s="12" t="s">
        <v>423</v>
      </c>
      <c r="D230" s="13">
        <v>42260848.167897001</v>
      </c>
      <c r="E230" s="13"/>
      <c r="F230" s="13"/>
      <c r="G230" s="13">
        <v>2660577.0255430001</v>
      </c>
      <c r="H230" s="13">
        <v>7209507.3727179999</v>
      </c>
      <c r="I230" s="13"/>
      <c r="J230" s="13"/>
      <c r="K230" s="13"/>
      <c r="L230" s="13"/>
      <c r="M230" s="13">
        <v>65413.862136000003</v>
      </c>
      <c r="N230" s="13">
        <v>8390975.2022980005</v>
      </c>
      <c r="O230" s="14">
        <v>60587321.630591996</v>
      </c>
      <c r="P230" s="46">
        <v>60587321.630590998</v>
      </c>
      <c r="Q230" s="46" t="b">
        <v>1</v>
      </c>
      <c r="R230" s="13">
        <v>700327.75831299997</v>
      </c>
      <c r="S230" s="13">
        <v>33736104.118004002</v>
      </c>
      <c r="T230" s="13"/>
      <c r="U230" s="13"/>
      <c r="V230" s="13">
        <v>3696520.8241590001</v>
      </c>
      <c r="W230" s="13">
        <v>7385183.4430090003</v>
      </c>
      <c r="X230" s="13"/>
      <c r="Y230" s="13"/>
      <c r="Z230" s="13">
        <v>89230.725980999996</v>
      </c>
      <c r="AA230" s="13">
        <v>11940890.399297999</v>
      </c>
      <c r="AB230" s="13"/>
      <c r="AC230" s="13"/>
      <c r="AD230" s="13"/>
      <c r="AE230" s="13"/>
      <c r="AF230" s="13"/>
      <c r="AG230" s="13">
        <v>-143520</v>
      </c>
      <c r="AH230" s="14">
        <v>57404737.268764004</v>
      </c>
      <c r="AI230" s="14">
        <v>117992058.89935601</v>
      </c>
    </row>
    <row r="231" spans="1:35" s="20" customFormat="1" x14ac:dyDescent="0.25">
      <c r="A231" s="17" t="s">
        <v>460</v>
      </c>
      <c r="B231" s="17" t="s">
        <v>461</v>
      </c>
      <c r="C231" s="17" t="s">
        <v>423</v>
      </c>
      <c r="D231" s="18"/>
      <c r="E231" s="18"/>
      <c r="F231" s="18">
        <v>4448644.9239210002</v>
      </c>
      <c r="G231" s="18">
        <v>272604.626261</v>
      </c>
      <c r="H231" s="18"/>
      <c r="I231" s="18"/>
      <c r="J231" s="18"/>
      <c r="K231" s="18"/>
      <c r="L231" s="18"/>
      <c r="M231" s="18"/>
      <c r="N231" s="18"/>
      <c r="O231" s="19">
        <v>4721249.5501819998</v>
      </c>
      <c r="P231" s="46">
        <v>4721249.5501809996</v>
      </c>
      <c r="Q231" s="46" t="b">
        <v>1</v>
      </c>
      <c r="R231" s="18"/>
      <c r="S231" s="18"/>
      <c r="T231" s="18"/>
      <c r="U231" s="18">
        <v>4521963.9209589995</v>
      </c>
      <c r="V231" s="18">
        <v>378748.16931099998</v>
      </c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9">
        <v>4900712.0902699996</v>
      </c>
      <c r="AI231" s="19">
        <v>9621961.6404519994</v>
      </c>
    </row>
    <row r="232" spans="1:35" x14ac:dyDescent="0.25">
      <c r="A232" s="1" t="s">
        <v>462</v>
      </c>
      <c r="B232" s="1" t="s">
        <v>463</v>
      </c>
      <c r="C232" s="1"/>
      <c r="D232" s="5">
        <v>71357961.402673006</v>
      </c>
      <c r="F232" s="5">
        <v>4764537.0616490003</v>
      </c>
      <c r="G232" s="5">
        <v>2997057.2920289999</v>
      </c>
      <c r="H232" s="5">
        <v>8026588.9555369997</v>
      </c>
      <c r="M232" s="5">
        <v>71681.307048999995</v>
      </c>
      <c r="N232" s="5">
        <v>5999067.5257890001</v>
      </c>
      <c r="O232" s="6">
        <v>93216893.544726014</v>
      </c>
      <c r="P232" s="46">
        <v>93216893.544725001</v>
      </c>
      <c r="Q232" s="46" t="b">
        <v>1</v>
      </c>
      <c r="R232" s="5">
        <v>1315034.519597</v>
      </c>
      <c r="S232" s="5">
        <v>56831303.833893001</v>
      </c>
      <c r="U232" s="5">
        <v>4849265.7042709999</v>
      </c>
      <c r="V232" s="5">
        <v>4164015.76982</v>
      </c>
      <c r="W232" s="5">
        <v>8222175.0798939997</v>
      </c>
      <c r="Z232" s="5">
        <v>97780.116605000003</v>
      </c>
      <c r="AA232" s="5">
        <v>8537053.9295390006</v>
      </c>
      <c r="AB232" s="5">
        <v>415711.82352899999</v>
      </c>
      <c r="AC232" s="5">
        <v>2909509</v>
      </c>
      <c r="AD232" s="5">
        <v>2930505</v>
      </c>
      <c r="AE232" s="5">
        <v>5840014</v>
      </c>
      <c r="AH232" s="6">
        <v>90272354.777148008</v>
      </c>
      <c r="AI232" s="6">
        <v>183489248.32187402</v>
      </c>
    </row>
    <row r="233" spans="1:35" s="15" customFormat="1" x14ac:dyDescent="0.25">
      <c r="A233" s="12" t="s">
        <v>464</v>
      </c>
      <c r="B233" s="12" t="s">
        <v>465</v>
      </c>
      <c r="C233" s="12" t="s">
        <v>423</v>
      </c>
      <c r="D233" s="13">
        <v>71357961.402673006</v>
      </c>
      <c r="E233" s="13"/>
      <c r="F233" s="13"/>
      <c r="G233" s="13">
        <v>2803085.560519</v>
      </c>
      <c r="H233" s="13">
        <v>8026588.9555369997</v>
      </c>
      <c r="I233" s="13"/>
      <c r="J233" s="13"/>
      <c r="K233" s="13"/>
      <c r="L233" s="13"/>
      <c r="M233" s="13">
        <v>71681.307048999995</v>
      </c>
      <c r="N233" s="13">
        <v>5999067.5257890001</v>
      </c>
      <c r="O233" s="14">
        <v>88258384.751567006</v>
      </c>
      <c r="P233" s="46">
        <v>88258384.751565993</v>
      </c>
      <c r="Q233" s="46" t="b">
        <v>1</v>
      </c>
      <c r="R233" s="13">
        <v>1315034.519597</v>
      </c>
      <c r="S233" s="13">
        <v>56831303.833893001</v>
      </c>
      <c r="T233" s="13"/>
      <c r="U233" s="13"/>
      <c r="V233" s="13">
        <v>3894517.6354149999</v>
      </c>
      <c r="W233" s="13">
        <v>8222175.0798939997</v>
      </c>
      <c r="X233" s="13"/>
      <c r="Y233" s="13"/>
      <c r="Z233" s="13">
        <v>97780.116605000003</v>
      </c>
      <c r="AA233" s="13">
        <v>8537053.9295390006</v>
      </c>
      <c r="AB233" s="13">
        <v>384533.43676499999</v>
      </c>
      <c r="AC233" s="13">
        <v>2738535.2337509999</v>
      </c>
      <c r="AD233" s="13">
        <v>2758297.4292850001</v>
      </c>
      <c r="AE233" s="13">
        <v>5496832.663036</v>
      </c>
      <c r="AF233" s="13"/>
      <c r="AG233" s="13"/>
      <c r="AH233" s="14">
        <v>84779231.214744002</v>
      </c>
      <c r="AI233" s="14">
        <v>173037615.96631101</v>
      </c>
    </row>
    <row r="234" spans="1:35" s="20" customFormat="1" x14ac:dyDescent="0.25">
      <c r="A234" s="17" t="s">
        <v>466</v>
      </c>
      <c r="B234" s="17" t="s">
        <v>467</v>
      </c>
      <c r="C234" s="17" t="s">
        <v>423</v>
      </c>
      <c r="D234" s="18"/>
      <c r="E234" s="18"/>
      <c r="F234" s="18">
        <v>4764537.0616490003</v>
      </c>
      <c r="G234" s="18">
        <v>193971.73151000001</v>
      </c>
      <c r="H234" s="18"/>
      <c r="I234" s="18"/>
      <c r="J234" s="18"/>
      <c r="K234" s="18"/>
      <c r="L234" s="18"/>
      <c r="M234" s="18"/>
      <c r="N234" s="18"/>
      <c r="O234" s="19">
        <v>4958508.7931590006</v>
      </c>
      <c r="P234" s="46">
        <v>4958508.7931589996</v>
      </c>
      <c r="Q234" s="46" t="b">
        <v>1</v>
      </c>
      <c r="R234" s="18"/>
      <c r="S234" s="18"/>
      <c r="T234" s="18"/>
      <c r="U234" s="18">
        <v>4849265.7042709999</v>
      </c>
      <c r="V234" s="18">
        <v>269498.13440600003</v>
      </c>
      <c r="W234" s="18"/>
      <c r="X234" s="18"/>
      <c r="Y234" s="18"/>
      <c r="Z234" s="18"/>
      <c r="AA234" s="18"/>
      <c r="AB234" s="18">
        <v>31178.386764999999</v>
      </c>
      <c r="AC234" s="18">
        <v>170973.76624900001</v>
      </c>
      <c r="AD234" s="18">
        <v>172207.57071500001</v>
      </c>
      <c r="AE234" s="18">
        <v>343181.33696400002</v>
      </c>
      <c r="AF234" s="18"/>
      <c r="AG234" s="18"/>
      <c r="AH234" s="19">
        <v>5493123.5624060007</v>
      </c>
      <c r="AI234" s="19">
        <v>10451632.355565</v>
      </c>
    </row>
    <row r="235" spans="1:35" x14ac:dyDescent="0.25">
      <c r="A235" s="1" t="s">
        <v>468</v>
      </c>
      <c r="B235" s="1" t="s">
        <v>469</v>
      </c>
      <c r="C235" s="1"/>
      <c r="D235" s="5">
        <v>50464768.003347002</v>
      </c>
      <c r="F235" s="5">
        <v>9669116.6882169992</v>
      </c>
      <c r="G235" s="5">
        <v>5743158.6186239999</v>
      </c>
      <c r="H235" s="5">
        <v>10227930.899179</v>
      </c>
      <c r="M235" s="5">
        <v>90068.579209999996</v>
      </c>
      <c r="N235" s="5">
        <v>28291620.307613999</v>
      </c>
      <c r="O235" s="6">
        <v>104486663.096191</v>
      </c>
      <c r="P235" s="46">
        <v>104486663.096191</v>
      </c>
      <c r="Q235" s="46" t="b">
        <v>1</v>
      </c>
      <c r="R235" s="5">
        <v>862053.46385199996</v>
      </c>
      <c r="S235" s="5">
        <v>40259377.383850999</v>
      </c>
      <c r="U235" s="5">
        <v>9837444.6208229996</v>
      </c>
      <c r="V235" s="5">
        <v>7979361.3289059997</v>
      </c>
      <c r="W235" s="5">
        <v>10477157.734619001</v>
      </c>
      <c r="Z235" s="5">
        <v>122862.103667</v>
      </c>
      <c r="AA235" s="5">
        <v>40260771.741913997</v>
      </c>
      <c r="AH235" s="6">
        <v>109799028.37763202</v>
      </c>
      <c r="AI235" s="6">
        <v>214285691.47382301</v>
      </c>
    </row>
    <row r="236" spans="1:35" s="15" customFormat="1" x14ac:dyDescent="0.25">
      <c r="A236" s="12" t="s">
        <v>470</v>
      </c>
      <c r="B236" s="12" t="s">
        <v>471</v>
      </c>
      <c r="C236" s="12" t="s">
        <v>423</v>
      </c>
      <c r="D236" s="13">
        <v>50464768.003347002</v>
      </c>
      <c r="E236" s="13"/>
      <c r="F236" s="13"/>
      <c r="G236" s="13">
        <v>4818285.6748660002</v>
      </c>
      <c r="H236" s="13">
        <v>10227930.899179</v>
      </c>
      <c r="I236" s="13"/>
      <c r="J236" s="13"/>
      <c r="K236" s="13"/>
      <c r="L236" s="13"/>
      <c r="M236" s="13">
        <v>90068.579209999996</v>
      </c>
      <c r="N236" s="13">
        <v>28291620.307613999</v>
      </c>
      <c r="O236" s="14">
        <v>93892673.464215994</v>
      </c>
      <c r="P236" s="46">
        <v>93892673.464215994</v>
      </c>
      <c r="Q236" s="46" t="b">
        <v>1</v>
      </c>
      <c r="R236" s="13">
        <v>862053.46385199996</v>
      </c>
      <c r="S236" s="13">
        <v>40259377.383850999</v>
      </c>
      <c r="T236" s="13"/>
      <c r="U236" s="13"/>
      <c r="V236" s="13">
        <v>6694372.3721939996</v>
      </c>
      <c r="W236" s="13">
        <v>10477157.734619001</v>
      </c>
      <c r="X236" s="13"/>
      <c r="Y236" s="13"/>
      <c r="Z236" s="13">
        <v>122862.103667</v>
      </c>
      <c r="AA236" s="13">
        <v>40260771.741913997</v>
      </c>
      <c r="AB236" s="13"/>
      <c r="AC236" s="13"/>
      <c r="AD236" s="13"/>
      <c r="AE236" s="13"/>
      <c r="AF236" s="13"/>
      <c r="AG236" s="13"/>
      <c r="AH236" s="14">
        <v>98676594.800096989</v>
      </c>
      <c r="AI236" s="14">
        <v>192569268.26431298</v>
      </c>
    </row>
    <row r="237" spans="1:35" s="20" customFormat="1" x14ac:dyDescent="0.25">
      <c r="A237" s="17" t="s">
        <v>472</v>
      </c>
      <c r="B237" s="17" t="s">
        <v>473</v>
      </c>
      <c r="C237" s="17" t="s">
        <v>423</v>
      </c>
      <c r="D237" s="18"/>
      <c r="E237" s="18"/>
      <c r="F237" s="18">
        <v>9669116.6882169992</v>
      </c>
      <c r="G237" s="18">
        <v>924872.94375800004</v>
      </c>
      <c r="H237" s="18"/>
      <c r="I237" s="18"/>
      <c r="J237" s="18"/>
      <c r="K237" s="18"/>
      <c r="L237" s="18"/>
      <c r="M237" s="18"/>
      <c r="N237" s="18"/>
      <c r="O237" s="19">
        <v>10593989.631974999</v>
      </c>
      <c r="P237" s="46">
        <v>10593989.631975001</v>
      </c>
      <c r="Q237" s="46" t="b">
        <v>1</v>
      </c>
      <c r="R237" s="18"/>
      <c r="S237" s="18"/>
      <c r="T237" s="18"/>
      <c r="U237" s="18">
        <v>9837444.6208229996</v>
      </c>
      <c r="V237" s="18">
        <v>1284988.9567110001</v>
      </c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9">
        <v>11122433.577533999</v>
      </c>
      <c r="AI237" s="19">
        <v>21716423.209509</v>
      </c>
    </row>
    <row r="238" spans="1:35" x14ac:dyDescent="0.25">
      <c r="A238" s="1" t="s">
        <v>474</v>
      </c>
      <c r="B238" s="1" t="s">
        <v>475</v>
      </c>
      <c r="C238" s="1"/>
      <c r="D238" s="5">
        <v>41072614.452914998</v>
      </c>
      <c r="F238" s="5">
        <v>3648675.580391</v>
      </c>
      <c r="G238" s="5">
        <v>2414318.9803539999</v>
      </c>
      <c r="H238" s="5">
        <v>5859701.4894730002</v>
      </c>
      <c r="M238" s="5">
        <v>59146.417222999997</v>
      </c>
      <c r="N238" s="5">
        <v>5120349.7507030005</v>
      </c>
      <c r="O238" s="6">
        <v>58174806.671058998</v>
      </c>
      <c r="P238" s="46">
        <v>58174806.671058998</v>
      </c>
      <c r="Q238" s="46" t="b">
        <v>1</v>
      </c>
      <c r="R238" s="5">
        <v>847649.90349399997</v>
      </c>
      <c r="S238" s="5">
        <v>32620544.676293001</v>
      </c>
      <c r="U238" s="5">
        <v>3709868.5332160001</v>
      </c>
      <c r="V238" s="5">
        <v>3354377.753908</v>
      </c>
      <c r="W238" s="5">
        <v>6002486.4645809997</v>
      </c>
      <c r="Z238" s="5">
        <v>80681.335357000004</v>
      </c>
      <c r="AA238" s="5">
        <v>7286582.7517250003</v>
      </c>
      <c r="AC238" s="5">
        <v>2348090</v>
      </c>
      <c r="AE238" s="5">
        <v>2348090</v>
      </c>
      <c r="AG238" s="5">
        <v>-167872</v>
      </c>
      <c r="AH238" s="6">
        <v>56082409.418574005</v>
      </c>
      <c r="AI238" s="6">
        <v>114257216.089633</v>
      </c>
    </row>
    <row r="239" spans="1:35" s="15" customFormat="1" x14ac:dyDescent="0.25">
      <c r="A239" s="12" t="s">
        <v>476</v>
      </c>
      <c r="B239" s="12" t="s">
        <v>477</v>
      </c>
      <c r="C239" s="12" t="s">
        <v>423</v>
      </c>
      <c r="D239" s="13">
        <v>41072614.452914998</v>
      </c>
      <c r="E239" s="13"/>
      <c r="F239" s="13"/>
      <c r="G239" s="13">
        <v>2220875.848311</v>
      </c>
      <c r="H239" s="13">
        <v>5859701.4894730002</v>
      </c>
      <c r="I239" s="13"/>
      <c r="J239" s="13"/>
      <c r="K239" s="13"/>
      <c r="L239" s="13"/>
      <c r="M239" s="13">
        <v>59146.417222999997</v>
      </c>
      <c r="N239" s="13">
        <v>5120349.7507030005</v>
      </c>
      <c r="O239" s="14">
        <v>54332687.958624996</v>
      </c>
      <c r="P239" s="46">
        <v>54332687.958625004</v>
      </c>
      <c r="Q239" s="46" t="b">
        <v>1</v>
      </c>
      <c r="R239" s="13">
        <v>847649.90349399997</v>
      </c>
      <c r="S239" s="13">
        <v>32620544.676293001</v>
      </c>
      <c r="T239" s="13"/>
      <c r="U239" s="13"/>
      <c r="V239" s="13">
        <v>3085614.0387360002</v>
      </c>
      <c r="W239" s="13">
        <v>6002486.4645809997</v>
      </c>
      <c r="X239" s="13"/>
      <c r="Y239" s="13"/>
      <c r="Z239" s="13">
        <v>80681.335357000004</v>
      </c>
      <c r="AA239" s="13">
        <v>7286582.7517250003</v>
      </c>
      <c r="AB239" s="13"/>
      <c r="AC239" s="13">
        <v>2165537.3309510001</v>
      </c>
      <c r="AD239" s="13"/>
      <c r="AE239" s="13">
        <v>2165537.3309510001</v>
      </c>
      <c r="AF239" s="13"/>
      <c r="AG239" s="13">
        <v>-167872</v>
      </c>
      <c r="AH239" s="14">
        <v>51921224.501137003</v>
      </c>
      <c r="AI239" s="14">
        <v>106253912.45976201</v>
      </c>
    </row>
    <row r="240" spans="1:35" s="20" customFormat="1" x14ac:dyDescent="0.25">
      <c r="A240" s="17" t="s">
        <v>478</v>
      </c>
      <c r="B240" s="17" t="s">
        <v>479</v>
      </c>
      <c r="C240" s="17" t="s">
        <v>423</v>
      </c>
      <c r="D240" s="18"/>
      <c r="E240" s="18"/>
      <c r="F240" s="18">
        <v>3648675.580391</v>
      </c>
      <c r="G240" s="18">
        <v>193443.13204299999</v>
      </c>
      <c r="H240" s="18"/>
      <c r="I240" s="18"/>
      <c r="J240" s="18"/>
      <c r="K240" s="18"/>
      <c r="L240" s="18"/>
      <c r="M240" s="18"/>
      <c r="N240" s="18"/>
      <c r="O240" s="19">
        <v>3842118.7124339999</v>
      </c>
      <c r="P240" s="46">
        <v>3842118.7124339999</v>
      </c>
      <c r="Q240" s="46" t="b">
        <v>1</v>
      </c>
      <c r="R240" s="18"/>
      <c r="S240" s="18"/>
      <c r="T240" s="18"/>
      <c r="U240" s="18">
        <v>3709868.5332160001</v>
      </c>
      <c r="V240" s="18">
        <v>268763.715172</v>
      </c>
      <c r="W240" s="18"/>
      <c r="X240" s="18"/>
      <c r="Y240" s="18"/>
      <c r="Z240" s="18"/>
      <c r="AA240" s="18"/>
      <c r="AB240" s="18"/>
      <c r="AC240" s="18">
        <v>182552.66904899999</v>
      </c>
      <c r="AD240" s="18"/>
      <c r="AE240" s="18">
        <v>182552.66904899999</v>
      </c>
      <c r="AF240" s="18"/>
      <c r="AG240" s="18"/>
      <c r="AH240" s="19">
        <v>4161184.9174369997</v>
      </c>
      <c r="AI240" s="19">
        <v>8003303.6298709996</v>
      </c>
    </row>
    <row r="241" spans="1:35" x14ac:dyDescent="0.25">
      <c r="A241" s="1" t="s">
        <v>480</v>
      </c>
      <c r="B241" s="1" t="s">
        <v>481</v>
      </c>
      <c r="C241" s="1"/>
      <c r="D241" s="5">
        <v>47104272.397739999</v>
      </c>
      <c r="F241" s="5">
        <v>4636956.3938619997</v>
      </c>
      <c r="G241" s="5">
        <v>3945806.5004210002</v>
      </c>
      <c r="H241" s="5">
        <v>7736038.3955450002</v>
      </c>
      <c r="M241" s="5">
        <v>73341.557356999998</v>
      </c>
      <c r="N241" s="5">
        <v>8438661.7417699993</v>
      </c>
      <c r="O241" s="6">
        <v>71935076.986694992</v>
      </c>
      <c r="P241" s="46">
        <v>71935076.986693993</v>
      </c>
      <c r="Q241" s="46" t="b">
        <v>1</v>
      </c>
      <c r="R241" s="5">
        <v>926411.70371899998</v>
      </c>
      <c r="S241" s="5">
        <v>37456705.006667003</v>
      </c>
      <c r="U241" s="5">
        <v>4711348.1947309999</v>
      </c>
      <c r="V241" s="5">
        <v>5482177.6467570001</v>
      </c>
      <c r="W241" s="5">
        <v>7924544.5936380001</v>
      </c>
      <c r="Z241" s="5">
        <v>100044.855843</v>
      </c>
      <c r="AA241" s="5">
        <v>12008751.372264</v>
      </c>
      <c r="AC241" s="5">
        <v>3893918</v>
      </c>
      <c r="AD241" s="5">
        <v>3915432</v>
      </c>
      <c r="AE241" s="5">
        <v>7809350</v>
      </c>
      <c r="AH241" s="6">
        <v>76419333.373619005</v>
      </c>
      <c r="AI241" s="6">
        <v>148354410.36031401</v>
      </c>
    </row>
    <row r="242" spans="1:35" s="15" customFormat="1" x14ac:dyDescent="0.25">
      <c r="A242" s="12" t="s">
        <v>482</v>
      </c>
      <c r="B242" s="12" t="s">
        <v>483</v>
      </c>
      <c r="C242" s="12" t="s">
        <v>423</v>
      </c>
      <c r="D242" s="13">
        <v>47104272.397739999</v>
      </c>
      <c r="E242" s="13"/>
      <c r="F242" s="13"/>
      <c r="G242" s="13">
        <v>3555813.5905610002</v>
      </c>
      <c r="H242" s="13">
        <v>7736038.3955450002</v>
      </c>
      <c r="I242" s="13"/>
      <c r="J242" s="13"/>
      <c r="K242" s="13"/>
      <c r="L242" s="13"/>
      <c r="M242" s="13">
        <v>73341.557356999998</v>
      </c>
      <c r="N242" s="13">
        <v>8438661.7417699993</v>
      </c>
      <c r="O242" s="14">
        <v>66908127.682972997</v>
      </c>
      <c r="P242" s="46">
        <v>66908127.682972997</v>
      </c>
      <c r="Q242" s="46" t="b">
        <v>1</v>
      </c>
      <c r="R242" s="13">
        <v>926411.70371899998</v>
      </c>
      <c r="S242" s="13">
        <v>37456705.006667003</v>
      </c>
      <c r="T242" s="13"/>
      <c r="U242" s="13"/>
      <c r="V242" s="13">
        <v>4940333.9419029998</v>
      </c>
      <c r="W242" s="13">
        <v>7924544.5936380001</v>
      </c>
      <c r="X242" s="13"/>
      <c r="Y242" s="13"/>
      <c r="Z242" s="13">
        <v>100044.855843</v>
      </c>
      <c r="AA242" s="13">
        <v>12008751.372264</v>
      </c>
      <c r="AB242" s="13"/>
      <c r="AC242" s="13">
        <v>3554524.1780539998</v>
      </c>
      <c r="AD242" s="13">
        <v>3574163.0182050001</v>
      </c>
      <c r="AE242" s="13">
        <v>7128687.1962589994</v>
      </c>
      <c r="AF242" s="13"/>
      <c r="AG242" s="13"/>
      <c r="AH242" s="14">
        <v>70485478.670293003</v>
      </c>
      <c r="AI242" s="14">
        <v>137393606.353266</v>
      </c>
    </row>
    <row r="243" spans="1:35" s="20" customFormat="1" x14ac:dyDescent="0.25">
      <c r="A243" s="17" t="s">
        <v>484</v>
      </c>
      <c r="B243" s="17" t="s">
        <v>485</v>
      </c>
      <c r="C243" s="17" t="s">
        <v>423</v>
      </c>
      <c r="D243" s="18"/>
      <c r="E243" s="18"/>
      <c r="F243" s="18">
        <v>4636956.3938619997</v>
      </c>
      <c r="G243" s="18">
        <v>389992.90985900001</v>
      </c>
      <c r="H243" s="18"/>
      <c r="I243" s="18"/>
      <c r="J243" s="18"/>
      <c r="K243" s="18"/>
      <c r="L243" s="18"/>
      <c r="M243" s="18"/>
      <c r="N243" s="18"/>
      <c r="O243" s="19">
        <v>5026949.3037209995</v>
      </c>
      <c r="P243" s="46">
        <v>5026949.3037210004</v>
      </c>
      <c r="Q243" s="46" t="b">
        <v>1</v>
      </c>
      <c r="R243" s="18"/>
      <c r="S243" s="18"/>
      <c r="T243" s="18"/>
      <c r="U243" s="18">
        <v>4711348.1947309999</v>
      </c>
      <c r="V243" s="18">
        <v>541843.70485400001</v>
      </c>
      <c r="W243" s="18"/>
      <c r="X243" s="18"/>
      <c r="Y243" s="18"/>
      <c r="Z243" s="18"/>
      <c r="AA243" s="18"/>
      <c r="AB243" s="18"/>
      <c r="AC243" s="18">
        <v>339393.82194599998</v>
      </c>
      <c r="AD243" s="18">
        <v>341268.98179500003</v>
      </c>
      <c r="AE243" s="18">
        <v>680662.80374100001</v>
      </c>
      <c r="AF243" s="18"/>
      <c r="AG243" s="18"/>
      <c r="AH243" s="19">
        <v>5933854.7033259999</v>
      </c>
      <c r="AI243" s="19">
        <v>10960804.007046999</v>
      </c>
    </row>
    <row r="244" spans="1:35" x14ac:dyDescent="0.25">
      <c r="A244" s="1" t="s">
        <v>486</v>
      </c>
      <c r="B244" s="1" t="s">
        <v>487</v>
      </c>
      <c r="C244" s="1"/>
      <c r="D244" s="5">
        <v>21225318.475947</v>
      </c>
      <c r="E244" s="5">
        <v>3770458.3327100002</v>
      </c>
      <c r="F244" s="5">
        <v>1630798.574606</v>
      </c>
      <c r="G244" s="5">
        <v>742032.27266500005</v>
      </c>
      <c r="H244" s="5">
        <v>1618330.6649770001</v>
      </c>
      <c r="L244" s="5">
        <v>50752.191665999999</v>
      </c>
      <c r="M244" s="5">
        <v>49807.509241</v>
      </c>
      <c r="N244" s="5">
        <v>655247.66856500006</v>
      </c>
      <c r="O244" s="6">
        <v>29742745.690377004</v>
      </c>
      <c r="P244" s="46">
        <v>29742745.690377001</v>
      </c>
      <c r="Q244" s="46" t="b">
        <v>1</v>
      </c>
      <c r="R244" s="5">
        <v>309417.53959300002</v>
      </c>
      <c r="S244" s="5">
        <v>16986123.497497</v>
      </c>
      <c r="T244" s="5">
        <v>2736697.6670019999</v>
      </c>
      <c r="U244" s="5">
        <v>1659906.1276829999</v>
      </c>
      <c r="V244" s="5">
        <v>1030955.9624740001</v>
      </c>
      <c r="W244" s="5">
        <v>1657764.978164</v>
      </c>
      <c r="Y244" s="5">
        <v>69230.814851999996</v>
      </c>
      <c r="Z244" s="5">
        <v>67942.177142999994</v>
      </c>
      <c r="AA244" s="5">
        <v>932459.02962299995</v>
      </c>
      <c r="AC244" s="5">
        <v>724777</v>
      </c>
      <c r="AE244" s="5">
        <v>724777</v>
      </c>
      <c r="AG244" s="5">
        <v>-71916</v>
      </c>
      <c r="AH244" s="6">
        <v>26103358.794030994</v>
      </c>
      <c r="AI244" s="6">
        <v>55846104.484407999</v>
      </c>
    </row>
    <row r="245" spans="1:35" s="11" customFormat="1" x14ac:dyDescent="0.25">
      <c r="A245" s="8" t="s">
        <v>488</v>
      </c>
      <c r="B245" s="8" t="s">
        <v>489</v>
      </c>
      <c r="C245" s="8" t="s">
        <v>490</v>
      </c>
      <c r="D245" s="9"/>
      <c r="E245" s="9">
        <v>3770458.3327100002</v>
      </c>
      <c r="F245" s="9"/>
      <c r="G245" s="9">
        <v>105626.908757</v>
      </c>
      <c r="H245" s="9"/>
      <c r="I245" s="9"/>
      <c r="J245" s="9"/>
      <c r="K245" s="9"/>
      <c r="L245" s="9">
        <v>50752.191665999999</v>
      </c>
      <c r="M245" s="9"/>
      <c r="N245" s="9"/>
      <c r="O245" s="10">
        <v>3926837.433133</v>
      </c>
      <c r="P245" s="46">
        <v>3926837.433133</v>
      </c>
      <c r="Q245" s="46" t="b">
        <v>1</v>
      </c>
      <c r="R245" s="9"/>
      <c r="S245" s="9"/>
      <c r="T245" s="9">
        <v>2736697.6670019999</v>
      </c>
      <c r="U245" s="9"/>
      <c r="V245" s="9">
        <v>146754.65662600001</v>
      </c>
      <c r="W245" s="9"/>
      <c r="X245" s="9"/>
      <c r="Y245" s="9">
        <v>69230.814851999996</v>
      </c>
      <c r="Z245" s="9"/>
      <c r="AA245" s="9"/>
      <c r="AB245" s="9"/>
      <c r="AC245" s="9">
        <v>96182.111785999994</v>
      </c>
      <c r="AD245" s="9"/>
      <c r="AE245" s="9">
        <v>96182.111785999994</v>
      </c>
      <c r="AF245" s="9"/>
      <c r="AG245" s="9"/>
      <c r="AH245" s="10">
        <v>3048865.2502660002</v>
      </c>
      <c r="AI245" s="10">
        <v>6975702.6833990002</v>
      </c>
    </row>
    <row r="246" spans="1:35" s="15" customFormat="1" x14ac:dyDescent="0.25">
      <c r="A246" s="12" t="s">
        <v>491</v>
      </c>
      <c r="B246" s="12" t="s">
        <v>492</v>
      </c>
      <c r="C246" s="12" t="s">
        <v>490</v>
      </c>
      <c r="D246" s="13">
        <v>21225318.475947</v>
      </c>
      <c r="E246" s="13"/>
      <c r="F246" s="13"/>
      <c r="G246" s="13">
        <v>588199.56323800003</v>
      </c>
      <c r="H246" s="13">
        <v>1618330.6649770001</v>
      </c>
      <c r="I246" s="13"/>
      <c r="J246" s="13"/>
      <c r="K246" s="13"/>
      <c r="L246" s="13"/>
      <c r="M246" s="13">
        <v>49807.509241</v>
      </c>
      <c r="N246" s="13">
        <v>655247.66856500006</v>
      </c>
      <c r="O246" s="14">
        <v>24136903.881967999</v>
      </c>
      <c r="P246" s="46">
        <v>24136903.881967999</v>
      </c>
      <c r="Q246" s="46" t="b">
        <v>1</v>
      </c>
      <c r="R246" s="13">
        <v>309417.53959300002</v>
      </c>
      <c r="S246" s="13">
        <v>16986123.497497</v>
      </c>
      <c r="T246" s="13"/>
      <c r="U246" s="13"/>
      <c r="V246" s="13">
        <v>817225.70457299997</v>
      </c>
      <c r="W246" s="13">
        <v>1657764.978164</v>
      </c>
      <c r="X246" s="13"/>
      <c r="Y246" s="13"/>
      <c r="Z246" s="13">
        <v>67942.177142999994</v>
      </c>
      <c r="AA246" s="13">
        <v>932459.02962299995</v>
      </c>
      <c r="AB246" s="13"/>
      <c r="AC246" s="13">
        <v>584836.51482100005</v>
      </c>
      <c r="AD246" s="13"/>
      <c r="AE246" s="13">
        <v>584836.51482100005</v>
      </c>
      <c r="AF246" s="13"/>
      <c r="AG246" s="13">
        <v>-71916</v>
      </c>
      <c r="AH246" s="14">
        <v>21283853.441413999</v>
      </c>
      <c r="AI246" s="14">
        <v>45420757.323381998</v>
      </c>
    </row>
    <row r="247" spans="1:35" s="20" customFormat="1" x14ac:dyDescent="0.25">
      <c r="A247" s="17" t="s">
        <v>493</v>
      </c>
      <c r="B247" s="17" t="s">
        <v>494</v>
      </c>
      <c r="C247" s="17" t="s">
        <v>490</v>
      </c>
      <c r="D247" s="18"/>
      <c r="E247" s="18"/>
      <c r="F247" s="18">
        <v>1630798.574606</v>
      </c>
      <c r="G247" s="18">
        <v>48205.800669999997</v>
      </c>
      <c r="H247" s="18"/>
      <c r="I247" s="18"/>
      <c r="J247" s="18"/>
      <c r="K247" s="18"/>
      <c r="L247" s="18"/>
      <c r="M247" s="18"/>
      <c r="N247" s="18"/>
      <c r="O247" s="19">
        <v>1679004.375276</v>
      </c>
      <c r="P247" s="46">
        <v>1679004.375277</v>
      </c>
      <c r="Q247" s="46" t="b">
        <v>1</v>
      </c>
      <c r="R247" s="18"/>
      <c r="S247" s="18"/>
      <c r="T247" s="18"/>
      <c r="U247" s="18">
        <v>1659906.1276829999</v>
      </c>
      <c r="V247" s="18">
        <v>66975.601274999994</v>
      </c>
      <c r="W247" s="18"/>
      <c r="X247" s="18"/>
      <c r="Y247" s="18"/>
      <c r="Z247" s="18"/>
      <c r="AA247" s="18"/>
      <c r="AB247" s="18"/>
      <c r="AC247" s="18">
        <v>43758.373394000002</v>
      </c>
      <c r="AD247" s="18"/>
      <c r="AE247" s="18">
        <v>43758.373394000002</v>
      </c>
      <c r="AF247" s="18"/>
      <c r="AG247" s="18"/>
      <c r="AH247" s="19">
        <v>1770640.1023520001</v>
      </c>
      <c r="AI247" s="19">
        <v>3449644.4776280001</v>
      </c>
    </row>
    <row r="248" spans="1:35" x14ac:dyDescent="0.25">
      <c r="A248" s="1" t="s">
        <v>495</v>
      </c>
      <c r="B248" s="1" t="s">
        <v>496</v>
      </c>
      <c r="C248" s="1"/>
      <c r="D248" s="5">
        <v>13391164.088919999</v>
      </c>
      <c r="E248" s="5">
        <v>3873191.2012299998</v>
      </c>
      <c r="G248" s="5">
        <v>803422.93324200006</v>
      </c>
      <c r="H248" s="5">
        <v>1877670.763058</v>
      </c>
      <c r="L248" s="5">
        <v>85420.708473000006</v>
      </c>
      <c r="M248" s="5">
        <v>52256.378445000002</v>
      </c>
      <c r="N248" s="5">
        <v>1417190.0779870001</v>
      </c>
      <c r="O248" s="6">
        <v>21500316.151354998</v>
      </c>
      <c r="P248" s="46">
        <v>21500316.151354998</v>
      </c>
      <c r="Q248" s="46" t="b">
        <v>1</v>
      </c>
      <c r="R248" s="5">
        <v>224025.43343400001</v>
      </c>
      <c r="S248" s="5">
        <v>10687821.580630001</v>
      </c>
      <c r="T248" s="5">
        <v>2811263.880655</v>
      </c>
      <c r="V248" s="5">
        <v>1116250.1873939999</v>
      </c>
      <c r="W248" s="5">
        <v>1923424.488508</v>
      </c>
      <c r="Y248" s="5">
        <v>116521.967993</v>
      </c>
      <c r="Z248" s="5">
        <v>71282.667518999995</v>
      </c>
      <c r="AA248" s="5">
        <v>2016751.448816</v>
      </c>
      <c r="AC248" s="5">
        <v>790219</v>
      </c>
      <c r="AD248" s="5">
        <v>798667</v>
      </c>
      <c r="AE248" s="5">
        <v>1588886</v>
      </c>
      <c r="AG248" s="5">
        <v>-51936</v>
      </c>
      <c r="AH248" s="6">
        <v>20504291.654949002</v>
      </c>
      <c r="AI248" s="6">
        <v>42004607.806304</v>
      </c>
    </row>
    <row r="249" spans="1:35" s="11" customFormat="1" x14ac:dyDescent="0.25">
      <c r="A249" s="8" t="s">
        <v>497</v>
      </c>
      <c r="B249" s="8" t="s">
        <v>498</v>
      </c>
      <c r="C249" s="8" t="s">
        <v>499</v>
      </c>
      <c r="D249" s="9"/>
      <c r="E249" s="9">
        <v>3873191.2012299998</v>
      </c>
      <c r="F249" s="9"/>
      <c r="G249" s="9">
        <v>185477.88358600001</v>
      </c>
      <c r="H249" s="9"/>
      <c r="I249" s="9"/>
      <c r="J249" s="9"/>
      <c r="K249" s="9"/>
      <c r="L249" s="9">
        <v>85420.708473000006</v>
      </c>
      <c r="M249" s="9"/>
      <c r="N249" s="9"/>
      <c r="O249" s="10">
        <v>4144089.7932890002</v>
      </c>
      <c r="P249" s="46">
        <v>4144089.7932899999</v>
      </c>
      <c r="Q249" s="46" t="b">
        <v>1</v>
      </c>
      <c r="R249" s="9"/>
      <c r="S249" s="9"/>
      <c r="T249" s="9">
        <v>2811263.880655</v>
      </c>
      <c r="U249" s="9"/>
      <c r="V249" s="9">
        <v>257697.05312600001</v>
      </c>
      <c r="W249" s="9"/>
      <c r="X249" s="9"/>
      <c r="Y249" s="9">
        <v>116521.967993</v>
      </c>
      <c r="Z249" s="9"/>
      <c r="AA249" s="9"/>
      <c r="AB249" s="9"/>
      <c r="AC249" s="9">
        <v>166184.204425</v>
      </c>
      <c r="AD249" s="9">
        <v>167960.831106</v>
      </c>
      <c r="AE249" s="9">
        <v>334145.035531</v>
      </c>
      <c r="AF249" s="9"/>
      <c r="AG249" s="9"/>
      <c r="AH249" s="10">
        <v>3519627.9373049997</v>
      </c>
      <c r="AI249" s="10">
        <v>7663717.7305939998</v>
      </c>
    </row>
    <row r="250" spans="1:35" s="15" customFormat="1" x14ac:dyDescent="0.25">
      <c r="A250" s="12" t="s">
        <v>500</v>
      </c>
      <c r="B250" s="12" t="s">
        <v>501</v>
      </c>
      <c r="C250" s="12" t="s">
        <v>499</v>
      </c>
      <c r="D250" s="13">
        <v>13391164.088919999</v>
      </c>
      <c r="E250" s="13"/>
      <c r="F250" s="13"/>
      <c r="G250" s="13">
        <v>617945.04965599999</v>
      </c>
      <c r="H250" s="13">
        <v>1877670.763058</v>
      </c>
      <c r="I250" s="13"/>
      <c r="J250" s="13"/>
      <c r="K250" s="13"/>
      <c r="L250" s="13"/>
      <c r="M250" s="13">
        <v>52256.378445000002</v>
      </c>
      <c r="N250" s="13">
        <v>1417190.0779870001</v>
      </c>
      <c r="O250" s="14">
        <v>17356226.358065996</v>
      </c>
      <c r="P250" s="46">
        <v>17356226.358066</v>
      </c>
      <c r="Q250" s="46" t="b">
        <v>1</v>
      </c>
      <c r="R250" s="13">
        <v>224025.43343400001</v>
      </c>
      <c r="S250" s="13">
        <v>10687821.580630001</v>
      </c>
      <c r="T250" s="13"/>
      <c r="U250" s="13"/>
      <c r="V250" s="13">
        <v>858553.13426700002</v>
      </c>
      <c r="W250" s="13">
        <v>1923424.488508</v>
      </c>
      <c r="X250" s="13"/>
      <c r="Y250" s="13"/>
      <c r="Z250" s="13">
        <v>71282.667518999995</v>
      </c>
      <c r="AA250" s="13">
        <v>2016751.448816</v>
      </c>
      <c r="AB250" s="13"/>
      <c r="AC250" s="13">
        <v>624034.795575</v>
      </c>
      <c r="AD250" s="13">
        <v>630706.168894</v>
      </c>
      <c r="AE250" s="13">
        <v>1254740.964469</v>
      </c>
      <c r="AF250" s="13"/>
      <c r="AG250" s="13">
        <v>-51936</v>
      </c>
      <c r="AH250" s="14">
        <v>16984663.717643</v>
      </c>
      <c r="AI250" s="14">
        <v>34340890.075709</v>
      </c>
    </row>
    <row r="251" spans="1:35" x14ac:dyDescent="0.25">
      <c r="A251" s="1" t="s">
        <v>502</v>
      </c>
      <c r="B251" s="1" t="s">
        <v>503</v>
      </c>
      <c r="C251" s="1"/>
      <c r="D251" s="5">
        <v>61264992.425612003</v>
      </c>
      <c r="E251" s="5">
        <v>15642780.180392999</v>
      </c>
      <c r="G251" s="5">
        <v>1867118.741585</v>
      </c>
      <c r="H251" s="5">
        <v>5833276.9136579996</v>
      </c>
      <c r="L251" s="5">
        <v>448421.15631799999</v>
      </c>
      <c r="M251" s="5">
        <v>56614.535502999999</v>
      </c>
      <c r="N251" s="5">
        <v>7462779.8927189996</v>
      </c>
      <c r="O251" s="6">
        <v>92575983.845787987</v>
      </c>
      <c r="P251" s="46">
        <v>92575983.845789</v>
      </c>
      <c r="Q251" s="46" t="b">
        <v>1</v>
      </c>
      <c r="R251" s="5">
        <v>1406325.8361790001</v>
      </c>
      <c r="S251" s="5">
        <v>48515713.818253003</v>
      </c>
      <c r="T251" s="5">
        <v>11353940.621417001</v>
      </c>
      <c r="V251" s="5">
        <v>2594115.2025230001</v>
      </c>
      <c r="W251" s="5">
        <v>5975417.9937810004</v>
      </c>
      <c r="Y251" s="5">
        <v>611689.09223499999</v>
      </c>
      <c r="Z251" s="5">
        <v>77227.608019000007</v>
      </c>
      <c r="AA251" s="5">
        <v>10620009.548907001</v>
      </c>
      <c r="AH251" s="6">
        <v>81154439.721313998</v>
      </c>
      <c r="AI251" s="6">
        <v>173730423.56710199</v>
      </c>
    </row>
    <row r="252" spans="1:35" s="11" customFormat="1" x14ac:dyDescent="0.25">
      <c r="A252" s="8" t="s">
        <v>504</v>
      </c>
      <c r="B252" s="8" t="s">
        <v>505</v>
      </c>
      <c r="C252" s="8" t="s">
        <v>499</v>
      </c>
      <c r="D252" s="9"/>
      <c r="E252" s="9">
        <v>15642780.180392999</v>
      </c>
      <c r="F252" s="9"/>
      <c r="G252" s="9">
        <v>377077.99161099998</v>
      </c>
      <c r="H252" s="9"/>
      <c r="I252" s="9"/>
      <c r="J252" s="9"/>
      <c r="K252" s="9"/>
      <c r="L252" s="9">
        <v>448421.15631799999</v>
      </c>
      <c r="M252" s="9"/>
      <c r="N252" s="9"/>
      <c r="O252" s="10">
        <v>16468279.328321999</v>
      </c>
      <c r="P252" s="46">
        <v>16468279.328322001</v>
      </c>
      <c r="Q252" s="46" t="b">
        <v>1</v>
      </c>
      <c r="R252" s="9"/>
      <c r="S252" s="9"/>
      <c r="T252" s="9">
        <v>11353940.621417001</v>
      </c>
      <c r="U252" s="9"/>
      <c r="V252" s="9">
        <v>523900.12953500001</v>
      </c>
      <c r="W252" s="9"/>
      <c r="X252" s="9"/>
      <c r="Y252" s="9">
        <v>611689.09223499999</v>
      </c>
      <c r="Z252" s="9"/>
      <c r="AA252" s="9"/>
      <c r="AB252" s="9"/>
      <c r="AC252" s="9"/>
      <c r="AD252" s="9"/>
      <c r="AE252" s="9"/>
      <c r="AF252" s="9"/>
      <c r="AG252" s="9"/>
      <c r="AH252" s="10">
        <v>12489529.843187002</v>
      </c>
      <c r="AI252" s="10">
        <v>28957809.171509001</v>
      </c>
    </row>
    <row r="253" spans="1:35" s="15" customFormat="1" x14ac:dyDescent="0.25">
      <c r="A253" s="12" t="s">
        <v>506</v>
      </c>
      <c r="B253" s="12" t="s">
        <v>507</v>
      </c>
      <c r="C253" s="12" t="s">
        <v>499</v>
      </c>
      <c r="D253" s="13">
        <v>61264992.425612003</v>
      </c>
      <c r="E253" s="13"/>
      <c r="F253" s="13"/>
      <c r="G253" s="13">
        <v>1490040.749974</v>
      </c>
      <c r="H253" s="13">
        <v>5833276.9136579996</v>
      </c>
      <c r="I253" s="13"/>
      <c r="J253" s="13"/>
      <c r="K253" s="13"/>
      <c r="L253" s="13"/>
      <c r="M253" s="13">
        <v>56614.535502999999</v>
      </c>
      <c r="N253" s="13">
        <v>7462779.8927189996</v>
      </c>
      <c r="O253" s="14">
        <v>76107704.517465994</v>
      </c>
      <c r="P253" s="46">
        <v>76107704.517467007</v>
      </c>
      <c r="Q253" s="46" t="b">
        <v>1</v>
      </c>
      <c r="R253" s="13">
        <v>1406325.8361790001</v>
      </c>
      <c r="S253" s="13">
        <v>48515713.818253003</v>
      </c>
      <c r="T253" s="13"/>
      <c r="U253" s="13"/>
      <c r="V253" s="13">
        <v>2070215.072988</v>
      </c>
      <c r="W253" s="13">
        <v>5975417.9937810004</v>
      </c>
      <c r="X253" s="13"/>
      <c r="Y253" s="13"/>
      <c r="Z253" s="13">
        <v>77227.608019000007</v>
      </c>
      <c r="AA253" s="13">
        <v>10620009.548907001</v>
      </c>
      <c r="AB253" s="13"/>
      <c r="AC253" s="13"/>
      <c r="AD253" s="13"/>
      <c r="AE253" s="13"/>
      <c r="AF253" s="13"/>
      <c r="AG253" s="13"/>
      <c r="AH253" s="14">
        <v>68664909.878127009</v>
      </c>
      <c r="AI253" s="14">
        <v>144772614.39559299</v>
      </c>
    </row>
    <row r="254" spans="1:35" x14ac:dyDescent="0.25">
      <c r="A254" s="1" t="s">
        <v>508</v>
      </c>
      <c r="B254" s="1" t="s">
        <v>509</v>
      </c>
      <c r="C254" s="1"/>
      <c r="D254" s="5">
        <v>18282411.224114001</v>
      </c>
      <c r="E254" s="5">
        <v>5407708.9545179997</v>
      </c>
      <c r="G254" s="5">
        <v>1172817.0050240001</v>
      </c>
      <c r="H254" s="5">
        <v>2716411.6586020002</v>
      </c>
      <c r="L254" s="5">
        <v>46831.510563000003</v>
      </c>
      <c r="M254" s="5">
        <v>51758.303352000003</v>
      </c>
      <c r="N254" s="5">
        <v>6508524.8792439997</v>
      </c>
      <c r="O254" s="6">
        <v>34186463.535416998</v>
      </c>
      <c r="P254" s="46">
        <v>34186463.535417996</v>
      </c>
      <c r="Q254" s="46" t="b">
        <v>1</v>
      </c>
      <c r="R254" s="5">
        <v>309219.51887299999</v>
      </c>
      <c r="S254" s="5">
        <v>14588281.027088</v>
      </c>
      <c r="T254" s="5">
        <v>3925057.1611600001</v>
      </c>
      <c r="V254" s="5">
        <v>1629474.5239019999</v>
      </c>
      <c r="W254" s="5">
        <v>2782603.2166109998</v>
      </c>
      <c r="Y254" s="5">
        <v>63882.633057999999</v>
      </c>
      <c r="Z254" s="5">
        <v>70603.245748000001</v>
      </c>
      <c r="AA254" s="5">
        <v>9262044.0855160002</v>
      </c>
      <c r="AC254" s="5">
        <v>1160780</v>
      </c>
      <c r="AD254" s="5">
        <v>1173556</v>
      </c>
      <c r="AE254" s="5">
        <v>2334336</v>
      </c>
      <c r="AG254" s="5">
        <v>-78421</v>
      </c>
      <c r="AH254" s="6">
        <v>34887080.411955997</v>
      </c>
      <c r="AI254" s="6">
        <v>69073543.947373003</v>
      </c>
    </row>
    <row r="255" spans="1:35" s="11" customFormat="1" x14ac:dyDescent="0.25">
      <c r="A255" s="8" t="s">
        <v>510</v>
      </c>
      <c r="B255" s="8" t="s">
        <v>511</v>
      </c>
      <c r="C255" s="8" t="s">
        <v>499</v>
      </c>
      <c r="D255" s="9"/>
      <c r="E255" s="9">
        <v>5407708.9545179997</v>
      </c>
      <c r="F255" s="9"/>
      <c r="G255" s="9">
        <v>256254.32876800001</v>
      </c>
      <c r="H255" s="9"/>
      <c r="I255" s="9"/>
      <c r="J255" s="9"/>
      <c r="K255" s="9"/>
      <c r="L255" s="9">
        <v>46831.510563000003</v>
      </c>
      <c r="M255" s="9"/>
      <c r="N255" s="9"/>
      <c r="O255" s="10">
        <v>5710794.7938489998</v>
      </c>
      <c r="P255" s="46">
        <v>5710794.7938489998</v>
      </c>
      <c r="Q255" s="46" t="b">
        <v>1</v>
      </c>
      <c r="R255" s="9"/>
      <c r="S255" s="9"/>
      <c r="T255" s="9">
        <v>3925057.1611600001</v>
      </c>
      <c r="U255" s="9"/>
      <c r="V255" s="9">
        <v>356031.587688</v>
      </c>
      <c r="W255" s="9"/>
      <c r="X255" s="9"/>
      <c r="Y255" s="9">
        <v>63882.633057999999</v>
      </c>
      <c r="Z255" s="9"/>
      <c r="AA255" s="9"/>
      <c r="AB255" s="9"/>
      <c r="AC255" s="9">
        <v>246028.41649199999</v>
      </c>
      <c r="AD255" s="9">
        <v>248736.30174900001</v>
      </c>
      <c r="AE255" s="9">
        <v>494764.71824099997</v>
      </c>
      <c r="AF255" s="9"/>
      <c r="AG255" s="9"/>
      <c r="AH255" s="10">
        <v>4839736.1001470005</v>
      </c>
      <c r="AI255" s="10">
        <v>10550530.893996</v>
      </c>
    </row>
    <row r="256" spans="1:35" s="15" customFormat="1" x14ac:dyDescent="0.25">
      <c r="A256" s="12" t="s">
        <v>512</v>
      </c>
      <c r="B256" s="12" t="s">
        <v>513</v>
      </c>
      <c r="C256" s="12" t="s">
        <v>499</v>
      </c>
      <c r="D256" s="13">
        <v>18282411.224114001</v>
      </c>
      <c r="E256" s="13"/>
      <c r="F256" s="13"/>
      <c r="G256" s="13">
        <v>916562.67625699996</v>
      </c>
      <c r="H256" s="13">
        <v>2716411.6586020002</v>
      </c>
      <c r="I256" s="13"/>
      <c r="J256" s="13"/>
      <c r="K256" s="13"/>
      <c r="L256" s="13"/>
      <c r="M256" s="13">
        <v>51758.303352000003</v>
      </c>
      <c r="N256" s="13">
        <v>6508524.8792439997</v>
      </c>
      <c r="O256" s="14">
        <v>28475668.741568998</v>
      </c>
      <c r="P256" s="46">
        <v>28475668.741569001</v>
      </c>
      <c r="Q256" s="46" t="b">
        <v>1</v>
      </c>
      <c r="R256" s="13">
        <v>309219.51887299999</v>
      </c>
      <c r="S256" s="13">
        <v>14588281.027088</v>
      </c>
      <c r="T256" s="13"/>
      <c r="U256" s="13"/>
      <c r="V256" s="13">
        <v>1273442.936214</v>
      </c>
      <c r="W256" s="13">
        <v>2782603.2166109998</v>
      </c>
      <c r="X256" s="13"/>
      <c r="Y256" s="13"/>
      <c r="Z256" s="13">
        <v>70603.245748000001</v>
      </c>
      <c r="AA256" s="13">
        <v>9262044.0855160002</v>
      </c>
      <c r="AB256" s="13"/>
      <c r="AC256" s="13">
        <v>914751.58350800001</v>
      </c>
      <c r="AD256" s="13">
        <v>924819.69825100002</v>
      </c>
      <c r="AE256" s="13">
        <v>1839571.2817589999</v>
      </c>
      <c r="AF256" s="13"/>
      <c r="AG256" s="13">
        <v>-78421</v>
      </c>
      <c r="AH256" s="14">
        <v>30047344.311808996</v>
      </c>
      <c r="AI256" s="14">
        <v>58523013.053377993</v>
      </c>
    </row>
    <row r="257" spans="1:35" x14ac:dyDescent="0.25">
      <c r="A257" s="1" t="s">
        <v>514</v>
      </c>
      <c r="B257" s="1" t="s">
        <v>515</v>
      </c>
      <c r="C257" s="1"/>
      <c r="D257" s="5">
        <v>18672657.976085</v>
      </c>
      <c r="E257" s="5">
        <v>4328138.4868980004</v>
      </c>
      <c r="G257" s="5">
        <v>936168.24661999999</v>
      </c>
      <c r="H257" s="5">
        <v>2285586.795893</v>
      </c>
      <c r="L257" s="5">
        <v>23719.166024999999</v>
      </c>
      <c r="M257" s="5">
        <v>59935.036118999997</v>
      </c>
      <c r="N257" s="5">
        <v>2540715.081491</v>
      </c>
      <c r="O257" s="6">
        <v>28846920.789131001</v>
      </c>
      <c r="P257" s="46">
        <v>28846920.789131999</v>
      </c>
      <c r="Q257" s="46" t="b">
        <v>1</v>
      </c>
      <c r="R257" s="5">
        <v>377047.26245799998</v>
      </c>
      <c r="S257" s="5">
        <v>14838447.50917</v>
      </c>
      <c r="T257" s="5">
        <v>3141476.5671319999</v>
      </c>
      <c r="V257" s="5">
        <v>1300682.290091</v>
      </c>
      <c r="W257" s="5">
        <v>2341280.3247099998</v>
      </c>
      <c r="Y257" s="5">
        <v>32355.197630999999</v>
      </c>
      <c r="Z257" s="5">
        <v>81757.086494999996</v>
      </c>
      <c r="AA257" s="5">
        <v>3615598.8538279999</v>
      </c>
      <c r="AC257" s="5">
        <v>0</v>
      </c>
      <c r="AD257" s="5">
        <v>941863</v>
      </c>
      <c r="AE257" s="5">
        <v>941863</v>
      </c>
      <c r="AG257" s="5">
        <v>-182099</v>
      </c>
      <c r="AH257" s="6">
        <v>26488409.091515005</v>
      </c>
      <c r="AI257" s="6">
        <v>55335329.880646005</v>
      </c>
    </row>
    <row r="258" spans="1:35" s="11" customFormat="1" x14ac:dyDescent="0.25">
      <c r="A258" s="8" t="s">
        <v>516</v>
      </c>
      <c r="B258" s="8" t="s">
        <v>517</v>
      </c>
      <c r="C258" s="8" t="s">
        <v>499</v>
      </c>
      <c r="D258" s="9"/>
      <c r="E258" s="9">
        <v>4328138.4868980004</v>
      </c>
      <c r="F258" s="9"/>
      <c r="G258" s="9">
        <v>183312.118785</v>
      </c>
      <c r="H258" s="9"/>
      <c r="I258" s="9"/>
      <c r="J258" s="9"/>
      <c r="K258" s="9"/>
      <c r="L258" s="9">
        <v>23719.166024999999</v>
      </c>
      <c r="M258" s="9"/>
      <c r="N258" s="9"/>
      <c r="O258" s="10">
        <v>4535169.7717080005</v>
      </c>
      <c r="P258" s="46">
        <v>4535169.7717080005</v>
      </c>
      <c r="Q258" s="46" t="b">
        <v>1</v>
      </c>
      <c r="R258" s="9"/>
      <c r="S258" s="9"/>
      <c r="T258" s="9">
        <v>3141476.5671319999</v>
      </c>
      <c r="U258" s="9"/>
      <c r="V258" s="9">
        <v>254688.00861700001</v>
      </c>
      <c r="W258" s="9"/>
      <c r="X258" s="9"/>
      <c r="Y258" s="9">
        <v>32355.197630999999</v>
      </c>
      <c r="Z258" s="9"/>
      <c r="AA258" s="9"/>
      <c r="AB258" s="9"/>
      <c r="AC258" s="9">
        <v>0</v>
      </c>
      <c r="AD258" s="9">
        <v>164419.25481700001</v>
      </c>
      <c r="AE258" s="9">
        <v>164419.25481700001</v>
      </c>
      <c r="AF258" s="9"/>
      <c r="AG258" s="9"/>
      <c r="AH258" s="10">
        <v>3592939.0281970003</v>
      </c>
      <c r="AI258" s="10">
        <v>8128108.7999050003</v>
      </c>
    </row>
    <row r="259" spans="1:35" s="15" customFormat="1" x14ac:dyDescent="0.25">
      <c r="A259" s="12" t="s">
        <v>518</v>
      </c>
      <c r="B259" s="12" t="s">
        <v>519</v>
      </c>
      <c r="C259" s="12" t="s">
        <v>499</v>
      </c>
      <c r="D259" s="13">
        <v>18672657.976085</v>
      </c>
      <c r="E259" s="13"/>
      <c r="F259" s="13"/>
      <c r="G259" s="13">
        <v>752856.12783500005</v>
      </c>
      <c r="H259" s="13">
        <v>2285586.795893</v>
      </c>
      <c r="I259" s="13"/>
      <c r="J259" s="13"/>
      <c r="K259" s="13"/>
      <c r="L259" s="13"/>
      <c r="M259" s="13">
        <v>59935.036118999997</v>
      </c>
      <c r="N259" s="13">
        <v>2540715.081491</v>
      </c>
      <c r="O259" s="14">
        <v>24311751.017423</v>
      </c>
      <c r="P259" s="46">
        <v>24311751.017423999</v>
      </c>
      <c r="Q259" s="46" t="b">
        <v>1</v>
      </c>
      <c r="R259" s="13">
        <v>377047.26245799998</v>
      </c>
      <c r="S259" s="13">
        <v>14838447.50917</v>
      </c>
      <c r="T259" s="13"/>
      <c r="U259" s="13"/>
      <c r="V259" s="13">
        <v>1045994.281474</v>
      </c>
      <c r="W259" s="13">
        <v>2341280.3247099998</v>
      </c>
      <c r="X259" s="13"/>
      <c r="Y259" s="13"/>
      <c r="Z259" s="13">
        <v>81757.086494999996</v>
      </c>
      <c r="AA259" s="13">
        <v>3615598.8538279999</v>
      </c>
      <c r="AB259" s="13"/>
      <c r="AC259" s="13">
        <v>0</v>
      </c>
      <c r="AD259" s="13">
        <v>777443.74518299999</v>
      </c>
      <c r="AE259" s="13">
        <v>777443.74518299999</v>
      </c>
      <c r="AF259" s="13"/>
      <c r="AG259" s="13">
        <v>-182099</v>
      </c>
      <c r="AH259" s="14">
        <v>22895470.063317999</v>
      </c>
      <c r="AI259" s="14">
        <v>47207221.080741003</v>
      </c>
    </row>
    <row r="260" spans="1:35" x14ac:dyDescent="0.25">
      <c r="A260" s="1" t="s">
        <v>520</v>
      </c>
      <c r="B260" s="1" t="s">
        <v>521</v>
      </c>
      <c r="C260" s="1"/>
      <c r="D260" s="5">
        <v>18403376.872292999</v>
      </c>
      <c r="E260" s="5">
        <v>3984737.616808</v>
      </c>
      <c r="G260" s="5">
        <v>411627.93417999998</v>
      </c>
      <c r="H260" s="5">
        <v>2123134.337057</v>
      </c>
      <c r="L260" s="5">
        <v>30652.786373999999</v>
      </c>
      <c r="M260" s="5">
        <v>47815.208871000003</v>
      </c>
      <c r="N260" s="5">
        <v>857599.39116899995</v>
      </c>
      <c r="O260" s="6">
        <v>25858944.146752</v>
      </c>
      <c r="P260" s="46">
        <v>25858944.146752</v>
      </c>
      <c r="Q260" s="46" t="b">
        <v>1</v>
      </c>
      <c r="R260" s="5">
        <v>478384.17769600003</v>
      </c>
      <c r="S260" s="5">
        <v>14517685.741183</v>
      </c>
      <c r="T260" s="5">
        <v>2892227.198198</v>
      </c>
      <c r="V260" s="5">
        <v>571902.71730300004</v>
      </c>
      <c r="W260" s="5">
        <v>2174869.3416499998</v>
      </c>
      <c r="Y260" s="5">
        <v>41813.315022000003</v>
      </c>
      <c r="Z260" s="5">
        <v>65224.490057000003</v>
      </c>
      <c r="AA260" s="5">
        <v>1220418.376835</v>
      </c>
      <c r="AC260" s="5">
        <v>408111</v>
      </c>
      <c r="AD260" s="5">
        <v>407823</v>
      </c>
      <c r="AE260" s="5">
        <v>815934</v>
      </c>
      <c r="AG260" s="5">
        <v>-94505</v>
      </c>
      <c r="AH260" s="6">
        <v>22683954.357944001</v>
      </c>
      <c r="AI260" s="6">
        <v>48542898.504695997</v>
      </c>
    </row>
    <row r="261" spans="1:35" s="11" customFormat="1" x14ac:dyDescent="0.25">
      <c r="A261" s="8" t="s">
        <v>522</v>
      </c>
      <c r="B261" s="8" t="s">
        <v>523</v>
      </c>
      <c r="C261" s="8" t="s">
        <v>499</v>
      </c>
      <c r="D261" s="9"/>
      <c r="E261" s="9">
        <v>3984737.616808</v>
      </c>
      <c r="F261" s="9"/>
      <c r="G261" s="9">
        <v>70712.499536999996</v>
      </c>
      <c r="H261" s="9"/>
      <c r="I261" s="9"/>
      <c r="J261" s="9"/>
      <c r="K261" s="9"/>
      <c r="L261" s="9">
        <v>30652.786373999999</v>
      </c>
      <c r="M261" s="9"/>
      <c r="N261" s="9"/>
      <c r="O261" s="10">
        <v>4086102.9027189999</v>
      </c>
      <c r="P261" s="46">
        <v>4086102.9027189999</v>
      </c>
      <c r="Q261" s="46" t="b">
        <v>1</v>
      </c>
      <c r="R261" s="9"/>
      <c r="S261" s="9"/>
      <c r="T261" s="9">
        <v>2892227.198198</v>
      </c>
      <c r="U261" s="9"/>
      <c r="V261" s="9">
        <v>98245.690524999998</v>
      </c>
      <c r="W261" s="9"/>
      <c r="X261" s="9"/>
      <c r="Y261" s="9">
        <v>41813.315022000003</v>
      </c>
      <c r="Z261" s="9"/>
      <c r="AA261" s="9"/>
      <c r="AB261" s="9"/>
      <c r="AC261" s="9">
        <v>69187.591662999999</v>
      </c>
      <c r="AD261" s="9">
        <v>69138.766646000004</v>
      </c>
      <c r="AE261" s="9">
        <v>138326.358309</v>
      </c>
      <c r="AF261" s="9"/>
      <c r="AG261" s="9"/>
      <c r="AH261" s="10">
        <v>3170612.5620539999</v>
      </c>
      <c r="AI261" s="10">
        <v>7256715.4647729993</v>
      </c>
    </row>
    <row r="262" spans="1:35" s="15" customFormat="1" x14ac:dyDescent="0.25">
      <c r="A262" s="12" t="s">
        <v>524</v>
      </c>
      <c r="B262" s="12" t="s">
        <v>525</v>
      </c>
      <c r="C262" s="12" t="s">
        <v>499</v>
      </c>
      <c r="D262" s="13">
        <v>18403376.872292999</v>
      </c>
      <c r="E262" s="13"/>
      <c r="F262" s="13"/>
      <c r="G262" s="13">
        <v>340915.43464200001</v>
      </c>
      <c r="H262" s="13">
        <v>2123134.337057</v>
      </c>
      <c r="I262" s="13"/>
      <c r="J262" s="13"/>
      <c r="K262" s="13"/>
      <c r="L262" s="13"/>
      <c r="M262" s="13">
        <v>47815.208871000003</v>
      </c>
      <c r="N262" s="13">
        <v>857599.39116899995</v>
      </c>
      <c r="O262" s="14">
        <v>21772841.244031999</v>
      </c>
      <c r="P262" s="46">
        <v>21772841.244031999</v>
      </c>
      <c r="Q262" s="46" t="b">
        <v>1</v>
      </c>
      <c r="R262" s="13">
        <v>478384.17769600003</v>
      </c>
      <c r="S262" s="13">
        <v>14517685.741183</v>
      </c>
      <c r="T262" s="13"/>
      <c r="U262" s="13"/>
      <c r="V262" s="13">
        <v>473657.026778</v>
      </c>
      <c r="W262" s="13">
        <v>2174869.3416499998</v>
      </c>
      <c r="X262" s="13"/>
      <c r="Y262" s="13"/>
      <c r="Z262" s="13">
        <v>65224.490057000003</v>
      </c>
      <c r="AA262" s="13">
        <v>1220418.376835</v>
      </c>
      <c r="AB262" s="13"/>
      <c r="AC262" s="13">
        <v>338923.408337</v>
      </c>
      <c r="AD262" s="13">
        <v>338684.23335400003</v>
      </c>
      <c r="AE262" s="13">
        <v>677607.64169099997</v>
      </c>
      <c r="AF262" s="13"/>
      <c r="AG262" s="13">
        <v>-94505</v>
      </c>
      <c r="AH262" s="14">
        <v>19513341.79589</v>
      </c>
      <c r="AI262" s="14">
        <v>41286183.039921999</v>
      </c>
    </row>
    <row r="263" spans="1:35" x14ac:dyDescent="0.25">
      <c r="A263" s="1" t="s">
        <v>526</v>
      </c>
      <c r="B263" s="1" t="s">
        <v>527</v>
      </c>
      <c r="C263" s="1"/>
      <c r="D263" s="5">
        <v>31425590.852658</v>
      </c>
      <c r="E263" s="5">
        <v>5943968.1861399999</v>
      </c>
      <c r="G263" s="5">
        <v>519988.32115799998</v>
      </c>
      <c r="H263" s="5">
        <v>3151535.1102169999</v>
      </c>
      <c r="L263" s="5">
        <v>49720.346099000002</v>
      </c>
      <c r="M263" s="5">
        <v>48271.777706000001</v>
      </c>
      <c r="N263" s="5">
        <v>627718.22808200005</v>
      </c>
      <c r="O263" s="6">
        <v>41766792.822059989</v>
      </c>
      <c r="P263" s="46">
        <v>41766792.822061002</v>
      </c>
      <c r="Q263" s="46" t="b">
        <v>1</v>
      </c>
      <c r="R263" s="5">
        <v>857457.57611400005</v>
      </c>
      <c r="S263" s="5">
        <v>24749818.791629001</v>
      </c>
      <c r="T263" s="5">
        <v>4314288.1931950003</v>
      </c>
      <c r="V263" s="5">
        <v>722455.18134899996</v>
      </c>
      <c r="W263" s="5">
        <v>3228329.44233</v>
      </c>
      <c r="Y263" s="5">
        <v>67823.279393999997</v>
      </c>
      <c r="Z263" s="5">
        <v>65847.293348000007</v>
      </c>
      <c r="AA263" s="5">
        <v>893282.88815799996</v>
      </c>
      <c r="AH263" s="6">
        <v>34899302.645517007</v>
      </c>
      <c r="AI263" s="6">
        <v>76666095.467576995</v>
      </c>
    </row>
    <row r="264" spans="1:35" s="11" customFormat="1" x14ac:dyDescent="0.25">
      <c r="A264" s="8" t="s">
        <v>528</v>
      </c>
      <c r="B264" s="8" t="s">
        <v>529</v>
      </c>
      <c r="C264" s="8" t="s">
        <v>499</v>
      </c>
      <c r="D264" s="9"/>
      <c r="E264" s="9">
        <v>5943968.1861399999</v>
      </c>
      <c r="F264" s="9"/>
      <c r="G264" s="9">
        <v>82496.602723999997</v>
      </c>
      <c r="H264" s="9"/>
      <c r="I264" s="9"/>
      <c r="J264" s="9"/>
      <c r="K264" s="9"/>
      <c r="L264" s="9">
        <v>49720.346099000002</v>
      </c>
      <c r="M264" s="9"/>
      <c r="N264" s="9"/>
      <c r="O264" s="10">
        <v>6076185.1349630002</v>
      </c>
      <c r="P264" s="46">
        <v>6076185.1349630002</v>
      </c>
      <c r="Q264" s="46" t="b">
        <v>1</v>
      </c>
      <c r="R264" s="9"/>
      <c r="S264" s="9"/>
      <c r="T264" s="9">
        <v>4314288.1931950003</v>
      </c>
      <c r="U264" s="9"/>
      <c r="V264" s="9">
        <v>114618.147478</v>
      </c>
      <c r="W264" s="9"/>
      <c r="X264" s="9"/>
      <c r="Y264" s="9">
        <v>67823.279393999997</v>
      </c>
      <c r="Z264" s="9"/>
      <c r="AA264" s="9"/>
      <c r="AB264" s="9"/>
      <c r="AC264" s="9"/>
      <c r="AD264" s="9"/>
      <c r="AE264" s="9"/>
      <c r="AF264" s="9"/>
      <c r="AG264" s="9"/>
      <c r="AH264" s="10">
        <v>4496729.6200670004</v>
      </c>
      <c r="AI264" s="10">
        <v>10572914.755030001</v>
      </c>
    </row>
    <row r="265" spans="1:35" s="15" customFormat="1" x14ac:dyDescent="0.25">
      <c r="A265" s="12" t="s">
        <v>530</v>
      </c>
      <c r="B265" s="12" t="s">
        <v>531</v>
      </c>
      <c r="C265" s="12" t="s">
        <v>499</v>
      </c>
      <c r="D265" s="13">
        <v>31425590.852658</v>
      </c>
      <c r="E265" s="13"/>
      <c r="F265" s="13"/>
      <c r="G265" s="13">
        <v>437491.71843499999</v>
      </c>
      <c r="H265" s="13">
        <v>3151535.1102169999</v>
      </c>
      <c r="I265" s="13"/>
      <c r="J265" s="13"/>
      <c r="K265" s="13"/>
      <c r="L265" s="13"/>
      <c r="M265" s="13">
        <v>48271.777706000001</v>
      </c>
      <c r="N265" s="13">
        <v>627718.22808200005</v>
      </c>
      <c r="O265" s="14">
        <v>35690607.687097996</v>
      </c>
      <c r="P265" s="46">
        <v>35690607.687097996</v>
      </c>
      <c r="Q265" s="46" t="b">
        <v>1</v>
      </c>
      <c r="R265" s="13">
        <v>857457.57611400005</v>
      </c>
      <c r="S265" s="13">
        <v>24749818.791629001</v>
      </c>
      <c r="T265" s="13"/>
      <c r="U265" s="13"/>
      <c r="V265" s="13">
        <v>607837.03387100005</v>
      </c>
      <c r="W265" s="13">
        <v>3228329.44233</v>
      </c>
      <c r="X265" s="13"/>
      <c r="Y265" s="13"/>
      <c r="Z265" s="13">
        <v>65847.293348000007</v>
      </c>
      <c r="AA265" s="13">
        <v>893282.88815799996</v>
      </c>
      <c r="AB265" s="13"/>
      <c r="AC265" s="13"/>
      <c r="AD265" s="13"/>
      <c r="AE265" s="13"/>
      <c r="AF265" s="13"/>
      <c r="AG265" s="13"/>
      <c r="AH265" s="14">
        <v>30402573.025449999</v>
      </c>
      <c r="AI265" s="14">
        <v>66093180.712547995</v>
      </c>
    </row>
    <row r="266" spans="1:35" x14ac:dyDescent="0.25">
      <c r="A266" s="1" t="s">
        <v>532</v>
      </c>
      <c r="B266" s="1" t="s">
        <v>533</v>
      </c>
      <c r="C266" s="1"/>
      <c r="D266" s="5">
        <v>23974224.534844998</v>
      </c>
      <c r="E266" s="5">
        <v>4603000.1372429999</v>
      </c>
      <c r="G266" s="5">
        <v>585940.934519</v>
      </c>
      <c r="H266" s="5">
        <v>2624110.695911</v>
      </c>
      <c r="L266" s="5">
        <v>46831.510563000003</v>
      </c>
      <c r="M266" s="5">
        <v>48728.346539999999</v>
      </c>
      <c r="N266" s="5">
        <v>842054.46753499995</v>
      </c>
      <c r="O266" s="6">
        <v>32724890.627156001</v>
      </c>
      <c r="P266" s="46">
        <v>32724890.627156001</v>
      </c>
      <c r="Q266" s="46" t="b">
        <v>1</v>
      </c>
      <c r="R266" s="5">
        <v>567389.59729599999</v>
      </c>
      <c r="S266" s="5">
        <v>18968109.233720001</v>
      </c>
      <c r="T266" s="5">
        <v>3340978.3705930002</v>
      </c>
      <c r="V266" s="5">
        <v>814087.63790099998</v>
      </c>
      <c r="W266" s="5">
        <v>2688053.1307029999</v>
      </c>
      <c r="Y266" s="5">
        <v>63882.633057999999</v>
      </c>
      <c r="Z266" s="5">
        <v>66470.096638000003</v>
      </c>
      <c r="AA266" s="5">
        <v>1198296.9636609999</v>
      </c>
      <c r="AG266" s="5">
        <v>-56238</v>
      </c>
      <c r="AH266" s="6">
        <v>27651029.663570002</v>
      </c>
      <c r="AI266" s="6">
        <v>60375920.290726006</v>
      </c>
    </row>
    <row r="267" spans="1:35" s="11" customFormat="1" x14ac:dyDescent="0.25">
      <c r="A267" s="8" t="s">
        <v>534</v>
      </c>
      <c r="B267" s="8" t="s">
        <v>535</v>
      </c>
      <c r="C267" s="8" t="s">
        <v>499</v>
      </c>
      <c r="D267" s="9"/>
      <c r="E267" s="9">
        <v>4603000.1372429999</v>
      </c>
      <c r="F267" s="9"/>
      <c r="G267" s="9">
        <v>93375.625618999999</v>
      </c>
      <c r="H267" s="9"/>
      <c r="I267" s="9"/>
      <c r="J267" s="9"/>
      <c r="K267" s="9"/>
      <c r="L267" s="9">
        <v>46831.510563000003</v>
      </c>
      <c r="M267" s="9"/>
      <c r="N267" s="9"/>
      <c r="O267" s="10">
        <v>4743207.2734249998</v>
      </c>
      <c r="P267" s="46">
        <v>4743207.273426</v>
      </c>
      <c r="Q267" s="46" t="b">
        <v>1</v>
      </c>
      <c r="R267" s="9"/>
      <c r="S267" s="9"/>
      <c r="T267" s="9">
        <v>3340978.3705930002</v>
      </c>
      <c r="U267" s="9"/>
      <c r="V267" s="9">
        <v>129733.114755</v>
      </c>
      <c r="W267" s="9"/>
      <c r="X267" s="9"/>
      <c r="Y267" s="9">
        <v>63882.633057999999</v>
      </c>
      <c r="Z267" s="9"/>
      <c r="AA267" s="9"/>
      <c r="AB267" s="9"/>
      <c r="AC267" s="9"/>
      <c r="AD267" s="9"/>
      <c r="AE267" s="9"/>
      <c r="AF267" s="9"/>
      <c r="AG267" s="9"/>
      <c r="AH267" s="10">
        <v>3534594.1184060001</v>
      </c>
      <c r="AI267" s="10">
        <v>8277801.3918309994</v>
      </c>
    </row>
    <row r="268" spans="1:35" s="15" customFormat="1" x14ac:dyDescent="0.25">
      <c r="A268" s="12" t="s">
        <v>536</v>
      </c>
      <c r="B268" s="12" t="s">
        <v>537</v>
      </c>
      <c r="C268" s="12" t="s">
        <v>499</v>
      </c>
      <c r="D268" s="13">
        <v>23974224.534844998</v>
      </c>
      <c r="E268" s="13"/>
      <c r="F268" s="13"/>
      <c r="G268" s="13">
        <v>492565.3089</v>
      </c>
      <c r="H268" s="13">
        <v>2624110.695911</v>
      </c>
      <c r="I268" s="13"/>
      <c r="J268" s="13"/>
      <c r="K268" s="13"/>
      <c r="L268" s="13"/>
      <c r="M268" s="13">
        <v>48728.346539999999</v>
      </c>
      <c r="N268" s="13">
        <v>842054.46753499995</v>
      </c>
      <c r="O268" s="14">
        <v>27981683.353730999</v>
      </c>
      <c r="P268" s="46">
        <v>27981683.353730999</v>
      </c>
      <c r="Q268" s="46" t="b">
        <v>1</v>
      </c>
      <c r="R268" s="13">
        <v>567389.59729599999</v>
      </c>
      <c r="S268" s="13">
        <v>18968109.233720001</v>
      </c>
      <c r="T268" s="13"/>
      <c r="U268" s="13"/>
      <c r="V268" s="13">
        <v>684354.52314599999</v>
      </c>
      <c r="W268" s="13">
        <v>2688053.1307029999</v>
      </c>
      <c r="X268" s="13"/>
      <c r="Y268" s="13"/>
      <c r="Z268" s="13">
        <v>66470.096638000003</v>
      </c>
      <c r="AA268" s="13">
        <v>1198296.9636609999</v>
      </c>
      <c r="AB268" s="13"/>
      <c r="AC268" s="13"/>
      <c r="AD268" s="13"/>
      <c r="AE268" s="13"/>
      <c r="AF268" s="13"/>
      <c r="AG268" s="13">
        <v>-56238</v>
      </c>
      <c r="AH268" s="14">
        <v>24116435.545164</v>
      </c>
      <c r="AI268" s="14">
        <v>52098118.898894995</v>
      </c>
    </row>
    <row r="269" spans="1:35" x14ac:dyDescent="0.25">
      <c r="A269" s="1" t="s">
        <v>538</v>
      </c>
      <c r="B269" s="1" t="s">
        <v>539</v>
      </c>
      <c r="C269" s="1"/>
      <c r="D269" s="5">
        <v>26139150.633230999</v>
      </c>
      <c r="E269" s="5">
        <v>5626390.5198529996</v>
      </c>
      <c r="G269" s="5">
        <v>747324.73558500002</v>
      </c>
      <c r="H269" s="5">
        <v>2860129.199581</v>
      </c>
      <c r="L269" s="5">
        <v>43117.115561999999</v>
      </c>
      <c r="M269" s="5">
        <v>48230.271448</v>
      </c>
      <c r="N269" s="5">
        <v>541043.61556499999</v>
      </c>
      <c r="O269" s="6">
        <v>36005386.090824999</v>
      </c>
      <c r="P269" s="46">
        <v>36005386.090824999</v>
      </c>
      <c r="Q269" s="46" t="b">
        <v>1</v>
      </c>
      <c r="R269" s="5">
        <v>667999.93460699997</v>
      </c>
      <c r="S269" s="5">
        <v>20631598.135690998</v>
      </c>
      <c r="T269" s="5">
        <v>4083781.9836769998</v>
      </c>
      <c r="V269" s="5">
        <v>1038309.1415800001</v>
      </c>
      <c r="W269" s="5">
        <v>2929822.7628629999</v>
      </c>
      <c r="Y269" s="5">
        <v>58815.845117999997</v>
      </c>
      <c r="Z269" s="5">
        <v>65790.674866999994</v>
      </c>
      <c r="AA269" s="5">
        <v>769939.41215900006</v>
      </c>
      <c r="AG269" s="5">
        <v>-100277</v>
      </c>
      <c r="AH269" s="6">
        <v>30145780.890561998</v>
      </c>
      <c r="AI269" s="6">
        <v>66151166.981386997</v>
      </c>
    </row>
    <row r="270" spans="1:35" s="11" customFormat="1" x14ac:dyDescent="0.25">
      <c r="A270" s="8" t="s">
        <v>540</v>
      </c>
      <c r="B270" s="8" t="s">
        <v>541</v>
      </c>
      <c r="C270" s="8" t="s">
        <v>499</v>
      </c>
      <c r="D270" s="9"/>
      <c r="E270" s="9">
        <v>5626390.5198529996</v>
      </c>
      <c r="F270" s="9"/>
      <c r="G270" s="9">
        <v>130561.868022</v>
      </c>
      <c r="H270" s="9"/>
      <c r="I270" s="9"/>
      <c r="J270" s="9"/>
      <c r="K270" s="9"/>
      <c r="L270" s="9">
        <v>43117.115561999999</v>
      </c>
      <c r="M270" s="9"/>
      <c r="N270" s="9"/>
      <c r="O270" s="10">
        <v>5800069.5034370003</v>
      </c>
      <c r="P270" s="46">
        <v>5800069.5034370003</v>
      </c>
      <c r="Q270" s="46" t="b">
        <v>1</v>
      </c>
      <c r="R270" s="9"/>
      <c r="S270" s="9"/>
      <c r="T270" s="9">
        <v>4083781.9836769998</v>
      </c>
      <c r="U270" s="9"/>
      <c r="V270" s="9">
        <v>181398.493391</v>
      </c>
      <c r="W270" s="9"/>
      <c r="X270" s="9"/>
      <c r="Y270" s="9">
        <v>58815.845117999997</v>
      </c>
      <c r="Z270" s="9"/>
      <c r="AA270" s="9"/>
      <c r="AB270" s="9"/>
      <c r="AC270" s="9"/>
      <c r="AD270" s="9"/>
      <c r="AE270" s="9"/>
      <c r="AF270" s="9"/>
      <c r="AG270" s="9"/>
      <c r="AH270" s="10">
        <v>4323996.3221859997</v>
      </c>
      <c r="AI270" s="10">
        <v>10124065.825623</v>
      </c>
    </row>
    <row r="271" spans="1:35" s="15" customFormat="1" x14ac:dyDescent="0.25">
      <c r="A271" s="12" t="s">
        <v>542</v>
      </c>
      <c r="B271" s="12" t="s">
        <v>543</v>
      </c>
      <c r="C271" s="12" t="s">
        <v>499</v>
      </c>
      <c r="D271" s="13">
        <v>26139150.633230999</v>
      </c>
      <c r="E271" s="13"/>
      <c r="F271" s="13"/>
      <c r="G271" s="13">
        <v>616762.86756299995</v>
      </c>
      <c r="H271" s="13">
        <v>2860129.199581</v>
      </c>
      <c r="I271" s="13"/>
      <c r="J271" s="13"/>
      <c r="K271" s="13"/>
      <c r="L271" s="13"/>
      <c r="M271" s="13">
        <v>48230.271448</v>
      </c>
      <c r="N271" s="13">
        <v>541043.61556499999</v>
      </c>
      <c r="O271" s="14">
        <v>30205316.587388001</v>
      </c>
      <c r="P271" s="46">
        <v>30205316.587388001</v>
      </c>
      <c r="Q271" s="46" t="b">
        <v>1</v>
      </c>
      <c r="R271" s="13">
        <v>667999.93460699997</v>
      </c>
      <c r="S271" s="13">
        <v>20631598.135690998</v>
      </c>
      <c r="T271" s="13"/>
      <c r="U271" s="13"/>
      <c r="V271" s="13">
        <v>856910.64818899997</v>
      </c>
      <c r="W271" s="13">
        <v>2929822.7628629999</v>
      </c>
      <c r="X271" s="13"/>
      <c r="Y271" s="13"/>
      <c r="Z271" s="13">
        <v>65790.674866999994</v>
      </c>
      <c r="AA271" s="13">
        <v>769939.41215900006</v>
      </c>
      <c r="AB271" s="13"/>
      <c r="AC271" s="13"/>
      <c r="AD271" s="13"/>
      <c r="AE271" s="13"/>
      <c r="AF271" s="13"/>
      <c r="AG271" s="13">
        <v>-100277</v>
      </c>
      <c r="AH271" s="14">
        <v>25821784.568375997</v>
      </c>
      <c r="AI271" s="14">
        <v>56027101.155763999</v>
      </c>
    </row>
    <row r="272" spans="1:35" x14ac:dyDescent="0.25">
      <c r="A272" s="1" t="s">
        <v>544</v>
      </c>
      <c r="B272" s="1" t="s">
        <v>545</v>
      </c>
      <c r="C272" s="1"/>
      <c r="D272" s="5">
        <v>33241268.911741</v>
      </c>
      <c r="E272" s="5">
        <v>8523531.6178060006</v>
      </c>
      <c r="G272" s="5">
        <v>1496922.353841</v>
      </c>
      <c r="H272" s="5">
        <v>3444270.0015420001</v>
      </c>
      <c r="L272" s="5">
        <v>46831.510563000003</v>
      </c>
      <c r="M272" s="5">
        <v>67406.162505999993</v>
      </c>
      <c r="N272" s="5">
        <v>1491602.496792</v>
      </c>
      <c r="O272" s="6">
        <v>48311833.054791003</v>
      </c>
      <c r="P272" s="46">
        <v>48311833.054792002</v>
      </c>
      <c r="Q272" s="46" t="b">
        <v>1</v>
      </c>
      <c r="R272" s="5">
        <v>500674.68498100003</v>
      </c>
      <c r="S272" s="5">
        <v>26586114.671771001</v>
      </c>
      <c r="T272" s="5">
        <v>6186603.069104</v>
      </c>
      <c r="V272" s="5">
        <v>2079776.1538190001</v>
      </c>
      <c r="W272" s="5">
        <v>3528197.4861280001</v>
      </c>
      <c r="Y272" s="5">
        <v>63882.633057999999</v>
      </c>
      <c r="Z272" s="5">
        <v>91948.413067000001</v>
      </c>
      <c r="AA272" s="5">
        <v>2122645.0447180001</v>
      </c>
      <c r="AB272" s="5">
        <v>356985.05882400001</v>
      </c>
      <c r="AC272" s="5">
        <v>1448304</v>
      </c>
      <c r="AD272" s="5">
        <v>1427907</v>
      </c>
      <c r="AE272" s="5">
        <v>2876211</v>
      </c>
      <c r="AH272" s="6">
        <v>44393038.215470001</v>
      </c>
      <c r="AI272" s="6">
        <v>92704871.270261005</v>
      </c>
    </row>
    <row r="273" spans="1:35" s="11" customFormat="1" x14ac:dyDescent="0.25">
      <c r="A273" s="8" t="s">
        <v>546</v>
      </c>
      <c r="B273" s="8" t="s">
        <v>547</v>
      </c>
      <c r="C273" s="8" t="s">
        <v>499</v>
      </c>
      <c r="D273" s="9"/>
      <c r="E273" s="9">
        <v>8523531.6178060006</v>
      </c>
      <c r="F273" s="9"/>
      <c r="G273" s="9">
        <v>278294.45769299997</v>
      </c>
      <c r="H273" s="9"/>
      <c r="I273" s="9"/>
      <c r="J273" s="9"/>
      <c r="K273" s="9"/>
      <c r="L273" s="9">
        <v>46831.510563000003</v>
      </c>
      <c r="M273" s="9"/>
      <c r="N273" s="9"/>
      <c r="O273" s="10">
        <v>8848657.5860619992</v>
      </c>
      <c r="P273" s="46">
        <v>8848657.5860619992</v>
      </c>
      <c r="Q273" s="46" t="b">
        <v>1</v>
      </c>
      <c r="R273" s="9"/>
      <c r="S273" s="9"/>
      <c r="T273" s="9">
        <v>6186603.069104</v>
      </c>
      <c r="U273" s="9"/>
      <c r="V273" s="9">
        <v>386653.43954799999</v>
      </c>
      <c r="W273" s="9"/>
      <c r="X273" s="9"/>
      <c r="Y273" s="9">
        <v>63882.633057999999</v>
      </c>
      <c r="Z273" s="9"/>
      <c r="AA273" s="9"/>
      <c r="AB273" s="9">
        <v>75954.267835000006</v>
      </c>
      <c r="AC273" s="9">
        <v>278624.75162499998</v>
      </c>
      <c r="AD273" s="9">
        <v>274700.77636900003</v>
      </c>
      <c r="AE273" s="9">
        <v>553325.527994</v>
      </c>
      <c r="AF273" s="9"/>
      <c r="AG273" s="9"/>
      <c r="AH273" s="10">
        <v>7266418.9375390001</v>
      </c>
      <c r="AI273" s="10">
        <v>16115076.523600999</v>
      </c>
    </row>
    <row r="274" spans="1:35" s="15" customFormat="1" x14ac:dyDescent="0.25">
      <c r="A274" s="12" t="s">
        <v>548</v>
      </c>
      <c r="B274" s="12" t="s">
        <v>549</v>
      </c>
      <c r="C274" s="12" t="s">
        <v>499</v>
      </c>
      <c r="D274" s="13">
        <v>33241268.911741</v>
      </c>
      <c r="E274" s="13"/>
      <c r="F274" s="13"/>
      <c r="G274" s="13">
        <v>1218627.8961489999</v>
      </c>
      <c r="H274" s="13">
        <v>3444270.0015420001</v>
      </c>
      <c r="I274" s="13"/>
      <c r="J274" s="13"/>
      <c r="K274" s="13"/>
      <c r="L274" s="13"/>
      <c r="M274" s="13">
        <v>67406.162505999993</v>
      </c>
      <c r="N274" s="13">
        <v>1491602.496792</v>
      </c>
      <c r="O274" s="14">
        <v>39463175.468730003</v>
      </c>
      <c r="P274" s="46">
        <v>39463175.468730003</v>
      </c>
      <c r="Q274" s="46" t="b">
        <v>1</v>
      </c>
      <c r="R274" s="13">
        <v>500674.68498100003</v>
      </c>
      <c r="S274" s="13">
        <v>26586114.671771001</v>
      </c>
      <c r="T274" s="13"/>
      <c r="U274" s="13"/>
      <c r="V274" s="13">
        <v>1693122.7142709999</v>
      </c>
      <c r="W274" s="13">
        <v>3528197.4861280001</v>
      </c>
      <c r="X274" s="13"/>
      <c r="Y274" s="13"/>
      <c r="Z274" s="13">
        <v>91948.413067000001</v>
      </c>
      <c r="AA274" s="13">
        <v>2122645.0447180001</v>
      </c>
      <c r="AB274" s="13">
        <v>281030.790989</v>
      </c>
      <c r="AC274" s="13">
        <v>1169679.248375</v>
      </c>
      <c r="AD274" s="13">
        <v>1153206.2236309999</v>
      </c>
      <c r="AE274" s="13">
        <v>2322885.4720059996</v>
      </c>
      <c r="AF274" s="13"/>
      <c r="AG274" s="13"/>
      <c r="AH274" s="14">
        <v>37126619.277930997</v>
      </c>
      <c r="AI274" s="14">
        <v>76589794.746661007</v>
      </c>
    </row>
    <row r="275" spans="1:35" x14ac:dyDescent="0.25">
      <c r="A275" s="1" t="s">
        <v>550</v>
      </c>
      <c r="B275" s="1" t="s">
        <v>551</v>
      </c>
      <c r="C275" s="1"/>
      <c r="D275" s="5">
        <v>54485411.523071997</v>
      </c>
      <c r="E275" s="5">
        <v>11053286.595675999</v>
      </c>
      <c r="G275" s="5">
        <v>800450.67012899998</v>
      </c>
      <c r="H275" s="5">
        <v>4424603.1280990001</v>
      </c>
      <c r="L275" s="5">
        <v>27433.561027</v>
      </c>
      <c r="M275" s="5">
        <v>80397.621165999997</v>
      </c>
      <c r="N275" s="5">
        <v>3173393.3073689998</v>
      </c>
      <c r="O275" s="6">
        <v>74044976.406537995</v>
      </c>
      <c r="P275" s="46">
        <v>74044976.406536996</v>
      </c>
      <c r="Q275" s="46" t="b">
        <v>1</v>
      </c>
      <c r="R275" s="5">
        <v>1331516.92105</v>
      </c>
      <c r="S275" s="5">
        <v>43066152.399573997</v>
      </c>
      <c r="T275" s="5">
        <v>8022765.6613180004</v>
      </c>
      <c r="V275" s="5">
        <v>1112120.619864</v>
      </c>
      <c r="W275" s="5">
        <v>4532418.6624980001</v>
      </c>
      <c r="Y275" s="5">
        <v>37421.985570999997</v>
      </c>
      <c r="Z275" s="5">
        <v>109669.997605</v>
      </c>
      <c r="AA275" s="5">
        <v>4515940.1337259999</v>
      </c>
      <c r="AH275" s="6">
        <v>62728006.381205998</v>
      </c>
      <c r="AI275" s="6">
        <v>136772982.78774399</v>
      </c>
    </row>
    <row r="276" spans="1:35" s="11" customFormat="1" x14ac:dyDescent="0.25">
      <c r="A276" s="8" t="s">
        <v>552</v>
      </c>
      <c r="B276" s="8" t="s">
        <v>553</v>
      </c>
      <c r="C276" s="8" t="s">
        <v>499</v>
      </c>
      <c r="D276" s="9"/>
      <c r="E276" s="9">
        <v>11053286.595675999</v>
      </c>
      <c r="F276" s="9"/>
      <c r="G276" s="9">
        <v>134358.65170399999</v>
      </c>
      <c r="H276" s="9"/>
      <c r="I276" s="9"/>
      <c r="J276" s="9"/>
      <c r="K276" s="9"/>
      <c r="L276" s="9">
        <v>27433.561027</v>
      </c>
      <c r="M276" s="9"/>
      <c r="N276" s="9"/>
      <c r="O276" s="10">
        <v>11215078.808406999</v>
      </c>
      <c r="P276" s="46">
        <v>11215078.808405999</v>
      </c>
      <c r="Q276" s="46" t="b">
        <v>1</v>
      </c>
      <c r="R276" s="9"/>
      <c r="S276" s="9"/>
      <c r="T276" s="9">
        <v>8022765.6613180004</v>
      </c>
      <c r="U276" s="9"/>
      <c r="V276" s="9">
        <v>186673.62348899999</v>
      </c>
      <c r="W276" s="9"/>
      <c r="X276" s="9"/>
      <c r="Y276" s="9">
        <v>37421.985570999997</v>
      </c>
      <c r="Z276" s="9"/>
      <c r="AA276" s="9"/>
      <c r="AB276" s="9"/>
      <c r="AC276" s="9"/>
      <c r="AD276" s="9"/>
      <c r="AE276" s="9"/>
      <c r="AF276" s="9"/>
      <c r="AG276" s="9"/>
      <c r="AH276" s="10">
        <v>8246861.2703780001</v>
      </c>
      <c r="AI276" s="10">
        <v>19461940.078784999</v>
      </c>
    </row>
    <row r="277" spans="1:35" s="15" customFormat="1" x14ac:dyDescent="0.25">
      <c r="A277" s="12" t="s">
        <v>554</v>
      </c>
      <c r="B277" s="12" t="s">
        <v>555</v>
      </c>
      <c r="C277" s="12" t="s">
        <v>499</v>
      </c>
      <c r="D277" s="13">
        <v>54485411.523071997</v>
      </c>
      <c r="E277" s="13"/>
      <c r="F277" s="13"/>
      <c r="G277" s="13">
        <v>666092.01842500002</v>
      </c>
      <c r="H277" s="13">
        <v>4424603.1280990001</v>
      </c>
      <c r="I277" s="13"/>
      <c r="J277" s="13"/>
      <c r="K277" s="13"/>
      <c r="L277" s="13"/>
      <c r="M277" s="13">
        <v>80397.621165999997</v>
      </c>
      <c r="N277" s="13">
        <v>3173393.3073689998</v>
      </c>
      <c r="O277" s="14">
        <v>62829897.598131001</v>
      </c>
      <c r="P277" s="46">
        <v>62829897.598130003</v>
      </c>
      <c r="Q277" s="46" t="b">
        <v>1</v>
      </c>
      <c r="R277" s="13">
        <v>1331516.92105</v>
      </c>
      <c r="S277" s="13">
        <v>43066152.399573997</v>
      </c>
      <c r="T277" s="13"/>
      <c r="U277" s="13"/>
      <c r="V277" s="13">
        <v>925446.99637499999</v>
      </c>
      <c r="W277" s="13">
        <v>4532418.6624980001</v>
      </c>
      <c r="X277" s="13"/>
      <c r="Y277" s="13"/>
      <c r="Z277" s="13">
        <v>109669.997605</v>
      </c>
      <c r="AA277" s="13">
        <v>4515940.1337259999</v>
      </c>
      <c r="AB277" s="13"/>
      <c r="AC277" s="13"/>
      <c r="AD277" s="13"/>
      <c r="AE277" s="13"/>
      <c r="AF277" s="13"/>
      <c r="AG277" s="13"/>
      <c r="AH277" s="14">
        <v>54481145.110827997</v>
      </c>
      <c r="AI277" s="14">
        <v>117311042.708959</v>
      </c>
    </row>
    <row r="278" spans="1:35" x14ac:dyDescent="0.25">
      <c r="A278" s="1" t="s">
        <v>556</v>
      </c>
      <c r="B278" s="1" t="s">
        <v>557</v>
      </c>
      <c r="C278" s="1"/>
      <c r="D278" s="5">
        <v>25602939.736699</v>
      </c>
      <c r="E278" s="5">
        <v>5344852.8018770004</v>
      </c>
      <c r="G278" s="5">
        <v>616495.35106300004</v>
      </c>
      <c r="H278" s="5">
        <v>2883006.5662290002</v>
      </c>
      <c r="L278" s="5">
        <v>29715.990138000001</v>
      </c>
      <c r="M278" s="5">
        <v>59104.910965000003</v>
      </c>
      <c r="N278" s="5">
        <v>1525150.344641</v>
      </c>
      <c r="O278" s="6">
        <v>36061265.701612003</v>
      </c>
      <c r="P278" s="46">
        <v>36061265.701612003</v>
      </c>
      <c r="Q278" s="46" t="b">
        <v>1</v>
      </c>
      <c r="R278" s="5">
        <v>626059.44727899996</v>
      </c>
      <c r="S278" s="5">
        <v>20236604.893330999</v>
      </c>
      <c r="T278" s="5">
        <v>3879434.5150219998</v>
      </c>
      <c r="V278" s="5">
        <v>856538.9693</v>
      </c>
      <c r="W278" s="5">
        <v>2953257.5886630001</v>
      </c>
      <c r="Y278" s="5">
        <v>40535.435887</v>
      </c>
      <c r="Z278" s="5">
        <v>80624.716876000006</v>
      </c>
      <c r="AA278" s="5">
        <v>2170385.7619340001</v>
      </c>
      <c r="AC278" s="5">
        <v>612351</v>
      </c>
      <c r="AD278" s="5">
        <v>0</v>
      </c>
      <c r="AE278" s="5">
        <v>612351</v>
      </c>
      <c r="AG278" s="5">
        <v>-107437</v>
      </c>
      <c r="AH278" s="6">
        <v>31348355.328291997</v>
      </c>
      <c r="AI278" s="6">
        <v>67409621.029904008</v>
      </c>
    </row>
    <row r="279" spans="1:35" s="11" customFormat="1" x14ac:dyDescent="0.25">
      <c r="A279" s="8" t="s">
        <v>558</v>
      </c>
      <c r="B279" s="8" t="s">
        <v>559</v>
      </c>
      <c r="C279" s="8" t="s">
        <v>499</v>
      </c>
      <c r="D279" s="9"/>
      <c r="E279" s="9">
        <v>5344852.8018770004</v>
      </c>
      <c r="F279" s="9"/>
      <c r="G279" s="9">
        <v>102024.96917900001</v>
      </c>
      <c r="H279" s="9"/>
      <c r="I279" s="9"/>
      <c r="J279" s="9"/>
      <c r="K279" s="9"/>
      <c r="L279" s="9">
        <v>29715.990138000001</v>
      </c>
      <c r="M279" s="9"/>
      <c r="N279" s="9"/>
      <c r="O279" s="10">
        <v>5476593.761194</v>
      </c>
      <c r="P279" s="46">
        <v>5476593.761194</v>
      </c>
      <c r="Q279" s="46" t="b">
        <v>1</v>
      </c>
      <c r="R279" s="9"/>
      <c r="S279" s="9"/>
      <c r="T279" s="9">
        <v>3879434.5150219998</v>
      </c>
      <c r="U279" s="9"/>
      <c r="V279" s="9">
        <v>141750.23670899999</v>
      </c>
      <c r="W279" s="9"/>
      <c r="X279" s="9"/>
      <c r="Y279" s="9">
        <v>40535.435887</v>
      </c>
      <c r="Z279" s="9"/>
      <c r="AA279" s="9"/>
      <c r="AB279" s="9"/>
      <c r="AC279" s="9">
        <v>100022.34602700001</v>
      </c>
      <c r="AD279" s="9">
        <v>0</v>
      </c>
      <c r="AE279" s="9">
        <v>100022.34602700001</v>
      </c>
      <c r="AF279" s="9"/>
      <c r="AG279" s="9"/>
      <c r="AH279" s="10">
        <v>4161742.5336449998</v>
      </c>
      <c r="AI279" s="10">
        <v>9638336.2948390003</v>
      </c>
    </row>
    <row r="280" spans="1:35" s="15" customFormat="1" x14ac:dyDescent="0.25">
      <c r="A280" s="12" t="s">
        <v>560</v>
      </c>
      <c r="B280" s="12" t="s">
        <v>561</v>
      </c>
      <c r="C280" s="12" t="s">
        <v>499</v>
      </c>
      <c r="D280" s="13">
        <v>25602939.736699</v>
      </c>
      <c r="E280" s="13"/>
      <c r="F280" s="13"/>
      <c r="G280" s="13">
        <v>514470.38188399997</v>
      </c>
      <c r="H280" s="13">
        <v>2883006.5662290002</v>
      </c>
      <c r="I280" s="13"/>
      <c r="J280" s="13"/>
      <c r="K280" s="13"/>
      <c r="L280" s="13"/>
      <c r="M280" s="13">
        <v>59104.910965000003</v>
      </c>
      <c r="N280" s="13">
        <v>1525150.344641</v>
      </c>
      <c r="O280" s="14">
        <v>30584671.940418001</v>
      </c>
      <c r="P280" s="46">
        <v>30584671.940419</v>
      </c>
      <c r="Q280" s="46" t="b">
        <v>1</v>
      </c>
      <c r="R280" s="13">
        <v>626059.44727899996</v>
      </c>
      <c r="S280" s="13">
        <v>20236604.893330999</v>
      </c>
      <c r="T280" s="13"/>
      <c r="U280" s="13"/>
      <c r="V280" s="13">
        <v>714788.73259000003</v>
      </c>
      <c r="W280" s="13">
        <v>2953257.5886630001</v>
      </c>
      <c r="X280" s="13"/>
      <c r="Y280" s="13"/>
      <c r="Z280" s="13">
        <v>80624.716876000006</v>
      </c>
      <c r="AA280" s="13">
        <v>2170385.7619340001</v>
      </c>
      <c r="AB280" s="13"/>
      <c r="AC280" s="13">
        <v>512328.65397300001</v>
      </c>
      <c r="AD280" s="13">
        <v>0</v>
      </c>
      <c r="AE280" s="13">
        <v>512328.65397300001</v>
      </c>
      <c r="AF280" s="13"/>
      <c r="AG280" s="13">
        <v>-107437</v>
      </c>
      <c r="AH280" s="14">
        <v>27186612.794645999</v>
      </c>
      <c r="AI280" s="14">
        <v>57771284.735064</v>
      </c>
    </row>
    <row r="281" spans="1:35" x14ac:dyDescent="0.25">
      <c r="A281" s="1" t="s">
        <v>562</v>
      </c>
      <c r="B281" s="1" t="s">
        <v>563</v>
      </c>
      <c r="C281" s="1"/>
      <c r="D281" s="5">
        <v>21047307.749178998</v>
      </c>
      <c r="E281" s="5">
        <v>5208815.0712059997</v>
      </c>
      <c r="G281" s="5">
        <v>687842.94779999997</v>
      </c>
      <c r="H281" s="5">
        <v>2285399.398362</v>
      </c>
      <c r="L281" s="5">
        <v>46831.510563000003</v>
      </c>
      <c r="M281" s="5">
        <v>54539.222618</v>
      </c>
      <c r="N281" s="5">
        <v>775928.77307899995</v>
      </c>
      <c r="O281" s="6">
        <v>30106664.672806997</v>
      </c>
      <c r="P281" s="46">
        <v>30106664.672807001</v>
      </c>
      <c r="Q281" s="46" t="b">
        <v>1</v>
      </c>
      <c r="R281" s="5">
        <v>406766.18200099998</v>
      </c>
      <c r="S281" s="5">
        <v>16743722.057254</v>
      </c>
      <c r="T281" s="5">
        <v>3780694.757863</v>
      </c>
      <c r="V281" s="5">
        <v>955667.04360800004</v>
      </c>
      <c r="W281" s="5">
        <v>2341088.36081</v>
      </c>
      <c r="Y281" s="5">
        <v>63882.633057999999</v>
      </c>
      <c r="Z281" s="5">
        <v>74396.683971000006</v>
      </c>
      <c r="AA281" s="5">
        <v>1104195.902577</v>
      </c>
      <c r="AB281" s="5">
        <v>39328.058824</v>
      </c>
      <c r="AC281" s="5">
        <v>671890</v>
      </c>
      <c r="AD281" s="5">
        <v>671976</v>
      </c>
      <c r="AE281" s="5">
        <v>1343866</v>
      </c>
      <c r="AG281" s="5">
        <v>-123037</v>
      </c>
      <c r="AH281" s="6">
        <v>26730570.679965999</v>
      </c>
      <c r="AI281" s="6">
        <v>56837235.352772996</v>
      </c>
    </row>
    <row r="282" spans="1:35" s="11" customFormat="1" x14ac:dyDescent="0.25">
      <c r="A282" s="8" t="s">
        <v>564</v>
      </c>
      <c r="B282" s="8" t="s">
        <v>565</v>
      </c>
      <c r="C282" s="8" t="s">
        <v>499</v>
      </c>
      <c r="D282" s="9"/>
      <c r="E282" s="9">
        <v>5208815.0712059997</v>
      </c>
      <c r="F282" s="9"/>
      <c r="G282" s="9">
        <v>123094.239781</v>
      </c>
      <c r="H282" s="9"/>
      <c r="I282" s="9"/>
      <c r="J282" s="9"/>
      <c r="K282" s="9"/>
      <c r="L282" s="9">
        <v>46831.510563000003</v>
      </c>
      <c r="M282" s="9"/>
      <c r="N282" s="9"/>
      <c r="O282" s="10">
        <v>5378740.8215499995</v>
      </c>
      <c r="P282" s="46">
        <v>5378740.8215509998</v>
      </c>
      <c r="Q282" s="46" t="b">
        <v>1</v>
      </c>
      <c r="R282" s="9"/>
      <c r="S282" s="9"/>
      <c r="T282" s="9">
        <v>3780694.757863</v>
      </c>
      <c r="U282" s="9"/>
      <c r="V282" s="9">
        <v>171023.20899499999</v>
      </c>
      <c r="W282" s="9"/>
      <c r="X282" s="9"/>
      <c r="Y282" s="9">
        <v>63882.633057999999</v>
      </c>
      <c r="Z282" s="9"/>
      <c r="AA282" s="9"/>
      <c r="AB282" s="9">
        <v>8367.67209</v>
      </c>
      <c r="AC282" s="9">
        <v>126814.590545</v>
      </c>
      <c r="AD282" s="9">
        <v>126830.82245000001</v>
      </c>
      <c r="AE282" s="9">
        <v>253645.41299500002</v>
      </c>
      <c r="AF282" s="9"/>
      <c r="AG282" s="9"/>
      <c r="AH282" s="10">
        <v>4277613.6850009998</v>
      </c>
      <c r="AI282" s="10">
        <v>9656354.5065509994</v>
      </c>
    </row>
    <row r="283" spans="1:35" s="15" customFormat="1" x14ac:dyDescent="0.25">
      <c r="A283" s="12" t="s">
        <v>566</v>
      </c>
      <c r="B283" s="12" t="s">
        <v>567</v>
      </c>
      <c r="C283" s="12" t="s">
        <v>499</v>
      </c>
      <c r="D283" s="13">
        <v>21047307.749178998</v>
      </c>
      <c r="E283" s="13"/>
      <c r="F283" s="13"/>
      <c r="G283" s="13">
        <v>564748.708018</v>
      </c>
      <c r="H283" s="13">
        <v>2285399.398362</v>
      </c>
      <c r="I283" s="13"/>
      <c r="J283" s="13"/>
      <c r="K283" s="13"/>
      <c r="L283" s="13"/>
      <c r="M283" s="13">
        <v>54539.222618</v>
      </c>
      <c r="N283" s="13">
        <v>775928.77307899995</v>
      </c>
      <c r="O283" s="14">
        <v>24727923.851255998</v>
      </c>
      <c r="P283" s="46">
        <v>24727923.851256002</v>
      </c>
      <c r="Q283" s="46" t="b">
        <v>1</v>
      </c>
      <c r="R283" s="13">
        <v>406766.18200099998</v>
      </c>
      <c r="S283" s="13">
        <v>16743722.057254</v>
      </c>
      <c r="T283" s="13"/>
      <c r="U283" s="13"/>
      <c r="V283" s="13">
        <v>784643.83461300004</v>
      </c>
      <c r="W283" s="13">
        <v>2341088.36081</v>
      </c>
      <c r="X283" s="13"/>
      <c r="Y283" s="13"/>
      <c r="Z283" s="13">
        <v>74396.683971000006</v>
      </c>
      <c r="AA283" s="13">
        <v>1104195.902577</v>
      </c>
      <c r="AB283" s="13">
        <v>30960.386732999999</v>
      </c>
      <c r="AC283" s="13">
        <v>545075.40945499996</v>
      </c>
      <c r="AD283" s="13">
        <v>545145.17755000002</v>
      </c>
      <c r="AE283" s="13">
        <v>1090220.5870050001</v>
      </c>
      <c r="AF283" s="13"/>
      <c r="AG283" s="13">
        <v>-123037</v>
      </c>
      <c r="AH283" s="14">
        <v>22452956.994964</v>
      </c>
      <c r="AI283" s="14">
        <v>47180880.846220002</v>
      </c>
    </row>
    <row r="284" spans="1:35" x14ac:dyDescent="0.25">
      <c r="A284" s="1" t="s">
        <v>568</v>
      </c>
      <c r="B284" s="1" t="s">
        <v>569</v>
      </c>
      <c r="C284" s="1"/>
      <c r="D284" s="5">
        <v>14520103.904914999</v>
      </c>
      <c r="E284" s="5">
        <v>4807959.5260359999</v>
      </c>
      <c r="G284" s="5">
        <v>758860.15472500003</v>
      </c>
      <c r="H284" s="5">
        <v>2032172.4207240001</v>
      </c>
      <c r="L284" s="5">
        <v>168121.92694100001</v>
      </c>
      <c r="M284" s="5">
        <v>49807.509241</v>
      </c>
      <c r="N284" s="5">
        <v>1764840.266547</v>
      </c>
      <c r="O284" s="6">
        <v>24101865.709128998</v>
      </c>
      <c r="P284" s="46">
        <v>24101865.709128998</v>
      </c>
      <c r="Q284" s="46" t="b">
        <v>1</v>
      </c>
      <c r="R284" s="5">
        <v>283237.39337300003</v>
      </c>
      <c r="S284" s="5">
        <v>11548531.031439001</v>
      </c>
      <c r="T284" s="5">
        <v>3489743.2770429999</v>
      </c>
      <c r="V284" s="5">
        <v>1054336.084855</v>
      </c>
      <c r="W284" s="5">
        <v>2081690.931015</v>
      </c>
      <c r="Y284" s="5">
        <v>229334.29305499999</v>
      </c>
      <c r="Z284" s="5">
        <v>67942.177142999994</v>
      </c>
      <c r="AA284" s="5">
        <v>2511479.7371029998</v>
      </c>
      <c r="AG284" s="5">
        <v>-123942</v>
      </c>
      <c r="AH284" s="6">
        <v>21142352.925026003</v>
      </c>
      <c r="AI284" s="6">
        <v>45244218.634155005</v>
      </c>
    </row>
    <row r="285" spans="1:35" s="11" customFormat="1" x14ac:dyDescent="0.25">
      <c r="A285" s="8" t="s">
        <v>570</v>
      </c>
      <c r="B285" s="8" t="s">
        <v>571</v>
      </c>
      <c r="C285" s="8" t="s">
        <v>499</v>
      </c>
      <c r="D285" s="9"/>
      <c r="E285" s="9">
        <v>4807959.5260359999</v>
      </c>
      <c r="F285" s="9"/>
      <c r="G285" s="9">
        <v>188844.77752900001</v>
      </c>
      <c r="H285" s="9"/>
      <c r="I285" s="9"/>
      <c r="J285" s="9"/>
      <c r="K285" s="9"/>
      <c r="L285" s="9">
        <v>168121.92694100001</v>
      </c>
      <c r="M285" s="9"/>
      <c r="N285" s="9"/>
      <c r="O285" s="10">
        <v>5164926.2305060001</v>
      </c>
      <c r="P285" s="46">
        <v>5164926.2305060001</v>
      </c>
      <c r="Q285" s="46" t="b">
        <v>1</v>
      </c>
      <c r="R285" s="9"/>
      <c r="S285" s="9"/>
      <c r="T285" s="9">
        <v>3489743.2770429999</v>
      </c>
      <c r="U285" s="9"/>
      <c r="V285" s="9">
        <v>262374.908138</v>
      </c>
      <c r="W285" s="9"/>
      <c r="X285" s="9"/>
      <c r="Y285" s="9">
        <v>229334.29305499999</v>
      </c>
      <c r="Z285" s="9"/>
      <c r="AA285" s="9"/>
      <c r="AB285" s="9"/>
      <c r="AC285" s="9"/>
      <c r="AD285" s="9"/>
      <c r="AE285" s="9"/>
      <c r="AF285" s="9"/>
      <c r="AG285" s="9"/>
      <c r="AH285" s="10">
        <v>3981452.4782359996</v>
      </c>
      <c r="AI285" s="10">
        <v>9146378.7087420002</v>
      </c>
    </row>
    <row r="286" spans="1:35" s="15" customFormat="1" x14ac:dyDescent="0.25">
      <c r="A286" s="12" t="s">
        <v>572</v>
      </c>
      <c r="B286" s="12" t="s">
        <v>573</v>
      </c>
      <c r="C286" s="12" t="s">
        <v>499</v>
      </c>
      <c r="D286" s="13">
        <v>14520103.904914999</v>
      </c>
      <c r="E286" s="13"/>
      <c r="F286" s="13"/>
      <c r="G286" s="13">
        <v>570015.37719599996</v>
      </c>
      <c r="H286" s="13">
        <v>2032172.4207240001</v>
      </c>
      <c r="I286" s="13"/>
      <c r="J286" s="13"/>
      <c r="K286" s="13"/>
      <c r="L286" s="13"/>
      <c r="M286" s="13">
        <v>49807.509241</v>
      </c>
      <c r="N286" s="13">
        <v>1764840.266547</v>
      </c>
      <c r="O286" s="14">
        <v>18936939.478623003</v>
      </c>
      <c r="P286" s="46">
        <v>18936939.478622999</v>
      </c>
      <c r="Q286" s="46" t="b">
        <v>1</v>
      </c>
      <c r="R286" s="13">
        <v>283237.39337300003</v>
      </c>
      <c r="S286" s="13">
        <v>11548531.031439001</v>
      </c>
      <c r="T286" s="13"/>
      <c r="U286" s="13"/>
      <c r="V286" s="13">
        <v>791961.17671699997</v>
      </c>
      <c r="W286" s="13">
        <v>2081690.931015</v>
      </c>
      <c r="X286" s="13"/>
      <c r="Y286" s="13"/>
      <c r="Z286" s="13">
        <v>67942.177142999994</v>
      </c>
      <c r="AA286" s="13">
        <v>2511479.7371029998</v>
      </c>
      <c r="AB286" s="13"/>
      <c r="AC286" s="13"/>
      <c r="AD286" s="13"/>
      <c r="AE286" s="13"/>
      <c r="AF286" s="13"/>
      <c r="AG286" s="13">
        <v>-123942</v>
      </c>
      <c r="AH286" s="14">
        <v>17160900.446789999</v>
      </c>
      <c r="AI286" s="14">
        <v>36097839.925412998</v>
      </c>
    </row>
    <row r="287" spans="1:35" x14ac:dyDescent="0.25">
      <c r="A287" s="1" t="s">
        <v>574</v>
      </c>
      <c r="B287" s="1" t="s">
        <v>575</v>
      </c>
      <c r="C287" s="1"/>
      <c r="D287" s="5">
        <v>30622716.624543</v>
      </c>
      <c r="E287" s="5">
        <v>7758547.9985490004</v>
      </c>
      <c r="G287" s="5">
        <v>653162.80923999997</v>
      </c>
      <c r="H287" s="5">
        <v>3637516.2720340001</v>
      </c>
      <c r="L287" s="5">
        <v>69943.855100999994</v>
      </c>
      <c r="M287" s="5">
        <v>51675.290837</v>
      </c>
      <c r="N287" s="5">
        <v>1439174.28244</v>
      </c>
      <c r="O287" s="6">
        <v>44232737.132743992</v>
      </c>
      <c r="P287" s="46">
        <v>44232737.132744998</v>
      </c>
      <c r="Q287" s="46" t="b">
        <v>1</v>
      </c>
      <c r="R287" s="5">
        <v>458884.030822</v>
      </c>
      <c r="S287" s="5">
        <v>24494166.857303001</v>
      </c>
      <c r="T287" s="5">
        <v>5631357.8704089997</v>
      </c>
      <c r="V287" s="5">
        <v>907483.56568700005</v>
      </c>
      <c r="W287" s="5">
        <v>3726152.6422120002</v>
      </c>
      <c r="Y287" s="5">
        <v>95410.068484999996</v>
      </c>
      <c r="Z287" s="5">
        <v>70490.008786000006</v>
      </c>
      <c r="AA287" s="5">
        <v>2048036.367382</v>
      </c>
      <c r="AG287" s="5">
        <v>-80090</v>
      </c>
      <c r="AH287" s="6">
        <v>37351891.411086001</v>
      </c>
      <c r="AI287" s="6">
        <v>81584628.543829992</v>
      </c>
    </row>
    <row r="288" spans="1:35" s="11" customFormat="1" x14ac:dyDescent="0.25">
      <c r="A288" s="8" t="s">
        <v>576</v>
      </c>
      <c r="B288" s="8" t="s">
        <v>577</v>
      </c>
      <c r="C288" s="8" t="s">
        <v>499</v>
      </c>
      <c r="D288" s="9"/>
      <c r="E288" s="9">
        <v>7758547.9985490004</v>
      </c>
      <c r="F288" s="9"/>
      <c r="G288" s="9">
        <v>126288.108696</v>
      </c>
      <c r="H288" s="9"/>
      <c r="I288" s="9"/>
      <c r="J288" s="9"/>
      <c r="K288" s="9"/>
      <c r="L288" s="9">
        <v>69943.855100999994</v>
      </c>
      <c r="M288" s="9"/>
      <c r="N288" s="9"/>
      <c r="O288" s="10">
        <v>7954779.9623459997</v>
      </c>
      <c r="P288" s="46">
        <v>7954779.9623459997</v>
      </c>
      <c r="Q288" s="46" t="b">
        <v>1</v>
      </c>
      <c r="R288" s="9"/>
      <c r="S288" s="9"/>
      <c r="T288" s="9">
        <v>5631357.8704089997</v>
      </c>
      <c r="U288" s="9"/>
      <c r="V288" s="9">
        <v>175460.66855199999</v>
      </c>
      <c r="W288" s="9"/>
      <c r="X288" s="9"/>
      <c r="Y288" s="9">
        <v>95410.068484999996</v>
      </c>
      <c r="Z288" s="9"/>
      <c r="AA288" s="9"/>
      <c r="AB288" s="9"/>
      <c r="AC288" s="9"/>
      <c r="AD288" s="9"/>
      <c r="AE288" s="9"/>
      <c r="AF288" s="9"/>
      <c r="AG288" s="9"/>
      <c r="AH288" s="10">
        <v>5902228.607446</v>
      </c>
      <c r="AI288" s="10">
        <v>13857008.569791999</v>
      </c>
    </row>
    <row r="289" spans="1:35" s="15" customFormat="1" x14ac:dyDescent="0.25">
      <c r="A289" s="12" t="s">
        <v>578</v>
      </c>
      <c r="B289" s="12" t="s">
        <v>579</v>
      </c>
      <c r="C289" s="12" t="s">
        <v>499</v>
      </c>
      <c r="D289" s="13">
        <v>30622716.624543</v>
      </c>
      <c r="E289" s="13"/>
      <c r="F289" s="13"/>
      <c r="G289" s="13">
        <v>526874.70054500003</v>
      </c>
      <c r="H289" s="13">
        <v>3637516.2720340001</v>
      </c>
      <c r="I289" s="13"/>
      <c r="J289" s="13"/>
      <c r="K289" s="13"/>
      <c r="L289" s="13"/>
      <c r="M289" s="13">
        <v>51675.290837</v>
      </c>
      <c r="N289" s="13">
        <v>1439174.28244</v>
      </c>
      <c r="O289" s="14">
        <v>36277957.170398995</v>
      </c>
      <c r="P289" s="46">
        <v>36277957.170399003</v>
      </c>
      <c r="Q289" s="46" t="b">
        <v>1</v>
      </c>
      <c r="R289" s="13">
        <v>458884.030822</v>
      </c>
      <c r="S289" s="13">
        <v>24494166.857303001</v>
      </c>
      <c r="T289" s="13"/>
      <c r="U289" s="13"/>
      <c r="V289" s="13">
        <v>732022.89713399997</v>
      </c>
      <c r="W289" s="13">
        <v>3726152.6422120002</v>
      </c>
      <c r="X289" s="13"/>
      <c r="Y289" s="13"/>
      <c r="Z289" s="13">
        <v>70490.008786000006</v>
      </c>
      <c r="AA289" s="13">
        <v>2048036.367382</v>
      </c>
      <c r="AB289" s="13"/>
      <c r="AC289" s="13"/>
      <c r="AD289" s="13"/>
      <c r="AE289" s="13"/>
      <c r="AF289" s="13"/>
      <c r="AG289" s="13">
        <v>-80090</v>
      </c>
      <c r="AH289" s="14">
        <v>31449662.803639002</v>
      </c>
      <c r="AI289" s="14">
        <v>67727619.974038005</v>
      </c>
    </row>
    <row r="290" spans="1:35" x14ac:dyDescent="0.25">
      <c r="A290" s="1" t="s">
        <v>580</v>
      </c>
      <c r="B290" s="1" t="s">
        <v>581</v>
      </c>
      <c r="C290" s="1"/>
      <c r="D290" s="5">
        <v>29181111.186916001</v>
      </c>
      <c r="E290" s="5">
        <v>6865473.8913690001</v>
      </c>
      <c r="G290" s="5">
        <v>959903.185023</v>
      </c>
      <c r="H290" s="5">
        <v>3431435.6761520002</v>
      </c>
      <c r="L290" s="5">
        <v>145058.97485</v>
      </c>
      <c r="M290" s="5">
        <v>50015.040528999998</v>
      </c>
      <c r="N290" s="5">
        <v>1544812.6890390001</v>
      </c>
      <c r="O290" s="6">
        <v>42177810.643877998</v>
      </c>
      <c r="P290" s="46">
        <v>42177810.643878996</v>
      </c>
      <c r="Q290" s="46" t="b">
        <v>1</v>
      </c>
      <c r="R290" s="5">
        <v>671436.30938300001</v>
      </c>
      <c r="S290" s="5">
        <v>23106916.256358001</v>
      </c>
      <c r="T290" s="5">
        <v>4983141.2320299996</v>
      </c>
      <c r="V290" s="5">
        <v>1333658.856162</v>
      </c>
      <c r="W290" s="5">
        <v>3515050.4231639998</v>
      </c>
      <c r="Y290" s="5">
        <v>197874.233622</v>
      </c>
      <c r="Z290" s="5">
        <v>68225.269547999997</v>
      </c>
      <c r="AA290" s="5">
        <v>2198366.5262420001</v>
      </c>
      <c r="AD290" s="5">
        <v>973814</v>
      </c>
      <c r="AE290" s="5">
        <v>973814</v>
      </c>
      <c r="AG290" s="5">
        <v>-89669</v>
      </c>
      <c r="AH290" s="6">
        <v>36958814.106509008</v>
      </c>
      <c r="AI290" s="6">
        <v>79136624.750387013</v>
      </c>
    </row>
    <row r="291" spans="1:35" s="11" customFormat="1" x14ac:dyDescent="0.25">
      <c r="A291" s="8" t="s">
        <v>582</v>
      </c>
      <c r="B291" s="8" t="s">
        <v>583</v>
      </c>
      <c r="C291" s="8" t="s">
        <v>499</v>
      </c>
      <c r="D291" s="9"/>
      <c r="E291" s="9">
        <v>6865473.8913690001</v>
      </c>
      <c r="F291" s="9"/>
      <c r="G291" s="9">
        <v>174107.281666</v>
      </c>
      <c r="H291" s="9"/>
      <c r="I291" s="9"/>
      <c r="J291" s="9"/>
      <c r="K291" s="9"/>
      <c r="L291" s="9">
        <v>145058.97485</v>
      </c>
      <c r="M291" s="9"/>
      <c r="N291" s="9"/>
      <c r="O291" s="10">
        <v>7184640.1478850003</v>
      </c>
      <c r="P291" s="46">
        <v>7184640.1478850003</v>
      </c>
      <c r="Q291" s="46" t="b">
        <v>1</v>
      </c>
      <c r="R291" s="9"/>
      <c r="S291" s="9"/>
      <c r="T291" s="9">
        <v>4983141.2320299996</v>
      </c>
      <c r="U291" s="9"/>
      <c r="V291" s="9">
        <v>241899.10163700001</v>
      </c>
      <c r="W291" s="9"/>
      <c r="X291" s="9"/>
      <c r="Y291" s="9">
        <v>197874.233622</v>
      </c>
      <c r="Z291" s="9"/>
      <c r="AA291" s="9"/>
      <c r="AB291" s="9"/>
      <c r="AC291" s="9"/>
      <c r="AD291" s="9">
        <v>173441.32905999999</v>
      </c>
      <c r="AE291" s="9">
        <v>173441.32905999999</v>
      </c>
      <c r="AF291" s="9"/>
      <c r="AG291" s="9"/>
      <c r="AH291" s="10">
        <v>5596355.8963489998</v>
      </c>
      <c r="AI291" s="10">
        <v>12780996.044234</v>
      </c>
    </row>
    <row r="292" spans="1:35" s="15" customFormat="1" x14ac:dyDescent="0.25">
      <c r="A292" s="12" t="s">
        <v>584</v>
      </c>
      <c r="B292" s="12" t="s">
        <v>585</v>
      </c>
      <c r="C292" s="12" t="s">
        <v>499</v>
      </c>
      <c r="D292" s="13">
        <v>29181111.186916001</v>
      </c>
      <c r="E292" s="13"/>
      <c r="F292" s="13"/>
      <c r="G292" s="13">
        <v>785795.90335799998</v>
      </c>
      <c r="H292" s="13">
        <v>3431435.6761520002</v>
      </c>
      <c r="I292" s="13"/>
      <c r="J292" s="13"/>
      <c r="K292" s="13"/>
      <c r="L292" s="13"/>
      <c r="M292" s="13">
        <v>50015.040528999998</v>
      </c>
      <c r="N292" s="13">
        <v>1544812.6890390001</v>
      </c>
      <c r="O292" s="14">
        <v>34993170.495994009</v>
      </c>
      <c r="P292" s="46">
        <v>34993170.495994002</v>
      </c>
      <c r="Q292" s="46" t="b">
        <v>1</v>
      </c>
      <c r="R292" s="13">
        <v>671436.30938300001</v>
      </c>
      <c r="S292" s="13">
        <v>23106916.256358001</v>
      </c>
      <c r="T292" s="13"/>
      <c r="U292" s="13"/>
      <c r="V292" s="13">
        <v>1091759.754525</v>
      </c>
      <c r="W292" s="13">
        <v>3515050.4231639998</v>
      </c>
      <c r="X292" s="13"/>
      <c r="Y292" s="13"/>
      <c r="Z292" s="13">
        <v>68225.269547999997</v>
      </c>
      <c r="AA292" s="13">
        <v>2198366.5262420001</v>
      </c>
      <c r="AB292" s="13"/>
      <c r="AC292" s="13"/>
      <c r="AD292" s="13">
        <v>800372.67093999998</v>
      </c>
      <c r="AE292" s="13">
        <v>800372.67093999998</v>
      </c>
      <c r="AF292" s="13"/>
      <c r="AG292" s="13">
        <v>-89669</v>
      </c>
      <c r="AH292" s="14">
        <v>31362458.210159998</v>
      </c>
      <c r="AI292" s="14">
        <v>66355628.706154004</v>
      </c>
    </row>
    <row r="293" spans="1:35" x14ac:dyDescent="0.25">
      <c r="A293" s="1" t="s">
        <v>586</v>
      </c>
      <c r="B293" s="1" t="s">
        <v>587</v>
      </c>
      <c r="C293" s="1"/>
      <c r="D293" s="5">
        <v>36976998.220094003</v>
      </c>
      <c r="E293" s="5">
        <v>8120676.7794920001</v>
      </c>
      <c r="G293" s="5">
        <v>845413.98403299996</v>
      </c>
      <c r="H293" s="5">
        <v>3594366.9175869999</v>
      </c>
      <c r="L293" s="5">
        <v>95945.035174999997</v>
      </c>
      <c r="M293" s="5">
        <v>51675.290837</v>
      </c>
      <c r="N293" s="5">
        <v>2703172.234381</v>
      </c>
      <c r="O293" s="6">
        <v>52388248.461599</v>
      </c>
      <c r="P293" s="46">
        <v>52388248.461599</v>
      </c>
      <c r="Q293" s="46" t="b">
        <v>1</v>
      </c>
      <c r="R293" s="5">
        <v>886714.94926400005</v>
      </c>
      <c r="S293" s="5">
        <v>29244149.323456999</v>
      </c>
      <c r="T293" s="5">
        <v>5894200.4488199996</v>
      </c>
      <c r="V293" s="5">
        <v>1174591.213489</v>
      </c>
      <c r="W293" s="5">
        <v>3681951.8554500001</v>
      </c>
      <c r="Y293" s="5">
        <v>130878.150247</v>
      </c>
      <c r="Z293" s="5">
        <v>70490.008786000006</v>
      </c>
      <c r="AA293" s="5">
        <v>3846785.6956989998</v>
      </c>
      <c r="AH293" s="6">
        <v>44929761.645212002</v>
      </c>
      <c r="AI293" s="6">
        <v>97318010.106811002</v>
      </c>
    </row>
    <row r="294" spans="1:35" s="11" customFormat="1" x14ac:dyDescent="0.25">
      <c r="A294" s="8" t="s">
        <v>588</v>
      </c>
      <c r="B294" s="8" t="s">
        <v>589</v>
      </c>
      <c r="C294" s="8" t="s">
        <v>499</v>
      </c>
      <c r="D294" s="9"/>
      <c r="E294" s="9">
        <v>8120676.7794920001</v>
      </c>
      <c r="F294" s="9"/>
      <c r="G294" s="9">
        <v>146254.65018200001</v>
      </c>
      <c r="H294" s="9"/>
      <c r="I294" s="9"/>
      <c r="J294" s="9"/>
      <c r="K294" s="9"/>
      <c r="L294" s="9">
        <v>95945.035174999997</v>
      </c>
      <c r="M294" s="9"/>
      <c r="N294" s="9"/>
      <c r="O294" s="10">
        <v>8362876.4648490008</v>
      </c>
      <c r="P294" s="46">
        <v>8362876.4648500001</v>
      </c>
      <c r="Q294" s="46" t="b">
        <v>1</v>
      </c>
      <c r="R294" s="9"/>
      <c r="S294" s="9"/>
      <c r="T294" s="9">
        <v>5894200.4488199996</v>
      </c>
      <c r="U294" s="9"/>
      <c r="V294" s="9">
        <v>203201.54419099999</v>
      </c>
      <c r="W294" s="9"/>
      <c r="X294" s="9"/>
      <c r="Y294" s="9">
        <v>130878.150247</v>
      </c>
      <c r="Z294" s="9"/>
      <c r="AA294" s="9"/>
      <c r="AB294" s="9"/>
      <c r="AC294" s="9"/>
      <c r="AD294" s="9"/>
      <c r="AE294" s="9"/>
      <c r="AF294" s="9"/>
      <c r="AG294" s="9"/>
      <c r="AH294" s="10">
        <v>6228280.1432579998</v>
      </c>
      <c r="AI294" s="10">
        <v>14591156.608107001</v>
      </c>
    </row>
    <row r="295" spans="1:35" s="15" customFormat="1" x14ac:dyDescent="0.25">
      <c r="A295" s="12" t="s">
        <v>590</v>
      </c>
      <c r="B295" s="12" t="s">
        <v>591</v>
      </c>
      <c r="C295" s="12" t="s">
        <v>499</v>
      </c>
      <c r="D295" s="13">
        <v>36976998.220094003</v>
      </c>
      <c r="E295" s="13"/>
      <c r="F295" s="13"/>
      <c r="G295" s="13">
        <v>699159.33385099994</v>
      </c>
      <c r="H295" s="13">
        <v>3594366.9175869999</v>
      </c>
      <c r="I295" s="13"/>
      <c r="J295" s="13"/>
      <c r="K295" s="13"/>
      <c r="L295" s="13"/>
      <c r="M295" s="13">
        <v>51675.290837</v>
      </c>
      <c r="N295" s="13">
        <v>2703172.234381</v>
      </c>
      <c r="O295" s="14">
        <v>44025371.996749997</v>
      </c>
      <c r="P295" s="46">
        <v>44025371.996748999</v>
      </c>
      <c r="Q295" s="46" t="b">
        <v>1</v>
      </c>
      <c r="R295" s="13">
        <v>886714.94926400005</v>
      </c>
      <c r="S295" s="13">
        <v>29244149.323456999</v>
      </c>
      <c r="T295" s="13"/>
      <c r="U295" s="13"/>
      <c r="V295" s="13">
        <v>971389.66929800005</v>
      </c>
      <c r="W295" s="13">
        <v>3681951.8554500001</v>
      </c>
      <c r="X295" s="13"/>
      <c r="Y295" s="13"/>
      <c r="Z295" s="13">
        <v>70490.008786000006</v>
      </c>
      <c r="AA295" s="13">
        <v>3846785.6956989998</v>
      </c>
      <c r="AB295" s="13"/>
      <c r="AC295" s="13"/>
      <c r="AD295" s="13"/>
      <c r="AE295" s="13"/>
      <c r="AF295" s="13"/>
      <c r="AG295" s="13"/>
      <c r="AH295" s="14">
        <v>38701481.501953997</v>
      </c>
      <c r="AI295" s="14">
        <v>82726853.498703986</v>
      </c>
    </row>
    <row r="296" spans="1:35" x14ac:dyDescent="0.25">
      <c r="A296" s="1" t="s">
        <v>592</v>
      </c>
      <c r="B296" s="1" t="s">
        <v>593</v>
      </c>
      <c r="C296" s="1"/>
      <c r="D296" s="5">
        <v>19924612.433692999</v>
      </c>
      <c r="E296" s="5">
        <v>5485002.4670470003</v>
      </c>
      <c r="G296" s="5">
        <v>836086.28274000005</v>
      </c>
      <c r="H296" s="5">
        <v>2142327.1904910002</v>
      </c>
      <c r="L296" s="5">
        <v>235869.68594699999</v>
      </c>
      <c r="M296" s="5">
        <v>48271.777706000001</v>
      </c>
      <c r="N296" s="5">
        <v>14975.872841</v>
      </c>
      <c r="O296" s="6">
        <v>28687145.710465003</v>
      </c>
      <c r="P296" s="46">
        <v>28687145.710464001</v>
      </c>
      <c r="Q296" s="46" t="b">
        <v>1</v>
      </c>
      <c r="R296" s="5">
        <v>445655.79496600002</v>
      </c>
      <c r="S296" s="5">
        <v>15789999.391341999</v>
      </c>
      <c r="T296" s="5">
        <v>3981158.8222170002</v>
      </c>
      <c r="V296" s="5">
        <v>1161631.6029459999</v>
      </c>
      <c r="W296" s="5">
        <v>2194529.872678</v>
      </c>
      <c r="Y296" s="5">
        <v>321748.67766599997</v>
      </c>
      <c r="Z296" s="5">
        <v>65847.293348000007</v>
      </c>
      <c r="AA296" s="5">
        <v>21311.617770000001</v>
      </c>
      <c r="AC296" s="5">
        <v>799817</v>
      </c>
      <c r="AD296" s="5">
        <v>843132</v>
      </c>
      <c r="AE296" s="5">
        <v>1642949</v>
      </c>
      <c r="AG296" s="5">
        <v>-149744</v>
      </c>
      <c r="AH296" s="6">
        <v>25475088.072933</v>
      </c>
      <c r="AI296" s="6">
        <v>54162233.783398002</v>
      </c>
    </row>
    <row r="297" spans="1:35" s="11" customFormat="1" x14ac:dyDescent="0.25">
      <c r="A297" s="8" t="s">
        <v>594</v>
      </c>
      <c r="B297" s="8" t="s">
        <v>595</v>
      </c>
      <c r="C297" s="8" t="s">
        <v>499</v>
      </c>
      <c r="D297" s="9"/>
      <c r="E297" s="9">
        <v>5485002.4670470003</v>
      </c>
      <c r="F297" s="9"/>
      <c r="G297" s="9">
        <v>172852.288202</v>
      </c>
      <c r="H297" s="9"/>
      <c r="I297" s="9"/>
      <c r="J297" s="9"/>
      <c r="K297" s="9"/>
      <c r="L297" s="9">
        <v>235869.68594699999</v>
      </c>
      <c r="M297" s="9"/>
      <c r="N297" s="9"/>
      <c r="O297" s="10">
        <v>5893724.4411960002</v>
      </c>
      <c r="P297" s="46">
        <v>5893724.4411960002</v>
      </c>
      <c r="Q297" s="46" t="b">
        <v>1</v>
      </c>
      <c r="R297" s="9"/>
      <c r="S297" s="9"/>
      <c r="T297" s="9">
        <v>3981158.8222170002</v>
      </c>
      <c r="U297" s="9"/>
      <c r="V297" s="9">
        <v>240155.45376400001</v>
      </c>
      <c r="W297" s="9"/>
      <c r="X297" s="9"/>
      <c r="Y297" s="9">
        <v>321748.67766599997</v>
      </c>
      <c r="Z297" s="9"/>
      <c r="AA297" s="9"/>
      <c r="AB297" s="9"/>
      <c r="AC297" s="9">
        <v>166722.94773499999</v>
      </c>
      <c r="AD297" s="9">
        <v>175752.018736</v>
      </c>
      <c r="AE297" s="9">
        <v>342474.96647099999</v>
      </c>
      <c r="AF297" s="9"/>
      <c r="AG297" s="9"/>
      <c r="AH297" s="10">
        <v>4885537.9201180004</v>
      </c>
      <c r="AI297" s="10">
        <v>10779262.361314001</v>
      </c>
    </row>
    <row r="298" spans="1:35" s="15" customFormat="1" x14ac:dyDescent="0.25">
      <c r="A298" s="12" t="s">
        <v>596</v>
      </c>
      <c r="B298" s="12" t="s">
        <v>597</v>
      </c>
      <c r="C298" s="12" t="s">
        <v>499</v>
      </c>
      <c r="D298" s="13">
        <v>19924612.433692999</v>
      </c>
      <c r="E298" s="13"/>
      <c r="F298" s="13"/>
      <c r="G298" s="13">
        <v>663233.99453699996</v>
      </c>
      <c r="H298" s="13">
        <v>2142327.1904910002</v>
      </c>
      <c r="I298" s="13"/>
      <c r="J298" s="13"/>
      <c r="K298" s="13"/>
      <c r="L298" s="13"/>
      <c r="M298" s="13">
        <v>48271.777706000001</v>
      </c>
      <c r="N298" s="13">
        <v>14975.872841</v>
      </c>
      <c r="O298" s="14">
        <v>22793421.269268002</v>
      </c>
      <c r="P298" s="46">
        <v>22793421.269267999</v>
      </c>
      <c r="Q298" s="46" t="b">
        <v>1</v>
      </c>
      <c r="R298" s="13">
        <v>445655.79496600002</v>
      </c>
      <c r="S298" s="13">
        <v>15789999.391341999</v>
      </c>
      <c r="T298" s="13"/>
      <c r="U298" s="13"/>
      <c r="V298" s="13">
        <v>921476.14918099996</v>
      </c>
      <c r="W298" s="13">
        <v>2194529.872678</v>
      </c>
      <c r="X298" s="13"/>
      <c r="Y298" s="13"/>
      <c r="Z298" s="13">
        <v>65847.293348000007</v>
      </c>
      <c r="AA298" s="13">
        <v>21311.617770000001</v>
      </c>
      <c r="AB298" s="13"/>
      <c r="AC298" s="13">
        <v>633094.05226499995</v>
      </c>
      <c r="AD298" s="13">
        <v>667379.98126399994</v>
      </c>
      <c r="AE298" s="13">
        <v>1300474.0335289999</v>
      </c>
      <c r="AF298" s="13"/>
      <c r="AG298" s="13">
        <v>-149744</v>
      </c>
      <c r="AH298" s="14">
        <v>20589550.152813997</v>
      </c>
      <c r="AI298" s="14">
        <v>43382971.422081999</v>
      </c>
    </row>
    <row r="299" spans="1:35" x14ac:dyDescent="0.25">
      <c r="A299" s="1" t="s">
        <v>598</v>
      </c>
      <c r="B299" s="1" t="s">
        <v>599</v>
      </c>
      <c r="C299" s="1"/>
      <c r="D299" s="5">
        <v>10822038.645443</v>
      </c>
      <c r="E299" s="5">
        <v>2487254.792626</v>
      </c>
      <c r="G299" s="5">
        <v>738341.53623099998</v>
      </c>
      <c r="H299" s="5">
        <v>1574295.331275</v>
      </c>
      <c r="L299" s="5">
        <v>64165.768967000004</v>
      </c>
      <c r="M299" s="5">
        <v>48230.271448</v>
      </c>
      <c r="N299" s="5">
        <v>13572.546268</v>
      </c>
      <c r="O299" s="6">
        <v>15747898.892258</v>
      </c>
      <c r="P299" s="46">
        <v>15747898.892258</v>
      </c>
      <c r="Q299" s="46" t="b">
        <v>1</v>
      </c>
      <c r="R299" s="5">
        <v>187120.54525299999</v>
      </c>
      <c r="S299" s="5">
        <v>8631263.6740150005</v>
      </c>
      <c r="T299" s="5">
        <v>1805314.8417440001</v>
      </c>
      <c r="V299" s="5">
        <v>1025828.171038</v>
      </c>
      <c r="W299" s="5">
        <v>1612656.6232439999</v>
      </c>
      <c r="Y299" s="5">
        <v>87528.209627999997</v>
      </c>
      <c r="Z299" s="5">
        <v>65790.674866999994</v>
      </c>
      <c r="AA299" s="5">
        <v>19314.594969000002</v>
      </c>
      <c r="AC299" s="5">
        <v>730681</v>
      </c>
      <c r="AD299" s="5">
        <v>731830</v>
      </c>
      <c r="AE299" s="5">
        <v>1462511</v>
      </c>
      <c r="AG299" s="5">
        <v>-57626</v>
      </c>
      <c r="AH299" s="6">
        <v>14839702.334758002</v>
      </c>
      <c r="AI299" s="6">
        <v>30587601.227016002</v>
      </c>
    </row>
    <row r="300" spans="1:35" s="11" customFormat="1" x14ac:dyDescent="0.25">
      <c r="A300" s="8" t="s">
        <v>600</v>
      </c>
      <c r="B300" s="8" t="s">
        <v>601</v>
      </c>
      <c r="C300" s="8" t="s">
        <v>499</v>
      </c>
      <c r="D300" s="9"/>
      <c r="E300" s="9">
        <v>2487254.792626</v>
      </c>
      <c r="F300" s="9"/>
      <c r="G300" s="9">
        <v>142488.18104299999</v>
      </c>
      <c r="H300" s="9"/>
      <c r="I300" s="9"/>
      <c r="J300" s="9"/>
      <c r="K300" s="9"/>
      <c r="L300" s="9">
        <v>64165.768967000004</v>
      </c>
      <c r="M300" s="9"/>
      <c r="N300" s="9"/>
      <c r="O300" s="10">
        <v>2693908.7426359998</v>
      </c>
      <c r="P300" s="46">
        <v>2693908.742635</v>
      </c>
      <c r="Q300" s="46" t="b">
        <v>1</v>
      </c>
      <c r="R300" s="9"/>
      <c r="S300" s="9"/>
      <c r="T300" s="9">
        <v>1805314.8417440001</v>
      </c>
      <c r="U300" s="9"/>
      <c r="V300" s="9">
        <v>197968.53215099999</v>
      </c>
      <c r="W300" s="9"/>
      <c r="X300" s="9"/>
      <c r="Y300" s="9">
        <v>87528.209627999997</v>
      </c>
      <c r="Z300" s="9"/>
      <c r="AA300" s="9"/>
      <c r="AB300" s="9"/>
      <c r="AC300" s="9">
        <v>125119.938486</v>
      </c>
      <c r="AD300" s="9">
        <v>125316.690296</v>
      </c>
      <c r="AE300" s="9">
        <v>250436.62878199999</v>
      </c>
      <c r="AF300" s="9"/>
      <c r="AG300" s="9"/>
      <c r="AH300" s="10">
        <v>2341248.2123050001</v>
      </c>
      <c r="AI300" s="10">
        <v>5035156.9549409999</v>
      </c>
    </row>
    <row r="301" spans="1:35" s="15" customFormat="1" x14ac:dyDescent="0.25">
      <c r="A301" s="12" t="s">
        <v>602</v>
      </c>
      <c r="B301" s="12" t="s">
        <v>603</v>
      </c>
      <c r="C301" s="12" t="s">
        <v>499</v>
      </c>
      <c r="D301" s="13">
        <v>10822038.645443</v>
      </c>
      <c r="E301" s="13"/>
      <c r="F301" s="13"/>
      <c r="G301" s="13">
        <v>595853.35518800002</v>
      </c>
      <c r="H301" s="13">
        <v>1574295.331275</v>
      </c>
      <c r="I301" s="13"/>
      <c r="J301" s="13"/>
      <c r="K301" s="13"/>
      <c r="L301" s="13"/>
      <c r="M301" s="13">
        <v>48230.271448</v>
      </c>
      <c r="N301" s="13">
        <v>13572.546268</v>
      </c>
      <c r="O301" s="14">
        <v>13053990.149621999</v>
      </c>
      <c r="P301" s="46">
        <v>13053990.149622001</v>
      </c>
      <c r="Q301" s="46" t="b">
        <v>1</v>
      </c>
      <c r="R301" s="13">
        <v>187120.54525299999</v>
      </c>
      <c r="S301" s="13">
        <v>8631263.6740150005</v>
      </c>
      <c r="T301" s="13"/>
      <c r="U301" s="13"/>
      <c r="V301" s="13">
        <v>827859.63888700004</v>
      </c>
      <c r="W301" s="13">
        <v>1612656.6232439999</v>
      </c>
      <c r="X301" s="13"/>
      <c r="Y301" s="13"/>
      <c r="Z301" s="13">
        <v>65790.674866999994</v>
      </c>
      <c r="AA301" s="13">
        <v>19314.594969000002</v>
      </c>
      <c r="AB301" s="13"/>
      <c r="AC301" s="13">
        <v>605561.06151399994</v>
      </c>
      <c r="AD301" s="13">
        <v>606513.30970400001</v>
      </c>
      <c r="AE301" s="13">
        <v>1212074.3712180001</v>
      </c>
      <c r="AF301" s="13"/>
      <c r="AG301" s="13">
        <v>-57626</v>
      </c>
      <c r="AH301" s="14">
        <v>12498454.122453</v>
      </c>
      <c r="AI301" s="14">
        <v>25552444.272074997</v>
      </c>
    </row>
    <row r="302" spans="1:35" x14ac:dyDescent="0.25">
      <c r="A302" s="1" t="s">
        <v>604</v>
      </c>
      <c r="B302" s="1" t="s">
        <v>605</v>
      </c>
      <c r="C302" s="1"/>
      <c r="D302" s="5">
        <v>14501706.507762</v>
      </c>
      <c r="E302" s="5">
        <v>2953175.5329430001</v>
      </c>
      <c r="G302" s="5">
        <v>415556.08640899998</v>
      </c>
      <c r="H302" s="5">
        <v>1693985.059349</v>
      </c>
      <c r="L302" s="5">
        <v>35275.338294000001</v>
      </c>
      <c r="M302" s="5">
        <v>47234.121263000001</v>
      </c>
      <c r="N302" s="5">
        <v>1143770.0957599999</v>
      </c>
      <c r="O302" s="6">
        <v>20790702.741779998</v>
      </c>
      <c r="P302" s="46">
        <v>20790702.741781</v>
      </c>
      <c r="Q302" s="46" t="b">
        <v>1</v>
      </c>
      <c r="R302" s="5">
        <v>366039.41862999997</v>
      </c>
      <c r="S302" s="5">
        <v>11450737.808862001</v>
      </c>
      <c r="T302" s="5">
        <v>2143492.3497600001</v>
      </c>
      <c r="V302" s="5">
        <v>577360.366668</v>
      </c>
      <c r="W302" s="5">
        <v>1735262.8641939999</v>
      </c>
      <c r="Y302" s="5">
        <v>48118.915345000001</v>
      </c>
      <c r="Z302" s="5">
        <v>64431.831323999999</v>
      </c>
      <c r="AA302" s="5">
        <v>1627657.456517</v>
      </c>
      <c r="AG302" s="5">
        <v>-75535</v>
      </c>
      <c r="AH302" s="6">
        <v>17937566.011300001</v>
      </c>
      <c r="AI302" s="6">
        <v>38728268.753079996</v>
      </c>
    </row>
    <row r="303" spans="1:35" s="11" customFormat="1" x14ac:dyDescent="0.25">
      <c r="A303" s="8" t="s">
        <v>606</v>
      </c>
      <c r="B303" s="8" t="s">
        <v>607</v>
      </c>
      <c r="C303" s="8" t="s">
        <v>499</v>
      </c>
      <c r="D303" s="9"/>
      <c r="E303" s="9">
        <v>2953175.5329430001</v>
      </c>
      <c r="F303" s="9"/>
      <c r="G303" s="9">
        <v>67011.948470000003</v>
      </c>
      <c r="H303" s="9"/>
      <c r="I303" s="9"/>
      <c r="J303" s="9"/>
      <c r="K303" s="9"/>
      <c r="L303" s="9">
        <v>35275.338294000001</v>
      </c>
      <c r="M303" s="9"/>
      <c r="N303" s="9"/>
      <c r="O303" s="10">
        <v>3055462.8197070002</v>
      </c>
      <c r="P303" s="46">
        <v>3055462.8197070002</v>
      </c>
      <c r="Q303" s="46" t="b">
        <v>1</v>
      </c>
      <c r="R303" s="9"/>
      <c r="S303" s="9"/>
      <c r="T303" s="9">
        <v>2143492.3497600001</v>
      </c>
      <c r="U303" s="9"/>
      <c r="V303" s="9">
        <v>93104.262950000004</v>
      </c>
      <c r="W303" s="9"/>
      <c r="X303" s="9"/>
      <c r="Y303" s="9">
        <v>48118.915345000001</v>
      </c>
      <c r="Z303" s="9"/>
      <c r="AA303" s="9"/>
      <c r="AB303" s="9"/>
      <c r="AC303" s="9"/>
      <c r="AD303" s="9"/>
      <c r="AE303" s="9"/>
      <c r="AF303" s="9"/>
      <c r="AG303" s="9"/>
      <c r="AH303" s="10">
        <v>2284715.5280550001</v>
      </c>
      <c r="AI303" s="10">
        <v>5340178.3477619998</v>
      </c>
    </row>
    <row r="304" spans="1:35" s="15" customFormat="1" x14ac:dyDescent="0.25">
      <c r="A304" s="12" t="s">
        <v>608</v>
      </c>
      <c r="B304" s="12" t="s">
        <v>609</v>
      </c>
      <c r="C304" s="12" t="s">
        <v>499</v>
      </c>
      <c r="D304" s="13">
        <v>14501706.507762</v>
      </c>
      <c r="E304" s="13"/>
      <c r="F304" s="13"/>
      <c r="G304" s="13">
        <v>348544.13793899998</v>
      </c>
      <c r="H304" s="13">
        <v>1693985.059349</v>
      </c>
      <c r="I304" s="13"/>
      <c r="J304" s="13"/>
      <c r="K304" s="13"/>
      <c r="L304" s="13"/>
      <c r="M304" s="13">
        <v>47234.121263000001</v>
      </c>
      <c r="N304" s="13">
        <v>1143770.0957599999</v>
      </c>
      <c r="O304" s="14">
        <v>17735239.922072999</v>
      </c>
      <c r="P304" s="46">
        <v>17735239.922074001</v>
      </c>
      <c r="Q304" s="46" t="b">
        <v>1</v>
      </c>
      <c r="R304" s="13">
        <v>366039.41862999997</v>
      </c>
      <c r="S304" s="13">
        <v>11450737.808862001</v>
      </c>
      <c r="T304" s="13"/>
      <c r="U304" s="13"/>
      <c r="V304" s="13">
        <v>484256.10371699999</v>
      </c>
      <c r="W304" s="13">
        <v>1735262.8641939999</v>
      </c>
      <c r="X304" s="13"/>
      <c r="Y304" s="13"/>
      <c r="Z304" s="13">
        <v>64431.831323999999</v>
      </c>
      <c r="AA304" s="13">
        <v>1627657.456517</v>
      </c>
      <c r="AB304" s="13"/>
      <c r="AC304" s="13"/>
      <c r="AD304" s="13"/>
      <c r="AE304" s="13"/>
      <c r="AF304" s="13"/>
      <c r="AG304" s="13">
        <v>-75535</v>
      </c>
      <c r="AH304" s="14">
        <v>15652850.483244</v>
      </c>
      <c r="AI304" s="14">
        <v>33388090.405317001</v>
      </c>
    </row>
    <row r="305" spans="1:35" x14ac:dyDescent="0.25">
      <c r="A305" s="1" t="s">
        <v>610</v>
      </c>
      <c r="B305" s="1" t="s">
        <v>611</v>
      </c>
      <c r="C305" s="1"/>
      <c r="D305" s="5">
        <v>33271528.167872999</v>
      </c>
      <c r="E305" s="5">
        <v>12432000.187576</v>
      </c>
      <c r="G305" s="5">
        <v>1243191.695081</v>
      </c>
      <c r="H305" s="5">
        <v>3262688.031587</v>
      </c>
      <c r="L305" s="5">
        <v>536536.86610300001</v>
      </c>
      <c r="M305" s="5">
        <v>58399.304584999998</v>
      </c>
      <c r="N305" s="5">
        <v>2867945.0213879999</v>
      </c>
      <c r="O305" s="6">
        <v>53672289.274193004</v>
      </c>
      <c r="P305" s="46">
        <v>53672289.274192996</v>
      </c>
      <c r="Q305" s="46" t="b">
        <v>1</v>
      </c>
      <c r="R305" s="5">
        <v>565759.50277599995</v>
      </c>
      <c r="S305" s="5">
        <v>26545686.737537</v>
      </c>
      <c r="T305" s="5">
        <v>9023472.1901990008</v>
      </c>
      <c r="V305" s="5">
        <v>1727250.872712</v>
      </c>
      <c r="W305" s="5">
        <v>3342190.8578340001</v>
      </c>
      <c r="Y305" s="5">
        <v>731887.29825300002</v>
      </c>
      <c r="Z305" s="5">
        <v>79662.202699999994</v>
      </c>
      <c r="AA305" s="5">
        <v>4081267.831923</v>
      </c>
      <c r="AH305" s="6">
        <v>46097177.493934005</v>
      </c>
      <c r="AI305" s="6">
        <v>99769466.768127009</v>
      </c>
    </row>
    <row r="306" spans="1:35" s="11" customFormat="1" x14ac:dyDescent="0.25">
      <c r="A306" s="8" t="s">
        <v>612</v>
      </c>
      <c r="B306" s="8" t="s">
        <v>613</v>
      </c>
      <c r="C306" s="8" t="s">
        <v>499</v>
      </c>
      <c r="D306" s="9"/>
      <c r="E306" s="9">
        <v>12432000.187576</v>
      </c>
      <c r="F306" s="9"/>
      <c r="G306" s="9">
        <v>322942.97419699997</v>
      </c>
      <c r="H306" s="9"/>
      <c r="I306" s="9"/>
      <c r="J306" s="9"/>
      <c r="K306" s="9"/>
      <c r="L306" s="9">
        <v>536536.86610300001</v>
      </c>
      <c r="M306" s="9"/>
      <c r="N306" s="9"/>
      <c r="O306" s="10">
        <v>13291480.027876001</v>
      </c>
      <c r="P306" s="46">
        <v>13291480.027876001</v>
      </c>
      <c r="Q306" s="46" t="b">
        <v>1</v>
      </c>
      <c r="R306" s="9"/>
      <c r="S306" s="9"/>
      <c r="T306" s="9">
        <v>9023472.1901990008</v>
      </c>
      <c r="U306" s="9"/>
      <c r="V306" s="9">
        <v>448686.663711</v>
      </c>
      <c r="W306" s="9"/>
      <c r="X306" s="9"/>
      <c r="Y306" s="9">
        <v>731887.29825300002</v>
      </c>
      <c r="Z306" s="9"/>
      <c r="AA306" s="9"/>
      <c r="AB306" s="9"/>
      <c r="AC306" s="9"/>
      <c r="AD306" s="9"/>
      <c r="AE306" s="9"/>
      <c r="AF306" s="9"/>
      <c r="AG306" s="9"/>
      <c r="AH306" s="10">
        <v>10204046.152163001</v>
      </c>
      <c r="AI306" s="10">
        <v>23495526.180039003</v>
      </c>
    </row>
    <row r="307" spans="1:35" s="15" customFormat="1" x14ac:dyDescent="0.25">
      <c r="A307" s="12" t="s">
        <v>614</v>
      </c>
      <c r="B307" s="12" t="s">
        <v>615</v>
      </c>
      <c r="C307" s="12" t="s">
        <v>499</v>
      </c>
      <c r="D307" s="13">
        <v>33271528.167872999</v>
      </c>
      <c r="E307" s="13"/>
      <c r="F307" s="13"/>
      <c r="G307" s="13">
        <v>920248.72088299994</v>
      </c>
      <c r="H307" s="13">
        <v>3262688.031587</v>
      </c>
      <c r="I307" s="13"/>
      <c r="J307" s="13"/>
      <c r="K307" s="13"/>
      <c r="L307" s="13"/>
      <c r="M307" s="13">
        <v>58399.304584999998</v>
      </c>
      <c r="N307" s="13">
        <v>2867945.0213879999</v>
      </c>
      <c r="O307" s="14">
        <v>40380809.246316001</v>
      </c>
      <c r="P307" s="46">
        <v>40380809.246316001</v>
      </c>
      <c r="Q307" s="46" t="b">
        <v>1</v>
      </c>
      <c r="R307" s="13">
        <v>565759.50277599995</v>
      </c>
      <c r="S307" s="13">
        <v>26545686.737537</v>
      </c>
      <c r="T307" s="13"/>
      <c r="U307" s="13"/>
      <c r="V307" s="13">
        <v>1278564.209001</v>
      </c>
      <c r="W307" s="13">
        <v>3342190.8578340001</v>
      </c>
      <c r="X307" s="13"/>
      <c r="Y307" s="13"/>
      <c r="Z307" s="13">
        <v>79662.202699999994</v>
      </c>
      <c r="AA307" s="13">
        <v>4081267.831923</v>
      </c>
      <c r="AB307" s="13"/>
      <c r="AC307" s="13"/>
      <c r="AD307" s="13"/>
      <c r="AE307" s="13"/>
      <c r="AF307" s="13"/>
      <c r="AG307" s="13"/>
      <c r="AH307" s="14">
        <v>35893131.341770999</v>
      </c>
      <c r="AI307" s="14">
        <v>76273940.588086993</v>
      </c>
    </row>
    <row r="308" spans="1:35" x14ac:dyDescent="0.25">
      <c r="A308" s="1" t="s">
        <v>616</v>
      </c>
      <c r="B308" s="1" t="s">
        <v>617</v>
      </c>
      <c r="C308" s="1"/>
      <c r="D308" s="5">
        <v>27259784.030774001</v>
      </c>
      <c r="E308" s="5">
        <v>10142928.432497</v>
      </c>
      <c r="G308" s="5">
        <v>714420.23473000003</v>
      </c>
      <c r="H308" s="5">
        <v>2894899.351789</v>
      </c>
      <c r="L308" s="5">
        <v>231730.266867</v>
      </c>
      <c r="M308" s="5">
        <v>53501.566176</v>
      </c>
      <c r="N308" s="5">
        <v>2741328.9370849999</v>
      </c>
      <c r="O308" s="6">
        <v>44038592.819917992</v>
      </c>
      <c r="P308" s="46">
        <v>44038592.819917999</v>
      </c>
      <c r="Q308" s="46" t="b">
        <v>1</v>
      </c>
      <c r="R308" s="5">
        <v>538821.15554800001</v>
      </c>
      <c r="S308" s="5">
        <v>21673929.805091001</v>
      </c>
      <c r="T308" s="5">
        <v>7362003.8012300003</v>
      </c>
      <c r="V308" s="5">
        <v>992592.67802700005</v>
      </c>
      <c r="W308" s="5">
        <v>2965440.1690349998</v>
      </c>
      <c r="Y308" s="5">
        <v>316102.11647200002</v>
      </c>
      <c r="Z308" s="5">
        <v>72981.221948000006</v>
      </c>
      <c r="AA308" s="5">
        <v>3901085.1059590001</v>
      </c>
      <c r="AD308" s="5">
        <v>714689</v>
      </c>
      <c r="AE308" s="5">
        <v>714689</v>
      </c>
      <c r="AH308" s="6">
        <v>38537645.053309992</v>
      </c>
      <c r="AI308" s="6">
        <v>82576237.873227984</v>
      </c>
    </row>
    <row r="309" spans="1:35" s="11" customFormat="1" x14ac:dyDescent="0.25">
      <c r="A309" s="8" t="s">
        <v>618</v>
      </c>
      <c r="B309" s="8" t="s">
        <v>619</v>
      </c>
      <c r="C309" s="8" t="s">
        <v>499</v>
      </c>
      <c r="D309" s="9"/>
      <c r="E309" s="9">
        <v>10142928.432497</v>
      </c>
      <c r="F309" s="9"/>
      <c r="G309" s="9">
        <v>190112.62106</v>
      </c>
      <c r="H309" s="9"/>
      <c r="I309" s="9"/>
      <c r="J309" s="9"/>
      <c r="K309" s="9"/>
      <c r="L309" s="9">
        <v>231730.266867</v>
      </c>
      <c r="M309" s="9"/>
      <c r="N309" s="9"/>
      <c r="O309" s="10">
        <v>10564771.320424002</v>
      </c>
      <c r="P309" s="46">
        <v>10564771.320424</v>
      </c>
      <c r="Q309" s="46" t="b">
        <v>1</v>
      </c>
      <c r="R309" s="9"/>
      <c r="S309" s="9"/>
      <c r="T309" s="9">
        <v>7362003.8012300003</v>
      </c>
      <c r="U309" s="9"/>
      <c r="V309" s="9">
        <v>264136.40948500001</v>
      </c>
      <c r="W309" s="9"/>
      <c r="X309" s="9"/>
      <c r="Y309" s="9">
        <v>316102.11647200002</v>
      </c>
      <c r="Z309" s="9"/>
      <c r="AA309" s="9"/>
      <c r="AB309" s="9"/>
      <c r="AC309" s="9"/>
      <c r="AD309" s="9">
        <v>189245.03927199999</v>
      </c>
      <c r="AE309" s="9">
        <v>189245.03927199999</v>
      </c>
      <c r="AF309" s="9"/>
      <c r="AG309" s="9"/>
      <c r="AH309" s="10">
        <v>8131487.3664590009</v>
      </c>
      <c r="AI309" s="10">
        <v>18696258.686883003</v>
      </c>
    </row>
    <row r="310" spans="1:35" s="15" customFormat="1" x14ac:dyDescent="0.25">
      <c r="A310" s="12" t="s">
        <v>620</v>
      </c>
      <c r="B310" s="12" t="s">
        <v>621</v>
      </c>
      <c r="C310" s="12" t="s">
        <v>499</v>
      </c>
      <c r="D310" s="13">
        <v>27259784.030774001</v>
      </c>
      <c r="E310" s="13"/>
      <c r="F310" s="13"/>
      <c r="G310" s="13">
        <v>524307.61366999999</v>
      </c>
      <c r="H310" s="13">
        <v>2894899.351789</v>
      </c>
      <c r="I310" s="13"/>
      <c r="J310" s="13"/>
      <c r="K310" s="13"/>
      <c r="L310" s="13"/>
      <c r="M310" s="13">
        <v>53501.566176</v>
      </c>
      <c r="N310" s="13">
        <v>2741328.9370849999</v>
      </c>
      <c r="O310" s="14">
        <v>33473821.499494001</v>
      </c>
      <c r="P310" s="46">
        <v>33473821.499494001</v>
      </c>
      <c r="Q310" s="46" t="b">
        <v>1</v>
      </c>
      <c r="R310" s="13">
        <v>538821.15554800001</v>
      </c>
      <c r="S310" s="13">
        <v>21673929.805091001</v>
      </c>
      <c r="T310" s="13"/>
      <c r="U310" s="13"/>
      <c r="V310" s="13">
        <v>728456.26854199998</v>
      </c>
      <c r="W310" s="13">
        <v>2965440.1690349998</v>
      </c>
      <c r="X310" s="13"/>
      <c r="Y310" s="13"/>
      <c r="Z310" s="13">
        <v>72981.221948000006</v>
      </c>
      <c r="AA310" s="13">
        <v>3901085.1059590001</v>
      </c>
      <c r="AB310" s="13"/>
      <c r="AC310" s="13"/>
      <c r="AD310" s="13">
        <v>525443.96072800003</v>
      </c>
      <c r="AE310" s="13">
        <v>525443.96072800003</v>
      </c>
      <c r="AF310" s="13"/>
      <c r="AG310" s="13"/>
      <c r="AH310" s="14">
        <v>30406157.686850999</v>
      </c>
      <c r="AI310" s="14">
        <v>63879979.186344996</v>
      </c>
    </row>
    <row r="311" spans="1:35" x14ac:dyDescent="0.25">
      <c r="A311" s="1" t="s">
        <v>622</v>
      </c>
      <c r="B311" s="1" t="s">
        <v>623</v>
      </c>
      <c r="C311" s="1"/>
      <c r="D311" s="5">
        <v>34980240.330651</v>
      </c>
      <c r="E311" s="5">
        <v>8650150.5618619993</v>
      </c>
      <c r="G311" s="5">
        <v>856958.11948700005</v>
      </c>
      <c r="H311" s="5">
        <v>3210460.4082340002</v>
      </c>
      <c r="L311" s="5">
        <v>226984.02629899999</v>
      </c>
      <c r="M311" s="5">
        <v>49766.002982999998</v>
      </c>
      <c r="N311" s="5">
        <v>2266374.075406</v>
      </c>
      <c r="O311" s="6">
        <v>50240933.524921998</v>
      </c>
      <c r="P311" s="46">
        <v>50240933.524922997</v>
      </c>
      <c r="Q311" s="46" t="b">
        <v>1</v>
      </c>
      <c r="R311" s="5">
        <v>485425.58367899997</v>
      </c>
      <c r="S311" s="5">
        <v>28018372.030083999</v>
      </c>
      <c r="T311" s="5">
        <v>6278506.4236089997</v>
      </c>
      <c r="V311" s="5">
        <v>1190630.2669319999</v>
      </c>
      <c r="W311" s="5">
        <v>3288690.589464</v>
      </c>
      <c r="Y311" s="5">
        <v>309627.79307399999</v>
      </c>
      <c r="Z311" s="5">
        <v>67885.558661999996</v>
      </c>
      <c r="AA311" s="5">
        <v>3225194.1861089999</v>
      </c>
      <c r="AH311" s="6">
        <v>42864332.431612998</v>
      </c>
      <c r="AI311" s="6">
        <v>93105265.956534997</v>
      </c>
    </row>
    <row r="312" spans="1:35" s="11" customFormat="1" x14ac:dyDescent="0.25">
      <c r="A312" s="8" t="s">
        <v>624</v>
      </c>
      <c r="B312" s="8" t="s">
        <v>625</v>
      </c>
      <c r="C312" s="8" t="s">
        <v>499</v>
      </c>
      <c r="D312" s="9"/>
      <c r="E312" s="9">
        <v>8650150.5618619993</v>
      </c>
      <c r="F312" s="9"/>
      <c r="G312" s="9">
        <v>168393.04771700001</v>
      </c>
      <c r="H312" s="9"/>
      <c r="I312" s="9"/>
      <c r="J312" s="9"/>
      <c r="K312" s="9"/>
      <c r="L312" s="9">
        <v>226984.02629899999</v>
      </c>
      <c r="M312" s="9"/>
      <c r="N312" s="9"/>
      <c r="O312" s="10">
        <v>9045527.6358779985</v>
      </c>
      <c r="P312" s="46">
        <v>9045527.6358780004</v>
      </c>
      <c r="Q312" s="46" t="b">
        <v>1</v>
      </c>
      <c r="R312" s="9"/>
      <c r="S312" s="9"/>
      <c r="T312" s="9">
        <v>6278506.4236089997</v>
      </c>
      <c r="U312" s="9"/>
      <c r="V312" s="9">
        <v>233959.927321</v>
      </c>
      <c r="W312" s="9"/>
      <c r="X312" s="9"/>
      <c r="Y312" s="9">
        <v>309627.79307399999</v>
      </c>
      <c r="Z312" s="9"/>
      <c r="AA312" s="9"/>
      <c r="AB312" s="9"/>
      <c r="AC312" s="9"/>
      <c r="AD312" s="9"/>
      <c r="AE312" s="9"/>
      <c r="AF312" s="9"/>
      <c r="AG312" s="9"/>
      <c r="AH312" s="10">
        <v>6822094.1440039994</v>
      </c>
      <c r="AI312" s="10">
        <v>15867621.779881999</v>
      </c>
    </row>
    <row r="313" spans="1:35" s="15" customFormat="1" x14ac:dyDescent="0.25">
      <c r="A313" s="12" t="s">
        <v>626</v>
      </c>
      <c r="B313" s="12" t="s">
        <v>627</v>
      </c>
      <c r="C313" s="12" t="s">
        <v>499</v>
      </c>
      <c r="D313" s="13">
        <v>34980240.330651</v>
      </c>
      <c r="E313" s="13"/>
      <c r="F313" s="13"/>
      <c r="G313" s="13">
        <v>688565.07177000004</v>
      </c>
      <c r="H313" s="13">
        <v>3210460.4082340002</v>
      </c>
      <c r="I313" s="13"/>
      <c r="J313" s="13"/>
      <c r="K313" s="13"/>
      <c r="L313" s="13"/>
      <c r="M313" s="13">
        <v>49766.002982999998</v>
      </c>
      <c r="N313" s="13">
        <v>2266374.075406</v>
      </c>
      <c r="O313" s="14">
        <v>41195405.889043994</v>
      </c>
      <c r="P313" s="46">
        <v>41195405.889045</v>
      </c>
      <c r="Q313" s="46" t="b">
        <v>1</v>
      </c>
      <c r="R313" s="13">
        <v>485425.58367899997</v>
      </c>
      <c r="S313" s="13">
        <v>28018372.030083999</v>
      </c>
      <c r="T313" s="13"/>
      <c r="U313" s="13"/>
      <c r="V313" s="13">
        <v>956670.33961100003</v>
      </c>
      <c r="W313" s="13">
        <v>3288690.589464</v>
      </c>
      <c r="X313" s="13"/>
      <c r="Y313" s="13"/>
      <c r="Z313" s="13">
        <v>67885.558661999996</v>
      </c>
      <c r="AA313" s="13">
        <v>3225194.1861089999</v>
      </c>
      <c r="AB313" s="13"/>
      <c r="AC313" s="13"/>
      <c r="AD313" s="13"/>
      <c r="AE313" s="13"/>
      <c r="AF313" s="13"/>
      <c r="AG313" s="13"/>
      <c r="AH313" s="14">
        <v>36042238.287609003</v>
      </c>
      <c r="AI313" s="14">
        <v>77237644.176652998</v>
      </c>
    </row>
    <row r="314" spans="1:35" x14ac:dyDescent="0.25">
      <c r="A314" s="1" t="s">
        <v>628</v>
      </c>
      <c r="B314" s="1" t="s">
        <v>629</v>
      </c>
      <c r="C314" s="1"/>
      <c r="D314" s="5">
        <v>65205338.267236002</v>
      </c>
      <c r="E314" s="5">
        <v>15413693.176782001</v>
      </c>
      <c r="G314" s="5">
        <v>972180.73605099996</v>
      </c>
      <c r="H314" s="5">
        <v>5663010.5862689996</v>
      </c>
      <c r="L314" s="5">
        <v>223888.48959899999</v>
      </c>
      <c r="M314" s="5">
        <v>57237.129369000002</v>
      </c>
      <c r="N314" s="5">
        <v>4430570.9510439998</v>
      </c>
      <c r="O314" s="6">
        <v>91965919.336350009</v>
      </c>
      <c r="P314" s="46">
        <v>91965919.336348996</v>
      </c>
      <c r="Q314" s="46" t="b">
        <v>1</v>
      </c>
      <c r="R314" s="5">
        <v>1444154.570077</v>
      </c>
      <c r="S314" s="5">
        <v>51688692.652748004</v>
      </c>
      <c r="T314" s="5">
        <v>11187663.25856</v>
      </c>
      <c r="V314" s="5">
        <v>1350716.893801</v>
      </c>
      <c r="W314" s="5">
        <v>5801002.7394610001</v>
      </c>
      <c r="Y314" s="5">
        <v>305405.186698</v>
      </c>
      <c r="Z314" s="5">
        <v>78076.885232999994</v>
      </c>
      <c r="AA314" s="5">
        <v>6304983.7304060003</v>
      </c>
      <c r="AH314" s="6">
        <v>78160695.916984022</v>
      </c>
      <c r="AI314" s="6">
        <v>170126615.25333405</v>
      </c>
    </row>
    <row r="315" spans="1:35" s="11" customFormat="1" x14ac:dyDescent="0.25">
      <c r="A315" s="8" t="s">
        <v>630</v>
      </c>
      <c r="B315" s="8" t="s">
        <v>631</v>
      </c>
      <c r="C315" s="8" t="s">
        <v>499</v>
      </c>
      <c r="D315" s="9"/>
      <c r="E315" s="9">
        <v>15413693.176782001</v>
      </c>
      <c r="F315" s="9"/>
      <c r="G315" s="9">
        <v>174404.265816</v>
      </c>
      <c r="H315" s="9"/>
      <c r="I315" s="9"/>
      <c r="J315" s="9"/>
      <c r="K315" s="9"/>
      <c r="L315" s="9">
        <v>223888.48959899999</v>
      </c>
      <c r="M315" s="9"/>
      <c r="N315" s="9"/>
      <c r="O315" s="10">
        <v>15811985.932197001</v>
      </c>
      <c r="P315" s="46">
        <v>15811985.932197001</v>
      </c>
      <c r="Q315" s="46" t="b">
        <v>1</v>
      </c>
      <c r="R315" s="9"/>
      <c r="S315" s="9"/>
      <c r="T315" s="9">
        <v>11187663.25856</v>
      </c>
      <c r="U315" s="9"/>
      <c r="V315" s="9">
        <v>242311.72193999999</v>
      </c>
      <c r="W315" s="9"/>
      <c r="X315" s="9"/>
      <c r="Y315" s="9">
        <v>305405.186698</v>
      </c>
      <c r="Z315" s="9"/>
      <c r="AA315" s="9"/>
      <c r="AB315" s="9"/>
      <c r="AC315" s="9"/>
      <c r="AD315" s="9"/>
      <c r="AE315" s="9"/>
      <c r="AF315" s="9"/>
      <c r="AG315" s="9"/>
      <c r="AH315" s="10">
        <v>11735380.167198</v>
      </c>
      <c r="AI315" s="10">
        <v>27547366.099394999</v>
      </c>
    </row>
    <row r="316" spans="1:35" s="15" customFormat="1" x14ac:dyDescent="0.25">
      <c r="A316" s="12" t="s">
        <v>632</v>
      </c>
      <c r="B316" s="12" t="s">
        <v>633</v>
      </c>
      <c r="C316" s="12" t="s">
        <v>499</v>
      </c>
      <c r="D316" s="13">
        <v>65205338.267236002</v>
      </c>
      <c r="E316" s="13"/>
      <c r="F316" s="13"/>
      <c r="G316" s="13">
        <v>797776.47023500002</v>
      </c>
      <c r="H316" s="13">
        <v>5663010.5862689996</v>
      </c>
      <c r="I316" s="13"/>
      <c r="J316" s="13"/>
      <c r="K316" s="13"/>
      <c r="L316" s="13"/>
      <c r="M316" s="13">
        <v>57237.129369000002</v>
      </c>
      <c r="N316" s="13">
        <v>4430570.9510439998</v>
      </c>
      <c r="O316" s="14">
        <v>76153933.404153004</v>
      </c>
      <c r="P316" s="46">
        <v>76153933.404152006</v>
      </c>
      <c r="Q316" s="46" t="b">
        <v>1</v>
      </c>
      <c r="R316" s="13">
        <v>1444154.570077</v>
      </c>
      <c r="S316" s="13">
        <v>51688692.652748004</v>
      </c>
      <c r="T316" s="13"/>
      <c r="U316" s="13"/>
      <c r="V316" s="13">
        <v>1108405.1718609999</v>
      </c>
      <c r="W316" s="13">
        <v>5801002.7394610001</v>
      </c>
      <c r="X316" s="13"/>
      <c r="Y316" s="13"/>
      <c r="Z316" s="13">
        <v>78076.885232999994</v>
      </c>
      <c r="AA316" s="13">
        <v>6304983.7304060003</v>
      </c>
      <c r="AB316" s="13"/>
      <c r="AC316" s="13"/>
      <c r="AD316" s="13"/>
      <c r="AE316" s="13"/>
      <c r="AF316" s="13"/>
      <c r="AG316" s="13"/>
      <c r="AH316" s="14">
        <v>66425315.749786004</v>
      </c>
      <c r="AI316" s="14">
        <v>142579249.15393901</v>
      </c>
    </row>
    <row r="317" spans="1:35" x14ac:dyDescent="0.25">
      <c r="A317" s="1" t="s">
        <v>634</v>
      </c>
      <c r="B317" s="1" t="s">
        <v>635</v>
      </c>
      <c r="C317" s="1"/>
      <c r="D317" s="5">
        <v>2307938.0098259998</v>
      </c>
      <c r="E317" s="5">
        <v>878071.91757499997</v>
      </c>
      <c r="G317" s="5">
        <v>216206.92648699999</v>
      </c>
      <c r="H317" s="5">
        <v>545516.77530700003</v>
      </c>
      <c r="L317" s="5">
        <v>20753.128850000001</v>
      </c>
      <c r="M317" s="5">
        <v>46653.033654999999</v>
      </c>
      <c r="N317" s="5">
        <v>27810.437847000001</v>
      </c>
      <c r="O317" s="6">
        <v>4042950.229547</v>
      </c>
      <c r="P317" s="46">
        <v>4042950.229547</v>
      </c>
      <c r="Q317" s="46" t="b">
        <v>1</v>
      </c>
      <c r="R317" s="5">
        <v>20775.611131000001</v>
      </c>
      <c r="S317" s="5">
        <v>1859857.4924540001</v>
      </c>
      <c r="T317" s="5">
        <v>637327.65521899995</v>
      </c>
      <c r="V317" s="5">
        <v>300391.00481299998</v>
      </c>
      <c r="W317" s="5">
        <v>558809.53421700001</v>
      </c>
      <c r="Y317" s="5">
        <v>28309.240919</v>
      </c>
      <c r="Z317" s="5">
        <v>63639.172590000002</v>
      </c>
      <c r="AA317" s="5">
        <v>39576.018553000002</v>
      </c>
      <c r="AB317" s="5">
        <v>162367.05882400001</v>
      </c>
      <c r="AC317" s="5">
        <v>210419</v>
      </c>
      <c r="AD317" s="5">
        <v>216937</v>
      </c>
      <c r="AE317" s="5">
        <v>427356</v>
      </c>
      <c r="AH317" s="6">
        <v>4098408.7887200001</v>
      </c>
      <c r="AI317" s="6">
        <v>8141359.0182670001</v>
      </c>
    </row>
    <row r="318" spans="1:35" s="11" customFormat="1" x14ac:dyDescent="0.25">
      <c r="A318" s="8" t="s">
        <v>636</v>
      </c>
      <c r="B318" s="8" t="s">
        <v>637</v>
      </c>
      <c r="C318" s="8" t="s">
        <v>499</v>
      </c>
      <c r="D318" s="9"/>
      <c r="E318" s="9">
        <v>878071.91757499997</v>
      </c>
      <c r="F318" s="9"/>
      <c r="G318" s="9">
        <v>54053.604209999998</v>
      </c>
      <c r="H318" s="9"/>
      <c r="I318" s="9"/>
      <c r="J318" s="9"/>
      <c r="K318" s="9"/>
      <c r="L318" s="9">
        <v>20753.128850000001</v>
      </c>
      <c r="M318" s="9"/>
      <c r="N318" s="9"/>
      <c r="O318" s="10">
        <v>952878.65063499997</v>
      </c>
      <c r="P318" s="46">
        <v>952878.65063499997</v>
      </c>
      <c r="Q318" s="46" t="b">
        <v>1</v>
      </c>
      <c r="R318" s="9"/>
      <c r="S318" s="9"/>
      <c r="T318" s="9">
        <v>637327.65521899995</v>
      </c>
      <c r="U318" s="9"/>
      <c r="V318" s="9">
        <v>75100.352918000004</v>
      </c>
      <c r="W318" s="9"/>
      <c r="X318" s="9"/>
      <c r="Y318" s="9">
        <v>28309.240919</v>
      </c>
      <c r="Z318" s="9"/>
      <c r="AA318" s="9"/>
      <c r="AB318" s="9">
        <v>34546.182728</v>
      </c>
      <c r="AC318" s="9">
        <v>55105.766162</v>
      </c>
      <c r="AD318" s="9">
        <v>56812.738363999997</v>
      </c>
      <c r="AE318" s="9">
        <v>111918.504526</v>
      </c>
      <c r="AF318" s="9"/>
      <c r="AG318" s="9"/>
      <c r="AH318" s="10">
        <v>887201.9363099999</v>
      </c>
      <c r="AI318" s="10">
        <v>1840080.5869449999</v>
      </c>
    </row>
    <row r="319" spans="1:35" s="15" customFormat="1" x14ac:dyDescent="0.25">
      <c r="A319" s="12" t="s">
        <v>638</v>
      </c>
      <c r="B319" s="12" t="s">
        <v>639</v>
      </c>
      <c r="C319" s="12" t="s">
        <v>499</v>
      </c>
      <c r="D319" s="13">
        <v>2307938.0098259998</v>
      </c>
      <c r="E319" s="13"/>
      <c r="F319" s="13"/>
      <c r="G319" s="13">
        <v>162153.322277</v>
      </c>
      <c r="H319" s="13">
        <v>545516.77530700003</v>
      </c>
      <c r="I319" s="13"/>
      <c r="J319" s="13"/>
      <c r="K319" s="13"/>
      <c r="L319" s="13"/>
      <c r="M319" s="13">
        <v>46653.033654999999</v>
      </c>
      <c r="N319" s="13">
        <v>27810.437847000001</v>
      </c>
      <c r="O319" s="14">
        <v>3090071.5789120002</v>
      </c>
      <c r="P319" s="46">
        <v>3090071.5789120002</v>
      </c>
      <c r="Q319" s="46" t="b">
        <v>1</v>
      </c>
      <c r="R319" s="13">
        <v>20775.611131000001</v>
      </c>
      <c r="S319" s="13">
        <v>1859857.4924540001</v>
      </c>
      <c r="T319" s="13"/>
      <c r="U319" s="13"/>
      <c r="V319" s="13">
        <v>225290.651896</v>
      </c>
      <c r="W319" s="13">
        <v>558809.53421700001</v>
      </c>
      <c r="X319" s="13"/>
      <c r="Y319" s="13"/>
      <c r="Z319" s="13">
        <v>63639.172590000002</v>
      </c>
      <c r="AA319" s="13">
        <v>39576.018553000002</v>
      </c>
      <c r="AB319" s="13">
        <v>127820.876095</v>
      </c>
      <c r="AC319" s="13">
        <v>155313.23383799999</v>
      </c>
      <c r="AD319" s="13">
        <v>160124.26163600001</v>
      </c>
      <c r="AE319" s="13">
        <v>315437.495474</v>
      </c>
      <c r="AF319" s="13"/>
      <c r="AG319" s="13"/>
      <c r="AH319" s="14">
        <v>3211206.8524100003</v>
      </c>
      <c r="AI319" s="14">
        <v>6301278.4313220009</v>
      </c>
    </row>
    <row r="320" spans="1:35" x14ac:dyDescent="0.25">
      <c r="A320" s="1" t="s">
        <v>640</v>
      </c>
      <c r="B320" s="1" t="s">
        <v>641</v>
      </c>
      <c r="C320" s="1"/>
      <c r="D320" s="5">
        <v>47152601.563451</v>
      </c>
      <c r="E320" s="5">
        <v>8511829.4427029993</v>
      </c>
      <c r="G320" s="5">
        <v>846112.53434999997</v>
      </c>
      <c r="H320" s="5">
        <v>4219700.3602299998</v>
      </c>
      <c r="L320" s="5">
        <v>260042.93043199999</v>
      </c>
      <c r="M320" s="5">
        <v>50098.053044</v>
      </c>
      <c r="N320" s="5">
        <v>5095886.7925389996</v>
      </c>
      <c r="O320" s="6">
        <v>66136271.676748998</v>
      </c>
      <c r="P320" s="46">
        <v>66136271.676749997</v>
      </c>
      <c r="Q320" s="46" t="b">
        <v>1</v>
      </c>
      <c r="R320" s="5">
        <v>958371.34441400005</v>
      </c>
      <c r="S320" s="5">
        <v>37464126.592208996</v>
      </c>
      <c r="T320" s="5">
        <v>6178109.3231250001</v>
      </c>
      <c r="V320" s="5">
        <v>1175561.7570100001</v>
      </c>
      <c r="W320" s="5">
        <v>4322522.9719249997</v>
      </c>
      <c r="Y320" s="5">
        <v>354723.28148800001</v>
      </c>
      <c r="Z320" s="5">
        <v>68338.506510000007</v>
      </c>
      <c r="AA320" s="5">
        <v>7251770.4092699997</v>
      </c>
      <c r="AC320" s="5">
        <v>846534</v>
      </c>
      <c r="AD320" s="5">
        <v>846640</v>
      </c>
      <c r="AE320" s="5">
        <v>1693174</v>
      </c>
      <c r="AH320" s="6">
        <v>59466698.185950994</v>
      </c>
      <c r="AI320" s="6">
        <v>125602969.86269999</v>
      </c>
    </row>
    <row r="321" spans="1:35" s="11" customFormat="1" x14ac:dyDescent="0.25">
      <c r="A321" s="8" t="s">
        <v>642</v>
      </c>
      <c r="B321" s="8" t="s">
        <v>643</v>
      </c>
      <c r="C321" s="8" t="s">
        <v>499</v>
      </c>
      <c r="D321" s="9"/>
      <c r="E321" s="9">
        <v>8511829.4427029993</v>
      </c>
      <c r="F321" s="9"/>
      <c r="G321" s="9">
        <v>123577.817155</v>
      </c>
      <c r="H321" s="9"/>
      <c r="I321" s="9"/>
      <c r="J321" s="9"/>
      <c r="K321" s="9"/>
      <c r="L321" s="9">
        <v>260042.93043199999</v>
      </c>
      <c r="M321" s="9"/>
      <c r="N321" s="9"/>
      <c r="O321" s="10">
        <v>8895450.1902899984</v>
      </c>
      <c r="P321" s="46">
        <v>8895450.1902900003</v>
      </c>
      <c r="Q321" s="46" t="b">
        <v>1</v>
      </c>
      <c r="R321" s="9"/>
      <c r="S321" s="9"/>
      <c r="T321" s="9">
        <v>6178109.3231250001</v>
      </c>
      <c r="U321" s="9"/>
      <c r="V321" s="9">
        <v>171695.07596700001</v>
      </c>
      <c r="W321" s="9"/>
      <c r="X321" s="9"/>
      <c r="Y321" s="9">
        <v>354723.28148800001</v>
      </c>
      <c r="Z321" s="9"/>
      <c r="AA321" s="9"/>
      <c r="AB321" s="9"/>
      <c r="AC321" s="9">
        <v>122173.918743</v>
      </c>
      <c r="AD321" s="9">
        <v>122189.21693</v>
      </c>
      <c r="AE321" s="9">
        <v>244363.13567300001</v>
      </c>
      <c r="AF321" s="9"/>
      <c r="AG321" s="9"/>
      <c r="AH321" s="10">
        <v>6948890.8162530009</v>
      </c>
      <c r="AI321" s="10">
        <v>15844341.006542999</v>
      </c>
    </row>
    <row r="322" spans="1:35" s="15" customFormat="1" x14ac:dyDescent="0.25">
      <c r="A322" s="12" t="s">
        <v>644</v>
      </c>
      <c r="B322" s="12" t="s">
        <v>645</v>
      </c>
      <c r="C322" s="12" t="s">
        <v>499</v>
      </c>
      <c r="D322" s="13">
        <v>47152601.563451</v>
      </c>
      <c r="E322" s="13"/>
      <c r="F322" s="13"/>
      <c r="G322" s="13">
        <v>722534.71719500003</v>
      </c>
      <c r="H322" s="13">
        <v>4219700.3602299998</v>
      </c>
      <c r="I322" s="13"/>
      <c r="J322" s="13"/>
      <c r="K322" s="13"/>
      <c r="L322" s="13"/>
      <c r="M322" s="13">
        <v>50098.053044</v>
      </c>
      <c r="N322" s="13">
        <v>5095886.7925389996</v>
      </c>
      <c r="O322" s="14">
        <v>57240821.486458994</v>
      </c>
      <c r="P322" s="46">
        <v>57240821.486460999</v>
      </c>
      <c r="Q322" s="46" t="b">
        <v>1</v>
      </c>
      <c r="R322" s="13">
        <v>958371.34441400005</v>
      </c>
      <c r="S322" s="13">
        <v>37464126.592208996</v>
      </c>
      <c r="T322" s="13"/>
      <c r="U322" s="13"/>
      <c r="V322" s="13">
        <v>1003866.681043</v>
      </c>
      <c r="W322" s="13">
        <v>4322522.9719249997</v>
      </c>
      <c r="X322" s="13"/>
      <c r="Y322" s="13"/>
      <c r="Z322" s="13">
        <v>68338.506510000007</v>
      </c>
      <c r="AA322" s="13">
        <v>7251770.4092699997</v>
      </c>
      <c r="AB322" s="13"/>
      <c r="AC322" s="13">
        <v>724360.08125699998</v>
      </c>
      <c r="AD322" s="13">
        <v>724450.78307</v>
      </c>
      <c r="AE322" s="13">
        <v>1448810.864327</v>
      </c>
      <c r="AF322" s="13"/>
      <c r="AG322" s="13"/>
      <c r="AH322" s="14">
        <v>52517807.369697988</v>
      </c>
      <c r="AI322" s="14">
        <v>109758628.85615698</v>
      </c>
    </row>
    <row r="323" spans="1:35" x14ac:dyDescent="0.25">
      <c r="A323" s="1" t="s">
        <v>646</v>
      </c>
      <c r="B323" s="1" t="s">
        <v>647</v>
      </c>
      <c r="C323" s="1"/>
      <c r="D323" s="5">
        <v>16596596.374232</v>
      </c>
      <c r="E323" s="5">
        <v>5727449.395854</v>
      </c>
      <c r="G323" s="5">
        <v>854383.48632200004</v>
      </c>
      <c r="H323" s="5">
        <v>2639694.7300100001</v>
      </c>
      <c r="L323" s="5">
        <v>43818.571317000002</v>
      </c>
      <c r="M323" s="5">
        <v>49516.965436999999</v>
      </c>
      <c r="N323" s="5">
        <v>3396075.6251190002</v>
      </c>
      <c r="O323" s="6">
        <v>29307535.148290996</v>
      </c>
      <c r="P323" s="46">
        <v>29307535.148290999</v>
      </c>
      <c r="Q323" s="46" t="b">
        <v>1</v>
      </c>
      <c r="R323" s="5">
        <v>392327.98684099998</v>
      </c>
      <c r="S323" s="5">
        <v>13131479.158470999</v>
      </c>
      <c r="T323" s="5">
        <v>4157133.1696020002</v>
      </c>
      <c r="V323" s="5">
        <v>1187053.1537649999</v>
      </c>
      <c r="W323" s="5">
        <v>2704016.9052940002</v>
      </c>
      <c r="Y323" s="5">
        <v>59772.697461000003</v>
      </c>
      <c r="Z323" s="5">
        <v>67545.847775999995</v>
      </c>
      <c r="AA323" s="5">
        <v>4832831.2084839996</v>
      </c>
      <c r="AC323" s="5">
        <v>843111</v>
      </c>
      <c r="AD323" s="5">
        <v>850882</v>
      </c>
      <c r="AE323" s="5">
        <v>1693993</v>
      </c>
      <c r="AH323" s="6">
        <v>28226153.127694003</v>
      </c>
      <c r="AI323" s="6">
        <v>57533688.275985003</v>
      </c>
    </row>
    <row r="324" spans="1:35" s="11" customFormat="1" x14ac:dyDescent="0.25">
      <c r="A324" s="8" t="s">
        <v>648</v>
      </c>
      <c r="B324" s="8" t="s">
        <v>649</v>
      </c>
      <c r="C324" s="8" t="s">
        <v>499</v>
      </c>
      <c r="D324" s="9"/>
      <c r="E324" s="9">
        <v>5727449.395854</v>
      </c>
      <c r="F324" s="9"/>
      <c r="G324" s="9">
        <v>211206.434866</v>
      </c>
      <c r="H324" s="9"/>
      <c r="I324" s="9"/>
      <c r="J324" s="9"/>
      <c r="K324" s="9"/>
      <c r="L324" s="9">
        <v>43818.571317000002</v>
      </c>
      <c r="M324" s="9"/>
      <c r="N324" s="9"/>
      <c r="O324" s="10">
        <v>5982474.4020370003</v>
      </c>
      <c r="P324" s="46">
        <v>5982474.4020370003</v>
      </c>
      <c r="Q324" s="46" t="b">
        <v>1</v>
      </c>
      <c r="R324" s="9"/>
      <c r="S324" s="9"/>
      <c r="T324" s="9">
        <v>4157133.1696020002</v>
      </c>
      <c r="U324" s="9"/>
      <c r="V324" s="9">
        <v>293443.48131300003</v>
      </c>
      <c r="W324" s="9"/>
      <c r="X324" s="9"/>
      <c r="Y324" s="9">
        <v>59772.697461000003</v>
      </c>
      <c r="Z324" s="9"/>
      <c r="AA324" s="9"/>
      <c r="AB324" s="9"/>
      <c r="AC324" s="9">
        <v>205655.32052199999</v>
      </c>
      <c r="AD324" s="9">
        <v>207550.85681</v>
      </c>
      <c r="AE324" s="9">
        <v>413206.17733199999</v>
      </c>
      <c r="AF324" s="9"/>
      <c r="AG324" s="9"/>
      <c r="AH324" s="10">
        <v>4923555.5257080002</v>
      </c>
      <c r="AI324" s="10">
        <v>10906029.927745</v>
      </c>
    </row>
    <row r="325" spans="1:35" s="15" customFormat="1" x14ac:dyDescent="0.25">
      <c r="A325" s="12" t="s">
        <v>650</v>
      </c>
      <c r="B325" s="12" t="s">
        <v>651</v>
      </c>
      <c r="C325" s="12" t="s">
        <v>499</v>
      </c>
      <c r="D325" s="13">
        <v>16596596.374232</v>
      </c>
      <c r="E325" s="13"/>
      <c r="F325" s="13"/>
      <c r="G325" s="13">
        <v>643177.05145599996</v>
      </c>
      <c r="H325" s="13">
        <v>2639694.7300100001</v>
      </c>
      <c r="I325" s="13"/>
      <c r="J325" s="13"/>
      <c r="K325" s="13"/>
      <c r="L325" s="13"/>
      <c r="M325" s="13">
        <v>49516.965436999999</v>
      </c>
      <c r="N325" s="13">
        <v>3396075.6251190002</v>
      </c>
      <c r="O325" s="14">
        <v>23325060.746253997</v>
      </c>
      <c r="P325" s="46">
        <v>23325060.746254001</v>
      </c>
      <c r="Q325" s="46" t="b">
        <v>1</v>
      </c>
      <c r="R325" s="13">
        <v>392327.98684099998</v>
      </c>
      <c r="S325" s="13">
        <v>13131479.158470999</v>
      </c>
      <c r="T325" s="13"/>
      <c r="U325" s="13"/>
      <c r="V325" s="13">
        <v>893609.67245199997</v>
      </c>
      <c r="W325" s="13">
        <v>2704016.9052940002</v>
      </c>
      <c r="X325" s="13"/>
      <c r="Y325" s="13"/>
      <c r="Z325" s="13">
        <v>67545.847775999995</v>
      </c>
      <c r="AA325" s="13">
        <v>4832831.2084839996</v>
      </c>
      <c r="AB325" s="13"/>
      <c r="AC325" s="13">
        <v>637455.67947800003</v>
      </c>
      <c r="AD325" s="13">
        <v>643331.14318999997</v>
      </c>
      <c r="AE325" s="13">
        <v>1280786.8226680001</v>
      </c>
      <c r="AF325" s="13"/>
      <c r="AG325" s="13"/>
      <c r="AH325" s="14">
        <v>23302597.601985998</v>
      </c>
      <c r="AI325" s="14">
        <v>46627658.348239996</v>
      </c>
    </row>
    <row r="326" spans="1:35" x14ac:dyDescent="0.25">
      <c r="A326" s="1" t="s">
        <v>652</v>
      </c>
      <c r="B326" s="1" t="s">
        <v>653</v>
      </c>
      <c r="C326" s="1"/>
      <c r="D326" s="5">
        <v>6049217.7205790002</v>
      </c>
      <c r="E326" s="5">
        <v>3820250.9847510001</v>
      </c>
      <c r="G326" s="5">
        <v>502982.37725299998</v>
      </c>
      <c r="H326" s="5">
        <v>1447591.219548</v>
      </c>
      <c r="L326" s="5">
        <v>20753.128850000001</v>
      </c>
      <c r="M326" s="5">
        <v>49599.977952000001</v>
      </c>
      <c r="N326" s="5">
        <v>3386570.2770429999</v>
      </c>
      <c r="O326" s="6">
        <v>15276965.685975999</v>
      </c>
      <c r="P326" s="46">
        <v>15276965.685977001</v>
      </c>
      <c r="Q326" s="46" t="b">
        <v>1</v>
      </c>
      <c r="R326" s="5">
        <v>156628.36609200001</v>
      </c>
      <c r="S326" s="5">
        <v>4772602.4224650003</v>
      </c>
      <c r="T326" s="5">
        <v>2772838.4813680002</v>
      </c>
      <c r="V326" s="5">
        <v>698827.66552200005</v>
      </c>
      <c r="W326" s="5">
        <v>1482865.077205</v>
      </c>
      <c r="Y326" s="5">
        <v>28309.240919</v>
      </c>
      <c r="Z326" s="5">
        <v>67659.084738000005</v>
      </c>
      <c r="AA326" s="5">
        <v>4819304.4947410002</v>
      </c>
      <c r="AC326" s="5">
        <v>497761</v>
      </c>
      <c r="AD326" s="5">
        <v>501437</v>
      </c>
      <c r="AE326" s="5">
        <v>999198</v>
      </c>
      <c r="AG326" s="5">
        <v>-128248</v>
      </c>
      <c r="AH326" s="6">
        <v>15669984.83305</v>
      </c>
      <c r="AI326" s="6">
        <v>30946950.519025996</v>
      </c>
    </row>
    <row r="327" spans="1:35" s="11" customFormat="1" x14ac:dyDescent="0.25">
      <c r="A327" s="8" t="s">
        <v>654</v>
      </c>
      <c r="B327" s="8" t="s">
        <v>655</v>
      </c>
      <c r="C327" s="8" t="s">
        <v>499</v>
      </c>
      <c r="D327" s="9"/>
      <c r="E327" s="9">
        <v>3820250.9847510001</v>
      </c>
      <c r="F327" s="9"/>
      <c r="G327" s="9">
        <v>188194.03550100001</v>
      </c>
      <c r="H327" s="9"/>
      <c r="I327" s="9"/>
      <c r="J327" s="9"/>
      <c r="K327" s="9"/>
      <c r="L327" s="9">
        <v>20753.128850000001</v>
      </c>
      <c r="M327" s="9"/>
      <c r="N327" s="9"/>
      <c r="O327" s="10">
        <v>4029198.1491020001</v>
      </c>
      <c r="P327" s="46">
        <v>4029198.1491020001</v>
      </c>
      <c r="Q327" s="46" t="b">
        <v>1</v>
      </c>
      <c r="R327" s="9"/>
      <c r="S327" s="9"/>
      <c r="T327" s="9">
        <v>2772838.4813680002</v>
      </c>
      <c r="U327" s="9"/>
      <c r="V327" s="9">
        <v>261470.78792800001</v>
      </c>
      <c r="W327" s="9"/>
      <c r="X327" s="9"/>
      <c r="Y327" s="9">
        <v>28309.240919</v>
      </c>
      <c r="Z327" s="9"/>
      <c r="AA327" s="9"/>
      <c r="AB327" s="9"/>
      <c r="AC327" s="9">
        <v>188753.66189600001</v>
      </c>
      <c r="AD327" s="9">
        <v>190147.620967</v>
      </c>
      <c r="AE327" s="9">
        <v>378901.282863</v>
      </c>
      <c r="AF327" s="9"/>
      <c r="AG327" s="9"/>
      <c r="AH327" s="10">
        <v>3441519.7930780002</v>
      </c>
      <c r="AI327" s="10">
        <v>7470717.9421800002</v>
      </c>
    </row>
    <row r="328" spans="1:35" s="15" customFormat="1" x14ac:dyDescent="0.25">
      <c r="A328" s="12" t="s">
        <v>656</v>
      </c>
      <c r="B328" s="12" t="s">
        <v>657</v>
      </c>
      <c r="C328" s="12" t="s">
        <v>499</v>
      </c>
      <c r="D328" s="13">
        <v>6049217.7205790002</v>
      </c>
      <c r="E328" s="13"/>
      <c r="F328" s="13"/>
      <c r="G328" s="13">
        <v>314788.34175199998</v>
      </c>
      <c r="H328" s="13">
        <v>1447591.219548</v>
      </c>
      <c r="I328" s="13"/>
      <c r="J328" s="13"/>
      <c r="K328" s="13"/>
      <c r="L328" s="13"/>
      <c r="M328" s="13">
        <v>49599.977952000001</v>
      </c>
      <c r="N328" s="13">
        <v>3386570.2770429999</v>
      </c>
      <c r="O328" s="14">
        <v>11247767.536874</v>
      </c>
      <c r="P328" s="46">
        <v>11247767.536875</v>
      </c>
      <c r="Q328" s="46" t="b">
        <v>1</v>
      </c>
      <c r="R328" s="13">
        <v>156628.36609200001</v>
      </c>
      <c r="S328" s="13">
        <v>4772602.4224650003</v>
      </c>
      <c r="T328" s="13"/>
      <c r="U328" s="13"/>
      <c r="V328" s="13">
        <v>437356.87759400002</v>
      </c>
      <c r="W328" s="13">
        <v>1482865.077205</v>
      </c>
      <c r="X328" s="13"/>
      <c r="Y328" s="13"/>
      <c r="Z328" s="13">
        <v>67659.084738000005</v>
      </c>
      <c r="AA328" s="13">
        <v>4819304.4947410002</v>
      </c>
      <c r="AB328" s="13"/>
      <c r="AC328" s="13">
        <v>309007.33810400002</v>
      </c>
      <c r="AD328" s="13">
        <v>311289.37903299998</v>
      </c>
      <c r="AE328" s="13">
        <v>620296.71713700006</v>
      </c>
      <c r="AF328" s="13"/>
      <c r="AG328" s="13">
        <v>-128248</v>
      </c>
      <c r="AH328" s="14">
        <v>12228465.039972002</v>
      </c>
      <c r="AI328" s="14">
        <v>23476232.576846004</v>
      </c>
    </row>
    <row r="329" spans="1:35" x14ac:dyDescent="0.25">
      <c r="A329" s="1" t="s">
        <v>658</v>
      </c>
      <c r="B329" s="1" t="s">
        <v>659</v>
      </c>
      <c r="C329" s="1"/>
      <c r="D329" s="5">
        <v>8462438.012511</v>
      </c>
      <c r="E329" s="5">
        <v>3851387.255593</v>
      </c>
      <c r="G329" s="5">
        <v>823066.18476199999</v>
      </c>
      <c r="H329" s="5">
        <v>1835310.387442</v>
      </c>
      <c r="L329" s="5">
        <v>53187.363805000001</v>
      </c>
      <c r="M329" s="5">
        <v>52712.94728</v>
      </c>
      <c r="N329" s="5">
        <v>1350581.2506919999</v>
      </c>
      <c r="O329" s="6">
        <v>16428683.402085001</v>
      </c>
      <c r="P329" s="46">
        <v>16428683.402084</v>
      </c>
      <c r="Q329" s="46" t="b">
        <v>1</v>
      </c>
      <c r="R329" s="5">
        <v>149394.209902</v>
      </c>
      <c r="S329" s="5">
        <v>6746259.3976090001</v>
      </c>
      <c r="T329" s="5">
        <v>2795438.0043569999</v>
      </c>
      <c r="V329" s="5">
        <v>1143541.894267</v>
      </c>
      <c r="W329" s="5">
        <v>1880031.9058429999</v>
      </c>
      <c r="Y329" s="5">
        <v>72552.621182000003</v>
      </c>
      <c r="Z329" s="5">
        <v>71905.470809999999</v>
      </c>
      <c r="AA329" s="5">
        <v>1921962.8590299999</v>
      </c>
      <c r="AD329" s="5">
        <v>836460</v>
      </c>
      <c r="AE329" s="5">
        <v>836460</v>
      </c>
      <c r="AG329" s="5">
        <v>-54491</v>
      </c>
      <c r="AH329" s="6">
        <v>15563055.362999998</v>
      </c>
      <c r="AI329" s="6">
        <v>31991738.765084997</v>
      </c>
    </row>
    <row r="330" spans="1:35" s="11" customFormat="1" x14ac:dyDescent="0.25">
      <c r="A330" s="8" t="s">
        <v>660</v>
      </c>
      <c r="B330" s="8" t="s">
        <v>661</v>
      </c>
      <c r="C330" s="8" t="s">
        <v>499</v>
      </c>
      <c r="D330" s="9"/>
      <c r="E330" s="9">
        <v>3851387.255593</v>
      </c>
      <c r="F330" s="9"/>
      <c r="G330" s="9">
        <v>247214.22281499999</v>
      </c>
      <c r="H330" s="9"/>
      <c r="I330" s="9"/>
      <c r="J330" s="9"/>
      <c r="K330" s="9"/>
      <c r="L330" s="9">
        <v>53187.363805000001</v>
      </c>
      <c r="M330" s="9"/>
      <c r="N330" s="9"/>
      <c r="O330" s="10">
        <v>4151788.8422130002</v>
      </c>
      <c r="P330" s="46">
        <v>4151788.8422130002</v>
      </c>
      <c r="Q330" s="46" t="b">
        <v>1</v>
      </c>
      <c r="R330" s="9"/>
      <c r="S330" s="9"/>
      <c r="T330" s="9">
        <v>2795438.0043569999</v>
      </c>
      <c r="U330" s="9"/>
      <c r="V330" s="9">
        <v>343471.55293399998</v>
      </c>
      <c r="W330" s="9"/>
      <c r="X330" s="9"/>
      <c r="Y330" s="9">
        <v>72552.621182000003</v>
      </c>
      <c r="Z330" s="9"/>
      <c r="AA330" s="9"/>
      <c r="AB330" s="9"/>
      <c r="AC330" s="9"/>
      <c r="AD330" s="9">
        <v>248469.42107000001</v>
      </c>
      <c r="AE330" s="9">
        <v>248469.42107000001</v>
      </c>
      <c r="AF330" s="9"/>
      <c r="AG330" s="9"/>
      <c r="AH330" s="10">
        <v>3459931.5995429996</v>
      </c>
      <c r="AI330" s="10">
        <v>7611720.4417559998</v>
      </c>
    </row>
    <row r="331" spans="1:35" s="15" customFormat="1" x14ac:dyDescent="0.25">
      <c r="A331" s="12" t="s">
        <v>662</v>
      </c>
      <c r="B331" s="12" t="s">
        <v>663</v>
      </c>
      <c r="C331" s="12" t="s">
        <v>499</v>
      </c>
      <c r="D331" s="13">
        <v>8462438.012511</v>
      </c>
      <c r="E331" s="13"/>
      <c r="F331" s="13"/>
      <c r="G331" s="13">
        <v>575851.961947</v>
      </c>
      <c r="H331" s="13">
        <v>1835310.387442</v>
      </c>
      <c r="I331" s="13"/>
      <c r="J331" s="13"/>
      <c r="K331" s="13"/>
      <c r="L331" s="13"/>
      <c r="M331" s="13">
        <v>52712.94728</v>
      </c>
      <c r="N331" s="13">
        <v>1350581.2506919999</v>
      </c>
      <c r="O331" s="14">
        <v>12276894.559872001</v>
      </c>
      <c r="P331" s="46">
        <v>12276894.559870999</v>
      </c>
      <c r="Q331" s="46" t="b">
        <v>1</v>
      </c>
      <c r="R331" s="13">
        <v>149394.209902</v>
      </c>
      <c r="S331" s="13">
        <v>6746259.3976090001</v>
      </c>
      <c r="T331" s="13"/>
      <c r="U331" s="13"/>
      <c r="V331" s="13">
        <v>800070.34133299999</v>
      </c>
      <c r="W331" s="13">
        <v>1880031.9058429999</v>
      </c>
      <c r="X331" s="13"/>
      <c r="Y331" s="13"/>
      <c r="Z331" s="13">
        <v>71905.470809999999</v>
      </c>
      <c r="AA331" s="13">
        <v>1921962.8590299999</v>
      </c>
      <c r="AB331" s="13"/>
      <c r="AC331" s="13"/>
      <c r="AD331" s="13">
        <v>587990.57892999996</v>
      </c>
      <c r="AE331" s="13">
        <v>587990.57892999996</v>
      </c>
      <c r="AF331" s="13"/>
      <c r="AG331" s="13">
        <v>-54491</v>
      </c>
      <c r="AH331" s="14">
        <v>12103123.763456998</v>
      </c>
      <c r="AI331" s="14">
        <v>24380018.323329002</v>
      </c>
    </row>
    <row r="332" spans="1:35" x14ac:dyDescent="0.25">
      <c r="A332" s="1" t="s">
        <v>664</v>
      </c>
      <c r="B332" s="1" t="s">
        <v>665</v>
      </c>
      <c r="C332" s="1"/>
      <c r="D332" s="5">
        <v>17138172.784651</v>
      </c>
      <c r="E332" s="5">
        <v>5499236.2468849998</v>
      </c>
      <c r="G332" s="5">
        <v>714188.62981199997</v>
      </c>
      <c r="H332" s="5">
        <v>2371143.637776</v>
      </c>
      <c r="L332" s="5">
        <v>145058.97485</v>
      </c>
      <c r="M332" s="5">
        <v>51467.759549000002</v>
      </c>
      <c r="N332" s="5">
        <v>1940109.156001</v>
      </c>
      <c r="O332" s="6">
        <v>27859377.189523995</v>
      </c>
      <c r="P332" s="46">
        <v>27859377.189523999</v>
      </c>
      <c r="Q332" s="46" t="b">
        <v>1</v>
      </c>
      <c r="R332" s="5">
        <v>337353.51972500002</v>
      </c>
      <c r="S332" s="5">
        <v>13627759.467087001</v>
      </c>
      <c r="T332" s="5">
        <v>3991490.0733909998</v>
      </c>
      <c r="V332" s="5">
        <v>992270.89354399999</v>
      </c>
      <c r="W332" s="5">
        <v>2428921.9539419999</v>
      </c>
      <c r="Y332" s="5">
        <v>197874.233622</v>
      </c>
      <c r="Z332" s="5">
        <v>70206.916381000003</v>
      </c>
      <c r="AA332" s="5">
        <v>2760898.4934359998</v>
      </c>
      <c r="AG332" s="5">
        <v>-112086</v>
      </c>
      <c r="AH332" s="6">
        <v>24294689.551128004</v>
      </c>
      <c r="AI332" s="6">
        <v>52154066.740651995</v>
      </c>
    </row>
    <row r="333" spans="1:35" s="11" customFormat="1" x14ac:dyDescent="0.25">
      <c r="A333" s="8" t="s">
        <v>666</v>
      </c>
      <c r="B333" s="8" t="s">
        <v>667</v>
      </c>
      <c r="C333" s="8" t="s">
        <v>499</v>
      </c>
      <c r="D333" s="9"/>
      <c r="E333" s="9">
        <v>5499236.2468849998</v>
      </c>
      <c r="F333" s="9"/>
      <c r="G333" s="9">
        <v>176055.405004</v>
      </c>
      <c r="H333" s="9"/>
      <c r="I333" s="9"/>
      <c r="J333" s="9"/>
      <c r="K333" s="9"/>
      <c r="L333" s="9">
        <v>145058.97485</v>
      </c>
      <c r="M333" s="9"/>
      <c r="N333" s="9"/>
      <c r="O333" s="10">
        <v>5820350.626739</v>
      </c>
      <c r="P333" s="46">
        <v>5820350.6267379997</v>
      </c>
      <c r="Q333" s="46" t="b">
        <v>1</v>
      </c>
      <c r="R333" s="9"/>
      <c r="S333" s="9"/>
      <c r="T333" s="9">
        <v>3991490.0733909998</v>
      </c>
      <c r="U333" s="9"/>
      <c r="V333" s="9">
        <v>244605.76204100001</v>
      </c>
      <c r="W333" s="9"/>
      <c r="X333" s="9"/>
      <c r="Y333" s="9">
        <v>197874.233622</v>
      </c>
      <c r="Z333" s="9"/>
      <c r="AA333" s="9"/>
      <c r="AB333" s="9"/>
      <c r="AC333" s="9"/>
      <c r="AD333" s="9"/>
      <c r="AE333" s="9"/>
      <c r="AF333" s="9"/>
      <c r="AG333" s="9"/>
      <c r="AH333" s="10">
        <v>4433970.0690539991</v>
      </c>
      <c r="AI333" s="10">
        <v>10254320.695792999</v>
      </c>
    </row>
    <row r="334" spans="1:35" s="15" customFormat="1" x14ac:dyDescent="0.25">
      <c r="A334" s="12" t="s">
        <v>668</v>
      </c>
      <c r="B334" s="12" t="s">
        <v>669</v>
      </c>
      <c r="C334" s="12" t="s">
        <v>499</v>
      </c>
      <c r="D334" s="13">
        <v>17138172.784651</v>
      </c>
      <c r="E334" s="13"/>
      <c r="F334" s="13"/>
      <c r="G334" s="13">
        <v>538133.22480800003</v>
      </c>
      <c r="H334" s="13">
        <v>2371143.637776</v>
      </c>
      <c r="I334" s="13"/>
      <c r="J334" s="13"/>
      <c r="K334" s="13"/>
      <c r="L334" s="13"/>
      <c r="M334" s="13">
        <v>51467.759549000002</v>
      </c>
      <c r="N334" s="13">
        <v>1940109.156001</v>
      </c>
      <c r="O334" s="14">
        <v>22039026.562785</v>
      </c>
      <c r="P334" s="46">
        <v>22039026.562786002</v>
      </c>
      <c r="Q334" s="46" t="b">
        <v>1</v>
      </c>
      <c r="R334" s="13">
        <v>337353.51972500002</v>
      </c>
      <c r="S334" s="13">
        <v>13627759.467087001</v>
      </c>
      <c r="T334" s="13"/>
      <c r="U334" s="13"/>
      <c r="V334" s="13">
        <v>747665.13150300004</v>
      </c>
      <c r="W334" s="13">
        <v>2428921.9539419999</v>
      </c>
      <c r="X334" s="13"/>
      <c r="Y334" s="13"/>
      <c r="Z334" s="13">
        <v>70206.916381000003</v>
      </c>
      <c r="AA334" s="13">
        <v>2760898.4934359998</v>
      </c>
      <c r="AB334" s="13"/>
      <c r="AC334" s="13"/>
      <c r="AD334" s="13"/>
      <c r="AE334" s="13"/>
      <c r="AF334" s="13"/>
      <c r="AG334" s="13">
        <v>-112086</v>
      </c>
      <c r="AH334" s="14">
        <v>19860719.482074004</v>
      </c>
      <c r="AI334" s="14">
        <v>41899746.044859007</v>
      </c>
    </row>
    <row r="335" spans="1:35" x14ac:dyDescent="0.25">
      <c r="A335" s="1" t="s">
        <v>670</v>
      </c>
      <c r="B335" s="1" t="s">
        <v>671</v>
      </c>
      <c r="C335" s="1"/>
      <c r="D335" s="5">
        <v>17571816.677494001</v>
      </c>
      <c r="E335" s="5">
        <v>5603061.5282420004</v>
      </c>
      <c r="G335" s="5">
        <v>496622.78844799998</v>
      </c>
      <c r="H335" s="5">
        <v>2413287.327819</v>
      </c>
      <c r="L335" s="5">
        <v>81500.027369999996</v>
      </c>
      <c r="M335" s="5">
        <v>50305.584332999999</v>
      </c>
      <c r="N335" s="5">
        <v>1267452.9328320001</v>
      </c>
      <c r="O335" s="6">
        <v>27484046.866537996</v>
      </c>
      <c r="P335" s="46">
        <v>27484046.866537999</v>
      </c>
      <c r="Q335" s="46" t="b">
        <v>1</v>
      </c>
      <c r="R335" s="5">
        <v>244463.73170400001</v>
      </c>
      <c r="S335" s="5">
        <v>14074005.825595001</v>
      </c>
      <c r="T335" s="5">
        <v>4066849.188966</v>
      </c>
      <c r="V335" s="5">
        <v>689991.85576199996</v>
      </c>
      <c r="W335" s="5">
        <v>2472092.570996</v>
      </c>
      <c r="Y335" s="5">
        <v>111173.786198</v>
      </c>
      <c r="Z335" s="5">
        <v>68621.598914000002</v>
      </c>
      <c r="AA335" s="5">
        <v>1803665.9854590001</v>
      </c>
      <c r="AD335" s="5">
        <v>500272</v>
      </c>
      <c r="AE335" s="5">
        <v>500272</v>
      </c>
      <c r="AG335" s="5">
        <v>-25537</v>
      </c>
      <c r="AH335" s="6">
        <v>24005599.543594006</v>
      </c>
      <c r="AI335" s="6">
        <v>51489646.410132006</v>
      </c>
    </row>
    <row r="336" spans="1:35" s="11" customFormat="1" x14ac:dyDescent="0.25">
      <c r="A336" s="8" t="s">
        <v>672</v>
      </c>
      <c r="B336" s="8" t="s">
        <v>673</v>
      </c>
      <c r="C336" s="8" t="s">
        <v>499</v>
      </c>
      <c r="D336" s="9"/>
      <c r="E336" s="9">
        <v>5603061.5282420004</v>
      </c>
      <c r="F336" s="9"/>
      <c r="G336" s="9">
        <v>107037.218033</v>
      </c>
      <c r="H336" s="9"/>
      <c r="I336" s="9"/>
      <c r="J336" s="9"/>
      <c r="K336" s="9"/>
      <c r="L336" s="9">
        <v>81500.027369999996</v>
      </c>
      <c r="M336" s="9"/>
      <c r="N336" s="9"/>
      <c r="O336" s="10">
        <v>5791598.7736450005</v>
      </c>
      <c r="P336" s="46">
        <v>5791598.7736449996</v>
      </c>
      <c r="Q336" s="46" t="b">
        <v>1</v>
      </c>
      <c r="R336" s="9"/>
      <c r="S336" s="9"/>
      <c r="T336" s="9">
        <v>4066849.188966</v>
      </c>
      <c r="U336" s="9"/>
      <c r="V336" s="9">
        <v>148714.095333</v>
      </c>
      <c r="W336" s="9"/>
      <c r="X336" s="9"/>
      <c r="Y336" s="9">
        <v>111173.786198</v>
      </c>
      <c r="Z336" s="9"/>
      <c r="AA336" s="9"/>
      <c r="AB336" s="9"/>
      <c r="AC336" s="9"/>
      <c r="AD336" s="9">
        <v>114927.81628499999</v>
      </c>
      <c r="AE336" s="9">
        <v>114927.81628499999</v>
      </c>
      <c r="AF336" s="9"/>
      <c r="AG336" s="9"/>
      <c r="AH336" s="10">
        <v>4441664.8867820008</v>
      </c>
      <c r="AI336" s="10">
        <v>10233263.660427</v>
      </c>
    </row>
    <row r="337" spans="1:35" s="15" customFormat="1" x14ac:dyDescent="0.25">
      <c r="A337" s="12" t="s">
        <v>674</v>
      </c>
      <c r="B337" s="12" t="s">
        <v>675</v>
      </c>
      <c r="C337" s="12" t="s">
        <v>499</v>
      </c>
      <c r="D337" s="13">
        <v>17571816.677494001</v>
      </c>
      <c r="E337" s="13"/>
      <c r="F337" s="13"/>
      <c r="G337" s="13">
        <v>389585.57041599997</v>
      </c>
      <c r="H337" s="13">
        <v>2413287.327819</v>
      </c>
      <c r="I337" s="13"/>
      <c r="J337" s="13"/>
      <c r="K337" s="13"/>
      <c r="L337" s="13"/>
      <c r="M337" s="13">
        <v>50305.584332999999</v>
      </c>
      <c r="N337" s="13">
        <v>1267452.9328320001</v>
      </c>
      <c r="O337" s="14">
        <v>21692448.092893999</v>
      </c>
      <c r="P337" s="46">
        <v>21692448.092893999</v>
      </c>
      <c r="Q337" s="46" t="b">
        <v>1</v>
      </c>
      <c r="R337" s="13">
        <v>244463.73170400001</v>
      </c>
      <c r="S337" s="13">
        <v>14074005.825595001</v>
      </c>
      <c r="T337" s="13"/>
      <c r="U337" s="13"/>
      <c r="V337" s="13">
        <v>541277.76042900002</v>
      </c>
      <c r="W337" s="13">
        <v>2472092.570996</v>
      </c>
      <c r="X337" s="13"/>
      <c r="Y337" s="13"/>
      <c r="Z337" s="13">
        <v>68621.598914000002</v>
      </c>
      <c r="AA337" s="13">
        <v>1803665.9854590001</v>
      </c>
      <c r="AB337" s="13"/>
      <c r="AC337" s="13"/>
      <c r="AD337" s="13">
        <v>385344.18371499999</v>
      </c>
      <c r="AE337" s="13">
        <v>385344.18371499999</v>
      </c>
      <c r="AF337" s="13"/>
      <c r="AG337" s="13">
        <v>-25537</v>
      </c>
      <c r="AH337" s="14">
        <v>19563934.656812005</v>
      </c>
      <c r="AI337" s="14">
        <v>41256382.749706</v>
      </c>
    </row>
    <row r="338" spans="1:35" x14ac:dyDescent="0.25">
      <c r="A338" s="1" t="s">
        <v>676</v>
      </c>
      <c r="B338" s="1" t="s">
        <v>677</v>
      </c>
      <c r="C338" s="1"/>
      <c r="D338" s="5">
        <v>4096530.3624829999</v>
      </c>
      <c r="E338" s="5">
        <v>3481994.0672570001</v>
      </c>
      <c r="G338" s="5">
        <v>675670.82266599999</v>
      </c>
      <c r="H338" s="5">
        <v>1635445.205665</v>
      </c>
      <c r="L338" s="5">
        <v>20753.128850000001</v>
      </c>
      <c r="M338" s="5">
        <v>53999.641267999999</v>
      </c>
      <c r="N338" s="5">
        <v>1587467.0098270001</v>
      </c>
      <c r="O338" s="6">
        <v>11551860.238016002</v>
      </c>
      <c r="P338" s="46">
        <v>11551860.238017</v>
      </c>
      <c r="Q338" s="46" t="b">
        <v>1</v>
      </c>
      <c r="R338" s="5">
        <v>90883.981184000004</v>
      </c>
      <c r="S338" s="5">
        <v>3247191.2083259998</v>
      </c>
      <c r="T338" s="5">
        <v>2527322.7283029999</v>
      </c>
      <c r="V338" s="5">
        <v>938755.48134299996</v>
      </c>
      <c r="W338" s="5">
        <v>1675296.5536219999</v>
      </c>
      <c r="Y338" s="5">
        <v>28309.240919</v>
      </c>
      <c r="Z338" s="5">
        <v>73660.643719</v>
      </c>
      <c r="AA338" s="5">
        <v>2259066.3325589998</v>
      </c>
      <c r="AC338" s="5">
        <v>634102</v>
      </c>
      <c r="AD338" s="5">
        <v>613079</v>
      </c>
      <c r="AE338" s="5">
        <v>1247181</v>
      </c>
      <c r="AG338" s="5">
        <v>-102274</v>
      </c>
      <c r="AH338" s="6">
        <v>11985393.169975001</v>
      </c>
      <c r="AI338" s="6">
        <v>23537253.407991003</v>
      </c>
    </row>
    <row r="339" spans="1:35" s="11" customFormat="1" x14ac:dyDescent="0.25">
      <c r="A339" s="8" t="s">
        <v>678</v>
      </c>
      <c r="B339" s="8" t="s">
        <v>679</v>
      </c>
      <c r="C339" s="8" t="s">
        <v>499</v>
      </c>
      <c r="D339" s="9"/>
      <c r="E339" s="9">
        <v>3481994.0672570001</v>
      </c>
      <c r="F339" s="9"/>
      <c r="G339" s="9">
        <v>307471.62152300001</v>
      </c>
      <c r="H339" s="9"/>
      <c r="I339" s="9"/>
      <c r="J339" s="9"/>
      <c r="K339" s="9"/>
      <c r="L339" s="9">
        <v>20753.128850000001</v>
      </c>
      <c r="M339" s="9"/>
      <c r="N339" s="9"/>
      <c r="O339" s="10">
        <v>3810218.8176299999</v>
      </c>
      <c r="P339" s="46">
        <v>3810218.8176299999</v>
      </c>
      <c r="Q339" s="46" t="b">
        <v>1</v>
      </c>
      <c r="R339" s="9"/>
      <c r="S339" s="9"/>
      <c r="T339" s="9">
        <v>2527322.7283029999</v>
      </c>
      <c r="U339" s="9"/>
      <c r="V339" s="9">
        <v>427191.25997299998</v>
      </c>
      <c r="W339" s="9"/>
      <c r="X339" s="9"/>
      <c r="Y339" s="9">
        <v>28309.240919</v>
      </c>
      <c r="Z339" s="9"/>
      <c r="AA339" s="9"/>
      <c r="AB339" s="9"/>
      <c r="AC339" s="9">
        <v>283163.24660000001</v>
      </c>
      <c r="AD339" s="9">
        <v>273775.26023000001</v>
      </c>
      <c r="AE339" s="9">
        <v>556938.50683000009</v>
      </c>
      <c r="AF339" s="9"/>
      <c r="AG339" s="9"/>
      <c r="AH339" s="10">
        <v>3539761.736025</v>
      </c>
      <c r="AI339" s="10">
        <v>7349980.5536550004</v>
      </c>
    </row>
    <row r="340" spans="1:35" s="15" customFormat="1" x14ac:dyDescent="0.25">
      <c r="A340" s="12" t="s">
        <v>680</v>
      </c>
      <c r="B340" s="12" t="s">
        <v>681</v>
      </c>
      <c r="C340" s="12" t="s">
        <v>499</v>
      </c>
      <c r="D340" s="13">
        <v>4096530.3624829999</v>
      </c>
      <c r="E340" s="13"/>
      <c r="F340" s="13"/>
      <c r="G340" s="13">
        <v>368199.20114299998</v>
      </c>
      <c r="H340" s="13">
        <v>1635445.205665</v>
      </c>
      <c r="I340" s="13"/>
      <c r="J340" s="13"/>
      <c r="K340" s="13"/>
      <c r="L340" s="13"/>
      <c r="M340" s="13">
        <v>53999.641267999999</v>
      </c>
      <c r="N340" s="13">
        <v>1587467.0098270001</v>
      </c>
      <c r="O340" s="14">
        <v>7741641.4203859996</v>
      </c>
      <c r="P340" s="46">
        <v>7741641.4203869998</v>
      </c>
      <c r="Q340" s="46" t="b">
        <v>1</v>
      </c>
      <c r="R340" s="13">
        <v>90883.981184000004</v>
      </c>
      <c r="S340" s="13">
        <v>3247191.2083259998</v>
      </c>
      <c r="T340" s="13"/>
      <c r="U340" s="13"/>
      <c r="V340" s="13">
        <v>511564.22136899998</v>
      </c>
      <c r="W340" s="13">
        <v>1675296.5536219999</v>
      </c>
      <c r="X340" s="13"/>
      <c r="Y340" s="13"/>
      <c r="Z340" s="13">
        <v>73660.643719</v>
      </c>
      <c r="AA340" s="13">
        <v>2259066.3325589998</v>
      </c>
      <c r="AB340" s="13"/>
      <c r="AC340" s="13">
        <v>350938.75339999999</v>
      </c>
      <c r="AD340" s="13">
        <v>339303.73976999999</v>
      </c>
      <c r="AE340" s="13">
        <v>690242.49316999991</v>
      </c>
      <c r="AF340" s="13"/>
      <c r="AG340" s="13">
        <v>-102274</v>
      </c>
      <c r="AH340" s="14">
        <v>8445631.4339489993</v>
      </c>
      <c r="AI340" s="14">
        <v>16187272.854334999</v>
      </c>
    </row>
    <row r="341" spans="1:35" x14ac:dyDescent="0.25">
      <c r="A341" s="1" t="s">
        <v>682</v>
      </c>
      <c r="B341" s="1" t="s">
        <v>683</v>
      </c>
      <c r="C341" s="1"/>
      <c r="D341" s="5">
        <v>1214835.004071</v>
      </c>
      <c r="E341" s="5">
        <v>6188549.2392969998</v>
      </c>
      <c r="G341" s="5">
        <v>814515.06555000006</v>
      </c>
      <c r="H341" s="5">
        <v>1629321.244255</v>
      </c>
      <c r="L341" s="5">
        <v>20753.128850000001</v>
      </c>
      <c r="M341" s="5">
        <v>49599.977952000001</v>
      </c>
      <c r="N341" s="5">
        <v>2899255.6819469999</v>
      </c>
      <c r="O341" s="6">
        <v>12816829.341922</v>
      </c>
      <c r="P341" s="46">
        <v>12816829.341922</v>
      </c>
      <c r="Q341" s="46" t="b">
        <v>1</v>
      </c>
      <c r="R341" s="5">
        <v>69396.097804999998</v>
      </c>
      <c r="S341" s="5">
        <v>920517.37228000001</v>
      </c>
      <c r="T341" s="5">
        <v>4491811.5440729996</v>
      </c>
      <c r="V341" s="5">
        <v>1131661.2420890001</v>
      </c>
      <c r="W341" s="5">
        <v>1669023.367942</v>
      </c>
      <c r="Y341" s="5">
        <v>28309.240919</v>
      </c>
      <c r="Z341" s="5">
        <v>67659.084738000005</v>
      </c>
      <c r="AA341" s="5">
        <v>4125824.8896010001</v>
      </c>
      <c r="AG341" s="5">
        <v>-54491</v>
      </c>
      <c r="AH341" s="6">
        <v>12449711.839446999</v>
      </c>
      <c r="AI341" s="6">
        <v>25266541.181368999</v>
      </c>
    </row>
    <row r="342" spans="1:35" s="11" customFormat="1" x14ac:dyDescent="0.25">
      <c r="A342" s="8" t="s">
        <v>684</v>
      </c>
      <c r="B342" s="8" t="s">
        <v>685</v>
      </c>
      <c r="C342" s="8" t="s">
        <v>499</v>
      </c>
      <c r="D342" s="9"/>
      <c r="E342" s="9">
        <v>6188549.2392969998</v>
      </c>
      <c r="F342" s="9"/>
      <c r="G342" s="9">
        <v>487334.98431199999</v>
      </c>
      <c r="H342" s="9"/>
      <c r="I342" s="9"/>
      <c r="J342" s="9"/>
      <c r="K342" s="9"/>
      <c r="L342" s="9">
        <v>20753.128850000001</v>
      </c>
      <c r="M342" s="9"/>
      <c r="N342" s="9"/>
      <c r="O342" s="10">
        <v>6696637.3524589995</v>
      </c>
      <c r="P342" s="46">
        <v>6696637.3524590004</v>
      </c>
      <c r="Q342" s="46" t="b">
        <v>1</v>
      </c>
      <c r="R342" s="9"/>
      <c r="S342" s="9"/>
      <c r="T342" s="9">
        <v>4491811.5440729996</v>
      </c>
      <c r="U342" s="9"/>
      <c r="V342" s="9">
        <v>677087.67705499998</v>
      </c>
      <c r="W342" s="9"/>
      <c r="X342" s="9"/>
      <c r="Y342" s="9">
        <v>28309.240919</v>
      </c>
      <c r="Z342" s="9"/>
      <c r="AA342" s="9"/>
      <c r="AB342" s="9"/>
      <c r="AC342" s="9"/>
      <c r="AD342" s="9"/>
      <c r="AE342" s="9"/>
      <c r="AF342" s="9"/>
      <c r="AG342" s="9"/>
      <c r="AH342" s="10">
        <v>5197208.4620469995</v>
      </c>
      <c r="AI342" s="10">
        <v>11893845.814505998</v>
      </c>
    </row>
    <row r="343" spans="1:35" x14ac:dyDescent="0.25">
      <c r="A343" s="16" t="s">
        <v>686</v>
      </c>
      <c r="B343" s="16" t="s">
        <v>687</v>
      </c>
      <c r="C343" s="16" t="s">
        <v>499</v>
      </c>
      <c r="D343" s="13">
        <v>1214835.004071</v>
      </c>
      <c r="E343" s="13"/>
      <c r="G343" s="5">
        <v>327180.08123800001</v>
      </c>
      <c r="H343" s="13">
        <v>1629321.244255</v>
      </c>
      <c r="L343" s="13"/>
      <c r="M343" s="13">
        <v>49599.977952000001</v>
      </c>
      <c r="N343" s="13">
        <v>2899255.6819469999</v>
      </c>
      <c r="O343" s="6">
        <v>6120191.9894629996</v>
      </c>
      <c r="P343" s="46">
        <v>6120191.9894629996</v>
      </c>
      <c r="Q343" s="46" t="b">
        <v>1</v>
      </c>
      <c r="R343" s="13">
        <v>69396.097804999998</v>
      </c>
      <c r="S343" s="13">
        <v>920517.37228000001</v>
      </c>
      <c r="T343" s="13"/>
      <c r="V343" s="5">
        <v>454573.56503400003</v>
      </c>
      <c r="W343" s="13">
        <v>1669023.367942</v>
      </c>
      <c r="Y343" s="13"/>
      <c r="Z343" s="13">
        <v>67659.084738000005</v>
      </c>
      <c r="AA343" s="13">
        <v>4125824.8896010001</v>
      </c>
      <c r="AG343" s="13">
        <v>-54491</v>
      </c>
      <c r="AH343" s="6">
        <v>7252503.3773999996</v>
      </c>
      <c r="AI343" s="6">
        <v>13372695.366862999</v>
      </c>
    </row>
    <row r="344" spans="1:35" x14ac:dyDescent="0.25">
      <c r="A344" s="1" t="s">
        <v>688</v>
      </c>
      <c r="B344" s="1" t="s">
        <v>689</v>
      </c>
      <c r="C344" s="1"/>
      <c r="D344" s="5">
        <v>26175732.055854999</v>
      </c>
      <c r="E344" s="5">
        <v>5804846.869798</v>
      </c>
      <c r="G344" s="5">
        <v>636376.01837599999</v>
      </c>
      <c r="H344" s="5">
        <v>3154134.7155399998</v>
      </c>
      <c r="L344" s="5">
        <v>87278.113505000001</v>
      </c>
      <c r="M344" s="5">
        <v>49184.915374999997</v>
      </c>
      <c r="N344" s="5">
        <v>2222592.4446589998</v>
      </c>
      <c r="O344" s="6">
        <v>38130145.133108005</v>
      </c>
      <c r="P344" s="46">
        <v>38130145.133107997</v>
      </c>
      <c r="Q344" s="46" t="b">
        <v>1</v>
      </c>
      <c r="R344" s="5">
        <v>596478.31401600002</v>
      </c>
      <c r="S344" s="5">
        <v>20732928.284097001</v>
      </c>
      <c r="T344" s="5">
        <v>4213310.2885840004</v>
      </c>
      <c r="V344" s="5">
        <v>884160.53410199995</v>
      </c>
      <c r="W344" s="5">
        <v>3230992.3929579998</v>
      </c>
      <c r="Y344" s="5">
        <v>119055.645055</v>
      </c>
      <c r="Z344" s="5">
        <v>67092.899929000007</v>
      </c>
      <c r="AA344" s="5">
        <v>3162890.1461550002</v>
      </c>
      <c r="AC344" s="5">
        <v>649270</v>
      </c>
      <c r="AD344" s="5">
        <v>662608</v>
      </c>
      <c r="AE344" s="5">
        <v>1311878</v>
      </c>
      <c r="AH344" s="6">
        <v>34318786.504896</v>
      </c>
      <c r="AI344" s="6">
        <v>72448931.638004005</v>
      </c>
    </row>
    <row r="345" spans="1:35" s="11" customFormat="1" x14ac:dyDescent="0.25">
      <c r="A345" s="8" t="s">
        <v>690</v>
      </c>
      <c r="B345" s="8" t="s">
        <v>691</v>
      </c>
      <c r="C345" s="8" t="s">
        <v>499</v>
      </c>
      <c r="D345" s="9"/>
      <c r="E345" s="9">
        <v>5804846.869798</v>
      </c>
      <c r="F345" s="9"/>
      <c r="G345" s="9">
        <v>106422.62501800001</v>
      </c>
      <c r="H345" s="9"/>
      <c r="I345" s="9"/>
      <c r="J345" s="9"/>
      <c r="K345" s="9"/>
      <c r="L345" s="9">
        <v>87278.113505000001</v>
      </c>
      <c r="M345" s="9"/>
      <c r="N345" s="9"/>
      <c r="O345" s="10">
        <v>5998547.6083209999</v>
      </c>
      <c r="P345" s="46">
        <v>5998547.6083199997</v>
      </c>
      <c r="Q345" s="46" t="b">
        <v>1</v>
      </c>
      <c r="R345" s="9"/>
      <c r="S345" s="9"/>
      <c r="T345" s="9">
        <v>4213310.2885840004</v>
      </c>
      <c r="U345" s="9"/>
      <c r="V345" s="9">
        <v>147860.19940899999</v>
      </c>
      <c r="W345" s="9"/>
      <c r="X345" s="9"/>
      <c r="Y345" s="9">
        <v>119055.645055</v>
      </c>
      <c r="Z345" s="9"/>
      <c r="AA345" s="9"/>
      <c r="AB345" s="9"/>
      <c r="AC345" s="9">
        <v>110317.36785900001</v>
      </c>
      <c r="AD345" s="9">
        <v>112583.62542900001</v>
      </c>
      <c r="AE345" s="9">
        <v>222900.993288</v>
      </c>
      <c r="AF345" s="9"/>
      <c r="AG345" s="9"/>
      <c r="AH345" s="10">
        <v>4703127.1263359999</v>
      </c>
      <c r="AI345" s="10">
        <v>10701674.734657001</v>
      </c>
    </row>
    <row r="346" spans="1:35" s="15" customFormat="1" x14ac:dyDescent="0.25">
      <c r="A346" s="12" t="s">
        <v>692</v>
      </c>
      <c r="B346" s="12" t="s">
        <v>693</v>
      </c>
      <c r="C346" s="12" t="s">
        <v>499</v>
      </c>
      <c r="D346" s="13">
        <v>26175732.055854999</v>
      </c>
      <c r="E346" s="13"/>
      <c r="F346" s="13"/>
      <c r="G346" s="13">
        <v>529953.39335799997</v>
      </c>
      <c r="H346" s="13">
        <v>3154134.7155399998</v>
      </c>
      <c r="I346" s="13"/>
      <c r="J346" s="13"/>
      <c r="K346" s="13"/>
      <c r="L346" s="13"/>
      <c r="M346" s="13">
        <v>49184.915374999997</v>
      </c>
      <c r="N346" s="13">
        <v>2222592.4446589998</v>
      </c>
      <c r="O346" s="14">
        <v>32131597.524786998</v>
      </c>
      <c r="P346" s="46">
        <v>32131597.524787001</v>
      </c>
      <c r="Q346" s="46" t="b">
        <v>1</v>
      </c>
      <c r="R346" s="13">
        <v>596478.31401600002</v>
      </c>
      <c r="S346" s="13">
        <v>20732928.284097001</v>
      </c>
      <c r="T346" s="13"/>
      <c r="U346" s="13"/>
      <c r="V346" s="13">
        <v>736300.33469299995</v>
      </c>
      <c r="W346" s="13">
        <v>3230992.3929579998</v>
      </c>
      <c r="X346" s="13"/>
      <c r="Y346" s="13"/>
      <c r="Z346" s="13">
        <v>67092.899929000007</v>
      </c>
      <c r="AA346" s="13">
        <v>3162890.1461550002</v>
      </c>
      <c r="AB346" s="13"/>
      <c r="AC346" s="13">
        <v>538952.63214100001</v>
      </c>
      <c r="AD346" s="13">
        <v>550024.37457099999</v>
      </c>
      <c r="AE346" s="13">
        <v>1088977.0067119999</v>
      </c>
      <c r="AF346" s="13"/>
      <c r="AG346" s="13"/>
      <c r="AH346" s="14">
        <v>29615659.378559999</v>
      </c>
      <c r="AI346" s="14">
        <v>61747256.903347</v>
      </c>
    </row>
    <row r="347" spans="1:35" x14ac:dyDescent="0.25">
      <c r="A347" s="1" t="s">
        <v>694</v>
      </c>
      <c r="B347" s="1" t="s">
        <v>695</v>
      </c>
      <c r="C347" s="1"/>
      <c r="D347" s="5">
        <v>23443340.841081999</v>
      </c>
      <c r="E347" s="5">
        <v>4183721.2116200002</v>
      </c>
      <c r="G347" s="5">
        <v>451050.16268100002</v>
      </c>
      <c r="H347" s="5">
        <v>2711570.5731589999</v>
      </c>
      <c r="L347" s="5">
        <v>20753.128850000001</v>
      </c>
      <c r="M347" s="5">
        <v>47981.233902</v>
      </c>
      <c r="N347" s="5">
        <v>1910123.375188</v>
      </c>
      <c r="O347" s="6">
        <v>32768540.526481997</v>
      </c>
      <c r="P347" s="46">
        <v>32768540.526480999</v>
      </c>
      <c r="Q347" s="46" t="b">
        <v>1</v>
      </c>
      <c r="R347" s="5">
        <v>583798.21155999997</v>
      </c>
      <c r="S347" s="5">
        <v>18519107.783603001</v>
      </c>
      <c r="T347" s="5">
        <v>3036654.716457</v>
      </c>
      <c r="V347" s="5">
        <v>626674.70367700001</v>
      </c>
      <c r="W347" s="5">
        <v>2777644.1670929999</v>
      </c>
      <c r="Y347" s="5">
        <v>28309.240919</v>
      </c>
      <c r="Z347" s="5">
        <v>65450.963981000001</v>
      </c>
      <c r="AA347" s="5">
        <v>2718226.8237439999</v>
      </c>
      <c r="AG347" s="5">
        <v>-94458</v>
      </c>
      <c r="AH347" s="6">
        <v>28261408.611034002</v>
      </c>
      <c r="AI347" s="6">
        <v>61029949.137515999</v>
      </c>
    </row>
    <row r="348" spans="1:35" s="11" customFormat="1" x14ac:dyDescent="0.25">
      <c r="A348" s="8" t="s">
        <v>696</v>
      </c>
      <c r="B348" s="8" t="s">
        <v>697</v>
      </c>
      <c r="C348" s="8" t="s">
        <v>499</v>
      </c>
      <c r="D348" s="9"/>
      <c r="E348" s="9">
        <v>4183721.2116200002</v>
      </c>
      <c r="F348" s="9"/>
      <c r="G348" s="9">
        <v>63644.430657999997</v>
      </c>
      <c r="H348" s="9"/>
      <c r="I348" s="9"/>
      <c r="J348" s="9"/>
      <c r="K348" s="9"/>
      <c r="L348" s="9">
        <v>20753.128850000001</v>
      </c>
      <c r="M348" s="9"/>
      <c r="N348" s="9"/>
      <c r="O348" s="10">
        <v>4268118.7711279998</v>
      </c>
      <c r="P348" s="46">
        <v>4268118.7711279998</v>
      </c>
      <c r="Q348" s="46" t="b">
        <v>1</v>
      </c>
      <c r="R348" s="9"/>
      <c r="S348" s="9"/>
      <c r="T348" s="9">
        <v>3036654.716457</v>
      </c>
      <c r="U348" s="9"/>
      <c r="V348" s="9">
        <v>88425.541154999999</v>
      </c>
      <c r="W348" s="9"/>
      <c r="X348" s="9"/>
      <c r="Y348" s="9">
        <v>28309.240919</v>
      </c>
      <c r="Z348" s="9"/>
      <c r="AA348" s="9"/>
      <c r="AB348" s="9"/>
      <c r="AC348" s="9"/>
      <c r="AD348" s="9"/>
      <c r="AE348" s="9"/>
      <c r="AF348" s="9"/>
      <c r="AG348" s="9"/>
      <c r="AH348" s="10">
        <v>3153389.4985310002</v>
      </c>
      <c r="AI348" s="10">
        <v>7421508.2696589995</v>
      </c>
    </row>
    <row r="349" spans="1:35" s="15" customFormat="1" x14ac:dyDescent="0.25">
      <c r="A349" s="12" t="s">
        <v>698</v>
      </c>
      <c r="B349" s="12" t="s">
        <v>699</v>
      </c>
      <c r="C349" s="12" t="s">
        <v>499</v>
      </c>
      <c r="D349" s="13">
        <v>23443340.841081999</v>
      </c>
      <c r="E349" s="13"/>
      <c r="F349" s="13"/>
      <c r="G349" s="13">
        <v>387405.73202300002</v>
      </c>
      <c r="H349" s="13">
        <v>2711570.5731589999</v>
      </c>
      <c r="I349" s="13"/>
      <c r="J349" s="13"/>
      <c r="K349" s="13"/>
      <c r="L349" s="13"/>
      <c r="M349" s="13">
        <v>47981.233902</v>
      </c>
      <c r="N349" s="13">
        <v>1910123.375188</v>
      </c>
      <c r="O349" s="14">
        <v>28500421.755354002</v>
      </c>
      <c r="P349" s="46">
        <v>28500421.755353</v>
      </c>
      <c r="Q349" s="46" t="b">
        <v>1</v>
      </c>
      <c r="R349" s="13">
        <v>583798.21155999997</v>
      </c>
      <c r="S349" s="13">
        <v>18519107.783603001</v>
      </c>
      <c r="T349" s="13"/>
      <c r="U349" s="13"/>
      <c r="V349" s="13">
        <v>538249.16252100002</v>
      </c>
      <c r="W349" s="13">
        <v>2777644.1670929999</v>
      </c>
      <c r="X349" s="13"/>
      <c r="Y349" s="13"/>
      <c r="Z349" s="13">
        <v>65450.963981000001</v>
      </c>
      <c r="AA349" s="13">
        <v>2718226.8237439999</v>
      </c>
      <c r="AB349" s="13"/>
      <c r="AC349" s="13"/>
      <c r="AD349" s="13"/>
      <c r="AE349" s="13"/>
      <c r="AF349" s="13"/>
      <c r="AG349" s="13">
        <v>-94458</v>
      </c>
      <c r="AH349" s="14">
        <v>25108019.112502001</v>
      </c>
      <c r="AI349" s="14">
        <v>53608440.867856003</v>
      </c>
    </row>
    <row r="350" spans="1:35" x14ac:dyDescent="0.25">
      <c r="A350" s="1" t="s">
        <v>700</v>
      </c>
      <c r="B350" s="1" t="s">
        <v>701</v>
      </c>
      <c r="C350" s="1"/>
      <c r="D350" s="5">
        <v>18160475.293161999</v>
      </c>
      <c r="E350" s="5">
        <v>4715606.8401380004</v>
      </c>
      <c r="G350" s="5">
        <v>827460.86732700001</v>
      </c>
      <c r="H350" s="5">
        <v>2544255.6312040002</v>
      </c>
      <c r="L350" s="5">
        <v>46831.510563000003</v>
      </c>
      <c r="M350" s="5">
        <v>51509.265806000003</v>
      </c>
      <c r="N350" s="5">
        <v>2089776.155581</v>
      </c>
      <c r="O350" s="6">
        <v>28435915.563781004</v>
      </c>
      <c r="P350" s="46">
        <v>28435915.563781001</v>
      </c>
      <c r="Q350" s="46" t="b">
        <v>1</v>
      </c>
      <c r="R350" s="5">
        <v>496587.77825799998</v>
      </c>
      <c r="S350" s="5">
        <v>14301552.75574</v>
      </c>
      <c r="T350" s="5">
        <v>3422711.2725129998</v>
      </c>
      <c r="V350" s="5">
        <v>1149647.725996</v>
      </c>
      <c r="W350" s="5">
        <v>2606252.2154359999</v>
      </c>
      <c r="Y350" s="5">
        <v>63882.633057999999</v>
      </c>
      <c r="Z350" s="5">
        <v>70263.534862</v>
      </c>
      <c r="AA350" s="5">
        <v>2973884.1351859998</v>
      </c>
      <c r="AG350" s="5">
        <v>-152537</v>
      </c>
      <c r="AH350" s="6">
        <v>24932245.051049002</v>
      </c>
      <c r="AI350" s="6">
        <v>53368160.614830002</v>
      </c>
    </row>
    <row r="351" spans="1:35" s="11" customFormat="1" x14ac:dyDescent="0.25">
      <c r="A351" s="8" t="s">
        <v>702</v>
      </c>
      <c r="B351" s="8" t="s">
        <v>703</v>
      </c>
      <c r="C351" s="8" t="s">
        <v>499</v>
      </c>
      <c r="D351" s="9"/>
      <c r="E351" s="9">
        <v>4715606.8401380004</v>
      </c>
      <c r="F351" s="9"/>
      <c r="G351" s="9">
        <v>166129.550001</v>
      </c>
      <c r="H351" s="9"/>
      <c r="I351" s="9"/>
      <c r="J351" s="9"/>
      <c r="K351" s="9"/>
      <c r="L351" s="9">
        <v>46831.510563000003</v>
      </c>
      <c r="M351" s="9"/>
      <c r="N351" s="9"/>
      <c r="O351" s="10">
        <v>4928567.9007020006</v>
      </c>
      <c r="P351" s="46">
        <v>4928567.9007019997</v>
      </c>
      <c r="Q351" s="46" t="b">
        <v>1</v>
      </c>
      <c r="R351" s="9"/>
      <c r="S351" s="9"/>
      <c r="T351" s="9">
        <v>3422711.2725129998</v>
      </c>
      <c r="U351" s="9"/>
      <c r="V351" s="9">
        <v>230815.09581999999</v>
      </c>
      <c r="W351" s="9"/>
      <c r="X351" s="9"/>
      <c r="Y351" s="9">
        <v>63882.633057999999</v>
      </c>
      <c r="Z351" s="9"/>
      <c r="AA351" s="9"/>
      <c r="AB351" s="9"/>
      <c r="AC351" s="9"/>
      <c r="AD351" s="9"/>
      <c r="AE351" s="9"/>
      <c r="AF351" s="9"/>
      <c r="AG351" s="9"/>
      <c r="AH351" s="10">
        <v>3717409.0013909996</v>
      </c>
      <c r="AI351" s="10">
        <v>8645976.9020930007</v>
      </c>
    </row>
    <row r="352" spans="1:35" s="15" customFormat="1" x14ac:dyDescent="0.25">
      <c r="A352" s="12" t="s">
        <v>704</v>
      </c>
      <c r="B352" s="12" t="s">
        <v>705</v>
      </c>
      <c r="C352" s="12" t="s">
        <v>499</v>
      </c>
      <c r="D352" s="13">
        <v>18160475.293161999</v>
      </c>
      <c r="E352" s="13"/>
      <c r="F352" s="13"/>
      <c r="G352" s="13">
        <v>661331.31732599996</v>
      </c>
      <c r="H352" s="13">
        <v>2544255.6312040002</v>
      </c>
      <c r="I352" s="13"/>
      <c r="J352" s="13"/>
      <c r="K352" s="13"/>
      <c r="L352" s="13"/>
      <c r="M352" s="13">
        <v>51509.265806000003</v>
      </c>
      <c r="N352" s="13">
        <v>2089776.155581</v>
      </c>
      <c r="O352" s="14">
        <v>23507347.663079001</v>
      </c>
      <c r="P352" s="46">
        <v>23507347.663079001</v>
      </c>
      <c r="Q352" s="46" t="b">
        <v>1</v>
      </c>
      <c r="R352" s="13">
        <v>496587.77825799998</v>
      </c>
      <c r="S352" s="13">
        <v>14301552.75574</v>
      </c>
      <c r="T352" s="13"/>
      <c r="U352" s="13"/>
      <c r="V352" s="13">
        <v>918832.63017599995</v>
      </c>
      <c r="W352" s="13">
        <v>2606252.2154359999</v>
      </c>
      <c r="X352" s="13"/>
      <c r="Y352" s="13"/>
      <c r="Z352" s="13">
        <v>70263.534862</v>
      </c>
      <c r="AA352" s="13">
        <v>2973884.1351859998</v>
      </c>
      <c r="AB352" s="13"/>
      <c r="AC352" s="13"/>
      <c r="AD352" s="13"/>
      <c r="AE352" s="13"/>
      <c r="AF352" s="13"/>
      <c r="AG352" s="13">
        <v>-152537</v>
      </c>
      <c r="AH352" s="14">
        <v>21214836.049658</v>
      </c>
      <c r="AI352" s="14">
        <v>44722183.712737001</v>
      </c>
    </row>
    <row r="353" spans="1:35" x14ac:dyDescent="0.25">
      <c r="A353" s="1" t="s">
        <v>706</v>
      </c>
      <c r="B353" s="1" t="s">
        <v>707</v>
      </c>
      <c r="C353" s="1"/>
      <c r="D353" s="5">
        <v>39259029.121702999</v>
      </c>
      <c r="E353" s="5">
        <v>7858730.7994510001</v>
      </c>
      <c r="G353" s="5">
        <v>995339.56759800005</v>
      </c>
      <c r="H353" s="5">
        <v>3520407.4491380001</v>
      </c>
      <c r="L353" s="5">
        <v>229872.86183499999</v>
      </c>
      <c r="M353" s="5">
        <v>49724.496724999997</v>
      </c>
      <c r="N353" s="5">
        <v>1032733.800348</v>
      </c>
      <c r="O353" s="6">
        <v>52945838.096798003</v>
      </c>
      <c r="P353" s="46">
        <v>52945838.096798003</v>
      </c>
      <c r="Q353" s="46" t="b">
        <v>1</v>
      </c>
      <c r="R353" s="5">
        <v>789498.06969200005</v>
      </c>
      <c r="S353" s="5">
        <v>31200888.789294001</v>
      </c>
      <c r="T353" s="5">
        <v>5704073.178022</v>
      </c>
      <c r="V353" s="5">
        <v>1382893.0353870001</v>
      </c>
      <c r="W353" s="5">
        <v>3606190.1960749999</v>
      </c>
      <c r="Y353" s="5">
        <v>313568.43940999999</v>
      </c>
      <c r="Z353" s="5">
        <v>67828.940180999998</v>
      </c>
      <c r="AA353" s="5">
        <v>1469645.759199</v>
      </c>
      <c r="AG353" s="5">
        <v>-141102</v>
      </c>
      <c r="AH353" s="6">
        <v>44393484.407260008</v>
      </c>
      <c r="AI353" s="6">
        <v>97339322.504058003</v>
      </c>
    </row>
    <row r="354" spans="1:35" s="11" customFormat="1" x14ac:dyDescent="0.25">
      <c r="A354" s="8" t="s">
        <v>708</v>
      </c>
      <c r="B354" s="8" t="s">
        <v>709</v>
      </c>
      <c r="C354" s="8" t="s">
        <v>499</v>
      </c>
      <c r="D354" s="9"/>
      <c r="E354" s="9">
        <v>7858730.7994510001</v>
      </c>
      <c r="F354" s="9"/>
      <c r="G354" s="9">
        <v>162430.01115400001</v>
      </c>
      <c r="H354" s="9"/>
      <c r="I354" s="9"/>
      <c r="J354" s="9"/>
      <c r="K354" s="9"/>
      <c r="L354" s="9">
        <v>229872.86183499999</v>
      </c>
      <c r="M354" s="9"/>
      <c r="N354" s="9"/>
      <c r="O354" s="10">
        <v>8251033.6724399999</v>
      </c>
      <c r="P354" s="46">
        <v>8251033.6724399999</v>
      </c>
      <c r="Q354" s="46" t="b">
        <v>1</v>
      </c>
      <c r="R354" s="9"/>
      <c r="S354" s="9"/>
      <c r="T354" s="9">
        <v>5704073.178022</v>
      </c>
      <c r="U354" s="9"/>
      <c r="V354" s="9">
        <v>225675.074593</v>
      </c>
      <c r="W354" s="9"/>
      <c r="X354" s="9"/>
      <c r="Y354" s="9">
        <v>313568.43940999999</v>
      </c>
      <c r="Z354" s="9"/>
      <c r="AA354" s="9"/>
      <c r="AB354" s="9"/>
      <c r="AC354" s="9"/>
      <c r="AD354" s="9"/>
      <c r="AE354" s="9"/>
      <c r="AF354" s="9"/>
      <c r="AG354" s="9"/>
      <c r="AH354" s="10">
        <v>6243316.6920250002</v>
      </c>
      <c r="AI354" s="10">
        <v>14494350.364465</v>
      </c>
    </row>
    <row r="355" spans="1:35" s="15" customFormat="1" x14ac:dyDescent="0.25">
      <c r="A355" s="12" t="s">
        <v>710</v>
      </c>
      <c r="B355" s="12" t="s">
        <v>711</v>
      </c>
      <c r="C355" s="12" t="s">
        <v>499</v>
      </c>
      <c r="D355" s="13">
        <v>39259029.121702999</v>
      </c>
      <c r="E355" s="13"/>
      <c r="F355" s="13"/>
      <c r="G355" s="13">
        <v>832909.55644299998</v>
      </c>
      <c r="H355" s="13">
        <v>3520407.4491380001</v>
      </c>
      <c r="I355" s="13"/>
      <c r="J355" s="13"/>
      <c r="K355" s="13"/>
      <c r="L355" s="13"/>
      <c r="M355" s="13">
        <v>49724.496724999997</v>
      </c>
      <c r="N355" s="13">
        <v>1032733.800348</v>
      </c>
      <c r="O355" s="14">
        <v>44694804.424356997</v>
      </c>
      <c r="P355" s="46">
        <v>44694804.424358003</v>
      </c>
      <c r="Q355" s="46" t="b">
        <v>1</v>
      </c>
      <c r="R355" s="13">
        <v>789498.06969200005</v>
      </c>
      <c r="S355" s="13">
        <v>31200888.789294001</v>
      </c>
      <c r="T355" s="13"/>
      <c r="U355" s="13"/>
      <c r="V355" s="13">
        <v>1157217.960794</v>
      </c>
      <c r="W355" s="13">
        <v>3606190.1960749999</v>
      </c>
      <c r="X355" s="13"/>
      <c r="Y355" s="13"/>
      <c r="Z355" s="13">
        <v>67828.940180999998</v>
      </c>
      <c r="AA355" s="13">
        <v>1469645.759199</v>
      </c>
      <c r="AB355" s="13"/>
      <c r="AC355" s="13"/>
      <c r="AD355" s="13"/>
      <c r="AE355" s="13"/>
      <c r="AF355" s="13"/>
      <c r="AG355" s="13">
        <v>-141102</v>
      </c>
      <c r="AH355" s="14">
        <v>38150167.715235002</v>
      </c>
      <c r="AI355" s="14">
        <v>82844972.139591992</v>
      </c>
    </row>
    <row r="356" spans="1:35" x14ac:dyDescent="0.25">
      <c r="A356" s="1" t="s">
        <v>712</v>
      </c>
      <c r="B356" s="1" t="s">
        <v>713</v>
      </c>
      <c r="C356" s="1"/>
      <c r="D356" s="5">
        <v>23291145.177606001</v>
      </c>
      <c r="E356" s="5">
        <v>3673751.9415859999</v>
      </c>
      <c r="G356" s="5">
        <v>638896.27834399999</v>
      </c>
      <c r="H356" s="5">
        <v>1838974.5968569999</v>
      </c>
      <c r="L356" s="5">
        <v>27639.847128000001</v>
      </c>
      <c r="M356" s="5">
        <v>49641.484210000002</v>
      </c>
      <c r="N356" s="5">
        <v>14381.088168</v>
      </c>
      <c r="O356" s="6">
        <v>29534430.413899001</v>
      </c>
      <c r="P356" s="46">
        <v>29534430.413897999</v>
      </c>
      <c r="Q356" s="46" t="b">
        <v>1</v>
      </c>
      <c r="R356" s="5">
        <v>496998.12537700002</v>
      </c>
      <c r="S356" s="5">
        <v>18481890.586073998</v>
      </c>
      <c r="T356" s="5">
        <v>2666505.6288950001</v>
      </c>
      <c r="V356" s="5">
        <v>887662.10288300004</v>
      </c>
      <c r="W356" s="5">
        <v>1883785.402067</v>
      </c>
      <c r="Y356" s="5">
        <v>37703.379426</v>
      </c>
      <c r="Z356" s="5">
        <v>67715.703219000003</v>
      </c>
      <c r="AA356" s="5">
        <v>20465.201421000002</v>
      </c>
      <c r="AC356" s="5">
        <v>634959</v>
      </c>
      <c r="AD356" s="5">
        <v>633621</v>
      </c>
      <c r="AE356" s="5">
        <v>1268580</v>
      </c>
      <c r="AG356" s="5">
        <v>-111696</v>
      </c>
      <c r="AH356" s="6">
        <v>25699610.129361995</v>
      </c>
      <c r="AI356" s="6">
        <v>55234040.543260992</v>
      </c>
    </row>
    <row r="357" spans="1:35" s="11" customFormat="1" x14ac:dyDescent="0.25">
      <c r="A357" s="8" t="s">
        <v>714</v>
      </c>
      <c r="B357" s="8" t="s">
        <v>715</v>
      </c>
      <c r="C357" s="8" t="s">
        <v>499</v>
      </c>
      <c r="D357" s="9"/>
      <c r="E357" s="9">
        <v>3673751.9415859999</v>
      </c>
      <c r="F357" s="9"/>
      <c r="G357" s="9">
        <v>89636.353061999995</v>
      </c>
      <c r="H357" s="9"/>
      <c r="I357" s="9"/>
      <c r="J357" s="9"/>
      <c r="K357" s="9"/>
      <c r="L357" s="9">
        <v>27639.847128000001</v>
      </c>
      <c r="M357" s="9"/>
      <c r="N357" s="9"/>
      <c r="O357" s="10">
        <v>3791028.1417760001</v>
      </c>
      <c r="P357" s="46">
        <v>3791028.1417760001</v>
      </c>
      <c r="Q357" s="46" t="b">
        <v>1</v>
      </c>
      <c r="R357" s="9"/>
      <c r="S357" s="9"/>
      <c r="T357" s="9">
        <v>2666505.6288950001</v>
      </c>
      <c r="U357" s="9"/>
      <c r="V357" s="9">
        <v>124537.888779</v>
      </c>
      <c r="W357" s="9"/>
      <c r="X357" s="9"/>
      <c r="Y357" s="9">
        <v>37703.379426</v>
      </c>
      <c r="Z357" s="9"/>
      <c r="AA357" s="9"/>
      <c r="AB357" s="9"/>
      <c r="AC357" s="9">
        <v>79355.163696000003</v>
      </c>
      <c r="AD357" s="9">
        <v>79187.944696000006</v>
      </c>
      <c r="AE357" s="9">
        <v>158543.10839200002</v>
      </c>
      <c r="AF357" s="9"/>
      <c r="AG357" s="9"/>
      <c r="AH357" s="10">
        <v>2987290.0054920004</v>
      </c>
      <c r="AI357" s="10">
        <v>6778318.147268001</v>
      </c>
    </row>
    <row r="358" spans="1:35" s="15" customFormat="1" x14ac:dyDescent="0.25">
      <c r="A358" s="12" t="s">
        <v>716</v>
      </c>
      <c r="B358" s="12" t="s">
        <v>717</v>
      </c>
      <c r="C358" s="12" t="s">
        <v>499</v>
      </c>
      <c r="D358" s="13">
        <v>23291145.177606001</v>
      </c>
      <c r="E358" s="13"/>
      <c r="F358" s="13"/>
      <c r="G358" s="13">
        <v>549259.92528199998</v>
      </c>
      <c r="H358" s="13">
        <v>1838974.5968569999</v>
      </c>
      <c r="I358" s="13"/>
      <c r="J358" s="13"/>
      <c r="K358" s="13"/>
      <c r="L358" s="13"/>
      <c r="M358" s="13">
        <v>49641.484210000002</v>
      </c>
      <c r="N358" s="13">
        <v>14381.088168</v>
      </c>
      <c r="O358" s="14">
        <v>25743402.272123002</v>
      </c>
      <c r="P358" s="46">
        <v>25743402.272121999</v>
      </c>
      <c r="Q358" s="46" t="b">
        <v>1</v>
      </c>
      <c r="R358" s="13">
        <v>496998.12537700002</v>
      </c>
      <c r="S358" s="13">
        <v>18481890.586073998</v>
      </c>
      <c r="T358" s="13"/>
      <c r="U358" s="13"/>
      <c r="V358" s="13">
        <v>763124.21410400001</v>
      </c>
      <c r="W358" s="13">
        <v>1883785.402067</v>
      </c>
      <c r="X358" s="13"/>
      <c r="Y358" s="13"/>
      <c r="Z358" s="13">
        <v>67715.703219000003</v>
      </c>
      <c r="AA358" s="13">
        <v>20465.201421000002</v>
      </c>
      <c r="AB358" s="13"/>
      <c r="AC358" s="13">
        <v>555603.836304</v>
      </c>
      <c r="AD358" s="13">
        <v>554433.05530400004</v>
      </c>
      <c r="AE358" s="13">
        <v>1110036.891608</v>
      </c>
      <c r="AF358" s="13"/>
      <c r="AG358" s="13">
        <v>-111696</v>
      </c>
      <c r="AH358" s="14">
        <v>22712320.123869997</v>
      </c>
      <c r="AI358" s="14">
        <v>48455722.395992994</v>
      </c>
    </row>
    <row r="359" spans="1:35" x14ac:dyDescent="0.25">
      <c r="A359" s="1" t="s">
        <v>718</v>
      </c>
      <c r="B359" s="1" t="s">
        <v>719</v>
      </c>
      <c r="C359" s="1"/>
      <c r="D359" s="5">
        <v>21886828.540672999</v>
      </c>
      <c r="E359" s="5">
        <v>4853950.5468809996</v>
      </c>
      <c r="G359" s="5">
        <v>712222.06332199997</v>
      </c>
      <c r="H359" s="5">
        <v>2360052.5124499998</v>
      </c>
      <c r="L359" s="5">
        <v>95945.035174999997</v>
      </c>
      <c r="M359" s="5">
        <v>50762.153167999997</v>
      </c>
      <c r="N359" s="5">
        <v>2074256.135701</v>
      </c>
      <c r="O359" s="6">
        <v>32034016.987369999</v>
      </c>
      <c r="P359" s="46">
        <v>32034016.987371001</v>
      </c>
      <c r="Q359" s="46" t="b">
        <v>1</v>
      </c>
      <c r="R359" s="5">
        <v>453468.95470599999</v>
      </c>
      <c r="S359" s="5">
        <v>17381106.372205</v>
      </c>
      <c r="T359" s="5">
        <v>3523124.7676579999</v>
      </c>
      <c r="V359" s="5">
        <v>989538.60881300003</v>
      </c>
      <c r="W359" s="5">
        <v>2417560.5680820001</v>
      </c>
      <c r="Y359" s="5">
        <v>130878.150247</v>
      </c>
      <c r="Z359" s="5">
        <v>69244.402205000006</v>
      </c>
      <c r="AA359" s="5">
        <v>2951798.1616369998</v>
      </c>
      <c r="AD359" s="5">
        <v>708660</v>
      </c>
      <c r="AE359" s="5">
        <v>708660</v>
      </c>
      <c r="AH359" s="6">
        <v>28625379.985553</v>
      </c>
      <c r="AI359" s="6">
        <v>60659396.972922996</v>
      </c>
    </row>
    <row r="360" spans="1:35" s="11" customFormat="1" x14ac:dyDescent="0.25">
      <c r="A360" s="8" t="s">
        <v>720</v>
      </c>
      <c r="B360" s="8" t="s">
        <v>721</v>
      </c>
      <c r="C360" s="8" t="s">
        <v>499</v>
      </c>
      <c r="D360" s="9"/>
      <c r="E360" s="9">
        <v>4853950.5468809996</v>
      </c>
      <c r="F360" s="9"/>
      <c r="G360" s="9">
        <v>120678.58678100001</v>
      </c>
      <c r="H360" s="9"/>
      <c r="I360" s="9"/>
      <c r="J360" s="9"/>
      <c r="K360" s="9"/>
      <c r="L360" s="9">
        <v>95945.035174999997</v>
      </c>
      <c r="M360" s="9"/>
      <c r="N360" s="9"/>
      <c r="O360" s="10">
        <v>5070574.1688369997</v>
      </c>
      <c r="P360" s="46">
        <v>5070574.1688369997</v>
      </c>
      <c r="Q360" s="46" t="b">
        <v>1</v>
      </c>
      <c r="R360" s="9"/>
      <c r="S360" s="9"/>
      <c r="T360" s="9">
        <v>3523124.7676579999</v>
      </c>
      <c r="U360" s="9"/>
      <c r="V360" s="9">
        <v>167666.977797</v>
      </c>
      <c r="W360" s="9"/>
      <c r="X360" s="9"/>
      <c r="Y360" s="9">
        <v>130878.150247</v>
      </c>
      <c r="Z360" s="9"/>
      <c r="AA360" s="9"/>
      <c r="AB360" s="9"/>
      <c r="AC360" s="9"/>
      <c r="AD360" s="9">
        <v>120044.40168900001</v>
      </c>
      <c r="AE360" s="9">
        <v>120044.40168900001</v>
      </c>
      <c r="AF360" s="9"/>
      <c r="AG360" s="9"/>
      <c r="AH360" s="10">
        <v>3941714.2973910002</v>
      </c>
      <c r="AI360" s="10">
        <v>9012288.4662280008</v>
      </c>
    </row>
    <row r="361" spans="1:35" s="15" customFormat="1" x14ac:dyDescent="0.25">
      <c r="A361" s="12" t="s">
        <v>722</v>
      </c>
      <c r="B361" s="12" t="s">
        <v>723</v>
      </c>
      <c r="C361" s="12" t="s">
        <v>499</v>
      </c>
      <c r="D361" s="13">
        <v>21886828.540672999</v>
      </c>
      <c r="E361" s="13"/>
      <c r="F361" s="13"/>
      <c r="G361" s="13">
        <v>591543.47654099995</v>
      </c>
      <c r="H361" s="13">
        <v>2360052.5124499998</v>
      </c>
      <c r="I361" s="13"/>
      <c r="J361" s="13"/>
      <c r="K361" s="13"/>
      <c r="L361" s="13"/>
      <c r="M361" s="13">
        <v>50762.153167999997</v>
      </c>
      <c r="N361" s="13">
        <v>2074256.135701</v>
      </c>
      <c r="O361" s="14">
        <v>26963442.818533</v>
      </c>
      <c r="P361" s="46">
        <v>26963442.818534002</v>
      </c>
      <c r="Q361" s="46" t="b">
        <v>1</v>
      </c>
      <c r="R361" s="13">
        <v>453468.95470599999</v>
      </c>
      <c r="S361" s="13">
        <v>17381106.372205</v>
      </c>
      <c r="T361" s="13"/>
      <c r="U361" s="13"/>
      <c r="V361" s="13">
        <v>821871.63101699995</v>
      </c>
      <c r="W361" s="13">
        <v>2417560.5680820001</v>
      </c>
      <c r="X361" s="13"/>
      <c r="Y361" s="13"/>
      <c r="Z361" s="13">
        <v>69244.402205000006</v>
      </c>
      <c r="AA361" s="13">
        <v>2951798.1616369998</v>
      </c>
      <c r="AB361" s="13"/>
      <c r="AC361" s="13"/>
      <c r="AD361" s="13">
        <v>588615.59831100004</v>
      </c>
      <c r="AE361" s="13">
        <v>588615.59831100004</v>
      </c>
      <c r="AF361" s="13"/>
      <c r="AG361" s="13"/>
      <c r="AH361" s="14">
        <v>24683665.688163001</v>
      </c>
      <c r="AI361" s="14">
        <v>51647108.506696001</v>
      </c>
    </row>
    <row r="362" spans="1:35" x14ac:dyDescent="0.25">
      <c r="A362" s="1" t="s">
        <v>724</v>
      </c>
      <c r="B362" s="1" t="s">
        <v>725</v>
      </c>
      <c r="C362" s="1"/>
      <c r="D362" s="5">
        <v>20191416.132773999</v>
      </c>
      <c r="E362" s="5">
        <v>4933789.0092310002</v>
      </c>
      <c r="G362" s="5">
        <v>595162.79485499999</v>
      </c>
      <c r="H362" s="5">
        <v>2404123.5127559998</v>
      </c>
      <c r="L362" s="5">
        <v>36100.482698</v>
      </c>
      <c r="M362" s="5">
        <v>53626.084948999996</v>
      </c>
      <c r="N362" s="5">
        <v>1925181.0153570001</v>
      </c>
      <c r="O362" s="6">
        <v>30139399.032620002</v>
      </c>
      <c r="P362" s="46">
        <v>30139399.032620002</v>
      </c>
      <c r="Q362" s="46" t="b">
        <v>1</v>
      </c>
      <c r="R362" s="5">
        <v>331424.94501299999</v>
      </c>
      <c r="S362" s="5">
        <v>16121636.370279999</v>
      </c>
      <c r="T362" s="5">
        <v>3581073.6201240001</v>
      </c>
      <c r="V362" s="5">
        <v>826900.19639499998</v>
      </c>
      <c r="W362" s="5">
        <v>2462705.4587039999</v>
      </c>
      <c r="Y362" s="5">
        <v>49244.490764000002</v>
      </c>
      <c r="Z362" s="5">
        <v>73151.077390000006</v>
      </c>
      <c r="AA362" s="5">
        <v>2739654.801612</v>
      </c>
      <c r="AD362" s="5">
        <v>607306</v>
      </c>
      <c r="AE362" s="5">
        <v>607306</v>
      </c>
      <c r="AH362" s="6">
        <v>26793096.960281998</v>
      </c>
      <c r="AI362" s="6">
        <v>56932495.992901996</v>
      </c>
    </row>
    <row r="363" spans="1:35" s="11" customFormat="1" x14ac:dyDescent="0.25">
      <c r="A363" s="8" t="s">
        <v>726</v>
      </c>
      <c r="B363" s="8" t="s">
        <v>727</v>
      </c>
      <c r="C363" s="8" t="s">
        <v>499</v>
      </c>
      <c r="D363" s="9"/>
      <c r="E363" s="9">
        <v>4933789.0092310002</v>
      </c>
      <c r="F363" s="9"/>
      <c r="G363" s="9">
        <v>113521.759659</v>
      </c>
      <c r="H363" s="9"/>
      <c r="I363" s="9"/>
      <c r="J363" s="9"/>
      <c r="K363" s="9"/>
      <c r="L363" s="9">
        <v>36100.482698</v>
      </c>
      <c r="M363" s="9"/>
      <c r="N363" s="9"/>
      <c r="O363" s="10">
        <v>5083411.251588</v>
      </c>
      <c r="P363" s="46">
        <v>5083411.251588</v>
      </c>
      <c r="Q363" s="46" t="b">
        <v>1</v>
      </c>
      <c r="R363" s="9"/>
      <c r="S363" s="9"/>
      <c r="T363" s="9">
        <v>3581073.6201240001</v>
      </c>
      <c r="U363" s="9"/>
      <c r="V363" s="9">
        <v>157723.51055599999</v>
      </c>
      <c r="W363" s="9"/>
      <c r="X363" s="9"/>
      <c r="Y363" s="9">
        <v>49244.490764000002</v>
      </c>
      <c r="Z363" s="9"/>
      <c r="AA363" s="9"/>
      <c r="AB363" s="9"/>
      <c r="AC363" s="9"/>
      <c r="AD363" s="9">
        <v>112886.990269</v>
      </c>
      <c r="AE363" s="9">
        <v>112886.990269</v>
      </c>
      <c r="AF363" s="9"/>
      <c r="AG363" s="9"/>
      <c r="AH363" s="10">
        <v>3900928.6117130001</v>
      </c>
      <c r="AI363" s="10">
        <v>8984339.8633009996</v>
      </c>
    </row>
    <row r="364" spans="1:35" s="15" customFormat="1" x14ac:dyDescent="0.25">
      <c r="A364" s="12" t="s">
        <v>728</v>
      </c>
      <c r="B364" s="12" t="s">
        <v>729</v>
      </c>
      <c r="C364" s="12" t="s">
        <v>499</v>
      </c>
      <c r="D364" s="13">
        <v>20191416.132773999</v>
      </c>
      <c r="E364" s="13"/>
      <c r="F364" s="13"/>
      <c r="G364" s="13">
        <v>481641.03519600001</v>
      </c>
      <c r="H364" s="13">
        <v>2404123.5127559998</v>
      </c>
      <c r="I364" s="13"/>
      <c r="J364" s="13"/>
      <c r="K364" s="13"/>
      <c r="L364" s="13"/>
      <c r="M364" s="13">
        <v>53626.084948999996</v>
      </c>
      <c r="N364" s="13">
        <v>1925181.0153570001</v>
      </c>
      <c r="O364" s="14">
        <v>25055987.781032</v>
      </c>
      <c r="P364" s="46">
        <v>25055987.781032</v>
      </c>
      <c r="Q364" s="46" t="b">
        <v>1</v>
      </c>
      <c r="R364" s="13">
        <v>331424.94501299999</v>
      </c>
      <c r="S364" s="13">
        <v>16121636.370279999</v>
      </c>
      <c r="T364" s="13"/>
      <c r="U364" s="13"/>
      <c r="V364" s="13">
        <v>669176.68583900004</v>
      </c>
      <c r="W364" s="13">
        <v>2462705.4587039999</v>
      </c>
      <c r="X364" s="13"/>
      <c r="Y364" s="13"/>
      <c r="Z364" s="13">
        <v>73151.077390000006</v>
      </c>
      <c r="AA364" s="13">
        <v>2739654.801612</v>
      </c>
      <c r="AB364" s="13"/>
      <c r="AC364" s="13"/>
      <c r="AD364" s="13">
        <v>494419.009731</v>
      </c>
      <c r="AE364" s="13">
        <v>494419.009731</v>
      </c>
      <c r="AF364" s="13"/>
      <c r="AG364" s="13"/>
      <c r="AH364" s="14">
        <v>22892168.348568998</v>
      </c>
      <c r="AI364" s="14">
        <v>47948156.129601002</v>
      </c>
    </row>
    <row r="365" spans="1:35" x14ac:dyDescent="0.25">
      <c r="A365" s="1" t="s">
        <v>730</v>
      </c>
      <c r="B365" s="1" t="s">
        <v>731</v>
      </c>
      <c r="C365" s="1"/>
      <c r="D365" s="5">
        <v>19715857.406061001</v>
      </c>
      <c r="E365" s="5">
        <v>5094031.4000800001</v>
      </c>
      <c r="G365" s="5">
        <v>893657.95254600001</v>
      </c>
      <c r="H365" s="5">
        <v>2187910.694474</v>
      </c>
      <c r="L365" s="5">
        <v>85420.708473000006</v>
      </c>
      <c r="M365" s="5">
        <v>53875.122495000003</v>
      </c>
      <c r="N365" s="5">
        <v>1594740.151364</v>
      </c>
      <c r="O365" s="6">
        <v>29625493.435493</v>
      </c>
      <c r="P365" s="46">
        <v>29625493.435493998</v>
      </c>
      <c r="Q365" s="46" t="b">
        <v>1</v>
      </c>
      <c r="R365" s="5">
        <v>275270.63581200002</v>
      </c>
      <c r="S365" s="5">
        <v>15790279.62834</v>
      </c>
      <c r="T365" s="5">
        <v>3697381.755235</v>
      </c>
      <c r="V365" s="5">
        <v>1241619.8439460001</v>
      </c>
      <c r="W365" s="5">
        <v>2241224.1225749999</v>
      </c>
      <c r="Y365" s="5">
        <v>116521.967993</v>
      </c>
      <c r="Z365" s="5">
        <v>73490.788276000007</v>
      </c>
      <c r="AA365" s="5">
        <v>2269416.4746889998</v>
      </c>
      <c r="AB365" s="5">
        <v>976053.23529400001</v>
      </c>
      <c r="AH365" s="6">
        <v>26681258.452159997</v>
      </c>
      <c r="AI365" s="6">
        <v>56306751.887652993</v>
      </c>
    </row>
    <row r="366" spans="1:35" s="11" customFormat="1" x14ac:dyDescent="0.25">
      <c r="A366" s="8" t="s">
        <v>732</v>
      </c>
      <c r="B366" s="8" t="s">
        <v>733</v>
      </c>
      <c r="C366" s="8" t="s">
        <v>499</v>
      </c>
      <c r="D366" s="9"/>
      <c r="E366" s="9">
        <v>5094031.4000800001</v>
      </c>
      <c r="F366" s="9"/>
      <c r="G366" s="9">
        <v>157096.33030900001</v>
      </c>
      <c r="H366" s="9"/>
      <c r="I366" s="9"/>
      <c r="J366" s="9"/>
      <c r="K366" s="9"/>
      <c r="L366" s="9">
        <v>85420.708473000006</v>
      </c>
      <c r="M366" s="9"/>
      <c r="N366" s="9"/>
      <c r="O366" s="10">
        <v>5336548.4388619997</v>
      </c>
      <c r="P366" s="46">
        <v>5336548.4388619997</v>
      </c>
      <c r="Q366" s="46" t="b">
        <v>1</v>
      </c>
      <c r="R366" s="9"/>
      <c r="S366" s="9"/>
      <c r="T366" s="9">
        <v>3697381.755235</v>
      </c>
      <c r="U366" s="9"/>
      <c r="V366" s="9">
        <v>218264.62861700001</v>
      </c>
      <c r="W366" s="9"/>
      <c r="X366" s="9"/>
      <c r="Y366" s="9">
        <v>116521.967993</v>
      </c>
      <c r="Z366" s="9"/>
      <c r="AA366" s="9"/>
      <c r="AB366" s="9">
        <v>207670.90112600001</v>
      </c>
      <c r="AC366" s="9"/>
      <c r="AD366" s="9"/>
      <c r="AE366" s="9"/>
      <c r="AF366" s="9"/>
      <c r="AG366" s="9"/>
      <c r="AH366" s="10">
        <v>4239839.252971</v>
      </c>
      <c r="AI366" s="10">
        <v>9576387.6918330006</v>
      </c>
    </row>
    <row r="367" spans="1:35" s="15" customFormat="1" x14ac:dyDescent="0.25">
      <c r="A367" s="12" t="s">
        <v>734</v>
      </c>
      <c r="B367" s="12" t="s">
        <v>735</v>
      </c>
      <c r="C367" s="12" t="s">
        <v>499</v>
      </c>
      <c r="D367" s="13">
        <v>19715857.406061001</v>
      </c>
      <c r="E367" s="13"/>
      <c r="F367" s="13"/>
      <c r="G367" s="13">
        <v>736561.62223700003</v>
      </c>
      <c r="H367" s="13">
        <v>2187910.694474</v>
      </c>
      <c r="I367" s="13"/>
      <c r="J367" s="13"/>
      <c r="K367" s="13"/>
      <c r="L367" s="13"/>
      <c r="M367" s="13">
        <v>53875.122495000003</v>
      </c>
      <c r="N367" s="13">
        <v>1594740.151364</v>
      </c>
      <c r="O367" s="14">
        <v>24288944.996631</v>
      </c>
      <c r="P367" s="46">
        <v>24288944.996631999</v>
      </c>
      <c r="Q367" s="46" t="b">
        <v>1</v>
      </c>
      <c r="R367" s="13">
        <v>275270.63581200002</v>
      </c>
      <c r="S367" s="13">
        <v>15790279.62834</v>
      </c>
      <c r="T367" s="13"/>
      <c r="U367" s="13"/>
      <c r="V367" s="13">
        <v>1023355.215329</v>
      </c>
      <c r="W367" s="13">
        <v>2241224.1225749999</v>
      </c>
      <c r="X367" s="13"/>
      <c r="Y367" s="13"/>
      <c r="Z367" s="13">
        <v>73490.788276000007</v>
      </c>
      <c r="AA367" s="13">
        <v>2269416.4746889998</v>
      </c>
      <c r="AB367" s="13">
        <v>768382.33416800003</v>
      </c>
      <c r="AC367" s="13"/>
      <c r="AD367" s="13"/>
      <c r="AE367" s="13"/>
      <c r="AF367" s="13"/>
      <c r="AG367" s="13"/>
      <c r="AH367" s="14">
        <v>22441419.199189</v>
      </c>
      <c r="AI367" s="14">
        <v>46730364.195820004</v>
      </c>
    </row>
    <row r="368" spans="1:35" x14ac:dyDescent="0.25">
      <c r="A368" s="1" t="s">
        <v>736</v>
      </c>
      <c r="B368" s="1" t="s">
        <v>737</v>
      </c>
      <c r="C368" s="1"/>
      <c r="D368" s="5">
        <v>27711308.13532</v>
      </c>
      <c r="E368" s="5">
        <v>7478917.3588619996</v>
      </c>
      <c r="G368" s="5">
        <v>1022329.4267299999</v>
      </c>
      <c r="H368" s="5">
        <v>3460006.6328469999</v>
      </c>
      <c r="L368" s="5">
        <v>62308.363935000001</v>
      </c>
      <c r="M368" s="5">
        <v>54746.753906999998</v>
      </c>
      <c r="N368" s="5">
        <v>3970537.1739460002</v>
      </c>
      <c r="O368" s="6">
        <v>43760153.845546998</v>
      </c>
      <c r="P368" s="46">
        <v>43760153.845547996</v>
      </c>
      <c r="Q368" s="46" t="b">
        <v>1</v>
      </c>
      <c r="R368" s="5">
        <v>596106.36635200004</v>
      </c>
      <c r="S368" s="5">
        <v>21984570.931329999</v>
      </c>
      <c r="T368" s="5">
        <v>5428394.609255</v>
      </c>
      <c r="V368" s="5">
        <v>1420391.8844590001</v>
      </c>
      <c r="W368" s="5">
        <v>3544317.5763030001</v>
      </c>
      <c r="Y368" s="5">
        <v>84994.532565999994</v>
      </c>
      <c r="Z368" s="5">
        <v>74679.776375999994</v>
      </c>
      <c r="AA368" s="5">
        <v>5650326.4611539999</v>
      </c>
      <c r="AH368" s="6">
        <v>38783782.137795001</v>
      </c>
      <c r="AI368" s="6">
        <v>82543935.983341992</v>
      </c>
    </row>
    <row r="369" spans="1:35" s="11" customFormat="1" x14ac:dyDescent="0.25">
      <c r="A369" s="8" t="s">
        <v>738</v>
      </c>
      <c r="B369" s="8" t="s">
        <v>739</v>
      </c>
      <c r="C369" s="8" t="s">
        <v>499</v>
      </c>
      <c r="D369" s="9"/>
      <c r="E369" s="9">
        <v>7478917.3588619996</v>
      </c>
      <c r="F369" s="9"/>
      <c r="G369" s="9">
        <v>209751.172705</v>
      </c>
      <c r="H369" s="9"/>
      <c r="I369" s="9"/>
      <c r="J369" s="9"/>
      <c r="K369" s="9"/>
      <c r="L369" s="9">
        <v>62308.363935000001</v>
      </c>
      <c r="M369" s="9"/>
      <c r="N369" s="9"/>
      <c r="O369" s="10">
        <v>7750976.8955020001</v>
      </c>
      <c r="P369" s="46">
        <v>7750976.8955020001</v>
      </c>
      <c r="Q369" s="46" t="b">
        <v>1</v>
      </c>
      <c r="R369" s="9"/>
      <c r="S369" s="9"/>
      <c r="T369" s="9">
        <v>5428394.609255</v>
      </c>
      <c r="U369" s="9"/>
      <c r="V369" s="9">
        <v>291421.58650199999</v>
      </c>
      <c r="W369" s="9"/>
      <c r="X369" s="9"/>
      <c r="Y369" s="9">
        <v>84994.532565999994</v>
      </c>
      <c r="Z369" s="9"/>
      <c r="AA369" s="9"/>
      <c r="AB369" s="9"/>
      <c r="AC369" s="9"/>
      <c r="AD369" s="9"/>
      <c r="AE369" s="9"/>
      <c r="AF369" s="9"/>
      <c r="AG369" s="9"/>
      <c r="AH369" s="10">
        <v>5804810.7283229996</v>
      </c>
      <c r="AI369" s="10">
        <v>13555787.623824999</v>
      </c>
    </row>
    <row r="370" spans="1:35" s="15" customFormat="1" x14ac:dyDescent="0.25">
      <c r="A370" s="12" t="s">
        <v>740</v>
      </c>
      <c r="B370" s="12" t="s">
        <v>741</v>
      </c>
      <c r="C370" s="12" t="s">
        <v>499</v>
      </c>
      <c r="D370" s="13">
        <v>27711308.13532</v>
      </c>
      <c r="E370" s="13"/>
      <c r="F370" s="13"/>
      <c r="G370" s="13">
        <v>812578.25402500003</v>
      </c>
      <c r="H370" s="13">
        <v>3460006.6328469999</v>
      </c>
      <c r="I370" s="13"/>
      <c r="J370" s="13"/>
      <c r="K370" s="13"/>
      <c r="L370" s="13"/>
      <c r="M370" s="13">
        <v>54746.753906999998</v>
      </c>
      <c r="N370" s="13">
        <v>3970537.1739460002</v>
      </c>
      <c r="O370" s="14">
        <v>36009176.950044997</v>
      </c>
      <c r="P370" s="46">
        <v>36009176.950046003</v>
      </c>
      <c r="Q370" s="46" t="b">
        <v>1</v>
      </c>
      <c r="R370" s="13">
        <v>596106.36635200004</v>
      </c>
      <c r="S370" s="13">
        <v>21984570.931329999</v>
      </c>
      <c r="T370" s="13"/>
      <c r="U370" s="13"/>
      <c r="V370" s="13">
        <v>1128970.2979560001</v>
      </c>
      <c r="W370" s="13">
        <v>3544317.5763030001</v>
      </c>
      <c r="X370" s="13"/>
      <c r="Y370" s="13"/>
      <c r="Z370" s="13">
        <v>74679.776375999994</v>
      </c>
      <c r="AA370" s="13">
        <v>5650326.4611539999</v>
      </c>
      <c r="AB370" s="13"/>
      <c r="AC370" s="13"/>
      <c r="AD370" s="13"/>
      <c r="AE370" s="13"/>
      <c r="AF370" s="13"/>
      <c r="AG370" s="13"/>
      <c r="AH370" s="14">
        <v>32978971.409471001</v>
      </c>
      <c r="AI370" s="14">
        <v>68988148.359515995</v>
      </c>
    </row>
    <row r="371" spans="1:35" x14ac:dyDescent="0.25">
      <c r="A371" s="1" t="s">
        <v>742</v>
      </c>
      <c r="B371" s="1" t="s">
        <v>743</v>
      </c>
      <c r="C371" s="1"/>
      <c r="D371" s="5">
        <v>27842786.697973002</v>
      </c>
      <c r="E371" s="5">
        <v>6617752.3678890001</v>
      </c>
      <c r="G371" s="5">
        <v>521861.083506</v>
      </c>
      <c r="H371" s="5">
        <v>3576324.9531350001</v>
      </c>
      <c r="L371" s="5">
        <v>44974.105531000001</v>
      </c>
      <c r="M371" s="5">
        <v>49350.940406000002</v>
      </c>
      <c r="N371" s="5">
        <v>1796098.629221</v>
      </c>
      <c r="O371" s="6">
        <v>40449148.777661003</v>
      </c>
      <c r="P371" s="46">
        <v>40449148.777659997</v>
      </c>
      <c r="Q371" s="46" t="b">
        <v>1</v>
      </c>
      <c r="R371" s="5">
        <v>579825.75027199998</v>
      </c>
      <c r="S371" s="5">
        <v>22107987.413401</v>
      </c>
      <c r="T371" s="5">
        <v>4803338.4453250002</v>
      </c>
      <c r="V371" s="5">
        <v>725057.13759699999</v>
      </c>
      <c r="W371" s="5">
        <v>3663470.257435</v>
      </c>
      <c r="Y371" s="5">
        <v>61348.955995999997</v>
      </c>
      <c r="Z371" s="5">
        <v>67319.373852000004</v>
      </c>
      <c r="AA371" s="5">
        <v>2555962.3715710002</v>
      </c>
      <c r="AC371" s="5">
        <v>491596</v>
      </c>
      <c r="AD371" s="5">
        <v>497971</v>
      </c>
      <c r="AE371" s="5">
        <v>989567</v>
      </c>
      <c r="AH371" s="6">
        <v>35553876.705449</v>
      </c>
      <c r="AI371" s="6">
        <v>76003025.483110011</v>
      </c>
    </row>
    <row r="372" spans="1:35" s="11" customFormat="1" x14ac:dyDescent="0.25">
      <c r="A372" s="8" t="s">
        <v>744</v>
      </c>
      <c r="B372" s="8" t="s">
        <v>745</v>
      </c>
      <c r="C372" s="8" t="s">
        <v>499</v>
      </c>
      <c r="D372" s="9"/>
      <c r="E372" s="9">
        <v>6617752.3678890001</v>
      </c>
      <c r="F372" s="9"/>
      <c r="G372" s="9">
        <v>94083.745431999996</v>
      </c>
      <c r="H372" s="9"/>
      <c r="I372" s="9"/>
      <c r="J372" s="9"/>
      <c r="K372" s="9"/>
      <c r="L372" s="9">
        <v>44974.105531000001</v>
      </c>
      <c r="M372" s="9"/>
      <c r="N372" s="9"/>
      <c r="O372" s="10">
        <v>6756810.2188519994</v>
      </c>
      <c r="P372" s="46">
        <v>6756810.2188529996</v>
      </c>
      <c r="Q372" s="46" t="b">
        <v>1</v>
      </c>
      <c r="R372" s="9"/>
      <c r="S372" s="9"/>
      <c r="T372" s="9">
        <v>4803338.4453250002</v>
      </c>
      <c r="U372" s="9"/>
      <c r="V372" s="9">
        <v>130716.953828</v>
      </c>
      <c r="W372" s="9"/>
      <c r="X372" s="9"/>
      <c r="Y372" s="9">
        <v>61348.955995999997</v>
      </c>
      <c r="Z372" s="9"/>
      <c r="AA372" s="9"/>
      <c r="AB372" s="9"/>
      <c r="AC372" s="9">
        <v>90290.962356000004</v>
      </c>
      <c r="AD372" s="9">
        <v>91461.852446999997</v>
      </c>
      <c r="AE372" s="9">
        <v>181752.81480300002</v>
      </c>
      <c r="AF372" s="9"/>
      <c r="AG372" s="9"/>
      <c r="AH372" s="10">
        <v>5177157.1699519996</v>
      </c>
      <c r="AI372" s="10">
        <v>11933967.388804</v>
      </c>
    </row>
    <row r="373" spans="1:35" s="15" customFormat="1" x14ac:dyDescent="0.25">
      <c r="A373" s="12" t="s">
        <v>746</v>
      </c>
      <c r="B373" s="12" t="s">
        <v>747</v>
      </c>
      <c r="C373" s="12" t="s">
        <v>499</v>
      </c>
      <c r="D373" s="13">
        <v>27842786.697973002</v>
      </c>
      <c r="E373" s="13"/>
      <c r="F373" s="13"/>
      <c r="G373" s="13">
        <v>427777.33807400003</v>
      </c>
      <c r="H373" s="13">
        <v>3576324.9531350001</v>
      </c>
      <c r="I373" s="13"/>
      <c r="J373" s="13"/>
      <c r="K373" s="13"/>
      <c r="L373" s="13"/>
      <c r="M373" s="13">
        <v>49350.940406000002</v>
      </c>
      <c r="N373" s="13">
        <v>1796098.629221</v>
      </c>
      <c r="O373" s="14">
        <v>33692338.558808997</v>
      </c>
      <c r="P373" s="46">
        <v>33692338.558807999</v>
      </c>
      <c r="Q373" s="46" t="b">
        <v>1</v>
      </c>
      <c r="R373" s="13">
        <v>579825.75027199998</v>
      </c>
      <c r="S373" s="13">
        <v>22107987.413401</v>
      </c>
      <c r="T373" s="13"/>
      <c r="U373" s="13"/>
      <c r="V373" s="13">
        <v>594340.183769</v>
      </c>
      <c r="W373" s="13">
        <v>3663470.257435</v>
      </c>
      <c r="X373" s="13"/>
      <c r="Y373" s="13"/>
      <c r="Z373" s="13">
        <v>67319.373852000004</v>
      </c>
      <c r="AA373" s="13">
        <v>2555962.3715710002</v>
      </c>
      <c r="AB373" s="13"/>
      <c r="AC373" s="13">
        <v>401305.03764400003</v>
      </c>
      <c r="AD373" s="13">
        <v>406509.14755300002</v>
      </c>
      <c r="AE373" s="13">
        <v>807814.18519700004</v>
      </c>
      <c r="AF373" s="13"/>
      <c r="AG373" s="13"/>
      <c r="AH373" s="14">
        <v>30376719.535496999</v>
      </c>
      <c r="AI373" s="14">
        <v>64069058.094305992</v>
      </c>
    </row>
    <row r="374" spans="1:35" x14ac:dyDescent="0.25">
      <c r="A374" s="1" t="s">
        <v>748</v>
      </c>
      <c r="B374" s="1" t="s">
        <v>749</v>
      </c>
      <c r="C374" s="1"/>
      <c r="D374" s="5">
        <v>32207584.227557998</v>
      </c>
      <c r="E374" s="5">
        <v>6141377.7299279999</v>
      </c>
      <c r="G374" s="5">
        <v>621029.49465400004</v>
      </c>
      <c r="H374" s="5">
        <v>2578686.8732870002</v>
      </c>
      <c r="L374" s="5">
        <v>218110.40346500001</v>
      </c>
      <c r="M374" s="5">
        <v>48396.296478999997</v>
      </c>
      <c r="N374" s="5">
        <v>2028910.1341009999</v>
      </c>
      <c r="O374" s="6">
        <v>43844095.159472004</v>
      </c>
      <c r="P374" s="46">
        <v>43844095.159470998</v>
      </c>
      <c r="Q374" s="46" t="b">
        <v>1</v>
      </c>
      <c r="R374" s="5">
        <v>846459.52038300002</v>
      </c>
      <c r="S374" s="5">
        <v>25398027.474925</v>
      </c>
      <c r="T374" s="5">
        <v>4457573.2238879995</v>
      </c>
      <c r="V374" s="5">
        <v>862838.56372700003</v>
      </c>
      <c r="W374" s="5">
        <v>2641522.4531669999</v>
      </c>
      <c r="Y374" s="5">
        <v>297523.327842</v>
      </c>
      <c r="Z374" s="5">
        <v>66017.148790000007</v>
      </c>
      <c r="AA374" s="5">
        <v>2887267.9226469998</v>
      </c>
      <c r="AC374" s="5">
        <v>597566</v>
      </c>
      <c r="AD374" s="5">
        <v>612768</v>
      </c>
      <c r="AE374" s="5">
        <v>1210334</v>
      </c>
      <c r="AH374" s="6">
        <v>38667563.635368995</v>
      </c>
      <c r="AI374" s="6">
        <v>82511658.794840991</v>
      </c>
    </row>
    <row r="375" spans="1:35" s="11" customFormat="1" x14ac:dyDescent="0.25">
      <c r="A375" s="8" t="s">
        <v>750</v>
      </c>
      <c r="B375" s="8" t="s">
        <v>751</v>
      </c>
      <c r="C375" s="8" t="s">
        <v>499</v>
      </c>
      <c r="D375" s="9"/>
      <c r="E375" s="9">
        <v>6141377.7299279999</v>
      </c>
      <c r="F375" s="9"/>
      <c r="G375" s="9">
        <v>96635.440373000005</v>
      </c>
      <c r="H375" s="9"/>
      <c r="I375" s="9"/>
      <c r="J375" s="9"/>
      <c r="K375" s="9"/>
      <c r="L375" s="9">
        <v>218110.40346500001</v>
      </c>
      <c r="M375" s="9"/>
      <c r="N375" s="9"/>
      <c r="O375" s="10">
        <v>6456123.5737659996</v>
      </c>
      <c r="P375" s="46">
        <v>6456123.5737650003</v>
      </c>
      <c r="Q375" s="46" t="b">
        <v>1</v>
      </c>
      <c r="R375" s="9"/>
      <c r="S375" s="9"/>
      <c r="T375" s="9">
        <v>4457573.2238879995</v>
      </c>
      <c r="U375" s="9"/>
      <c r="V375" s="9">
        <v>134262.197358</v>
      </c>
      <c r="W375" s="9"/>
      <c r="X375" s="9"/>
      <c r="Y375" s="9">
        <v>297523.327842</v>
      </c>
      <c r="Z375" s="9"/>
      <c r="AA375" s="9"/>
      <c r="AB375" s="9"/>
      <c r="AC375" s="9">
        <v>90567.013277999999</v>
      </c>
      <c r="AD375" s="9">
        <v>92871.026117000001</v>
      </c>
      <c r="AE375" s="9">
        <v>183438.039395</v>
      </c>
      <c r="AF375" s="9"/>
      <c r="AG375" s="9"/>
      <c r="AH375" s="10">
        <v>5072796.7884829994</v>
      </c>
      <c r="AI375" s="10">
        <v>11528920.362248998</v>
      </c>
    </row>
    <row r="376" spans="1:35" s="15" customFormat="1" x14ac:dyDescent="0.25">
      <c r="A376" s="12" t="s">
        <v>752</v>
      </c>
      <c r="B376" s="12" t="s">
        <v>753</v>
      </c>
      <c r="C376" s="12" t="s">
        <v>499</v>
      </c>
      <c r="D376" s="13">
        <v>32207584.227557998</v>
      </c>
      <c r="E376" s="13"/>
      <c r="F376" s="13"/>
      <c r="G376" s="13">
        <v>524394.05428100005</v>
      </c>
      <c r="H376" s="13">
        <v>2578686.8732870002</v>
      </c>
      <c r="I376" s="13"/>
      <c r="J376" s="13"/>
      <c r="K376" s="13"/>
      <c r="L376" s="13"/>
      <c r="M376" s="13">
        <v>48396.296478999997</v>
      </c>
      <c r="N376" s="13">
        <v>2028910.1341009999</v>
      </c>
      <c r="O376" s="14">
        <v>37387971.585706003</v>
      </c>
      <c r="P376" s="46">
        <v>37387971.585706003</v>
      </c>
      <c r="Q376" s="46" t="b">
        <v>1</v>
      </c>
      <c r="R376" s="13">
        <v>846459.52038300002</v>
      </c>
      <c r="S376" s="13">
        <v>25398027.474925</v>
      </c>
      <c r="T376" s="13"/>
      <c r="U376" s="13"/>
      <c r="V376" s="13">
        <v>728576.36636900005</v>
      </c>
      <c r="W376" s="13">
        <v>2641522.4531669999</v>
      </c>
      <c r="X376" s="13"/>
      <c r="Y376" s="13"/>
      <c r="Z376" s="13">
        <v>66017.148790000007</v>
      </c>
      <c r="AA376" s="13">
        <v>2887267.9226469998</v>
      </c>
      <c r="AB376" s="13"/>
      <c r="AC376" s="13">
        <v>506998.986722</v>
      </c>
      <c r="AD376" s="13">
        <v>519896.97388300003</v>
      </c>
      <c r="AE376" s="13">
        <v>1026895.960605</v>
      </c>
      <c r="AF376" s="13"/>
      <c r="AG376" s="13"/>
      <c r="AH376" s="14">
        <v>33594766.846886002</v>
      </c>
      <c r="AI376" s="14">
        <v>70982738.432592005</v>
      </c>
    </row>
    <row r="377" spans="1:35" x14ac:dyDescent="0.25">
      <c r="A377" s="1" t="s">
        <v>754</v>
      </c>
      <c r="B377" s="1" t="s">
        <v>755</v>
      </c>
      <c r="C377" s="1"/>
      <c r="D377" s="5">
        <v>64047510.175447002</v>
      </c>
      <c r="E377" s="5">
        <v>14142122.635304</v>
      </c>
      <c r="G377" s="5">
        <v>1042090.140959</v>
      </c>
      <c r="H377" s="5">
        <v>5223384.959334</v>
      </c>
      <c r="L377" s="5">
        <v>231536.43264300001</v>
      </c>
      <c r="M377" s="5">
        <v>55037.297710999999</v>
      </c>
      <c r="N377" s="5">
        <v>2914947.12267</v>
      </c>
      <c r="O377" s="6">
        <v>87656628.764067993</v>
      </c>
      <c r="P377" s="46">
        <v>87656628.764067993</v>
      </c>
      <c r="Q377" s="46" t="b">
        <v>1</v>
      </c>
      <c r="R377" s="5">
        <v>1641841.7418879999</v>
      </c>
      <c r="S377" s="5">
        <v>50547544.335790001</v>
      </c>
      <c r="T377" s="5">
        <v>10264723.969163001</v>
      </c>
      <c r="V377" s="5">
        <v>1447846.790272</v>
      </c>
      <c r="W377" s="5">
        <v>5350664.6326649999</v>
      </c>
      <c r="Y377" s="5">
        <v>315837.708162</v>
      </c>
      <c r="Z377" s="5">
        <v>75076.105742999993</v>
      </c>
      <c r="AA377" s="5">
        <v>4148154.8058950002</v>
      </c>
      <c r="AH377" s="6">
        <v>73791690.089578003</v>
      </c>
      <c r="AI377" s="6">
        <v>161448318.85364598</v>
      </c>
    </row>
    <row r="378" spans="1:35" s="11" customFormat="1" x14ac:dyDescent="0.25">
      <c r="A378" s="8" t="s">
        <v>756</v>
      </c>
      <c r="B378" s="8" t="s">
        <v>757</v>
      </c>
      <c r="C378" s="8" t="s">
        <v>499</v>
      </c>
      <c r="D378" s="9"/>
      <c r="E378" s="9">
        <v>14142122.635304</v>
      </c>
      <c r="F378" s="9"/>
      <c r="G378" s="9">
        <v>185176.463162</v>
      </c>
      <c r="H378" s="9"/>
      <c r="I378" s="9"/>
      <c r="J378" s="9"/>
      <c r="K378" s="9"/>
      <c r="L378" s="9">
        <v>231536.43264300001</v>
      </c>
      <c r="M378" s="9"/>
      <c r="N378" s="9"/>
      <c r="O378" s="10">
        <v>14558835.531109</v>
      </c>
      <c r="P378" s="46">
        <v>14558835.531109</v>
      </c>
      <c r="Q378" s="46" t="b">
        <v>1</v>
      </c>
      <c r="R378" s="9"/>
      <c r="S378" s="9"/>
      <c r="T378" s="9">
        <v>10264723.969163001</v>
      </c>
      <c r="U378" s="9"/>
      <c r="V378" s="9">
        <v>257278.269206</v>
      </c>
      <c r="W378" s="9"/>
      <c r="X378" s="9"/>
      <c r="Y378" s="9">
        <v>315837.708162</v>
      </c>
      <c r="Z378" s="9"/>
      <c r="AA378" s="9"/>
      <c r="AB378" s="9"/>
      <c r="AC378" s="9"/>
      <c r="AD378" s="9"/>
      <c r="AE378" s="9"/>
      <c r="AF378" s="9"/>
      <c r="AG378" s="9"/>
      <c r="AH378" s="10">
        <v>10837839.946531001</v>
      </c>
      <c r="AI378" s="10">
        <v>25396675.477640003</v>
      </c>
    </row>
    <row r="379" spans="1:35" s="15" customFormat="1" x14ac:dyDescent="0.25">
      <c r="A379" s="12" t="s">
        <v>758</v>
      </c>
      <c r="B379" s="12" t="s">
        <v>759</v>
      </c>
      <c r="C379" s="12" t="s">
        <v>499</v>
      </c>
      <c r="D379" s="13">
        <v>64047510.175447002</v>
      </c>
      <c r="E379" s="13"/>
      <c r="F379" s="13"/>
      <c r="G379" s="13">
        <v>856913.67779700004</v>
      </c>
      <c r="H379" s="13">
        <v>5223384.959334</v>
      </c>
      <c r="I379" s="13"/>
      <c r="J379" s="13"/>
      <c r="K379" s="13"/>
      <c r="L379" s="13"/>
      <c r="M379" s="13">
        <v>55037.297710999999</v>
      </c>
      <c r="N379" s="13">
        <v>2914947.12267</v>
      </c>
      <c r="O379" s="14">
        <v>73097793.232958987</v>
      </c>
      <c r="P379" s="46">
        <v>73097793.232959002</v>
      </c>
      <c r="Q379" s="46" t="b">
        <v>1</v>
      </c>
      <c r="R379" s="13">
        <v>1641841.7418879999</v>
      </c>
      <c r="S379" s="13">
        <v>50547544.335790001</v>
      </c>
      <c r="T379" s="13"/>
      <c r="U379" s="13"/>
      <c r="V379" s="13">
        <v>1190568.521066</v>
      </c>
      <c r="W379" s="13">
        <v>5350664.6326649999</v>
      </c>
      <c r="X379" s="13"/>
      <c r="Y379" s="13"/>
      <c r="Z379" s="13">
        <v>75076.105742999993</v>
      </c>
      <c r="AA379" s="13">
        <v>4148154.8058950002</v>
      </c>
      <c r="AB379" s="13"/>
      <c r="AC379" s="13"/>
      <c r="AD379" s="13"/>
      <c r="AE379" s="13"/>
      <c r="AF379" s="13"/>
      <c r="AG379" s="13"/>
      <c r="AH379" s="14">
        <v>62953850.143047005</v>
      </c>
      <c r="AI379" s="14">
        <v>136051643.37600601</v>
      </c>
    </row>
    <row r="380" spans="1:35" x14ac:dyDescent="0.25">
      <c r="A380" s="1" t="s">
        <v>760</v>
      </c>
      <c r="B380" s="1" t="s">
        <v>761</v>
      </c>
      <c r="C380" s="1"/>
      <c r="D380" s="5">
        <v>24717225.795540001</v>
      </c>
      <c r="E380" s="5">
        <v>4442542.5951060001</v>
      </c>
      <c r="G380" s="5">
        <v>580878.41626700002</v>
      </c>
      <c r="H380" s="5">
        <v>2428910.730242</v>
      </c>
      <c r="L380" s="5">
        <v>36307.183860999998</v>
      </c>
      <c r="M380" s="5">
        <v>48603.827767000002</v>
      </c>
      <c r="N380" s="5">
        <v>2907133.9847209998</v>
      </c>
      <c r="O380" s="6">
        <v>35161602.533504002</v>
      </c>
      <c r="P380" s="46">
        <v>35161602.533504002</v>
      </c>
      <c r="Q380" s="46" t="b">
        <v>1</v>
      </c>
      <c r="R380" s="5">
        <v>437449.60550800001</v>
      </c>
      <c r="S380" s="5">
        <v>19703486.962969001</v>
      </c>
      <c r="T380" s="5">
        <v>3224514.0730269998</v>
      </c>
      <c r="V380" s="5">
        <v>807053.93657899997</v>
      </c>
      <c r="W380" s="5">
        <v>2488096.6732089999</v>
      </c>
      <c r="Y380" s="5">
        <v>49526.450803</v>
      </c>
      <c r="Z380" s="5">
        <v>66300.241194999995</v>
      </c>
      <c r="AA380" s="5">
        <v>4137036.2145890002</v>
      </c>
      <c r="AD380" s="5">
        <v>605864</v>
      </c>
      <c r="AE380" s="5">
        <v>605864</v>
      </c>
      <c r="AG380" s="5">
        <v>-75020</v>
      </c>
      <c r="AH380" s="6">
        <v>31444308.157879002</v>
      </c>
      <c r="AI380" s="6">
        <v>66605910.691383004</v>
      </c>
    </row>
    <row r="381" spans="1:35" s="11" customFormat="1" x14ac:dyDescent="0.25">
      <c r="A381" s="8" t="s">
        <v>762</v>
      </c>
      <c r="B381" s="8" t="s">
        <v>763</v>
      </c>
      <c r="C381" s="8" t="s">
        <v>499</v>
      </c>
      <c r="D381" s="9"/>
      <c r="E381" s="9">
        <v>4442542.5951060001</v>
      </c>
      <c r="F381" s="9"/>
      <c r="G381" s="9">
        <v>82640.009395000001</v>
      </c>
      <c r="H381" s="9"/>
      <c r="I381" s="9"/>
      <c r="J381" s="9"/>
      <c r="K381" s="9"/>
      <c r="L381" s="9">
        <v>36307.183860999998</v>
      </c>
      <c r="M381" s="9"/>
      <c r="N381" s="9"/>
      <c r="O381" s="10">
        <v>4561489.7883620001</v>
      </c>
      <c r="P381" s="46">
        <v>4561489.7883620001</v>
      </c>
      <c r="Q381" s="46" t="b">
        <v>1</v>
      </c>
      <c r="R381" s="9"/>
      <c r="S381" s="9"/>
      <c r="T381" s="9">
        <v>3224514.0730269998</v>
      </c>
      <c r="U381" s="9"/>
      <c r="V381" s="9">
        <v>114817.392131</v>
      </c>
      <c r="W381" s="9"/>
      <c r="X381" s="9"/>
      <c r="Y381" s="9">
        <v>49526.450803</v>
      </c>
      <c r="Z381" s="9"/>
      <c r="AA381" s="9"/>
      <c r="AB381" s="9"/>
      <c r="AC381" s="9"/>
      <c r="AD381" s="9">
        <v>85592.924060999998</v>
      </c>
      <c r="AE381" s="9">
        <v>85592.924060999998</v>
      </c>
      <c r="AF381" s="9"/>
      <c r="AG381" s="9"/>
      <c r="AH381" s="10">
        <v>3474450.8400219996</v>
      </c>
      <c r="AI381" s="10">
        <v>8035940.6283839997</v>
      </c>
    </row>
    <row r="382" spans="1:35" s="15" customFormat="1" x14ac:dyDescent="0.25">
      <c r="A382" s="12" t="s">
        <v>764</v>
      </c>
      <c r="B382" s="12" t="s">
        <v>765</v>
      </c>
      <c r="C382" s="12" t="s">
        <v>499</v>
      </c>
      <c r="D382" s="13">
        <v>24717225.795540001</v>
      </c>
      <c r="E382" s="13"/>
      <c r="F382" s="13"/>
      <c r="G382" s="13">
        <v>498238.40687200002</v>
      </c>
      <c r="H382" s="13">
        <v>2428910.730242</v>
      </c>
      <c r="I382" s="13"/>
      <c r="J382" s="13"/>
      <c r="K382" s="13"/>
      <c r="L382" s="13"/>
      <c r="M382" s="13">
        <v>48603.827767000002</v>
      </c>
      <c r="N382" s="13">
        <v>2907133.9847209998</v>
      </c>
      <c r="O382" s="14">
        <v>30600112.745142002</v>
      </c>
      <c r="P382" s="46">
        <v>30600112.745143</v>
      </c>
      <c r="Q382" s="46" t="b">
        <v>1</v>
      </c>
      <c r="R382" s="13">
        <v>437449.60550800001</v>
      </c>
      <c r="S382" s="13">
        <v>19703486.962969001</v>
      </c>
      <c r="T382" s="13"/>
      <c r="U382" s="13"/>
      <c r="V382" s="13">
        <v>692236.54444800003</v>
      </c>
      <c r="W382" s="13">
        <v>2488096.6732089999</v>
      </c>
      <c r="X382" s="13"/>
      <c r="Y382" s="13"/>
      <c r="Z382" s="13">
        <v>66300.241194999995</v>
      </c>
      <c r="AA382" s="13">
        <v>4137036.2145890002</v>
      </c>
      <c r="AB382" s="13"/>
      <c r="AC382" s="13"/>
      <c r="AD382" s="13">
        <v>520271.075939</v>
      </c>
      <c r="AE382" s="13">
        <v>520271.075939</v>
      </c>
      <c r="AF382" s="13"/>
      <c r="AG382" s="13">
        <v>-75020</v>
      </c>
      <c r="AH382" s="14">
        <v>27969857.317857001</v>
      </c>
      <c r="AI382" s="14">
        <v>58569970.062999003</v>
      </c>
    </row>
    <row r="383" spans="1:35" x14ac:dyDescent="0.25">
      <c r="A383" s="1" t="s">
        <v>766</v>
      </c>
      <c r="B383" s="1" t="s">
        <v>767</v>
      </c>
      <c r="C383" s="1"/>
      <c r="D383" s="5">
        <v>70745596.833547994</v>
      </c>
      <c r="E383" s="5">
        <v>13783412.554398</v>
      </c>
      <c r="F383" s="5">
        <v>6851651.1948809996</v>
      </c>
      <c r="G383" s="5">
        <v>2500615.4708639998</v>
      </c>
      <c r="H383" s="5">
        <v>6564202.9879649999</v>
      </c>
      <c r="L383" s="5">
        <v>311797.91328400001</v>
      </c>
      <c r="M383" s="5">
        <v>64666.749496999997</v>
      </c>
      <c r="N383" s="5">
        <v>954723.20406200003</v>
      </c>
      <c r="O383" s="6">
        <v>101776666.908499</v>
      </c>
      <c r="P383" s="46">
        <v>101776666.908499</v>
      </c>
      <c r="Q383" s="46" t="b">
        <v>1</v>
      </c>
      <c r="R383" s="5">
        <v>885347.62748599995</v>
      </c>
      <c r="S383" s="5">
        <v>56762002.852302</v>
      </c>
      <c r="T383" s="5">
        <v>10004362.773011001</v>
      </c>
      <c r="U383" s="5">
        <v>6980847.1431590002</v>
      </c>
      <c r="V383" s="5">
        <v>3474275.3442279999</v>
      </c>
      <c r="W383" s="5">
        <v>6724154.7469279999</v>
      </c>
      <c r="Y383" s="5">
        <v>425321.99886200001</v>
      </c>
      <c r="Z383" s="5">
        <v>88211.593324000001</v>
      </c>
      <c r="AA383" s="5">
        <v>1358631.728319</v>
      </c>
      <c r="AB383" s="5">
        <v>754532.70588200004</v>
      </c>
      <c r="AC383" s="5">
        <v>2513306</v>
      </c>
      <c r="AE383" s="5">
        <v>2513306</v>
      </c>
      <c r="AH383" s="6">
        <v>89970994.513501018</v>
      </c>
      <c r="AI383" s="6">
        <v>191747661.42200002</v>
      </c>
    </row>
    <row r="384" spans="1:35" s="11" customFormat="1" x14ac:dyDescent="0.25">
      <c r="A384" s="8" t="s">
        <v>768</v>
      </c>
      <c r="B384" s="8" t="s">
        <v>769</v>
      </c>
      <c r="C384" s="8" t="s">
        <v>490</v>
      </c>
      <c r="D384" s="9"/>
      <c r="E384" s="9">
        <v>13783412.554398</v>
      </c>
      <c r="F384" s="9"/>
      <c r="G384" s="9">
        <v>341113.050346</v>
      </c>
      <c r="H384" s="9"/>
      <c r="I384" s="9"/>
      <c r="J384" s="9"/>
      <c r="K384" s="9"/>
      <c r="L384" s="9">
        <v>311797.91328400001</v>
      </c>
      <c r="M384" s="9"/>
      <c r="N384" s="9"/>
      <c r="O384" s="10">
        <v>14436323.518028</v>
      </c>
      <c r="P384" s="46">
        <v>14436323.518028</v>
      </c>
      <c r="Q384" s="46" t="b">
        <v>1</v>
      </c>
      <c r="R384" s="9"/>
      <c r="S384" s="9"/>
      <c r="T384" s="9">
        <v>10004362.773011001</v>
      </c>
      <c r="U384" s="9"/>
      <c r="V384" s="9">
        <v>473931.58773099998</v>
      </c>
      <c r="W384" s="9"/>
      <c r="X384" s="9"/>
      <c r="Y384" s="9">
        <v>425321.99886200001</v>
      </c>
      <c r="Z384" s="9"/>
      <c r="AA384" s="9"/>
      <c r="AB384" s="9">
        <v>150906.541176</v>
      </c>
      <c r="AC384" s="9">
        <v>355400.07702600001</v>
      </c>
      <c r="AD384" s="9"/>
      <c r="AE384" s="9">
        <v>355400.07702600001</v>
      </c>
      <c r="AF384" s="9"/>
      <c r="AG384" s="9"/>
      <c r="AH384" s="10">
        <v>11409922.977806002</v>
      </c>
      <c r="AI384" s="10">
        <v>25846246.495834</v>
      </c>
    </row>
    <row r="385" spans="1:35" s="15" customFormat="1" x14ac:dyDescent="0.25">
      <c r="A385" s="12" t="s">
        <v>770</v>
      </c>
      <c r="B385" s="12" t="s">
        <v>771</v>
      </c>
      <c r="C385" s="12" t="s">
        <v>490</v>
      </c>
      <c r="D385" s="13">
        <v>70745596.833547994</v>
      </c>
      <c r="E385" s="13"/>
      <c r="F385" s="13"/>
      <c r="G385" s="13">
        <v>1966961.893068</v>
      </c>
      <c r="H385" s="13">
        <v>6564202.9879649999</v>
      </c>
      <c r="I385" s="13"/>
      <c r="J385" s="13"/>
      <c r="K385" s="13"/>
      <c r="L385" s="13"/>
      <c r="M385" s="13">
        <v>64666.749496999997</v>
      </c>
      <c r="N385" s="13">
        <v>954723.20406200003</v>
      </c>
      <c r="O385" s="14">
        <v>80296151.668139994</v>
      </c>
      <c r="P385" s="46">
        <v>80296151.668141007</v>
      </c>
      <c r="Q385" s="46" t="b">
        <v>1</v>
      </c>
      <c r="R385" s="13">
        <v>885347.62748599995</v>
      </c>
      <c r="S385" s="13">
        <v>56762002.852302</v>
      </c>
      <c r="T385" s="13"/>
      <c r="U385" s="13"/>
      <c r="V385" s="13">
        <v>2732834.0913450001</v>
      </c>
      <c r="W385" s="13">
        <v>6724154.7469279999</v>
      </c>
      <c r="X385" s="13"/>
      <c r="Y385" s="13"/>
      <c r="Z385" s="13">
        <v>88211.593324000001</v>
      </c>
      <c r="AA385" s="13">
        <v>1358631.728319</v>
      </c>
      <c r="AB385" s="13">
        <v>558354.20235299994</v>
      </c>
      <c r="AC385" s="13">
        <v>1971181.8638269999</v>
      </c>
      <c r="AD385" s="13"/>
      <c r="AE385" s="13">
        <v>1971181.8638269999</v>
      </c>
      <c r="AF385" s="13"/>
      <c r="AG385" s="13"/>
      <c r="AH385" s="14">
        <v>71080718.70588401</v>
      </c>
      <c r="AI385" s="14">
        <v>151376870.374024</v>
      </c>
    </row>
    <row r="386" spans="1:35" s="20" customFormat="1" x14ac:dyDescent="0.25">
      <c r="A386" s="17" t="s">
        <v>772</v>
      </c>
      <c r="B386" s="17" t="s">
        <v>773</v>
      </c>
      <c r="C386" s="17" t="s">
        <v>490</v>
      </c>
      <c r="D386" s="18"/>
      <c r="E386" s="18"/>
      <c r="F386" s="18">
        <v>6851651.1948809996</v>
      </c>
      <c r="G386" s="18">
        <v>192540.52744999999</v>
      </c>
      <c r="H386" s="18"/>
      <c r="I386" s="18"/>
      <c r="J386" s="18"/>
      <c r="K386" s="18"/>
      <c r="L386" s="18"/>
      <c r="M386" s="18"/>
      <c r="N386" s="18"/>
      <c r="O386" s="19">
        <v>7044191.7223309996</v>
      </c>
      <c r="P386" s="46">
        <v>7044191.7223309996</v>
      </c>
      <c r="Q386" s="46" t="b">
        <v>1</v>
      </c>
      <c r="R386" s="18"/>
      <c r="S386" s="18"/>
      <c r="T386" s="18"/>
      <c r="U386" s="18">
        <v>6980847.1431590002</v>
      </c>
      <c r="V386" s="18">
        <v>267509.66515199997</v>
      </c>
      <c r="W386" s="18"/>
      <c r="X386" s="18"/>
      <c r="Y386" s="18"/>
      <c r="Z386" s="18"/>
      <c r="AA386" s="18"/>
      <c r="AB386" s="18">
        <v>45271.962353000003</v>
      </c>
      <c r="AC386" s="18">
        <v>186724.05914699999</v>
      </c>
      <c r="AD386" s="18"/>
      <c r="AE386" s="18">
        <v>186724.05914699999</v>
      </c>
      <c r="AF386" s="18"/>
      <c r="AG386" s="18"/>
      <c r="AH386" s="19">
        <v>7480352.8298110012</v>
      </c>
      <c r="AI386" s="19">
        <v>14524544.552142002</v>
      </c>
    </row>
    <row r="387" spans="1:35" x14ac:dyDescent="0.25">
      <c r="A387" s="1" t="s">
        <v>774</v>
      </c>
      <c r="B387" s="1" t="s">
        <v>775</v>
      </c>
      <c r="C387" s="1"/>
      <c r="D387" s="5">
        <v>86265565.735425994</v>
      </c>
      <c r="E387" s="5">
        <v>15437801.684343001</v>
      </c>
      <c r="G387" s="5">
        <v>2063591.1027850001</v>
      </c>
      <c r="H387" s="5">
        <v>7266673.297731</v>
      </c>
      <c r="L387" s="5">
        <v>179727.491656</v>
      </c>
      <c r="M387" s="5">
        <v>53958.135010999998</v>
      </c>
      <c r="N387" s="5">
        <v>4273696.8048769999</v>
      </c>
      <c r="O387" s="6">
        <v>115541014.251829</v>
      </c>
      <c r="P387" s="46">
        <v>115541014.25183</v>
      </c>
      <c r="Q387" s="46" t="b">
        <v>1</v>
      </c>
      <c r="R387" s="5">
        <v>1430881.158392</v>
      </c>
      <c r="S387" s="5">
        <v>68862981.991676003</v>
      </c>
      <c r="T387" s="5">
        <v>11205161.846418001</v>
      </c>
      <c r="V387" s="5">
        <v>2867087.6320290002</v>
      </c>
      <c r="W387" s="5">
        <v>7443742.346008</v>
      </c>
      <c r="Y387" s="5">
        <v>245165.38676200001</v>
      </c>
      <c r="Z387" s="5">
        <v>73604.025238000002</v>
      </c>
      <c r="AA387" s="5">
        <v>6081741.8615300003</v>
      </c>
      <c r="AC387" s="5">
        <v>2029307</v>
      </c>
      <c r="AE387" s="5">
        <v>2029307</v>
      </c>
      <c r="AH387" s="6">
        <v>100239673.24805301</v>
      </c>
      <c r="AI387" s="6">
        <v>215780687.49988201</v>
      </c>
    </row>
    <row r="388" spans="1:35" s="11" customFormat="1" x14ac:dyDescent="0.25">
      <c r="A388" s="8" t="s">
        <v>776</v>
      </c>
      <c r="B388" s="8" t="s">
        <v>777</v>
      </c>
      <c r="C388" s="8" t="s">
        <v>499</v>
      </c>
      <c r="D388" s="9"/>
      <c r="E388" s="9">
        <v>15437801.684343001</v>
      </c>
      <c r="F388" s="9"/>
      <c r="G388" s="9">
        <v>300428.21546600002</v>
      </c>
      <c r="H388" s="9"/>
      <c r="I388" s="9"/>
      <c r="J388" s="9"/>
      <c r="K388" s="9"/>
      <c r="L388" s="9">
        <v>179727.491656</v>
      </c>
      <c r="M388" s="9"/>
      <c r="N388" s="9"/>
      <c r="O388" s="10">
        <v>15917957.391465001</v>
      </c>
      <c r="P388" s="46">
        <v>15917957.391465001</v>
      </c>
      <c r="Q388" s="46" t="b">
        <v>1</v>
      </c>
      <c r="R388" s="9"/>
      <c r="S388" s="9"/>
      <c r="T388" s="9">
        <v>11205161.846418001</v>
      </c>
      <c r="U388" s="9"/>
      <c r="V388" s="9">
        <v>417405.37634199997</v>
      </c>
      <c r="W388" s="9"/>
      <c r="X388" s="9"/>
      <c r="Y388" s="9">
        <v>245165.38676200001</v>
      </c>
      <c r="Z388" s="9"/>
      <c r="AA388" s="9"/>
      <c r="AB388" s="9"/>
      <c r="AC388" s="9">
        <v>288483.80099999998</v>
      </c>
      <c r="AD388" s="9"/>
      <c r="AE388" s="9">
        <v>288483.80099999998</v>
      </c>
      <c r="AF388" s="9"/>
      <c r="AG388" s="9"/>
      <c r="AH388" s="10">
        <v>12156216.410522003</v>
      </c>
      <c r="AI388" s="10">
        <v>28074173.801987004</v>
      </c>
    </row>
    <row r="389" spans="1:35" s="15" customFormat="1" x14ac:dyDescent="0.25">
      <c r="A389" s="12" t="s">
        <v>778</v>
      </c>
      <c r="B389" s="12" t="s">
        <v>779</v>
      </c>
      <c r="C389" s="12" t="s">
        <v>499</v>
      </c>
      <c r="D389" s="13">
        <v>86265565.735425994</v>
      </c>
      <c r="E389" s="13"/>
      <c r="F389" s="13"/>
      <c r="G389" s="13">
        <v>1763162.88732</v>
      </c>
      <c r="H389" s="13">
        <v>7266673.297731</v>
      </c>
      <c r="I389" s="13"/>
      <c r="J389" s="13"/>
      <c r="K389" s="13"/>
      <c r="L389" s="13"/>
      <c r="M389" s="13">
        <v>53958.135010999998</v>
      </c>
      <c r="N389" s="13">
        <v>4273696.8048769999</v>
      </c>
      <c r="O389" s="14">
        <v>99623056.860364988</v>
      </c>
      <c r="P389" s="46">
        <v>99623056.860364005</v>
      </c>
      <c r="Q389" s="46" t="b">
        <v>1</v>
      </c>
      <c r="R389" s="13">
        <v>1430881.158392</v>
      </c>
      <c r="S389" s="13">
        <v>68862981.991676003</v>
      </c>
      <c r="T389" s="13"/>
      <c r="U389" s="13"/>
      <c r="V389" s="13">
        <v>2449682.2556870002</v>
      </c>
      <c r="W389" s="13">
        <v>7443742.346008</v>
      </c>
      <c r="X389" s="13"/>
      <c r="Y389" s="13"/>
      <c r="Z389" s="13">
        <v>73604.025238000002</v>
      </c>
      <c r="AA389" s="13">
        <v>6081741.8615300003</v>
      </c>
      <c r="AB389" s="13"/>
      <c r="AC389" s="13">
        <v>1740823.199</v>
      </c>
      <c r="AD389" s="13"/>
      <c r="AE389" s="13">
        <v>1740823.199</v>
      </c>
      <c r="AF389" s="13"/>
      <c r="AG389" s="13"/>
      <c r="AH389" s="14">
        <v>88083456.837531015</v>
      </c>
      <c r="AI389" s="14">
        <v>187706513.697896</v>
      </c>
    </row>
    <row r="390" spans="1:35" x14ac:dyDescent="0.25">
      <c r="A390" s="1" t="s">
        <v>780</v>
      </c>
      <c r="B390" s="1" t="s">
        <v>781</v>
      </c>
      <c r="C390" s="1"/>
      <c r="D390" s="5">
        <v>41103272.903662004</v>
      </c>
      <c r="E390" s="5">
        <v>8761303.4874789994</v>
      </c>
      <c r="F390" s="5">
        <v>3255460.0658240002</v>
      </c>
      <c r="G390" s="5">
        <v>1556268.001102</v>
      </c>
      <c r="H390" s="5">
        <v>3784822.1415169998</v>
      </c>
      <c r="L390" s="5">
        <v>145058.97485</v>
      </c>
      <c r="M390" s="5">
        <v>54082.653784000002</v>
      </c>
      <c r="N390" s="5">
        <v>3887928.9294949998</v>
      </c>
      <c r="O390" s="6">
        <v>62548197.157713003</v>
      </c>
      <c r="P390" s="46">
        <v>62548197.157713003</v>
      </c>
      <c r="Q390" s="46" t="b">
        <v>1</v>
      </c>
      <c r="R390" s="5">
        <v>781763.96765400004</v>
      </c>
      <c r="S390" s="5">
        <v>32711412.781124</v>
      </c>
      <c r="T390" s="5">
        <v>6359184.1358049996</v>
      </c>
      <c r="U390" s="5">
        <v>3313737.854121</v>
      </c>
      <c r="V390" s="5">
        <v>2162229.10249</v>
      </c>
      <c r="W390" s="5">
        <v>3877047.9547669999</v>
      </c>
      <c r="Y390" s="5">
        <v>197874.233622</v>
      </c>
      <c r="Z390" s="5">
        <v>73773.880680999995</v>
      </c>
      <c r="AA390" s="5">
        <v>5532769.68506</v>
      </c>
      <c r="AB390" s="5">
        <v>447826</v>
      </c>
      <c r="AC390" s="5">
        <v>1537664</v>
      </c>
      <c r="AE390" s="5">
        <v>1537664</v>
      </c>
      <c r="AH390" s="6">
        <v>56995283.595323995</v>
      </c>
      <c r="AI390" s="6">
        <v>119543480.75303701</v>
      </c>
    </row>
    <row r="391" spans="1:35" s="11" customFormat="1" x14ac:dyDescent="0.25">
      <c r="A391" s="8" t="s">
        <v>782</v>
      </c>
      <c r="B391" s="8" t="s">
        <v>783</v>
      </c>
      <c r="C391" s="8" t="s">
        <v>490</v>
      </c>
      <c r="D391" s="9"/>
      <c r="E391" s="9">
        <v>8761303.4874789994</v>
      </c>
      <c r="F391" s="9"/>
      <c r="G391" s="9">
        <v>233738.759402</v>
      </c>
      <c r="H391" s="9"/>
      <c r="I391" s="9"/>
      <c r="J391" s="9"/>
      <c r="K391" s="9"/>
      <c r="L391" s="9">
        <v>145058.97485</v>
      </c>
      <c r="M391" s="9"/>
      <c r="N391" s="9"/>
      <c r="O391" s="10">
        <v>9140101.2217309996</v>
      </c>
      <c r="P391" s="46">
        <v>9140101.2217309996</v>
      </c>
      <c r="Q391" s="46" t="b">
        <v>1</v>
      </c>
      <c r="R391" s="9"/>
      <c r="S391" s="9"/>
      <c r="T391" s="9">
        <v>6359184.1358049996</v>
      </c>
      <c r="U391" s="9"/>
      <c r="V391" s="9">
        <v>324749.17405099998</v>
      </c>
      <c r="W391" s="9"/>
      <c r="X391" s="9"/>
      <c r="Y391" s="9">
        <v>197874.233622</v>
      </c>
      <c r="Z391" s="9"/>
      <c r="AA391" s="9"/>
      <c r="AB391" s="9">
        <v>89565.2</v>
      </c>
      <c r="AC391" s="9">
        <v>238930.07073400001</v>
      </c>
      <c r="AD391" s="9"/>
      <c r="AE391" s="9">
        <v>238930.07073400001</v>
      </c>
      <c r="AF391" s="9"/>
      <c r="AG391" s="9"/>
      <c r="AH391" s="10">
        <v>7210302.8142119991</v>
      </c>
      <c r="AI391" s="10">
        <v>16350404.035942998</v>
      </c>
    </row>
    <row r="392" spans="1:35" s="15" customFormat="1" x14ac:dyDescent="0.25">
      <c r="A392" s="12" t="s">
        <v>784</v>
      </c>
      <c r="B392" s="12" t="s">
        <v>785</v>
      </c>
      <c r="C392" s="12" t="s">
        <v>490</v>
      </c>
      <c r="D392" s="13">
        <v>41103272.903662004</v>
      </c>
      <c r="E392" s="13"/>
      <c r="F392" s="13"/>
      <c r="G392" s="13">
        <v>1224052.965082</v>
      </c>
      <c r="H392" s="13">
        <v>3784822.1415169998</v>
      </c>
      <c r="I392" s="13"/>
      <c r="J392" s="13"/>
      <c r="K392" s="13"/>
      <c r="L392" s="13"/>
      <c r="M392" s="13">
        <v>54082.653784000002</v>
      </c>
      <c r="N392" s="13">
        <v>3887928.9294949998</v>
      </c>
      <c r="O392" s="14">
        <v>50054159.593539998</v>
      </c>
      <c r="P392" s="46">
        <v>50054159.593539998</v>
      </c>
      <c r="Q392" s="46" t="b">
        <v>1</v>
      </c>
      <c r="R392" s="13">
        <v>781763.96765400004</v>
      </c>
      <c r="S392" s="13">
        <v>32711412.781124</v>
      </c>
      <c r="T392" s="13"/>
      <c r="U392" s="13"/>
      <c r="V392" s="13">
        <v>1700660.131941</v>
      </c>
      <c r="W392" s="13">
        <v>3877047.9547669999</v>
      </c>
      <c r="X392" s="13"/>
      <c r="Y392" s="13"/>
      <c r="Z392" s="13">
        <v>73773.880680999995</v>
      </c>
      <c r="AA392" s="13">
        <v>5532769.68506</v>
      </c>
      <c r="AB392" s="13">
        <v>331391.24</v>
      </c>
      <c r="AC392" s="13">
        <v>1207277.829046</v>
      </c>
      <c r="AD392" s="13"/>
      <c r="AE392" s="13">
        <v>1207277.829046</v>
      </c>
      <c r="AF392" s="13"/>
      <c r="AG392" s="13"/>
      <c r="AH392" s="14">
        <v>46216097.470273003</v>
      </c>
      <c r="AI392" s="14">
        <v>96270257.063813001</v>
      </c>
    </row>
    <row r="393" spans="1:35" s="20" customFormat="1" x14ac:dyDescent="0.25">
      <c r="A393" s="17" t="s">
        <v>786</v>
      </c>
      <c r="B393" s="17" t="s">
        <v>787</v>
      </c>
      <c r="C393" s="17" t="s">
        <v>490</v>
      </c>
      <c r="D393" s="18"/>
      <c r="E393" s="18"/>
      <c r="F393" s="18">
        <v>3255460.0658240002</v>
      </c>
      <c r="G393" s="18">
        <v>98476.276616999996</v>
      </c>
      <c r="H393" s="18"/>
      <c r="I393" s="18"/>
      <c r="J393" s="18"/>
      <c r="K393" s="18"/>
      <c r="L393" s="18"/>
      <c r="M393" s="18"/>
      <c r="N393" s="18"/>
      <c r="O393" s="19">
        <v>3353936.342441</v>
      </c>
      <c r="P393" s="46">
        <v>3353936.3424419998</v>
      </c>
      <c r="Q393" s="46" t="b">
        <v>1</v>
      </c>
      <c r="R393" s="18"/>
      <c r="S393" s="18"/>
      <c r="T393" s="18"/>
      <c r="U393" s="18">
        <v>3313737.854121</v>
      </c>
      <c r="V393" s="18">
        <v>136819.79649800001</v>
      </c>
      <c r="W393" s="18"/>
      <c r="X393" s="18"/>
      <c r="Y393" s="18"/>
      <c r="Z393" s="18"/>
      <c r="AA393" s="18"/>
      <c r="AB393" s="18">
        <v>26869.56</v>
      </c>
      <c r="AC393" s="18">
        <v>91456.100219</v>
      </c>
      <c r="AD393" s="18"/>
      <c r="AE393" s="18">
        <v>91456.100219</v>
      </c>
      <c r="AF393" s="18"/>
      <c r="AG393" s="18"/>
      <c r="AH393" s="19">
        <v>3568883.3108380004</v>
      </c>
      <c r="AI393" s="19">
        <v>6922819.6532790009</v>
      </c>
    </row>
    <row r="394" spans="1:35" x14ac:dyDescent="0.25">
      <c r="A394" s="1" t="s">
        <v>788</v>
      </c>
      <c r="B394" s="1" t="s">
        <v>789</v>
      </c>
      <c r="C394" s="1"/>
      <c r="D394" s="5">
        <v>31995355.274006002</v>
      </c>
      <c r="E394" s="5">
        <v>7537075.6872739997</v>
      </c>
      <c r="G394" s="5">
        <v>1338471.8000070001</v>
      </c>
      <c r="H394" s="5">
        <v>3333157.390352</v>
      </c>
      <c r="L394" s="5">
        <v>130613.551982</v>
      </c>
      <c r="M394" s="5">
        <v>56199.472926000002</v>
      </c>
      <c r="N394" s="5">
        <v>1970164.252265</v>
      </c>
      <c r="O394" s="6">
        <v>46361037.428812005</v>
      </c>
      <c r="P394" s="46">
        <v>46361037.428811997</v>
      </c>
      <c r="Q394" s="46" t="b">
        <v>1</v>
      </c>
      <c r="R394" s="5">
        <v>420614.079654</v>
      </c>
      <c r="S394" s="5">
        <v>25650937.250185002</v>
      </c>
      <c r="T394" s="5">
        <v>5470607.4512059996</v>
      </c>
      <c r="V394" s="5">
        <v>1859630.010248</v>
      </c>
      <c r="W394" s="5">
        <v>3414377.3630530001</v>
      </c>
      <c r="Y394" s="5">
        <v>178169.303388</v>
      </c>
      <c r="Z394" s="5">
        <v>76661.423209999994</v>
      </c>
      <c r="AA394" s="5">
        <v>2803668.8034140002</v>
      </c>
      <c r="AB394" s="5">
        <v>1265666.1764710001</v>
      </c>
      <c r="AC394" s="5">
        <v>1312451</v>
      </c>
      <c r="AD394" s="5">
        <v>1307363</v>
      </c>
      <c r="AE394" s="5">
        <v>2619814</v>
      </c>
      <c r="AH394" s="6">
        <v>43760145.860829011</v>
      </c>
      <c r="AI394" s="6">
        <v>90121183.289641023</v>
      </c>
    </row>
    <row r="395" spans="1:35" s="11" customFormat="1" x14ac:dyDescent="0.25">
      <c r="A395" s="8" t="s">
        <v>790</v>
      </c>
      <c r="B395" s="8" t="s">
        <v>791</v>
      </c>
      <c r="C395" s="8" t="s">
        <v>499</v>
      </c>
      <c r="D395" s="9"/>
      <c r="E395" s="9">
        <v>7537075.6872739997</v>
      </c>
      <c r="F395" s="9"/>
      <c r="G395" s="9">
        <v>215450.33921800001</v>
      </c>
      <c r="H395" s="9"/>
      <c r="I395" s="9"/>
      <c r="J395" s="9"/>
      <c r="K395" s="9"/>
      <c r="L395" s="9">
        <v>130613.551982</v>
      </c>
      <c r="M395" s="9"/>
      <c r="N395" s="9"/>
      <c r="O395" s="10">
        <v>7883139.5784740001</v>
      </c>
      <c r="P395" s="46">
        <v>7883139.5784740001</v>
      </c>
      <c r="Q395" s="46" t="b">
        <v>1</v>
      </c>
      <c r="R395" s="9"/>
      <c r="S395" s="9"/>
      <c r="T395" s="9">
        <v>5470607.4512059996</v>
      </c>
      <c r="U395" s="9"/>
      <c r="V395" s="9">
        <v>299339.826604</v>
      </c>
      <c r="W395" s="9"/>
      <c r="X395" s="9"/>
      <c r="Y395" s="9">
        <v>178169.303388</v>
      </c>
      <c r="Z395" s="9"/>
      <c r="AA395" s="9"/>
      <c r="AB395" s="9">
        <v>269290.67584500002</v>
      </c>
      <c r="AC395" s="9">
        <v>236537.49531</v>
      </c>
      <c r="AD395" s="9">
        <v>235620.50657999999</v>
      </c>
      <c r="AE395" s="9">
        <v>472158.00188999996</v>
      </c>
      <c r="AF395" s="9"/>
      <c r="AG395" s="9"/>
      <c r="AH395" s="10">
        <v>6689565.2589329993</v>
      </c>
      <c r="AI395" s="10">
        <v>14572704.837407</v>
      </c>
    </row>
    <row r="396" spans="1:35" s="15" customFormat="1" x14ac:dyDescent="0.25">
      <c r="A396" s="12" t="s">
        <v>792</v>
      </c>
      <c r="B396" s="12" t="s">
        <v>793</v>
      </c>
      <c r="C396" s="12" t="s">
        <v>499</v>
      </c>
      <c r="D396" s="13">
        <v>31995355.274006002</v>
      </c>
      <c r="E396" s="13"/>
      <c r="F396" s="13"/>
      <c r="G396" s="13">
        <v>1123021.4607889999</v>
      </c>
      <c r="H396" s="13">
        <v>3333157.390352</v>
      </c>
      <c r="I396" s="13"/>
      <c r="J396" s="13"/>
      <c r="K396" s="13"/>
      <c r="L396" s="13"/>
      <c r="M396" s="13">
        <v>56199.472926000002</v>
      </c>
      <c r="N396" s="13">
        <v>1970164.252265</v>
      </c>
      <c r="O396" s="14">
        <v>38477897.850337997</v>
      </c>
      <c r="P396" s="46">
        <v>38477897.850337997</v>
      </c>
      <c r="Q396" s="46" t="b">
        <v>1</v>
      </c>
      <c r="R396" s="13">
        <v>420614.079654</v>
      </c>
      <c r="S396" s="13">
        <v>25650937.250185002</v>
      </c>
      <c r="T396" s="13"/>
      <c r="U396" s="13"/>
      <c r="V396" s="13">
        <v>1560290.183644</v>
      </c>
      <c r="W396" s="13">
        <v>3414377.3630530001</v>
      </c>
      <c r="X396" s="13"/>
      <c r="Y396" s="13"/>
      <c r="Z396" s="13">
        <v>76661.423209999994</v>
      </c>
      <c r="AA396" s="13">
        <v>2803668.8034140002</v>
      </c>
      <c r="AB396" s="13">
        <v>996375.50062599999</v>
      </c>
      <c r="AC396" s="13">
        <v>1075913.5046900001</v>
      </c>
      <c r="AD396" s="13">
        <v>1071742.49342</v>
      </c>
      <c r="AE396" s="13">
        <v>2147655.99811</v>
      </c>
      <c r="AF396" s="13"/>
      <c r="AG396" s="13"/>
      <c r="AH396" s="14">
        <v>37070580.601896003</v>
      </c>
      <c r="AI396" s="14">
        <v>75548478.452234</v>
      </c>
    </row>
    <row r="397" spans="1:35" x14ac:dyDescent="0.25">
      <c r="A397" s="1" t="s">
        <v>794</v>
      </c>
      <c r="B397" s="1" t="s">
        <v>795</v>
      </c>
      <c r="C397" s="1"/>
      <c r="D397" s="5">
        <v>32062453.260518</v>
      </c>
      <c r="E397" s="5">
        <v>9450993.9883910008</v>
      </c>
      <c r="G397" s="5">
        <v>2274323.7689439999</v>
      </c>
      <c r="H397" s="5">
        <v>4935013.0235489998</v>
      </c>
      <c r="L397" s="5">
        <v>162269.544605</v>
      </c>
      <c r="M397" s="5">
        <v>63504.574282000001</v>
      </c>
      <c r="N397" s="5">
        <v>3593246.5366369998</v>
      </c>
      <c r="O397" s="6">
        <v>52541804.696925998</v>
      </c>
      <c r="P397" s="46">
        <v>52541804.696925998</v>
      </c>
      <c r="Q397" s="46" t="b">
        <v>1</v>
      </c>
      <c r="R397" s="5">
        <v>556385.51812100003</v>
      </c>
      <c r="S397" s="5">
        <v>25569840.891414002</v>
      </c>
      <c r="T397" s="5">
        <v>6859779.6120699998</v>
      </c>
      <c r="V397" s="5">
        <v>3159872.8742180001</v>
      </c>
      <c r="W397" s="5">
        <v>5055265.8577579996</v>
      </c>
      <c r="Y397" s="5">
        <v>221351.08711600001</v>
      </c>
      <c r="Z397" s="5">
        <v>86626.275857000001</v>
      </c>
      <c r="AA397" s="5">
        <v>5113417.9326250004</v>
      </c>
      <c r="AB397" s="5">
        <v>634559.05882399995</v>
      </c>
      <c r="AC397" s="5">
        <v>2217703</v>
      </c>
      <c r="AD397" s="5">
        <v>2234002</v>
      </c>
      <c r="AE397" s="5">
        <v>4451705</v>
      </c>
      <c r="AH397" s="6">
        <v>51708804.108003013</v>
      </c>
      <c r="AI397" s="6">
        <v>104250608.80492902</v>
      </c>
    </row>
    <row r="398" spans="1:35" s="11" customFormat="1" x14ac:dyDescent="0.25">
      <c r="A398" s="8" t="s">
        <v>796</v>
      </c>
      <c r="B398" s="8" t="s">
        <v>797</v>
      </c>
      <c r="C398" s="8" t="s">
        <v>499</v>
      </c>
      <c r="D398" s="9"/>
      <c r="E398" s="9">
        <v>9450993.9883910008</v>
      </c>
      <c r="F398" s="9"/>
      <c r="G398" s="9">
        <v>468896.32208499999</v>
      </c>
      <c r="H398" s="9"/>
      <c r="I398" s="9"/>
      <c r="J398" s="9"/>
      <c r="K398" s="9"/>
      <c r="L398" s="9">
        <v>162269.544605</v>
      </c>
      <c r="M398" s="9"/>
      <c r="N398" s="9"/>
      <c r="O398" s="10">
        <v>10082159.855081001</v>
      </c>
      <c r="P398" s="46">
        <v>10082159.855080999</v>
      </c>
      <c r="Q398" s="46" t="b">
        <v>1</v>
      </c>
      <c r="R398" s="9"/>
      <c r="S398" s="9"/>
      <c r="T398" s="9">
        <v>6859779.6120699998</v>
      </c>
      <c r="U398" s="9"/>
      <c r="V398" s="9">
        <v>651469.588108</v>
      </c>
      <c r="W398" s="9"/>
      <c r="X398" s="9"/>
      <c r="Y398" s="9">
        <v>221351.08711600001</v>
      </c>
      <c r="Z398" s="9"/>
      <c r="AA398" s="9"/>
      <c r="AB398" s="9">
        <v>135012.565707</v>
      </c>
      <c r="AC398" s="9">
        <v>472615.05872700003</v>
      </c>
      <c r="AD398" s="9">
        <v>476088.54135399999</v>
      </c>
      <c r="AE398" s="9">
        <v>948703.60008100001</v>
      </c>
      <c r="AF398" s="9"/>
      <c r="AG398" s="9"/>
      <c r="AH398" s="10">
        <v>8816316.4530820008</v>
      </c>
      <c r="AI398" s="10">
        <v>18898476.308163002</v>
      </c>
    </row>
    <row r="399" spans="1:35" s="15" customFormat="1" x14ac:dyDescent="0.25">
      <c r="A399" s="12" t="s">
        <v>798</v>
      </c>
      <c r="B399" s="12" t="s">
        <v>799</v>
      </c>
      <c r="C399" s="12" t="s">
        <v>499</v>
      </c>
      <c r="D399" s="13">
        <v>32062453.260518</v>
      </c>
      <c r="E399" s="13"/>
      <c r="F399" s="13"/>
      <c r="G399" s="13">
        <v>1805427.446859</v>
      </c>
      <c r="H399" s="13">
        <v>4935013.0235489998</v>
      </c>
      <c r="I399" s="13"/>
      <c r="J399" s="13"/>
      <c r="K399" s="13"/>
      <c r="L399" s="13"/>
      <c r="M399" s="13">
        <v>63504.574282000001</v>
      </c>
      <c r="N399" s="13">
        <v>3593246.5366369998</v>
      </c>
      <c r="O399" s="14">
        <v>42459644.841844998</v>
      </c>
      <c r="P399" s="46">
        <v>42459644.841844998</v>
      </c>
      <c r="Q399" s="46" t="b">
        <v>1</v>
      </c>
      <c r="R399" s="13">
        <v>556385.51812100003</v>
      </c>
      <c r="S399" s="13">
        <v>25569840.891414002</v>
      </c>
      <c r="T399" s="13"/>
      <c r="U399" s="13"/>
      <c r="V399" s="13">
        <v>2508403.2861100002</v>
      </c>
      <c r="W399" s="13">
        <v>5055265.8577579996</v>
      </c>
      <c r="X399" s="13"/>
      <c r="Y399" s="13"/>
      <c r="Z399" s="13">
        <v>86626.275857000001</v>
      </c>
      <c r="AA399" s="13">
        <v>5113417.9326250004</v>
      </c>
      <c r="AB399" s="13">
        <v>499546.49311600003</v>
      </c>
      <c r="AC399" s="13">
        <v>1745087.9412730001</v>
      </c>
      <c r="AD399" s="13">
        <v>1757913.4586459999</v>
      </c>
      <c r="AE399" s="13">
        <v>3503001.399919</v>
      </c>
      <c r="AF399" s="13"/>
      <c r="AG399" s="13"/>
      <c r="AH399" s="14">
        <v>42892487.654920004</v>
      </c>
      <c r="AI399" s="14">
        <v>85352132.496765003</v>
      </c>
    </row>
    <row r="400" spans="1:35" x14ac:dyDescent="0.25">
      <c r="A400" s="1" t="s">
        <v>800</v>
      </c>
      <c r="B400" s="1" t="s">
        <v>801</v>
      </c>
      <c r="C400" s="1"/>
      <c r="D400" s="5">
        <v>21518395.882507998</v>
      </c>
      <c r="E400" s="5">
        <v>6641998.6656069998</v>
      </c>
      <c r="G400" s="5">
        <v>1854077.890478</v>
      </c>
      <c r="H400" s="5">
        <v>3965219.2577360002</v>
      </c>
      <c r="L400" s="5">
        <v>89341.804638000001</v>
      </c>
      <c r="M400" s="5">
        <v>51758.303352000003</v>
      </c>
      <c r="N400" s="5">
        <v>4486086.400843</v>
      </c>
      <c r="O400" s="6">
        <v>38606878.205161996</v>
      </c>
      <c r="P400" s="46">
        <v>38606878.205160998</v>
      </c>
      <c r="Q400" s="46" t="b">
        <v>1</v>
      </c>
      <c r="R400" s="5">
        <v>550071.44299500005</v>
      </c>
      <c r="S400" s="5">
        <v>16984284.965367999</v>
      </c>
      <c r="T400" s="5">
        <v>4820937.0448960001</v>
      </c>
      <c r="V400" s="5">
        <v>2575996.6601100001</v>
      </c>
      <c r="W400" s="5">
        <v>4061840.857663</v>
      </c>
      <c r="Y400" s="5">
        <v>121870.71597200001</v>
      </c>
      <c r="Z400" s="5">
        <v>70603.245748000001</v>
      </c>
      <c r="AA400" s="5">
        <v>6383985.7397720004</v>
      </c>
      <c r="AC400" s="5">
        <v>1805147</v>
      </c>
      <c r="AD400" s="5">
        <v>1806892</v>
      </c>
      <c r="AE400" s="5">
        <v>3612039</v>
      </c>
      <c r="AH400" s="6">
        <v>39181629.672523998</v>
      </c>
      <c r="AI400" s="6">
        <v>77788507.877685994</v>
      </c>
    </row>
    <row r="401" spans="1:35" s="11" customFormat="1" x14ac:dyDescent="0.25">
      <c r="A401" s="8" t="s">
        <v>802</v>
      </c>
      <c r="B401" s="8" t="s">
        <v>803</v>
      </c>
      <c r="C401" s="8" t="s">
        <v>499</v>
      </c>
      <c r="D401" s="9"/>
      <c r="E401" s="9">
        <v>6641998.6656069998</v>
      </c>
      <c r="F401" s="9"/>
      <c r="G401" s="9">
        <v>413751.57997999998</v>
      </c>
      <c r="H401" s="9"/>
      <c r="I401" s="9"/>
      <c r="J401" s="9"/>
      <c r="K401" s="9"/>
      <c r="L401" s="9">
        <v>89341.804638000001</v>
      </c>
      <c r="M401" s="9"/>
      <c r="N401" s="9"/>
      <c r="O401" s="10">
        <v>7145092.0502249999</v>
      </c>
      <c r="P401" s="46">
        <v>7145092.0502239997</v>
      </c>
      <c r="Q401" s="46" t="b">
        <v>1</v>
      </c>
      <c r="R401" s="9"/>
      <c r="S401" s="9"/>
      <c r="T401" s="9">
        <v>4820937.0448960001</v>
      </c>
      <c r="U401" s="9"/>
      <c r="V401" s="9">
        <v>574853.24301500001</v>
      </c>
      <c r="W401" s="9"/>
      <c r="X401" s="9"/>
      <c r="Y401" s="9">
        <v>121870.71597200001</v>
      </c>
      <c r="Z401" s="9"/>
      <c r="AA401" s="9"/>
      <c r="AB401" s="9"/>
      <c r="AC401" s="9">
        <v>398465.16457999998</v>
      </c>
      <c r="AD401" s="9">
        <v>398850.35299500002</v>
      </c>
      <c r="AE401" s="9">
        <v>797315.51757499995</v>
      </c>
      <c r="AF401" s="9"/>
      <c r="AG401" s="9"/>
      <c r="AH401" s="10">
        <v>6314976.5214579999</v>
      </c>
      <c r="AI401" s="10">
        <v>13460068.571683001</v>
      </c>
    </row>
    <row r="402" spans="1:35" s="15" customFormat="1" x14ac:dyDescent="0.25">
      <c r="A402" s="12" t="s">
        <v>804</v>
      </c>
      <c r="B402" s="12" t="s">
        <v>805</v>
      </c>
      <c r="C402" s="12" t="s">
        <v>499</v>
      </c>
      <c r="D402" s="13">
        <v>21518395.882507998</v>
      </c>
      <c r="E402" s="13"/>
      <c r="F402" s="13"/>
      <c r="G402" s="13">
        <v>1440326.3104970001</v>
      </c>
      <c r="H402" s="13">
        <v>3965219.2577360002</v>
      </c>
      <c r="I402" s="13"/>
      <c r="J402" s="13"/>
      <c r="K402" s="13"/>
      <c r="L402" s="13"/>
      <c r="M402" s="13">
        <v>51758.303352000003</v>
      </c>
      <c r="N402" s="13">
        <v>4486086.400843</v>
      </c>
      <c r="O402" s="14">
        <v>31461786.154936001</v>
      </c>
      <c r="P402" s="46">
        <v>31461786.154936999</v>
      </c>
      <c r="Q402" s="46" t="b">
        <v>1</v>
      </c>
      <c r="R402" s="13">
        <v>550071.44299500005</v>
      </c>
      <c r="S402" s="13">
        <v>16984284.965367999</v>
      </c>
      <c r="T402" s="13"/>
      <c r="U402" s="13"/>
      <c r="V402" s="13">
        <v>2001143.4170939999</v>
      </c>
      <c r="W402" s="13">
        <v>4061840.857663</v>
      </c>
      <c r="X402" s="13"/>
      <c r="Y402" s="13"/>
      <c r="Z402" s="13">
        <v>70603.245748000001</v>
      </c>
      <c r="AA402" s="13">
        <v>6383985.7397720004</v>
      </c>
      <c r="AB402" s="13"/>
      <c r="AC402" s="13">
        <v>1406681.8354199999</v>
      </c>
      <c r="AD402" s="13">
        <v>1408041.6470049999</v>
      </c>
      <c r="AE402" s="13">
        <v>2814723.4824249996</v>
      </c>
      <c r="AF402" s="13"/>
      <c r="AG402" s="13"/>
      <c r="AH402" s="14">
        <v>32866653.151064996</v>
      </c>
      <c r="AI402" s="14">
        <v>64328439.306000993</v>
      </c>
    </row>
    <row r="403" spans="1:35" x14ac:dyDescent="0.25">
      <c r="A403" s="1" t="s">
        <v>806</v>
      </c>
      <c r="B403" s="1" t="s">
        <v>807</v>
      </c>
      <c r="C403" s="1"/>
      <c r="D403" s="5">
        <v>31421183.012908</v>
      </c>
      <c r="E403" s="5">
        <v>7322992.5914970003</v>
      </c>
      <c r="G403" s="5">
        <v>1582118.098397</v>
      </c>
      <c r="H403" s="5">
        <v>3701773.4003440002</v>
      </c>
      <c r="L403" s="5">
        <v>212538.603431</v>
      </c>
      <c r="M403" s="5">
        <v>53335.541145000003</v>
      </c>
      <c r="N403" s="5">
        <v>3767021.2008139999</v>
      </c>
      <c r="O403" s="6">
        <v>48060962.448536001</v>
      </c>
      <c r="P403" s="46">
        <v>48060962.448537</v>
      </c>
      <c r="Q403" s="46" t="b">
        <v>1</v>
      </c>
      <c r="R403" s="5">
        <v>678583.87856600003</v>
      </c>
      <c r="S403" s="5">
        <v>24925100.742210001</v>
      </c>
      <c r="T403" s="5">
        <v>5315220.3186450005</v>
      </c>
      <c r="V403" s="5">
        <v>2198144.4028340001</v>
      </c>
      <c r="W403" s="5">
        <v>3791975.5418309998</v>
      </c>
      <c r="Y403" s="5">
        <v>289922.86284000002</v>
      </c>
      <c r="Z403" s="5">
        <v>72754.748024</v>
      </c>
      <c r="AA403" s="5">
        <v>5360710.3115299996</v>
      </c>
      <c r="AD403" s="5">
        <v>1580571</v>
      </c>
      <c r="AE403" s="5">
        <v>1580571</v>
      </c>
      <c r="AH403" s="6">
        <v>44212983.806480005</v>
      </c>
      <c r="AI403" s="6">
        <v>92273946.255015999</v>
      </c>
    </row>
    <row r="404" spans="1:35" s="11" customFormat="1" x14ac:dyDescent="0.25">
      <c r="A404" s="8" t="s">
        <v>808</v>
      </c>
      <c r="B404" s="8" t="s">
        <v>809</v>
      </c>
      <c r="C404" s="8" t="s">
        <v>499</v>
      </c>
      <c r="D404" s="9"/>
      <c r="E404" s="9">
        <v>7322992.5914970003</v>
      </c>
      <c r="F404" s="9"/>
      <c r="G404" s="9">
        <v>291431.67960099998</v>
      </c>
      <c r="H404" s="9"/>
      <c r="I404" s="9"/>
      <c r="J404" s="9"/>
      <c r="K404" s="9"/>
      <c r="L404" s="9">
        <v>212538.603431</v>
      </c>
      <c r="M404" s="9"/>
      <c r="N404" s="9"/>
      <c r="O404" s="10">
        <v>7826962.8745290004</v>
      </c>
      <c r="P404" s="46">
        <v>7826962.8745290004</v>
      </c>
      <c r="Q404" s="46" t="b">
        <v>1</v>
      </c>
      <c r="R404" s="9"/>
      <c r="S404" s="9"/>
      <c r="T404" s="9">
        <v>5315220.3186450005</v>
      </c>
      <c r="U404" s="9"/>
      <c r="V404" s="9">
        <v>404905.87647700001</v>
      </c>
      <c r="W404" s="9"/>
      <c r="X404" s="9"/>
      <c r="Y404" s="9">
        <v>289922.86284000002</v>
      </c>
      <c r="Z404" s="9"/>
      <c r="AA404" s="9"/>
      <c r="AB404" s="9"/>
      <c r="AC404" s="9"/>
      <c r="AD404" s="9">
        <v>278022.511046</v>
      </c>
      <c r="AE404" s="9">
        <v>278022.511046</v>
      </c>
      <c r="AF404" s="9"/>
      <c r="AG404" s="9"/>
      <c r="AH404" s="10">
        <v>6288071.5690080002</v>
      </c>
      <c r="AI404" s="10">
        <v>14115034.443537001</v>
      </c>
    </row>
    <row r="405" spans="1:35" s="15" customFormat="1" x14ac:dyDescent="0.25">
      <c r="A405" s="12" t="s">
        <v>810</v>
      </c>
      <c r="B405" s="12" t="s">
        <v>811</v>
      </c>
      <c r="C405" s="12" t="s">
        <v>499</v>
      </c>
      <c r="D405" s="13">
        <v>31421183.012908</v>
      </c>
      <c r="E405" s="13"/>
      <c r="F405" s="13"/>
      <c r="G405" s="13">
        <v>1290686.4187970001</v>
      </c>
      <c r="H405" s="13">
        <v>3701773.4003440002</v>
      </c>
      <c r="I405" s="13"/>
      <c r="J405" s="13"/>
      <c r="K405" s="13"/>
      <c r="L405" s="13"/>
      <c r="M405" s="13">
        <v>53335.541145000003</v>
      </c>
      <c r="N405" s="13">
        <v>3767021.2008139999</v>
      </c>
      <c r="O405" s="14">
        <v>40233999.574008003</v>
      </c>
      <c r="P405" s="46">
        <v>40233999.574008003</v>
      </c>
      <c r="Q405" s="46" t="b">
        <v>1</v>
      </c>
      <c r="R405" s="13">
        <v>678583.87856600003</v>
      </c>
      <c r="S405" s="13">
        <v>24925100.742210001</v>
      </c>
      <c r="T405" s="13"/>
      <c r="U405" s="13"/>
      <c r="V405" s="13">
        <v>1793238.526356</v>
      </c>
      <c r="W405" s="13">
        <v>3791975.5418309998</v>
      </c>
      <c r="X405" s="13"/>
      <c r="Y405" s="13"/>
      <c r="Z405" s="13">
        <v>72754.748024</v>
      </c>
      <c r="AA405" s="13">
        <v>5360710.3115299996</v>
      </c>
      <c r="AB405" s="13"/>
      <c r="AC405" s="13"/>
      <c r="AD405" s="13">
        <v>1302548.4889539999</v>
      </c>
      <c r="AE405" s="13">
        <v>1302548.4889539999</v>
      </c>
      <c r="AF405" s="13"/>
      <c r="AG405" s="13"/>
      <c r="AH405" s="14">
        <v>37924912.237471007</v>
      </c>
      <c r="AI405" s="14">
        <v>78158911.811479002</v>
      </c>
    </row>
    <row r="406" spans="1:35" x14ac:dyDescent="0.25">
      <c r="A406" s="1" t="s">
        <v>812</v>
      </c>
      <c r="B406" s="1" t="s">
        <v>813</v>
      </c>
      <c r="C406" s="1"/>
      <c r="D406" s="5">
        <v>16725399.558893001</v>
      </c>
      <c r="E406" s="5">
        <v>5031372.4460089998</v>
      </c>
      <c r="G406" s="5">
        <v>760785.21495699999</v>
      </c>
      <c r="H406" s="5">
        <v>2152034.0924140001</v>
      </c>
      <c r="L406" s="5">
        <v>82531.872936999993</v>
      </c>
      <c r="M406" s="5">
        <v>52048.847156000003</v>
      </c>
      <c r="N406" s="5">
        <v>4366092.2248940002</v>
      </c>
      <c r="O406" s="6">
        <v>29170264.257260002</v>
      </c>
      <c r="P406" s="46">
        <v>29170264.257259998</v>
      </c>
      <c r="Q406" s="46" t="b">
        <v>1</v>
      </c>
      <c r="R406" s="5">
        <v>359351.13704900001</v>
      </c>
      <c r="S406" s="5">
        <v>13269411.831119001</v>
      </c>
      <c r="T406" s="5">
        <v>3651902.2409979999</v>
      </c>
      <c r="V406" s="5">
        <v>1057010.702115</v>
      </c>
      <c r="W406" s="5">
        <v>2204473.3053779998</v>
      </c>
      <c r="Y406" s="5">
        <v>112581.32165699999</v>
      </c>
      <c r="Z406" s="5">
        <v>70999.575114000007</v>
      </c>
      <c r="AA406" s="5">
        <v>6213226.4097750001</v>
      </c>
      <c r="AC406" s="5">
        <v>749164</v>
      </c>
      <c r="AD406" s="5">
        <v>772300</v>
      </c>
      <c r="AE406" s="5">
        <v>1521464</v>
      </c>
      <c r="AH406" s="6">
        <v>28460420.523205001</v>
      </c>
      <c r="AI406" s="6">
        <v>57630684.780465007</v>
      </c>
    </row>
    <row r="407" spans="1:35" s="11" customFormat="1" x14ac:dyDescent="0.25">
      <c r="A407" s="8" t="s">
        <v>814</v>
      </c>
      <c r="B407" s="8" t="s">
        <v>815</v>
      </c>
      <c r="C407" s="8" t="s">
        <v>499</v>
      </c>
      <c r="D407" s="9"/>
      <c r="E407" s="9">
        <v>5031372.4460089998</v>
      </c>
      <c r="F407" s="9"/>
      <c r="G407" s="9">
        <v>165764.52145199999</v>
      </c>
      <c r="H407" s="9"/>
      <c r="I407" s="9"/>
      <c r="J407" s="9"/>
      <c r="K407" s="9"/>
      <c r="L407" s="9">
        <v>82531.872936999993</v>
      </c>
      <c r="M407" s="9"/>
      <c r="N407" s="9"/>
      <c r="O407" s="10">
        <v>5279668.8403980006</v>
      </c>
      <c r="P407" s="46">
        <v>5279668.8403979996</v>
      </c>
      <c r="Q407" s="46" t="b">
        <v>1</v>
      </c>
      <c r="R407" s="9"/>
      <c r="S407" s="9"/>
      <c r="T407" s="9">
        <v>3651902.2409979999</v>
      </c>
      <c r="U407" s="9"/>
      <c r="V407" s="9">
        <v>230307.936801</v>
      </c>
      <c r="W407" s="9"/>
      <c r="X407" s="9"/>
      <c r="Y407" s="9">
        <v>112581.32165699999</v>
      </c>
      <c r="Z407" s="9"/>
      <c r="AA407" s="9"/>
      <c r="AB407" s="9"/>
      <c r="AC407" s="9">
        <v>164803.052387</v>
      </c>
      <c r="AD407" s="9">
        <v>169892.57006299999</v>
      </c>
      <c r="AE407" s="9">
        <v>334695.62245000002</v>
      </c>
      <c r="AF407" s="9"/>
      <c r="AG407" s="9"/>
      <c r="AH407" s="10">
        <v>4329487.1219060002</v>
      </c>
      <c r="AI407" s="10">
        <v>9609155.9623039998</v>
      </c>
    </row>
    <row r="408" spans="1:35" s="15" customFormat="1" x14ac:dyDescent="0.25">
      <c r="A408" s="12" t="s">
        <v>816</v>
      </c>
      <c r="B408" s="12" t="s">
        <v>817</v>
      </c>
      <c r="C408" s="12" t="s">
        <v>499</v>
      </c>
      <c r="D408" s="13">
        <v>16725399.558893001</v>
      </c>
      <c r="E408" s="13"/>
      <c r="F408" s="13"/>
      <c r="G408" s="13">
        <v>595020.69350499997</v>
      </c>
      <c r="H408" s="13">
        <v>2152034.0924140001</v>
      </c>
      <c r="I408" s="13"/>
      <c r="J408" s="13"/>
      <c r="K408" s="13"/>
      <c r="L408" s="13"/>
      <c r="M408" s="13">
        <v>52048.847156000003</v>
      </c>
      <c r="N408" s="13">
        <v>4366092.2248940002</v>
      </c>
      <c r="O408" s="14">
        <v>23890595.416861996</v>
      </c>
      <c r="P408" s="46">
        <v>23890595.416862</v>
      </c>
      <c r="Q408" s="46" t="b">
        <v>1</v>
      </c>
      <c r="R408" s="13">
        <v>359351.13704900001</v>
      </c>
      <c r="S408" s="13">
        <v>13269411.831119001</v>
      </c>
      <c r="T408" s="13"/>
      <c r="U408" s="13"/>
      <c r="V408" s="13">
        <v>826702.76531399996</v>
      </c>
      <c r="W408" s="13">
        <v>2204473.3053779998</v>
      </c>
      <c r="X408" s="13"/>
      <c r="Y408" s="13"/>
      <c r="Z408" s="13">
        <v>70999.575114000007</v>
      </c>
      <c r="AA408" s="13">
        <v>6213226.4097750001</v>
      </c>
      <c r="AB408" s="13"/>
      <c r="AC408" s="13">
        <v>584360.94761300005</v>
      </c>
      <c r="AD408" s="13">
        <v>602407.42993700004</v>
      </c>
      <c r="AE408" s="13">
        <v>1186768.3775500001</v>
      </c>
      <c r="AF408" s="13"/>
      <c r="AG408" s="13"/>
      <c r="AH408" s="14">
        <v>24130933.401299</v>
      </c>
      <c r="AI408" s="14">
        <v>48021528.818160996</v>
      </c>
    </row>
    <row r="409" spans="1:35" x14ac:dyDescent="0.25">
      <c r="A409" s="1" t="s">
        <v>818</v>
      </c>
      <c r="B409" s="1" t="s">
        <v>819</v>
      </c>
      <c r="C409" s="1"/>
      <c r="D409" s="5">
        <v>14934828.757366</v>
      </c>
      <c r="E409" s="5">
        <v>5525851.1627789997</v>
      </c>
      <c r="G409" s="5">
        <v>1328781.749085</v>
      </c>
      <c r="H409" s="5">
        <v>3006401.1906989999</v>
      </c>
      <c r="L409" s="5">
        <v>58387.682831999999</v>
      </c>
      <c r="M409" s="5">
        <v>53418.553659999998</v>
      </c>
      <c r="N409" s="5">
        <v>4293258.2890689997</v>
      </c>
      <c r="O409" s="6">
        <v>29200927.38549</v>
      </c>
      <c r="P409" s="46">
        <v>29200927.385490999</v>
      </c>
      <c r="Q409" s="46" t="b">
        <v>1</v>
      </c>
      <c r="R409" s="5">
        <v>319872.73243700003</v>
      </c>
      <c r="S409" s="5">
        <v>11849836.002328999</v>
      </c>
      <c r="T409" s="5">
        <v>4010807.8782330002</v>
      </c>
      <c r="V409" s="5">
        <v>1846166.962692</v>
      </c>
      <c r="W409" s="5">
        <v>3079659.0042500002</v>
      </c>
      <c r="Y409" s="5">
        <v>79646.350770999998</v>
      </c>
      <c r="Z409" s="5">
        <v>72867.984985999996</v>
      </c>
      <c r="AA409" s="5">
        <v>6109579.0953609999</v>
      </c>
      <c r="AC409" s="5">
        <v>1310218</v>
      </c>
      <c r="AD409" s="5">
        <v>1297759</v>
      </c>
      <c r="AE409" s="5">
        <v>2607977</v>
      </c>
      <c r="AH409" s="6">
        <v>29976413.011059001</v>
      </c>
      <c r="AI409" s="6">
        <v>59177340.396549001</v>
      </c>
    </row>
    <row r="410" spans="1:35" s="11" customFormat="1" x14ac:dyDescent="0.25">
      <c r="A410" s="8" t="s">
        <v>820</v>
      </c>
      <c r="B410" s="8" t="s">
        <v>821</v>
      </c>
      <c r="C410" s="8" t="s">
        <v>499</v>
      </c>
      <c r="D410" s="9"/>
      <c r="E410" s="9">
        <v>5525851.1627789997</v>
      </c>
      <c r="F410" s="9"/>
      <c r="G410" s="9">
        <v>351035.36165699997</v>
      </c>
      <c r="H410" s="9"/>
      <c r="I410" s="9"/>
      <c r="J410" s="9"/>
      <c r="K410" s="9"/>
      <c r="L410" s="9">
        <v>58387.682831999999</v>
      </c>
      <c r="M410" s="9"/>
      <c r="N410" s="9"/>
      <c r="O410" s="10">
        <v>5935274.2072679996</v>
      </c>
      <c r="P410" s="46">
        <v>5935274.2072689999</v>
      </c>
      <c r="Q410" s="46" t="b">
        <v>1</v>
      </c>
      <c r="R410" s="9"/>
      <c r="S410" s="9"/>
      <c r="T410" s="9">
        <v>4010807.8782330002</v>
      </c>
      <c r="U410" s="9"/>
      <c r="V410" s="9">
        <v>487717.33046000003</v>
      </c>
      <c r="W410" s="9"/>
      <c r="X410" s="9"/>
      <c r="Y410" s="9">
        <v>79646.350770999998</v>
      </c>
      <c r="Z410" s="9"/>
      <c r="AA410" s="9"/>
      <c r="AB410" s="9"/>
      <c r="AC410" s="9">
        <v>336679.18160000001</v>
      </c>
      <c r="AD410" s="9">
        <v>333477.66404800001</v>
      </c>
      <c r="AE410" s="9">
        <v>670156.84564800002</v>
      </c>
      <c r="AF410" s="9"/>
      <c r="AG410" s="9"/>
      <c r="AH410" s="10">
        <v>5248328.4051120002</v>
      </c>
      <c r="AI410" s="10">
        <v>11183602.61238</v>
      </c>
    </row>
    <row r="411" spans="1:35" s="15" customFormat="1" x14ac:dyDescent="0.25">
      <c r="A411" s="12" t="s">
        <v>822</v>
      </c>
      <c r="B411" s="12" t="s">
        <v>823</v>
      </c>
      <c r="C411" s="12" t="s">
        <v>499</v>
      </c>
      <c r="D411" s="13">
        <v>14934828.757366</v>
      </c>
      <c r="E411" s="13"/>
      <c r="F411" s="13"/>
      <c r="G411" s="13">
        <v>977746.38742799999</v>
      </c>
      <c r="H411" s="13">
        <v>3006401.1906989999</v>
      </c>
      <c r="I411" s="13"/>
      <c r="J411" s="13"/>
      <c r="K411" s="13"/>
      <c r="L411" s="13"/>
      <c r="M411" s="13">
        <v>53418.553659999998</v>
      </c>
      <c r="N411" s="13">
        <v>4293258.2890689997</v>
      </c>
      <c r="O411" s="14">
        <v>23265653.178222001</v>
      </c>
      <c r="P411" s="46">
        <v>23265653.178222001</v>
      </c>
      <c r="Q411" s="46" t="b">
        <v>1</v>
      </c>
      <c r="R411" s="13">
        <v>319872.73243700003</v>
      </c>
      <c r="S411" s="13">
        <v>11849836.002328999</v>
      </c>
      <c r="T411" s="13"/>
      <c r="U411" s="13"/>
      <c r="V411" s="13">
        <v>1358449.6322310001</v>
      </c>
      <c r="W411" s="13">
        <v>3079659.0042500002</v>
      </c>
      <c r="X411" s="13"/>
      <c r="Y411" s="13"/>
      <c r="Z411" s="13">
        <v>72867.984985999996</v>
      </c>
      <c r="AA411" s="13">
        <v>6109579.0953609999</v>
      </c>
      <c r="AB411" s="13"/>
      <c r="AC411" s="13">
        <v>973538.81839999999</v>
      </c>
      <c r="AD411" s="13">
        <v>964281.33595199999</v>
      </c>
      <c r="AE411" s="13">
        <v>1937820.154352</v>
      </c>
      <c r="AF411" s="13"/>
      <c r="AG411" s="13"/>
      <c r="AH411" s="14">
        <v>24728084.605946004</v>
      </c>
      <c r="AI411" s="14">
        <v>47993737.784168005</v>
      </c>
    </row>
    <row r="412" spans="1:35" s="15" customFormat="1" x14ac:dyDescent="0.25">
      <c r="A412" s="12" t="s">
        <v>824</v>
      </c>
      <c r="B412" s="12" t="s">
        <v>825</v>
      </c>
      <c r="C412" s="12" t="s">
        <v>826</v>
      </c>
      <c r="D412" s="13">
        <v>53760475.617312998</v>
      </c>
      <c r="E412" s="13"/>
      <c r="F412" s="13"/>
      <c r="G412" s="13">
        <v>2090074.5855729999</v>
      </c>
      <c r="H412" s="13">
        <v>6014737.9740530001</v>
      </c>
      <c r="I412" s="13"/>
      <c r="J412" s="13"/>
      <c r="K412" s="13"/>
      <c r="L412" s="13"/>
      <c r="M412" s="13">
        <v>77948.751961000002</v>
      </c>
      <c r="N412" s="13">
        <v>49279.549642999998</v>
      </c>
      <c r="O412" s="14">
        <v>61992516.478543006</v>
      </c>
      <c r="P412" s="46">
        <v>61992516.478542998</v>
      </c>
      <c r="Q412" s="46" t="b">
        <v>1</v>
      </c>
      <c r="R412" s="13">
        <v>819834.39224099996</v>
      </c>
      <c r="S412" s="13">
        <v>42987117.822228998</v>
      </c>
      <c r="T412" s="13"/>
      <c r="U412" s="13"/>
      <c r="V412" s="13">
        <v>2903882.9379659998</v>
      </c>
      <c r="W412" s="13">
        <v>6161300.7662779996</v>
      </c>
      <c r="X412" s="13"/>
      <c r="Y412" s="13"/>
      <c r="Z412" s="13">
        <v>106329.507229</v>
      </c>
      <c r="AA412" s="13">
        <v>70127.927567999999</v>
      </c>
      <c r="AB412" s="13">
        <v>459764.64705899998</v>
      </c>
      <c r="AC412" s="13">
        <v>2041552</v>
      </c>
      <c r="AD412" s="13">
        <v>2090131</v>
      </c>
      <c r="AE412" s="13">
        <v>4131683</v>
      </c>
      <c r="AF412" s="13"/>
      <c r="AG412" s="13">
        <v>-86986</v>
      </c>
      <c r="AH412" s="14">
        <v>57553055.000569999</v>
      </c>
      <c r="AI412" s="14">
        <v>119545571.47911301</v>
      </c>
    </row>
    <row r="413" spans="1:35" s="15" customFormat="1" x14ac:dyDescent="0.25">
      <c r="A413" s="12" t="s">
        <v>827</v>
      </c>
      <c r="B413" s="12" t="s">
        <v>828</v>
      </c>
      <c r="C413" s="12" t="s">
        <v>826</v>
      </c>
      <c r="D413" s="13">
        <v>48653290.767435998</v>
      </c>
      <c r="E413" s="13"/>
      <c r="F413" s="13"/>
      <c r="G413" s="13">
        <v>2552155.8663639999</v>
      </c>
      <c r="H413" s="13">
        <v>6290993.6175549999</v>
      </c>
      <c r="I413" s="13"/>
      <c r="J413" s="13"/>
      <c r="K413" s="13"/>
      <c r="L413" s="13"/>
      <c r="M413" s="13">
        <v>69772.019193999993</v>
      </c>
      <c r="N413" s="13">
        <v>3894554.1583489999</v>
      </c>
      <c r="O413" s="14">
        <v>61460766.428897999</v>
      </c>
      <c r="P413" s="46">
        <v>61460766.428897999</v>
      </c>
      <c r="Q413" s="46" t="b">
        <v>1</v>
      </c>
      <c r="R413" s="13">
        <v>713029.69575299998</v>
      </c>
      <c r="S413" s="13">
        <v>38932311.221569002</v>
      </c>
      <c r="T413" s="13"/>
      <c r="U413" s="13"/>
      <c r="V413" s="13">
        <v>3545883.9251560001</v>
      </c>
      <c r="W413" s="13">
        <v>6444288.0078410003</v>
      </c>
      <c r="X413" s="13"/>
      <c r="Y413" s="13"/>
      <c r="Z413" s="13">
        <v>95175.666480999993</v>
      </c>
      <c r="AA413" s="13">
        <v>5542197.8063110001</v>
      </c>
      <c r="AB413" s="13">
        <v>1585345.470588</v>
      </c>
      <c r="AC413" s="13">
        <v>2495488</v>
      </c>
      <c r="AD413" s="13"/>
      <c r="AE413" s="13">
        <v>2495488</v>
      </c>
      <c r="AF413" s="13"/>
      <c r="AG413" s="13">
        <v>-136016</v>
      </c>
      <c r="AH413" s="14">
        <v>59217703.793698996</v>
      </c>
      <c r="AI413" s="14">
        <v>120678470.222597</v>
      </c>
    </row>
    <row r="414" spans="1:35" s="15" customFormat="1" x14ac:dyDescent="0.25">
      <c r="A414" s="12" t="s">
        <v>829</v>
      </c>
      <c r="B414" s="12" t="s">
        <v>830</v>
      </c>
      <c r="C414" s="12" t="s">
        <v>826</v>
      </c>
      <c r="D414" s="13">
        <v>25683750.898134001</v>
      </c>
      <c r="E414" s="13"/>
      <c r="F414" s="13"/>
      <c r="G414" s="13">
        <v>2392011.02709</v>
      </c>
      <c r="H414" s="13">
        <v>5432193.2825699998</v>
      </c>
      <c r="I414" s="13"/>
      <c r="J414" s="13"/>
      <c r="K414" s="13"/>
      <c r="L414" s="13"/>
      <c r="M414" s="13">
        <v>66991.099929000004</v>
      </c>
      <c r="N414" s="13">
        <v>6820687.6325329999</v>
      </c>
      <c r="O414" s="14">
        <v>40395633.940256</v>
      </c>
      <c r="P414" s="46">
        <v>40395633.940255001</v>
      </c>
      <c r="Q414" s="46" t="b">
        <v>1</v>
      </c>
      <c r="R414" s="13">
        <v>430965.36809</v>
      </c>
      <c r="S414" s="13">
        <v>20497548.291125</v>
      </c>
      <c r="T414" s="13"/>
      <c r="U414" s="13"/>
      <c r="V414" s="13">
        <v>3323383.7954580002</v>
      </c>
      <c r="W414" s="13">
        <v>5564561.0463589998</v>
      </c>
      <c r="X414" s="13"/>
      <c r="Y414" s="13"/>
      <c r="Z414" s="13">
        <v>91382.228256999995</v>
      </c>
      <c r="AA414" s="13">
        <v>9706271.5005539991</v>
      </c>
      <c r="AB414" s="13"/>
      <c r="AC414" s="13">
        <v>2321985</v>
      </c>
      <c r="AD414" s="13"/>
      <c r="AE414" s="13">
        <v>2321985</v>
      </c>
      <c r="AF414" s="13"/>
      <c r="AG414" s="13">
        <v>-113053</v>
      </c>
      <c r="AH414" s="14">
        <v>41823044.229842998</v>
      </c>
      <c r="AI414" s="14">
        <v>82218678.17009899</v>
      </c>
    </row>
    <row r="415" spans="1:35" s="15" customFormat="1" x14ac:dyDescent="0.25">
      <c r="A415" s="12" t="s">
        <v>831</v>
      </c>
      <c r="B415" s="12" t="s">
        <v>832</v>
      </c>
      <c r="C415" s="12" t="s">
        <v>826</v>
      </c>
      <c r="D415" s="13">
        <v>84656828.616876006</v>
      </c>
      <c r="E415" s="13"/>
      <c r="F415" s="13"/>
      <c r="G415" s="13">
        <v>2889380.513115</v>
      </c>
      <c r="H415" s="13">
        <v>8817074.1719959993</v>
      </c>
      <c r="I415" s="13"/>
      <c r="J415" s="13"/>
      <c r="K415" s="13"/>
      <c r="L415" s="13"/>
      <c r="M415" s="13">
        <v>70228.588029000006</v>
      </c>
      <c r="N415" s="13">
        <v>6013685.1996259997</v>
      </c>
      <c r="O415" s="14">
        <v>102447197.089642</v>
      </c>
      <c r="P415" s="46">
        <v>102447197.089642</v>
      </c>
      <c r="Q415" s="46" t="b">
        <v>1</v>
      </c>
      <c r="R415" s="13">
        <v>1376042.2187650001</v>
      </c>
      <c r="S415" s="13">
        <v>67606934.647863001</v>
      </c>
      <c r="T415" s="13"/>
      <c r="U415" s="13"/>
      <c r="V415" s="13">
        <v>4014413.0890060002</v>
      </c>
      <c r="W415" s="13">
        <v>9031922.2693670001</v>
      </c>
      <c r="X415" s="13"/>
      <c r="Y415" s="13"/>
      <c r="Z415" s="13">
        <v>95798.469771000004</v>
      </c>
      <c r="AA415" s="13">
        <v>8557855.8073859997</v>
      </c>
      <c r="AB415" s="13"/>
      <c r="AC415" s="13">
        <v>2812039</v>
      </c>
      <c r="AD415" s="13"/>
      <c r="AE415" s="13">
        <v>2812039</v>
      </c>
      <c r="AF415" s="13"/>
      <c r="AG415" s="13">
        <v>-254062</v>
      </c>
      <c r="AH415" s="14">
        <v>93240943.502158001</v>
      </c>
      <c r="AI415" s="14">
        <v>195688140.5918</v>
      </c>
    </row>
    <row r="416" spans="1:35" s="15" customFormat="1" x14ac:dyDescent="0.25">
      <c r="A416" s="12" t="s">
        <v>833</v>
      </c>
      <c r="B416" s="12" t="s">
        <v>834</v>
      </c>
      <c r="C416" s="12" t="s">
        <v>826</v>
      </c>
      <c r="D416" s="13">
        <v>29697413.434218999</v>
      </c>
      <c r="E416" s="13"/>
      <c r="F416" s="13"/>
      <c r="G416" s="13">
        <v>2094954.4762909999</v>
      </c>
      <c r="H416" s="13">
        <v>3809168.361852</v>
      </c>
      <c r="I416" s="13"/>
      <c r="J416" s="13"/>
      <c r="K416" s="13"/>
      <c r="L416" s="13"/>
      <c r="M416" s="13">
        <v>63753.611828000001</v>
      </c>
      <c r="N416" s="13">
        <v>728371.73313099996</v>
      </c>
      <c r="O416" s="14">
        <v>36393661.617321</v>
      </c>
      <c r="P416" s="46">
        <v>36393661.617321</v>
      </c>
      <c r="Q416" s="46" t="b">
        <v>1</v>
      </c>
      <c r="R416" s="13">
        <v>448865.537664</v>
      </c>
      <c r="S416" s="13">
        <v>23750198.110263001</v>
      </c>
      <c r="T416" s="13"/>
      <c r="U416" s="13"/>
      <c r="V416" s="13">
        <v>2910662.9024189999</v>
      </c>
      <c r="W416" s="13">
        <v>3901987.4262199998</v>
      </c>
      <c r="X416" s="13"/>
      <c r="Y416" s="13"/>
      <c r="Z416" s="13">
        <v>86965.986743000001</v>
      </c>
      <c r="AA416" s="13">
        <v>1036519.2156549999</v>
      </c>
      <c r="AB416" s="13">
        <v>290953.23529400001</v>
      </c>
      <c r="AC416" s="13">
        <v>2038469</v>
      </c>
      <c r="AD416" s="13"/>
      <c r="AE416" s="13">
        <v>2038469</v>
      </c>
      <c r="AF416" s="13"/>
      <c r="AG416" s="13">
        <v>-126391</v>
      </c>
      <c r="AH416" s="14">
        <v>34338230.414258003</v>
      </c>
      <c r="AI416" s="14">
        <v>70731892.031579003</v>
      </c>
    </row>
    <row r="417" spans="1:35" s="15" customFormat="1" x14ac:dyDescent="0.25">
      <c r="A417" s="12" t="s">
        <v>835</v>
      </c>
      <c r="B417" s="12" t="s">
        <v>836</v>
      </c>
      <c r="C417" s="12" t="s">
        <v>826</v>
      </c>
      <c r="D417" s="13">
        <v>52211259.146995001</v>
      </c>
      <c r="E417" s="13"/>
      <c r="F417" s="13"/>
      <c r="G417" s="13">
        <v>2482233.5945159998</v>
      </c>
      <c r="H417" s="13">
        <v>5774844.562647</v>
      </c>
      <c r="I417" s="13"/>
      <c r="J417" s="13"/>
      <c r="K417" s="13"/>
      <c r="L417" s="13"/>
      <c r="M417" s="13">
        <v>65538.380909</v>
      </c>
      <c r="N417" s="13">
        <v>7596068.1079479996</v>
      </c>
      <c r="O417" s="14">
        <v>68129943.793015003</v>
      </c>
      <c r="P417" s="46">
        <v>68129943.793015003</v>
      </c>
      <c r="Q417" s="46" t="b">
        <v>1</v>
      </c>
      <c r="R417" s="13">
        <v>891992.99202999996</v>
      </c>
      <c r="S417" s="13">
        <v>41652573.592368998</v>
      </c>
      <c r="T417" s="13"/>
      <c r="U417" s="13"/>
      <c r="V417" s="13">
        <v>3448736.1517690001</v>
      </c>
      <c r="W417" s="13">
        <v>5915561.8054299997</v>
      </c>
      <c r="X417" s="13"/>
      <c r="Y417" s="13"/>
      <c r="Z417" s="13">
        <v>89400.581424000004</v>
      </c>
      <c r="AA417" s="13">
        <v>10809687.140747</v>
      </c>
      <c r="AB417" s="13"/>
      <c r="AC417" s="13">
        <v>2435074</v>
      </c>
      <c r="AD417" s="13"/>
      <c r="AE417" s="13">
        <v>2435074</v>
      </c>
      <c r="AF417" s="13"/>
      <c r="AG417" s="13">
        <v>-149838</v>
      </c>
      <c r="AH417" s="14">
        <v>65093188.263769001</v>
      </c>
      <c r="AI417" s="14">
        <v>133223132.056784</v>
      </c>
    </row>
    <row r="418" spans="1:35" s="15" customFormat="1" x14ac:dyDescent="0.25">
      <c r="A418" s="12" t="s">
        <v>837</v>
      </c>
      <c r="B418" s="12" t="s">
        <v>838</v>
      </c>
      <c r="C418" s="12" t="s">
        <v>826</v>
      </c>
      <c r="D418" s="13">
        <v>72433702.292821005</v>
      </c>
      <c r="E418" s="13"/>
      <c r="F418" s="13"/>
      <c r="G418" s="13">
        <v>5462504.0956809996</v>
      </c>
      <c r="H418" s="13">
        <v>12894261.302678</v>
      </c>
      <c r="I418" s="13"/>
      <c r="J418" s="13"/>
      <c r="K418" s="13"/>
      <c r="L418" s="13"/>
      <c r="M418" s="13">
        <v>86416.028531999997</v>
      </c>
      <c r="N418" s="13">
        <v>18267793.493069001</v>
      </c>
      <c r="O418" s="14">
        <v>109144677.21278101</v>
      </c>
      <c r="P418" s="46">
        <v>109144677.212781</v>
      </c>
      <c r="Q418" s="46" t="b">
        <v>1</v>
      </c>
      <c r="R418" s="13">
        <v>1184415.384503</v>
      </c>
      <c r="S418" s="13">
        <v>57838495.008738004</v>
      </c>
      <c r="T418" s="13"/>
      <c r="U418" s="13"/>
      <c r="V418" s="13">
        <v>7589428.8900039997</v>
      </c>
      <c r="W418" s="13">
        <v>13208459.352262</v>
      </c>
      <c r="X418" s="13"/>
      <c r="Y418" s="13"/>
      <c r="Z418" s="13">
        <v>117879.677343</v>
      </c>
      <c r="AA418" s="13">
        <v>25996229.839651</v>
      </c>
      <c r="AB418" s="13"/>
      <c r="AC418" s="13">
        <v>5358117</v>
      </c>
      <c r="AD418" s="13">
        <v>5427667</v>
      </c>
      <c r="AE418" s="13">
        <v>10785784</v>
      </c>
      <c r="AF418" s="13"/>
      <c r="AG418" s="13"/>
      <c r="AH418" s="14">
        <v>116720692.152501</v>
      </c>
      <c r="AI418" s="14">
        <v>225865369.365282</v>
      </c>
    </row>
    <row r="419" spans="1:35" s="15" customFormat="1" x14ac:dyDescent="0.25">
      <c r="A419" s="12" t="s">
        <v>839</v>
      </c>
      <c r="B419" s="12" t="s">
        <v>840</v>
      </c>
      <c r="C419" s="12" t="s">
        <v>826</v>
      </c>
      <c r="D419" s="13">
        <v>42794798.179752</v>
      </c>
      <c r="E419" s="13"/>
      <c r="F419" s="13"/>
      <c r="G419" s="13">
        <v>2478141.9076319998</v>
      </c>
      <c r="H419" s="13">
        <v>6141650.3437900003</v>
      </c>
      <c r="I419" s="13"/>
      <c r="J419" s="13"/>
      <c r="K419" s="13"/>
      <c r="L419" s="13"/>
      <c r="M419" s="13">
        <v>63546.080539000002</v>
      </c>
      <c r="N419" s="13">
        <v>4680499.6365989996</v>
      </c>
      <c r="O419" s="14">
        <v>56158636.148312002</v>
      </c>
      <c r="P419" s="46">
        <v>56158636.148313001</v>
      </c>
      <c r="Q419" s="46" t="b">
        <v>1</v>
      </c>
      <c r="R419" s="13">
        <v>797071.04460400005</v>
      </c>
      <c r="S419" s="13">
        <v>34074452.269905001</v>
      </c>
      <c r="T419" s="13"/>
      <c r="U419" s="13"/>
      <c r="V419" s="13">
        <v>3443051.2925720001</v>
      </c>
      <c r="W419" s="13">
        <v>6291305.6450089999</v>
      </c>
      <c r="X419" s="13"/>
      <c r="Y419" s="13"/>
      <c r="Z419" s="13">
        <v>86682.894337999998</v>
      </c>
      <c r="AA419" s="13">
        <v>6660648.1162379999</v>
      </c>
      <c r="AB419" s="13"/>
      <c r="AC419" s="13">
        <v>2427360</v>
      </c>
      <c r="AD419" s="13">
        <v>2452865</v>
      </c>
      <c r="AE419" s="13">
        <v>4880225</v>
      </c>
      <c r="AF419" s="13"/>
      <c r="AG419" s="13"/>
      <c r="AH419" s="14">
        <v>56233436.262666002</v>
      </c>
      <c r="AI419" s="14">
        <v>112392072.410978</v>
      </c>
    </row>
    <row r="420" spans="1:35" s="15" customFormat="1" x14ac:dyDescent="0.25">
      <c r="A420" s="12" t="s">
        <v>841</v>
      </c>
      <c r="B420" s="12" t="s">
        <v>842</v>
      </c>
      <c r="C420" s="12" t="s">
        <v>826</v>
      </c>
      <c r="D420" s="13">
        <v>70864282.311380997</v>
      </c>
      <c r="E420" s="13"/>
      <c r="F420" s="13"/>
      <c r="G420" s="13">
        <v>3073217.5393460002</v>
      </c>
      <c r="H420" s="13">
        <v>9252623.3588020001</v>
      </c>
      <c r="I420" s="13"/>
      <c r="J420" s="13"/>
      <c r="K420" s="13"/>
      <c r="L420" s="13"/>
      <c r="M420" s="13">
        <v>68194.781401999993</v>
      </c>
      <c r="N420" s="13">
        <v>8585574.3860880006</v>
      </c>
      <c r="O420" s="14">
        <v>91843892.377019003</v>
      </c>
      <c r="P420" s="46">
        <v>91843892.377019003</v>
      </c>
      <c r="Q420" s="46" t="b">
        <v>1</v>
      </c>
      <c r="R420" s="13">
        <v>1326202.73762</v>
      </c>
      <c r="S420" s="13">
        <v>56417859.108580999</v>
      </c>
      <c r="T420" s="13"/>
      <c r="U420" s="13"/>
      <c r="V420" s="13">
        <v>4269830.3872800004</v>
      </c>
      <c r="W420" s="13">
        <v>9478084.6042829994</v>
      </c>
      <c r="X420" s="13"/>
      <c r="Y420" s="13"/>
      <c r="Z420" s="13">
        <v>93024.164204999994</v>
      </c>
      <c r="AA420" s="13">
        <v>12217817.391621999</v>
      </c>
      <c r="AB420" s="13"/>
      <c r="AC420" s="13">
        <v>2986168</v>
      </c>
      <c r="AD420" s="13">
        <v>3006980</v>
      </c>
      <c r="AE420" s="13">
        <v>5993148</v>
      </c>
      <c r="AF420" s="13"/>
      <c r="AG420" s="13"/>
      <c r="AH420" s="14">
        <v>89795966.393591017</v>
      </c>
      <c r="AI420" s="14">
        <v>181639858.77061003</v>
      </c>
    </row>
    <row r="421" spans="1:35" s="15" customFormat="1" x14ac:dyDescent="0.25">
      <c r="A421" s="12" t="s">
        <v>843</v>
      </c>
      <c r="B421" s="12" t="s">
        <v>844</v>
      </c>
      <c r="C421" s="12" t="s">
        <v>826</v>
      </c>
      <c r="D421" s="13">
        <v>46052251.645905003</v>
      </c>
      <c r="E421" s="13"/>
      <c r="F421" s="13"/>
      <c r="G421" s="13">
        <v>2398748.32284</v>
      </c>
      <c r="H421" s="13">
        <v>6483900.2586439997</v>
      </c>
      <c r="I421" s="13"/>
      <c r="J421" s="13"/>
      <c r="K421" s="13"/>
      <c r="L421" s="13"/>
      <c r="M421" s="13">
        <v>67489.175021000003</v>
      </c>
      <c r="N421" s="13">
        <v>4349280.5302750003</v>
      </c>
      <c r="O421" s="14">
        <v>59351669.932685003</v>
      </c>
      <c r="P421" s="46">
        <v>59351669.932685003</v>
      </c>
      <c r="Q421" s="46" t="b">
        <v>1</v>
      </c>
      <c r="R421" s="13">
        <v>773541.966655</v>
      </c>
      <c r="S421" s="13">
        <v>36752331.159571998</v>
      </c>
      <c r="T421" s="13"/>
      <c r="U421" s="13"/>
      <c r="V421" s="13">
        <v>3332744.3791959998</v>
      </c>
      <c r="W421" s="13">
        <v>6641895.2586780004</v>
      </c>
      <c r="X421" s="13"/>
      <c r="Y421" s="13"/>
      <c r="Z421" s="13">
        <v>92061.650028999997</v>
      </c>
      <c r="AA421" s="13">
        <v>6189302.3010710003</v>
      </c>
      <c r="AB421" s="13"/>
      <c r="AC421" s="13"/>
      <c r="AD421" s="13"/>
      <c r="AE421" s="13"/>
      <c r="AF421" s="13"/>
      <c r="AG421" s="13">
        <v>-112492</v>
      </c>
      <c r="AH421" s="14">
        <v>53669384.715201005</v>
      </c>
      <c r="AI421" s="14">
        <v>113021054.64788601</v>
      </c>
    </row>
    <row r="422" spans="1:35" s="15" customFormat="1" x14ac:dyDescent="0.25">
      <c r="A422" s="12" t="s">
        <v>845</v>
      </c>
      <c r="B422" s="12" t="s">
        <v>846</v>
      </c>
      <c r="C422" s="12" t="s">
        <v>826</v>
      </c>
      <c r="D422" s="13">
        <v>77812069.975932002</v>
      </c>
      <c r="E422" s="13"/>
      <c r="F422" s="13"/>
      <c r="G422" s="13">
        <v>3363038.7193029998</v>
      </c>
      <c r="H422" s="13">
        <v>7783159.4780949997</v>
      </c>
      <c r="I422" s="13"/>
      <c r="J422" s="13"/>
      <c r="K422" s="13"/>
      <c r="L422" s="13"/>
      <c r="M422" s="13">
        <v>86000.965955000007</v>
      </c>
      <c r="N422" s="13">
        <v>4123614.3276579999</v>
      </c>
      <c r="O422" s="14">
        <v>93167883.466942996</v>
      </c>
      <c r="P422" s="46">
        <v>93167883.466942996</v>
      </c>
      <c r="Q422" s="46" t="b">
        <v>1</v>
      </c>
      <c r="R422" s="13">
        <v>1013061.956733</v>
      </c>
      <c r="S422" s="13">
        <v>62392434.218730003</v>
      </c>
      <c r="T422" s="13"/>
      <c r="U422" s="13"/>
      <c r="V422" s="13">
        <v>4672498.6869409997</v>
      </c>
      <c r="W422" s="13">
        <v>7972813.8887059996</v>
      </c>
      <c r="X422" s="13"/>
      <c r="Y422" s="13"/>
      <c r="Z422" s="13">
        <v>117313.492533</v>
      </c>
      <c r="AA422" s="13">
        <v>5868164.968723</v>
      </c>
      <c r="AB422" s="13">
        <v>1426634.5882349999</v>
      </c>
      <c r="AC422" s="13">
        <v>3301491</v>
      </c>
      <c r="AD422" s="13"/>
      <c r="AE422" s="13">
        <v>3301491</v>
      </c>
      <c r="AF422" s="13"/>
      <c r="AG422" s="13">
        <v>-143598</v>
      </c>
      <c r="AH422" s="14">
        <v>86620814.800601006</v>
      </c>
      <c r="AI422" s="14">
        <v>179788698.267544</v>
      </c>
    </row>
    <row r="423" spans="1:35" s="15" customFormat="1" x14ac:dyDescent="0.25">
      <c r="A423" s="12" t="s">
        <v>847</v>
      </c>
      <c r="B423" s="12" t="s">
        <v>848</v>
      </c>
      <c r="C423" s="12" t="s">
        <v>826</v>
      </c>
      <c r="D423" s="13">
        <v>119850216.59723</v>
      </c>
      <c r="E423" s="13"/>
      <c r="F423" s="13"/>
      <c r="G423" s="13">
        <v>6004765.9199090004</v>
      </c>
      <c r="H423" s="13">
        <v>15053688.304586001</v>
      </c>
      <c r="I423" s="13"/>
      <c r="J423" s="13"/>
      <c r="K423" s="13"/>
      <c r="L423" s="13"/>
      <c r="M423" s="13">
        <v>90691.173074999999</v>
      </c>
      <c r="N423" s="13">
        <v>19319203.864193998</v>
      </c>
      <c r="O423" s="14">
        <v>160318565.85899401</v>
      </c>
      <c r="P423" s="46">
        <v>160318565.85899499</v>
      </c>
      <c r="Q423" s="46" t="b">
        <v>1</v>
      </c>
      <c r="R423" s="13">
        <v>2212145.9331279998</v>
      </c>
      <c r="S423" s="13">
        <v>95448312.816196993</v>
      </c>
      <c r="T423" s="13"/>
      <c r="U423" s="13"/>
      <c r="V423" s="13">
        <v>8342830.1658030003</v>
      </c>
      <c r="W423" s="13">
        <v>15420505.712215999</v>
      </c>
      <c r="X423" s="13"/>
      <c r="Y423" s="13"/>
      <c r="Z423" s="13">
        <v>123711.380881</v>
      </c>
      <c r="AA423" s="13">
        <v>27492453.544716999</v>
      </c>
      <c r="AB423" s="13"/>
      <c r="AC423" s="13">
        <v>5822753</v>
      </c>
      <c r="AD423" s="13">
        <v>5911098</v>
      </c>
      <c r="AE423" s="13">
        <v>11733851</v>
      </c>
      <c r="AF423" s="13"/>
      <c r="AG423" s="13"/>
      <c r="AH423" s="14">
        <v>160773810.55294198</v>
      </c>
      <c r="AI423" s="14">
        <v>321092376.41193599</v>
      </c>
    </row>
    <row r="424" spans="1:35" s="15" customFormat="1" x14ac:dyDescent="0.25">
      <c r="A424" s="12" t="s">
        <v>849</v>
      </c>
      <c r="B424" s="12" t="s">
        <v>850</v>
      </c>
      <c r="C424" s="12" t="s">
        <v>826</v>
      </c>
      <c r="D424" s="13">
        <v>132365386.11449499</v>
      </c>
      <c r="E424" s="13"/>
      <c r="F424" s="13"/>
      <c r="G424" s="13">
        <v>5952919.6232899996</v>
      </c>
      <c r="H424" s="13">
        <v>16923001.995491002</v>
      </c>
      <c r="I424" s="13"/>
      <c r="J424" s="13"/>
      <c r="K424" s="13"/>
      <c r="L424" s="13"/>
      <c r="M424" s="13">
        <v>107957.776279</v>
      </c>
      <c r="N424" s="13">
        <v>15190647.386432</v>
      </c>
      <c r="O424" s="14">
        <v>170539912.89598697</v>
      </c>
      <c r="P424" s="46">
        <v>170539912.895987</v>
      </c>
      <c r="Q424" s="46" t="b">
        <v>1</v>
      </c>
      <c r="R424" s="13">
        <v>2573874.8246780001</v>
      </c>
      <c r="S424" s="13">
        <v>105284623.036158</v>
      </c>
      <c r="T424" s="13"/>
      <c r="U424" s="13"/>
      <c r="V424" s="13">
        <v>8270796.5756209996</v>
      </c>
      <c r="W424" s="13">
        <v>17335369.489470001</v>
      </c>
      <c r="X424" s="13"/>
      <c r="Y424" s="13"/>
      <c r="Z424" s="13">
        <v>147264.66895699999</v>
      </c>
      <c r="AA424" s="13">
        <v>21617255.582651999</v>
      </c>
      <c r="AB424" s="13"/>
      <c r="AC424" s="13">
        <v>5775872</v>
      </c>
      <c r="AD424" s="13"/>
      <c r="AE424" s="13">
        <v>5775872</v>
      </c>
      <c r="AF424" s="13"/>
      <c r="AG424" s="13"/>
      <c r="AH424" s="14">
        <v>161005056.17753598</v>
      </c>
      <c r="AI424" s="14">
        <v>331544969.07352293</v>
      </c>
    </row>
    <row r="425" spans="1:35" s="15" customFormat="1" x14ac:dyDescent="0.25">
      <c r="A425" s="12" t="s">
        <v>851</v>
      </c>
      <c r="B425" s="12" t="s">
        <v>852</v>
      </c>
      <c r="C425" s="12" t="s">
        <v>826</v>
      </c>
      <c r="D425" s="13">
        <v>138322899.077535</v>
      </c>
      <c r="E425" s="13"/>
      <c r="F425" s="13"/>
      <c r="G425" s="13">
        <v>4407241.9438410001</v>
      </c>
      <c r="H425" s="13">
        <v>14461875.22329</v>
      </c>
      <c r="I425" s="13"/>
      <c r="J425" s="13"/>
      <c r="K425" s="13"/>
      <c r="L425" s="13"/>
      <c r="M425" s="13">
        <v>83054.021659000005</v>
      </c>
      <c r="N425" s="13">
        <v>14699675.674969001</v>
      </c>
      <c r="O425" s="14">
        <v>171974745.94129398</v>
      </c>
      <c r="P425" s="46">
        <v>171974745.941293</v>
      </c>
      <c r="Q425" s="46" t="b">
        <v>1</v>
      </c>
      <c r="R425" s="13">
        <v>2639486.6938180001</v>
      </c>
      <c r="S425" s="13">
        <v>110073515.943849</v>
      </c>
      <c r="T425" s="13"/>
      <c r="U425" s="13"/>
      <c r="V425" s="13">
        <v>6123281.3281129999</v>
      </c>
      <c r="W425" s="13">
        <v>14814271.757052001</v>
      </c>
      <c r="X425" s="13"/>
      <c r="Y425" s="13"/>
      <c r="Z425" s="13">
        <v>113293.580386</v>
      </c>
      <c r="AA425" s="13">
        <v>20918571.668758001</v>
      </c>
      <c r="AB425" s="13"/>
      <c r="AC425" s="13">
        <v>4280969</v>
      </c>
      <c r="AD425" s="13"/>
      <c r="AE425" s="13">
        <v>4280969</v>
      </c>
      <c r="AF425" s="13"/>
      <c r="AG425" s="13"/>
      <c r="AH425" s="14">
        <v>158963389.97197601</v>
      </c>
      <c r="AI425" s="14">
        <v>330938135.91327</v>
      </c>
    </row>
    <row r="426" spans="1:35" s="15" customFormat="1" x14ac:dyDescent="0.25">
      <c r="A426" s="12" t="s">
        <v>853</v>
      </c>
      <c r="B426" s="12" t="s">
        <v>854</v>
      </c>
      <c r="C426" s="12" t="s">
        <v>826</v>
      </c>
      <c r="D426" s="13">
        <v>81688767.178446993</v>
      </c>
      <c r="E426" s="13"/>
      <c r="F426" s="13"/>
      <c r="G426" s="13">
        <v>3187097.0134109999</v>
      </c>
      <c r="H426" s="13">
        <v>9156512.9791819993</v>
      </c>
      <c r="I426" s="13"/>
      <c r="J426" s="13"/>
      <c r="K426" s="13"/>
      <c r="L426" s="13"/>
      <c r="M426" s="13">
        <v>72677.457232999994</v>
      </c>
      <c r="N426" s="13">
        <v>4733465.772051</v>
      </c>
      <c r="O426" s="14">
        <v>98838520.400324002</v>
      </c>
      <c r="P426" s="46">
        <v>98838520.400325</v>
      </c>
      <c r="Q426" s="46" t="b">
        <v>1</v>
      </c>
      <c r="R426" s="13">
        <v>1604215.546293</v>
      </c>
      <c r="S426" s="13">
        <v>64960223.833270997</v>
      </c>
      <c r="T426" s="13"/>
      <c r="U426" s="13"/>
      <c r="V426" s="13">
        <v>4428050.8948179996</v>
      </c>
      <c r="W426" s="13">
        <v>9379632.2763270009</v>
      </c>
      <c r="X426" s="13"/>
      <c r="Y426" s="13"/>
      <c r="Z426" s="13">
        <v>99138.960147999998</v>
      </c>
      <c r="AA426" s="13">
        <v>6736022.2894489998</v>
      </c>
      <c r="AB426" s="13"/>
      <c r="AC426" s="13">
        <v>3123928</v>
      </c>
      <c r="AD426" s="13"/>
      <c r="AE426" s="13">
        <v>3123928</v>
      </c>
      <c r="AF426" s="13"/>
      <c r="AG426" s="13"/>
      <c r="AH426" s="14">
        <v>90331211.800306007</v>
      </c>
      <c r="AI426" s="14">
        <v>189169732.20063001</v>
      </c>
    </row>
    <row r="427" spans="1:35" s="15" customFormat="1" x14ac:dyDescent="0.25">
      <c r="A427" s="12" t="s">
        <v>855</v>
      </c>
      <c r="B427" s="12" t="s">
        <v>856</v>
      </c>
      <c r="C427" s="12" t="s">
        <v>826</v>
      </c>
      <c r="D427" s="13">
        <v>44827994.191583</v>
      </c>
      <c r="E427" s="13"/>
      <c r="F427" s="13"/>
      <c r="G427" s="13">
        <v>2268453.1238549999</v>
      </c>
      <c r="H427" s="13">
        <v>6277681.6763800001</v>
      </c>
      <c r="I427" s="13"/>
      <c r="J427" s="13"/>
      <c r="K427" s="13"/>
      <c r="L427" s="13"/>
      <c r="M427" s="13">
        <v>59478.467284999999</v>
      </c>
      <c r="N427" s="13">
        <v>4189812.6580650001</v>
      </c>
      <c r="O427" s="14">
        <v>57623420.117168002</v>
      </c>
      <c r="P427" s="46">
        <v>57623420.117168002</v>
      </c>
      <c r="Q427" s="46" t="b">
        <v>1</v>
      </c>
      <c r="R427" s="13">
        <v>851462.743518</v>
      </c>
      <c r="S427" s="13">
        <v>35676818.988959998</v>
      </c>
      <c r="T427" s="13"/>
      <c r="U427" s="13"/>
      <c r="V427" s="13">
        <v>3151716.387255</v>
      </c>
      <c r="W427" s="13">
        <v>6430651.6908949995</v>
      </c>
      <c r="X427" s="13"/>
      <c r="Y427" s="13"/>
      <c r="Z427" s="13">
        <v>81134.283205</v>
      </c>
      <c r="AA427" s="13">
        <v>5962369.3953759996</v>
      </c>
      <c r="AB427" s="13"/>
      <c r="AC427" s="13">
        <v>2204309</v>
      </c>
      <c r="AD427" s="13"/>
      <c r="AE427" s="13">
        <v>2204309</v>
      </c>
      <c r="AF427" s="13"/>
      <c r="AG427" s="13"/>
      <c r="AH427" s="14">
        <v>54358462.489208996</v>
      </c>
      <c r="AI427" s="14">
        <v>111981882.60637701</v>
      </c>
    </row>
    <row r="428" spans="1:35" x14ac:dyDescent="0.25">
      <c r="A428" s="1" t="s">
        <v>857</v>
      </c>
      <c r="B428" s="1" t="s">
        <v>858</v>
      </c>
      <c r="C428" s="21" t="s">
        <v>859</v>
      </c>
      <c r="G428" s="27">
        <v>12695.519043</v>
      </c>
      <c r="H428" s="27">
        <v>196552.673033</v>
      </c>
      <c r="I428" s="27"/>
      <c r="J428" s="27"/>
      <c r="K428" s="27"/>
      <c r="L428" s="27">
        <v>20753.128850000001</v>
      </c>
      <c r="M428" s="27">
        <v>46237.971078000002</v>
      </c>
      <c r="N428" s="27">
        <v>5173.7550220000003</v>
      </c>
      <c r="O428" s="6">
        <v>1383583.4960060001</v>
      </c>
      <c r="P428" s="46">
        <v>1383583.4960060001</v>
      </c>
      <c r="Q428" s="46" t="b">
        <v>1</v>
      </c>
      <c r="R428" s="27">
        <v>0</v>
      </c>
      <c r="V428" s="27">
        <v>17638.749062999999</v>
      </c>
      <c r="W428" s="27">
        <v>201342.126655</v>
      </c>
      <c r="X428" s="27"/>
      <c r="Y428" s="27">
        <v>28309.240919</v>
      </c>
      <c r="Z428" s="27">
        <v>63072.987781000003</v>
      </c>
      <c r="AA428" s="27">
        <v>7362.5818440000003</v>
      </c>
      <c r="AB428" s="27"/>
      <c r="AC428" s="27">
        <v>13914</v>
      </c>
      <c r="AD428" s="27"/>
      <c r="AE428" s="27">
        <v>13914</v>
      </c>
      <c r="AF428" s="27"/>
      <c r="AG428" s="27"/>
      <c r="AH428" s="6">
        <v>1901063.244677</v>
      </c>
      <c r="AI428" s="6">
        <v>3284646.7406830001</v>
      </c>
    </row>
    <row r="429" spans="1:35" s="11" customFormat="1" x14ac:dyDescent="0.25">
      <c r="A429" s="8" t="s">
        <v>860</v>
      </c>
      <c r="B429" s="8" t="s">
        <v>861</v>
      </c>
      <c r="C429" s="8" t="s">
        <v>862</v>
      </c>
      <c r="D429" s="9"/>
      <c r="E429" s="9">
        <v>3491222.1561710001</v>
      </c>
      <c r="F429" s="9"/>
      <c r="G429" s="9">
        <v>101358.281304</v>
      </c>
      <c r="H429" s="9"/>
      <c r="I429" s="9"/>
      <c r="J429" s="9"/>
      <c r="K429" s="9"/>
      <c r="L429" s="9">
        <v>22439.528101</v>
      </c>
      <c r="M429" s="9"/>
      <c r="N429" s="9"/>
      <c r="O429" s="10">
        <v>3615019.965576</v>
      </c>
      <c r="P429" s="46">
        <v>3615019.965576</v>
      </c>
      <c r="Q429" s="46" t="b">
        <v>1</v>
      </c>
      <c r="R429" s="9"/>
      <c r="S429" s="9"/>
      <c r="T429" s="9">
        <v>2534020.717559</v>
      </c>
      <c r="U429" s="9"/>
      <c r="V429" s="9">
        <v>140823.96184999999</v>
      </c>
      <c r="W429" s="9"/>
      <c r="X429" s="9"/>
      <c r="Y429" s="9">
        <v>30609.649836000001</v>
      </c>
      <c r="Z429" s="9"/>
      <c r="AA429" s="9"/>
      <c r="AB429" s="9"/>
      <c r="AC429" s="9"/>
      <c r="AD429" s="9"/>
      <c r="AE429" s="9"/>
      <c r="AF429" s="9"/>
      <c r="AG429" s="9"/>
      <c r="AH429" s="10">
        <v>2705454.3292450001</v>
      </c>
      <c r="AI429" s="10">
        <v>6320474.2948209997</v>
      </c>
    </row>
    <row r="430" spans="1:35" s="11" customFormat="1" x14ac:dyDescent="0.25">
      <c r="A430" s="8" t="s">
        <v>863</v>
      </c>
      <c r="B430" s="8" t="s">
        <v>864</v>
      </c>
      <c r="C430" s="8" t="s">
        <v>862</v>
      </c>
      <c r="D430" s="9"/>
      <c r="E430" s="9">
        <v>931122.54019099998</v>
      </c>
      <c r="F430" s="9"/>
      <c r="G430" s="9">
        <v>48700.122284999998</v>
      </c>
      <c r="H430" s="9"/>
      <c r="I430" s="9"/>
      <c r="J430" s="9"/>
      <c r="K430" s="9"/>
      <c r="L430" s="9">
        <v>23719.166024999999</v>
      </c>
      <c r="M430" s="9"/>
      <c r="N430" s="9"/>
      <c r="O430" s="10">
        <v>1003541.8285010001</v>
      </c>
      <c r="P430" s="46">
        <v>1003541.828502</v>
      </c>
      <c r="Q430" s="46" t="b">
        <v>1</v>
      </c>
      <c r="R430" s="9"/>
      <c r="S430" s="9"/>
      <c r="T430" s="9">
        <v>675833.19018000003</v>
      </c>
      <c r="U430" s="9"/>
      <c r="V430" s="9">
        <v>67662.395952999999</v>
      </c>
      <c r="W430" s="9"/>
      <c r="X430" s="9"/>
      <c r="Y430" s="9">
        <v>32355.197630999999</v>
      </c>
      <c r="Z430" s="9"/>
      <c r="AA430" s="9"/>
      <c r="AB430" s="9"/>
      <c r="AC430" s="9">
        <v>47260</v>
      </c>
      <c r="AD430" s="9">
        <v>47933</v>
      </c>
      <c r="AE430" s="9">
        <v>95193</v>
      </c>
      <c r="AF430" s="9"/>
      <c r="AG430" s="9"/>
      <c r="AH430" s="10">
        <v>871043.78376399993</v>
      </c>
      <c r="AI430" s="10">
        <v>1874585.6122650001</v>
      </c>
    </row>
    <row r="431" spans="1:35" s="11" customFormat="1" x14ac:dyDescent="0.25">
      <c r="A431" s="8" t="s">
        <v>865</v>
      </c>
      <c r="B431" s="8" t="s">
        <v>866</v>
      </c>
      <c r="C431" s="8" t="s">
        <v>862</v>
      </c>
      <c r="D431" s="9"/>
      <c r="E431" s="9">
        <v>1252346.6389530001</v>
      </c>
      <c r="F431" s="9"/>
      <c r="G431" s="9">
        <v>73417.513808000003</v>
      </c>
      <c r="H431" s="9"/>
      <c r="I431" s="9"/>
      <c r="J431" s="9"/>
      <c r="K431" s="9"/>
      <c r="L431" s="9">
        <v>29497.25216</v>
      </c>
      <c r="M431" s="9"/>
      <c r="N431" s="9"/>
      <c r="O431" s="10">
        <v>1355261.4049209999</v>
      </c>
      <c r="P431" s="46">
        <v>1355261.4049209999</v>
      </c>
      <c r="Q431" s="46" t="b">
        <v>1</v>
      </c>
      <c r="R431" s="9"/>
      <c r="S431" s="9"/>
      <c r="T431" s="9">
        <v>908986.07614000002</v>
      </c>
      <c r="U431" s="9"/>
      <c r="V431" s="9">
        <v>102003.95103900001</v>
      </c>
      <c r="W431" s="9"/>
      <c r="X431" s="9"/>
      <c r="Y431" s="9">
        <v>40237.056488000002</v>
      </c>
      <c r="Z431" s="9"/>
      <c r="AA431" s="9"/>
      <c r="AB431" s="9"/>
      <c r="AC431" s="9"/>
      <c r="AD431" s="9">
        <v>74244</v>
      </c>
      <c r="AE431" s="9">
        <v>74244</v>
      </c>
      <c r="AF431" s="9"/>
      <c r="AG431" s="9"/>
      <c r="AH431" s="10">
        <v>1125471.0836670001</v>
      </c>
      <c r="AI431" s="10">
        <v>2480732.4885879997</v>
      </c>
    </row>
    <row r="432" spans="1:35" s="11" customFormat="1" x14ac:dyDescent="0.25">
      <c r="A432" s="8" t="s">
        <v>867</v>
      </c>
      <c r="B432" s="8" t="s">
        <v>868</v>
      </c>
      <c r="C432" s="8" t="s">
        <v>862</v>
      </c>
      <c r="D432" s="9"/>
      <c r="E432" s="9">
        <v>2908308.6255180002</v>
      </c>
      <c r="F432" s="9"/>
      <c r="G432" s="9">
        <v>95369.758442999999</v>
      </c>
      <c r="H432" s="9"/>
      <c r="I432" s="9"/>
      <c r="J432" s="9"/>
      <c r="K432" s="9"/>
      <c r="L432" s="9">
        <v>33417.933261999999</v>
      </c>
      <c r="M432" s="9"/>
      <c r="N432" s="9"/>
      <c r="O432" s="10">
        <v>3037096.3172229999</v>
      </c>
      <c r="P432" s="46">
        <v>3037096.3172229999</v>
      </c>
      <c r="Q432" s="46" t="b">
        <v>1</v>
      </c>
      <c r="R432" s="9"/>
      <c r="S432" s="9"/>
      <c r="T432" s="9">
        <v>2110926.7701829998</v>
      </c>
      <c r="U432" s="9"/>
      <c r="V432" s="9">
        <v>132503.699272</v>
      </c>
      <c r="W432" s="9"/>
      <c r="X432" s="9"/>
      <c r="Y432" s="9">
        <v>45585.238281999998</v>
      </c>
      <c r="Z432" s="9"/>
      <c r="AA432" s="9"/>
      <c r="AB432" s="9"/>
      <c r="AC432" s="9">
        <v>92712</v>
      </c>
      <c r="AD432" s="9">
        <v>93204</v>
      </c>
      <c r="AE432" s="9">
        <v>185916</v>
      </c>
      <c r="AF432" s="9"/>
      <c r="AG432" s="9"/>
      <c r="AH432" s="10">
        <v>2474931.7077370002</v>
      </c>
      <c r="AI432" s="10">
        <v>5512028.0249600001</v>
      </c>
    </row>
    <row r="433" spans="1:35" s="11" customFormat="1" x14ac:dyDescent="0.25">
      <c r="A433" s="8" t="s">
        <v>869</v>
      </c>
      <c r="B433" s="8" t="s">
        <v>870</v>
      </c>
      <c r="C433" s="8" t="s">
        <v>862</v>
      </c>
      <c r="D433" s="9"/>
      <c r="E433" s="9">
        <v>3569230.1540470002</v>
      </c>
      <c r="F433" s="9"/>
      <c r="G433" s="9">
        <v>70414.121001000007</v>
      </c>
      <c r="H433" s="9"/>
      <c r="I433" s="9"/>
      <c r="J433" s="9"/>
      <c r="K433" s="9"/>
      <c r="L433" s="9">
        <v>237508.35300100001</v>
      </c>
      <c r="M433" s="9"/>
      <c r="N433" s="9"/>
      <c r="O433" s="10">
        <v>3877152.6280490002</v>
      </c>
      <c r="P433" s="46">
        <v>3877152.6280490002</v>
      </c>
      <c r="Q433" s="46" t="b">
        <v>1</v>
      </c>
      <c r="R433" s="9"/>
      <c r="S433" s="9"/>
      <c r="T433" s="9">
        <v>2590640.9708429999</v>
      </c>
      <c r="U433" s="9"/>
      <c r="V433" s="9">
        <v>97831.132907000007</v>
      </c>
      <c r="W433" s="9"/>
      <c r="X433" s="9"/>
      <c r="Y433" s="9">
        <v>323983.97532899998</v>
      </c>
      <c r="Z433" s="9"/>
      <c r="AA433" s="9"/>
      <c r="AB433" s="9"/>
      <c r="AC433" s="9"/>
      <c r="AD433" s="9"/>
      <c r="AE433" s="9"/>
      <c r="AF433" s="9"/>
      <c r="AG433" s="9"/>
      <c r="AH433" s="10">
        <v>3012456.0790789998</v>
      </c>
      <c r="AI433" s="10">
        <v>6889608.7071279995</v>
      </c>
    </row>
    <row r="434" spans="1:35" s="11" customFormat="1" x14ac:dyDescent="0.25">
      <c r="A434" s="8" t="s">
        <v>871</v>
      </c>
      <c r="B434" s="8" t="s">
        <v>872</v>
      </c>
      <c r="C434" s="8" t="s">
        <v>862</v>
      </c>
      <c r="D434" s="9"/>
      <c r="E434" s="9">
        <v>2168943.6590749999</v>
      </c>
      <c r="F434" s="9"/>
      <c r="G434" s="9">
        <v>41575.158087999996</v>
      </c>
      <c r="H434" s="9"/>
      <c r="I434" s="9"/>
      <c r="J434" s="9"/>
      <c r="K434" s="9"/>
      <c r="L434" s="9">
        <v>27763.535776000001</v>
      </c>
      <c r="M434" s="9"/>
      <c r="N434" s="9"/>
      <c r="O434" s="10">
        <v>2238282.3529389999</v>
      </c>
      <c r="P434" s="46">
        <v>2238282.3529389999</v>
      </c>
      <c r="Q434" s="46" t="b">
        <v>1</v>
      </c>
      <c r="R434" s="9"/>
      <c r="S434" s="9"/>
      <c r="T434" s="9">
        <v>1574276.2624260001</v>
      </c>
      <c r="U434" s="9"/>
      <c r="V434" s="9">
        <v>57763.198044999997</v>
      </c>
      <c r="W434" s="9"/>
      <c r="X434" s="9"/>
      <c r="Y434" s="9">
        <v>37872.102502000002</v>
      </c>
      <c r="Z434" s="9"/>
      <c r="AA434" s="9"/>
      <c r="AB434" s="9">
        <v>30925.235293999998</v>
      </c>
      <c r="AC434" s="9"/>
      <c r="AD434" s="9">
        <v>42925</v>
      </c>
      <c r="AE434" s="9">
        <v>42925</v>
      </c>
      <c r="AF434" s="9"/>
      <c r="AG434" s="9"/>
      <c r="AH434" s="10">
        <v>1743761.7982670001</v>
      </c>
      <c r="AI434" s="10">
        <v>3982044.1512059998</v>
      </c>
    </row>
    <row r="435" spans="1:35" s="11" customFormat="1" x14ac:dyDescent="0.25">
      <c r="A435" s="8" t="s">
        <v>873</v>
      </c>
      <c r="B435" s="8" t="s">
        <v>874</v>
      </c>
      <c r="C435" s="8" t="s">
        <v>862</v>
      </c>
      <c r="D435" s="9"/>
      <c r="E435" s="9">
        <v>3253268.67502</v>
      </c>
      <c r="F435" s="9"/>
      <c r="G435" s="9">
        <v>77131.908809999994</v>
      </c>
      <c r="H435" s="9"/>
      <c r="I435" s="9"/>
      <c r="J435" s="9"/>
      <c r="K435" s="9"/>
      <c r="L435" s="9">
        <v>29497.25216</v>
      </c>
      <c r="M435" s="9"/>
      <c r="N435" s="9"/>
      <c r="O435" s="10">
        <v>3359897.8359900001</v>
      </c>
      <c r="P435" s="46">
        <v>3359897.8359900001</v>
      </c>
      <c r="Q435" s="46" t="b">
        <v>1</v>
      </c>
      <c r="R435" s="9"/>
      <c r="S435" s="9"/>
      <c r="T435" s="9">
        <v>2361307.8324779999</v>
      </c>
      <c r="U435" s="9"/>
      <c r="V435" s="9">
        <v>107164.612934</v>
      </c>
      <c r="W435" s="9"/>
      <c r="X435" s="9"/>
      <c r="Y435" s="9">
        <v>40237.056488000002</v>
      </c>
      <c r="Z435" s="9"/>
      <c r="AA435" s="9"/>
      <c r="AB435" s="9"/>
      <c r="AC435" s="9"/>
      <c r="AD435" s="9">
        <v>76748</v>
      </c>
      <c r="AE435" s="9">
        <v>76748</v>
      </c>
      <c r="AF435" s="9"/>
      <c r="AG435" s="9"/>
      <c r="AH435" s="10">
        <v>2585457.5018999996</v>
      </c>
      <c r="AI435" s="10">
        <v>5945355.3378899992</v>
      </c>
    </row>
    <row r="436" spans="1:35" s="11" customFormat="1" x14ac:dyDescent="0.25">
      <c r="A436" s="8" t="s">
        <v>875</v>
      </c>
      <c r="B436" s="8" t="s">
        <v>876</v>
      </c>
      <c r="C436" s="8" t="s">
        <v>862</v>
      </c>
      <c r="D436" s="9"/>
      <c r="E436" s="9">
        <v>2309830.6972110001</v>
      </c>
      <c r="F436" s="9"/>
      <c r="G436" s="9">
        <v>71953.173037</v>
      </c>
      <c r="H436" s="9"/>
      <c r="I436" s="9"/>
      <c r="J436" s="9"/>
      <c r="K436" s="9"/>
      <c r="L436" s="9">
        <v>20829.915427</v>
      </c>
      <c r="M436" s="9"/>
      <c r="N436" s="9"/>
      <c r="O436" s="10">
        <v>2402613.7856749999</v>
      </c>
      <c r="P436" s="46">
        <v>2402613.7856749999</v>
      </c>
      <c r="Q436" s="46" t="b">
        <v>1</v>
      </c>
      <c r="R436" s="9"/>
      <c r="S436" s="9"/>
      <c r="T436" s="9">
        <v>1676535.774282</v>
      </c>
      <c r="U436" s="9"/>
      <c r="V436" s="9">
        <v>99969.442695999998</v>
      </c>
      <c r="W436" s="9"/>
      <c r="X436" s="9"/>
      <c r="Y436" s="9">
        <v>28413.985110000001</v>
      </c>
      <c r="Z436" s="9"/>
      <c r="AA436" s="9"/>
      <c r="AB436" s="9">
        <v>25002.411765000001</v>
      </c>
      <c r="AC436" s="9"/>
      <c r="AD436" s="9"/>
      <c r="AE436" s="9"/>
      <c r="AF436" s="9"/>
      <c r="AG436" s="9"/>
      <c r="AH436" s="10">
        <v>1829921.6138530001</v>
      </c>
      <c r="AI436" s="10">
        <v>4232535.3995280005</v>
      </c>
    </row>
    <row r="437" spans="1:35" s="11" customFormat="1" x14ac:dyDescent="0.25">
      <c r="A437" s="8" t="s">
        <v>877</v>
      </c>
      <c r="B437" s="8" t="s">
        <v>878</v>
      </c>
      <c r="C437" s="8" t="s">
        <v>862</v>
      </c>
      <c r="D437" s="9"/>
      <c r="E437" s="9">
        <v>3238127.8512329999</v>
      </c>
      <c r="F437" s="9"/>
      <c r="G437" s="9">
        <v>47383.958852999996</v>
      </c>
      <c r="H437" s="9"/>
      <c r="I437" s="9"/>
      <c r="J437" s="9"/>
      <c r="K437" s="9"/>
      <c r="L437" s="9">
        <v>32386.087695999999</v>
      </c>
      <c r="M437" s="9"/>
      <c r="N437" s="9"/>
      <c r="O437" s="10">
        <v>3317897.8977819998</v>
      </c>
      <c r="P437" s="46">
        <v>3317897.8977819998</v>
      </c>
      <c r="Q437" s="46" t="b">
        <v>1</v>
      </c>
      <c r="R437" s="9"/>
      <c r="S437" s="9"/>
      <c r="T437" s="9">
        <v>2350318.2249870002</v>
      </c>
      <c r="U437" s="9"/>
      <c r="V437" s="9">
        <v>65833.760477999997</v>
      </c>
      <c r="W437" s="9"/>
      <c r="X437" s="9"/>
      <c r="Y437" s="9">
        <v>44177.702824</v>
      </c>
      <c r="Z437" s="9"/>
      <c r="AA437" s="9"/>
      <c r="AB437" s="9">
        <v>62297.235293999998</v>
      </c>
      <c r="AC437" s="9"/>
      <c r="AD437" s="9"/>
      <c r="AE437" s="9"/>
      <c r="AF437" s="9"/>
      <c r="AG437" s="9"/>
      <c r="AH437" s="10">
        <v>2522626.923583</v>
      </c>
      <c r="AI437" s="10">
        <v>5840524.8213649997</v>
      </c>
    </row>
    <row r="438" spans="1:35" s="11" customFormat="1" x14ac:dyDescent="0.25">
      <c r="A438" s="8" t="s">
        <v>879</v>
      </c>
      <c r="B438" s="8" t="s">
        <v>880</v>
      </c>
      <c r="C438" s="8" t="s">
        <v>862</v>
      </c>
      <c r="D438" s="9"/>
      <c r="E438" s="9">
        <v>2756020.5167169999</v>
      </c>
      <c r="F438" s="9"/>
      <c r="G438" s="9">
        <v>45156.733065</v>
      </c>
      <c r="H438" s="9"/>
      <c r="I438" s="9"/>
      <c r="J438" s="9"/>
      <c r="K438" s="9"/>
      <c r="L438" s="9">
        <v>39196.019396999996</v>
      </c>
      <c r="M438" s="9"/>
      <c r="N438" s="9"/>
      <c r="O438" s="10">
        <v>2840373.2691789996</v>
      </c>
      <c r="P438" s="46">
        <v>2840373.2691790001</v>
      </c>
      <c r="Q438" s="46" t="b">
        <v>1</v>
      </c>
      <c r="R438" s="9"/>
      <c r="S438" s="9"/>
      <c r="T438" s="9">
        <v>2000392.061855</v>
      </c>
      <c r="U438" s="9"/>
      <c r="V438" s="9">
        <v>62739.324034999998</v>
      </c>
      <c r="W438" s="9"/>
      <c r="X438" s="9"/>
      <c r="Y438" s="9">
        <v>53467.097138999998</v>
      </c>
      <c r="Z438" s="9"/>
      <c r="AA438" s="9"/>
      <c r="AB438" s="9"/>
      <c r="AC438" s="9"/>
      <c r="AD438" s="9"/>
      <c r="AE438" s="9"/>
      <c r="AF438" s="9">
        <v>1175118</v>
      </c>
      <c r="AG438" s="9"/>
      <c r="AH438" s="10">
        <v>3291716.483029</v>
      </c>
      <c r="AI438" s="10">
        <v>6132089.752208</v>
      </c>
    </row>
    <row r="439" spans="1:35" s="11" customFormat="1" x14ac:dyDescent="0.25">
      <c r="A439" s="8" t="s">
        <v>881</v>
      </c>
      <c r="B439" s="8" t="s">
        <v>882</v>
      </c>
      <c r="C439" s="8" t="s">
        <v>862</v>
      </c>
      <c r="D439" s="9"/>
      <c r="E439" s="9">
        <v>2929814.3013869999</v>
      </c>
      <c r="F439" s="9"/>
      <c r="G439" s="9">
        <v>69619.691229000004</v>
      </c>
      <c r="H439" s="9"/>
      <c r="I439" s="9"/>
      <c r="J439" s="9"/>
      <c r="K439" s="9"/>
      <c r="L439" s="9">
        <v>27639.847128000001</v>
      </c>
      <c r="M439" s="9"/>
      <c r="N439" s="9"/>
      <c r="O439" s="10">
        <v>3027073.8397440002</v>
      </c>
      <c r="P439" s="46">
        <v>3027073.839743</v>
      </c>
      <c r="Q439" s="46" t="b">
        <v>1</v>
      </c>
      <c r="R439" s="9"/>
      <c r="S439" s="9"/>
      <c r="T439" s="9">
        <v>2126536.1544499998</v>
      </c>
      <c r="U439" s="9"/>
      <c r="V439" s="9">
        <v>96727.377529999998</v>
      </c>
      <c r="W439" s="9"/>
      <c r="X439" s="9"/>
      <c r="Y439" s="9">
        <v>37703.379426</v>
      </c>
      <c r="Z439" s="9"/>
      <c r="AA439" s="9"/>
      <c r="AB439" s="9">
        <v>35157.647059000003</v>
      </c>
      <c r="AC439" s="9">
        <v>68459</v>
      </c>
      <c r="AD439" s="9">
        <v>68882</v>
      </c>
      <c r="AE439" s="9">
        <v>137341</v>
      </c>
      <c r="AF439" s="9"/>
      <c r="AG439" s="9"/>
      <c r="AH439" s="10">
        <v>2433465.5584650002</v>
      </c>
      <c r="AI439" s="10">
        <v>5460539.398209</v>
      </c>
    </row>
    <row r="440" spans="1:35" s="11" customFormat="1" x14ac:dyDescent="0.25">
      <c r="A440" s="8" t="s">
        <v>883</v>
      </c>
      <c r="B440" s="8" t="s">
        <v>884</v>
      </c>
      <c r="C440" s="8" t="s">
        <v>862</v>
      </c>
      <c r="D440" s="9"/>
      <c r="E440" s="9">
        <v>2226413.3629569998</v>
      </c>
      <c r="F440" s="9"/>
      <c r="G440" s="9">
        <v>41629.531285999998</v>
      </c>
      <c r="H440" s="9"/>
      <c r="I440" s="9"/>
      <c r="J440" s="9"/>
      <c r="K440" s="9"/>
      <c r="L440" s="9">
        <v>20829.915427</v>
      </c>
      <c r="M440" s="9"/>
      <c r="N440" s="9"/>
      <c r="O440" s="10">
        <v>2288872.8096699994</v>
      </c>
      <c r="P440" s="46">
        <v>2288872.8096690001</v>
      </c>
      <c r="Q440" s="46" t="b">
        <v>1</v>
      </c>
      <c r="R440" s="9"/>
      <c r="S440" s="9"/>
      <c r="T440" s="9">
        <v>1615989.2826100001</v>
      </c>
      <c r="U440" s="9"/>
      <c r="V440" s="9">
        <v>57838.742430999999</v>
      </c>
      <c r="W440" s="9"/>
      <c r="X440" s="9"/>
      <c r="Y440" s="9">
        <v>28413.985110000001</v>
      </c>
      <c r="Z440" s="9"/>
      <c r="AA440" s="9"/>
      <c r="AB440" s="9">
        <v>9258.0588239999997</v>
      </c>
      <c r="AC440" s="9"/>
      <c r="AD440" s="9"/>
      <c r="AE440" s="9"/>
      <c r="AF440" s="9"/>
      <c r="AG440" s="9"/>
      <c r="AH440" s="10">
        <v>1711500.0689750002</v>
      </c>
      <c r="AI440" s="10">
        <v>4000372.8786449996</v>
      </c>
    </row>
    <row r="441" spans="1:35" s="11" customFormat="1" x14ac:dyDescent="0.25">
      <c r="A441" s="8" t="s">
        <v>885</v>
      </c>
      <c r="B441" s="8" t="s">
        <v>886</v>
      </c>
      <c r="C441" s="8" t="s">
        <v>862</v>
      </c>
      <c r="D441" s="9"/>
      <c r="E441" s="9">
        <v>1467248.975047</v>
      </c>
      <c r="F441" s="9"/>
      <c r="G441" s="9">
        <v>37290.052043000003</v>
      </c>
      <c r="H441" s="9"/>
      <c r="I441" s="9"/>
      <c r="J441" s="9"/>
      <c r="K441" s="9"/>
      <c r="L441" s="9">
        <v>52609.596698000001</v>
      </c>
      <c r="M441" s="9"/>
      <c r="N441" s="9"/>
      <c r="O441" s="10">
        <v>1557148.6237880001</v>
      </c>
      <c r="P441" s="46">
        <v>1557148.6237880001</v>
      </c>
      <c r="Q441" s="46" t="b">
        <v>1</v>
      </c>
      <c r="R441" s="9"/>
      <c r="S441" s="9"/>
      <c r="T441" s="9">
        <v>1064967.8348350001</v>
      </c>
      <c r="U441" s="9"/>
      <c r="V441" s="9">
        <v>51809.608438000003</v>
      </c>
      <c r="W441" s="9"/>
      <c r="X441" s="9"/>
      <c r="Y441" s="9">
        <v>71764.491915000006</v>
      </c>
      <c r="Z441" s="9"/>
      <c r="AA441" s="9"/>
      <c r="AB441" s="9">
        <v>129671.176471</v>
      </c>
      <c r="AC441" s="9"/>
      <c r="AD441" s="9"/>
      <c r="AE441" s="9"/>
      <c r="AF441" s="9"/>
      <c r="AG441" s="9"/>
      <c r="AH441" s="10">
        <v>1318213.1116590002</v>
      </c>
      <c r="AI441" s="10">
        <v>2875361.7354470002</v>
      </c>
    </row>
    <row r="442" spans="1:35" s="11" customFormat="1" x14ac:dyDescent="0.25">
      <c r="A442" s="8" t="s">
        <v>887</v>
      </c>
      <c r="B442" s="8" t="s">
        <v>888</v>
      </c>
      <c r="C442" s="8" t="s">
        <v>862</v>
      </c>
      <c r="D442" s="9"/>
      <c r="E442" s="9">
        <v>1929133.4433190001</v>
      </c>
      <c r="F442" s="9"/>
      <c r="G442" s="9">
        <v>84595.149007</v>
      </c>
      <c r="H442" s="9"/>
      <c r="I442" s="9"/>
      <c r="J442" s="9"/>
      <c r="K442" s="9"/>
      <c r="L442" s="9">
        <v>27639.847128000001</v>
      </c>
      <c r="M442" s="9"/>
      <c r="N442" s="9"/>
      <c r="O442" s="10">
        <v>2041368.4394540002</v>
      </c>
      <c r="P442" s="46">
        <v>2041368.439453</v>
      </c>
      <c r="Q442" s="46" t="b">
        <v>1</v>
      </c>
      <c r="R442" s="9"/>
      <c r="S442" s="9"/>
      <c r="T442" s="9">
        <v>1400215.710611</v>
      </c>
      <c r="U442" s="9"/>
      <c r="V442" s="9">
        <v>117533.80072299999</v>
      </c>
      <c r="W442" s="9"/>
      <c r="X442" s="9"/>
      <c r="Y442" s="9">
        <v>37703.379426</v>
      </c>
      <c r="Z442" s="9"/>
      <c r="AA442" s="9"/>
      <c r="AB442" s="9">
        <v>82961.470587999996</v>
      </c>
      <c r="AC442" s="9">
        <v>82913</v>
      </c>
      <c r="AD442" s="9">
        <v>82783</v>
      </c>
      <c r="AE442" s="9">
        <v>165696</v>
      </c>
      <c r="AF442" s="9"/>
      <c r="AG442" s="9"/>
      <c r="AH442" s="10">
        <v>1804110.3613479999</v>
      </c>
      <c r="AI442" s="10">
        <v>3845478.8008019999</v>
      </c>
    </row>
    <row r="443" spans="1:35" s="11" customFormat="1" x14ac:dyDescent="0.25">
      <c r="A443" s="8" t="s">
        <v>889</v>
      </c>
      <c r="B443" s="8" t="s">
        <v>890</v>
      </c>
      <c r="C443" s="8" t="s">
        <v>862</v>
      </c>
      <c r="D443" s="9"/>
      <c r="E443" s="9">
        <v>2827443.1530980002</v>
      </c>
      <c r="F443" s="9"/>
      <c r="G443" s="9">
        <v>64829.038965</v>
      </c>
      <c r="H443" s="9"/>
      <c r="I443" s="9"/>
      <c r="J443" s="9"/>
      <c r="K443" s="9"/>
      <c r="L443" s="9">
        <v>32386.087695999999</v>
      </c>
      <c r="M443" s="9"/>
      <c r="N443" s="9"/>
      <c r="O443" s="10">
        <v>2924658.2797590001</v>
      </c>
      <c r="P443" s="46">
        <v>2924658.2797590001</v>
      </c>
      <c r="Q443" s="46" t="b">
        <v>1</v>
      </c>
      <c r="R443" s="9"/>
      <c r="S443" s="9"/>
      <c r="T443" s="9">
        <v>2052232.4868409999</v>
      </c>
      <c r="U443" s="9"/>
      <c r="V443" s="9">
        <v>90071.398138000004</v>
      </c>
      <c r="W443" s="9"/>
      <c r="X443" s="9"/>
      <c r="Y443" s="9">
        <v>44177.702824</v>
      </c>
      <c r="Z443" s="9"/>
      <c r="AA443" s="9"/>
      <c r="AB443" s="9"/>
      <c r="AC443" s="9">
        <v>62808</v>
      </c>
      <c r="AD443" s="9">
        <v>63767</v>
      </c>
      <c r="AE443" s="9">
        <v>126575</v>
      </c>
      <c r="AF443" s="9"/>
      <c r="AG443" s="9"/>
      <c r="AH443" s="10">
        <v>2313056.5878029997</v>
      </c>
      <c r="AI443" s="10">
        <v>5237714.8675619997</v>
      </c>
    </row>
    <row r="444" spans="1:35" s="11" customFormat="1" x14ac:dyDescent="0.25">
      <c r="A444" s="8" t="s">
        <v>891</v>
      </c>
      <c r="B444" s="8" t="s">
        <v>892</v>
      </c>
      <c r="C444" s="8" t="s">
        <v>862</v>
      </c>
      <c r="D444" s="9"/>
      <c r="E444" s="9">
        <v>2597830.5495930002</v>
      </c>
      <c r="F444" s="9"/>
      <c r="G444" s="9">
        <v>37406.684627000002</v>
      </c>
      <c r="H444" s="9"/>
      <c r="I444" s="9"/>
      <c r="J444" s="9"/>
      <c r="K444" s="9"/>
      <c r="L444" s="9">
        <v>20829.915427</v>
      </c>
      <c r="M444" s="9"/>
      <c r="N444" s="9"/>
      <c r="O444" s="10">
        <v>2656067.1496469998</v>
      </c>
      <c r="P444" s="46">
        <v>2656067.1496469998</v>
      </c>
      <c r="Q444" s="46" t="b">
        <v>1</v>
      </c>
      <c r="R444" s="9"/>
      <c r="S444" s="9"/>
      <c r="T444" s="9">
        <v>1885573.6297790001</v>
      </c>
      <c r="U444" s="9"/>
      <c r="V444" s="9">
        <v>51971.654028999998</v>
      </c>
      <c r="W444" s="9"/>
      <c r="X444" s="9"/>
      <c r="Y444" s="9">
        <v>28413.985110000001</v>
      </c>
      <c r="Z444" s="9"/>
      <c r="AA444" s="9"/>
      <c r="AB444" s="9"/>
      <c r="AC444" s="9">
        <v>36052</v>
      </c>
      <c r="AD444" s="9">
        <v>36784</v>
      </c>
      <c r="AE444" s="9">
        <v>72836</v>
      </c>
      <c r="AF444" s="9">
        <v>1063734</v>
      </c>
      <c r="AG444" s="9"/>
      <c r="AH444" s="10">
        <v>3102529.2689180002</v>
      </c>
      <c r="AI444" s="10">
        <v>5758596.4185649995</v>
      </c>
    </row>
    <row r="445" spans="1:35" s="11" customFormat="1" x14ac:dyDescent="0.25">
      <c r="A445" s="8" t="s">
        <v>893</v>
      </c>
      <c r="B445" s="8" t="s">
        <v>894</v>
      </c>
      <c r="C445" s="8" t="s">
        <v>862</v>
      </c>
      <c r="D445" s="9"/>
      <c r="E445" s="9">
        <v>2979510.7638739999</v>
      </c>
      <c r="F445" s="9"/>
      <c r="G445" s="9">
        <v>47088.019236</v>
      </c>
      <c r="H445" s="9"/>
      <c r="I445" s="9"/>
      <c r="J445" s="9"/>
      <c r="K445" s="9"/>
      <c r="L445" s="9">
        <v>35275.338294000001</v>
      </c>
      <c r="M445" s="9"/>
      <c r="N445" s="9"/>
      <c r="O445" s="10">
        <v>3061874.1214039996</v>
      </c>
      <c r="P445" s="46">
        <v>3061874.1214049999</v>
      </c>
      <c r="Q445" s="46" t="b">
        <v>1</v>
      </c>
      <c r="R445" s="9"/>
      <c r="S445" s="9"/>
      <c r="T445" s="9">
        <v>2162607.151912</v>
      </c>
      <c r="U445" s="9"/>
      <c r="V445" s="9">
        <v>65422.591417000003</v>
      </c>
      <c r="W445" s="9"/>
      <c r="X445" s="9"/>
      <c r="Y445" s="9">
        <v>48118.915345000001</v>
      </c>
      <c r="Z445" s="9"/>
      <c r="AA445" s="9"/>
      <c r="AB445" s="9"/>
      <c r="AC445" s="9"/>
      <c r="AD445" s="9">
        <v>47903</v>
      </c>
      <c r="AE445" s="9">
        <v>47903</v>
      </c>
      <c r="AF445" s="9">
        <v>38689</v>
      </c>
      <c r="AG445" s="9"/>
      <c r="AH445" s="10">
        <v>2362740.6586740003</v>
      </c>
      <c r="AI445" s="10">
        <v>5424614.7800779995</v>
      </c>
    </row>
    <row r="446" spans="1:35" s="11" customFormat="1" x14ac:dyDescent="0.25">
      <c r="A446" s="8" t="s">
        <v>895</v>
      </c>
      <c r="B446" s="8" t="s">
        <v>896</v>
      </c>
      <c r="C446" s="8" t="s">
        <v>862</v>
      </c>
      <c r="D446" s="9"/>
      <c r="E446" s="9">
        <v>2915030.4486779999</v>
      </c>
      <c r="F446" s="9"/>
      <c r="G446" s="9">
        <v>60953.184621</v>
      </c>
      <c r="H446" s="9"/>
      <c r="I446" s="9"/>
      <c r="J446" s="9"/>
      <c r="K446" s="9"/>
      <c r="L446" s="9">
        <v>41053.424428999999</v>
      </c>
      <c r="M446" s="9"/>
      <c r="N446" s="9"/>
      <c r="O446" s="10">
        <v>3017037.057728</v>
      </c>
      <c r="P446" s="46">
        <v>3017037.057728</v>
      </c>
      <c r="Q446" s="46" t="b">
        <v>1</v>
      </c>
      <c r="R446" s="9"/>
      <c r="S446" s="9"/>
      <c r="T446" s="9">
        <v>2115805.6459420002</v>
      </c>
      <c r="U446" s="9"/>
      <c r="V446" s="9">
        <v>84686.409784999996</v>
      </c>
      <c r="W446" s="9"/>
      <c r="X446" s="9"/>
      <c r="Y446" s="9">
        <v>56000.774201</v>
      </c>
      <c r="Z446" s="9"/>
      <c r="AA446" s="9"/>
      <c r="AB446" s="9"/>
      <c r="AC446" s="9">
        <v>60404</v>
      </c>
      <c r="AD446" s="9">
        <v>60501</v>
      </c>
      <c r="AE446" s="9">
        <v>120905</v>
      </c>
      <c r="AF446" s="9"/>
      <c r="AG446" s="9"/>
      <c r="AH446" s="10">
        <v>2377397.8299280005</v>
      </c>
      <c r="AI446" s="10">
        <v>5394434.8876560004</v>
      </c>
    </row>
    <row r="447" spans="1:35" s="11" customFormat="1" x14ac:dyDescent="0.25">
      <c r="A447" s="8" t="s">
        <v>897</v>
      </c>
      <c r="B447" s="8" t="s">
        <v>898</v>
      </c>
      <c r="C447" s="8" t="s">
        <v>862</v>
      </c>
      <c r="D447" s="9"/>
      <c r="E447" s="9">
        <v>2037428.7521929999</v>
      </c>
      <c r="F447" s="9"/>
      <c r="G447" s="9">
        <v>57914.511494999999</v>
      </c>
      <c r="H447" s="9"/>
      <c r="I447" s="9"/>
      <c r="J447" s="9"/>
      <c r="K447" s="9"/>
      <c r="L447" s="9">
        <v>53641.442263999998</v>
      </c>
      <c r="M447" s="9"/>
      <c r="N447" s="9"/>
      <c r="O447" s="10">
        <v>2148984.7059519999</v>
      </c>
      <c r="P447" s="46">
        <v>2148984.7059519999</v>
      </c>
      <c r="Q447" s="46" t="b">
        <v>1</v>
      </c>
      <c r="R447" s="9"/>
      <c r="S447" s="9"/>
      <c r="T447" s="9">
        <v>1478819.289538</v>
      </c>
      <c r="U447" s="9"/>
      <c r="V447" s="9">
        <v>80464.574303000001</v>
      </c>
      <c r="W447" s="9"/>
      <c r="X447" s="9"/>
      <c r="Y447" s="9">
        <v>73172.027373000004</v>
      </c>
      <c r="Z447" s="9"/>
      <c r="AA447" s="9"/>
      <c r="AB447" s="9"/>
      <c r="AC447" s="9">
        <v>56665</v>
      </c>
      <c r="AD447" s="9">
        <v>59130</v>
      </c>
      <c r="AE447" s="9">
        <v>115795</v>
      </c>
      <c r="AF447" s="9"/>
      <c r="AG447" s="9"/>
      <c r="AH447" s="10">
        <v>1748250.8912140001</v>
      </c>
      <c r="AI447" s="10">
        <v>3897235.5971659999</v>
      </c>
    </row>
    <row r="448" spans="1:35" s="11" customFormat="1" x14ac:dyDescent="0.25">
      <c r="A448" s="8" t="s">
        <v>899</v>
      </c>
      <c r="B448" s="8" t="s">
        <v>900</v>
      </c>
      <c r="C448" s="8" t="s">
        <v>862</v>
      </c>
      <c r="D448" s="9"/>
      <c r="E448" s="9">
        <v>2440598.6823249999</v>
      </c>
      <c r="F448" s="9"/>
      <c r="G448" s="9">
        <v>58532.124608999999</v>
      </c>
      <c r="H448" s="9"/>
      <c r="I448" s="9"/>
      <c r="J448" s="9"/>
      <c r="K448" s="9"/>
      <c r="L448" s="9">
        <v>43942.259964999997</v>
      </c>
      <c r="M448" s="9"/>
      <c r="N448" s="9"/>
      <c r="O448" s="10">
        <v>2543073.0668990002</v>
      </c>
      <c r="P448" s="46">
        <v>2543073.0668990002</v>
      </c>
      <c r="Q448" s="46" t="b">
        <v>1</v>
      </c>
      <c r="R448" s="9"/>
      <c r="S448" s="9"/>
      <c r="T448" s="9">
        <v>1771450.6117370001</v>
      </c>
      <c r="U448" s="9"/>
      <c r="V448" s="9">
        <v>81322.666257000004</v>
      </c>
      <c r="W448" s="9"/>
      <c r="X448" s="9"/>
      <c r="Y448" s="9">
        <v>59941.420536999998</v>
      </c>
      <c r="Z448" s="9"/>
      <c r="AA448" s="9"/>
      <c r="AB448" s="9"/>
      <c r="AC448" s="9"/>
      <c r="AD448" s="9">
        <v>58038</v>
      </c>
      <c r="AE448" s="9">
        <v>58038</v>
      </c>
      <c r="AF448" s="9"/>
      <c r="AG448" s="9"/>
      <c r="AH448" s="10">
        <v>1970752.6985310002</v>
      </c>
      <c r="AI448" s="10">
        <v>4513825.7654300006</v>
      </c>
    </row>
    <row r="449" spans="1:35" s="11" customFormat="1" x14ac:dyDescent="0.25">
      <c r="A449" s="8" t="s">
        <v>901</v>
      </c>
      <c r="B449" s="8" t="s">
        <v>902</v>
      </c>
      <c r="C449" s="8" t="s">
        <v>862</v>
      </c>
      <c r="D449" s="9"/>
      <c r="E449" s="9">
        <v>2214381.8850779999</v>
      </c>
      <c r="F449" s="9"/>
      <c r="G449" s="9">
        <v>49664.312651</v>
      </c>
      <c r="H449" s="9"/>
      <c r="I449" s="9"/>
      <c r="J449" s="9"/>
      <c r="K449" s="9"/>
      <c r="L449" s="9">
        <v>26608.001561000001</v>
      </c>
      <c r="M449" s="9"/>
      <c r="N449" s="9"/>
      <c r="O449" s="10">
        <v>2290654.1992899999</v>
      </c>
      <c r="P449" s="46">
        <v>2290654.1992899999</v>
      </c>
      <c r="Q449" s="46" t="b">
        <v>1</v>
      </c>
      <c r="R449" s="9"/>
      <c r="S449" s="9"/>
      <c r="T449" s="9">
        <v>1607256.520029</v>
      </c>
      <c r="U449" s="9"/>
      <c r="V449" s="9">
        <v>69002.011282000007</v>
      </c>
      <c r="W449" s="9"/>
      <c r="X449" s="9"/>
      <c r="Y449" s="9">
        <v>36295.843967000001</v>
      </c>
      <c r="Z449" s="9"/>
      <c r="AA449" s="9"/>
      <c r="AB449" s="9"/>
      <c r="AC449" s="9">
        <v>48944</v>
      </c>
      <c r="AD449" s="9">
        <v>49969</v>
      </c>
      <c r="AE449" s="9">
        <v>98913</v>
      </c>
      <c r="AF449" s="9"/>
      <c r="AG449" s="9"/>
      <c r="AH449" s="10">
        <v>1811467.375278</v>
      </c>
      <c r="AI449" s="10">
        <v>4102121.5745679997</v>
      </c>
    </row>
    <row r="450" spans="1:35" s="11" customFormat="1" x14ac:dyDescent="0.25">
      <c r="A450" s="8" t="s">
        <v>903</v>
      </c>
      <c r="B450" s="8" t="s">
        <v>904</v>
      </c>
      <c r="C450" s="8" t="s">
        <v>862</v>
      </c>
      <c r="D450" s="9"/>
      <c r="E450" s="9">
        <v>1403168.8330300001</v>
      </c>
      <c r="F450" s="9"/>
      <c r="G450" s="9">
        <v>58801.500222000002</v>
      </c>
      <c r="H450" s="9"/>
      <c r="I450" s="9"/>
      <c r="J450" s="9"/>
      <c r="K450" s="9"/>
      <c r="L450" s="9">
        <v>58387.682831999999</v>
      </c>
      <c r="M450" s="9"/>
      <c r="N450" s="9"/>
      <c r="O450" s="10">
        <v>1520358.0160840002</v>
      </c>
      <c r="P450" s="46">
        <v>1520358.016084</v>
      </c>
      <c r="Q450" s="46" t="b">
        <v>1</v>
      </c>
      <c r="R450" s="9"/>
      <c r="S450" s="9"/>
      <c r="T450" s="9">
        <v>1018456.785068</v>
      </c>
      <c r="U450" s="9"/>
      <c r="V450" s="9">
        <v>81696.928138000003</v>
      </c>
      <c r="W450" s="9"/>
      <c r="X450" s="9"/>
      <c r="Y450" s="9">
        <v>79646.350770999998</v>
      </c>
      <c r="Z450" s="9"/>
      <c r="AA450" s="9"/>
      <c r="AB450" s="9">
        <v>76768.764706000002</v>
      </c>
      <c r="AC450" s="9">
        <v>56727</v>
      </c>
      <c r="AD450" s="9">
        <v>57354</v>
      </c>
      <c r="AE450" s="9">
        <v>114081</v>
      </c>
      <c r="AF450" s="9"/>
      <c r="AG450" s="9"/>
      <c r="AH450" s="10">
        <v>1370649.8286829998</v>
      </c>
      <c r="AI450" s="10">
        <v>2891007.8447670001</v>
      </c>
    </row>
    <row r="451" spans="1:35" s="11" customFormat="1" x14ac:dyDescent="0.25">
      <c r="A451" s="8" t="s">
        <v>905</v>
      </c>
      <c r="B451" s="8" t="s">
        <v>906</v>
      </c>
      <c r="C451" s="8" t="s">
        <v>862</v>
      </c>
      <c r="D451" s="9"/>
      <c r="E451" s="9">
        <v>2307730.9918570002</v>
      </c>
      <c r="F451" s="9"/>
      <c r="G451" s="9">
        <v>72124.593880999993</v>
      </c>
      <c r="H451" s="9"/>
      <c r="I451" s="9"/>
      <c r="J451" s="9"/>
      <c r="K451" s="9"/>
      <c r="L451" s="9">
        <v>41053.424428999999</v>
      </c>
      <c r="M451" s="9"/>
      <c r="N451" s="9"/>
      <c r="O451" s="10">
        <v>2420909.0101669999</v>
      </c>
      <c r="P451" s="46">
        <v>2420909.0101669999</v>
      </c>
      <c r="Q451" s="46" t="b">
        <v>1</v>
      </c>
      <c r="R451" s="9"/>
      <c r="S451" s="9"/>
      <c r="T451" s="9">
        <v>1675011.753</v>
      </c>
      <c r="U451" s="9"/>
      <c r="V451" s="9">
        <v>100207.609348</v>
      </c>
      <c r="W451" s="9"/>
      <c r="X451" s="9"/>
      <c r="Y451" s="9">
        <v>56000.774201</v>
      </c>
      <c r="Z451" s="9"/>
      <c r="AA451" s="9"/>
      <c r="AB451" s="9">
        <v>43168.411764999997</v>
      </c>
      <c r="AC451" s="9">
        <v>70868</v>
      </c>
      <c r="AD451" s="9">
        <v>71113</v>
      </c>
      <c r="AE451" s="9">
        <v>141981</v>
      </c>
      <c r="AF451" s="9"/>
      <c r="AG451" s="9"/>
      <c r="AH451" s="10">
        <v>2016369.5483140002</v>
      </c>
      <c r="AI451" s="10">
        <v>4437278.5584810004</v>
      </c>
    </row>
    <row r="452" spans="1:35" s="11" customFormat="1" x14ac:dyDescent="0.25">
      <c r="A452" s="8" t="s">
        <v>907</v>
      </c>
      <c r="B452" s="8" t="s">
        <v>908</v>
      </c>
      <c r="C452" s="8" t="s">
        <v>862</v>
      </c>
      <c r="D452" s="9"/>
      <c r="E452" s="9">
        <v>3490729.5985670001</v>
      </c>
      <c r="F452" s="9"/>
      <c r="G452" s="9">
        <v>49151.710369</v>
      </c>
      <c r="H452" s="9"/>
      <c r="I452" s="9"/>
      <c r="J452" s="9"/>
      <c r="K452" s="9"/>
      <c r="L452" s="9">
        <v>208617.92232899999</v>
      </c>
      <c r="M452" s="9"/>
      <c r="N452" s="9"/>
      <c r="O452" s="10">
        <v>3748499.2312650005</v>
      </c>
      <c r="P452" s="46">
        <v>3748499.2312650001</v>
      </c>
      <c r="Q452" s="46" t="b">
        <v>1</v>
      </c>
      <c r="R452" s="9"/>
      <c r="S452" s="9"/>
      <c r="T452" s="9">
        <v>2533663.2063159999</v>
      </c>
      <c r="U452" s="9"/>
      <c r="V452" s="9">
        <v>68289.818027000001</v>
      </c>
      <c r="W452" s="9"/>
      <c r="X452" s="9"/>
      <c r="Y452" s="9">
        <v>284574.68104499998</v>
      </c>
      <c r="Z452" s="9"/>
      <c r="AA452" s="9"/>
      <c r="AB452" s="9"/>
      <c r="AC452" s="9"/>
      <c r="AD452" s="9"/>
      <c r="AE452" s="9"/>
      <c r="AF452" s="9"/>
      <c r="AG452" s="9"/>
      <c r="AH452" s="10">
        <v>2886527.7053879998</v>
      </c>
      <c r="AI452" s="10">
        <v>6635026.9366530003</v>
      </c>
    </row>
    <row r="453" spans="1:35" s="11" customFormat="1" x14ac:dyDescent="0.25">
      <c r="A453" s="8" t="s">
        <v>909</v>
      </c>
      <c r="B453" s="8" t="s">
        <v>910</v>
      </c>
      <c r="C453" s="8" t="s">
        <v>862</v>
      </c>
      <c r="D453" s="9"/>
      <c r="E453" s="9">
        <v>2605995.8776290002</v>
      </c>
      <c r="F453" s="9"/>
      <c r="G453" s="9">
        <v>59443.186966000001</v>
      </c>
      <c r="H453" s="9"/>
      <c r="I453" s="9"/>
      <c r="J453" s="9"/>
      <c r="K453" s="9"/>
      <c r="L453" s="9">
        <v>49018.890343999999</v>
      </c>
      <c r="M453" s="9"/>
      <c r="N453" s="9"/>
      <c r="O453" s="10">
        <v>2714457.9549390003</v>
      </c>
      <c r="P453" s="46">
        <v>2714457.9549389998</v>
      </c>
      <c r="Q453" s="46" t="b">
        <v>1</v>
      </c>
      <c r="R453" s="9"/>
      <c r="S453" s="9"/>
      <c r="T453" s="9">
        <v>1891500.2392829999</v>
      </c>
      <c r="U453" s="9"/>
      <c r="V453" s="9">
        <v>82588.467225</v>
      </c>
      <c r="W453" s="9"/>
      <c r="X453" s="9"/>
      <c r="Y453" s="9">
        <v>66866.427051000006</v>
      </c>
      <c r="Z453" s="9"/>
      <c r="AA453" s="9"/>
      <c r="AB453" s="9">
        <v>59357.705882000002</v>
      </c>
      <c r="AC453" s="9">
        <v>57638</v>
      </c>
      <c r="AD453" s="9">
        <v>58250</v>
      </c>
      <c r="AE453" s="9">
        <v>115888</v>
      </c>
      <c r="AF453" s="9"/>
      <c r="AG453" s="9"/>
      <c r="AH453" s="10">
        <v>2216200.839441</v>
      </c>
      <c r="AI453" s="10">
        <v>4930658.7943799999</v>
      </c>
    </row>
    <row r="454" spans="1:35" s="11" customFormat="1" x14ac:dyDescent="0.25">
      <c r="A454" s="8" t="s">
        <v>911</v>
      </c>
      <c r="B454" s="8" t="s">
        <v>912</v>
      </c>
      <c r="C454" s="8" t="s">
        <v>862</v>
      </c>
      <c r="D454" s="9"/>
      <c r="E454" s="9">
        <v>1661755.4943510001</v>
      </c>
      <c r="F454" s="9"/>
      <c r="G454" s="9">
        <v>53183.213178999998</v>
      </c>
      <c r="H454" s="9"/>
      <c r="I454" s="9"/>
      <c r="J454" s="9"/>
      <c r="K454" s="9"/>
      <c r="L454" s="9">
        <v>35275.338294000001</v>
      </c>
      <c r="M454" s="9"/>
      <c r="N454" s="9"/>
      <c r="O454" s="10">
        <v>1750214.0458239999</v>
      </c>
      <c r="P454" s="46">
        <v>1750214.0458249999</v>
      </c>
      <c r="Q454" s="46" t="b">
        <v>1</v>
      </c>
      <c r="R454" s="9"/>
      <c r="S454" s="9"/>
      <c r="T454" s="9">
        <v>1206145.774127</v>
      </c>
      <c r="U454" s="9"/>
      <c r="V454" s="9">
        <v>73891.059393000003</v>
      </c>
      <c r="W454" s="9"/>
      <c r="X454" s="9"/>
      <c r="Y454" s="9">
        <v>48118.915345000001</v>
      </c>
      <c r="Z454" s="9"/>
      <c r="AA454" s="9"/>
      <c r="AB454" s="9">
        <v>78085.352941000005</v>
      </c>
      <c r="AC454" s="9"/>
      <c r="AD454" s="9"/>
      <c r="AE454" s="9"/>
      <c r="AF454" s="9"/>
      <c r="AG454" s="9"/>
      <c r="AH454" s="10">
        <v>1406241.1018060001</v>
      </c>
      <c r="AI454" s="10">
        <v>3156455.14763</v>
      </c>
    </row>
    <row r="455" spans="1:35" s="11" customFormat="1" x14ac:dyDescent="0.25">
      <c r="A455" s="8" t="s">
        <v>913</v>
      </c>
      <c r="B455" s="8" t="s">
        <v>914</v>
      </c>
      <c r="C455" s="8" t="s">
        <v>862</v>
      </c>
      <c r="D455" s="9"/>
      <c r="E455" s="9">
        <v>2956567.791313</v>
      </c>
      <c r="F455" s="9"/>
      <c r="G455" s="9">
        <v>76876.230261999997</v>
      </c>
      <c r="H455" s="9"/>
      <c r="I455" s="9"/>
      <c r="J455" s="9"/>
      <c r="K455" s="9"/>
      <c r="L455" s="9">
        <v>46831.510563000003</v>
      </c>
      <c r="M455" s="9"/>
      <c r="N455" s="9"/>
      <c r="O455" s="10">
        <v>3080275.5321380002</v>
      </c>
      <c r="P455" s="46">
        <v>3080275.532139</v>
      </c>
      <c r="Q455" s="46" t="b">
        <v>1</v>
      </c>
      <c r="R455" s="9"/>
      <c r="S455" s="9"/>
      <c r="T455" s="9">
        <v>2145954.539963</v>
      </c>
      <c r="U455" s="9"/>
      <c r="V455" s="9">
        <v>106809.381318</v>
      </c>
      <c r="W455" s="9"/>
      <c r="X455" s="9"/>
      <c r="Y455" s="9">
        <v>63882.633057999999</v>
      </c>
      <c r="Z455" s="9"/>
      <c r="AA455" s="9"/>
      <c r="AB455" s="9">
        <v>9223.4117650000007</v>
      </c>
      <c r="AC455" s="9">
        <v>75410</v>
      </c>
      <c r="AD455" s="9">
        <v>76140</v>
      </c>
      <c r="AE455" s="9">
        <v>151550</v>
      </c>
      <c r="AF455" s="9"/>
      <c r="AG455" s="9"/>
      <c r="AH455" s="10">
        <v>2477419.9661039999</v>
      </c>
      <c r="AI455" s="10">
        <v>5557695.4982420001</v>
      </c>
    </row>
    <row r="456" spans="1:35" s="11" customFormat="1" x14ac:dyDescent="0.25">
      <c r="A456" s="8" t="s">
        <v>915</v>
      </c>
      <c r="B456" s="8" t="s">
        <v>916</v>
      </c>
      <c r="C456" s="8" t="s">
        <v>862</v>
      </c>
      <c r="D456" s="9"/>
      <c r="E456" s="9">
        <v>1931456.6885249999</v>
      </c>
      <c r="F456" s="9"/>
      <c r="G456" s="9">
        <v>53455.494229999997</v>
      </c>
      <c r="H456" s="9"/>
      <c r="I456" s="9"/>
      <c r="J456" s="9"/>
      <c r="K456" s="9"/>
      <c r="L456" s="9">
        <v>23719.166024999999</v>
      </c>
      <c r="M456" s="9"/>
      <c r="N456" s="9"/>
      <c r="O456" s="10">
        <v>2008631.3487799999</v>
      </c>
      <c r="P456" s="46">
        <v>2008631.3487799999</v>
      </c>
      <c r="Q456" s="46" t="b">
        <v>1</v>
      </c>
      <c r="R456" s="9"/>
      <c r="S456" s="9"/>
      <c r="T456" s="9">
        <v>1401901.9829889999</v>
      </c>
      <c r="U456" s="9"/>
      <c r="V456" s="9">
        <v>74269.357996000006</v>
      </c>
      <c r="W456" s="9"/>
      <c r="X456" s="9"/>
      <c r="Y456" s="9">
        <v>32355.197630999999</v>
      </c>
      <c r="Z456" s="9"/>
      <c r="AA456" s="9"/>
      <c r="AB456" s="9">
        <v>89305.529412000004</v>
      </c>
      <c r="AC456" s="9">
        <v>52843</v>
      </c>
      <c r="AD456" s="9">
        <v>54172</v>
      </c>
      <c r="AE456" s="9">
        <v>107015</v>
      </c>
      <c r="AF456" s="9"/>
      <c r="AG456" s="9"/>
      <c r="AH456" s="10">
        <v>1704847.068028</v>
      </c>
      <c r="AI456" s="10">
        <v>3713478.4168079998</v>
      </c>
    </row>
    <row r="457" spans="1:35" s="11" customFormat="1" x14ac:dyDescent="0.25">
      <c r="A457" s="8" t="s">
        <v>917</v>
      </c>
      <c r="B457" s="8" t="s">
        <v>918</v>
      </c>
      <c r="C457" s="8" t="s">
        <v>862</v>
      </c>
      <c r="D457" s="9"/>
      <c r="E457" s="9">
        <v>2081190.50355</v>
      </c>
      <c r="F457" s="9"/>
      <c r="G457" s="9">
        <v>35490.755771999997</v>
      </c>
      <c r="H457" s="9"/>
      <c r="I457" s="9"/>
      <c r="J457" s="9"/>
      <c r="K457" s="9"/>
      <c r="L457" s="9">
        <v>43942.259964999997</v>
      </c>
      <c r="M457" s="9"/>
      <c r="N457" s="9"/>
      <c r="O457" s="10">
        <v>2160623.5192870004</v>
      </c>
      <c r="P457" s="46">
        <v>2160623.5192869999</v>
      </c>
      <c r="Q457" s="46" t="b">
        <v>1</v>
      </c>
      <c r="R457" s="9"/>
      <c r="S457" s="9"/>
      <c r="T457" s="9">
        <v>1510582.7178209999</v>
      </c>
      <c r="U457" s="9"/>
      <c r="V457" s="9">
        <v>49309.723611000001</v>
      </c>
      <c r="W457" s="9"/>
      <c r="X457" s="9"/>
      <c r="Y457" s="9">
        <v>59941.420536999998</v>
      </c>
      <c r="Z457" s="9"/>
      <c r="AA457" s="9"/>
      <c r="AB457" s="9">
        <v>90684.117647000006</v>
      </c>
      <c r="AC457" s="9">
        <v>35181</v>
      </c>
      <c r="AD457" s="9"/>
      <c r="AE457" s="9">
        <v>35181</v>
      </c>
      <c r="AF457" s="9"/>
      <c r="AG457" s="9"/>
      <c r="AH457" s="10">
        <v>1745698.9796159999</v>
      </c>
      <c r="AI457" s="10">
        <v>3906322.4989030003</v>
      </c>
    </row>
    <row r="458" spans="1:35" s="11" customFormat="1" x14ac:dyDescent="0.25">
      <c r="A458" s="8" t="s">
        <v>919</v>
      </c>
      <c r="B458" s="8" t="s">
        <v>920</v>
      </c>
      <c r="C458" s="8" t="s">
        <v>862</v>
      </c>
      <c r="D458" s="9"/>
      <c r="E458" s="9">
        <v>1433390.7970060001</v>
      </c>
      <c r="F458" s="9"/>
      <c r="G458" s="9">
        <v>41573.497838000003</v>
      </c>
      <c r="H458" s="9"/>
      <c r="I458" s="9"/>
      <c r="J458" s="9"/>
      <c r="K458" s="9"/>
      <c r="L458" s="9">
        <v>20753.128850000001</v>
      </c>
      <c r="M458" s="9"/>
      <c r="N458" s="9"/>
      <c r="O458" s="10">
        <v>1495717.4236940001</v>
      </c>
      <c r="P458" s="46">
        <v>1495717.4236940001</v>
      </c>
      <c r="Q458" s="46" t="b">
        <v>1</v>
      </c>
      <c r="R458" s="9"/>
      <c r="S458" s="9"/>
      <c r="T458" s="9">
        <v>1040392.680125</v>
      </c>
      <c r="U458" s="9"/>
      <c r="V458" s="9">
        <v>57760.891345999997</v>
      </c>
      <c r="W458" s="9"/>
      <c r="X458" s="9"/>
      <c r="Y458" s="9">
        <v>28309.240919</v>
      </c>
      <c r="Z458" s="9"/>
      <c r="AA458" s="9"/>
      <c r="AB458" s="9">
        <v>88860.588235000003</v>
      </c>
      <c r="AC458" s="9"/>
      <c r="AD458" s="9"/>
      <c r="AE458" s="9"/>
      <c r="AF458" s="9"/>
      <c r="AG458" s="9"/>
      <c r="AH458" s="10">
        <v>1215323.4006249998</v>
      </c>
      <c r="AI458" s="10">
        <v>2711040.8243189999</v>
      </c>
    </row>
    <row r="459" spans="1:35" s="11" customFormat="1" x14ac:dyDescent="0.25">
      <c r="A459" s="8" t="s">
        <v>921</v>
      </c>
      <c r="B459" s="8" t="s">
        <v>922</v>
      </c>
      <c r="C459" s="8" t="s">
        <v>862</v>
      </c>
      <c r="D459" s="9"/>
      <c r="E459" s="9">
        <v>836140.82528700004</v>
      </c>
      <c r="F459" s="9"/>
      <c r="G459" s="9">
        <v>37871.969775999998</v>
      </c>
      <c r="H459" s="9"/>
      <c r="I459" s="9"/>
      <c r="J459" s="9"/>
      <c r="K459" s="9"/>
      <c r="L459" s="9">
        <v>29497.25216</v>
      </c>
      <c r="M459" s="9"/>
      <c r="N459" s="9"/>
      <c r="O459" s="10">
        <v>903510.04722300009</v>
      </c>
      <c r="P459" s="46">
        <v>903510.04722299997</v>
      </c>
      <c r="Q459" s="46" t="b">
        <v>1</v>
      </c>
      <c r="R459" s="9"/>
      <c r="S459" s="9"/>
      <c r="T459" s="9">
        <v>606892.96736000001</v>
      </c>
      <c r="U459" s="9"/>
      <c r="V459" s="9">
        <v>52618.106368000001</v>
      </c>
      <c r="W459" s="9"/>
      <c r="X459" s="9"/>
      <c r="Y459" s="9">
        <v>40237.056488000002</v>
      </c>
      <c r="Z459" s="9"/>
      <c r="AA459" s="9"/>
      <c r="AB459" s="9"/>
      <c r="AC459" s="9"/>
      <c r="AD459" s="9"/>
      <c r="AE459" s="9"/>
      <c r="AF459" s="9"/>
      <c r="AG459" s="9"/>
      <c r="AH459" s="10">
        <v>699748.13021600002</v>
      </c>
      <c r="AI459" s="10">
        <v>1603258.177439</v>
      </c>
    </row>
    <row r="460" spans="1:35" s="11" customFormat="1" x14ac:dyDescent="0.25">
      <c r="A460" s="8" t="s">
        <v>923</v>
      </c>
      <c r="B460" s="8" t="s">
        <v>924</v>
      </c>
      <c r="C460" s="8" t="s">
        <v>862</v>
      </c>
      <c r="D460" s="9"/>
      <c r="E460" s="9">
        <v>1455703.1018429999</v>
      </c>
      <c r="F460" s="9"/>
      <c r="G460" s="9">
        <v>29581.094800999999</v>
      </c>
      <c r="H460" s="9"/>
      <c r="I460" s="9"/>
      <c r="J460" s="9"/>
      <c r="K460" s="9"/>
      <c r="L460" s="9">
        <v>20753.128850000001</v>
      </c>
      <c r="M460" s="9"/>
      <c r="N460" s="9"/>
      <c r="O460" s="10">
        <v>1506037.325494</v>
      </c>
      <c r="P460" s="46">
        <v>1506037.325493</v>
      </c>
      <c r="Q460" s="46" t="b">
        <v>1</v>
      </c>
      <c r="R460" s="9"/>
      <c r="S460" s="9"/>
      <c r="T460" s="9">
        <v>1056587.536879</v>
      </c>
      <c r="U460" s="9"/>
      <c r="V460" s="9">
        <v>41099.029225999999</v>
      </c>
      <c r="W460" s="9"/>
      <c r="X460" s="9"/>
      <c r="Y460" s="9">
        <v>28309.240919</v>
      </c>
      <c r="Z460" s="9"/>
      <c r="AA460" s="9"/>
      <c r="AB460" s="9">
        <v>58363.882353000001</v>
      </c>
      <c r="AC460" s="9"/>
      <c r="AD460" s="9"/>
      <c r="AE460" s="9"/>
      <c r="AF460" s="9"/>
      <c r="AG460" s="9"/>
      <c r="AH460" s="10">
        <v>1184359.6893770001</v>
      </c>
      <c r="AI460" s="10">
        <v>2690397.0148710003</v>
      </c>
    </row>
    <row r="461" spans="1:35" s="11" customFormat="1" x14ac:dyDescent="0.25">
      <c r="A461" s="8" t="s">
        <v>925</v>
      </c>
      <c r="B461" s="8" t="s">
        <v>926</v>
      </c>
      <c r="C461" s="8" t="s">
        <v>862</v>
      </c>
      <c r="D461" s="9"/>
      <c r="E461" s="9">
        <v>994633.43954499997</v>
      </c>
      <c r="F461" s="9"/>
      <c r="G461" s="9">
        <v>33574.411853999998</v>
      </c>
      <c r="H461" s="9"/>
      <c r="I461" s="9"/>
      <c r="J461" s="9"/>
      <c r="K461" s="9"/>
      <c r="L461" s="9">
        <v>20753.128850000001</v>
      </c>
      <c r="M461" s="9"/>
      <c r="N461" s="9"/>
      <c r="O461" s="10">
        <v>1048960.980249</v>
      </c>
      <c r="P461" s="46">
        <v>1048960.98025</v>
      </c>
      <c r="Q461" s="46" t="b">
        <v>1</v>
      </c>
      <c r="R461" s="9"/>
      <c r="S461" s="9"/>
      <c r="T461" s="9">
        <v>721931.06867499999</v>
      </c>
      <c r="U461" s="9"/>
      <c r="V461" s="9">
        <v>46647.216519000001</v>
      </c>
      <c r="W461" s="9"/>
      <c r="X461" s="9"/>
      <c r="Y461" s="9">
        <v>28309.240919</v>
      </c>
      <c r="Z461" s="9"/>
      <c r="AA461" s="9"/>
      <c r="AB461" s="9">
        <v>9688.4117650000007</v>
      </c>
      <c r="AC461" s="9"/>
      <c r="AD461" s="9"/>
      <c r="AE461" s="9"/>
      <c r="AF461" s="9"/>
      <c r="AG461" s="9"/>
      <c r="AH461" s="10">
        <v>806575.93787799997</v>
      </c>
      <c r="AI461" s="10">
        <v>1855536.9181269999</v>
      </c>
    </row>
    <row r="462" spans="1:35" s="11" customFormat="1" x14ac:dyDescent="0.25">
      <c r="A462" s="8" t="s">
        <v>927</v>
      </c>
      <c r="B462" s="8" t="s">
        <v>928</v>
      </c>
      <c r="C462" s="8" t="s">
        <v>862</v>
      </c>
      <c r="D462" s="9"/>
      <c r="E462" s="9">
        <v>2557097.7271960001</v>
      </c>
      <c r="F462" s="9"/>
      <c r="G462" s="9">
        <v>55981.980135999998</v>
      </c>
      <c r="H462" s="9"/>
      <c r="I462" s="9"/>
      <c r="J462" s="9"/>
      <c r="K462" s="9"/>
      <c r="L462" s="9">
        <v>40475.657321999999</v>
      </c>
      <c r="M462" s="9"/>
      <c r="N462" s="9"/>
      <c r="O462" s="10">
        <v>2653555.3646539999</v>
      </c>
      <c r="P462" s="46">
        <v>2653555.3646539999</v>
      </c>
      <c r="Q462" s="46" t="b">
        <v>1</v>
      </c>
      <c r="R462" s="9"/>
      <c r="S462" s="9"/>
      <c r="T462" s="9">
        <v>1856008.6776729999</v>
      </c>
      <c r="U462" s="9"/>
      <c r="V462" s="9">
        <v>77779.576897999999</v>
      </c>
      <c r="W462" s="9"/>
      <c r="X462" s="9"/>
      <c r="Y462" s="9">
        <v>55212.644934000004</v>
      </c>
      <c r="Z462" s="9"/>
      <c r="AA462" s="9"/>
      <c r="AB462" s="9">
        <v>92245.058824000007</v>
      </c>
      <c r="AC462" s="9">
        <v>53977</v>
      </c>
      <c r="AD462" s="9"/>
      <c r="AE462" s="9">
        <v>53977</v>
      </c>
      <c r="AF462" s="9"/>
      <c r="AG462" s="9"/>
      <c r="AH462" s="10">
        <v>2135222.9583289996</v>
      </c>
      <c r="AI462" s="10">
        <v>4788778.3229829995</v>
      </c>
    </row>
    <row r="463" spans="1:35" s="11" customFormat="1" x14ac:dyDescent="0.25">
      <c r="A463" s="8" t="s">
        <v>929</v>
      </c>
      <c r="B463" s="8" t="s">
        <v>930</v>
      </c>
      <c r="C463" s="8" t="s">
        <v>862</v>
      </c>
      <c r="D463" s="9"/>
      <c r="E463" s="9">
        <v>1727557.0853579999</v>
      </c>
      <c r="F463" s="9"/>
      <c r="G463" s="9">
        <v>63856.132283999999</v>
      </c>
      <c r="H463" s="9"/>
      <c r="I463" s="9"/>
      <c r="J463" s="9"/>
      <c r="K463" s="9"/>
      <c r="L463" s="9">
        <v>59419.528399000003</v>
      </c>
      <c r="M463" s="9"/>
      <c r="N463" s="9"/>
      <c r="O463" s="10">
        <v>1850832.7460409999</v>
      </c>
      <c r="P463" s="46">
        <v>1850832.7460409999</v>
      </c>
      <c r="Q463" s="46" t="b">
        <v>1</v>
      </c>
      <c r="R463" s="9"/>
      <c r="S463" s="9"/>
      <c r="T463" s="9">
        <v>1253906.2967749999</v>
      </c>
      <c r="U463" s="9"/>
      <c r="V463" s="9">
        <v>88719.672640000004</v>
      </c>
      <c r="W463" s="9"/>
      <c r="X463" s="9"/>
      <c r="Y463" s="9">
        <v>81053.886230000004</v>
      </c>
      <c r="Z463" s="9"/>
      <c r="AA463" s="9"/>
      <c r="AB463" s="9"/>
      <c r="AC463" s="9"/>
      <c r="AD463" s="9"/>
      <c r="AE463" s="9"/>
      <c r="AF463" s="9"/>
      <c r="AG463" s="9"/>
      <c r="AH463" s="10">
        <v>1423679.855645</v>
      </c>
      <c r="AI463" s="10">
        <v>3274512.6016859999</v>
      </c>
    </row>
    <row r="464" spans="1:35" s="11" customFormat="1" x14ac:dyDescent="0.25">
      <c r="A464" s="8" t="s">
        <v>931</v>
      </c>
      <c r="B464" s="8" t="s">
        <v>932</v>
      </c>
      <c r="C464" s="8" t="s">
        <v>862</v>
      </c>
      <c r="D464" s="9"/>
      <c r="E464" s="9">
        <v>1147691.2673830001</v>
      </c>
      <c r="F464" s="9"/>
      <c r="G464" s="9">
        <v>76448.300745999994</v>
      </c>
      <c r="H464" s="9"/>
      <c r="I464" s="9"/>
      <c r="J464" s="9"/>
      <c r="K464" s="9"/>
      <c r="L464" s="9">
        <v>29497.25216</v>
      </c>
      <c r="M464" s="9"/>
      <c r="N464" s="9"/>
      <c r="O464" s="10">
        <v>1253636.8202889999</v>
      </c>
      <c r="P464" s="46">
        <v>1253636.8202879999</v>
      </c>
      <c r="Q464" s="46" t="b">
        <v>1</v>
      </c>
      <c r="R464" s="9"/>
      <c r="S464" s="9"/>
      <c r="T464" s="9">
        <v>833024.45929100004</v>
      </c>
      <c r="U464" s="9"/>
      <c r="V464" s="9">
        <v>106214.829702</v>
      </c>
      <c r="W464" s="9"/>
      <c r="X464" s="9"/>
      <c r="Y464" s="9">
        <v>40237.056488000002</v>
      </c>
      <c r="Z464" s="9"/>
      <c r="AA464" s="9"/>
      <c r="AB464" s="9"/>
      <c r="AC464" s="9"/>
      <c r="AD464" s="9"/>
      <c r="AE464" s="9"/>
      <c r="AF464" s="9"/>
      <c r="AG464" s="9"/>
      <c r="AH464" s="10">
        <v>979476.34548100003</v>
      </c>
      <c r="AI464" s="10">
        <v>2233113.1657699998</v>
      </c>
    </row>
    <row r="465" spans="1:35" s="11" customFormat="1" x14ac:dyDescent="0.25">
      <c r="A465" s="8" t="s">
        <v>933</v>
      </c>
      <c r="B465" s="8" t="s">
        <v>934</v>
      </c>
      <c r="C465" s="8" t="s">
        <v>862</v>
      </c>
      <c r="D465" s="9"/>
      <c r="E465" s="9">
        <v>3153564.0373740001</v>
      </c>
      <c r="F465" s="9"/>
      <c r="G465" s="9">
        <v>85510.361988999997</v>
      </c>
      <c r="H465" s="9"/>
      <c r="I465" s="9"/>
      <c r="J465" s="9"/>
      <c r="K465" s="9"/>
      <c r="L465" s="9">
        <v>75721.941235999999</v>
      </c>
      <c r="M465" s="9"/>
      <c r="N465" s="9"/>
      <c r="O465" s="10">
        <v>3314796.340599</v>
      </c>
      <c r="P465" s="46">
        <v>3314796.340599</v>
      </c>
      <c r="Q465" s="46" t="b">
        <v>1</v>
      </c>
      <c r="R465" s="9"/>
      <c r="S465" s="9"/>
      <c r="T465" s="9">
        <v>2288939.5883129998</v>
      </c>
      <c r="U465" s="9"/>
      <c r="V465" s="9">
        <v>118805.368437</v>
      </c>
      <c r="W465" s="9"/>
      <c r="X465" s="9"/>
      <c r="Y465" s="9">
        <v>103291.927341</v>
      </c>
      <c r="Z465" s="9"/>
      <c r="AA465" s="9"/>
      <c r="AB465" s="9"/>
      <c r="AC465" s="9">
        <v>81204</v>
      </c>
      <c r="AD465" s="9">
        <v>85018</v>
      </c>
      <c r="AE465" s="9">
        <v>166222</v>
      </c>
      <c r="AF465" s="9"/>
      <c r="AG465" s="9"/>
      <c r="AH465" s="10">
        <v>2677258.8840910001</v>
      </c>
      <c r="AI465" s="10">
        <v>5992055.2246899996</v>
      </c>
    </row>
    <row r="466" spans="1:35" s="11" customFormat="1" x14ac:dyDescent="0.25">
      <c r="A466" s="8" t="s">
        <v>935</v>
      </c>
      <c r="B466" s="8" t="s">
        <v>936</v>
      </c>
      <c r="C466" s="8" t="s">
        <v>862</v>
      </c>
      <c r="D466" s="9"/>
      <c r="E466" s="9">
        <v>3317815.9418339999</v>
      </c>
      <c r="F466" s="9"/>
      <c r="G466" s="9">
        <v>72100.105188999994</v>
      </c>
      <c r="H466" s="9"/>
      <c r="I466" s="9"/>
      <c r="J466" s="9"/>
      <c r="K466" s="9"/>
      <c r="L466" s="9">
        <v>76753.786802000002</v>
      </c>
      <c r="M466" s="9"/>
      <c r="N466" s="9"/>
      <c r="O466" s="10">
        <v>3466669.8338249996</v>
      </c>
      <c r="P466" s="46">
        <v>3466669.8338250001</v>
      </c>
      <c r="Q466" s="46" t="b">
        <v>1</v>
      </c>
      <c r="R466" s="9"/>
      <c r="S466" s="9"/>
      <c r="T466" s="9">
        <v>2408157.9336899999</v>
      </c>
      <c r="U466" s="9"/>
      <c r="V466" s="9">
        <v>100173.58554</v>
      </c>
      <c r="W466" s="9"/>
      <c r="X466" s="9"/>
      <c r="Y466" s="9">
        <v>104699.46279999999</v>
      </c>
      <c r="Z466" s="9"/>
      <c r="AA466" s="9"/>
      <c r="AB466" s="9"/>
      <c r="AC466" s="9">
        <v>70121</v>
      </c>
      <c r="AD466" s="9">
        <v>69560</v>
      </c>
      <c r="AE466" s="9">
        <v>139681</v>
      </c>
      <c r="AF466" s="9">
        <v>974522</v>
      </c>
      <c r="AG466" s="9"/>
      <c r="AH466" s="10">
        <v>3727233.9820299996</v>
      </c>
      <c r="AI466" s="10">
        <v>7193903.8158549992</v>
      </c>
    </row>
    <row r="467" spans="1:35" s="11" customFormat="1" x14ac:dyDescent="0.25">
      <c r="A467" s="8" t="s">
        <v>937</v>
      </c>
      <c r="B467" s="8" t="s">
        <v>938</v>
      </c>
      <c r="C467" s="8" t="s">
        <v>862</v>
      </c>
      <c r="D467" s="9"/>
      <c r="E467" s="9">
        <v>1919566.4018260001</v>
      </c>
      <c r="F467" s="9"/>
      <c r="G467" s="9">
        <v>76903.209329999998</v>
      </c>
      <c r="H467" s="9"/>
      <c r="I467" s="9"/>
      <c r="J467" s="9"/>
      <c r="K467" s="9"/>
      <c r="L467" s="9">
        <v>39196.019396999996</v>
      </c>
      <c r="M467" s="9"/>
      <c r="N467" s="9"/>
      <c r="O467" s="10">
        <v>2035665.6305530001</v>
      </c>
      <c r="P467" s="46">
        <v>2035665.6305529999</v>
      </c>
      <c r="Q467" s="46" t="b">
        <v>1</v>
      </c>
      <c r="R467" s="9"/>
      <c r="S467" s="9"/>
      <c r="T467" s="9">
        <v>1393271.700674</v>
      </c>
      <c r="U467" s="9"/>
      <c r="V467" s="9">
        <v>106846.86517400001</v>
      </c>
      <c r="W467" s="9"/>
      <c r="X467" s="9"/>
      <c r="Y467" s="9">
        <v>53467.097138999998</v>
      </c>
      <c r="Z467" s="9"/>
      <c r="AA467" s="9"/>
      <c r="AB467" s="9"/>
      <c r="AC467" s="9">
        <v>75459</v>
      </c>
      <c r="AD467" s="9">
        <v>74915</v>
      </c>
      <c r="AE467" s="9">
        <v>150374</v>
      </c>
      <c r="AF467" s="9"/>
      <c r="AG467" s="9"/>
      <c r="AH467" s="10">
        <v>1703959.6629869998</v>
      </c>
      <c r="AI467" s="10">
        <v>3739625.29354</v>
      </c>
    </row>
    <row r="468" spans="1:35" s="11" customFormat="1" x14ac:dyDescent="0.25">
      <c r="A468" s="8" t="s">
        <v>939</v>
      </c>
      <c r="B468" s="8" t="s">
        <v>940</v>
      </c>
      <c r="C468" s="8" t="s">
        <v>862</v>
      </c>
      <c r="D468" s="9"/>
      <c r="E468" s="9">
        <v>2037752.2718110001</v>
      </c>
      <c r="F468" s="9"/>
      <c r="G468" s="9">
        <v>74270.467403999995</v>
      </c>
      <c r="H468" s="9"/>
      <c r="I468" s="9"/>
      <c r="J468" s="9"/>
      <c r="K468" s="9"/>
      <c r="L468" s="9">
        <v>43942.259964999997</v>
      </c>
      <c r="M468" s="9"/>
      <c r="N468" s="9"/>
      <c r="O468" s="10">
        <v>2155964.9991800003</v>
      </c>
      <c r="P468" s="46">
        <v>2155964.9991799998</v>
      </c>
      <c r="Q468" s="46" t="b">
        <v>1</v>
      </c>
      <c r="R468" s="9"/>
      <c r="S468" s="9"/>
      <c r="T468" s="9">
        <v>1479054.1085719999</v>
      </c>
      <c r="U468" s="9"/>
      <c r="V468" s="9">
        <v>103189.017549</v>
      </c>
      <c r="W468" s="9"/>
      <c r="X468" s="9"/>
      <c r="Y468" s="9">
        <v>59941.420536999998</v>
      </c>
      <c r="Z468" s="9"/>
      <c r="AA468" s="9"/>
      <c r="AB468" s="9">
        <v>11749</v>
      </c>
      <c r="AC468" s="9">
        <v>73370</v>
      </c>
      <c r="AD468" s="9">
        <v>72896</v>
      </c>
      <c r="AE468" s="9">
        <v>146266</v>
      </c>
      <c r="AF468" s="9"/>
      <c r="AG468" s="9"/>
      <c r="AH468" s="10">
        <v>1800199.546658</v>
      </c>
      <c r="AI468" s="10">
        <v>3956164.5458380003</v>
      </c>
    </row>
    <row r="469" spans="1:35" s="11" customFormat="1" x14ac:dyDescent="0.25">
      <c r="A469" s="8" t="s">
        <v>941</v>
      </c>
      <c r="B469" s="8" t="s">
        <v>942</v>
      </c>
      <c r="C469" s="8" t="s">
        <v>862</v>
      </c>
      <c r="D469" s="9"/>
      <c r="E469" s="9">
        <v>2522756.0509009999</v>
      </c>
      <c r="F469" s="9"/>
      <c r="G469" s="9">
        <v>113389.285162</v>
      </c>
      <c r="H469" s="9"/>
      <c r="I469" s="9"/>
      <c r="J469" s="9"/>
      <c r="K469" s="9"/>
      <c r="L469" s="9">
        <v>43942.259964999997</v>
      </c>
      <c r="M469" s="9"/>
      <c r="N469" s="9"/>
      <c r="O469" s="10">
        <v>2680087.5960280001</v>
      </c>
      <c r="P469" s="46">
        <v>2680087.5960269999</v>
      </c>
      <c r="Q469" s="46" t="b">
        <v>1</v>
      </c>
      <c r="R469" s="9"/>
      <c r="S469" s="9"/>
      <c r="T469" s="9">
        <v>1831082.587234</v>
      </c>
      <c r="U469" s="9"/>
      <c r="V469" s="9">
        <v>157539.45471699999</v>
      </c>
      <c r="W469" s="9"/>
      <c r="X469" s="9"/>
      <c r="Y469" s="9">
        <v>59941.420536999998</v>
      </c>
      <c r="Z469" s="9"/>
      <c r="AA469" s="9"/>
      <c r="AB469" s="9">
        <v>39528.647059000003</v>
      </c>
      <c r="AC469" s="9">
        <v>113194</v>
      </c>
      <c r="AD469" s="9">
        <v>114312</v>
      </c>
      <c r="AE469" s="9">
        <v>227506</v>
      </c>
      <c r="AF469" s="9"/>
      <c r="AG469" s="9"/>
      <c r="AH469" s="10">
        <v>2315598.1095470004</v>
      </c>
      <c r="AI469" s="10">
        <v>4995685.7055750005</v>
      </c>
    </row>
    <row r="470" spans="1:35" s="11" customFormat="1" x14ac:dyDescent="0.25">
      <c r="A470" s="8" t="s">
        <v>943</v>
      </c>
      <c r="B470" s="8" t="s">
        <v>944</v>
      </c>
      <c r="C470" s="8" t="s">
        <v>862</v>
      </c>
      <c r="D470" s="9"/>
      <c r="E470" s="9">
        <v>4923720.2052570004</v>
      </c>
      <c r="F470" s="9"/>
      <c r="G470" s="9">
        <v>168309.53522600001</v>
      </c>
      <c r="H470" s="9"/>
      <c r="I470" s="9"/>
      <c r="J470" s="9"/>
      <c r="K470" s="9"/>
      <c r="L470" s="9">
        <v>82738.159037000005</v>
      </c>
      <c r="M470" s="9"/>
      <c r="N470" s="9"/>
      <c r="O470" s="10">
        <v>5174767.8995200004</v>
      </c>
      <c r="P470" s="46">
        <v>5174767.8995200004</v>
      </c>
      <c r="Q470" s="46" t="b">
        <v>1</v>
      </c>
      <c r="R470" s="9"/>
      <c r="S470" s="9"/>
      <c r="T470" s="9">
        <v>3573765.4178010002</v>
      </c>
      <c r="U470" s="9"/>
      <c r="V470" s="9">
        <v>233843.897731</v>
      </c>
      <c r="W470" s="9"/>
      <c r="X470" s="9"/>
      <c r="Y470" s="9">
        <v>112862.715511</v>
      </c>
      <c r="Z470" s="9"/>
      <c r="AA470" s="9"/>
      <c r="AB470" s="9"/>
      <c r="AC470" s="9">
        <v>161632</v>
      </c>
      <c r="AD470" s="9">
        <v>162367</v>
      </c>
      <c r="AE470" s="9">
        <v>323999</v>
      </c>
      <c r="AF470" s="9"/>
      <c r="AG470" s="9"/>
      <c r="AH470" s="10">
        <v>4244471.0310430005</v>
      </c>
      <c r="AI470" s="10">
        <v>9419238.930563001</v>
      </c>
    </row>
    <row r="471" spans="1:35" s="11" customFormat="1" x14ac:dyDescent="0.25">
      <c r="A471" s="8" t="s">
        <v>945</v>
      </c>
      <c r="B471" s="8" t="s">
        <v>946</v>
      </c>
      <c r="C471" s="8" t="s">
        <v>862</v>
      </c>
      <c r="D471" s="9"/>
      <c r="E471" s="9">
        <v>3044774.8614090001</v>
      </c>
      <c r="F471" s="9"/>
      <c r="G471" s="9">
        <v>90533.864358999999</v>
      </c>
      <c r="H471" s="9"/>
      <c r="I471" s="9"/>
      <c r="J471" s="9"/>
      <c r="K471" s="9"/>
      <c r="L471" s="9">
        <v>29497.25216</v>
      </c>
      <c r="M471" s="9"/>
      <c r="N471" s="9"/>
      <c r="O471" s="10">
        <v>3164805.977928</v>
      </c>
      <c r="P471" s="46">
        <v>3164805.977928</v>
      </c>
      <c r="Q471" s="46" t="b">
        <v>1</v>
      </c>
      <c r="R471" s="9"/>
      <c r="S471" s="9"/>
      <c r="T471" s="9">
        <v>2209977.5476839999</v>
      </c>
      <c r="U471" s="9"/>
      <c r="V471" s="9">
        <v>125784.862337</v>
      </c>
      <c r="W471" s="9"/>
      <c r="X471" s="9"/>
      <c r="Y471" s="9">
        <v>40237.056488000002</v>
      </c>
      <c r="Z471" s="9"/>
      <c r="AA471" s="9"/>
      <c r="AB471" s="9">
        <v>4234.2352940000001</v>
      </c>
      <c r="AC471" s="9">
        <v>88257</v>
      </c>
      <c r="AD471" s="9">
        <v>87510</v>
      </c>
      <c r="AE471" s="9">
        <v>175767</v>
      </c>
      <c r="AF471" s="9"/>
      <c r="AG471" s="9"/>
      <c r="AH471" s="10">
        <v>2556000.7018029997</v>
      </c>
      <c r="AI471" s="10">
        <v>5720806.6797310002</v>
      </c>
    </row>
    <row r="472" spans="1:35" s="11" customFormat="1" x14ac:dyDescent="0.25">
      <c r="A472" s="8" t="s">
        <v>947</v>
      </c>
      <c r="B472" s="8" t="s">
        <v>948</v>
      </c>
      <c r="C472" s="8" t="s">
        <v>862</v>
      </c>
      <c r="D472" s="9"/>
      <c r="E472" s="9">
        <v>1426644.205323</v>
      </c>
      <c r="F472" s="9"/>
      <c r="G472" s="9">
        <v>58562.009115000001</v>
      </c>
      <c r="H472" s="9"/>
      <c r="I472" s="9"/>
      <c r="J472" s="9"/>
      <c r="K472" s="9"/>
      <c r="L472" s="9">
        <v>20753.128850000001</v>
      </c>
      <c r="M472" s="9"/>
      <c r="N472" s="9"/>
      <c r="O472" s="10">
        <v>1505959.343288</v>
      </c>
      <c r="P472" s="46">
        <v>1505959.343287</v>
      </c>
      <c r="Q472" s="46" t="b">
        <v>1</v>
      </c>
      <c r="R472" s="9"/>
      <c r="S472" s="9"/>
      <c r="T472" s="9">
        <v>1035495.826722</v>
      </c>
      <c r="U472" s="9"/>
      <c r="V472" s="9">
        <v>81364.186835999993</v>
      </c>
      <c r="W472" s="9"/>
      <c r="X472" s="9"/>
      <c r="Y472" s="9">
        <v>28309.240919</v>
      </c>
      <c r="Z472" s="9"/>
      <c r="AA472" s="9"/>
      <c r="AB472" s="9"/>
      <c r="AC472" s="9">
        <v>56708</v>
      </c>
      <c r="AD472" s="9">
        <v>56815</v>
      </c>
      <c r="AE472" s="9">
        <v>113523</v>
      </c>
      <c r="AF472" s="9"/>
      <c r="AG472" s="9"/>
      <c r="AH472" s="10">
        <v>1258692.2544770001</v>
      </c>
      <c r="AI472" s="10">
        <v>2764651.5977650001</v>
      </c>
    </row>
    <row r="473" spans="1:35" s="11" customFormat="1" x14ac:dyDescent="0.25">
      <c r="A473" s="8" t="s">
        <v>949</v>
      </c>
      <c r="B473" s="8" t="s">
        <v>950</v>
      </c>
      <c r="C473" s="8" t="s">
        <v>862</v>
      </c>
      <c r="D473" s="9"/>
      <c r="E473" s="9">
        <v>1942513.6506360001</v>
      </c>
      <c r="F473" s="9"/>
      <c r="G473" s="9">
        <v>76368.608731</v>
      </c>
      <c r="H473" s="9"/>
      <c r="I473" s="9"/>
      <c r="J473" s="9"/>
      <c r="K473" s="9"/>
      <c r="L473" s="9">
        <v>35275.338294000001</v>
      </c>
      <c r="M473" s="9"/>
      <c r="N473" s="9"/>
      <c r="O473" s="10">
        <v>2054157.597661</v>
      </c>
      <c r="P473" s="46">
        <v>2054157.597662</v>
      </c>
      <c r="Q473" s="46" t="b">
        <v>1</v>
      </c>
      <c r="R473" s="9"/>
      <c r="S473" s="9"/>
      <c r="T473" s="9">
        <v>1409927.416436</v>
      </c>
      <c r="U473" s="9"/>
      <c r="V473" s="9">
        <v>106104.10816</v>
      </c>
      <c r="W473" s="9"/>
      <c r="X473" s="9"/>
      <c r="Y473" s="9">
        <v>48118.915345000001</v>
      </c>
      <c r="Z473" s="9"/>
      <c r="AA473" s="9"/>
      <c r="AB473" s="9"/>
      <c r="AC473" s="9"/>
      <c r="AD473" s="9">
        <v>75827</v>
      </c>
      <c r="AE473" s="9">
        <v>75827</v>
      </c>
      <c r="AF473" s="9"/>
      <c r="AG473" s="9"/>
      <c r="AH473" s="10">
        <v>1639977.4399410002</v>
      </c>
      <c r="AI473" s="10">
        <v>3694135.0376019999</v>
      </c>
    </row>
    <row r="474" spans="1:35" s="11" customFormat="1" x14ac:dyDescent="0.25">
      <c r="A474" s="8" t="s">
        <v>951</v>
      </c>
      <c r="B474" s="8" t="s">
        <v>952</v>
      </c>
      <c r="C474" s="8" t="s">
        <v>862</v>
      </c>
      <c r="D474" s="9"/>
      <c r="E474" s="9">
        <v>2956052.3520780001</v>
      </c>
      <c r="F474" s="9"/>
      <c r="G474" s="9">
        <v>110630.77927499999</v>
      </c>
      <c r="H474" s="9"/>
      <c r="I474" s="9"/>
      <c r="J474" s="9"/>
      <c r="K474" s="9"/>
      <c r="L474" s="9">
        <v>26608.001561000001</v>
      </c>
      <c r="M474" s="9"/>
      <c r="N474" s="9"/>
      <c r="O474" s="10">
        <v>3093291.1329140002</v>
      </c>
      <c r="P474" s="46">
        <v>3093291.1329140002</v>
      </c>
      <c r="Q474" s="46" t="b">
        <v>1</v>
      </c>
      <c r="R474" s="9"/>
      <c r="S474" s="9"/>
      <c r="T474" s="9">
        <v>2145580.4206309998</v>
      </c>
      <c r="U474" s="9"/>
      <c r="V474" s="9">
        <v>153706.87465799999</v>
      </c>
      <c r="W474" s="9"/>
      <c r="X474" s="9"/>
      <c r="Y474" s="9">
        <v>36295.843967000001</v>
      </c>
      <c r="Z474" s="9"/>
      <c r="AA474" s="9"/>
      <c r="AB474" s="9"/>
      <c r="AC474" s="9"/>
      <c r="AD474" s="9"/>
      <c r="AE474" s="9"/>
      <c r="AF474" s="9"/>
      <c r="AG474" s="9"/>
      <c r="AH474" s="10">
        <v>2335583.1392560001</v>
      </c>
      <c r="AI474" s="10">
        <v>5428874.2721699998</v>
      </c>
    </row>
    <row r="475" spans="1:35" s="11" customFormat="1" x14ac:dyDescent="0.25">
      <c r="A475" s="8" t="s">
        <v>953</v>
      </c>
      <c r="B475" s="8" t="s">
        <v>954</v>
      </c>
      <c r="C475" s="8" t="s">
        <v>862</v>
      </c>
      <c r="D475" s="9"/>
      <c r="E475" s="9">
        <v>3734858.0741929999</v>
      </c>
      <c r="F475" s="9"/>
      <c r="G475" s="9">
        <v>110830.839437</v>
      </c>
      <c r="H475" s="9"/>
      <c r="I475" s="9"/>
      <c r="J475" s="9"/>
      <c r="K475" s="9"/>
      <c r="L475" s="9">
        <v>81500.027369999996</v>
      </c>
      <c r="M475" s="9"/>
      <c r="N475" s="9"/>
      <c r="O475" s="10">
        <v>3927188.9409999996</v>
      </c>
      <c r="P475" s="46">
        <v>3927188.9410000001</v>
      </c>
      <c r="Q475" s="46" t="b">
        <v>1</v>
      </c>
      <c r="R475" s="9"/>
      <c r="S475" s="9"/>
      <c r="T475" s="9">
        <v>2710858.0645380002</v>
      </c>
      <c r="U475" s="9"/>
      <c r="V475" s="9">
        <v>153984.831863</v>
      </c>
      <c r="W475" s="9"/>
      <c r="X475" s="9"/>
      <c r="Y475" s="9">
        <v>111173.786198</v>
      </c>
      <c r="Z475" s="9"/>
      <c r="AA475" s="9"/>
      <c r="AB475" s="9"/>
      <c r="AC475" s="9">
        <v>106919</v>
      </c>
      <c r="AD475" s="9">
        <v>112464</v>
      </c>
      <c r="AE475" s="9">
        <v>219383</v>
      </c>
      <c r="AF475" s="9"/>
      <c r="AG475" s="9"/>
      <c r="AH475" s="10">
        <v>3195399.6825990002</v>
      </c>
      <c r="AI475" s="10">
        <v>7122588.6235990003</v>
      </c>
    </row>
    <row r="476" spans="1:35" s="11" customFormat="1" x14ac:dyDescent="0.25">
      <c r="A476" s="8" t="s">
        <v>955</v>
      </c>
      <c r="B476" s="8" t="s">
        <v>956</v>
      </c>
      <c r="C476" s="8" t="s">
        <v>862</v>
      </c>
      <c r="D476" s="9"/>
      <c r="E476" s="9">
        <v>2891487.5022180001</v>
      </c>
      <c r="F476" s="9"/>
      <c r="G476" s="9">
        <v>84301.284702000004</v>
      </c>
      <c r="H476" s="9"/>
      <c r="I476" s="9"/>
      <c r="J476" s="9"/>
      <c r="K476" s="9"/>
      <c r="L476" s="9">
        <v>46831.510563000003</v>
      </c>
      <c r="M476" s="9"/>
      <c r="N476" s="9"/>
      <c r="O476" s="10">
        <v>3022620.2974830004</v>
      </c>
      <c r="P476" s="46">
        <v>3022620.2974840002</v>
      </c>
      <c r="Q476" s="46" t="b">
        <v>1</v>
      </c>
      <c r="R476" s="9"/>
      <c r="S476" s="9"/>
      <c r="T476" s="9">
        <v>2098717.557184</v>
      </c>
      <c r="U476" s="9"/>
      <c r="V476" s="9">
        <v>117125.515035</v>
      </c>
      <c r="W476" s="9"/>
      <c r="X476" s="9"/>
      <c r="Y476" s="9">
        <v>63882.633057999999</v>
      </c>
      <c r="Z476" s="9"/>
      <c r="AA476" s="9"/>
      <c r="AB476" s="9"/>
      <c r="AC476" s="9">
        <v>82083</v>
      </c>
      <c r="AD476" s="9">
        <v>82730</v>
      </c>
      <c r="AE476" s="9">
        <v>164813</v>
      </c>
      <c r="AF476" s="9"/>
      <c r="AG476" s="9"/>
      <c r="AH476" s="10">
        <v>2444538.7052770001</v>
      </c>
      <c r="AI476" s="10">
        <v>5467159.0027600005</v>
      </c>
    </row>
    <row r="477" spans="1:35" s="11" customFormat="1" x14ac:dyDescent="0.25">
      <c r="A477" s="8" t="s">
        <v>957</v>
      </c>
      <c r="B477" s="8" t="s">
        <v>958</v>
      </c>
      <c r="C477" s="8" t="s">
        <v>862</v>
      </c>
      <c r="D477" s="9"/>
      <c r="E477" s="9">
        <v>2685383.7393780001</v>
      </c>
      <c r="F477" s="9"/>
      <c r="G477" s="9">
        <v>74799.672189999997</v>
      </c>
      <c r="H477" s="9"/>
      <c r="I477" s="9"/>
      <c r="J477" s="9"/>
      <c r="K477" s="9"/>
      <c r="L477" s="9">
        <v>69943.855100999994</v>
      </c>
      <c r="M477" s="9"/>
      <c r="N477" s="9"/>
      <c r="O477" s="10">
        <v>2830127.266669</v>
      </c>
      <c r="P477" s="46">
        <v>2830127.266669</v>
      </c>
      <c r="Q477" s="46" t="b">
        <v>1</v>
      </c>
      <c r="R477" s="9"/>
      <c r="S477" s="9"/>
      <c r="T477" s="9">
        <v>1949122.033999</v>
      </c>
      <c r="U477" s="9"/>
      <c r="V477" s="9">
        <v>103924.27779199999</v>
      </c>
      <c r="W477" s="9"/>
      <c r="X477" s="9"/>
      <c r="Y477" s="9">
        <v>95410.068484999996</v>
      </c>
      <c r="Z477" s="9"/>
      <c r="AA477" s="9"/>
      <c r="AB477" s="9"/>
      <c r="AC477" s="9"/>
      <c r="AD477" s="9"/>
      <c r="AE477" s="9"/>
      <c r="AF477" s="9"/>
      <c r="AG477" s="9"/>
      <c r="AH477" s="10">
        <v>2148456.3802760001</v>
      </c>
      <c r="AI477" s="10">
        <v>4978583.6469449997</v>
      </c>
    </row>
    <row r="478" spans="1:35" s="11" customFormat="1" x14ac:dyDescent="0.25">
      <c r="A478" s="8" t="s">
        <v>959</v>
      </c>
      <c r="B478" s="8" t="s">
        <v>960</v>
      </c>
      <c r="C478" s="8" t="s">
        <v>862</v>
      </c>
      <c r="D478" s="9"/>
      <c r="E478" s="9">
        <v>1320455.5247889999</v>
      </c>
      <c r="F478" s="9"/>
      <c r="G478" s="9">
        <v>43850.946197999998</v>
      </c>
      <c r="H478" s="9"/>
      <c r="I478" s="9"/>
      <c r="J478" s="9"/>
      <c r="K478" s="9"/>
      <c r="L478" s="9">
        <v>26608.001561000001</v>
      </c>
      <c r="M478" s="9"/>
      <c r="N478" s="9"/>
      <c r="O478" s="10">
        <v>1390914.472548</v>
      </c>
      <c r="P478" s="46">
        <v>1390914.4725490001</v>
      </c>
      <c r="Q478" s="46" t="b">
        <v>1</v>
      </c>
      <c r="R478" s="9"/>
      <c r="S478" s="9"/>
      <c r="T478" s="9">
        <v>958421.29396399995</v>
      </c>
      <c r="U478" s="9"/>
      <c r="V478" s="9">
        <v>60925.105428000003</v>
      </c>
      <c r="W478" s="9"/>
      <c r="X478" s="9"/>
      <c r="Y478" s="9">
        <v>36295.843967000001</v>
      </c>
      <c r="Z478" s="9"/>
      <c r="AA478" s="9"/>
      <c r="AB478" s="9">
        <v>5897.2941179999998</v>
      </c>
      <c r="AC478" s="9"/>
      <c r="AD478" s="9"/>
      <c r="AE478" s="9"/>
      <c r="AF478" s="9"/>
      <c r="AG478" s="9"/>
      <c r="AH478" s="10">
        <v>1061539.5374769999</v>
      </c>
      <c r="AI478" s="10">
        <v>2452454.0100250002</v>
      </c>
    </row>
    <row r="479" spans="1:35" s="11" customFormat="1" x14ac:dyDescent="0.25">
      <c r="A479" s="8" t="s">
        <v>961</v>
      </c>
      <c r="B479" s="8" t="s">
        <v>962</v>
      </c>
      <c r="C479" s="8" t="s">
        <v>862</v>
      </c>
      <c r="D479" s="9"/>
      <c r="E479" s="9">
        <v>1491002.4557449999</v>
      </c>
      <c r="F479" s="9"/>
      <c r="G479" s="9">
        <v>65509.741590999998</v>
      </c>
      <c r="H479" s="9"/>
      <c r="I479" s="9"/>
      <c r="J479" s="9"/>
      <c r="K479" s="9"/>
      <c r="L479" s="9">
        <v>20753.128850000001</v>
      </c>
      <c r="M479" s="9"/>
      <c r="N479" s="9"/>
      <c r="O479" s="10">
        <v>1577265.3261859999</v>
      </c>
      <c r="P479" s="46">
        <v>1577265.3261869999</v>
      </c>
      <c r="Q479" s="46" t="b">
        <v>1</v>
      </c>
      <c r="R479" s="9"/>
      <c r="S479" s="9"/>
      <c r="T479" s="9">
        <v>1082208.7348730001</v>
      </c>
      <c r="U479" s="9"/>
      <c r="V479" s="9">
        <v>91017.144646999994</v>
      </c>
      <c r="W479" s="9"/>
      <c r="X479" s="9"/>
      <c r="Y479" s="9">
        <v>28309.240919</v>
      </c>
      <c r="Z479" s="9"/>
      <c r="AA479" s="9"/>
      <c r="AB479" s="9"/>
      <c r="AC479" s="9"/>
      <c r="AD479" s="9"/>
      <c r="AE479" s="9"/>
      <c r="AF479" s="9"/>
      <c r="AG479" s="9"/>
      <c r="AH479" s="10">
        <v>1201535.120439</v>
      </c>
      <c r="AI479" s="10">
        <v>2778800.4466249999</v>
      </c>
    </row>
    <row r="480" spans="1:35" s="11" customFormat="1" x14ac:dyDescent="0.25">
      <c r="A480" s="8" t="s">
        <v>963</v>
      </c>
      <c r="B480" s="8" t="s">
        <v>964</v>
      </c>
      <c r="C480" s="8" t="s">
        <v>862</v>
      </c>
      <c r="D480" s="9"/>
      <c r="E480" s="9">
        <v>4476531.1762060001</v>
      </c>
      <c r="F480" s="9"/>
      <c r="G480" s="9">
        <v>79774.197174999994</v>
      </c>
      <c r="H480" s="9"/>
      <c r="I480" s="9"/>
      <c r="J480" s="9"/>
      <c r="K480" s="9"/>
      <c r="L480" s="9">
        <v>35275.338294000001</v>
      </c>
      <c r="M480" s="9"/>
      <c r="N480" s="9"/>
      <c r="O480" s="10">
        <v>4591580.7116750004</v>
      </c>
      <c r="P480" s="46">
        <v>4591580.7116759997</v>
      </c>
      <c r="Q480" s="46" t="b">
        <v>1</v>
      </c>
      <c r="R480" s="9"/>
      <c r="S480" s="9"/>
      <c r="T480" s="9">
        <v>3249183.8777020001</v>
      </c>
      <c r="U480" s="9"/>
      <c r="V480" s="9">
        <v>110835.72407700001</v>
      </c>
      <c r="W480" s="9"/>
      <c r="X480" s="9"/>
      <c r="Y480" s="9">
        <v>48118.915345000001</v>
      </c>
      <c r="Z480" s="9"/>
      <c r="AA480" s="9"/>
      <c r="AB480" s="9"/>
      <c r="AC480" s="9">
        <v>76317</v>
      </c>
      <c r="AD480" s="9">
        <v>76752</v>
      </c>
      <c r="AE480" s="9">
        <v>153069</v>
      </c>
      <c r="AF480" s="9"/>
      <c r="AG480" s="9"/>
      <c r="AH480" s="10">
        <v>3561207.517124</v>
      </c>
      <c r="AI480" s="10">
        <v>8152788.2287990004</v>
      </c>
    </row>
    <row r="481" spans="1:35" s="11" customFormat="1" x14ac:dyDescent="0.25">
      <c r="A481" s="8" t="s">
        <v>965</v>
      </c>
      <c r="B481" s="8" t="s">
        <v>966</v>
      </c>
      <c r="C481" s="8" t="s">
        <v>862</v>
      </c>
      <c r="D481" s="9"/>
      <c r="E481" s="9">
        <v>1322540.4986409999</v>
      </c>
      <c r="F481" s="9"/>
      <c r="G481" s="9">
        <v>51063.488598999997</v>
      </c>
      <c r="H481" s="9"/>
      <c r="I481" s="9"/>
      <c r="J481" s="9"/>
      <c r="K481" s="9"/>
      <c r="L481" s="9">
        <v>35275.338294000001</v>
      </c>
      <c r="M481" s="9"/>
      <c r="N481" s="9"/>
      <c r="O481" s="10">
        <v>1408879.3255339998</v>
      </c>
      <c r="P481" s="46">
        <v>1408879.3255340001</v>
      </c>
      <c r="Q481" s="46" t="b">
        <v>1</v>
      </c>
      <c r="R481" s="9"/>
      <c r="S481" s="9"/>
      <c r="T481" s="9">
        <v>959934.62273499998</v>
      </c>
      <c r="U481" s="9"/>
      <c r="V481" s="9">
        <v>70945.981696999996</v>
      </c>
      <c r="W481" s="9"/>
      <c r="X481" s="9"/>
      <c r="Y481" s="9">
        <v>48118.915345000001</v>
      </c>
      <c r="Z481" s="9"/>
      <c r="AA481" s="9"/>
      <c r="AB481" s="9">
        <v>53478.647059000003</v>
      </c>
      <c r="AC481" s="9">
        <v>50696</v>
      </c>
      <c r="AD481" s="9">
        <v>51181</v>
      </c>
      <c r="AE481" s="9">
        <v>101877</v>
      </c>
      <c r="AF481" s="9"/>
      <c r="AG481" s="9"/>
      <c r="AH481" s="10">
        <v>1234355.166836</v>
      </c>
      <c r="AI481" s="10">
        <v>2643234.4923700001</v>
      </c>
    </row>
    <row r="482" spans="1:35" s="11" customFormat="1" x14ac:dyDescent="0.25">
      <c r="A482" s="8" t="s">
        <v>967</v>
      </c>
      <c r="B482" s="8" t="s">
        <v>968</v>
      </c>
      <c r="C482" s="8" t="s">
        <v>862</v>
      </c>
      <c r="D482" s="9"/>
      <c r="E482" s="9">
        <v>2458609.1956239999</v>
      </c>
      <c r="F482" s="9"/>
      <c r="G482" s="9">
        <v>82176.994433</v>
      </c>
      <c r="H482" s="9"/>
      <c r="I482" s="9"/>
      <c r="J482" s="9"/>
      <c r="K482" s="9"/>
      <c r="L482" s="9">
        <v>38164.17383</v>
      </c>
      <c r="M482" s="9"/>
      <c r="N482" s="9"/>
      <c r="O482" s="10">
        <v>2578950.3638870004</v>
      </c>
      <c r="P482" s="46">
        <v>2578950.3638880001</v>
      </c>
      <c r="Q482" s="46" t="b">
        <v>1</v>
      </c>
      <c r="R482" s="9"/>
      <c r="S482" s="9"/>
      <c r="T482" s="9">
        <v>1784523.1152300001</v>
      </c>
      <c r="U482" s="9"/>
      <c r="V482" s="9">
        <v>114174.093918</v>
      </c>
      <c r="W482" s="9"/>
      <c r="X482" s="9"/>
      <c r="Y482" s="9">
        <v>52059.561680999999</v>
      </c>
      <c r="Z482" s="9"/>
      <c r="AA482" s="9"/>
      <c r="AB482" s="9"/>
      <c r="AC482" s="9">
        <v>78581</v>
      </c>
      <c r="AD482" s="9">
        <v>81211</v>
      </c>
      <c r="AE482" s="9">
        <v>159792</v>
      </c>
      <c r="AF482" s="9"/>
      <c r="AG482" s="9"/>
      <c r="AH482" s="10">
        <v>2110548.770829</v>
      </c>
      <c r="AI482" s="10">
        <v>4689499.1347160004</v>
      </c>
    </row>
    <row r="483" spans="1:35" s="11" customFormat="1" x14ac:dyDescent="0.25">
      <c r="A483" s="8" t="s">
        <v>969</v>
      </c>
      <c r="B483" s="8" t="s">
        <v>970</v>
      </c>
      <c r="C483" s="8" t="s">
        <v>862</v>
      </c>
      <c r="D483" s="9"/>
      <c r="E483" s="9">
        <v>1627236.049874</v>
      </c>
      <c r="F483" s="9"/>
      <c r="G483" s="9">
        <v>56730.753024999998</v>
      </c>
      <c r="H483" s="9"/>
      <c r="I483" s="9"/>
      <c r="J483" s="9"/>
      <c r="K483" s="9"/>
      <c r="L483" s="9">
        <v>20829.915427</v>
      </c>
      <c r="M483" s="9"/>
      <c r="N483" s="9"/>
      <c r="O483" s="10">
        <v>1704796.718326</v>
      </c>
      <c r="P483" s="46">
        <v>1704796.718326</v>
      </c>
      <c r="Q483" s="46" t="b">
        <v>1</v>
      </c>
      <c r="R483" s="9"/>
      <c r="S483" s="9"/>
      <c r="T483" s="9">
        <v>1181090.654874</v>
      </c>
      <c r="U483" s="9"/>
      <c r="V483" s="9">
        <v>78819.898056999999</v>
      </c>
      <c r="W483" s="9"/>
      <c r="X483" s="9"/>
      <c r="Y483" s="9">
        <v>28413.985110000001</v>
      </c>
      <c r="Z483" s="9"/>
      <c r="AA483" s="9"/>
      <c r="AB483" s="9">
        <v>115279.88235299999</v>
      </c>
      <c r="AC483" s="9">
        <v>54612</v>
      </c>
      <c r="AD483" s="9">
        <v>52173</v>
      </c>
      <c r="AE483" s="9">
        <v>106785</v>
      </c>
      <c r="AF483" s="9"/>
      <c r="AG483" s="9"/>
      <c r="AH483" s="10">
        <v>1510389.4203940001</v>
      </c>
      <c r="AI483" s="10">
        <v>3215186.1387200002</v>
      </c>
    </row>
    <row r="484" spans="1:35" s="11" customFormat="1" x14ac:dyDescent="0.25">
      <c r="A484" s="8" t="s">
        <v>971</v>
      </c>
      <c r="B484" s="8" t="s">
        <v>972</v>
      </c>
      <c r="C484" s="8" t="s">
        <v>862</v>
      </c>
      <c r="D484" s="9"/>
      <c r="E484" s="9">
        <v>2282637.8394249999</v>
      </c>
      <c r="F484" s="9"/>
      <c r="G484" s="9">
        <v>49316.490211999997</v>
      </c>
      <c r="H484" s="9"/>
      <c r="I484" s="9"/>
      <c r="J484" s="9"/>
      <c r="K484" s="9"/>
      <c r="L484" s="9">
        <v>20753.128850000001</v>
      </c>
      <c r="M484" s="9"/>
      <c r="N484" s="9"/>
      <c r="O484" s="10">
        <v>2352707.4584869999</v>
      </c>
      <c r="P484" s="46">
        <v>2352707.4584869999</v>
      </c>
      <c r="Q484" s="46" t="b">
        <v>1</v>
      </c>
      <c r="R484" s="9"/>
      <c r="S484" s="9"/>
      <c r="T484" s="9">
        <v>1656798.484039</v>
      </c>
      <c r="U484" s="9"/>
      <c r="V484" s="9">
        <v>68518.757882999998</v>
      </c>
      <c r="W484" s="9"/>
      <c r="X484" s="9"/>
      <c r="Y484" s="9">
        <v>28309.240919</v>
      </c>
      <c r="Z484" s="9"/>
      <c r="AA484" s="9"/>
      <c r="AB484" s="9">
        <v>23964.823529000001</v>
      </c>
      <c r="AC484" s="9">
        <v>48390</v>
      </c>
      <c r="AD484" s="9">
        <v>49446</v>
      </c>
      <c r="AE484" s="9">
        <v>97836</v>
      </c>
      <c r="AF484" s="9"/>
      <c r="AG484" s="9"/>
      <c r="AH484" s="10">
        <v>1875427.3063699999</v>
      </c>
      <c r="AI484" s="10">
        <v>4228134.7648569997</v>
      </c>
    </row>
    <row r="485" spans="1:35" s="11" customFormat="1" x14ac:dyDescent="0.25">
      <c r="A485" s="8" t="s">
        <v>973</v>
      </c>
      <c r="B485" s="8" t="s">
        <v>974</v>
      </c>
      <c r="C485" s="8" t="s">
        <v>862</v>
      </c>
      <c r="D485" s="9"/>
      <c r="E485" s="9">
        <v>3132404.8123090002</v>
      </c>
      <c r="F485" s="9"/>
      <c r="G485" s="9">
        <v>73278.467845000006</v>
      </c>
      <c r="H485" s="9"/>
      <c r="I485" s="9"/>
      <c r="J485" s="9"/>
      <c r="K485" s="9"/>
      <c r="L485" s="9">
        <v>156615.147119</v>
      </c>
      <c r="M485" s="9"/>
      <c r="N485" s="9"/>
      <c r="O485" s="10">
        <v>3362298.4272730001</v>
      </c>
      <c r="P485" s="46">
        <v>3362298.4272730001</v>
      </c>
      <c r="Q485" s="46" t="b">
        <v>1</v>
      </c>
      <c r="R485" s="9"/>
      <c r="S485" s="9"/>
      <c r="T485" s="9">
        <v>2273581.6671369998</v>
      </c>
      <c r="U485" s="9"/>
      <c r="V485" s="9">
        <v>101810.765015</v>
      </c>
      <c r="W485" s="9"/>
      <c r="X485" s="9"/>
      <c r="Y485" s="9">
        <v>213637.95133499999</v>
      </c>
      <c r="Z485" s="9"/>
      <c r="AA485" s="9"/>
      <c r="AB485" s="9"/>
      <c r="AC485" s="9">
        <v>72525</v>
      </c>
      <c r="AD485" s="9">
        <v>72927</v>
      </c>
      <c r="AE485" s="9">
        <v>145452</v>
      </c>
      <c r="AF485" s="9"/>
      <c r="AG485" s="9"/>
      <c r="AH485" s="10">
        <v>2734482.3834869997</v>
      </c>
      <c r="AI485" s="10">
        <v>6096780.8107599998</v>
      </c>
    </row>
    <row r="486" spans="1:35" s="11" customFormat="1" x14ac:dyDescent="0.25">
      <c r="A486" s="8" t="s">
        <v>975</v>
      </c>
      <c r="B486" s="8" t="s">
        <v>976</v>
      </c>
      <c r="C486" s="8" t="s">
        <v>862</v>
      </c>
      <c r="D486" s="9"/>
      <c r="E486" s="9">
        <v>2128640.2397739999</v>
      </c>
      <c r="F486" s="9"/>
      <c r="G486" s="9">
        <v>83832.263990000007</v>
      </c>
      <c r="H486" s="9"/>
      <c r="I486" s="9"/>
      <c r="J486" s="9"/>
      <c r="K486" s="9"/>
      <c r="L486" s="9">
        <v>29497.25216</v>
      </c>
      <c r="M486" s="9"/>
      <c r="N486" s="9"/>
      <c r="O486" s="10">
        <v>2241969.7559239999</v>
      </c>
      <c r="P486" s="46">
        <v>2241969.7559250002</v>
      </c>
      <c r="Q486" s="46" t="b">
        <v>1</v>
      </c>
      <c r="R486" s="9"/>
      <c r="S486" s="9"/>
      <c r="T486" s="9">
        <v>1545022.982363</v>
      </c>
      <c r="U486" s="9"/>
      <c r="V486" s="9">
        <v>116473.872623</v>
      </c>
      <c r="W486" s="9"/>
      <c r="X486" s="9"/>
      <c r="Y486" s="9">
        <v>40237.056488000002</v>
      </c>
      <c r="Z486" s="9"/>
      <c r="AA486" s="9"/>
      <c r="AB486" s="9"/>
      <c r="AC486" s="9">
        <v>81425</v>
      </c>
      <c r="AD486" s="9">
        <v>82799</v>
      </c>
      <c r="AE486" s="9">
        <v>164224</v>
      </c>
      <c r="AF486" s="9"/>
      <c r="AG486" s="9"/>
      <c r="AH486" s="10">
        <v>1865957.9114740002</v>
      </c>
      <c r="AI486" s="10">
        <v>4107927.6673980001</v>
      </c>
    </row>
    <row r="487" spans="1:35" s="11" customFormat="1" x14ac:dyDescent="0.25">
      <c r="A487" s="8" t="s">
        <v>977</v>
      </c>
      <c r="B487" s="8" t="s">
        <v>978</v>
      </c>
      <c r="C487" s="8" t="s">
        <v>862</v>
      </c>
      <c r="D487" s="9"/>
      <c r="E487" s="9">
        <v>1622040.398241</v>
      </c>
      <c r="F487" s="9"/>
      <c r="G487" s="9">
        <v>32884.992913000002</v>
      </c>
      <c r="H487" s="9"/>
      <c r="I487" s="9"/>
      <c r="J487" s="9"/>
      <c r="K487" s="9"/>
      <c r="L487" s="9">
        <v>20753.128850000001</v>
      </c>
      <c r="M487" s="9"/>
      <c r="N487" s="9"/>
      <c r="O487" s="10">
        <v>1675678.520004</v>
      </c>
      <c r="P487" s="46">
        <v>1675678.520004</v>
      </c>
      <c r="Q487" s="46" t="b">
        <v>1</v>
      </c>
      <c r="R487" s="9"/>
      <c r="S487" s="9"/>
      <c r="T487" s="9">
        <v>1177319.5144839999</v>
      </c>
      <c r="U487" s="9"/>
      <c r="V487" s="9">
        <v>45689.359841999998</v>
      </c>
      <c r="W487" s="9"/>
      <c r="X487" s="9"/>
      <c r="Y487" s="9">
        <v>28309.240919</v>
      </c>
      <c r="Z487" s="9"/>
      <c r="AA487" s="9"/>
      <c r="AB487" s="9">
        <v>2636.8235289999998</v>
      </c>
      <c r="AC487" s="9">
        <v>32151</v>
      </c>
      <c r="AD487" s="9">
        <v>32875</v>
      </c>
      <c r="AE487" s="9">
        <v>65026</v>
      </c>
      <c r="AF487" s="9"/>
      <c r="AG487" s="9"/>
      <c r="AH487" s="10">
        <v>1318980.9387739999</v>
      </c>
      <c r="AI487" s="10">
        <v>2994659.458778</v>
      </c>
    </row>
    <row r="488" spans="1:35" s="11" customFormat="1" x14ac:dyDescent="0.25">
      <c r="A488" s="8" t="s">
        <v>979</v>
      </c>
      <c r="B488" s="8" t="s">
        <v>980</v>
      </c>
      <c r="C488" s="8" t="s">
        <v>862</v>
      </c>
      <c r="D488" s="9"/>
      <c r="E488" s="9">
        <v>2658063.3725239998</v>
      </c>
      <c r="F488" s="9"/>
      <c r="G488" s="9">
        <v>70068.373873999997</v>
      </c>
      <c r="H488" s="9"/>
      <c r="I488" s="9"/>
      <c r="J488" s="9"/>
      <c r="K488" s="9"/>
      <c r="L488" s="9">
        <v>42085.269995000002</v>
      </c>
      <c r="M488" s="9"/>
      <c r="N488" s="9"/>
      <c r="O488" s="10">
        <v>2770217.0163929998</v>
      </c>
      <c r="P488" s="46">
        <v>2770217.016394</v>
      </c>
      <c r="Q488" s="46" t="b">
        <v>1</v>
      </c>
      <c r="R488" s="9"/>
      <c r="S488" s="9"/>
      <c r="T488" s="9">
        <v>1929292.1943270001</v>
      </c>
      <c r="U488" s="9"/>
      <c r="V488" s="9">
        <v>97350.762881999995</v>
      </c>
      <c r="W488" s="9"/>
      <c r="X488" s="9"/>
      <c r="Y488" s="9">
        <v>57408.309659999999</v>
      </c>
      <c r="Z488" s="9"/>
      <c r="AA488" s="9"/>
      <c r="AB488" s="9"/>
      <c r="AC488" s="9">
        <v>69056</v>
      </c>
      <c r="AD488" s="9">
        <v>69370</v>
      </c>
      <c r="AE488" s="9">
        <v>138426</v>
      </c>
      <c r="AF488" s="9"/>
      <c r="AG488" s="9"/>
      <c r="AH488" s="10">
        <v>2222477.2668690002</v>
      </c>
      <c r="AI488" s="10">
        <v>4992694.2832619995</v>
      </c>
    </row>
    <row r="489" spans="1:35" s="11" customFormat="1" x14ac:dyDescent="0.25">
      <c r="A489" s="8" t="s">
        <v>981</v>
      </c>
      <c r="B489" s="8" t="s">
        <v>982</v>
      </c>
      <c r="C489" s="8" t="s">
        <v>862</v>
      </c>
      <c r="D489" s="9"/>
      <c r="E489" s="9">
        <v>1610208.507582</v>
      </c>
      <c r="F489" s="9"/>
      <c r="G489" s="9">
        <v>65865.035157000006</v>
      </c>
      <c r="H489" s="9"/>
      <c r="I489" s="9"/>
      <c r="J489" s="9"/>
      <c r="K489" s="9"/>
      <c r="L489" s="9">
        <v>44520.027071999997</v>
      </c>
      <c r="M489" s="9"/>
      <c r="N489" s="9"/>
      <c r="O489" s="10">
        <v>1720593.569811</v>
      </c>
      <c r="P489" s="46">
        <v>1720593.569811</v>
      </c>
      <c r="Q489" s="46" t="b">
        <v>1</v>
      </c>
      <c r="R489" s="9"/>
      <c r="S489" s="9"/>
      <c r="T489" s="9">
        <v>1168731.6175480001</v>
      </c>
      <c r="U489" s="9"/>
      <c r="V489" s="9">
        <v>91510.778189999997</v>
      </c>
      <c r="W489" s="9"/>
      <c r="X489" s="9"/>
      <c r="Y489" s="9">
        <v>60729.549804000002</v>
      </c>
      <c r="Z489" s="9"/>
      <c r="AA489" s="9"/>
      <c r="AB489" s="9"/>
      <c r="AC489" s="9"/>
      <c r="AD489" s="9">
        <v>69205</v>
      </c>
      <c r="AE489" s="9">
        <v>69205</v>
      </c>
      <c r="AF489" s="9"/>
      <c r="AG489" s="9"/>
      <c r="AH489" s="10">
        <v>1390176.945542</v>
      </c>
      <c r="AI489" s="10">
        <v>3110770.5153529998</v>
      </c>
    </row>
    <row r="490" spans="1:35" s="11" customFormat="1" x14ac:dyDescent="0.25">
      <c r="A490" s="8" t="s">
        <v>983</v>
      </c>
      <c r="B490" s="8" t="s">
        <v>984</v>
      </c>
      <c r="C490" s="8" t="s">
        <v>862</v>
      </c>
      <c r="D490" s="9"/>
      <c r="E490" s="9">
        <v>2262151.4935360001</v>
      </c>
      <c r="F490" s="9"/>
      <c r="G490" s="9">
        <v>62032.762384000001</v>
      </c>
      <c r="H490" s="9"/>
      <c r="I490" s="9"/>
      <c r="J490" s="9"/>
      <c r="K490" s="9"/>
      <c r="L490" s="9">
        <v>20753.128850000001</v>
      </c>
      <c r="M490" s="9"/>
      <c r="N490" s="9"/>
      <c r="O490" s="10">
        <v>2344937.3847700004</v>
      </c>
      <c r="P490" s="46">
        <v>2344937.3847690001</v>
      </c>
      <c r="Q490" s="46" t="b">
        <v>1</v>
      </c>
      <c r="R490" s="9"/>
      <c r="S490" s="9"/>
      <c r="T490" s="9">
        <v>1641928.956238</v>
      </c>
      <c r="U490" s="9"/>
      <c r="V490" s="9">
        <v>86186.340681000001</v>
      </c>
      <c r="W490" s="9"/>
      <c r="X490" s="9"/>
      <c r="Y490" s="9">
        <v>28309.240919</v>
      </c>
      <c r="Z490" s="9"/>
      <c r="AA490" s="9"/>
      <c r="AB490" s="9"/>
      <c r="AC490" s="9">
        <v>60087</v>
      </c>
      <c r="AD490" s="9">
        <v>61091</v>
      </c>
      <c r="AE490" s="9">
        <v>121178</v>
      </c>
      <c r="AF490" s="9"/>
      <c r="AG490" s="9"/>
      <c r="AH490" s="10">
        <v>1877602.5378379999</v>
      </c>
      <c r="AI490" s="10">
        <v>4222539.9226080002</v>
      </c>
    </row>
    <row r="491" spans="1:35" s="11" customFormat="1" x14ac:dyDescent="0.25">
      <c r="A491" s="8" t="s">
        <v>985</v>
      </c>
      <c r="B491" s="8" t="s">
        <v>986</v>
      </c>
      <c r="C491" s="8" t="s">
        <v>862</v>
      </c>
      <c r="D491" s="9"/>
      <c r="E491" s="9">
        <v>1664458.6214920001</v>
      </c>
      <c r="F491" s="9"/>
      <c r="G491" s="9">
        <v>62268.517927000001</v>
      </c>
      <c r="H491" s="9"/>
      <c r="I491" s="9"/>
      <c r="J491" s="9"/>
      <c r="K491" s="9"/>
      <c r="L491" s="9">
        <v>23719.166024999999</v>
      </c>
      <c r="M491" s="9"/>
      <c r="N491" s="9"/>
      <c r="O491" s="10">
        <v>1750446.3054440001</v>
      </c>
      <c r="P491" s="46">
        <v>1750446.3054450001</v>
      </c>
      <c r="Q491" s="46" t="b">
        <v>1</v>
      </c>
      <c r="R491" s="9"/>
      <c r="S491" s="9"/>
      <c r="T491" s="9">
        <v>1208107.7747879999</v>
      </c>
      <c r="U491" s="9"/>
      <c r="V491" s="9">
        <v>86513.891910999999</v>
      </c>
      <c r="W491" s="9"/>
      <c r="X491" s="9"/>
      <c r="Y491" s="9">
        <v>32355.197630999999</v>
      </c>
      <c r="Z491" s="9"/>
      <c r="AA491" s="9"/>
      <c r="AB491" s="9"/>
      <c r="AC491" s="9">
        <v>60997</v>
      </c>
      <c r="AD491" s="9">
        <v>61312</v>
      </c>
      <c r="AE491" s="9">
        <v>122309</v>
      </c>
      <c r="AF491" s="9"/>
      <c r="AG491" s="9"/>
      <c r="AH491" s="10">
        <v>1449285.86433</v>
      </c>
      <c r="AI491" s="10">
        <v>3199732.1697740001</v>
      </c>
    </row>
    <row r="492" spans="1:35" s="11" customFormat="1" x14ac:dyDescent="0.25">
      <c r="A492" s="8" t="s">
        <v>987</v>
      </c>
      <c r="B492" s="8" t="s">
        <v>988</v>
      </c>
      <c r="C492" s="8" t="s">
        <v>862</v>
      </c>
      <c r="D492" s="9"/>
      <c r="E492" s="9">
        <v>2179598.5940009998</v>
      </c>
      <c r="F492" s="9"/>
      <c r="G492" s="9">
        <v>58073.065398999999</v>
      </c>
      <c r="H492" s="9"/>
      <c r="I492" s="9"/>
      <c r="J492" s="9"/>
      <c r="K492" s="9"/>
      <c r="L492" s="9">
        <v>35853.105402000001</v>
      </c>
      <c r="M492" s="9"/>
      <c r="N492" s="9"/>
      <c r="O492" s="10">
        <v>2273524.7648019996</v>
      </c>
      <c r="P492" s="46">
        <v>2273524.7648009998</v>
      </c>
      <c r="Q492" s="46" t="b">
        <v>1</v>
      </c>
      <c r="R492" s="9"/>
      <c r="S492" s="9"/>
      <c r="T492" s="9">
        <v>1582009.893984</v>
      </c>
      <c r="U492" s="9"/>
      <c r="V492" s="9">
        <v>80684.864038999993</v>
      </c>
      <c r="W492" s="9"/>
      <c r="X492" s="9"/>
      <c r="Y492" s="9">
        <v>48907.044611999998</v>
      </c>
      <c r="Z492" s="9"/>
      <c r="AA492" s="9"/>
      <c r="AB492" s="9"/>
      <c r="AC492" s="9">
        <v>56241</v>
      </c>
      <c r="AD492" s="9">
        <v>56769</v>
      </c>
      <c r="AE492" s="9">
        <v>113010</v>
      </c>
      <c r="AF492" s="9"/>
      <c r="AG492" s="9"/>
      <c r="AH492" s="10">
        <v>1824611.8026349999</v>
      </c>
      <c r="AI492" s="10">
        <v>4098136.5674369996</v>
      </c>
    </row>
    <row r="493" spans="1:35" s="11" customFormat="1" x14ac:dyDescent="0.25">
      <c r="A493" s="8" t="s">
        <v>989</v>
      </c>
      <c r="B493" s="8" t="s">
        <v>990</v>
      </c>
      <c r="C493" s="8" t="s">
        <v>862</v>
      </c>
      <c r="D493" s="9"/>
      <c r="E493" s="9">
        <v>1120569.6863879999</v>
      </c>
      <c r="F493" s="9"/>
      <c r="G493" s="9">
        <v>59820.063785999999</v>
      </c>
      <c r="H493" s="9"/>
      <c r="I493" s="9"/>
      <c r="J493" s="9"/>
      <c r="K493" s="9"/>
      <c r="L493" s="9">
        <v>73988.639913999999</v>
      </c>
      <c r="M493" s="9"/>
      <c r="N493" s="9"/>
      <c r="O493" s="10">
        <v>1254378.3900879999</v>
      </c>
      <c r="P493" s="46">
        <v>1254378.3900880001</v>
      </c>
      <c r="Q493" s="46" t="b">
        <v>1</v>
      </c>
      <c r="R493" s="9"/>
      <c r="S493" s="9"/>
      <c r="T493" s="9">
        <v>813338.90361499996</v>
      </c>
      <c r="U493" s="9"/>
      <c r="V493" s="9">
        <v>83112.087853000005</v>
      </c>
      <c r="W493" s="9"/>
      <c r="X493" s="9"/>
      <c r="Y493" s="9">
        <v>100927.53954</v>
      </c>
      <c r="Z493" s="9"/>
      <c r="AA493" s="9"/>
      <c r="AB493" s="9"/>
      <c r="AC493" s="9">
        <v>58745</v>
      </c>
      <c r="AD493" s="9">
        <v>59121</v>
      </c>
      <c r="AE493" s="9">
        <v>117866</v>
      </c>
      <c r="AF493" s="9"/>
      <c r="AG493" s="9"/>
      <c r="AH493" s="10">
        <v>1115244.531008</v>
      </c>
      <c r="AI493" s="10">
        <v>2369622.9210959999</v>
      </c>
    </row>
    <row r="494" spans="1:35" s="11" customFormat="1" x14ac:dyDescent="0.25">
      <c r="A494" s="8" t="s">
        <v>991</v>
      </c>
      <c r="B494" s="8" t="s">
        <v>992</v>
      </c>
      <c r="C494" s="8" t="s">
        <v>862</v>
      </c>
      <c r="D494" s="9"/>
      <c r="E494" s="9">
        <v>2911054.5285009998</v>
      </c>
      <c r="F494" s="9"/>
      <c r="G494" s="9">
        <v>85866.900743000006</v>
      </c>
      <c r="H494" s="9"/>
      <c r="I494" s="9"/>
      <c r="J494" s="9"/>
      <c r="K494" s="9"/>
      <c r="L494" s="9">
        <v>41631.191535999998</v>
      </c>
      <c r="M494" s="9"/>
      <c r="N494" s="9"/>
      <c r="O494" s="10">
        <v>3038552.62078</v>
      </c>
      <c r="P494" s="46">
        <v>3038552.62078</v>
      </c>
      <c r="Q494" s="46" t="b">
        <v>1</v>
      </c>
      <c r="R494" s="9"/>
      <c r="S494" s="9"/>
      <c r="T494" s="9">
        <v>2112919.8186730002</v>
      </c>
      <c r="U494" s="9"/>
      <c r="V494" s="9">
        <v>119300.732005</v>
      </c>
      <c r="W494" s="9"/>
      <c r="X494" s="9"/>
      <c r="Y494" s="9">
        <v>56788.903467999997</v>
      </c>
      <c r="Z494" s="9"/>
      <c r="AA494" s="9"/>
      <c r="AB494" s="9"/>
      <c r="AC494" s="9">
        <v>83225</v>
      </c>
      <c r="AD494" s="9">
        <v>84736</v>
      </c>
      <c r="AE494" s="9">
        <v>167961</v>
      </c>
      <c r="AF494" s="9"/>
      <c r="AG494" s="9"/>
      <c r="AH494" s="10">
        <v>2456970.4541460001</v>
      </c>
      <c r="AI494" s="10">
        <v>5495523.0749260001</v>
      </c>
    </row>
    <row r="495" spans="1:35" s="11" customFormat="1" x14ac:dyDescent="0.25">
      <c r="A495" s="8" t="s">
        <v>993</v>
      </c>
      <c r="B495" s="8" t="s">
        <v>994</v>
      </c>
      <c r="C495" s="8" t="s">
        <v>862</v>
      </c>
      <c r="D495" s="9"/>
      <c r="E495" s="9">
        <v>3477668.0809999998</v>
      </c>
      <c r="F495" s="9"/>
      <c r="G495" s="9">
        <v>118063.304841</v>
      </c>
      <c r="H495" s="9"/>
      <c r="I495" s="9"/>
      <c r="J495" s="9"/>
      <c r="K495" s="9"/>
      <c r="L495" s="9">
        <v>32386.087695999999</v>
      </c>
      <c r="M495" s="9"/>
      <c r="N495" s="9"/>
      <c r="O495" s="10">
        <v>3628117.4735369999</v>
      </c>
      <c r="P495" s="46">
        <v>3628117.4735369999</v>
      </c>
      <c r="Q495" s="46" t="b">
        <v>1</v>
      </c>
      <c r="R495" s="9"/>
      <c r="S495" s="9"/>
      <c r="T495" s="9">
        <v>2524182.813881</v>
      </c>
      <c r="U495" s="9"/>
      <c r="V495" s="9">
        <v>164033.388519</v>
      </c>
      <c r="W495" s="9"/>
      <c r="X495" s="9"/>
      <c r="Y495" s="9">
        <v>44177.702824</v>
      </c>
      <c r="Z495" s="9"/>
      <c r="AA495" s="9"/>
      <c r="AB495" s="9"/>
      <c r="AC495" s="9">
        <v>115751</v>
      </c>
      <c r="AD495" s="9">
        <v>116214</v>
      </c>
      <c r="AE495" s="9">
        <v>231965</v>
      </c>
      <c r="AF495" s="9"/>
      <c r="AG495" s="9"/>
      <c r="AH495" s="10">
        <v>2964358.9052239996</v>
      </c>
      <c r="AI495" s="10">
        <v>6592476.3787609991</v>
      </c>
    </row>
    <row r="496" spans="1:35" s="11" customFormat="1" x14ac:dyDescent="0.25">
      <c r="A496" s="8" t="s">
        <v>995</v>
      </c>
      <c r="B496" s="8" t="s">
        <v>996</v>
      </c>
      <c r="C496" s="8" t="s">
        <v>862</v>
      </c>
      <c r="D496" s="9"/>
      <c r="E496" s="9">
        <v>2059437.7994270001</v>
      </c>
      <c r="F496" s="9"/>
      <c r="G496" s="9">
        <v>60493.710348000001</v>
      </c>
      <c r="H496" s="9"/>
      <c r="I496" s="9"/>
      <c r="J496" s="9"/>
      <c r="K496" s="9"/>
      <c r="L496" s="9">
        <v>41053.424428999999</v>
      </c>
      <c r="M496" s="9"/>
      <c r="N496" s="9"/>
      <c r="O496" s="10">
        <v>2160984.934204</v>
      </c>
      <c r="P496" s="46">
        <v>2160984.934204</v>
      </c>
      <c r="Q496" s="46" t="b">
        <v>1</v>
      </c>
      <c r="R496" s="9"/>
      <c r="S496" s="9"/>
      <c r="T496" s="9">
        <v>1494794.0339589999</v>
      </c>
      <c r="U496" s="9"/>
      <c r="V496" s="9">
        <v>84048.030891999995</v>
      </c>
      <c r="W496" s="9"/>
      <c r="X496" s="9"/>
      <c r="Y496" s="9">
        <v>56000.774201</v>
      </c>
      <c r="Z496" s="9"/>
      <c r="AA496" s="9"/>
      <c r="AB496" s="9"/>
      <c r="AC496" s="9">
        <v>59051</v>
      </c>
      <c r="AD496" s="9">
        <v>62495</v>
      </c>
      <c r="AE496" s="9">
        <v>121546</v>
      </c>
      <c r="AF496" s="9"/>
      <c r="AG496" s="9"/>
      <c r="AH496" s="10">
        <v>1756388.8390520001</v>
      </c>
      <c r="AI496" s="10">
        <v>3917373.7732560001</v>
      </c>
    </row>
    <row r="497" spans="1:35" s="11" customFormat="1" x14ac:dyDescent="0.25">
      <c r="A497" s="8" t="s">
        <v>997</v>
      </c>
      <c r="B497" s="8" t="s">
        <v>998</v>
      </c>
      <c r="C497" s="8" t="s">
        <v>862</v>
      </c>
      <c r="D497" s="9"/>
      <c r="E497" s="9">
        <v>2063593.0782540001</v>
      </c>
      <c r="F497" s="9"/>
      <c r="G497" s="9">
        <v>61274.027993000003</v>
      </c>
      <c r="H497" s="9"/>
      <c r="I497" s="9"/>
      <c r="J497" s="9"/>
      <c r="K497" s="9"/>
      <c r="L497" s="9">
        <v>36430.872509000001</v>
      </c>
      <c r="M497" s="9"/>
      <c r="N497" s="9"/>
      <c r="O497" s="10">
        <v>2161297.9787559998</v>
      </c>
      <c r="P497" s="46">
        <v>2161297.978755</v>
      </c>
      <c r="Q497" s="46" t="b">
        <v>1</v>
      </c>
      <c r="R497" s="9"/>
      <c r="S497" s="9"/>
      <c r="T497" s="9">
        <v>1497810.0444459999</v>
      </c>
      <c r="U497" s="9"/>
      <c r="V497" s="9">
        <v>85132.179327999998</v>
      </c>
      <c r="W497" s="9"/>
      <c r="X497" s="9"/>
      <c r="Y497" s="9">
        <v>49695.173879000002</v>
      </c>
      <c r="Z497" s="9"/>
      <c r="AA497" s="9"/>
      <c r="AB497" s="9"/>
      <c r="AC497" s="9"/>
      <c r="AD497" s="9">
        <v>63725</v>
      </c>
      <c r="AE497" s="9">
        <v>63725</v>
      </c>
      <c r="AF497" s="9"/>
      <c r="AG497" s="9"/>
      <c r="AH497" s="10">
        <v>1696362.3976529997</v>
      </c>
      <c r="AI497" s="10">
        <v>3857660.3764089998</v>
      </c>
    </row>
    <row r="498" spans="1:35" s="11" customFormat="1" x14ac:dyDescent="0.25">
      <c r="A498" s="8" t="s">
        <v>999</v>
      </c>
      <c r="B498" s="8" t="s">
        <v>1000</v>
      </c>
      <c r="C498" s="8" t="s">
        <v>862</v>
      </c>
      <c r="D498" s="9"/>
      <c r="E498" s="9">
        <v>1857029.6062419999</v>
      </c>
      <c r="F498" s="9"/>
      <c r="G498" s="9">
        <v>71882.612399000005</v>
      </c>
      <c r="H498" s="9"/>
      <c r="I498" s="9"/>
      <c r="J498" s="9"/>
      <c r="K498" s="9"/>
      <c r="L498" s="9">
        <v>95119.890771999999</v>
      </c>
      <c r="M498" s="9"/>
      <c r="N498" s="9"/>
      <c r="O498" s="10">
        <v>2024032.1094129998</v>
      </c>
      <c r="P498" s="46">
        <v>2024032.1094130001</v>
      </c>
      <c r="Q498" s="46" t="b">
        <v>1</v>
      </c>
      <c r="R498" s="9"/>
      <c r="S498" s="9"/>
      <c r="T498" s="9">
        <v>1347880.8522739999</v>
      </c>
      <c r="U498" s="9"/>
      <c r="V498" s="9">
        <v>99871.407997000002</v>
      </c>
      <c r="W498" s="9"/>
      <c r="X498" s="9"/>
      <c r="Y498" s="9">
        <v>129752.574828</v>
      </c>
      <c r="Z498" s="9"/>
      <c r="AA498" s="9"/>
      <c r="AB498" s="9">
        <v>8862.3529409999992</v>
      </c>
      <c r="AC498" s="9">
        <v>70907</v>
      </c>
      <c r="AD498" s="9">
        <v>70744</v>
      </c>
      <c r="AE498" s="9">
        <v>141651</v>
      </c>
      <c r="AF498" s="9"/>
      <c r="AG498" s="9"/>
      <c r="AH498" s="10">
        <v>1728018.1880399999</v>
      </c>
      <c r="AI498" s="10">
        <v>3752050.2974529997</v>
      </c>
    </row>
    <row r="499" spans="1:35" s="11" customFormat="1" x14ac:dyDescent="0.25">
      <c r="A499" s="8" t="s">
        <v>1001</v>
      </c>
      <c r="B499" s="8" t="s">
        <v>1002</v>
      </c>
      <c r="C499" s="8" t="s">
        <v>862</v>
      </c>
      <c r="D499" s="9"/>
      <c r="E499" s="9">
        <v>1464892.9088719999</v>
      </c>
      <c r="F499" s="9"/>
      <c r="G499" s="9">
        <v>73137.761631000001</v>
      </c>
      <c r="H499" s="9"/>
      <c r="I499" s="9"/>
      <c r="J499" s="9"/>
      <c r="K499" s="9"/>
      <c r="L499" s="9">
        <v>46831.510563000003</v>
      </c>
      <c r="M499" s="9"/>
      <c r="N499" s="9"/>
      <c r="O499" s="10">
        <v>1584862.1810660001</v>
      </c>
      <c r="P499" s="46">
        <v>1584862.1810659999</v>
      </c>
      <c r="Q499" s="46" t="b">
        <v>1</v>
      </c>
      <c r="R499" s="9"/>
      <c r="S499" s="9"/>
      <c r="T499" s="9">
        <v>1063257.7401370001</v>
      </c>
      <c r="U499" s="9"/>
      <c r="V499" s="9">
        <v>101615.272291</v>
      </c>
      <c r="W499" s="9"/>
      <c r="X499" s="9"/>
      <c r="Y499" s="9">
        <v>63882.633057999999</v>
      </c>
      <c r="Z499" s="9"/>
      <c r="AA499" s="9"/>
      <c r="AB499" s="9"/>
      <c r="AC499" s="9"/>
      <c r="AD499" s="9"/>
      <c r="AE499" s="9"/>
      <c r="AF499" s="9"/>
      <c r="AG499" s="9"/>
      <c r="AH499" s="10">
        <v>1228755.645486</v>
      </c>
      <c r="AI499" s="10">
        <v>2813617.8265519999</v>
      </c>
    </row>
    <row r="500" spans="1:35" s="11" customFormat="1" x14ac:dyDescent="0.25">
      <c r="A500" s="8" t="s">
        <v>1003</v>
      </c>
      <c r="B500" s="8" t="s">
        <v>1004</v>
      </c>
      <c r="C500" s="8" t="s">
        <v>862</v>
      </c>
      <c r="D500" s="9"/>
      <c r="E500" s="9">
        <v>1901661.6976119999</v>
      </c>
      <c r="F500" s="9"/>
      <c r="G500" s="9">
        <v>59840.816914000003</v>
      </c>
      <c r="H500" s="9"/>
      <c r="I500" s="9"/>
      <c r="J500" s="9"/>
      <c r="K500" s="9"/>
      <c r="L500" s="9">
        <v>41053.424428999999</v>
      </c>
      <c r="M500" s="9"/>
      <c r="N500" s="9"/>
      <c r="O500" s="10">
        <v>2002555.9389549999</v>
      </c>
      <c r="P500" s="46">
        <v>2002555.9389549999</v>
      </c>
      <c r="Q500" s="46" t="b">
        <v>1</v>
      </c>
      <c r="R500" s="9"/>
      <c r="S500" s="9"/>
      <c r="T500" s="9">
        <v>1380275.9961920001</v>
      </c>
      <c r="U500" s="9"/>
      <c r="V500" s="9">
        <v>83140.921587999997</v>
      </c>
      <c r="W500" s="9"/>
      <c r="X500" s="9"/>
      <c r="Y500" s="9">
        <v>56000.774201</v>
      </c>
      <c r="Z500" s="9"/>
      <c r="AA500" s="9"/>
      <c r="AB500" s="9"/>
      <c r="AC500" s="9">
        <v>58191</v>
      </c>
      <c r="AD500" s="9"/>
      <c r="AE500" s="9">
        <v>58191</v>
      </c>
      <c r="AF500" s="9"/>
      <c r="AG500" s="9"/>
      <c r="AH500" s="10">
        <v>1577608.6919810001</v>
      </c>
      <c r="AI500" s="10">
        <v>3580164.630936</v>
      </c>
    </row>
    <row r="501" spans="1:35" s="11" customFormat="1" x14ac:dyDescent="0.25">
      <c r="A501" s="8" t="s">
        <v>1005</v>
      </c>
      <c r="B501" s="8" t="s">
        <v>1006</v>
      </c>
      <c r="C501" s="8" t="s">
        <v>862</v>
      </c>
      <c r="D501" s="9"/>
      <c r="E501" s="9">
        <v>2251036.1812280002</v>
      </c>
      <c r="F501" s="9"/>
      <c r="G501" s="9">
        <v>55492.206295000004</v>
      </c>
      <c r="H501" s="9"/>
      <c r="I501" s="9"/>
      <c r="J501" s="9"/>
      <c r="K501" s="9"/>
      <c r="L501" s="9">
        <v>67054.604502999995</v>
      </c>
      <c r="M501" s="9"/>
      <c r="N501" s="9"/>
      <c r="O501" s="10">
        <v>2373582.9920260003</v>
      </c>
      <c r="P501" s="46">
        <v>2373582.9920259998</v>
      </c>
      <c r="Q501" s="46" t="b">
        <v>1</v>
      </c>
      <c r="R501" s="9"/>
      <c r="S501" s="9"/>
      <c r="T501" s="9">
        <v>1633861.170686</v>
      </c>
      <c r="U501" s="9"/>
      <c r="V501" s="9">
        <v>77099.100751000005</v>
      </c>
      <c r="W501" s="9"/>
      <c r="X501" s="9"/>
      <c r="Y501" s="9">
        <v>91468.855964000002</v>
      </c>
      <c r="Z501" s="9"/>
      <c r="AA501" s="9"/>
      <c r="AB501" s="9"/>
      <c r="AC501" s="9">
        <v>53809</v>
      </c>
      <c r="AD501" s="9"/>
      <c r="AE501" s="9">
        <v>53809</v>
      </c>
      <c r="AF501" s="9"/>
      <c r="AG501" s="9"/>
      <c r="AH501" s="10">
        <v>1856238.1274010001</v>
      </c>
      <c r="AI501" s="10">
        <v>4229821.1194270002</v>
      </c>
    </row>
    <row r="502" spans="1:35" s="11" customFormat="1" x14ac:dyDescent="0.25">
      <c r="A502" s="8" t="s">
        <v>1007</v>
      </c>
      <c r="B502" s="8" t="s">
        <v>1008</v>
      </c>
      <c r="C502" s="8" t="s">
        <v>862</v>
      </c>
      <c r="D502" s="9"/>
      <c r="E502" s="9">
        <v>2316485.764916</v>
      </c>
      <c r="F502" s="9"/>
      <c r="G502" s="9">
        <v>54321.729828000003</v>
      </c>
      <c r="H502" s="9"/>
      <c r="I502" s="9"/>
      <c r="J502" s="9"/>
      <c r="K502" s="9"/>
      <c r="L502" s="9">
        <v>36430.872509000001</v>
      </c>
      <c r="M502" s="9"/>
      <c r="N502" s="9"/>
      <c r="O502" s="10">
        <v>2407238.3672529999</v>
      </c>
      <c r="P502" s="46">
        <v>2407238.3672529999</v>
      </c>
      <c r="Q502" s="46" t="b">
        <v>1</v>
      </c>
      <c r="R502" s="9"/>
      <c r="S502" s="9"/>
      <c r="T502" s="9">
        <v>1681366.1971789999</v>
      </c>
      <c r="U502" s="9"/>
      <c r="V502" s="9">
        <v>75472.878096</v>
      </c>
      <c r="W502" s="9"/>
      <c r="X502" s="9"/>
      <c r="Y502" s="9">
        <v>49695.173879000002</v>
      </c>
      <c r="Z502" s="9"/>
      <c r="AA502" s="9"/>
      <c r="AB502" s="9">
        <v>10556.411765000001</v>
      </c>
      <c r="AC502" s="9">
        <v>53046</v>
      </c>
      <c r="AD502" s="9"/>
      <c r="AE502" s="9">
        <v>53046</v>
      </c>
      <c r="AF502" s="9"/>
      <c r="AG502" s="9"/>
      <c r="AH502" s="10">
        <v>1870136.6609189999</v>
      </c>
      <c r="AI502" s="10">
        <v>4277375.0281719994</v>
      </c>
    </row>
    <row r="503" spans="1:35" s="11" customFormat="1" x14ac:dyDescent="0.25">
      <c r="A503" s="8" t="s">
        <v>1009</v>
      </c>
      <c r="B503" s="8" t="s">
        <v>1010</v>
      </c>
      <c r="C503" s="8" t="s">
        <v>862</v>
      </c>
      <c r="D503" s="9"/>
      <c r="E503" s="9">
        <v>2463470.3729090001</v>
      </c>
      <c r="F503" s="9"/>
      <c r="G503" s="9">
        <v>71986.793105000004</v>
      </c>
      <c r="H503" s="9"/>
      <c r="I503" s="9"/>
      <c r="J503" s="9"/>
      <c r="K503" s="9"/>
      <c r="L503" s="9">
        <v>45097.794178999997</v>
      </c>
      <c r="M503" s="9"/>
      <c r="N503" s="9"/>
      <c r="O503" s="10">
        <v>2580554.9601930003</v>
      </c>
      <c r="P503" s="46">
        <v>2580554.9601929998</v>
      </c>
      <c r="Q503" s="46" t="b">
        <v>1</v>
      </c>
      <c r="R503" s="9"/>
      <c r="S503" s="9"/>
      <c r="T503" s="9">
        <v>1788051.485354</v>
      </c>
      <c r="U503" s="9"/>
      <c r="V503" s="9">
        <v>100016.153347</v>
      </c>
      <c r="W503" s="9"/>
      <c r="X503" s="9"/>
      <c r="Y503" s="9">
        <v>61517.679071999999</v>
      </c>
      <c r="Z503" s="9"/>
      <c r="AA503" s="9"/>
      <c r="AB503" s="9"/>
      <c r="AC503" s="9">
        <v>69428</v>
      </c>
      <c r="AD503" s="9"/>
      <c r="AE503" s="9">
        <v>69428</v>
      </c>
      <c r="AF503" s="9"/>
      <c r="AG503" s="9"/>
      <c r="AH503" s="10">
        <v>2019013.3177730001</v>
      </c>
      <c r="AI503" s="10">
        <v>4599568.2779660001</v>
      </c>
    </row>
    <row r="504" spans="1:35" s="11" customFormat="1" x14ac:dyDescent="0.25">
      <c r="A504" s="8" t="s">
        <v>1011</v>
      </c>
      <c r="B504" s="8" t="s">
        <v>1012</v>
      </c>
      <c r="C504" s="8" t="s">
        <v>862</v>
      </c>
      <c r="D504" s="9"/>
      <c r="E504" s="9">
        <v>2066501.4040860001</v>
      </c>
      <c r="F504" s="9"/>
      <c r="G504" s="9">
        <v>43538.404076999999</v>
      </c>
      <c r="H504" s="9"/>
      <c r="I504" s="9"/>
      <c r="J504" s="9"/>
      <c r="K504" s="9"/>
      <c r="L504" s="9">
        <v>26608.001561000001</v>
      </c>
      <c r="M504" s="9"/>
      <c r="N504" s="9"/>
      <c r="O504" s="10">
        <v>2136647.8097240003</v>
      </c>
      <c r="P504" s="46">
        <v>2136647.8097250001</v>
      </c>
      <c r="Q504" s="46" t="b">
        <v>1</v>
      </c>
      <c r="R504" s="9"/>
      <c r="S504" s="9"/>
      <c r="T504" s="9">
        <v>1499920.983706</v>
      </c>
      <c r="U504" s="9"/>
      <c r="V504" s="9">
        <v>60490.869378000003</v>
      </c>
      <c r="W504" s="9"/>
      <c r="X504" s="9"/>
      <c r="Y504" s="9">
        <v>36295.843967000001</v>
      </c>
      <c r="Z504" s="9"/>
      <c r="AA504" s="9"/>
      <c r="AB504" s="9"/>
      <c r="AC504" s="9">
        <v>42458</v>
      </c>
      <c r="AD504" s="9">
        <v>42240</v>
      </c>
      <c r="AE504" s="9">
        <v>84698</v>
      </c>
      <c r="AF504" s="9"/>
      <c r="AG504" s="9"/>
      <c r="AH504" s="10">
        <v>1681405.6970510001</v>
      </c>
      <c r="AI504" s="10">
        <v>3818053.5067750001</v>
      </c>
    </row>
    <row r="505" spans="1:35" s="11" customFormat="1" x14ac:dyDescent="0.25">
      <c r="A505" s="8" t="s">
        <v>1013</v>
      </c>
      <c r="B505" s="8" t="s">
        <v>1014</v>
      </c>
      <c r="C505" s="8" t="s">
        <v>862</v>
      </c>
      <c r="D505" s="9"/>
      <c r="E505" s="9">
        <v>2614143.3975960002</v>
      </c>
      <c r="F505" s="9"/>
      <c r="G505" s="9">
        <v>103515.361517</v>
      </c>
      <c r="H505" s="9"/>
      <c r="I505" s="9"/>
      <c r="J505" s="9"/>
      <c r="K505" s="9"/>
      <c r="L505" s="9">
        <v>20753.128850000001</v>
      </c>
      <c r="M505" s="9"/>
      <c r="N505" s="9"/>
      <c r="O505" s="10">
        <v>2738411.8879630002</v>
      </c>
      <c r="P505" s="46">
        <v>2738411.8879630002</v>
      </c>
      <c r="Q505" s="46" t="b">
        <v>1</v>
      </c>
      <c r="R505" s="9"/>
      <c r="S505" s="9"/>
      <c r="T505" s="9">
        <v>1897413.923222</v>
      </c>
      <c r="U505" s="9"/>
      <c r="V505" s="9">
        <v>143820.94026800001</v>
      </c>
      <c r="W505" s="9"/>
      <c r="X505" s="9"/>
      <c r="Y505" s="9">
        <v>28309.240919</v>
      </c>
      <c r="Z505" s="9"/>
      <c r="AA505" s="9"/>
      <c r="AB505" s="9"/>
      <c r="AC505" s="9"/>
      <c r="AD505" s="9"/>
      <c r="AE505" s="9"/>
      <c r="AF505" s="9"/>
      <c r="AG505" s="9"/>
      <c r="AH505" s="10">
        <v>2069544.1044089999</v>
      </c>
      <c r="AI505" s="10">
        <v>4807955.9923720006</v>
      </c>
    </row>
    <row r="506" spans="1:35" s="11" customFormat="1" x14ac:dyDescent="0.25">
      <c r="A506" s="8" t="s">
        <v>1015</v>
      </c>
      <c r="B506" s="8" t="s">
        <v>1016</v>
      </c>
      <c r="C506" s="8" t="s">
        <v>862</v>
      </c>
      <c r="D506" s="9"/>
      <c r="E506" s="9">
        <v>2352468.573905</v>
      </c>
      <c r="F506" s="9"/>
      <c r="G506" s="9">
        <v>95974.089556000006</v>
      </c>
      <c r="H506" s="9"/>
      <c r="I506" s="9"/>
      <c r="J506" s="9"/>
      <c r="K506" s="9"/>
      <c r="L506" s="9">
        <v>20753.128850000001</v>
      </c>
      <c r="M506" s="9"/>
      <c r="N506" s="9"/>
      <c r="O506" s="10">
        <v>2469195.7923110002</v>
      </c>
      <c r="P506" s="46">
        <v>2469195.7923110002</v>
      </c>
      <c r="Q506" s="46" t="b">
        <v>1</v>
      </c>
      <c r="R506" s="9"/>
      <c r="S506" s="9"/>
      <c r="T506" s="9">
        <v>1707483.4648219999</v>
      </c>
      <c r="U506" s="9"/>
      <c r="V506" s="9">
        <v>133343.337635</v>
      </c>
      <c r="W506" s="9"/>
      <c r="X506" s="9"/>
      <c r="Y506" s="9">
        <v>28309.240919</v>
      </c>
      <c r="Z506" s="9"/>
      <c r="AA506" s="9"/>
      <c r="AB506" s="9"/>
      <c r="AC506" s="9">
        <v>93296</v>
      </c>
      <c r="AD506" s="9">
        <v>94290</v>
      </c>
      <c r="AE506" s="9">
        <v>187586</v>
      </c>
      <c r="AF506" s="9"/>
      <c r="AG506" s="9"/>
      <c r="AH506" s="10">
        <v>2056722.0433759999</v>
      </c>
      <c r="AI506" s="10">
        <v>4525917.8356870003</v>
      </c>
    </row>
    <row r="507" spans="1:35" s="11" customFormat="1" x14ac:dyDescent="0.25">
      <c r="A507" s="8" t="s">
        <v>1017</v>
      </c>
      <c r="B507" s="8" t="s">
        <v>1018</v>
      </c>
      <c r="C507" s="8" t="s">
        <v>862</v>
      </c>
      <c r="D507" s="9"/>
      <c r="E507" s="9">
        <v>2373404.6168140001</v>
      </c>
      <c r="F507" s="9"/>
      <c r="G507" s="9">
        <v>68337.562927999999</v>
      </c>
      <c r="H507" s="9"/>
      <c r="I507" s="9"/>
      <c r="J507" s="9"/>
      <c r="K507" s="9"/>
      <c r="L507" s="9">
        <v>29497.25216</v>
      </c>
      <c r="M507" s="9"/>
      <c r="N507" s="9"/>
      <c r="O507" s="10">
        <v>2471239.4319020002</v>
      </c>
      <c r="P507" s="46">
        <v>2471239.4319020002</v>
      </c>
      <c r="Q507" s="46" t="b">
        <v>1</v>
      </c>
      <c r="R507" s="9"/>
      <c r="S507" s="9"/>
      <c r="T507" s="9">
        <v>1722679.3945289999</v>
      </c>
      <c r="U507" s="9"/>
      <c r="V507" s="9">
        <v>94946.029381</v>
      </c>
      <c r="W507" s="9"/>
      <c r="X507" s="9"/>
      <c r="Y507" s="9">
        <v>40237.056488000002</v>
      </c>
      <c r="Z507" s="9"/>
      <c r="AA507" s="9"/>
      <c r="AB507" s="9"/>
      <c r="AC507" s="9">
        <v>65265</v>
      </c>
      <c r="AD507" s="9">
        <v>66588</v>
      </c>
      <c r="AE507" s="9">
        <v>131853</v>
      </c>
      <c r="AF507" s="9"/>
      <c r="AG507" s="9"/>
      <c r="AH507" s="10">
        <v>1989715.480398</v>
      </c>
      <c r="AI507" s="10">
        <v>4460954.9123</v>
      </c>
    </row>
    <row r="508" spans="1:35" s="11" customFormat="1" x14ac:dyDescent="0.25">
      <c r="A508" s="8" t="s">
        <v>1019</v>
      </c>
      <c r="B508" s="8" t="s">
        <v>1020</v>
      </c>
      <c r="C508" s="8" t="s">
        <v>862</v>
      </c>
      <c r="D508" s="9"/>
      <c r="E508" s="9">
        <v>2335125.3594860001</v>
      </c>
      <c r="F508" s="9"/>
      <c r="G508" s="9">
        <v>102571.92428000001</v>
      </c>
      <c r="H508" s="9"/>
      <c r="I508" s="9"/>
      <c r="J508" s="9"/>
      <c r="K508" s="9"/>
      <c r="L508" s="9">
        <v>36430.872509000001</v>
      </c>
      <c r="M508" s="9"/>
      <c r="N508" s="9"/>
      <c r="O508" s="10">
        <v>2474128.156275</v>
      </c>
      <c r="P508" s="46">
        <v>2474128.1562740002</v>
      </c>
      <c r="Q508" s="46" t="b">
        <v>1</v>
      </c>
      <c r="R508" s="9"/>
      <c r="S508" s="9"/>
      <c r="T508" s="9">
        <v>1694895.3043780001</v>
      </c>
      <c r="U508" s="9"/>
      <c r="V508" s="9">
        <v>142510.15867400001</v>
      </c>
      <c r="W508" s="9"/>
      <c r="X508" s="9"/>
      <c r="Y508" s="9">
        <v>49695.173879000002</v>
      </c>
      <c r="Z508" s="9"/>
      <c r="AA508" s="9"/>
      <c r="AB508" s="9"/>
      <c r="AC508" s="9"/>
      <c r="AD508" s="9"/>
      <c r="AE508" s="9"/>
      <c r="AF508" s="9"/>
      <c r="AG508" s="9"/>
      <c r="AH508" s="10">
        <v>1887100.636931</v>
      </c>
      <c r="AI508" s="10">
        <v>4361228.7932059998</v>
      </c>
    </row>
    <row r="509" spans="1:35" s="11" customFormat="1" x14ac:dyDescent="0.25">
      <c r="A509" s="8" t="s">
        <v>1021</v>
      </c>
      <c r="B509" s="8" t="s">
        <v>1022</v>
      </c>
      <c r="C509" s="8" t="s">
        <v>862</v>
      </c>
      <c r="D509" s="9"/>
      <c r="E509" s="9">
        <v>2150993.4144219998</v>
      </c>
      <c r="F509" s="9"/>
      <c r="G509" s="9">
        <v>108412.684863</v>
      </c>
      <c r="H509" s="9"/>
      <c r="I509" s="9"/>
      <c r="J509" s="9"/>
      <c r="K509" s="9"/>
      <c r="L509" s="9">
        <v>32386.087695999999</v>
      </c>
      <c r="M509" s="9"/>
      <c r="N509" s="9"/>
      <c r="O509" s="10">
        <v>2291792.186981</v>
      </c>
      <c r="P509" s="46">
        <v>2291792.1869819998</v>
      </c>
      <c r="Q509" s="46" t="b">
        <v>1</v>
      </c>
      <c r="R509" s="9"/>
      <c r="S509" s="9"/>
      <c r="T509" s="9">
        <v>1561247.5034980001</v>
      </c>
      <c r="U509" s="9"/>
      <c r="V509" s="9">
        <v>150625.12505800001</v>
      </c>
      <c r="W509" s="9"/>
      <c r="X509" s="9"/>
      <c r="Y509" s="9">
        <v>44177.702824</v>
      </c>
      <c r="Z509" s="9"/>
      <c r="AA509" s="9"/>
      <c r="AB509" s="9"/>
      <c r="AC509" s="9">
        <v>104768</v>
      </c>
      <c r="AD509" s="9">
        <v>106933</v>
      </c>
      <c r="AE509" s="9">
        <v>211701</v>
      </c>
      <c r="AF509" s="9"/>
      <c r="AG509" s="9"/>
      <c r="AH509" s="10">
        <v>1967751.3313800001</v>
      </c>
      <c r="AI509" s="10">
        <v>4259543.5183610003</v>
      </c>
    </row>
    <row r="510" spans="1:35" s="11" customFormat="1" x14ac:dyDescent="0.25">
      <c r="A510" s="8" t="s">
        <v>1023</v>
      </c>
      <c r="B510" s="8" t="s">
        <v>1024</v>
      </c>
      <c r="C510" s="8" t="s">
        <v>862</v>
      </c>
      <c r="D510" s="9"/>
      <c r="E510" s="9">
        <v>2248966.0601829998</v>
      </c>
      <c r="F510" s="9"/>
      <c r="G510" s="9">
        <v>56333.123076000003</v>
      </c>
      <c r="H510" s="9"/>
      <c r="I510" s="9"/>
      <c r="J510" s="9"/>
      <c r="K510" s="9"/>
      <c r="L510" s="9">
        <v>29497.25216</v>
      </c>
      <c r="M510" s="9"/>
      <c r="N510" s="9"/>
      <c r="O510" s="10">
        <v>2334796.4354189998</v>
      </c>
      <c r="P510" s="46">
        <v>2334796.4354190002</v>
      </c>
      <c r="Q510" s="46" t="b">
        <v>1</v>
      </c>
      <c r="R510" s="9"/>
      <c r="S510" s="9"/>
      <c r="T510" s="9">
        <v>1632358.6224720001</v>
      </c>
      <c r="U510" s="9"/>
      <c r="V510" s="9">
        <v>78267.443694000001</v>
      </c>
      <c r="W510" s="9"/>
      <c r="X510" s="9"/>
      <c r="Y510" s="9">
        <v>40237.056488000002</v>
      </c>
      <c r="Z510" s="9"/>
      <c r="AA510" s="9"/>
      <c r="AB510" s="9"/>
      <c r="AC510" s="9">
        <v>54830</v>
      </c>
      <c r="AD510" s="9">
        <v>55538</v>
      </c>
      <c r="AE510" s="9">
        <v>110368</v>
      </c>
      <c r="AF510" s="9"/>
      <c r="AG510" s="9"/>
      <c r="AH510" s="10">
        <v>1861231.1226540001</v>
      </c>
      <c r="AI510" s="10">
        <v>4196027.5580730001</v>
      </c>
    </row>
    <row r="511" spans="1:35" s="11" customFormat="1" x14ac:dyDescent="0.25">
      <c r="A511" s="8" t="s">
        <v>1025</v>
      </c>
      <c r="B511" s="8" t="s">
        <v>1026</v>
      </c>
      <c r="C511" s="8" t="s">
        <v>862</v>
      </c>
      <c r="D511" s="9"/>
      <c r="E511" s="9">
        <v>1724516.420108</v>
      </c>
      <c r="F511" s="9"/>
      <c r="G511" s="9">
        <v>62283.875243000002</v>
      </c>
      <c r="H511" s="9"/>
      <c r="I511" s="9"/>
      <c r="J511" s="9"/>
      <c r="K511" s="9"/>
      <c r="L511" s="9">
        <v>23719.166024999999</v>
      </c>
      <c r="M511" s="9"/>
      <c r="N511" s="9"/>
      <c r="O511" s="10">
        <v>1810519.461376</v>
      </c>
      <c r="P511" s="46">
        <v>1810519.461376</v>
      </c>
      <c r="Q511" s="46" t="b">
        <v>1</v>
      </c>
      <c r="R511" s="9"/>
      <c r="S511" s="9"/>
      <c r="T511" s="9">
        <v>1251699.3020909999</v>
      </c>
      <c r="U511" s="9"/>
      <c r="V511" s="9">
        <v>86535.228875000001</v>
      </c>
      <c r="W511" s="9"/>
      <c r="X511" s="9"/>
      <c r="Y511" s="9">
        <v>32355.197630999999</v>
      </c>
      <c r="Z511" s="9"/>
      <c r="AA511" s="9"/>
      <c r="AB511" s="9"/>
      <c r="AC511" s="9">
        <v>60753</v>
      </c>
      <c r="AD511" s="9">
        <v>61178</v>
      </c>
      <c r="AE511" s="9">
        <v>121931</v>
      </c>
      <c r="AF511" s="9"/>
      <c r="AG511" s="9"/>
      <c r="AH511" s="10">
        <v>1492520.728597</v>
      </c>
      <c r="AI511" s="10">
        <v>3303040.189973</v>
      </c>
    </row>
    <row r="512" spans="1:35" s="11" customFormat="1" x14ac:dyDescent="0.25">
      <c r="A512" s="8" t="s">
        <v>1027</v>
      </c>
      <c r="B512" s="8" t="s">
        <v>1028</v>
      </c>
      <c r="C512" s="8" t="s">
        <v>862</v>
      </c>
      <c r="D512" s="9"/>
      <c r="E512" s="9">
        <v>2375718.6420149999</v>
      </c>
      <c r="F512" s="9"/>
      <c r="G512" s="9">
        <v>84958.328762000005</v>
      </c>
      <c r="H512" s="9"/>
      <c r="I512" s="9"/>
      <c r="J512" s="9"/>
      <c r="K512" s="9"/>
      <c r="L512" s="9">
        <v>116168.544177</v>
      </c>
      <c r="M512" s="9"/>
      <c r="N512" s="9"/>
      <c r="O512" s="10">
        <v>2576845.5149539998</v>
      </c>
      <c r="P512" s="46">
        <v>2576845.5149539998</v>
      </c>
      <c r="Q512" s="46" t="b">
        <v>1</v>
      </c>
      <c r="R512" s="9"/>
      <c r="S512" s="9"/>
      <c r="T512" s="9">
        <v>1724358.9747840001</v>
      </c>
      <c r="U512" s="9"/>
      <c r="V512" s="9">
        <v>118038.391085</v>
      </c>
      <c r="W512" s="9"/>
      <c r="X512" s="9"/>
      <c r="Y512" s="9">
        <v>158464.939338</v>
      </c>
      <c r="Z512" s="9"/>
      <c r="AA512" s="9"/>
      <c r="AB512" s="9"/>
      <c r="AC512" s="9">
        <v>82349</v>
      </c>
      <c r="AD512" s="9">
        <v>82961</v>
      </c>
      <c r="AE512" s="9">
        <v>165310</v>
      </c>
      <c r="AF512" s="9"/>
      <c r="AG512" s="9"/>
      <c r="AH512" s="10">
        <v>2166172.3052070001</v>
      </c>
      <c r="AI512" s="10">
        <v>4743017.8201609999</v>
      </c>
    </row>
    <row r="513" spans="1:35" s="11" customFormat="1" x14ac:dyDescent="0.25">
      <c r="A513" s="8" t="s">
        <v>1029</v>
      </c>
      <c r="B513" s="8" t="s">
        <v>1030</v>
      </c>
      <c r="C513" s="8" t="s">
        <v>862</v>
      </c>
      <c r="D513" s="9"/>
      <c r="E513" s="9">
        <v>2511684.6967449998</v>
      </c>
      <c r="F513" s="9"/>
      <c r="G513" s="9">
        <v>85552.698371999999</v>
      </c>
      <c r="H513" s="9"/>
      <c r="I513" s="9"/>
      <c r="J513" s="9"/>
      <c r="K513" s="9"/>
      <c r="L513" s="9">
        <v>44767.819431000004</v>
      </c>
      <c r="M513" s="9"/>
      <c r="N513" s="9"/>
      <c r="O513" s="10">
        <v>2642005.2145479997</v>
      </c>
      <c r="P513" s="46">
        <v>2642005.2145480001</v>
      </c>
      <c r="Q513" s="46" t="b">
        <v>1</v>
      </c>
      <c r="R513" s="9"/>
      <c r="S513" s="9"/>
      <c r="T513" s="9">
        <v>1823046.7076630001</v>
      </c>
      <c r="U513" s="9"/>
      <c r="V513" s="9">
        <v>118864.18925700001</v>
      </c>
      <c r="W513" s="9"/>
      <c r="X513" s="9"/>
      <c r="Y513" s="9">
        <v>61067.562141000002</v>
      </c>
      <c r="Z513" s="9"/>
      <c r="AA513" s="9"/>
      <c r="AB513" s="9"/>
      <c r="AC513" s="9">
        <v>80726</v>
      </c>
      <c r="AD513" s="9">
        <v>83263</v>
      </c>
      <c r="AE513" s="9">
        <v>163989</v>
      </c>
      <c r="AF513" s="9"/>
      <c r="AG513" s="9"/>
      <c r="AH513" s="10">
        <v>2166967.4590610005</v>
      </c>
      <c r="AI513" s="10">
        <v>4808972.6736089997</v>
      </c>
    </row>
    <row r="514" spans="1:35" s="11" customFormat="1" x14ac:dyDescent="0.25">
      <c r="A514" s="8" t="s">
        <v>1031</v>
      </c>
      <c r="B514" s="8" t="s">
        <v>1032</v>
      </c>
      <c r="C514" s="8" t="s">
        <v>862</v>
      </c>
      <c r="D514" s="9"/>
      <c r="E514" s="9">
        <v>2524849.9541110001</v>
      </c>
      <c r="F514" s="9"/>
      <c r="G514" s="9">
        <v>66189.614092000003</v>
      </c>
      <c r="H514" s="9"/>
      <c r="I514" s="9"/>
      <c r="J514" s="9"/>
      <c r="K514" s="9"/>
      <c r="L514" s="9">
        <v>20753.128850000001</v>
      </c>
      <c r="M514" s="9"/>
      <c r="N514" s="9"/>
      <c r="O514" s="10">
        <v>2611792.6970529999</v>
      </c>
      <c r="P514" s="46">
        <v>2611792.6970540001</v>
      </c>
      <c r="Q514" s="46" t="b">
        <v>1</v>
      </c>
      <c r="R514" s="9"/>
      <c r="S514" s="9"/>
      <c r="T514" s="9">
        <v>1832602.397168</v>
      </c>
      <c r="U514" s="9"/>
      <c r="V514" s="9">
        <v>91961.737806000005</v>
      </c>
      <c r="W514" s="9"/>
      <c r="X514" s="9"/>
      <c r="Y514" s="9">
        <v>28309.240919</v>
      </c>
      <c r="Z514" s="9"/>
      <c r="AA514" s="9"/>
      <c r="AB514" s="9">
        <v>15899.352940999999</v>
      </c>
      <c r="AC514" s="9"/>
      <c r="AD514" s="9">
        <v>68656</v>
      </c>
      <c r="AE514" s="9">
        <v>68656</v>
      </c>
      <c r="AF514" s="9"/>
      <c r="AG514" s="9"/>
      <c r="AH514" s="10">
        <v>2037428.728834</v>
      </c>
      <c r="AI514" s="10">
        <v>4649221.4258869998</v>
      </c>
    </row>
    <row r="515" spans="1:35" s="11" customFormat="1" x14ac:dyDescent="0.25">
      <c r="A515" s="8" t="s">
        <v>1033</v>
      </c>
      <c r="B515" s="8" t="s">
        <v>1034</v>
      </c>
      <c r="C515" s="8" t="s">
        <v>862</v>
      </c>
      <c r="D515" s="9"/>
      <c r="E515" s="9">
        <v>4023073.741963</v>
      </c>
      <c r="F515" s="9"/>
      <c r="G515" s="9">
        <v>96722.447381999998</v>
      </c>
      <c r="H515" s="9"/>
      <c r="I515" s="9"/>
      <c r="J515" s="9"/>
      <c r="K515" s="9"/>
      <c r="L515" s="9">
        <v>134534.648147</v>
      </c>
      <c r="M515" s="9"/>
      <c r="N515" s="9"/>
      <c r="O515" s="10">
        <v>4254330.8374920003</v>
      </c>
      <c r="P515" s="46">
        <v>4254330.8374920003</v>
      </c>
      <c r="Q515" s="46" t="b">
        <v>1</v>
      </c>
      <c r="R515" s="9"/>
      <c r="S515" s="9"/>
      <c r="T515" s="9">
        <v>2920052.5645099999</v>
      </c>
      <c r="U515" s="9"/>
      <c r="V515" s="9">
        <v>134383.08212000001</v>
      </c>
      <c r="W515" s="9"/>
      <c r="X515" s="9"/>
      <c r="Y515" s="9">
        <v>183518.05136700001</v>
      </c>
      <c r="Z515" s="9"/>
      <c r="AA515" s="9"/>
      <c r="AB515" s="9"/>
      <c r="AC515" s="9"/>
      <c r="AD515" s="9"/>
      <c r="AE515" s="9"/>
      <c r="AF515" s="9"/>
      <c r="AG515" s="9"/>
      <c r="AH515" s="10">
        <v>3237953.6979970001</v>
      </c>
      <c r="AI515" s="10">
        <v>7492284.5354890004</v>
      </c>
    </row>
    <row r="516" spans="1:35" s="11" customFormat="1" x14ac:dyDescent="0.25">
      <c r="A516" s="8" t="s">
        <v>1035</v>
      </c>
      <c r="B516" s="8" t="s">
        <v>1036</v>
      </c>
      <c r="C516" s="8" t="s">
        <v>862</v>
      </c>
      <c r="D516" s="9"/>
      <c r="E516" s="9">
        <v>2362556.1582530001</v>
      </c>
      <c r="F516" s="9"/>
      <c r="G516" s="9">
        <v>58513.031731000003</v>
      </c>
      <c r="H516" s="9"/>
      <c r="I516" s="9"/>
      <c r="J516" s="9"/>
      <c r="K516" s="9"/>
      <c r="L516" s="9">
        <v>43942.259964999997</v>
      </c>
      <c r="M516" s="9"/>
      <c r="N516" s="9"/>
      <c r="O516" s="10">
        <v>2465011.4499490005</v>
      </c>
      <c r="P516" s="46">
        <v>2465011.4499479998</v>
      </c>
      <c r="Q516" s="46" t="b">
        <v>1</v>
      </c>
      <c r="R516" s="9"/>
      <c r="S516" s="9"/>
      <c r="T516" s="9">
        <v>1714805.298433</v>
      </c>
      <c r="U516" s="9"/>
      <c r="V516" s="9">
        <v>81296.139221000005</v>
      </c>
      <c r="W516" s="9"/>
      <c r="X516" s="9"/>
      <c r="Y516" s="9">
        <v>59941.420536999998</v>
      </c>
      <c r="Z516" s="9"/>
      <c r="AA516" s="9"/>
      <c r="AB516" s="9"/>
      <c r="AC516" s="9">
        <v>57834</v>
      </c>
      <c r="AD516" s="9">
        <v>58644</v>
      </c>
      <c r="AE516" s="9">
        <v>116478</v>
      </c>
      <c r="AF516" s="9"/>
      <c r="AG516" s="9"/>
      <c r="AH516" s="10">
        <v>1972520.8581910001</v>
      </c>
      <c r="AI516" s="10">
        <v>4437532.3081400003</v>
      </c>
    </row>
    <row r="517" spans="1:35" s="11" customFormat="1" x14ac:dyDescent="0.25">
      <c r="A517" s="8" t="s">
        <v>1037</v>
      </c>
      <c r="B517" s="8" t="s">
        <v>1038</v>
      </c>
      <c r="C517" s="8" t="s">
        <v>862</v>
      </c>
      <c r="D517" s="9"/>
      <c r="E517" s="9">
        <v>3227594.407743</v>
      </c>
      <c r="F517" s="9"/>
      <c r="G517" s="9">
        <v>66363.110249999998</v>
      </c>
      <c r="H517" s="9"/>
      <c r="I517" s="9"/>
      <c r="J517" s="9"/>
      <c r="K517" s="9"/>
      <c r="L517" s="9">
        <v>68788.320886999994</v>
      </c>
      <c r="M517" s="9"/>
      <c r="N517" s="9"/>
      <c r="O517" s="10">
        <v>3362745.8388799997</v>
      </c>
      <c r="P517" s="46">
        <v>3362745.8388800002</v>
      </c>
      <c r="Q517" s="46" t="b">
        <v>1</v>
      </c>
      <c r="R517" s="9"/>
      <c r="S517" s="9"/>
      <c r="T517" s="9">
        <v>2342672.775103</v>
      </c>
      <c r="U517" s="9"/>
      <c r="V517" s="9">
        <v>92202.787830999994</v>
      </c>
      <c r="W517" s="9"/>
      <c r="X517" s="9"/>
      <c r="Y517" s="9">
        <v>93833.809949999995</v>
      </c>
      <c r="Z517" s="9"/>
      <c r="AA517" s="9"/>
      <c r="AB517" s="9"/>
      <c r="AC517" s="9"/>
      <c r="AD517" s="9">
        <v>68761</v>
      </c>
      <c r="AE517" s="9">
        <v>68761</v>
      </c>
      <c r="AF517" s="9"/>
      <c r="AG517" s="9"/>
      <c r="AH517" s="10">
        <v>2597470.3728840002</v>
      </c>
      <c r="AI517" s="10">
        <v>5960216.2117640004</v>
      </c>
    </row>
    <row r="518" spans="1:35" s="11" customFormat="1" x14ac:dyDescent="0.25">
      <c r="A518" s="8" t="s">
        <v>1039</v>
      </c>
      <c r="B518" s="8" t="s">
        <v>1040</v>
      </c>
      <c r="C518" s="8" t="s">
        <v>862</v>
      </c>
      <c r="D518" s="9"/>
      <c r="E518" s="9">
        <v>2589098.9132790002</v>
      </c>
      <c r="F518" s="9"/>
      <c r="G518" s="9">
        <v>60770.142024000001</v>
      </c>
      <c r="H518" s="9"/>
      <c r="I518" s="9"/>
      <c r="J518" s="9"/>
      <c r="K518" s="9"/>
      <c r="L518" s="9">
        <v>41053.424428999999</v>
      </c>
      <c r="M518" s="9"/>
      <c r="N518" s="9"/>
      <c r="O518" s="10">
        <v>2690922.4797320003</v>
      </c>
      <c r="P518" s="46">
        <v>2690922.479733</v>
      </c>
      <c r="Q518" s="46" t="b">
        <v>1</v>
      </c>
      <c r="R518" s="9"/>
      <c r="S518" s="9"/>
      <c r="T518" s="9">
        <v>1879235.9788569999</v>
      </c>
      <c r="U518" s="9"/>
      <c r="V518" s="9">
        <v>84432.096242</v>
      </c>
      <c r="W518" s="9"/>
      <c r="X518" s="9"/>
      <c r="Y518" s="9">
        <v>56000.774201</v>
      </c>
      <c r="Z518" s="9"/>
      <c r="AA518" s="9"/>
      <c r="AB518" s="9"/>
      <c r="AC518" s="9"/>
      <c r="AD518" s="9"/>
      <c r="AE518" s="9"/>
      <c r="AF518" s="9"/>
      <c r="AG518" s="9"/>
      <c r="AH518" s="10">
        <v>2019668.8492999999</v>
      </c>
      <c r="AI518" s="10">
        <v>4710591.3290320002</v>
      </c>
    </row>
    <row r="519" spans="1:35" s="11" customFormat="1" x14ac:dyDescent="0.25">
      <c r="A519" s="8" t="s">
        <v>1041</v>
      </c>
      <c r="B519" s="8" t="s">
        <v>1042</v>
      </c>
      <c r="C519" s="8" t="s">
        <v>862</v>
      </c>
      <c r="D519" s="9"/>
      <c r="E519" s="9">
        <v>2777441.9224399999</v>
      </c>
      <c r="F519" s="9"/>
      <c r="G519" s="9">
        <v>139158.03019200001</v>
      </c>
      <c r="H519" s="9"/>
      <c r="I519" s="9"/>
      <c r="J519" s="9"/>
      <c r="K519" s="9"/>
      <c r="L519" s="9">
        <v>42085.269995000002</v>
      </c>
      <c r="M519" s="9"/>
      <c r="N519" s="9"/>
      <c r="O519" s="10">
        <v>2958685.222627</v>
      </c>
      <c r="P519" s="46">
        <v>2958685.2226280002</v>
      </c>
      <c r="Q519" s="46" t="b">
        <v>1</v>
      </c>
      <c r="R519" s="9"/>
      <c r="S519" s="9"/>
      <c r="T519" s="9">
        <v>2015940.280638</v>
      </c>
      <c r="U519" s="9"/>
      <c r="V519" s="9">
        <v>193341.726819</v>
      </c>
      <c r="W519" s="9"/>
      <c r="X519" s="9"/>
      <c r="Y519" s="9">
        <v>57408.309659999999</v>
      </c>
      <c r="Z519" s="9"/>
      <c r="AA519" s="9"/>
      <c r="AB519" s="9"/>
      <c r="AC519" s="9"/>
      <c r="AD519" s="9"/>
      <c r="AE519" s="9"/>
      <c r="AF519" s="9"/>
      <c r="AG519" s="9"/>
      <c r="AH519" s="10">
        <v>2266690.317117</v>
      </c>
      <c r="AI519" s="10">
        <v>5225375.539744</v>
      </c>
    </row>
    <row r="520" spans="1:35" s="11" customFormat="1" x14ac:dyDescent="0.25">
      <c r="A520" s="8" t="s">
        <v>1043</v>
      </c>
      <c r="B520" s="8" t="s">
        <v>1044</v>
      </c>
      <c r="C520" s="8" t="s">
        <v>862</v>
      </c>
      <c r="D520" s="9"/>
      <c r="E520" s="9">
        <v>1957760.482168</v>
      </c>
      <c r="F520" s="9"/>
      <c r="G520" s="9">
        <v>95454.016147000002</v>
      </c>
      <c r="H520" s="9"/>
      <c r="I520" s="9"/>
      <c r="J520" s="9"/>
      <c r="K520" s="9"/>
      <c r="L520" s="9">
        <v>38164.17383</v>
      </c>
      <c r="M520" s="9"/>
      <c r="N520" s="9"/>
      <c r="O520" s="10">
        <v>2091378.672145</v>
      </c>
      <c r="P520" s="46">
        <v>2091378.672145</v>
      </c>
      <c r="Q520" s="46" t="b">
        <v>1</v>
      </c>
      <c r="R520" s="9"/>
      <c r="S520" s="9"/>
      <c r="T520" s="9">
        <v>1420993.967131</v>
      </c>
      <c r="U520" s="9"/>
      <c r="V520" s="9">
        <v>132620.76423599999</v>
      </c>
      <c r="W520" s="9"/>
      <c r="X520" s="9"/>
      <c r="Y520" s="9">
        <v>52059.561680999999</v>
      </c>
      <c r="Z520" s="9"/>
      <c r="AA520" s="9"/>
      <c r="AB520" s="9"/>
      <c r="AC520" s="9"/>
      <c r="AD520" s="9"/>
      <c r="AE520" s="9"/>
      <c r="AF520" s="9"/>
      <c r="AG520" s="9"/>
      <c r="AH520" s="10">
        <v>1605674.293048</v>
      </c>
      <c r="AI520" s="10">
        <v>3697052.9651929997</v>
      </c>
    </row>
    <row r="521" spans="1:35" s="11" customFormat="1" x14ac:dyDescent="0.25">
      <c r="A521" s="8" t="s">
        <v>1045</v>
      </c>
      <c r="B521" s="8" t="s">
        <v>1046</v>
      </c>
      <c r="C521" s="8" t="s">
        <v>862</v>
      </c>
      <c r="D521" s="9"/>
      <c r="E521" s="9">
        <v>3239654.2818129999</v>
      </c>
      <c r="F521" s="9"/>
      <c r="G521" s="9">
        <v>101249.949972</v>
      </c>
      <c r="H521" s="9"/>
      <c r="I521" s="9"/>
      <c r="J521" s="9"/>
      <c r="K521" s="9"/>
      <c r="L521" s="9">
        <v>46831.510563000003</v>
      </c>
      <c r="M521" s="9"/>
      <c r="N521" s="9"/>
      <c r="O521" s="10">
        <v>3387735.7423479999</v>
      </c>
      <c r="P521" s="46">
        <v>3387735.7423479999</v>
      </c>
      <c r="Q521" s="46" t="b">
        <v>1</v>
      </c>
      <c r="R521" s="9"/>
      <c r="S521" s="9"/>
      <c r="T521" s="9">
        <v>2351426.1483849999</v>
      </c>
      <c r="U521" s="9"/>
      <c r="V521" s="9">
        <v>140673.44975299999</v>
      </c>
      <c r="W521" s="9"/>
      <c r="X521" s="9"/>
      <c r="Y521" s="9">
        <v>63882.633057999999</v>
      </c>
      <c r="Z521" s="9"/>
      <c r="AA521" s="9"/>
      <c r="AB521" s="9"/>
      <c r="AC521" s="9">
        <v>98586</v>
      </c>
      <c r="AD521" s="9">
        <v>98276</v>
      </c>
      <c r="AE521" s="9">
        <v>196862</v>
      </c>
      <c r="AF521" s="9"/>
      <c r="AG521" s="9"/>
      <c r="AH521" s="10">
        <v>2752844.2311959998</v>
      </c>
      <c r="AI521" s="10">
        <v>6140579.9735439997</v>
      </c>
    </row>
    <row r="522" spans="1:35" s="11" customFormat="1" x14ac:dyDescent="0.25">
      <c r="A522" s="8" t="s">
        <v>1047</v>
      </c>
      <c r="B522" s="8" t="s">
        <v>1048</v>
      </c>
      <c r="C522" s="8" t="s">
        <v>862</v>
      </c>
      <c r="D522" s="9"/>
      <c r="E522" s="9">
        <v>3776196.5268250001</v>
      </c>
      <c r="F522" s="9"/>
      <c r="G522" s="9">
        <v>79609.832395000005</v>
      </c>
      <c r="H522" s="9"/>
      <c r="I522" s="9"/>
      <c r="J522" s="9"/>
      <c r="K522" s="9"/>
      <c r="L522" s="9">
        <v>38164.17383</v>
      </c>
      <c r="M522" s="9"/>
      <c r="N522" s="9"/>
      <c r="O522" s="10">
        <v>3893970.5330500002</v>
      </c>
      <c r="P522" s="46">
        <v>3893970.5330500002</v>
      </c>
      <c r="Q522" s="46" t="b">
        <v>1</v>
      </c>
      <c r="R522" s="9"/>
      <c r="S522" s="9"/>
      <c r="T522" s="9">
        <v>2740862.5989709999</v>
      </c>
      <c r="U522" s="9"/>
      <c r="V522" s="9">
        <v>110607.36089500001</v>
      </c>
      <c r="W522" s="9"/>
      <c r="X522" s="9"/>
      <c r="Y522" s="9">
        <v>52059.561680999999</v>
      </c>
      <c r="Z522" s="9"/>
      <c r="AA522" s="9"/>
      <c r="AB522" s="9"/>
      <c r="AC522" s="9">
        <v>78079</v>
      </c>
      <c r="AD522" s="9">
        <v>78752</v>
      </c>
      <c r="AE522" s="9">
        <v>156831</v>
      </c>
      <c r="AF522" s="9"/>
      <c r="AG522" s="9"/>
      <c r="AH522" s="10">
        <v>3060360.5215469999</v>
      </c>
      <c r="AI522" s="10">
        <v>6954331.0545969997</v>
      </c>
    </row>
    <row r="523" spans="1:35" s="11" customFormat="1" x14ac:dyDescent="0.25">
      <c r="A523" s="8" t="s">
        <v>1049</v>
      </c>
      <c r="B523" s="8" t="s">
        <v>1050</v>
      </c>
      <c r="C523" s="8" t="s">
        <v>862</v>
      </c>
      <c r="D523" s="9"/>
      <c r="E523" s="9">
        <v>4431955.6006370001</v>
      </c>
      <c r="F523" s="9"/>
      <c r="G523" s="9">
        <v>102414.20050000001</v>
      </c>
      <c r="H523" s="9"/>
      <c r="I523" s="9"/>
      <c r="J523" s="9"/>
      <c r="K523" s="9"/>
      <c r="L523" s="9">
        <v>52609.596698000001</v>
      </c>
      <c r="M523" s="9"/>
      <c r="N523" s="9"/>
      <c r="O523" s="10">
        <v>4586979.3978350004</v>
      </c>
      <c r="P523" s="46">
        <v>4586979.3978350004</v>
      </c>
      <c r="Q523" s="46" t="b">
        <v>1</v>
      </c>
      <c r="R523" s="9"/>
      <c r="S523" s="9"/>
      <c r="T523" s="9">
        <v>3216829.7544359998</v>
      </c>
      <c r="U523" s="9"/>
      <c r="V523" s="9">
        <v>142291.02228800001</v>
      </c>
      <c r="W523" s="9"/>
      <c r="X523" s="9"/>
      <c r="Y523" s="9">
        <v>71764.491915000006</v>
      </c>
      <c r="Z523" s="9"/>
      <c r="AA523" s="9"/>
      <c r="AB523" s="9"/>
      <c r="AC523" s="9">
        <v>95771</v>
      </c>
      <c r="AD523" s="9">
        <v>102974</v>
      </c>
      <c r="AE523" s="9">
        <v>198745</v>
      </c>
      <c r="AF523" s="9"/>
      <c r="AG523" s="9"/>
      <c r="AH523" s="10">
        <v>3629630.2686390001</v>
      </c>
      <c r="AI523" s="10">
        <v>8216609.6664740006</v>
      </c>
    </row>
    <row r="524" spans="1:35" s="11" customFormat="1" x14ac:dyDescent="0.25">
      <c r="A524" s="8" t="s">
        <v>1051</v>
      </c>
      <c r="B524" s="8" t="s">
        <v>1052</v>
      </c>
      <c r="C524" s="8" t="s">
        <v>862</v>
      </c>
      <c r="D524" s="9"/>
      <c r="E524" s="9">
        <v>1977971.636438</v>
      </c>
      <c r="F524" s="9"/>
      <c r="G524" s="9">
        <v>87424.630594000002</v>
      </c>
      <c r="H524" s="9"/>
      <c r="I524" s="9"/>
      <c r="J524" s="9"/>
      <c r="K524" s="9"/>
      <c r="L524" s="9">
        <v>23719.166024999999</v>
      </c>
      <c r="M524" s="9"/>
      <c r="N524" s="9"/>
      <c r="O524" s="10">
        <v>2089115.4330569999</v>
      </c>
      <c r="P524" s="46">
        <v>2089115.4330579999</v>
      </c>
      <c r="Q524" s="46" t="b">
        <v>1</v>
      </c>
      <c r="R524" s="9"/>
      <c r="S524" s="9"/>
      <c r="T524" s="9">
        <v>1435663.7536279999</v>
      </c>
      <c r="U524" s="9"/>
      <c r="V524" s="9">
        <v>121464.99215599999</v>
      </c>
      <c r="W524" s="9"/>
      <c r="X524" s="9"/>
      <c r="Y524" s="9">
        <v>32355.197630999999</v>
      </c>
      <c r="Z524" s="9"/>
      <c r="AA524" s="9"/>
      <c r="AB524" s="9"/>
      <c r="AC524" s="9"/>
      <c r="AD524" s="9"/>
      <c r="AE524" s="9"/>
      <c r="AF524" s="9"/>
      <c r="AG524" s="9"/>
      <c r="AH524" s="10">
        <v>1589483.9434150001</v>
      </c>
      <c r="AI524" s="10">
        <v>3678599.376472</v>
      </c>
    </row>
    <row r="525" spans="1:35" s="11" customFormat="1" x14ac:dyDescent="0.25">
      <c r="A525" s="8" t="s">
        <v>1053</v>
      </c>
      <c r="B525" s="8" t="s">
        <v>1054</v>
      </c>
      <c r="C525" s="8" t="s">
        <v>862</v>
      </c>
      <c r="D525" s="9"/>
      <c r="E525" s="9">
        <v>2050767.755935</v>
      </c>
      <c r="F525" s="9"/>
      <c r="G525" s="9">
        <v>68111.353824000005</v>
      </c>
      <c r="H525" s="9"/>
      <c r="I525" s="9"/>
      <c r="J525" s="9"/>
      <c r="K525" s="9"/>
      <c r="L525" s="9">
        <v>36430.872509000001</v>
      </c>
      <c r="M525" s="9"/>
      <c r="N525" s="9"/>
      <c r="O525" s="10">
        <v>2155309.982268</v>
      </c>
      <c r="P525" s="46">
        <v>2155309.982268</v>
      </c>
      <c r="Q525" s="46" t="b">
        <v>1</v>
      </c>
      <c r="R525" s="9"/>
      <c r="S525" s="9"/>
      <c r="T525" s="9">
        <v>1488501.0887249999</v>
      </c>
      <c r="U525" s="9"/>
      <c r="V525" s="9">
        <v>94631.741668999995</v>
      </c>
      <c r="W525" s="9"/>
      <c r="X525" s="9"/>
      <c r="Y525" s="9">
        <v>49695.173879000002</v>
      </c>
      <c r="Z525" s="9"/>
      <c r="AA525" s="9"/>
      <c r="AB525" s="9"/>
      <c r="AC525" s="9"/>
      <c r="AD525" s="9"/>
      <c r="AE525" s="9"/>
      <c r="AF525" s="9"/>
      <c r="AG525" s="9"/>
      <c r="AH525" s="10">
        <v>1632828.0042729997</v>
      </c>
      <c r="AI525" s="10">
        <v>3788137.9865409997</v>
      </c>
    </row>
    <row r="526" spans="1:35" s="11" customFormat="1" x14ac:dyDescent="0.25">
      <c r="A526" s="8" t="s">
        <v>1055</v>
      </c>
      <c r="B526" s="8" t="s">
        <v>1056</v>
      </c>
      <c r="C526" s="8" t="s">
        <v>862</v>
      </c>
      <c r="D526" s="9"/>
      <c r="E526" s="9">
        <v>3756979.7875259998</v>
      </c>
      <c r="F526" s="9"/>
      <c r="G526" s="9">
        <v>68586.600474999999</v>
      </c>
      <c r="H526" s="9"/>
      <c r="I526" s="9"/>
      <c r="J526" s="9"/>
      <c r="K526" s="9"/>
      <c r="L526" s="9">
        <v>44974.105531000001</v>
      </c>
      <c r="M526" s="9"/>
      <c r="N526" s="9"/>
      <c r="O526" s="10">
        <v>3870540.4935320001</v>
      </c>
      <c r="P526" s="46">
        <v>3870540.4935320001</v>
      </c>
      <c r="Q526" s="46" t="b">
        <v>1</v>
      </c>
      <c r="R526" s="9"/>
      <c r="S526" s="9"/>
      <c r="T526" s="9">
        <v>2726914.584973</v>
      </c>
      <c r="U526" s="9"/>
      <c r="V526" s="9">
        <v>95292.034201000002</v>
      </c>
      <c r="W526" s="9"/>
      <c r="X526" s="9"/>
      <c r="Y526" s="9">
        <v>61348.955995999997</v>
      </c>
      <c r="Z526" s="9"/>
      <c r="AA526" s="9"/>
      <c r="AB526" s="9"/>
      <c r="AC526" s="9"/>
      <c r="AD526" s="9"/>
      <c r="AE526" s="9"/>
      <c r="AF526" s="9">
        <v>1859395</v>
      </c>
      <c r="AG526" s="9"/>
      <c r="AH526" s="10">
        <v>4742950.5751700001</v>
      </c>
      <c r="AI526" s="10">
        <v>8613491.0687020011</v>
      </c>
    </row>
    <row r="527" spans="1:35" s="11" customFormat="1" x14ac:dyDescent="0.25">
      <c r="A527" s="8" t="s">
        <v>1057</v>
      </c>
      <c r="B527" s="8" t="s">
        <v>1058</v>
      </c>
      <c r="C527" s="8" t="s">
        <v>862</v>
      </c>
      <c r="D527" s="9"/>
      <c r="E527" s="9">
        <v>2573583.5763249998</v>
      </c>
      <c r="F527" s="9"/>
      <c r="G527" s="9">
        <v>66274.286858000007</v>
      </c>
      <c r="H527" s="9"/>
      <c r="I527" s="9"/>
      <c r="J527" s="9"/>
      <c r="K527" s="9"/>
      <c r="L527" s="9">
        <v>29497.25216</v>
      </c>
      <c r="M527" s="9"/>
      <c r="N527" s="9"/>
      <c r="O527" s="10">
        <v>2669355.1153429998</v>
      </c>
      <c r="P527" s="46">
        <v>2669355.1153429998</v>
      </c>
      <c r="Q527" s="46" t="b">
        <v>1</v>
      </c>
      <c r="R527" s="9"/>
      <c r="S527" s="9"/>
      <c r="T527" s="9">
        <v>1867974.539876</v>
      </c>
      <c r="U527" s="9"/>
      <c r="V527" s="9">
        <v>92079.379444999999</v>
      </c>
      <c r="W527" s="9"/>
      <c r="X527" s="9"/>
      <c r="Y527" s="9">
        <v>40237.056488000002</v>
      </c>
      <c r="Z527" s="9"/>
      <c r="AA527" s="9"/>
      <c r="AB527" s="9"/>
      <c r="AC527" s="9">
        <v>65956</v>
      </c>
      <c r="AD527" s="9">
        <v>66138</v>
      </c>
      <c r="AE527" s="9">
        <v>132094</v>
      </c>
      <c r="AF527" s="9"/>
      <c r="AG527" s="9"/>
      <c r="AH527" s="10">
        <v>2132384.9758090004</v>
      </c>
      <c r="AI527" s="10">
        <v>4801740.0911520002</v>
      </c>
    </row>
    <row r="528" spans="1:35" s="11" customFormat="1" x14ac:dyDescent="0.25">
      <c r="A528" s="8" t="s">
        <v>1059</v>
      </c>
      <c r="B528" s="8" t="s">
        <v>1060</v>
      </c>
      <c r="C528" s="8" t="s">
        <v>862</v>
      </c>
      <c r="D528" s="9"/>
      <c r="E528" s="9">
        <v>1677478.9031229999</v>
      </c>
      <c r="F528" s="9"/>
      <c r="G528" s="9">
        <v>58308.405879999998</v>
      </c>
      <c r="H528" s="9"/>
      <c r="I528" s="9"/>
      <c r="J528" s="9"/>
      <c r="K528" s="9"/>
      <c r="L528" s="9">
        <v>20753.128850000001</v>
      </c>
      <c r="M528" s="9"/>
      <c r="N528" s="9"/>
      <c r="O528" s="10">
        <v>1756540.4378529999</v>
      </c>
      <c r="P528" s="46">
        <v>1756540.4378539999</v>
      </c>
      <c r="Q528" s="46" t="b">
        <v>1</v>
      </c>
      <c r="R528" s="9"/>
      <c r="S528" s="9"/>
      <c r="T528" s="9">
        <v>1217558.237097</v>
      </c>
      <c r="U528" s="9"/>
      <c r="V528" s="9">
        <v>81011.838594000001</v>
      </c>
      <c r="W528" s="9"/>
      <c r="X528" s="9"/>
      <c r="Y528" s="9">
        <v>28309.240919</v>
      </c>
      <c r="Z528" s="9"/>
      <c r="AA528" s="9"/>
      <c r="AB528" s="9"/>
      <c r="AC528" s="9">
        <v>56627</v>
      </c>
      <c r="AD528" s="9">
        <v>59015</v>
      </c>
      <c r="AE528" s="9">
        <v>115642</v>
      </c>
      <c r="AF528" s="9"/>
      <c r="AG528" s="9"/>
      <c r="AH528" s="10">
        <v>1442521.3166100001</v>
      </c>
      <c r="AI528" s="10">
        <v>3199061.7544630002</v>
      </c>
    </row>
    <row r="529" spans="1:35" s="11" customFormat="1" x14ac:dyDescent="0.25">
      <c r="A529" s="8" t="s">
        <v>1061</v>
      </c>
      <c r="B529" s="8" t="s">
        <v>1062</v>
      </c>
      <c r="C529" s="8" t="s">
        <v>862</v>
      </c>
      <c r="D529" s="9"/>
      <c r="E529" s="9">
        <v>3185927.958207</v>
      </c>
      <c r="F529" s="9"/>
      <c r="G529" s="9">
        <v>56245.544871999999</v>
      </c>
      <c r="H529" s="9"/>
      <c r="I529" s="9"/>
      <c r="J529" s="9"/>
      <c r="K529" s="9"/>
      <c r="L529" s="9">
        <v>25906.545805999998</v>
      </c>
      <c r="M529" s="9"/>
      <c r="N529" s="9"/>
      <c r="O529" s="10">
        <v>3268080.0488849999</v>
      </c>
      <c r="P529" s="46">
        <v>3268080.0488860002</v>
      </c>
      <c r="Q529" s="46" t="b">
        <v>1</v>
      </c>
      <c r="R529" s="9"/>
      <c r="S529" s="9"/>
      <c r="T529" s="9">
        <v>2312430.1719030002</v>
      </c>
      <c r="U529" s="9"/>
      <c r="V529" s="9">
        <v>78145.765333000003</v>
      </c>
      <c r="W529" s="9"/>
      <c r="X529" s="9"/>
      <c r="Y529" s="9">
        <v>35338.991624000002</v>
      </c>
      <c r="Z529" s="9"/>
      <c r="AA529" s="9"/>
      <c r="AB529" s="9"/>
      <c r="AC529" s="9">
        <v>53423</v>
      </c>
      <c r="AD529" s="9">
        <v>53391</v>
      </c>
      <c r="AE529" s="9">
        <v>106814</v>
      </c>
      <c r="AF529" s="9">
        <v>1272186</v>
      </c>
      <c r="AG529" s="9"/>
      <c r="AH529" s="10">
        <v>3804914.9288600003</v>
      </c>
      <c r="AI529" s="10">
        <v>7072994.9777450003</v>
      </c>
    </row>
    <row r="530" spans="1:35" s="11" customFormat="1" x14ac:dyDescent="0.25">
      <c r="A530" s="8" t="s">
        <v>1063</v>
      </c>
      <c r="B530" s="8" t="s">
        <v>1064</v>
      </c>
      <c r="C530" s="8" t="s">
        <v>862</v>
      </c>
      <c r="D530" s="9"/>
      <c r="E530" s="9">
        <v>5081378.2719820002</v>
      </c>
      <c r="F530" s="9"/>
      <c r="G530" s="9">
        <v>86678.348081000004</v>
      </c>
      <c r="H530" s="9"/>
      <c r="I530" s="9"/>
      <c r="J530" s="9"/>
      <c r="K530" s="9"/>
      <c r="L530" s="9">
        <v>38741.940938</v>
      </c>
      <c r="M530" s="9"/>
      <c r="N530" s="9"/>
      <c r="O530" s="10">
        <v>5206798.561001</v>
      </c>
      <c r="P530" s="46">
        <v>5206798.5609999998</v>
      </c>
      <c r="Q530" s="46" t="b">
        <v>1</v>
      </c>
      <c r="R530" s="9"/>
      <c r="S530" s="9"/>
      <c r="T530" s="9">
        <v>3688197.7826009998</v>
      </c>
      <c r="U530" s="9"/>
      <c r="V530" s="9">
        <v>120428.13104399999</v>
      </c>
      <c r="W530" s="9"/>
      <c r="X530" s="9"/>
      <c r="Y530" s="9">
        <v>52847.690948000003</v>
      </c>
      <c r="Z530" s="9"/>
      <c r="AA530" s="9"/>
      <c r="AB530" s="9"/>
      <c r="AC530" s="9"/>
      <c r="AD530" s="9"/>
      <c r="AE530" s="9"/>
      <c r="AF530" s="9"/>
      <c r="AG530" s="9"/>
      <c r="AH530" s="10">
        <v>3861473.6045929999</v>
      </c>
      <c r="AI530" s="10">
        <v>9068272.1655940004</v>
      </c>
    </row>
    <row r="531" spans="1:35" s="11" customFormat="1" x14ac:dyDescent="0.25">
      <c r="A531" s="8" t="s">
        <v>1065</v>
      </c>
      <c r="B531" s="8" t="s">
        <v>1066</v>
      </c>
      <c r="C531" s="8" t="s">
        <v>862</v>
      </c>
      <c r="D531" s="9"/>
      <c r="E531" s="9">
        <v>3588808.1249859999</v>
      </c>
      <c r="F531" s="9"/>
      <c r="G531" s="9">
        <v>65411.371760000002</v>
      </c>
      <c r="H531" s="9"/>
      <c r="I531" s="9"/>
      <c r="J531" s="9"/>
      <c r="K531" s="9"/>
      <c r="L531" s="9">
        <v>41053.424428999999</v>
      </c>
      <c r="M531" s="9"/>
      <c r="N531" s="9"/>
      <c r="O531" s="10">
        <v>3695272.9211749998</v>
      </c>
      <c r="P531" s="46">
        <v>3695272.9211749998</v>
      </c>
      <c r="Q531" s="46" t="b">
        <v>1</v>
      </c>
      <c r="R531" s="9"/>
      <c r="S531" s="9"/>
      <c r="T531" s="9">
        <v>2604851.176252</v>
      </c>
      <c r="U531" s="9"/>
      <c r="V531" s="9">
        <v>90880.472743000006</v>
      </c>
      <c r="W531" s="9"/>
      <c r="X531" s="9"/>
      <c r="Y531" s="9">
        <v>56000.774201</v>
      </c>
      <c r="Z531" s="9"/>
      <c r="AA531" s="9"/>
      <c r="AB531" s="9"/>
      <c r="AC531" s="9">
        <v>62279</v>
      </c>
      <c r="AD531" s="9">
        <v>64410</v>
      </c>
      <c r="AE531" s="9">
        <v>126689</v>
      </c>
      <c r="AF531" s="9">
        <v>1025539</v>
      </c>
      <c r="AG531" s="9"/>
      <c r="AH531" s="10">
        <v>3903960.423196</v>
      </c>
      <c r="AI531" s="10">
        <v>7599233.3443710003</v>
      </c>
    </row>
    <row r="532" spans="1:35" s="11" customFormat="1" x14ac:dyDescent="0.25">
      <c r="A532" s="8" t="s">
        <v>1067</v>
      </c>
      <c r="B532" s="8" t="s">
        <v>1068</v>
      </c>
      <c r="C532" s="8" t="s">
        <v>862</v>
      </c>
      <c r="D532" s="9"/>
      <c r="E532" s="9">
        <v>4869502.4096069997</v>
      </c>
      <c r="F532" s="9"/>
      <c r="G532" s="9">
        <v>108388.196171</v>
      </c>
      <c r="H532" s="9"/>
      <c r="I532" s="9"/>
      <c r="J532" s="9"/>
      <c r="K532" s="9"/>
      <c r="L532" s="9">
        <v>68098.901947000006</v>
      </c>
      <c r="M532" s="9"/>
      <c r="N532" s="9"/>
      <c r="O532" s="10">
        <v>5045989.5077249995</v>
      </c>
      <c r="P532" s="46">
        <v>5045989.5077240001</v>
      </c>
      <c r="Q532" s="46" t="b">
        <v>1</v>
      </c>
      <c r="R532" s="9"/>
      <c r="S532" s="9"/>
      <c r="T532" s="9">
        <v>3534412.7180039999</v>
      </c>
      <c r="U532" s="9"/>
      <c r="V532" s="9">
        <v>150591.10125099999</v>
      </c>
      <c r="W532" s="9"/>
      <c r="X532" s="9"/>
      <c r="Y532" s="9">
        <v>92893.376967000004</v>
      </c>
      <c r="Z532" s="9"/>
      <c r="AA532" s="9"/>
      <c r="AB532" s="9"/>
      <c r="AC532" s="9"/>
      <c r="AD532" s="9"/>
      <c r="AE532" s="9"/>
      <c r="AF532" s="9"/>
      <c r="AG532" s="9"/>
      <c r="AH532" s="10">
        <v>3777897.1962219998</v>
      </c>
      <c r="AI532" s="10">
        <v>8823886.7039470002</v>
      </c>
    </row>
    <row r="533" spans="1:35" s="11" customFormat="1" x14ac:dyDescent="0.25">
      <c r="A533" s="8" t="s">
        <v>1069</v>
      </c>
      <c r="B533" s="8" t="s">
        <v>1070</v>
      </c>
      <c r="C533" s="8" t="s">
        <v>862</v>
      </c>
      <c r="D533" s="9"/>
      <c r="E533" s="9">
        <v>1175872.2095009999</v>
      </c>
      <c r="F533" s="9"/>
      <c r="G533" s="9">
        <v>32648.822306999999</v>
      </c>
      <c r="H533" s="9"/>
      <c r="I533" s="9"/>
      <c r="J533" s="9"/>
      <c r="K533" s="9"/>
      <c r="L533" s="9">
        <v>20753.128850000001</v>
      </c>
      <c r="M533" s="9"/>
      <c r="N533" s="9"/>
      <c r="O533" s="10">
        <v>1229274.1606579998</v>
      </c>
      <c r="P533" s="46">
        <v>1229274.160658</v>
      </c>
      <c r="Q533" s="46" t="b">
        <v>1</v>
      </c>
      <c r="R533" s="9"/>
      <c r="S533" s="9"/>
      <c r="T533" s="9">
        <v>853478.927088</v>
      </c>
      <c r="U533" s="9"/>
      <c r="V533" s="9">
        <v>45361.231936999997</v>
      </c>
      <c r="W533" s="9"/>
      <c r="X533" s="9"/>
      <c r="Y533" s="9">
        <v>28309.240919</v>
      </c>
      <c r="Z533" s="9"/>
      <c r="AA533" s="9"/>
      <c r="AB533" s="9">
        <v>20651.470588</v>
      </c>
      <c r="AC533" s="9">
        <v>31472</v>
      </c>
      <c r="AD533" s="9">
        <v>32048</v>
      </c>
      <c r="AE533" s="9">
        <v>63520</v>
      </c>
      <c r="AF533" s="9"/>
      <c r="AG533" s="9"/>
      <c r="AH533" s="10">
        <v>1011320.870532</v>
      </c>
      <c r="AI533" s="10">
        <v>2240595.0311899995</v>
      </c>
    </row>
    <row r="534" spans="1:35" s="11" customFormat="1" x14ac:dyDescent="0.25">
      <c r="A534" s="8" t="s">
        <v>1071</v>
      </c>
      <c r="B534" s="8" t="s">
        <v>1072</v>
      </c>
      <c r="C534" s="8" t="s">
        <v>862</v>
      </c>
      <c r="D534" s="9"/>
      <c r="E534" s="9">
        <v>1885841.021377</v>
      </c>
      <c r="F534" s="9"/>
      <c r="G534" s="9">
        <v>57093.517717000002</v>
      </c>
      <c r="H534" s="9"/>
      <c r="I534" s="9"/>
      <c r="J534" s="9"/>
      <c r="K534" s="9"/>
      <c r="L534" s="9">
        <v>35275.338294000001</v>
      </c>
      <c r="M534" s="9"/>
      <c r="N534" s="9"/>
      <c r="O534" s="10">
        <v>1978209.877388</v>
      </c>
      <c r="P534" s="46">
        <v>1978209.877388</v>
      </c>
      <c r="Q534" s="46" t="b">
        <v>1</v>
      </c>
      <c r="R534" s="9"/>
      <c r="S534" s="9"/>
      <c r="T534" s="9">
        <v>1368792.9339429999</v>
      </c>
      <c r="U534" s="9"/>
      <c r="V534" s="9">
        <v>79323.911745999998</v>
      </c>
      <c r="W534" s="9"/>
      <c r="X534" s="9"/>
      <c r="Y534" s="9">
        <v>48118.915345000001</v>
      </c>
      <c r="Z534" s="9"/>
      <c r="AA534" s="9"/>
      <c r="AB534" s="9"/>
      <c r="AC534" s="9">
        <v>54726</v>
      </c>
      <c r="AD534" s="9">
        <v>54525</v>
      </c>
      <c r="AE534" s="9">
        <v>109251</v>
      </c>
      <c r="AF534" s="9"/>
      <c r="AG534" s="9"/>
      <c r="AH534" s="10">
        <v>1605486.761034</v>
      </c>
      <c r="AI534" s="10">
        <v>3583696.6384220002</v>
      </c>
    </row>
    <row r="535" spans="1:35" s="11" customFormat="1" x14ac:dyDescent="0.25">
      <c r="A535" s="8" t="s">
        <v>1073</v>
      </c>
      <c r="B535" s="8" t="s">
        <v>1074</v>
      </c>
      <c r="C535" s="8" t="s">
        <v>862</v>
      </c>
      <c r="D535" s="9"/>
      <c r="E535" s="9">
        <v>2027202.674014</v>
      </c>
      <c r="F535" s="9"/>
      <c r="G535" s="9">
        <v>78761.029425000001</v>
      </c>
      <c r="H535" s="9"/>
      <c r="I535" s="9"/>
      <c r="J535" s="9"/>
      <c r="K535" s="9"/>
      <c r="L535" s="9">
        <v>23719.166024999999</v>
      </c>
      <c r="M535" s="9"/>
      <c r="N535" s="9"/>
      <c r="O535" s="10">
        <v>2129682.8694640002</v>
      </c>
      <c r="P535" s="46">
        <v>2129682.8694640002</v>
      </c>
      <c r="Q535" s="46" t="b">
        <v>1</v>
      </c>
      <c r="R535" s="9"/>
      <c r="S535" s="9"/>
      <c r="T535" s="9">
        <v>1471396.933467</v>
      </c>
      <c r="U535" s="9"/>
      <c r="V535" s="9">
        <v>109428.061133</v>
      </c>
      <c r="W535" s="9"/>
      <c r="X535" s="9"/>
      <c r="Y535" s="9">
        <v>32355.197630999999</v>
      </c>
      <c r="Z535" s="9"/>
      <c r="AA535" s="9"/>
      <c r="AB535" s="9"/>
      <c r="AC535" s="9">
        <v>76979</v>
      </c>
      <c r="AD535" s="9">
        <v>77094</v>
      </c>
      <c r="AE535" s="9">
        <v>154073</v>
      </c>
      <c r="AF535" s="9"/>
      <c r="AG535" s="9"/>
      <c r="AH535" s="10">
        <v>1767253.1922310002</v>
      </c>
      <c r="AI535" s="10">
        <v>3896936.0616950002</v>
      </c>
    </row>
    <row r="536" spans="1:35" s="11" customFormat="1" x14ac:dyDescent="0.25">
      <c r="A536" s="8" t="s">
        <v>1075</v>
      </c>
      <c r="B536" s="8" t="s">
        <v>1076</v>
      </c>
      <c r="C536" s="8" t="s">
        <v>862</v>
      </c>
      <c r="D536" s="9"/>
      <c r="E536" s="9">
        <v>2915920.8547780002</v>
      </c>
      <c r="F536" s="9"/>
      <c r="G536" s="9">
        <v>71844.426640999998</v>
      </c>
      <c r="H536" s="9"/>
      <c r="I536" s="9"/>
      <c r="J536" s="9"/>
      <c r="K536" s="9"/>
      <c r="L536" s="9">
        <v>20753.128850000001</v>
      </c>
      <c r="M536" s="9"/>
      <c r="N536" s="9"/>
      <c r="O536" s="10">
        <v>3008518.4102690001</v>
      </c>
      <c r="P536" s="46">
        <v>3008518.4102690001</v>
      </c>
      <c r="Q536" s="46" t="b">
        <v>1</v>
      </c>
      <c r="R536" s="9"/>
      <c r="S536" s="9"/>
      <c r="T536" s="9">
        <v>2116451.9260709998</v>
      </c>
      <c r="U536" s="9"/>
      <c r="V536" s="9">
        <v>99818.353925000003</v>
      </c>
      <c r="W536" s="9"/>
      <c r="X536" s="9"/>
      <c r="Y536" s="9">
        <v>28309.240919</v>
      </c>
      <c r="Z536" s="9"/>
      <c r="AA536" s="9"/>
      <c r="AB536" s="9"/>
      <c r="AC536" s="9">
        <v>70072</v>
      </c>
      <c r="AD536" s="9">
        <v>70275</v>
      </c>
      <c r="AE536" s="9">
        <v>140347</v>
      </c>
      <c r="AF536" s="9"/>
      <c r="AG536" s="9"/>
      <c r="AH536" s="10">
        <v>2384926.5209149998</v>
      </c>
      <c r="AI536" s="10">
        <v>5393444.9311839994</v>
      </c>
    </row>
    <row r="537" spans="1:35" s="11" customFormat="1" x14ac:dyDescent="0.25">
      <c r="A537" s="8" t="s">
        <v>1077</v>
      </c>
      <c r="B537" s="8" t="s">
        <v>1078</v>
      </c>
      <c r="C537" s="8" t="s">
        <v>862</v>
      </c>
      <c r="D537" s="9"/>
      <c r="E537" s="9">
        <v>2992636.7807220002</v>
      </c>
      <c r="F537" s="9"/>
      <c r="G537" s="9">
        <v>73336.991668000002</v>
      </c>
      <c r="H537" s="9"/>
      <c r="I537" s="9"/>
      <c r="J537" s="9"/>
      <c r="K537" s="9"/>
      <c r="L537" s="9">
        <v>28341.717946000001</v>
      </c>
      <c r="M537" s="9"/>
      <c r="N537" s="9"/>
      <c r="O537" s="10">
        <v>3094315.490336</v>
      </c>
      <c r="P537" s="46">
        <v>3094315.490336</v>
      </c>
      <c r="Q537" s="46" t="b">
        <v>1</v>
      </c>
      <c r="R537" s="9"/>
      <c r="S537" s="9"/>
      <c r="T537" s="9">
        <v>2172134.3596180002</v>
      </c>
      <c r="U537" s="9"/>
      <c r="V537" s="9">
        <v>101892.07614799999</v>
      </c>
      <c r="W537" s="9"/>
      <c r="X537" s="9"/>
      <c r="Y537" s="9">
        <v>38660.797954000001</v>
      </c>
      <c r="Z537" s="9"/>
      <c r="AA537" s="9"/>
      <c r="AB537" s="9"/>
      <c r="AC537" s="9">
        <v>71250</v>
      </c>
      <c r="AD537" s="9">
        <v>72037</v>
      </c>
      <c r="AE537" s="9">
        <v>143287</v>
      </c>
      <c r="AF537" s="9"/>
      <c r="AG537" s="9"/>
      <c r="AH537" s="10">
        <v>2455974.2337200004</v>
      </c>
      <c r="AI537" s="10">
        <v>5550289.7240559999</v>
      </c>
    </row>
    <row r="538" spans="1:35" s="11" customFormat="1" x14ac:dyDescent="0.25">
      <c r="A538" s="8" t="s">
        <v>1079</v>
      </c>
      <c r="B538" s="8" t="s">
        <v>1080</v>
      </c>
      <c r="C538" s="8" t="s">
        <v>862</v>
      </c>
      <c r="D538" s="9"/>
      <c r="E538" s="9">
        <v>1955479.537546</v>
      </c>
      <c r="F538" s="9"/>
      <c r="G538" s="9">
        <v>45010.215976</v>
      </c>
      <c r="H538" s="9"/>
      <c r="I538" s="9"/>
      <c r="J538" s="9"/>
      <c r="K538" s="9"/>
      <c r="L538" s="9">
        <v>23719.166024999999</v>
      </c>
      <c r="M538" s="9"/>
      <c r="N538" s="9"/>
      <c r="O538" s="10">
        <v>2024208.919547</v>
      </c>
      <c r="P538" s="46">
        <v>2024208.919547</v>
      </c>
      <c r="Q538" s="46" t="b">
        <v>1</v>
      </c>
      <c r="R538" s="9"/>
      <c r="S538" s="9"/>
      <c r="T538" s="9">
        <v>1419338.397629</v>
      </c>
      <c r="U538" s="9"/>
      <c r="V538" s="9">
        <v>62535.757866</v>
      </c>
      <c r="W538" s="9"/>
      <c r="X538" s="9"/>
      <c r="Y538" s="9">
        <v>32355.197630999999</v>
      </c>
      <c r="Z538" s="9"/>
      <c r="AA538" s="9"/>
      <c r="AB538" s="9"/>
      <c r="AC538" s="9">
        <v>44350</v>
      </c>
      <c r="AD538" s="9"/>
      <c r="AE538" s="9">
        <v>44350</v>
      </c>
      <c r="AF538" s="9"/>
      <c r="AG538" s="9"/>
      <c r="AH538" s="10">
        <v>1558579.3531260001</v>
      </c>
      <c r="AI538" s="10">
        <v>3582788.2726730001</v>
      </c>
    </row>
    <row r="539" spans="1:35" s="11" customFormat="1" x14ac:dyDescent="0.25">
      <c r="A539" s="8" t="s">
        <v>1081</v>
      </c>
      <c r="B539" s="8" t="s">
        <v>1082</v>
      </c>
      <c r="C539" s="8" t="s">
        <v>862</v>
      </c>
      <c r="D539" s="9"/>
      <c r="E539" s="9">
        <v>3781695.80211</v>
      </c>
      <c r="F539" s="9"/>
      <c r="G539" s="9">
        <v>71135.084696999998</v>
      </c>
      <c r="H539" s="9"/>
      <c r="I539" s="9"/>
      <c r="J539" s="9"/>
      <c r="K539" s="9"/>
      <c r="L539" s="9">
        <v>43364.492857999998</v>
      </c>
      <c r="M539" s="9"/>
      <c r="N539" s="9"/>
      <c r="O539" s="10">
        <v>3896195.3796650004</v>
      </c>
      <c r="P539" s="46">
        <v>3896195.3796649999</v>
      </c>
      <c r="Q539" s="46" t="b">
        <v>1</v>
      </c>
      <c r="R539" s="9"/>
      <c r="S539" s="9"/>
      <c r="T539" s="9">
        <v>2744854.1173800002</v>
      </c>
      <c r="U539" s="9"/>
      <c r="V539" s="9">
        <v>98832.816862000007</v>
      </c>
      <c r="W539" s="9"/>
      <c r="X539" s="9"/>
      <c r="Y539" s="9">
        <v>59153.291270000002</v>
      </c>
      <c r="Z539" s="9"/>
      <c r="AA539" s="9"/>
      <c r="AB539" s="9"/>
      <c r="AC539" s="9">
        <v>70187</v>
      </c>
      <c r="AD539" s="9">
        <v>70257</v>
      </c>
      <c r="AE539" s="9">
        <v>140444</v>
      </c>
      <c r="AF539" s="9"/>
      <c r="AG539" s="9"/>
      <c r="AH539" s="10">
        <v>3043284.2255120003</v>
      </c>
      <c r="AI539" s="10">
        <v>6939479.6051770002</v>
      </c>
    </row>
    <row r="540" spans="1:35" s="11" customFormat="1" x14ac:dyDescent="0.25">
      <c r="A540" s="8" t="s">
        <v>1083</v>
      </c>
      <c r="B540" s="8" t="s">
        <v>1084</v>
      </c>
      <c r="C540" s="8" t="s">
        <v>862</v>
      </c>
      <c r="D540" s="9"/>
      <c r="E540" s="9">
        <v>1510902.473887</v>
      </c>
      <c r="F540" s="9"/>
      <c r="G540" s="9">
        <v>57941.905624999999</v>
      </c>
      <c r="H540" s="9"/>
      <c r="I540" s="9"/>
      <c r="J540" s="9"/>
      <c r="K540" s="9"/>
      <c r="L540" s="9">
        <v>38164.17383</v>
      </c>
      <c r="M540" s="9"/>
      <c r="N540" s="9"/>
      <c r="O540" s="10">
        <v>1607008.5533419999</v>
      </c>
      <c r="P540" s="46">
        <v>1607008.5533420001</v>
      </c>
      <c r="Q540" s="46" t="b">
        <v>1</v>
      </c>
      <c r="R540" s="9"/>
      <c r="S540" s="9"/>
      <c r="T540" s="9">
        <v>1096652.6905980001</v>
      </c>
      <c r="U540" s="9"/>
      <c r="V540" s="9">
        <v>80502.634833000004</v>
      </c>
      <c r="W540" s="9"/>
      <c r="X540" s="9"/>
      <c r="Y540" s="9">
        <v>52059.561680999999</v>
      </c>
      <c r="Z540" s="9"/>
      <c r="AA540" s="9"/>
      <c r="AB540" s="9">
        <v>25699</v>
      </c>
      <c r="AC540" s="9">
        <v>56073</v>
      </c>
      <c r="AD540" s="9">
        <v>56432</v>
      </c>
      <c r="AE540" s="9">
        <v>112505</v>
      </c>
      <c r="AF540" s="9"/>
      <c r="AG540" s="9"/>
      <c r="AH540" s="10">
        <v>1367418.887112</v>
      </c>
      <c r="AI540" s="10">
        <v>2974427.4404539997</v>
      </c>
    </row>
    <row r="541" spans="1:35" s="11" customFormat="1" x14ac:dyDescent="0.25">
      <c r="A541" s="8" t="s">
        <v>1085</v>
      </c>
      <c r="B541" s="8" t="s">
        <v>1086</v>
      </c>
      <c r="C541" s="8" t="s">
        <v>862</v>
      </c>
      <c r="D541" s="9"/>
      <c r="E541" s="9">
        <v>2294403.5414880002</v>
      </c>
      <c r="F541" s="9"/>
      <c r="G541" s="9">
        <v>43545.875204000004</v>
      </c>
      <c r="H541" s="9"/>
      <c r="I541" s="9"/>
      <c r="J541" s="9"/>
      <c r="K541" s="9"/>
      <c r="L541" s="9">
        <v>20753.128850000001</v>
      </c>
      <c r="M541" s="9"/>
      <c r="N541" s="9"/>
      <c r="O541" s="10">
        <v>2358702.5455420003</v>
      </c>
      <c r="P541" s="46">
        <v>2358702.5455419999</v>
      </c>
      <c r="Q541" s="46" t="b">
        <v>1</v>
      </c>
      <c r="R541" s="9"/>
      <c r="S541" s="9"/>
      <c r="T541" s="9">
        <v>1665338.3395539999</v>
      </c>
      <c r="U541" s="9"/>
      <c r="V541" s="9">
        <v>60501.249522999999</v>
      </c>
      <c r="W541" s="9"/>
      <c r="X541" s="9"/>
      <c r="Y541" s="9">
        <v>28309.240919</v>
      </c>
      <c r="Z541" s="9"/>
      <c r="AA541" s="9"/>
      <c r="AB541" s="9"/>
      <c r="AC541" s="9">
        <v>42281</v>
      </c>
      <c r="AD541" s="9">
        <v>42118</v>
      </c>
      <c r="AE541" s="9">
        <v>84399</v>
      </c>
      <c r="AF541" s="9"/>
      <c r="AG541" s="9"/>
      <c r="AH541" s="10">
        <v>1838547.829996</v>
      </c>
      <c r="AI541" s="10">
        <v>4197250.3755380008</v>
      </c>
    </row>
    <row r="542" spans="1:35" s="11" customFormat="1" x14ac:dyDescent="0.25">
      <c r="A542" s="8" t="s">
        <v>1087</v>
      </c>
      <c r="B542" s="8" t="s">
        <v>1088</v>
      </c>
      <c r="C542" s="8" t="s">
        <v>862</v>
      </c>
      <c r="D542" s="9"/>
      <c r="E542" s="9">
        <v>1140550.9477009999</v>
      </c>
      <c r="F542" s="9"/>
      <c r="G542" s="9">
        <v>34935.817106000002</v>
      </c>
      <c r="H542" s="9"/>
      <c r="I542" s="9"/>
      <c r="J542" s="9"/>
      <c r="K542" s="9"/>
      <c r="L542" s="9">
        <v>29497.25216</v>
      </c>
      <c r="M542" s="9"/>
      <c r="N542" s="9"/>
      <c r="O542" s="10">
        <v>1204984.0169669997</v>
      </c>
      <c r="P542" s="46">
        <v>1204984.016968</v>
      </c>
      <c r="Q542" s="46" t="b">
        <v>1</v>
      </c>
      <c r="R542" s="9"/>
      <c r="S542" s="9"/>
      <c r="T542" s="9">
        <v>827841.82776699995</v>
      </c>
      <c r="U542" s="9"/>
      <c r="V542" s="9">
        <v>48538.709537000002</v>
      </c>
      <c r="W542" s="9"/>
      <c r="X542" s="9"/>
      <c r="Y542" s="9">
        <v>40237.056488000002</v>
      </c>
      <c r="Z542" s="9"/>
      <c r="AA542" s="9"/>
      <c r="AB542" s="9">
        <v>34771.058824</v>
      </c>
      <c r="AC542" s="9">
        <v>34255</v>
      </c>
      <c r="AD542" s="9">
        <v>34052</v>
      </c>
      <c r="AE542" s="9">
        <v>68307</v>
      </c>
      <c r="AF542" s="9"/>
      <c r="AG542" s="9"/>
      <c r="AH542" s="10">
        <v>1019695.6526159999</v>
      </c>
      <c r="AI542" s="10">
        <v>2224679.6695829998</v>
      </c>
    </row>
    <row r="543" spans="1:35" s="11" customFormat="1" x14ac:dyDescent="0.25">
      <c r="A543" s="8" t="s">
        <v>1089</v>
      </c>
      <c r="B543" s="8" t="s">
        <v>1090</v>
      </c>
      <c r="C543" s="8" t="s">
        <v>862</v>
      </c>
      <c r="D543" s="9"/>
      <c r="E543" s="9">
        <v>2102043.9090669998</v>
      </c>
      <c r="F543" s="9"/>
      <c r="G543" s="9">
        <v>58773.691029000001</v>
      </c>
      <c r="H543" s="9"/>
      <c r="I543" s="9"/>
      <c r="J543" s="9"/>
      <c r="K543" s="9"/>
      <c r="L543" s="9">
        <v>20753.128850000001</v>
      </c>
      <c r="M543" s="9"/>
      <c r="N543" s="9"/>
      <c r="O543" s="10">
        <v>2181570.7289459999</v>
      </c>
      <c r="P543" s="46">
        <v>2181570.7289470001</v>
      </c>
      <c r="Q543" s="46" t="b">
        <v>1</v>
      </c>
      <c r="R543" s="9"/>
      <c r="S543" s="9"/>
      <c r="T543" s="9">
        <v>1525718.667138</v>
      </c>
      <c r="U543" s="9"/>
      <c r="V543" s="9">
        <v>81658.290932999997</v>
      </c>
      <c r="W543" s="9"/>
      <c r="X543" s="9"/>
      <c r="Y543" s="9">
        <v>28309.240919</v>
      </c>
      <c r="Z543" s="9"/>
      <c r="AA543" s="9"/>
      <c r="AB543" s="9"/>
      <c r="AC543" s="9">
        <v>56056</v>
      </c>
      <c r="AD543" s="9">
        <v>57676</v>
      </c>
      <c r="AE543" s="9">
        <v>113732</v>
      </c>
      <c r="AF543" s="9"/>
      <c r="AG543" s="9"/>
      <c r="AH543" s="10">
        <v>1749418.1989899999</v>
      </c>
      <c r="AI543" s="10">
        <v>3930988.9279359998</v>
      </c>
    </row>
    <row r="544" spans="1:35" s="11" customFormat="1" x14ac:dyDescent="0.25">
      <c r="A544" s="8" t="s">
        <v>1091</v>
      </c>
      <c r="B544" s="8" t="s">
        <v>1092</v>
      </c>
      <c r="C544" s="8" t="s">
        <v>862</v>
      </c>
      <c r="D544" s="9"/>
      <c r="E544" s="9">
        <v>1341323.862732</v>
      </c>
      <c r="F544" s="9"/>
      <c r="G544" s="9">
        <v>37720.056873000001</v>
      </c>
      <c r="H544" s="9"/>
      <c r="I544" s="9"/>
      <c r="J544" s="9"/>
      <c r="K544" s="9"/>
      <c r="L544" s="9">
        <v>20753.128850000001</v>
      </c>
      <c r="M544" s="9"/>
      <c r="N544" s="9"/>
      <c r="O544" s="10">
        <v>1399797.0484549999</v>
      </c>
      <c r="P544" s="46">
        <v>1399797.0484549999</v>
      </c>
      <c r="Q544" s="46" t="b">
        <v>1</v>
      </c>
      <c r="R544" s="9"/>
      <c r="S544" s="9"/>
      <c r="T544" s="9">
        <v>973568.08162700001</v>
      </c>
      <c r="U544" s="9"/>
      <c r="V544" s="9">
        <v>52407.043426999997</v>
      </c>
      <c r="W544" s="9"/>
      <c r="X544" s="9"/>
      <c r="Y544" s="9">
        <v>28309.240919</v>
      </c>
      <c r="Z544" s="9"/>
      <c r="AA544" s="9"/>
      <c r="AB544" s="9"/>
      <c r="AC544" s="9">
        <v>37634</v>
      </c>
      <c r="AD544" s="9">
        <v>37939</v>
      </c>
      <c r="AE544" s="9">
        <v>75573</v>
      </c>
      <c r="AF544" s="9"/>
      <c r="AG544" s="9"/>
      <c r="AH544" s="10">
        <v>1129857.3659729999</v>
      </c>
      <c r="AI544" s="10">
        <v>2529654.4144279999</v>
      </c>
    </row>
    <row r="545" spans="1:35" s="11" customFormat="1" x14ac:dyDescent="0.25">
      <c r="A545" s="8" t="s">
        <v>1093</v>
      </c>
      <c r="B545" s="8" t="s">
        <v>1094</v>
      </c>
      <c r="C545" s="8" t="s">
        <v>862</v>
      </c>
      <c r="D545" s="9"/>
      <c r="E545" s="9">
        <v>2385700.4451919999</v>
      </c>
      <c r="F545" s="9"/>
      <c r="G545" s="9">
        <v>34157.989837000001</v>
      </c>
      <c r="H545" s="9"/>
      <c r="I545" s="9"/>
      <c r="J545" s="9"/>
      <c r="K545" s="9"/>
      <c r="L545" s="9">
        <v>33417.933261999999</v>
      </c>
      <c r="M545" s="9"/>
      <c r="N545" s="9"/>
      <c r="O545" s="10">
        <v>2453276.3682909999</v>
      </c>
      <c r="P545" s="46">
        <v>2453276.3682909999</v>
      </c>
      <c r="Q545" s="46" t="b">
        <v>1</v>
      </c>
      <c r="R545" s="9"/>
      <c r="S545" s="9"/>
      <c r="T545" s="9">
        <v>1731604.0296430001</v>
      </c>
      <c r="U545" s="9"/>
      <c r="V545" s="9">
        <v>47458.021148</v>
      </c>
      <c r="W545" s="9"/>
      <c r="X545" s="9"/>
      <c r="Y545" s="9">
        <v>45585.238281999998</v>
      </c>
      <c r="Z545" s="9"/>
      <c r="AA545" s="9"/>
      <c r="AB545" s="9">
        <v>16313.294118</v>
      </c>
      <c r="AC545" s="9">
        <v>33417</v>
      </c>
      <c r="AD545" s="9">
        <v>33948</v>
      </c>
      <c r="AE545" s="9">
        <v>67365</v>
      </c>
      <c r="AF545" s="9"/>
      <c r="AG545" s="9"/>
      <c r="AH545" s="10">
        <v>1908325.5831909999</v>
      </c>
      <c r="AI545" s="10">
        <v>4361601.9514819998</v>
      </c>
    </row>
    <row r="546" spans="1:35" s="11" customFormat="1" x14ac:dyDescent="0.25">
      <c r="A546" s="8" t="s">
        <v>1095</v>
      </c>
      <c r="B546" s="8" t="s">
        <v>1096</v>
      </c>
      <c r="C546" s="8" t="s">
        <v>862</v>
      </c>
      <c r="D546" s="9"/>
      <c r="E546" s="9">
        <v>5485915.633254</v>
      </c>
      <c r="F546" s="9"/>
      <c r="G546" s="9">
        <v>55825.501544999999</v>
      </c>
      <c r="H546" s="9"/>
      <c r="I546" s="9"/>
      <c r="J546" s="9"/>
      <c r="K546" s="9"/>
      <c r="L546" s="9">
        <v>41053.424428999999</v>
      </c>
      <c r="M546" s="9"/>
      <c r="N546" s="9"/>
      <c r="O546" s="10">
        <v>5582794.5592280002</v>
      </c>
      <c r="P546" s="46">
        <v>5582794.5592280002</v>
      </c>
      <c r="Q546" s="46" t="b">
        <v>1</v>
      </c>
      <c r="R546" s="9"/>
      <c r="S546" s="9"/>
      <c r="T546" s="9">
        <v>3981821.6222290001</v>
      </c>
      <c r="U546" s="9"/>
      <c r="V546" s="9">
        <v>77562.170536000005</v>
      </c>
      <c r="W546" s="9"/>
      <c r="X546" s="9"/>
      <c r="Y546" s="9">
        <v>56000.774201</v>
      </c>
      <c r="Z546" s="9"/>
      <c r="AA546" s="9"/>
      <c r="AB546" s="9">
        <v>127129.176471</v>
      </c>
      <c r="AC546" s="9"/>
      <c r="AD546" s="9"/>
      <c r="AE546" s="9"/>
      <c r="AF546" s="9">
        <v>112933</v>
      </c>
      <c r="AG546" s="9"/>
      <c r="AH546" s="10">
        <v>4355446.7434369996</v>
      </c>
      <c r="AI546" s="10">
        <v>9938241.3026649989</v>
      </c>
    </row>
    <row r="547" spans="1:35" s="11" customFormat="1" x14ac:dyDescent="0.25">
      <c r="A547" s="8" t="s">
        <v>1097</v>
      </c>
      <c r="B547" s="8" t="s">
        <v>1098</v>
      </c>
      <c r="C547" s="8" t="s">
        <v>862</v>
      </c>
      <c r="D547" s="9"/>
      <c r="E547" s="9">
        <v>3350600.196372</v>
      </c>
      <c r="F547" s="9"/>
      <c r="G547" s="9">
        <v>65103.395327999999</v>
      </c>
      <c r="H547" s="9"/>
      <c r="I547" s="9"/>
      <c r="J547" s="9"/>
      <c r="K547" s="9"/>
      <c r="L547" s="9">
        <v>46129.639746000001</v>
      </c>
      <c r="M547" s="9"/>
      <c r="N547" s="9"/>
      <c r="O547" s="10">
        <v>3461833.2314460003</v>
      </c>
      <c r="P547" s="46">
        <v>3461833.2314459998</v>
      </c>
      <c r="Q547" s="46" t="b">
        <v>1</v>
      </c>
      <c r="R547" s="9"/>
      <c r="S547" s="9"/>
      <c r="T547" s="9">
        <v>2431953.6065210002</v>
      </c>
      <c r="U547" s="9"/>
      <c r="V547" s="9">
        <v>90452.580115000004</v>
      </c>
      <c r="W547" s="9"/>
      <c r="X547" s="9"/>
      <c r="Y547" s="9">
        <v>62925.214529999997</v>
      </c>
      <c r="Z547" s="9"/>
      <c r="AA547" s="9"/>
      <c r="AB547" s="9"/>
      <c r="AC547" s="9"/>
      <c r="AD547" s="9"/>
      <c r="AE547" s="9"/>
      <c r="AF547" s="9"/>
      <c r="AG547" s="9"/>
      <c r="AH547" s="10">
        <v>2585331.4011659999</v>
      </c>
      <c r="AI547" s="10">
        <v>6047164.6326120002</v>
      </c>
    </row>
    <row r="548" spans="1:35" s="11" customFormat="1" x14ac:dyDescent="0.25">
      <c r="A548" s="8" t="s">
        <v>1099</v>
      </c>
      <c r="B548" s="8" t="s">
        <v>1100</v>
      </c>
      <c r="C548" s="8" t="s">
        <v>862</v>
      </c>
      <c r="D548" s="9"/>
      <c r="E548" s="9">
        <v>2740673.6761360001</v>
      </c>
      <c r="F548" s="9"/>
      <c r="G548" s="9">
        <v>53013.867647999999</v>
      </c>
      <c r="H548" s="9"/>
      <c r="I548" s="9"/>
      <c r="J548" s="9"/>
      <c r="K548" s="9"/>
      <c r="L548" s="9">
        <v>32386.087695999999</v>
      </c>
      <c r="M548" s="9"/>
      <c r="N548" s="9"/>
      <c r="O548" s="10">
        <v>2826073.63148</v>
      </c>
      <c r="P548" s="46">
        <v>2826073.63148</v>
      </c>
      <c r="Q548" s="46" t="b">
        <v>1</v>
      </c>
      <c r="R548" s="9"/>
      <c r="S548" s="9"/>
      <c r="T548" s="9">
        <v>1989252.921966</v>
      </c>
      <c r="U548" s="9"/>
      <c r="V548" s="9">
        <v>73655.776115000001</v>
      </c>
      <c r="W548" s="9"/>
      <c r="X548" s="9"/>
      <c r="Y548" s="9">
        <v>44177.702824</v>
      </c>
      <c r="Z548" s="9"/>
      <c r="AA548" s="9"/>
      <c r="AB548" s="9">
        <v>68796.294118000005</v>
      </c>
      <c r="AC548" s="9"/>
      <c r="AD548" s="9"/>
      <c r="AE548" s="9"/>
      <c r="AF548" s="9"/>
      <c r="AG548" s="9"/>
      <c r="AH548" s="10">
        <v>2175882.6950230002</v>
      </c>
      <c r="AI548" s="10">
        <v>5001956.3265030002</v>
      </c>
    </row>
    <row r="549" spans="1:35" s="11" customFormat="1" x14ac:dyDescent="0.25">
      <c r="A549" s="8" t="s">
        <v>1101</v>
      </c>
      <c r="B549" s="8" t="s">
        <v>1102</v>
      </c>
      <c r="C549" s="8" t="s">
        <v>862</v>
      </c>
      <c r="D549" s="9"/>
      <c r="E549" s="9">
        <v>2955924.6685259999</v>
      </c>
      <c r="F549" s="9"/>
      <c r="G549" s="9">
        <v>48347.319094999999</v>
      </c>
      <c r="H549" s="9"/>
      <c r="I549" s="9"/>
      <c r="J549" s="9"/>
      <c r="K549" s="9"/>
      <c r="L549" s="9">
        <v>32386.087695999999</v>
      </c>
      <c r="M549" s="9"/>
      <c r="N549" s="9"/>
      <c r="O549" s="10">
        <v>3036658.075317</v>
      </c>
      <c r="P549" s="46">
        <v>3036658.075317</v>
      </c>
      <c r="Q549" s="46" t="b">
        <v>1</v>
      </c>
      <c r="R549" s="9"/>
      <c r="S549" s="9"/>
      <c r="T549" s="9">
        <v>2145487.7445570002</v>
      </c>
      <c r="U549" s="9"/>
      <c r="V549" s="9">
        <v>67172.222458000004</v>
      </c>
      <c r="W549" s="9"/>
      <c r="X549" s="9"/>
      <c r="Y549" s="9">
        <v>44177.702824</v>
      </c>
      <c r="Z549" s="9"/>
      <c r="AA549" s="9"/>
      <c r="AB549" s="9">
        <v>30462.058824</v>
      </c>
      <c r="AC549" s="9">
        <v>46494</v>
      </c>
      <c r="AD549" s="9">
        <v>47251</v>
      </c>
      <c r="AE549" s="9">
        <v>93745</v>
      </c>
      <c r="AF549" s="9"/>
      <c r="AG549" s="9"/>
      <c r="AH549" s="10">
        <v>2381044.7286629998</v>
      </c>
      <c r="AI549" s="10">
        <v>5417702.8039800003</v>
      </c>
    </row>
    <row r="550" spans="1:35" s="11" customFormat="1" x14ac:dyDescent="0.25">
      <c r="A550" s="8" t="s">
        <v>1103</v>
      </c>
      <c r="B550" s="8" t="s">
        <v>1104</v>
      </c>
      <c r="C550" s="8" t="s">
        <v>862</v>
      </c>
      <c r="D550" s="9"/>
      <c r="E550" s="9">
        <v>3221057.4289890002</v>
      </c>
      <c r="F550" s="9"/>
      <c r="G550" s="9">
        <v>65291.418676000001</v>
      </c>
      <c r="H550" s="9"/>
      <c r="I550" s="9"/>
      <c r="J550" s="9"/>
      <c r="K550" s="9"/>
      <c r="L550" s="9">
        <v>43942.259964999997</v>
      </c>
      <c r="M550" s="9"/>
      <c r="N550" s="9"/>
      <c r="O550" s="10">
        <v>3330291.1076300004</v>
      </c>
      <c r="P550" s="46">
        <v>3330291.10763</v>
      </c>
      <c r="Q550" s="46" t="b">
        <v>1</v>
      </c>
      <c r="R550" s="9"/>
      <c r="S550" s="9"/>
      <c r="T550" s="9">
        <v>2337928.064268</v>
      </c>
      <c r="U550" s="9"/>
      <c r="V550" s="9">
        <v>90713.813754000003</v>
      </c>
      <c r="W550" s="9"/>
      <c r="X550" s="9"/>
      <c r="Y550" s="9">
        <v>59941.420536999998</v>
      </c>
      <c r="Z550" s="9"/>
      <c r="AA550" s="9"/>
      <c r="AB550" s="9">
        <v>56376.235293999998</v>
      </c>
      <c r="AC550" s="9"/>
      <c r="AD550" s="9">
        <v>67241</v>
      </c>
      <c r="AE550" s="9">
        <v>67241</v>
      </c>
      <c r="AF550" s="9"/>
      <c r="AG550" s="9"/>
      <c r="AH550" s="10">
        <v>2612200.533853</v>
      </c>
      <c r="AI550" s="10">
        <v>5942491.6414830005</v>
      </c>
    </row>
    <row r="551" spans="1:35" s="11" customFormat="1" x14ac:dyDescent="0.25">
      <c r="A551" s="8" t="s">
        <v>1105</v>
      </c>
      <c r="B551" s="8" t="s">
        <v>1106</v>
      </c>
      <c r="C551" s="8" t="s">
        <v>862</v>
      </c>
      <c r="D551" s="9"/>
      <c r="E551" s="9">
        <v>2657062.620774</v>
      </c>
      <c r="F551" s="9"/>
      <c r="G551" s="9">
        <v>59786.443717000002</v>
      </c>
      <c r="H551" s="9"/>
      <c r="I551" s="9"/>
      <c r="J551" s="9"/>
      <c r="K551" s="9"/>
      <c r="L551" s="9">
        <v>26608.001561000001</v>
      </c>
      <c r="M551" s="9"/>
      <c r="N551" s="9"/>
      <c r="O551" s="10">
        <v>2743457.066052</v>
      </c>
      <c r="P551" s="46">
        <v>2743457.066052</v>
      </c>
      <c r="Q551" s="46" t="b">
        <v>1</v>
      </c>
      <c r="R551" s="9"/>
      <c r="S551" s="9"/>
      <c r="T551" s="9">
        <v>1928565.8224269999</v>
      </c>
      <c r="U551" s="9"/>
      <c r="V551" s="9">
        <v>83065.377202000003</v>
      </c>
      <c r="W551" s="9"/>
      <c r="X551" s="9"/>
      <c r="Y551" s="9">
        <v>36295.843967000001</v>
      </c>
      <c r="Z551" s="9"/>
      <c r="AA551" s="9"/>
      <c r="AB551" s="9">
        <v>90751.588235000003</v>
      </c>
      <c r="AC551" s="9"/>
      <c r="AD551" s="9">
        <v>59462</v>
      </c>
      <c r="AE551" s="9">
        <v>59462</v>
      </c>
      <c r="AF551" s="9"/>
      <c r="AG551" s="9"/>
      <c r="AH551" s="10">
        <v>2198140.6318310001</v>
      </c>
      <c r="AI551" s="10">
        <v>4941597.6978830006</v>
      </c>
    </row>
    <row r="552" spans="1:35" s="11" customFormat="1" x14ac:dyDescent="0.25">
      <c r="A552" s="8" t="s">
        <v>1107</v>
      </c>
      <c r="B552" s="8" t="s">
        <v>1108</v>
      </c>
      <c r="C552" s="8" t="s">
        <v>862</v>
      </c>
      <c r="D552" s="9"/>
      <c r="E552" s="9">
        <v>3504769.7365899999</v>
      </c>
      <c r="F552" s="9"/>
      <c r="G552" s="9">
        <v>30484.686031000001</v>
      </c>
      <c r="H552" s="9"/>
      <c r="I552" s="9"/>
      <c r="J552" s="9"/>
      <c r="K552" s="9"/>
      <c r="L552" s="9">
        <v>58387.682831999999</v>
      </c>
      <c r="M552" s="9"/>
      <c r="N552" s="9"/>
      <c r="O552" s="10">
        <v>3593642.1054529999</v>
      </c>
      <c r="P552" s="46">
        <v>3593642.1054529999</v>
      </c>
      <c r="Q552" s="46" t="b">
        <v>1</v>
      </c>
      <c r="R552" s="9"/>
      <c r="S552" s="9"/>
      <c r="T552" s="9">
        <v>2543853.9071760001</v>
      </c>
      <c r="U552" s="9"/>
      <c r="V552" s="9">
        <v>42354.450048999999</v>
      </c>
      <c r="W552" s="9"/>
      <c r="X552" s="9"/>
      <c r="Y552" s="9">
        <v>79646.350770999998</v>
      </c>
      <c r="Z552" s="9"/>
      <c r="AA552" s="9"/>
      <c r="AB552" s="9">
        <v>90405.117647000006</v>
      </c>
      <c r="AC552" s="9"/>
      <c r="AD552" s="9">
        <v>30719</v>
      </c>
      <c r="AE552" s="9">
        <v>30719</v>
      </c>
      <c r="AF552" s="9"/>
      <c r="AG552" s="9"/>
      <c r="AH552" s="10">
        <v>2786978.8256430002</v>
      </c>
      <c r="AI552" s="10">
        <v>6380620.9310960006</v>
      </c>
    </row>
    <row r="553" spans="1:35" s="11" customFormat="1" x14ac:dyDescent="0.25">
      <c r="A553" s="8" t="s">
        <v>1109</v>
      </c>
      <c r="B553" s="8" t="s">
        <v>1110</v>
      </c>
      <c r="C553" s="8" t="s">
        <v>862</v>
      </c>
      <c r="D553" s="9"/>
      <c r="E553" s="9">
        <v>2509550.1719209999</v>
      </c>
      <c r="F553" s="9"/>
      <c r="G553" s="9">
        <v>53523.564491999998</v>
      </c>
      <c r="H553" s="9"/>
      <c r="I553" s="9"/>
      <c r="J553" s="9"/>
      <c r="K553" s="9"/>
      <c r="L553" s="9">
        <v>46831.510563000003</v>
      </c>
      <c r="M553" s="9"/>
      <c r="N553" s="9"/>
      <c r="O553" s="10">
        <v>2609905.2469759998</v>
      </c>
      <c r="P553" s="46">
        <v>2609905.246977</v>
      </c>
      <c r="Q553" s="46" t="b">
        <v>1</v>
      </c>
      <c r="R553" s="9"/>
      <c r="S553" s="9"/>
      <c r="T553" s="9">
        <v>1821497.413495</v>
      </c>
      <c r="U553" s="9"/>
      <c r="V553" s="9">
        <v>74363.932646999994</v>
      </c>
      <c r="W553" s="9"/>
      <c r="X553" s="9"/>
      <c r="Y553" s="9">
        <v>63882.633057999999</v>
      </c>
      <c r="Z553" s="9"/>
      <c r="AA553" s="9"/>
      <c r="AB553" s="9"/>
      <c r="AC553" s="9">
        <v>53365</v>
      </c>
      <c r="AD553" s="9">
        <v>52524</v>
      </c>
      <c r="AE553" s="9">
        <v>105889</v>
      </c>
      <c r="AF553" s="9"/>
      <c r="AG553" s="9"/>
      <c r="AH553" s="10">
        <v>2065632.9791999999</v>
      </c>
      <c r="AI553" s="10">
        <v>4675538.2261759993</v>
      </c>
    </row>
    <row r="554" spans="1:35" s="11" customFormat="1" x14ac:dyDescent="0.25">
      <c r="A554" s="8" t="s">
        <v>1111</v>
      </c>
      <c r="B554" s="8" t="s">
        <v>1112</v>
      </c>
      <c r="C554" s="8" t="s">
        <v>862</v>
      </c>
      <c r="D554" s="9"/>
      <c r="E554" s="9">
        <v>3408529.6921310001</v>
      </c>
      <c r="F554" s="9"/>
      <c r="G554" s="9">
        <v>47851.319315000001</v>
      </c>
      <c r="H554" s="9"/>
      <c r="I554" s="9"/>
      <c r="J554" s="9"/>
      <c r="K554" s="9"/>
      <c r="L554" s="9">
        <v>29497.25216</v>
      </c>
      <c r="M554" s="9"/>
      <c r="N554" s="9"/>
      <c r="O554" s="10">
        <v>3485878.2636060002</v>
      </c>
      <c r="P554" s="46">
        <v>3485878.2636060002</v>
      </c>
      <c r="Q554" s="46" t="b">
        <v>1</v>
      </c>
      <c r="R554" s="9"/>
      <c r="S554" s="9"/>
      <c r="T554" s="9">
        <v>2474000.3557230001</v>
      </c>
      <c r="U554" s="9"/>
      <c r="V554" s="9">
        <v>66483.096191000004</v>
      </c>
      <c r="W554" s="9"/>
      <c r="X554" s="9"/>
      <c r="Y554" s="9">
        <v>40237.056488000002</v>
      </c>
      <c r="Z554" s="9"/>
      <c r="AA554" s="9"/>
      <c r="AB554" s="9"/>
      <c r="AC554" s="9">
        <v>46424</v>
      </c>
      <c r="AD554" s="9">
        <v>47178</v>
      </c>
      <c r="AE554" s="9">
        <v>93602</v>
      </c>
      <c r="AF554" s="9">
        <v>1864318</v>
      </c>
      <c r="AG554" s="9"/>
      <c r="AH554" s="10">
        <v>4538640.5084020002</v>
      </c>
      <c r="AI554" s="10">
        <v>8024518.7720079999</v>
      </c>
    </row>
    <row r="555" spans="1:35" s="11" customFormat="1" x14ac:dyDescent="0.25">
      <c r="A555" s="8" t="s">
        <v>1113</v>
      </c>
      <c r="B555" s="8" t="s">
        <v>1114</v>
      </c>
      <c r="C555" s="8" t="s">
        <v>862</v>
      </c>
      <c r="D555" s="9"/>
      <c r="E555" s="9">
        <v>2818148.8122629998</v>
      </c>
      <c r="F555" s="9"/>
      <c r="G555" s="9">
        <v>59409.566896999997</v>
      </c>
      <c r="H555" s="9"/>
      <c r="I555" s="9"/>
      <c r="J555" s="9"/>
      <c r="K555" s="9"/>
      <c r="L555" s="9">
        <v>49720.346099000002</v>
      </c>
      <c r="M555" s="9"/>
      <c r="N555" s="9"/>
      <c r="O555" s="10">
        <v>2927278.725259</v>
      </c>
      <c r="P555" s="46">
        <v>2927278.725259</v>
      </c>
      <c r="Q555" s="46" t="b">
        <v>1</v>
      </c>
      <c r="R555" s="9"/>
      <c r="S555" s="9"/>
      <c r="T555" s="9">
        <v>2045486.4102</v>
      </c>
      <c r="U555" s="9"/>
      <c r="V555" s="9">
        <v>82541.756573999999</v>
      </c>
      <c r="W555" s="9"/>
      <c r="X555" s="9"/>
      <c r="Y555" s="9">
        <v>67823.279393999997</v>
      </c>
      <c r="Z555" s="9"/>
      <c r="AA555" s="9"/>
      <c r="AB555" s="9">
        <v>92573.294118000005</v>
      </c>
      <c r="AC555" s="9">
        <v>57760</v>
      </c>
      <c r="AD555" s="9">
        <v>57748</v>
      </c>
      <c r="AE555" s="9">
        <v>115508</v>
      </c>
      <c r="AF555" s="9"/>
      <c r="AG555" s="9"/>
      <c r="AH555" s="10">
        <v>2403932.7402860001</v>
      </c>
      <c r="AI555" s="10">
        <v>5331211.4655450005</v>
      </c>
    </row>
    <row r="556" spans="1:35" s="11" customFormat="1" x14ac:dyDescent="0.25">
      <c r="A556" s="8" t="s">
        <v>1115</v>
      </c>
      <c r="B556" s="8" t="s">
        <v>1116</v>
      </c>
      <c r="C556" s="8" t="s">
        <v>862</v>
      </c>
      <c r="D556" s="9"/>
      <c r="E556" s="9">
        <v>5198715.1368490001</v>
      </c>
      <c r="F556" s="9"/>
      <c r="G556" s="9">
        <v>95545.329914000002</v>
      </c>
      <c r="H556" s="9"/>
      <c r="I556" s="9"/>
      <c r="J556" s="9"/>
      <c r="K556" s="9"/>
      <c r="L556" s="9">
        <v>139280.88871500001</v>
      </c>
      <c r="M556" s="9"/>
      <c r="N556" s="9"/>
      <c r="O556" s="10">
        <v>5433541.3554779999</v>
      </c>
      <c r="P556" s="46">
        <v>5433541.3554779999</v>
      </c>
      <c r="Q556" s="46" t="b">
        <v>1</v>
      </c>
      <c r="R556" s="9"/>
      <c r="S556" s="9"/>
      <c r="T556" s="9">
        <v>3773363.9602910001</v>
      </c>
      <c r="U556" s="9"/>
      <c r="V556" s="9">
        <v>132747.63266999999</v>
      </c>
      <c r="W556" s="9"/>
      <c r="X556" s="9"/>
      <c r="Y556" s="9">
        <v>189992.37476499999</v>
      </c>
      <c r="Z556" s="9"/>
      <c r="AA556" s="9"/>
      <c r="AB556" s="9"/>
      <c r="AC556" s="9"/>
      <c r="AD556" s="9"/>
      <c r="AE556" s="9"/>
      <c r="AF556" s="9"/>
      <c r="AG556" s="9"/>
      <c r="AH556" s="10">
        <v>4096103.9677260001</v>
      </c>
      <c r="AI556" s="10">
        <v>9529645.3232039995</v>
      </c>
    </row>
    <row r="557" spans="1:35" s="11" customFormat="1" x14ac:dyDescent="0.25">
      <c r="A557" s="8" t="s">
        <v>1117</v>
      </c>
      <c r="B557" s="8" t="s">
        <v>1118</v>
      </c>
      <c r="C557" s="8" t="s">
        <v>862</v>
      </c>
      <c r="D557" s="9"/>
      <c r="E557" s="9">
        <v>2688541.50453</v>
      </c>
      <c r="F557" s="9"/>
      <c r="G557" s="9">
        <v>63042.194571</v>
      </c>
      <c r="H557" s="9"/>
      <c r="I557" s="9"/>
      <c r="J557" s="9"/>
      <c r="K557" s="9"/>
      <c r="L557" s="9">
        <v>81500.027369999996</v>
      </c>
      <c r="M557" s="9"/>
      <c r="N557" s="9"/>
      <c r="O557" s="10">
        <v>2833083.7264709999</v>
      </c>
      <c r="P557" s="46">
        <v>2833083.7264709999</v>
      </c>
      <c r="Q557" s="46" t="b">
        <v>1</v>
      </c>
      <c r="R557" s="9"/>
      <c r="S557" s="9"/>
      <c r="T557" s="9">
        <v>1951414.022867</v>
      </c>
      <c r="U557" s="9"/>
      <c r="V557" s="9">
        <v>87588.813552000007</v>
      </c>
      <c r="W557" s="9"/>
      <c r="X557" s="9"/>
      <c r="Y557" s="9">
        <v>111173.786198</v>
      </c>
      <c r="Z557" s="9"/>
      <c r="AA557" s="9"/>
      <c r="AB557" s="9">
        <v>54576.411764999997</v>
      </c>
      <c r="AC557" s="9">
        <v>62321</v>
      </c>
      <c r="AD557" s="9">
        <v>63185</v>
      </c>
      <c r="AE557" s="9">
        <v>125506</v>
      </c>
      <c r="AF557" s="9"/>
      <c r="AG557" s="9"/>
      <c r="AH557" s="10">
        <v>2330259.0343820001</v>
      </c>
      <c r="AI557" s="10">
        <v>5163342.760853</v>
      </c>
    </row>
    <row r="558" spans="1:35" s="11" customFormat="1" x14ac:dyDescent="0.25">
      <c r="A558" s="8" t="s">
        <v>1119</v>
      </c>
      <c r="B558" s="8" t="s">
        <v>1120</v>
      </c>
      <c r="C558" s="8" t="s">
        <v>862</v>
      </c>
      <c r="D558" s="9"/>
      <c r="E558" s="9">
        <v>4865988.8143100003</v>
      </c>
      <c r="F558" s="9"/>
      <c r="G558" s="9">
        <v>65347.037061000003</v>
      </c>
      <c r="H558" s="9"/>
      <c r="I558" s="9"/>
      <c r="J558" s="9"/>
      <c r="K558" s="9"/>
      <c r="L558" s="9">
        <v>52609.596698000001</v>
      </c>
      <c r="M558" s="9"/>
      <c r="N558" s="9"/>
      <c r="O558" s="10">
        <v>4983945.4480690006</v>
      </c>
      <c r="P558" s="46">
        <v>4983945.4480689997</v>
      </c>
      <c r="Q558" s="46" t="b">
        <v>1</v>
      </c>
      <c r="R558" s="9"/>
      <c r="S558" s="9"/>
      <c r="T558" s="9">
        <v>3531862.4582739999</v>
      </c>
      <c r="U558" s="9"/>
      <c r="V558" s="9">
        <v>90791.088164000001</v>
      </c>
      <c r="W558" s="9"/>
      <c r="X558" s="9"/>
      <c r="Y558" s="9">
        <v>71764.491915000006</v>
      </c>
      <c r="Z558" s="9"/>
      <c r="AA558" s="9"/>
      <c r="AB558" s="9">
        <v>88567</v>
      </c>
      <c r="AC558" s="9">
        <v>64964</v>
      </c>
      <c r="AD558" s="9">
        <v>65130</v>
      </c>
      <c r="AE558" s="9">
        <v>130094</v>
      </c>
      <c r="AF558" s="9"/>
      <c r="AG558" s="9"/>
      <c r="AH558" s="10">
        <v>3913079.0383529998</v>
      </c>
      <c r="AI558" s="10">
        <v>8897024.4864220005</v>
      </c>
    </row>
    <row r="559" spans="1:35" s="11" customFormat="1" x14ac:dyDescent="0.25">
      <c r="A559" s="8" t="s">
        <v>1121</v>
      </c>
      <c r="B559" s="8" t="s">
        <v>1122</v>
      </c>
      <c r="C559" s="8" t="s">
        <v>862</v>
      </c>
      <c r="D559" s="9"/>
      <c r="E559" s="9">
        <v>1855698.939695</v>
      </c>
      <c r="F559" s="9"/>
      <c r="G559" s="9">
        <v>33992.379868999997</v>
      </c>
      <c r="H559" s="9"/>
      <c r="I559" s="9"/>
      <c r="J559" s="9"/>
      <c r="K559" s="9"/>
      <c r="L559" s="9">
        <v>29497.25216</v>
      </c>
      <c r="M559" s="9"/>
      <c r="N559" s="9"/>
      <c r="O559" s="10">
        <v>1919188.5717239999</v>
      </c>
      <c r="P559" s="46">
        <v>1919188.5717239999</v>
      </c>
      <c r="Q559" s="46" t="b">
        <v>1</v>
      </c>
      <c r="R559" s="9"/>
      <c r="S559" s="9"/>
      <c r="T559" s="9">
        <v>1346915.0195520001</v>
      </c>
      <c r="U559" s="9"/>
      <c r="V559" s="9">
        <v>47227.927943000002</v>
      </c>
      <c r="W559" s="9"/>
      <c r="X559" s="9"/>
      <c r="Y559" s="9">
        <v>40237.056488000002</v>
      </c>
      <c r="Z559" s="9"/>
      <c r="AA559" s="9"/>
      <c r="AB559" s="9"/>
      <c r="AC559" s="9">
        <v>33381</v>
      </c>
      <c r="AD559" s="9">
        <v>34843</v>
      </c>
      <c r="AE559" s="9">
        <v>68224</v>
      </c>
      <c r="AF559" s="9"/>
      <c r="AG559" s="9"/>
      <c r="AH559" s="10">
        <v>1502604.0039830003</v>
      </c>
      <c r="AI559" s="10">
        <v>3421792.5757070002</v>
      </c>
    </row>
    <row r="560" spans="1:35" s="11" customFormat="1" x14ac:dyDescent="0.25">
      <c r="A560" s="8" t="s">
        <v>1123</v>
      </c>
      <c r="B560" s="8" t="s">
        <v>1124</v>
      </c>
      <c r="C560" s="8" t="s">
        <v>862</v>
      </c>
      <c r="D560" s="9"/>
      <c r="E560" s="9">
        <v>1858334.0264369999</v>
      </c>
      <c r="F560" s="9"/>
      <c r="G560" s="9">
        <v>41314.913851999998</v>
      </c>
      <c r="H560" s="9"/>
      <c r="I560" s="9"/>
      <c r="J560" s="9"/>
      <c r="K560" s="9"/>
      <c r="L560" s="9">
        <v>22563.631810999999</v>
      </c>
      <c r="M560" s="9"/>
      <c r="N560" s="9"/>
      <c r="O560" s="10">
        <v>1922212.5720999998</v>
      </c>
      <c r="P560" s="46">
        <v>1922212.572101</v>
      </c>
      <c r="Q560" s="46" t="b">
        <v>1</v>
      </c>
      <c r="R560" s="9"/>
      <c r="S560" s="9"/>
      <c r="T560" s="9">
        <v>1348827.6347050001</v>
      </c>
      <c r="U560" s="9"/>
      <c r="V560" s="9">
        <v>57401.623008000002</v>
      </c>
      <c r="W560" s="9"/>
      <c r="X560" s="9"/>
      <c r="Y560" s="9">
        <v>30778.939096999999</v>
      </c>
      <c r="Z560" s="9"/>
      <c r="AA560" s="9"/>
      <c r="AB560" s="9">
        <v>35529.647059000003</v>
      </c>
      <c r="AC560" s="9"/>
      <c r="AD560" s="9"/>
      <c r="AE560" s="9"/>
      <c r="AF560" s="9"/>
      <c r="AG560" s="9"/>
      <c r="AH560" s="10">
        <v>1472537.8438690002</v>
      </c>
      <c r="AI560" s="10">
        <v>3394750.4159690002</v>
      </c>
    </row>
    <row r="561" spans="1:35" s="11" customFormat="1" x14ac:dyDescent="0.25">
      <c r="A561" s="8" t="s">
        <v>1125</v>
      </c>
      <c r="B561" s="8" t="s">
        <v>1126</v>
      </c>
      <c r="C561" s="8" t="s">
        <v>862</v>
      </c>
      <c r="D561" s="9"/>
      <c r="E561" s="9">
        <v>2128727.1245980002</v>
      </c>
      <c r="F561" s="9"/>
      <c r="G561" s="9">
        <v>37810.540515000001</v>
      </c>
      <c r="H561" s="9"/>
      <c r="I561" s="9"/>
      <c r="J561" s="9"/>
      <c r="K561" s="9"/>
      <c r="L561" s="9">
        <v>20753.128850000001</v>
      </c>
      <c r="M561" s="9"/>
      <c r="N561" s="9"/>
      <c r="O561" s="10">
        <v>2187290.7939630002</v>
      </c>
      <c r="P561" s="46">
        <v>2187290.7939630002</v>
      </c>
      <c r="Q561" s="46" t="b">
        <v>1</v>
      </c>
      <c r="R561" s="9"/>
      <c r="S561" s="9"/>
      <c r="T561" s="9">
        <v>1545086.045649</v>
      </c>
      <c r="U561" s="9"/>
      <c r="V561" s="9">
        <v>52532.758512</v>
      </c>
      <c r="W561" s="9"/>
      <c r="X561" s="9"/>
      <c r="Y561" s="9">
        <v>28309.240919</v>
      </c>
      <c r="Z561" s="9"/>
      <c r="AA561" s="9"/>
      <c r="AB561" s="9">
        <v>6448</v>
      </c>
      <c r="AC561" s="9">
        <v>38367</v>
      </c>
      <c r="AD561" s="9">
        <v>38720</v>
      </c>
      <c r="AE561" s="9">
        <v>77087</v>
      </c>
      <c r="AF561" s="9"/>
      <c r="AG561" s="9"/>
      <c r="AH561" s="10">
        <v>1709463.0450800001</v>
      </c>
      <c r="AI561" s="10">
        <v>3896753.8390430002</v>
      </c>
    </row>
    <row r="562" spans="1:35" s="11" customFormat="1" x14ac:dyDescent="0.25">
      <c r="A562" s="8" t="s">
        <v>1127</v>
      </c>
      <c r="B562" s="8" t="s">
        <v>1128</v>
      </c>
      <c r="C562" s="8" t="s">
        <v>862</v>
      </c>
      <c r="D562" s="9"/>
      <c r="E562" s="9">
        <v>2178016.4420340001</v>
      </c>
      <c r="F562" s="9"/>
      <c r="G562" s="9">
        <v>66292.134548999995</v>
      </c>
      <c r="H562" s="9"/>
      <c r="I562" s="9"/>
      <c r="J562" s="9"/>
      <c r="K562" s="9"/>
      <c r="L562" s="9">
        <v>46831.510563000003</v>
      </c>
      <c r="M562" s="9"/>
      <c r="N562" s="9"/>
      <c r="O562" s="10">
        <v>2291140.087146</v>
      </c>
      <c r="P562" s="46">
        <v>2291140.087146</v>
      </c>
      <c r="Q562" s="46" t="b">
        <v>1</v>
      </c>
      <c r="R562" s="9"/>
      <c r="S562" s="9"/>
      <c r="T562" s="9">
        <v>1580861.526541</v>
      </c>
      <c r="U562" s="9"/>
      <c r="V562" s="9">
        <v>92104.176456999994</v>
      </c>
      <c r="W562" s="9"/>
      <c r="X562" s="9"/>
      <c r="Y562" s="9">
        <v>63882.633057999999</v>
      </c>
      <c r="Z562" s="9"/>
      <c r="AA562" s="9"/>
      <c r="AB562" s="9"/>
      <c r="AC562" s="9">
        <v>63104</v>
      </c>
      <c r="AD562" s="9">
        <v>67002</v>
      </c>
      <c r="AE562" s="9">
        <v>130106</v>
      </c>
      <c r="AF562" s="9"/>
      <c r="AG562" s="9"/>
      <c r="AH562" s="10">
        <v>1866954.3360559999</v>
      </c>
      <c r="AI562" s="10">
        <v>4158094.4232019996</v>
      </c>
    </row>
    <row r="563" spans="1:35" s="11" customFormat="1" x14ac:dyDescent="0.25">
      <c r="A563" s="8" t="s">
        <v>1129</v>
      </c>
      <c r="B563" s="8" t="s">
        <v>1130</v>
      </c>
      <c r="C563" s="8" t="s">
        <v>862</v>
      </c>
      <c r="D563" s="9"/>
      <c r="E563" s="9">
        <v>5979323.748044</v>
      </c>
      <c r="F563" s="9"/>
      <c r="G563" s="9">
        <v>145535.05162499999</v>
      </c>
      <c r="H563" s="9"/>
      <c r="I563" s="9"/>
      <c r="J563" s="9"/>
      <c r="K563" s="9"/>
      <c r="L563" s="9">
        <v>75721.941235999999</v>
      </c>
      <c r="M563" s="9"/>
      <c r="N563" s="9"/>
      <c r="O563" s="10">
        <v>6200580.7409049999</v>
      </c>
      <c r="P563" s="46">
        <v>6200580.7409049999</v>
      </c>
      <c r="Q563" s="46" t="b">
        <v>1</v>
      </c>
      <c r="R563" s="9"/>
      <c r="S563" s="9"/>
      <c r="T563" s="9">
        <v>4339950.1884329999</v>
      </c>
      <c r="U563" s="9"/>
      <c r="V563" s="9">
        <v>202201.75691699999</v>
      </c>
      <c r="W563" s="9"/>
      <c r="X563" s="9"/>
      <c r="Y563" s="9">
        <v>103291.927341</v>
      </c>
      <c r="Z563" s="9"/>
      <c r="AA563" s="9"/>
      <c r="AB563" s="9"/>
      <c r="AC563" s="9">
        <v>146236</v>
      </c>
      <c r="AD563" s="9">
        <v>151872</v>
      </c>
      <c r="AE563" s="9">
        <v>298108</v>
      </c>
      <c r="AF563" s="9"/>
      <c r="AG563" s="9"/>
      <c r="AH563" s="10">
        <v>4943551.8726909999</v>
      </c>
      <c r="AI563" s="10">
        <v>11144132.613596</v>
      </c>
    </row>
    <row r="564" spans="1:35" s="11" customFormat="1" x14ac:dyDescent="0.25">
      <c r="A564" s="8" t="s">
        <v>1131</v>
      </c>
      <c r="B564" s="8" t="s">
        <v>1132</v>
      </c>
      <c r="C564" s="8" t="s">
        <v>862</v>
      </c>
      <c r="D564" s="9"/>
      <c r="E564" s="9">
        <v>1625107.353417</v>
      </c>
      <c r="F564" s="9"/>
      <c r="G564" s="9">
        <v>59307.876565999999</v>
      </c>
      <c r="H564" s="9"/>
      <c r="I564" s="9"/>
      <c r="J564" s="9"/>
      <c r="K564" s="9"/>
      <c r="L564" s="9">
        <v>27185.768669000001</v>
      </c>
      <c r="M564" s="9"/>
      <c r="N564" s="9"/>
      <c r="O564" s="10">
        <v>1711600.998652</v>
      </c>
      <c r="P564" s="46">
        <v>1711600.998651</v>
      </c>
      <c r="Q564" s="46" t="b">
        <v>1</v>
      </c>
      <c r="R564" s="9"/>
      <c r="S564" s="9"/>
      <c r="T564" s="9">
        <v>1179545.591087</v>
      </c>
      <c r="U564" s="9"/>
      <c r="V564" s="9">
        <v>82400.471271999995</v>
      </c>
      <c r="W564" s="9"/>
      <c r="X564" s="9"/>
      <c r="Y564" s="9">
        <v>37083.973233999997</v>
      </c>
      <c r="Z564" s="9"/>
      <c r="AA564" s="9"/>
      <c r="AB564" s="9">
        <v>36093.117646999999</v>
      </c>
      <c r="AC564" s="9">
        <v>58241</v>
      </c>
      <c r="AD564" s="9">
        <v>58774</v>
      </c>
      <c r="AE564" s="9">
        <v>117015</v>
      </c>
      <c r="AF564" s="9"/>
      <c r="AG564" s="9"/>
      <c r="AH564" s="10">
        <v>1452138.1532399999</v>
      </c>
      <c r="AI564" s="10">
        <v>3163739.1518919999</v>
      </c>
    </row>
    <row r="565" spans="1:35" s="11" customFormat="1" x14ac:dyDescent="0.25">
      <c r="A565" s="8" t="s">
        <v>1133</v>
      </c>
      <c r="B565" s="8" t="s">
        <v>1134</v>
      </c>
      <c r="C565" s="8" t="s">
        <v>862</v>
      </c>
      <c r="D565" s="9"/>
      <c r="E565" s="9">
        <v>2140012.2774260002</v>
      </c>
      <c r="F565" s="9"/>
      <c r="G565" s="9">
        <v>33126.974395999998</v>
      </c>
      <c r="H565" s="9"/>
      <c r="I565" s="9"/>
      <c r="J565" s="9"/>
      <c r="K565" s="9"/>
      <c r="L565" s="9">
        <v>23719.166024999999</v>
      </c>
      <c r="M565" s="9"/>
      <c r="N565" s="9"/>
      <c r="O565" s="10">
        <v>2196858.4178470005</v>
      </c>
      <c r="P565" s="46">
        <v>2196858.4178470001</v>
      </c>
      <c r="Q565" s="46" t="b">
        <v>1</v>
      </c>
      <c r="R565" s="9"/>
      <c r="S565" s="9"/>
      <c r="T565" s="9">
        <v>1553277.1059109999</v>
      </c>
      <c r="U565" s="9"/>
      <c r="V565" s="9">
        <v>46025.561192000001</v>
      </c>
      <c r="W565" s="9"/>
      <c r="X565" s="9"/>
      <c r="Y565" s="9">
        <v>32355.197630999999</v>
      </c>
      <c r="Z565" s="9"/>
      <c r="AA565" s="9"/>
      <c r="AB565" s="9"/>
      <c r="AC565" s="9">
        <v>31909</v>
      </c>
      <c r="AD565" s="9"/>
      <c r="AE565" s="9">
        <v>31909</v>
      </c>
      <c r="AF565" s="9"/>
      <c r="AG565" s="9"/>
      <c r="AH565" s="10">
        <v>1663566.8647340001</v>
      </c>
      <c r="AI565" s="10">
        <v>3860425.2825810006</v>
      </c>
    </row>
    <row r="566" spans="1:35" s="11" customFormat="1" x14ac:dyDescent="0.25">
      <c r="A566" s="8" t="s">
        <v>1135</v>
      </c>
      <c r="B566" s="8" t="s">
        <v>1136</v>
      </c>
      <c r="C566" s="8" t="s">
        <v>862</v>
      </c>
      <c r="D566" s="9"/>
      <c r="E566" s="9">
        <v>1277736.7078209999</v>
      </c>
      <c r="F566" s="9"/>
      <c r="G566" s="9">
        <v>35287.790172000001</v>
      </c>
      <c r="H566" s="9"/>
      <c r="I566" s="9"/>
      <c r="J566" s="9"/>
      <c r="K566" s="9"/>
      <c r="L566" s="9">
        <v>35275.338294000001</v>
      </c>
      <c r="M566" s="9"/>
      <c r="N566" s="9"/>
      <c r="O566" s="10">
        <v>1348299.8362869998</v>
      </c>
      <c r="P566" s="46">
        <v>1348299.836287</v>
      </c>
      <c r="Q566" s="46" t="b">
        <v>1</v>
      </c>
      <c r="R566" s="9"/>
      <c r="S566" s="9"/>
      <c r="T566" s="9">
        <v>927414.85484699998</v>
      </c>
      <c r="U566" s="9"/>
      <c r="V566" s="9">
        <v>49027.729682999998</v>
      </c>
      <c r="W566" s="9"/>
      <c r="X566" s="9"/>
      <c r="Y566" s="9">
        <v>48118.915345000001</v>
      </c>
      <c r="Z566" s="9"/>
      <c r="AA566" s="9"/>
      <c r="AB566" s="9">
        <v>53564.352940999997</v>
      </c>
      <c r="AC566" s="9">
        <v>34258</v>
      </c>
      <c r="AD566" s="9">
        <v>35022</v>
      </c>
      <c r="AE566" s="9">
        <v>69280</v>
      </c>
      <c r="AF566" s="9"/>
      <c r="AG566" s="9"/>
      <c r="AH566" s="10">
        <v>1147405.8528159999</v>
      </c>
      <c r="AI566" s="10">
        <v>2495705.6891029999</v>
      </c>
    </row>
    <row r="567" spans="1:35" s="11" customFormat="1" x14ac:dyDescent="0.25">
      <c r="A567" s="8" t="s">
        <v>1137</v>
      </c>
      <c r="B567" s="8" t="s">
        <v>1138</v>
      </c>
      <c r="C567" s="8" t="s">
        <v>862</v>
      </c>
      <c r="D567" s="9"/>
      <c r="E567" s="9">
        <v>1831733.787454</v>
      </c>
      <c r="F567" s="9"/>
      <c r="G567" s="9">
        <v>33536.226096999999</v>
      </c>
      <c r="H567" s="9"/>
      <c r="I567" s="9"/>
      <c r="J567" s="9"/>
      <c r="K567" s="9"/>
      <c r="L567" s="9">
        <v>29497.25216</v>
      </c>
      <c r="M567" s="9"/>
      <c r="N567" s="9"/>
      <c r="O567" s="10">
        <v>1894767.265711</v>
      </c>
      <c r="P567" s="46">
        <v>1894767.265711</v>
      </c>
      <c r="Q567" s="46" t="b">
        <v>1</v>
      </c>
      <c r="R567" s="9"/>
      <c r="S567" s="9"/>
      <c r="T567" s="9">
        <v>1329520.482751</v>
      </c>
      <c r="U567" s="9"/>
      <c r="V567" s="9">
        <v>46594.162447000002</v>
      </c>
      <c r="W567" s="9"/>
      <c r="X567" s="9"/>
      <c r="Y567" s="9">
        <v>40237.056488000002</v>
      </c>
      <c r="Z567" s="9"/>
      <c r="AA567" s="9"/>
      <c r="AB567" s="9">
        <v>120334.70588199999</v>
      </c>
      <c r="AC567" s="9">
        <v>32661</v>
      </c>
      <c r="AD567" s="9">
        <v>32925</v>
      </c>
      <c r="AE567" s="9">
        <v>65586</v>
      </c>
      <c r="AF567" s="9"/>
      <c r="AG567" s="9"/>
      <c r="AH567" s="10">
        <v>1602272.407568</v>
      </c>
      <c r="AI567" s="10">
        <v>3497039.673279</v>
      </c>
    </row>
    <row r="568" spans="1:35" s="11" customFormat="1" x14ac:dyDescent="0.25">
      <c r="A568" s="8" t="s">
        <v>1139</v>
      </c>
      <c r="B568" s="8" t="s">
        <v>1140</v>
      </c>
      <c r="C568" s="8" t="s">
        <v>862</v>
      </c>
      <c r="D568" s="9"/>
      <c r="E568" s="9">
        <v>1294910.163167</v>
      </c>
      <c r="F568" s="9"/>
      <c r="G568" s="9">
        <v>37947.926227999997</v>
      </c>
      <c r="H568" s="9"/>
      <c r="I568" s="9"/>
      <c r="J568" s="9"/>
      <c r="K568" s="9"/>
      <c r="L568" s="9">
        <v>32431.744578999998</v>
      </c>
      <c r="M568" s="9"/>
      <c r="N568" s="9"/>
      <c r="O568" s="10">
        <v>1365289.8339740001</v>
      </c>
      <c r="P568" s="46">
        <v>1365289.8339740001</v>
      </c>
      <c r="Q568" s="46" t="b">
        <v>1</v>
      </c>
      <c r="R568" s="9"/>
      <c r="S568" s="9"/>
      <c r="T568" s="9">
        <v>939879.79969799996</v>
      </c>
      <c r="U568" s="9"/>
      <c r="V568" s="9">
        <v>52723.637838000002</v>
      </c>
      <c r="W568" s="9"/>
      <c r="X568" s="9"/>
      <c r="Y568" s="9">
        <v>44239.983154000001</v>
      </c>
      <c r="Z568" s="9"/>
      <c r="AA568" s="9"/>
      <c r="AB568" s="9">
        <v>69250.352941000005</v>
      </c>
      <c r="AC568" s="9"/>
      <c r="AD568" s="9"/>
      <c r="AE568" s="9"/>
      <c r="AF568" s="9"/>
      <c r="AG568" s="9"/>
      <c r="AH568" s="10">
        <v>1106093.773631</v>
      </c>
      <c r="AI568" s="10">
        <v>2471383.607605</v>
      </c>
    </row>
    <row r="569" spans="1:35" s="11" customFormat="1" x14ac:dyDescent="0.25">
      <c r="A569" s="8" t="s">
        <v>1141</v>
      </c>
      <c r="B569" s="8" t="s">
        <v>1142</v>
      </c>
      <c r="C569" s="8" t="s">
        <v>862</v>
      </c>
      <c r="D569" s="9"/>
      <c r="E569" s="9">
        <v>3771841.7387669999</v>
      </c>
      <c r="F569" s="9"/>
      <c r="G569" s="9">
        <v>91093.368713000003</v>
      </c>
      <c r="H569" s="9"/>
      <c r="I569" s="9"/>
      <c r="J569" s="9"/>
      <c r="K569" s="9"/>
      <c r="L569" s="9">
        <v>27185.768669000001</v>
      </c>
      <c r="M569" s="9"/>
      <c r="N569" s="9"/>
      <c r="O569" s="10">
        <v>3890120.8761489997</v>
      </c>
      <c r="P569" s="46">
        <v>3890120.8761490001</v>
      </c>
      <c r="Q569" s="46" t="b">
        <v>1</v>
      </c>
      <c r="R569" s="9"/>
      <c r="S569" s="9"/>
      <c r="T569" s="9">
        <v>2737701.7794459998</v>
      </c>
      <c r="U569" s="9"/>
      <c r="V569" s="9">
        <v>126562.219833</v>
      </c>
      <c r="W569" s="9"/>
      <c r="X569" s="9"/>
      <c r="Y569" s="9">
        <v>37083.973233999997</v>
      </c>
      <c r="Z569" s="9"/>
      <c r="AA569" s="9"/>
      <c r="AB569" s="9">
        <v>3966.1764710000002</v>
      </c>
      <c r="AC569" s="9">
        <v>89943</v>
      </c>
      <c r="AD569" s="9">
        <v>89528</v>
      </c>
      <c r="AE569" s="9">
        <v>179471</v>
      </c>
      <c r="AF569" s="9"/>
      <c r="AG569" s="9"/>
      <c r="AH569" s="10">
        <v>3084785.1489840001</v>
      </c>
      <c r="AI569" s="10">
        <v>6974906.0251329998</v>
      </c>
    </row>
    <row r="570" spans="1:35" s="11" customFormat="1" x14ac:dyDescent="0.25">
      <c r="A570" s="8" t="s">
        <v>1143</v>
      </c>
      <c r="B570" s="8" t="s">
        <v>1144</v>
      </c>
      <c r="C570" s="8" t="s">
        <v>862</v>
      </c>
      <c r="D570" s="9"/>
      <c r="E570" s="9">
        <v>3444205.2769499999</v>
      </c>
      <c r="F570" s="9"/>
      <c r="G570" s="9">
        <v>61339.607880000003</v>
      </c>
      <c r="H570" s="9"/>
      <c r="I570" s="9"/>
      <c r="J570" s="9"/>
      <c r="K570" s="9"/>
      <c r="L570" s="9">
        <v>20753.128850000001</v>
      </c>
      <c r="M570" s="9"/>
      <c r="N570" s="9"/>
      <c r="O570" s="10">
        <v>3526298.0136799999</v>
      </c>
      <c r="P570" s="46">
        <v>3526298.0136799999</v>
      </c>
      <c r="Q570" s="46" t="b">
        <v>1</v>
      </c>
      <c r="R570" s="9"/>
      <c r="S570" s="9"/>
      <c r="T570" s="9">
        <v>2499894.6319960002</v>
      </c>
      <c r="U570" s="9"/>
      <c r="V570" s="9">
        <v>85223.293930999993</v>
      </c>
      <c r="W570" s="9"/>
      <c r="X570" s="9"/>
      <c r="Y570" s="9">
        <v>28309.240919</v>
      </c>
      <c r="Z570" s="9"/>
      <c r="AA570" s="9"/>
      <c r="AB570" s="9"/>
      <c r="AC570" s="9">
        <v>61199</v>
      </c>
      <c r="AD570" s="9"/>
      <c r="AE570" s="9">
        <v>61199</v>
      </c>
      <c r="AF570" s="9"/>
      <c r="AG570" s="9"/>
      <c r="AH570" s="10">
        <v>2674626.1668460001</v>
      </c>
      <c r="AI570" s="10">
        <v>6200924.1805259995</v>
      </c>
    </row>
    <row r="571" spans="1:35" s="11" customFormat="1" x14ac:dyDescent="0.25">
      <c r="A571" s="8" t="s">
        <v>1145</v>
      </c>
      <c r="B571" s="8" t="s">
        <v>1146</v>
      </c>
      <c r="C571" s="8" t="s">
        <v>862</v>
      </c>
      <c r="D571" s="9"/>
      <c r="E571" s="9">
        <v>3585920.386647</v>
      </c>
      <c r="F571" s="9"/>
      <c r="G571" s="9">
        <v>57431.378655</v>
      </c>
      <c r="H571" s="9"/>
      <c r="I571" s="9"/>
      <c r="J571" s="9"/>
      <c r="K571" s="9"/>
      <c r="L571" s="9">
        <v>38164.17383</v>
      </c>
      <c r="M571" s="9"/>
      <c r="N571" s="9"/>
      <c r="O571" s="10">
        <v>3681515.9391320003</v>
      </c>
      <c r="P571" s="46">
        <v>3681515.9391319999</v>
      </c>
      <c r="Q571" s="46" t="b">
        <v>1</v>
      </c>
      <c r="R571" s="9"/>
      <c r="S571" s="9"/>
      <c r="T571" s="9">
        <v>2602755.1799360001</v>
      </c>
      <c r="U571" s="9"/>
      <c r="V571" s="9">
        <v>79793.324951999995</v>
      </c>
      <c r="W571" s="9"/>
      <c r="X571" s="9"/>
      <c r="Y571" s="9">
        <v>52059.561680999999</v>
      </c>
      <c r="Z571" s="9"/>
      <c r="AA571" s="9"/>
      <c r="AB571" s="9">
        <v>10281.058824</v>
      </c>
      <c r="AC571" s="9">
        <v>55624</v>
      </c>
      <c r="AD571" s="9"/>
      <c r="AE571" s="9">
        <v>55624</v>
      </c>
      <c r="AF571" s="9"/>
      <c r="AG571" s="9"/>
      <c r="AH571" s="10">
        <v>2800513.125393</v>
      </c>
      <c r="AI571" s="10">
        <v>6482029.0645250008</v>
      </c>
    </row>
    <row r="572" spans="1:35" s="11" customFormat="1" x14ac:dyDescent="0.25">
      <c r="A572" s="8" t="s">
        <v>1147</v>
      </c>
      <c r="B572" s="8" t="s">
        <v>1148</v>
      </c>
      <c r="C572" s="8" t="s">
        <v>862</v>
      </c>
      <c r="D572" s="9"/>
      <c r="E572" s="9">
        <v>2533177.1160240001</v>
      </c>
      <c r="F572" s="9"/>
      <c r="G572" s="9">
        <v>60199.015917999997</v>
      </c>
      <c r="H572" s="9"/>
      <c r="I572" s="9"/>
      <c r="J572" s="9"/>
      <c r="K572" s="9"/>
      <c r="L572" s="9">
        <v>36430.872509000001</v>
      </c>
      <c r="M572" s="9"/>
      <c r="N572" s="9"/>
      <c r="O572" s="10">
        <v>2629807.0044510001</v>
      </c>
      <c r="P572" s="46">
        <v>2629807.0044510001</v>
      </c>
      <c r="Q572" s="46" t="b">
        <v>1</v>
      </c>
      <c r="R572" s="9"/>
      <c r="S572" s="9"/>
      <c r="T572" s="9">
        <v>1838646.469949</v>
      </c>
      <c r="U572" s="9"/>
      <c r="V572" s="9">
        <v>83638.591853999998</v>
      </c>
      <c r="W572" s="9"/>
      <c r="X572" s="9"/>
      <c r="Y572" s="9">
        <v>49695.173879000002</v>
      </c>
      <c r="Z572" s="9"/>
      <c r="AA572" s="9"/>
      <c r="AB572" s="9"/>
      <c r="AC572" s="9">
        <v>59305</v>
      </c>
      <c r="AD572" s="9">
        <v>59456</v>
      </c>
      <c r="AE572" s="9">
        <v>118761</v>
      </c>
      <c r="AF572" s="9"/>
      <c r="AG572" s="9"/>
      <c r="AH572" s="10">
        <v>2090741.2356819999</v>
      </c>
      <c r="AI572" s="10">
        <v>4720548.2401330005</v>
      </c>
    </row>
    <row r="573" spans="1:35" s="11" customFormat="1" x14ac:dyDescent="0.25">
      <c r="A573" s="8" t="s">
        <v>1149</v>
      </c>
      <c r="B573" s="8" t="s">
        <v>1150</v>
      </c>
      <c r="C573" s="8" t="s">
        <v>862</v>
      </c>
      <c r="D573" s="9"/>
      <c r="E573" s="9">
        <v>2702203.0604209998</v>
      </c>
      <c r="F573" s="9"/>
      <c r="G573" s="9">
        <v>57652.607007999999</v>
      </c>
      <c r="H573" s="9"/>
      <c r="I573" s="9"/>
      <c r="J573" s="9"/>
      <c r="K573" s="9"/>
      <c r="L573" s="9">
        <v>32386.087695999999</v>
      </c>
      <c r="M573" s="9"/>
      <c r="N573" s="9"/>
      <c r="O573" s="10">
        <v>2792241.7551249997</v>
      </c>
      <c r="P573" s="46">
        <v>2792241.7551250001</v>
      </c>
      <c r="Q573" s="46" t="b">
        <v>1</v>
      </c>
      <c r="R573" s="9"/>
      <c r="S573" s="9"/>
      <c r="T573" s="9">
        <v>1961329.938874</v>
      </c>
      <c r="U573" s="9"/>
      <c r="V573" s="9">
        <v>80100.692567000006</v>
      </c>
      <c r="W573" s="9"/>
      <c r="X573" s="9"/>
      <c r="Y573" s="9">
        <v>44177.702824</v>
      </c>
      <c r="Z573" s="9"/>
      <c r="AA573" s="9"/>
      <c r="AB573" s="9"/>
      <c r="AC573" s="9"/>
      <c r="AD573" s="9">
        <v>60621</v>
      </c>
      <c r="AE573" s="9">
        <v>60621</v>
      </c>
      <c r="AF573" s="9"/>
      <c r="AG573" s="9"/>
      <c r="AH573" s="10">
        <v>2146229.3342650002</v>
      </c>
      <c r="AI573" s="10">
        <v>4938471.0893900003</v>
      </c>
    </row>
    <row r="574" spans="1:35" s="11" customFormat="1" x14ac:dyDescent="0.25">
      <c r="A574" s="8" t="s">
        <v>1151</v>
      </c>
      <c r="B574" s="8" t="s">
        <v>1152</v>
      </c>
      <c r="C574" s="8" t="s">
        <v>862</v>
      </c>
      <c r="D574" s="9"/>
      <c r="E574" s="9">
        <v>3271154.192024</v>
      </c>
      <c r="F574" s="9"/>
      <c r="G574" s="9">
        <v>60605.777243999997</v>
      </c>
      <c r="H574" s="9"/>
      <c r="I574" s="9"/>
      <c r="J574" s="9"/>
      <c r="K574" s="9"/>
      <c r="L574" s="9">
        <v>55498.432234</v>
      </c>
      <c r="M574" s="9"/>
      <c r="N574" s="9"/>
      <c r="O574" s="10">
        <v>3387258.4015019997</v>
      </c>
      <c r="P574" s="46">
        <v>3387258.4015009999</v>
      </c>
      <c r="Q574" s="46" t="b">
        <v>1</v>
      </c>
      <c r="R574" s="9"/>
      <c r="S574" s="9"/>
      <c r="T574" s="9">
        <v>2374289.610378</v>
      </c>
      <c r="U574" s="9"/>
      <c r="V574" s="9">
        <v>84203.733061000006</v>
      </c>
      <c r="W574" s="9"/>
      <c r="X574" s="9"/>
      <c r="Y574" s="9">
        <v>75705.138250999997</v>
      </c>
      <c r="Z574" s="9"/>
      <c r="AA574" s="9"/>
      <c r="AB574" s="9"/>
      <c r="AC574" s="9">
        <v>58620</v>
      </c>
      <c r="AD574" s="9">
        <v>58699</v>
      </c>
      <c r="AE574" s="9">
        <v>117319</v>
      </c>
      <c r="AF574" s="9"/>
      <c r="AG574" s="9"/>
      <c r="AH574" s="10">
        <v>2651517.4816899998</v>
      </c>
      <c r="AI574" s="10">
        <v>6038775.883191999</v>
      </c>
    </row>
    <row r="575" spans="1:35" s="11" customFormat="1" x14ac:dyDescent="0.25">
      <c r="A575" s="8" t="s">
        <v>1153</v>
      </c>
      <c r="B575" s="8" t="s">
        <v>1154</v>
      </c>
      <c r="C575" s="8" t="s">
        <v>862</v>
      </c>
      <c r="D575" s="9"/>
      <c r="E575" s="9">
        <v>3238384.9632040001</v>
      </c>
      <c r="F575" s="9"/>
      <c r="G575" s="9">
        <v>67215.233720000004</v>
      </c>
      <c r="H575" s="9"/>
      <c r="I575" s="9"/>
      <c r="J575" s="9"/>
      <c r="K575" s="9"/>
      <c r="L575" s="9">
        <v>32386.087695999999</v>
      </c>
      <c r="M575" s="9"/>
      <c r="N575" s="9"/>
      <c r="O575" s="10">
        <v>3337986.28462</v>
      </c>
      <c r="P575" s="46">
        <v>3337986.28462</v>
      </c>
      <c r="Q575" s="46" t="b">
        <v>1</v>
      </c>
      <c r="R575" s="9"/>
      <c r="S575" s="9"/>
      <c r="T575" s="9">
        <v>2350504.8436079999</v>
      </c>
      <c r="U575" s="9"/>
      <c r="V575" s="9">
        <v>93386.700991000005</v>
      </c>
      <c r="W575" s="9"/>
      <c r="X575" s="9"/>
      <c r="Y575" s="9">
        <v>44177.702824</v>
      </c>
      <c r="Z575" s="9"/>
      <c r="AA575" s="9"/>
      <c r="AB575" s="9">
        <v>7268.5882350000002</v>
      </c>
      <c r="AC575" s="9">
        <v>63513</v>
      </c>
      <c r="AD575" s="9">
        <v>64785</v>
      </c>
      <c r="AE575" s="9">
        <v>128298</v>
      </c>
      <c r="AF575" s="9"/>
      <c r="AG575" s="9"/>
      <c r="AH575" s="10">
        <v>2623635.8356579999</v>
      </c>
      <c r="AI575" s="10">
        <v>5961622.1202779999</v>
      </c>
    </row>
    <row r="576" spans="1:35" s="11" customFormat="1" x14ac:dyDescent="0.25">
      <c r="A576" s="8" t="s">
        <v>1155</v>
      </c>
      <c r="B576" s="8" t="s">
        <v>1156</v>
      </c>
      <c r="C576" s="8" t="s">
        <v>862</v>
      </c>
      <c r="D576" s="9"/>
      <c r="E576" s="9">
        <v>2087030.855712</v>
      </c>
      <c r="F576" s="9"/>
      <c r="G576" s="9">
        <v>56275.014315</v>
      </c>
      <c r="H576" s="9"/>
      <c r="I576" s="9"/>
      <c r="J576" s="9"/>
      <c r="K576" s="9"/>
      <c r="L576" s="9">
        <v>20753.128850000001</v>
      </c>
      <c r="M576" s="9"/>
      <c r="N576" s="9"/>
      <c r="O576" s="10">
        <v>2164058.9988770001</v>
      </c>
      <c r="P576" s="46">
        <v>2164058.9988779998</v>
      </c>
      <c r="Q576" s="46" t="b">
        <v>1</v>
      </c>
      <c r="R576" s="9"/>
      <c r="S576" s="9"/>
      <c r="T576" s="9">
        <v>1514821.7987820001</v>
      </c>
      <c r="U576" s="9"/>
      <c r="V576" s="9">
        <v>78186.709235999995</v>
      </c>
      <c r="W576" s="9"/>
      <c r="X576" s="9"/>
      <c r="Y576" s="9">
        <v>28309.240919</v>
      </c>
      <c r="Z576" s="9"/>
      <c r="AA576" s="9"/>
      <c r="AB576" s="9"/>
      <c r="AC576" s="9"/>
      <c r="AD576" s="9">
        <v>58099</v>
      </c>
      <c r="AE576" s="9">
        <v>58099</v>
      </c>
      <c r="AF576" s="9"/>
      <c r="AG576" s="9"/>
      <c r="AH576" s="10">
        <v>1679416.7489370001</v>
      </c>
      <c r="AI576" s="10">
        <v>3843475.7478140001</v>
      </c>
    </row>
    <row r="577" spans="1:35" s="11" customFormat="1" x14ac:dyDescent="0.25">
      <c r="A577" s="8" t="s">
        <v>1157</v>
      </c>
      <c r="B577" s="8" t="s">
        <v>1158</v>
      </c>
      <c r="C577" s="8" t="s">
        <v>862</v>
      </c>
      <c r="D577" s="9"/>
      <c r="E577" s="9">
        <v>3359462.9129059999</v>
      </c>
      <c r="F577" s="9"/>
      <c r="G577" s="9">
        <v>64506.950405000003</v>
      </c>
      <c r="H577" s="9"/>
      <c r="I577" s="9"/>
      <c r="J577" s="9"/>
      <c r="K577" s="9"/>
      <c r="L577" s="9">
        <v>42085.269995000002</v>
      </c>
      <c r="M577" s="9"/>
      <c r="N577" s="9"/>
      <c r="O577" s="10">
        <v>3466055.1333059999</v>
      </c>
      <c r="P577" s="46">
        <v>3466055.1333070002</v>
      </c>
      <c r="Q577" s="46" t="b">
        <v>1</v>
      </c>
      <c r="R577" s="9"/>
      <c r="S577" s="9"/>
      <c r="T577" s="9">
        <v>2438386.3989090002</v>
      </c>
      <c r="U577" s="9"/>
      <c r="V577" s="9">
        <v>89623.898570000005</v>
      </c>
      <c r="W577" s="9"/>
      <c r="X577" s="9"/>
      <c r="Y577" s="9">
        <v>57408.309659999999</v>
      </c>
      <c r="Z577" s="9"/>
      <c r="AA577" s="9"/>
      <c r="AB577" s="9"/>
      <c r="AC577" s="9">
        <v>63031</v>
      </c>
      <c r="AD577" s="9">
        <v>63904</v>
      </c>
      <c r="AE577" s="9">
        <v>126935</v>
      </c>
      <c r="AF577" s="9"/>
      <c r="AG577" s="9"/>
      <c r="AH577" s="10">
        <v>2712353.6071390002</v>
      </c>
      <c r="AI577" s="10">
        <v>6178408.7404450001</v>
      </c>
    </row>
    <row r="578" spans="1:35" s="11" customFormat="1" x14ac:dyDescent="0.25">
      <c r="A578" s="8" t="s">
        <v>1159</v>
      </c>
      <c r="B578" s="8" t="s">
        <v>1160</v>
      </c>
      <c r="C578" s="8" t="s">
        <v>862</v>
      </c>
      <c r="D578" s="9"/>
      <c r="E578" s="9">
        <v>5156108.721814</v>
      </c>
      <c r="F578" s="9"/>
      <c r="G578" s="9">
        <v>128201.208285</v>
      </c>
      <c r="H578" s="9"/>
      <c r="I578" s="9"/>
      <c r="J578" s="9"/>
      <c r="K578" s="9"/>
      <c r="L578" s="9">
        <v>397231.48869600001</v>
      </c>
      <c r="M578" s="9"/>
      <c r="N578" s="9"/>
      <c r="O578" s="10">
        <v>5681541.4187949998</v>
      </c>
      <c r="P578" s="46">
        <v>5681541.4187949998</v>
      </c>
      <c r="Q578" s="46" t="b">
        <v>1</v>
      </c>
      <c r="R578" s="9"/>
      <c r="S578" s="9"/>
      <c r="T578" s="9">
        <v>3742439.1054489999</v>
      </c>
      <c r="U578" s="9"/>
      <c r="V578" s="9">
        <v>178118.66807700001</v>
      </c>
      <c r="W578" s="9"/>
      <c r="X578" s="9"/>
      <c r="Y578" s="9">
        <v>541861.51858399995</v>
      </c>
      <c r="Z578" s="9"/>
      <c r="AA578" s="9"/>
      <c r="AB578" s="9"/>
      <c r="AC578" s="9"/>
      <c r="AD578" s="9"/>
      <c r="AE578" s="9"/>
      <c r="AF578" s="9"/>
      <c r="AG578" s="9"/>
      <c r="AH578" s="10">
        <v>4462419.2921099998</v>
      </c>
      <c r="AI578" s="10">
        <v>10143960.710905001</v>
      </c>
    </row>
    <row r="579" spans="1:35" s="11" customFormat="1" x14ac:dyDescent="0.25">
      <c r="A579" s="8" t="s">
        <v>1161</v>
      </c>
      <c r="B579" s="8" t="s">
        <v>1162</v>
      </c>
      <c r="C579" s="8" t="s">
        <v>862</v>
      </c>
      <c r="D579" s="9"/>
      <c r="E579" s="9">
        <v>2272422.5007119998</v>
      </c>
      <c r="F579" s="9"/>
      <c r="G579" s="9">
        <v>71075.730748999995</v>
      </c>
      <c r="H579" s="9"/>
      <c r="I579" s="9"/>
      <c r="J579" s="9"/>
      <c r="K579" s="9"/>
      <c r="L579" s="9">
        <v>20753.128850000001</v>
      </c>
      <c r="M579" s="9"/>
      <c r="N579" s="9"/>
      <c r="O579" s="10">
        <v>2364251.3603109997</v>
      </c>
      <c r="P579" s="46">
        <v>2364251.3603110001</v>
      </c>
      <c r="Q579" s="46" t="b">
        <v>1</v>
      </c>
      <c r="R579" s="9"/>
      <c r="S579" s="9"/>
      <c r="T579" s="9">
        <v>1649383.9229540001</v>
      </c>
      <c r="U579" s="9"/>
      <c r="V579" s="9">
        <v>98750.352379999997</v>
      </c>
      <c r="W579" s="9"/>
      <c r="X579" s="9"/>
      <c r="Y579" s="9">
        <v>28309.240919</v>
      </c>
      <c r="Z579" s="9"/>
      <c r="AA579" s="9"/>
      <c r="AB579" s="9">
        <v>8080.0588239999997</v>
      </c>
      <c r="AC579" s="9">
        <v>67536</v>
      </c>
      <c r="AD579" s="9">
        <v>66936</v>
      </c>
      <c r="AE579" s="9">
        <v>134472</v>
      </c>
      <c r="AF579" s="9"/>
      <c r="AG579" s="9"/>
      <c r="AH579" s="10">
        <v>1918995.5750770001</v>
      </c>
      <c r="AI579" s="10">
        <v>4283246.9353879998</v>
      </c>
    </row>
    <row r="580" spans="1:35" s="11" customFormat="1" x14ac:dyDescent="0.25">
      <c r="A580" s="8" t="s">
        <v>1163</v>
      </c>
      <c r="B580" s="8" t="s">
        <v>1164</v>
      </c>
      <c r="C580" s="8" t="s">
        <v>862</v>
      </c>
      <c r="D580" s="9"/>
      <c r="E580" s="9">
        <v>2057189.729267</v>
      </c>
      <c r="F580" s="9"/>
      <c r="G580" s="9">
        <v>58636.305315999998</v>
      </c>
      <c r="H580" s="9"/>
      <c r="I580" s="9"/>
      <c r="J580" s="9"/>
      <c r="K580" s="9"/>
      <c r="L580" s="9">
        <v>35275.338294000001</v>
      </c>
      <c r="M580" s="9"/>
      <c r="N580" s="9"/>
      <c r="O580" s="10">
        <v>2151101.3728769999</v>
      </c>
      <c r="P580" s="46">
        <v>2151101.3728780001</v>
      </c>
      <c r="Q580" s="46" t="b">
        <v>1</v>
      </c>
      <c r="R580" s="9"/>
      <c r="S580" s="9"/>
      <c r="T580" s="9">
        <v>1493162.3256049999</v>
      </c>
      <c r="U580" s="9"/>
      <c r="V580" s="9">
        <v>81467.411607000002</v>
      </c>
      <c r="W580" s="9"/>
      <c r="X580" s="9"/>
      <c r="Y580" s="9">
        <v>48118.915345000001</v>
      </c>
      <c r="Z580" s="9"/>
      <c r="AA580" s="9"/>
      <c r="AB580" s="9">
        <v>1741.4705879999999</v>
      </c>
      <c r="AC580" s="9">
        <v>58155</v>
      </c>
      <c r="AD580" s="9">
        <v>58422</v>
      </c>
      <c r="AE580" s="9">
        <v>116577</v>
      </c>
      <c r="AF580" s="9"/>
      <c r="AG580" s="9"/>
      <c r="AH580" s="10">
        <v>1741067.1231450001</v>
      </c>
      <c r="AI580" s="10">
        <v>3892168.496022</v>
      </c>
    </row>
    <row r="581" spans="1:35" s="11" customFormat="1" x14ac:dyDescent="0.25">
      <c r="A581" s="8" t="s">
        <v>1165</v>
      </c>
      <c r="B581" s="8" t="s">
        <v>1166</v>
      </c>
      <c r="C581" s="8" t="s">
        <v>862</v>
      </c>
      <c r="D581" s="9"/>
      <c r="E581" s="9">
        <v>1856555.4401229999</v>
      </c>
      <c r="F581" s="9"/>
      <c r="G581" s="9">
        <v>35760.961510000001</v>
      </c>
      <c r="H581" s="9"/>
      <c r="I581" s="9"/>
      <c r="J581" s="9"/>
      <c r="K581" s="9"/>
      <c r="L581" s="9">
        <v>55498.432234</v>
      </c>
      <c r="M581" s="9"/>
      <c r="N581" s="9"/>
      <c r="O581" s="10">
        <v>1947814.833867</v>
      </c>
      <c r="P581" s="46">
        <v>1947814.8338659999</v>
      </c>
      <c r="Q581" s="46" t="b">
        <v>1</v>
      </c>
      <c r="R581" s="9"/>
      <c r="S581" s="9"/>
      <c r="T581" s="9">
        <v>1347536.6900539999</v>
      </c>
      <c r="U581" s="9"/>
      <c r="V581" s="9">
        <v>49685.138841</v>
      </c>
      <c r="W581" s="9"/>
      <c r="X581" s="9"/>
      <c r="Y581" s="9">
        <v>75705.138250999997</v>
      </c>
      <c r="Z581" s="9"/>
      <c r="AA581" s="9"/>
      <c r="AB581" s="9">
        <v>24294.882353000001</v>
      </c>
      <c r="AC581" s="9">
        <v>35317</v>
      </c>
      <c r="AD581" s="9">
        <v>35685</v>
      </c>
      <c r="AE581" s="9">
        <v>71002</v>
      </c>
      <c r="AF581" s="9"/>
      <c r="AG581" s="9"/>
      <c r="AH581" s="10">
        <v>1568223.849499</v>
      </c>
      <c r="AI581" s="10">
        <v>3516038.6833659997</v>
      </c>
    </row>
    <row r="582" spans="1:35" s="11" customFormat="1" x14ac:dyDescent="0.25">
      <c r="A582" s="8" t="s">
        <v>1167</v>
      </c>
      <c r="B582" s="8" t="s">
        <v>1168</v>
      </c>
      <c r="C582" s="8" t="s">
        <v>862</v>
      </c>
      <c r="D582" s="9"/>
      <c r="E582" s="9">
        <v>2491195.4129309999</v>
      </c>
      <c r="F582" s="9"/>
      <c r="G582" s="9">
        <v>62344.474378999999</v>
      </c>
      <c r="H582" s="9"/>
      <c r="I582" s="9"/>
      <c r="J582" s="9"/>
      <c r="K582" s="9"/>
      <c r="L582" s="9">
        <v>84388.862905999995</v>
      </c>
      <c r="M582" s="9"/>
      <c r="N582" s="9"/>
      <c r="O582" s="10">
        <v>2637928.7502159998</v>
      </c>
      <c r="P582" s="46">
        <v>2637928.7502159998</v>
      </c>
      <c r="Q582" s="46" t="b">
        <v>1</v>
      </c>
      <c r="R582" s="9"/>
      <c r="S582" s="9"/>
      <c r="T582" s="9">
        <v>1808175.0474390001</v>
      </c>
      <c r="U582" s="9"/>
      <c r="V582" s="9">
        <v>86619.423381000001</v>
      </c>
      <c r="W582" s="9"/>
      <c r="X582" s="9"/>
      <c r="Y582" s="9">
        <v>115114.43253400001</v>
      </c>
      <c r="Z582" s="9"/>
      <c r="AA582" s="9"/>
      <c r="AB582" s="9">
        <v>46552.882353000001</v>
      </c>
      <c r="AC582" s="9">
        <v>59854</v>
      </c>
      <c r="AD582" s="9">
        <v>60671</v>
      </c>
      <c r="AE582" s="9">
        <v>120525</v>
      </c>
      <c r="AF582" s="9"/>
      <c r="AG582" s="9"/>
      <c r="AH582" s="10">
        <v>2176986.7857070002</v>
      </c>
      <c r="AI582" s="10">
        <v>4814915.5359230004</v>
      </c>
    </row>
    <row r="583" spans="1:35" s="11" customFormat="1" x14ac:dyDescent="0.25">
      <c r="A583" s="8" t="s">
        <v>1169</v>
      </c>
      <c r="B583" s="8" t="s">
        <v>1170</v>
      </c>
      <c r="C583" s="8" t="s">
        <v>862</v>
      </c>
      <c r="D583" s="9"/>
      <c r="E583" s="9">
        <v>3120519.5210219999</v>
      </c>
      <c r="F583" s="9"/>
      <c r="G583" s="9">
        <v>54409.723094000001</v>
      </c>
      <c r="H583" s="9"/>
      <c r="I583" s="9"/>
      <c r="J583" s="9"/>
      <c r="K583" s="9"/>
      <c r="L583" s="9">
        <v>49720.346099000002</v>
      </c>
      <c r="M583" s="9"/>
      <c r="N583" s="9"/>
      <c r="O583" s="10">
        <v>3224649.5902149999</v>
      </c>
      <c r="P583" s="46">
        <v>3224649.5902149999</v>
      </c>
      <c r="Q583" s="46" t="b">
        <v>1</v>
      </c>
      <c r="R583" s="9"/>
      <c r="S583" s="9"/>
      <c r="T583" s="9">
        <v>2264955.0106230001</v>
      </c>
      <c r="U583" s="9"/>
      <c r="V583" s="9">
        <v>75595.133132000003</v>
      </c>
      <c r="W583" s="9"/>
      <c r="X583" s="9"/>
      <c r="Y583" s="9">
        <v>67823.279393999997</v>
      </c>
      <c r="Z583" s="9"/>
      <c r="AA583" s="9"/>
      <c r="AB583" s="9"/>
      <c r="AC583" s="9"/>
      <c r="AD583" s="9"/>
      <c r="AE583" s="9"/>
      <c r="AF583" s="9"/>
      <c r="AG583" s="9"/>
      <c r="AH583" s="10">
        <v>2408373.4231489999</v>
      </c>
      <c r="AI583" s="10">
        <v>5633023.0133640002</v>
      </c>
    </row>
    <row r="584" spans="1:35" s="11" customFormat="1" x14ac:dyDescent="0.25">
      <c r="A584" s="8" t="s">
        <v>1171</v>
      </c>
      <c r="B584" s="8" t="s">
        <v>1172</v>
      </c>
      <c r="C584" s="8" t="s">
        <v>862</v>
      </c>
      <c r="D584" s="9"/>
      <c r="E584" s="9">
        <v>2350053.1472959998</v>
      </c>
      <c r="F584" s="9"/>
      <c r="G584" s="9">
        <v>57146.230665000003</v>
      </c>
      <c r="H584" s="9"/>
      <c r="I584" s="9"/>
      <c r="J584" s="9"/>
      <c r="K584" s="9"/>
      <c r="L584" s="9">
        <v>50752.191665999999</v>
      </c>
      <c r="M584" s="9"/>
      <c r="N584" s="9"/>
      <c r="O584" s="10">
        <v>2457951.569627</v>
      </c>
      <c r="P584" s="46">
        <v>2457951.569627</v>
      </c>
      <c r="Q584" s="46" t="b">
        <v>1</v>
      </c>
      <c r="R584" s="9"/>
      <c r="S584" s="9"/>
      <c r="T584" s="9">
        <v>1705730.284762</v>
      </c>
      <c r="U584" s="9"/>
      <c r="V584" s="9">
        <v>79397.149432000006</v>
      </c>
      <c r="W584" s="9"/>
      <c r="X584" s="9"/>
      <c r="Y584" s="9">
        <v>69230.814851999996</v>
      </c>
      <c r="Z584" s="9"/>
      <c r="AA584" s="9"/>
      <c r="AB584" s="9">
        <v>5310.117647</v>
      </c>
      <c r="AC584" s="9">
        <v>56747</v>
      </c>
      <c r="AD584" s="9"/>
      <c r="AE584" s="9">
        <v>56747</v>
      </c>
      <c r="AF584" s="9"/>
      <c r="AG584" s="9"/>
      <c r="AH584" s="10">
        <v>1916415.3666929998</v>
      </c>
      <c r="AI584" s="10">
        <v>4374366.9363199994</v>
      </c>
    </row>
    <row r="585" spans="1:35" s="11" customFormat="1" x14ac:dyDescent="0.25">
      <c r="A585" s="8" t="s">
        <v>1173</v>
      </c>
      <c r="B585" s="8" t="s">
        <v>1174</v>
      </c>
      <c r="C585" s="8" t="s">
        <v>862</v>
      </c>
      <c r="D585" s="9"/>
      <c r="E585" s="9">
        <v>1050501.124627</v>
      </c>
      <c r="F585" s="9"/>
      <c r="G585" s="9">
        <v>20343.462087</v>
      </c>
      <c r="H585" s="9"/>
      <c r="I585" s="9"/>
      <c r="J585" s="9"/>
      <c r="K585" s="9"/>
      <c r="L585" s="9">
        <v>20753.128850000001</v>
      </c>
      <c r="M585" s="9"/>
      <c r="N585" s="9"/>
      <c r="O585" s="10">
        <v>1091597.715564</v>
      </c>
      <c r="P585" s="46">
        <v>1091597.715564</v>
      </c>
      <c r="Q585" s="46" t="b">
        <v>1</v>
      </c>
      <c r="R585" s="9"/>
      <c r="S585" s="9"/>
      <c r="T585" s="9">
        <v>762481.30154599994</v>
      </c>
      <c r="U585" s="9"/>
      <c r="V585" s="9">
        <v>28264.557092999999</v>
      </c>
      <c r="W585" s="9"/>
      <c r="X585" s="9"/>
      <c r="Y585" s="9">
        <v>28309.240919</v>
      </c>
      <c r="Z585" s="9"/>
      <c r="AA585" s="9"/>
      <c r="AB585" s="9">
        <v>40903.588235000003</v>
      </c>
      <c r="AC585" s="9"/>
      <c r="AD585" s="9">
        <v>20532</v>
      </c>
      <c r="AE585" s="9">
        <v>20532</v>
      </c>
      <c r="AF585" s="9"/>
      <c r="AG585" s="9"/>
      <c r="AH585" s="10">
        <v>880490.68779300002</v>
      </c>
      <c r="AI585" s="10">
        <v>1972088.4033570001</v>
      </c>
    </row>
    <row r="586" spans="1:35" s="11" customFormat="1" x14ac:dyDescent="0.25">
      <c r="A586" s="8" t="s">
        <v>1175</v>
      </c>
      <c r="B586" s="8" t="s">
        <v>1176</v>
      </c>
      <c r="C586" s="8" t="s">
        <v>862</v>
      </c>
      <c r="D586" s="9"/>
      <c r="E586" s="9">
        <v>3210845.5509520001</v>
      </c>
      <c r="F586" s="9"/>
      <c r="G586" s="9">
        <v>94584.044985</v>
      </c>
      <c r="H586" s="9"/>
      <c r="I586" s="9"/>
      <c r="J586" s="9"/>
      <c r="K586" s="9"/>
      <c r="L586" s="9">
        <v>23017.295208</v>
      </c>
      <c r="M586" s="9"/>
      <c r="N586" s="9"/>
      <c r="O586" s="10">
        <v>3328446.8911450002</v>
      </c>
      <c r="P586" s="46">
        <v>3328446.8911449998</v>
      </c>
      <c r="Q586" s="46" t="b">
        <v>1</v>
      </c>
      <c r="R586" s="9"/>
      <c r="S586" s="9"/>
      <c r="T586" s="9">
        <v>2330516.0150330001</v>
      </c>
      <c r="U586" s="9"/>
      <c r="V586" s="9">
        <v>131412.054064</v>
      </c>
      <c r="W586" s="9"/>
      <c r="X586" s="9"/>
      <c r="Y586" s="9">
        <v>31397.779103000001</v>
      </c>
      <c r="Z586" s="9"/>
      <c r="AA586" s="9"/>
      <c r="AB586" s="9">
        <v>31820.588234999999</v>
      </c>
      <c r="AC586" s="9">
        <v>91249</v>
      </c>
      <c r="AD586" s="9">
        <v>93036</v>
      </c>
      <c r="AE586" s="9">
        <v>184285</v>
      </c>
      <c r="AF586" s="9"/>
      <c r="AG586" s="9"/>
      <c r="AH586" s="10">
        <v>2709431.4364350005</v>
      </c>
      <c r="AI586" s="10">
        <v>6037878.3275800012</v>
      </c>
    </row>
    <row r="587" spans="1:35" s="11" customFormat="1" x14ac:dyDescent="0.25">
      <c r="A587" s="8" t="s">
        <v>1177</v>
      </c>
      <c r="B587" s="8" t="s">
        <v>1178</v>
      </c>
      <c r="C587" s="8" t="s">
        <v>862</v>
      </c>
      <c r="D587" s="9"/>
      <c r="E587" s="9">
        <v>2671371.8263119999</v>
      </c>
      <c r="F587" s="9"/>
      <c r="G587" s="9">
        <v>62192.976538000003</v>
      </c>
      <c r="H587" s="9"/>
      <c r="I587" s="9"/>
      <c r="J587" s="9"/>
      <c r="K587" s="9"/>
      <c r="L587" s="9">
        <v>30652.786373999999</v>
      </c>
      <c r="M587" s="9"/>
      <c r="N587" s="9"/>
      <c r="O587" s="10">
        <v>2764217.589224</v>
      </c>
      <c r="P587" s="46">
        <v>2764217.5892249998</v>
      </c>
      <c r="Q587" s="46" t="b">
        <v>1</v>
      </c>
      <c r="R587" s="9"/>
      <c r="S587" s="9"/>
      <c r="T587" s="9">
        <v>1938951.8195549999</v>
      </c>
      <c r="U587" s="9"/>
      <c r="V587" s="9">
        <v>86408.937114999993</v>
      </c>
      <c r="W587" s="9"/>
      <c r="X587" s="9"/>
      <c r="Y587" s="9">
        <v>41813.315022000003</v>
      </c>
      <c r="Z587" s="9"/>
      <c r="AA587" s="9"/>
      <c r="AB587" s="9"/>
      <c r="AC587" s="9"/>
      <c r="AD587" s="9">
        <v>61159</v>
      </c>
      <c r="AE587" s="9">
        <v>61159</v>
      </c>
      <c r="AF587" s="9"/>
      <c r="AG587" s="9"/>
      <c r="AH587" s="10">
        <v>2128333.0716920001</v>
      </c>
      <c r="AI587" s="10">
        <v>4892550.6609160006</v>
      </c>
    </row>
    <row r="588" spans="1:35" s="11" customFormat="1" x14ac:dyDescent="0.25">
      <c r="A588" s="8" t="s">
        <v>1179</v>
      </c>
      <c r="B588" s="8" t="s">
        <v>1180</v>
      </c>
      <c r="C588" s="8" t="s">
        <v>862</v>
      </c>
      <c r="D588" s="9"/>
      <c r="E588" s="9">
        <v>2810590.7688660002</v>
      </c>
      <c r="F588" s="9"/>
      <c r="G588" s="9">
        <v>72407.666557999997</v>
      </c>
      <c r="H588" s="9"/>
      <c r="I588" s="9"/>
      <c r="J588" s="9"/>
      <c r="K588" s="9"/>
      <c r="L588" s="9">
        <v>20753.128850000001</v>
      </c>
      <c r="M588" s="9"/>
      <c r="N588" s="9"/>
      <c r="O588" s="10">
        <v>2903751.564274</v>
      </c>
      <c r="P588" s="46">
        <v>2903751.5642749998</v>
      </c>
      <c r="Q588" s="46" t="b">
        <v>1</v>
      </c>
      <c r="R588" s="9"/>
      <c r="S588" s="9"/>
      <c r="T588" s="9">
        <v>2040000.5838349999</v>
      </c>
      <c r="U588" s="9"/>
      <c r="V588" s="9">
        <v>100600.901493</v>
      </c>
      <c r="W588" s="9"/>
      <c r="X588" s="9"/>
      <c r="Y588" s="9">
        <v>28309.240919</v>
      </c>
      <c r="Z588" s="9"/>
      <c r="AA588" s="9"/>
      <c r="AB588" s="9"/>
      <c r="AC588" s="9">
        <v>68835</v>
      </c>
      <c r="AD588" s="9">
        <v>68634</v>
      </c>
      <c r="AE588" s="9">
        <v>137469</v>
      </c>
      <c r="AF588" s="9"/>
      <c r="AG588" s="9"/>
      <c r="AH588" s="10">
        <v>2306379.726247</v>
      </c>
      <c r="AI588" s="10">
        <v>5210131.2905209996</v>
      </c>
    </row>
    <row r="589" spans="1:35" s="11" customFormat="1" x14ac:dyDescent="0.25">
      <c r="A589" s="8" t="s">
        <v>1181</v>
      </c>
      <c r="B589" s="8" t="s">
        <v>1182</v>
      </c>
      <c r="C589" s="8" t="s">
        <v>862</v>
      </c>
      <c r="D589" s="9"/>
      <c r="E589" s="9">
        <v>1835785.7300209999</v>
      </c>
      <c r="F589" s="9"/>
      <c r="G589" s="9">
        <v>55923.456313000002</v>
      </c>
      <c r="H589" s="9"/>
      <c r="I589" s="9"/>
      <c r="J589" s="9"/>
      <c r="K589" s="9"/>
      <c r="L589" s="9">
        <v>29497.25216</v>
      </c>
      <c r="M589" s="9"/>
      <c r="N589" s="9"/>
      <c r="O589" s="10">
        <v>1921206.4384939999</v>
      </c>
      <c r="P589" s="46">
        <v>1921206.4384939999</v>
      </c>
      <c r="Q589" s="46" t="b">
        <v>1</v>
      </c>
      <c r="R589" s="9"/>
      <c r="S589" s="9"/>
      <c r="T589" s="9">
        <v>1332461.4890670001</v>
      </c>
      <c r="U589" s="9"/>
      <c r="V589" s="9">
        <v>77698.265765000004</v>
      </c>
      <c r="W589" s="9"/>
      <c r="X589" s="9"/>
      <c r="Y589" s="9">
        <v>40237.056488000002</v>
      </c>
      <c r="Z589" s="9"/>
      <c r="AA589" s="9"/>
      <c r="AB589" s="9"/>
      <c r="AC589" s="9"/>
      <c r="AD589" s="9"/>
      <c r="AE589" s="9"/>
      <c r="AF589" s="9"/>
      <c r="AG589" s="9"/>
      <c r="AH589" s="10">
        <v>1450396.8113200001</v>
      </c>
      <c r="AI589" s="10">
        <v>3371603.249814</v>
      </c>
    </row>
    <row r="590" spans="1:35" s="11" customFormat="1" x14ac:dyDescent="0.25">
      <c r="A590" s="8" t="s">
        <v>1183</v>
      </c>
      <c r="B590" s="8" t="s">
        <v>1184</v>
      </c>
      <c r="C590" s="8" t="s">
        <v>862</v>
      </c>
      <c r="D590" s="9"/>
      <c r="E590" s="9">
        <v>3266561.1872169999</v>
      </c>
      <c r="F590" s="9"/>
      <c r="G590" s="9">
        <v>71713.266866999998</v>
      </c>
      <c r="H590" s="9"/>
      <c r="I590" s="9"/>
      <c r="J590" s="9"/>
      <c r="K590" s="9"/>
      <c r="L590" s="9">
        <v>52609.596698000001</v>
      </c>
      <c r="M590" s="9"/>
      <c r="N590" s="9"/>
      <c r="O590" s="10">
        <v>3390884.0507820002</v>
      </c>
      <c r="P590" s="46">
        <v>3390884.0507820002</v>
      </c>
      <c r="Q590" s="46" t="b">
        <v>1</v>
      </c>
      <c r="R590" s="9"/>
      <c r="S590" s="9"/>
      <c r="T590" s="9">
        <v>2370955.8868809999</v>
      </c>
      <c r="U590" s="9"/>
      <c r="V590" s="9">
        <v>99636.124718999999</v>
      </c>
      <c r="W590" s="9"/>
      <c r="X590" s="9"/>
      <c r="Y590" s="9">
        <v>71764.491915000006</v>
      </c>
      <c r="Z590" s="9"/>
      <c r="AA590" s="9"/>
      <c r="AB590" s="9"/>
      <c r="AC590" s="9">
        <v>69606</v>
      </c>
      <c r="AD590" s="9">
        <v>69875</v>
      </c>
      <c r="AE590" s="9">
        <v>139481</v>
      </c>
      <c r="AF590" s="9"/>
      <c r="AG590" s="9"/>
      <c r="AH590" s="10">
        <v>2681837.503515</v>
      </c>
      <c r="AI590" s="10">
        <v>6072721.5542970002</v>
      </c>
    </row>
    <row r="591" spans="1:35" s="11" customFormat="1" x14ac:dyDescent="0.25">
      <c r="A591" s="8" t="s">
        <v>1185</v>
      </c>
      <c r="B591" s="8" t="s">
        <v>1186</v>
      </c>
      <c r="C591" s="8" t="s">
        <v>862</v>
      </c>
      <c r="D591" s="9"/>
      <c r="E591" s="9">
        <v>2070925.464226</v>
      </c>
      <c r="F591" s="9"/>
      <c r="G591" s="9">
        <v>39267.825223</v>
      </c>
      <c r="H591" s="9"/>
      <c r="I591" s="9"/>
      <c r="J591" s="9"/>
      <c r="K591" s="9"/>
      <c r="L591" s="9">
        <v>20753.128850000001</v>
      </c>
      <c r="M591" s="9"/>
      <c r="N591" s="9"/>
      <c r="O591" s="10">
        <v>2130946.4182989998</v>
      </c>
      <c r="P591" s="46">
        <v>2130946.4182989998</v>
      </c>
      <c r="Q591" s="46" t="b">
        <v>1</v>
      </c>
      <c r="R591" s="9"/>
      <c r="S591" s="9"/>
      <c r="T591" s="9">
        <v>1503132.0827269999</v>
      </c>
      <c r="U591" s="9"/>
      <c r="V591" s="9">
        <v>54557.463385000003</v>
      </c>
      <c r="W591" s="9"/>
      <c r="X591" s="9"/>
      <c r="Y591" s="9">
        <v>28309.240919</v>
      </c>
      <c r="Z591" s="9"/>
      <c r="AA591" s="9"/>
      <c r="AB591" s="9"/>
      <c r="AC591" s="9">
        <v>37820</v>
      </c>
      <c r="AD591" s="9">
        <v>38590</v>
      </c>
      <c r="AE591" s="9">
        <v>76410</v>
      </c>
      <c r="AF591" s="9"/>
      <c r="AG591" s="9"/>
      <c r="AH591" s="10">
        <v>1662408.7870309998</v>
      </c>
      <c r="AI591" s="10">
        <v>3793355.2053299993</v>
      </c>
    </row>
    <row r="592" spans="1:35" s="11" customFormat="1" x14ac:dyDescent="0.25">
      <c r="A592" s="8" t="s">
        <v>1187</v>
      </c>
      <c r="B592" s="8" t="s">
        <v>1188</v>
      </c>
      <c r="C592" s="8" t="s">
        <v>862</v>
      </c>
      <c r="D592" s="9"/>
      <c r="E592" s="9">
        <v>2471199.3561869999</v>
      </c>
      <c r="F592" s="9"/>
      <c r="G592" s="9">
        <v>71472.945634999996</v>
      </c>
      <c r="H592" s="9"/>
      <c r="I592" s="9"/>
      <c r="J592" s="9"/>
      <c r="K592" s="9"/>
      <c r="L592" s="9">
        <v>20829.915427</v>
      </c>
      <c r="M592" s="9"/>
      <c r="N592" s="9"/>
      <c r="O592" s="10">
        <v>2563502.2172489995</v>
      </c>
      <c r="P592" s="46">
        <v>2563502.217249</v>
      </c>
      <c r="Q592" s="46" t="b">
        <v>1</v>
      </c>
      <c r="R592" s="9"/>
      <c r="S592" s="9"/>
      <c r="T592" s="9">
        <v>1793661.3843749999</v>
      </c>
      <c r="U592" s="9"/>
      <c r="V592" s="9">
        <v>99302.230068000004</v>
      </c>
      <c r="W592" s="9"/>
      <c r="X592" s="9"/>
      <c r="Y592" s="9">
        <v>28413.985110000001</v>
      </c>
      <c r="Z592" s="9"/>
      <c r="AA592" s="9"/>
      <c r="AB592" s="9">
        <v>4810.4705880000001</v>
      </c>
      <c r="AC592" s="9">
        <v>69460</v>
      </c>
      <c r="AD592" s="9">
        <v>70066</v>
      </c>
      <c r="AE592" s="9">
        <v>139526</v>
      </c>
      <c r="AF592" s="9"/>
      <c r="AG592" s="9"/>
      <c r="AH592" s="10">
        <v>2065714.070141</v>
      </c>
      <c r="AI592" s="10">
        <v>4629216.2873899993</v>
      </c>
    </row>
    <row r="593" spans="1:35" s="11" customFormat="1" x14ac:dyDescent="0.25">
      <c r="A593" s="8" t="s">
        <v>1189</v>
      </c>
      <c r="B593" s="8" t="s">
        <v>1190</v>
      </c>
      <c r="C593" s="8" t="s">
        <v>862</v>
      </c>
      <c r="D593" s="9"/>
      <c r="E593" s="9">
        <v>2302438.0809599999</v>
      </c>
      <c r="F593" s="9"/>
      <c r="G593" s="9">
        <v>54008.772644999997</v>
      </c>
      <c r="H593" s="9"/>
      <c r="I593" s="9"/>
      <c r="J593" s="9"/>
      <c r="K593" s="9"/>
      <c r="L593" s="9">
        <v>23719.166024999999</v>
      </c>
      <c r="M593" s="9"/>
      <c r="N593" s="9"/>
      <c r="O593" s="10">
        <v>2380166.01963</v>
      </c>
      <c r="P593" s="46">
        <v>2380166.0196309998</v>
      </c>
      <c r="Q593" s="46" t="b">
        <v>1</v>
      </c>
      <c r="R593" s="9"/>
      <c r="S593" s="9"/>
      <c r="T593" s="9">
        <v>1671170.0192829999</v>
      </c>
      <c r="U593" s="9"/>
      <c r="V593" s="9">
        <v>75038.065371999997</v>
      </c>
      <c r="W593" s="9"/>
      <c r="X593" s="9"/>
      <c r="Y593" s="9">
        <v>32355.197630999999</v>
      </c>
      <c r="Z593" s="9"/>
      <c r="AA593" s="9"/>
      <c r="AB593" s="9">
        <v>11568.470588</v>
      </c>
      <c r="AC593" s="9">
        <v>52622</v>
      </c>
      <c r="AD593" s="9">
        <v>54269</v>
      </c>
      <c r="AE593" s="9">
        <v>106891</v>
      </c>
      <c r="AF593" s="9"/>
      <c r="AG593" s="9"/>
      <c r="AH593" s="10">
        <v>1897022.752874</v>
      </c>
      <c r="AI593" s="10">
        <v>4277188.772504</v>
      </c>
    </row>
    <row r="594" spans="1:35" s="11" customFormat="1" x14ac:dyDescent="0.25">
      <c r="A594" s="8" t="s">
        <v>1191</v>
      </c>
      <c r="B594" s="8" t="s">
        <v>1192</v>
      </c>
      <c r="C594" s="8" t="s">
        <v>862</v>
      </c>
      <c r="D594" s="9"/>
      <c r="E594" s="9">
        <v>2018926.009412</v>
      </c>
      <c r="F594" s="9"/>
      <c r="G594" s="9">
        <v>36163.572208999998</v>
      </c>
      <c r="H594" s="9"/>
      <c r="I594" s="9"/>
      <c r="J594" s="9"/>
      <c r="K594" s="9"/>
      <c r="L594" s="9">
        <v>67384.994313999996</v>
      </c>
      <c r="M594" s="9"/>
      <c r="N594" s="9"/>
      <c r="O594" s="10">
        <v>2122474.5759349996</v>
      </c>
      <c r="P594" s="46">
        <v>2122474.5759350001</v>
      </c>
      <c r="Q594" s="46" t="b">
        <v>1</v>
      </c>
      <c r="R594" s="9"/>
      <c r="S594" s="9"/>
      <c r="T594" s="9">
        <v>1465389.512961</v>
      </c>
      <c r="U594" s="9"/>
      <c r="V594" s="9">
        <v>50244.513300999999</v>
      </c>
      <c r="W594" s="9"/>
      <c r="X594" s="9"/>
      <c r="Y594" s="9">
        <v>91919.539078999995</v>
      </c>
      <c r="Z594" s="9"/>
      <c r="AA594" s="9"/>
      <c r="AB594" s="9"/>
      <c r="AC594" s="9"/>
      <c r="AD594" s="9"/>
      <c r="AE594" s="9"/>
      <c r="AF594" s="9"/>
      <c r="AG594" s="9"/>
      <c r="AH594" s="10">
        <v>1607553.565341</v>
      </c>
      <c r="AI594" s="10">
        <v>3730028.1412759996</v>
      </c>
    </row>
    <row r="595" spans="1:35" s="11" customFormat="1" x14ac:dyDescent="0.25">
      <c r="A595" s="8" t="s">
        <v>1193</v>
      </c>
      <c r="B595" s="8" t="s">
        <v>1194</v>
      </c>
      <c r="C595" s="8" t="s">
        <v>862</v>
      </c>
      <c r="D595" s="9"/>
      <c r="E595" s="9">
        <v>1872231.639375</v>
      </c>
      <c r="F595" s="9"/>
      <c r="G595" s="9">
        <v>48138.957681</v>
      </c>
      <c r="H595" s="9"/>
      <c r="I595" s="9"/>
      <c r="J595" s="9"/>
      <c r="K595" s="9"/>
      <c r="L595" s="9">
        <v>20753.128850000001</v>
      </c>
      <c r="M595" s="9"/>
      <c r="N595" s="9"/>
      <c r="O595" s="10">
        <v>1941123.725906</v>
      </c>
      <c r="P595" s="46">
        <v>1941123.725906</v>
      </c>
      <c r="Q595" s="46" t="b">
        <v>1</v>
      </c>
      <c r="R595" s="9"/>
      <c r="S595" s="9"/>
      <c r="T595" s="9">
        <v>1358914.887115</v>
      </c>
      <c r="U595" s="9"/>
      <c r="V595" s="9">
        <v>66882.731757999994</v>
      </c>
      <c r="W595" s="9"/>
      <c r="X595" s="9"/>
      <c r="Y595" s="9">
        <v>28309.240919</v>
      </c>
      <c r="Z595" s="9"/>
      <c r="AA595" s="9"/>
      <c r="AB595" s="9">
        <v>43392.705882000002</v>
      </c>
      <c r="AC595" s="9">
        <v>49399</v>
      </c>
      <c r="AD595" s="9">
        <v>49313</v>
      </c>
      <c r="AE595" s="9">
        <v>98712</v>
      </c>
      <c r="AF595" s="9"/>
      <c r="AG595" s="9"/>
      <c r="AH595" s="10">
        <v>1596211.5656740002</v>
      </c>
      <c r="AI595" s="10">
        <v>3537335.29158</v>
      </c>
    </row>
    <row r="596" spans="1:35" s="11" customFormat="1" x14ac:dyDescent="0.25">
      <c r="A596" s="8" t="s">
        <v>1195</v>
      </c>
      <c r="B596" s="8" t="s">
        <v>1196</v>
      </c>
      <c r="C596" s="8" t="s">
        <v>862</v>
      </c>
      <c r="D596" s="9"/>
      <c r="E596" s="9">
        <v>1772798.011528</v>
      </c>
      <c r="F596" s="9"/>
      <c r="G596" s="9">
        <v>25410.546027</v>
      </c>
      <c r="H596" s="9"/>
      <c r="I596" s="9"/>
      <c r="J596" s="9"/>
      <c r="K596" s="9"/>
      <c r="L596" s="9">
        <v>20753.128850000001</v>
      </c>
      <c r="M596" s="9"/>
      <c r="N596" s="9"/>
      <c r="O596" s="10">
        <v>1818961.686405</v>
      </c>
      <c r="P596" s="46">
        <v>1818961.686405</v>
      </c>
      <c r="Q596" s="46" t="b">
        <v>1</v>
      </c>
      <c r="R596" s="9"/>
      <c r="S596" s="9"/>
      <c r="T596" s="9">
        <v>1286743.348979</v>
      </c>
      <c r="U596" s="9"/>
      <c r="V596" s="9">
        <v>35304.601836000002</v>
      </c>
      <c r="W596" s="9"/>
      <c r="X596" s="9"/>
      <c r="Y596" s="9">
        <v>28309.240919</v>
      </c>
      <c r="Z596" s="9"/>
      <c r="AA596" s="9"/>
      <c r="AB596" s="9">
        <v>4179.5294119999999</v>
      </c>
      <c r="AC596" s="9">
        <v>24882</v>
      </c>
      <c r="AD596" s="9">
        <v>24838</v>
      </c>
      <c r="AE596" s="9">
        <v>49720</v>
      </c>
      <c r="AF596" s="9"/>
      <c r="AG596" s="9"/>
      <c r="AH596" s="10">
        <v>1404256.7211460001</v>
      </c>
      <c r="AI596" s="10">
        <v>3223218.4075509999</v>
      </c>
    </row>
    <row r="597" spans="1:35" s="11" customFormat="1" x14ac:dyDescent="0.25">
      <c r="A597" s="8" t="s">
        <v>1197</v>
      </c>
      <c r="B597" s="8" t="s">
        <v>1198</v>
      </c>
      <c r="C597" s="8" t="s">
        <v>862</v>
      </c>
      <c r="D597" s="9"/>
      <c r="E597" s="9">
        <v>3767772.415912</v>
      </c>
      <c r="F597" s="9"/>
      <c r="G597" s="9">
        <v>134327.94698400001</v>
      </c>
      <c r="H597" s="9"/>
      <c r="I597" s="9"/>
      <c r="J597" s="9"/>
      <c r="K597" s="9"/>
      <c r="L597" s="9">
        <v>52609.596698000001</v>
      </c>
      <c r="M597" s="9"/>
      <c r="N597" s="9"/>
      <c r="O597" s="10">
        <v>3954709.9595940001</v>
      </c>
      <c r="P597" s="46">
        <v>3954709.9595940001</v>
      </c>
      <c r="Q597" s="46" t="b">
        <v>1</v>
      </c>
      <c r="R597" s="9"/>
      <c r="S597" s="9"/>
      <c r="T597" s="9">
        <v>2734748.1580610001</v>
      </c>
      <c r="U597" s="9"/>
      <c r="V597" s="9">
        <v>186630.96333</v>
      </c>
      <c r="W597" s="9"/>
      <c r="X597" s="9"/>
      <c r="Y597" s="9">
        <v>71764.491915000006</v>
      </c>
      <c r="Z597" s="9"/>
      <c r="AA597" s="9"/>
      <c r="AB597" s="9"/>
      <c r="AC597" s="9"/>
      <c r="AD597" s="9"/>
      <c r="AE597" s="9"/>
      <c r="AF597" s="9"/>
      <c r="AG597" s="9"/>
      <c r="AH597" s="10">
        <v>2993143.6133060004</v>
      </c>
      <c r="AI597" s="10">
        <v>6947853.572900001</v>
      </c>
    </row>
    <row r="598" spans="1:35" s="11" customFormat="1" x14ac:dyDescent="0.25">
      <c r="A598" s="8" t="s">
        <v>1199</v>
      </c>
      <c r="B598" s="8" t="s">
        <v>1200</v>
      </c>
      <c r="C598" s="8" t="s">
        <v>862</v>
      </c>
      <c r="D598" s="9"/>
      <c r="E598" s="9">
        <v>1984240.4227140001</v>
      </c>
      <c r="F598" s="9"/>
      <c r="G598" s="9">
        <v>56147.175042000003</v>
      </c>
      <c r="H598" s="9"/>
      <c r="I598" s="9"/>
      <c r="J598" s="9"/>
      <c r="K598" s="9"/>
      <c r="L598" s="9">
        <v>23719.166024999999</v>
      </c>
      <c r="M598" s="9"/>
      <c r="N598" s="9"/>
      <c r="O598" s="10">
        <v>2064106.7637809999</v>
      </c>
      <c r="P598" s="46">
        <v>2064106.7637819999</v>
      </c>
      <c r="Q598" s="46" t="b">
        <v>1</v>
      </c>
      <c r="R598" s="9"/>
      <c r="S598" s="9"/>
      <c r="T598" s="9">
        <v>1440213.803321</v>
      </c>
      <c r="U598" s="9"/>
      <c r="V598" s="9">
        <v>78009.093429</v>
      </c>
      <c r="W598" s="9"/>
      <c r="X598" s="9"/>
      <c r="Y598" s="9">
        <v>32355.197630999999</v>
      </c>
      <c r="Z598" s="9"/>
      <c r="AA598" s="9"/>
      <c r="AB598" s="9">
        <v>82855.705881999995</v>
      </c>
      <c r="AC598" s="9">
        <v>55615</v>
      </c>
      <c r="AD598" s="9"/>
      <c r="AE598" s="9">
        <v>55615</v>
      </c>
      <c r="AF598" s="9"/>
      <c r="AG598" s="9"/>
      <c r="AH598" s="10">
        <v>1689048.800263</v>
      </c>
      <c r="AI598" s="10">
        <v>3753155.5640439996</v>
      </c>
    </row>
    <row r="599" spans="1:35" s="11" customFormat="1" x14ac:dyDescent="0.25">
      <c r="A599" s="8" t="s">
        <v>1201</v>
      </c>
      <c r="B599" s="8" t="s">
        <v>1202</v>
      </c>
      <c r="C599" s="8" t="s">
        <v>862</v>
      </c>
      <c r="D599" s="9"/>
      <c r="E599" s="9">
        <v>2196686.533876</v>
      </c>
      <c r="F599" s="9"/>
      <c r="G599" s="9">
        <v>69437.063695000004</v>
      </c>
      <c r="H599" s="9"/>
      <c r="I599" s="9"/>
      <c r="J599" s="9"/>
      <c r="K599" s="9"/>
      <c r="L599" s="9">
        <v>20753.128850000001</v>
      </c>
      <c r="M599" s="9"/>
      <c r="N599" s="9"/>
      <c r="O599" s="10">
        <v>2286876.726421</v>
      </c>
      <c r="P599" s="46">
        <v>2286876.726421</v>
      </c>
      <c r="Q599" s="46" t="b">
        <v>1</v>
      </c>
      <c r="R599" s="9"/>
      <c r="S599" s="9"/>
      <c r="T599" s="9">
        <v>1594412.7694620001</v>
      </c>
      <c r="U599" s="9"/>
      <c r="V599" s="9">
        <v>96473.640662000005</v>
      </c>
      <c r="W599" s="9"/>
      <c r="X599" s="9"/>
      <c r="Y599" s="9">
        <v>28309.240919</v>
      </c>
      <c r="Z599" s="9"/>
      <c r="AA599" s="9"/>
      <c r="AB599" s="9">
        <v>28901.117646999999</v>
      </c>
      <c r="AC599" s="9">
        <v>67191</v>
      </c>
      <c r="AD599" s="9">
        <v>66008</v>
      </c>
      <c r="AE599" s="9">
        <v>133199</v>
      </c>
      <c r="AF599" s="9"/>
      <c r="AG599" s="9"/>
      <c r="AH599" s="10">
        <v>1881295.7686900001</v>
      </c>
      <c r="AI599" s="10">
        <v>4168172.4951109998</v>
      </c>
    </row>
    <row r="600" spans="1:35" s="11" customFormat="1" x14ac:dyDescent="0.25">
      <c r="A600" s="8" t="s">
        <v>1203</v>
      </c>
      <c r="B600" s="8" t="s">
        <v>1204</v>
      </c>
      <c r="C600" s="8" t="s">
        <v>862</v>
      </c>
      <c r="D600" s="9"/>
      <c r="E600" s="9">
        <v>2508109.5171480002</v>
      </c>
      <c r="F600" s="9"/>
      <c r="G600" s="9">
        <v>77158.472815000001</v>
      </c>
      <c r="H600" s="9"/>
      <c r="I600" s="9"/>
      <c r="J600" s="9"/>
      <c r="K600" s="9"/>
      <c r="L600" s="9">
        <v>29497.25216</v>
      </c>
      <c r="M600" s="9"/>
      <c r="N600" s="9"/>
      <c r="O600" s="10">
        <v>2614765.2421230003</v>
      </c>
      <c r="P600" s="46">
        <v>2614765.2421229999</v>
      </c>
      <c r="Q600" s="46" t="b">
        <v>1</v>
      </c>
      <c r="R600" s="9"/>
      <c r="S600" s="9"/>
      <c r="T600" s="9">
        <v>1820451.7484299999</v>
      </c>
      <c r="U600" s="9"/>
      <c r="V600" s="9">
        <v>107201.52011500001</v>
      </c>
      <c r="W600" s="9"/>
      <c r="X600" s="9"/>
      <c r="Y600" s="9">
        <v>40237.056488000002</v>
      </c>
      <c r="Z600" s="9"/>
      <c r="AA600" s="9"/>
      <c r="AB600" s="9">
        <v>47475.588235000003</v>
      </c>
      <c r="AC600" s="9">
        <v>73934</v>
      </c>
      <c r="AD600" s="9">
        <v>75335</v>
      </c>
      <c r="AE600" s="9">
        <v>149269</v>
      </c>
      <c r="AF600" s="9"/>
      <c r="AG600" s="9"/>
      <c r="AH600" s="10">
        <v>2164634.9132679999</v>
      </c>
      <c r="AI600" s="10">
        <v>4779400.1553910002</v>
      </c>
    </row>
    <row r="601" spans="1:35" s="11" customFormat="1" x14ac:dyDescent="0.25">
      <c r="A601" s="8" t="s">
        <v>1205</v>
      </c>
      <c r="B601" s="8" t="s">
        <v>1206</v>
      </c>
      <c r="C601" s="8" t="s">
        <v>862</v>
      </c>
      <c r="D601" s="9"/>
      <c r="E601" s="9">
        <v>3567976.8338649999</v>
      </c>
      <c r="F601" s="9"/>
      <c r="G601" s="9">
        <v>61447.524149999997</v>
      </c>
      <c r="H601" s="9"/>
      <c r="I601" s="9"/>
      <c r="J601" s="9"/>
      <c r="K601" s="9"/>
      <c r="L601" s="9">
        <v>41053.424428999999</v>
      </c>
      <c r="M601" s="9"/>
      <c r="N601" s="9"/>
      <c r="O601" s="10">
        <v>3670477.7824439998</v>
      </c>
      <c r="P601" s="46">
        <v>3670477.7824439998</v>
      </c>
      <c r="Q601" s="46" t="b">
        <v>1</v>
      </c>
      <c r="R601" s="9"/>
      <c r="S601" s="9"/>
      <c r="T601" s="9">
        <v>2589731.2781440001</v>
      </c>
      <c r="U601" s="9"/>
      <c r="V601" s="9">
        <v>85373.229353000002</v>
      </c>
      <c r="W601" s="9"/>
      <c r="X601" s="9"/>
      <c r="Y601" s="9">
        <v>56000.774201</v>
      </c>
      <c r="Z601" s="9"/>
      <c r="AA601" s="9"/>
      <c r="AB601" s="9"/>
      <c r="AC601" s="9">
        <v>58604</v>
      </c>
      <c r="AD601" s="9">
        <v>59787</v>
      </c>
      <c r="AE601" s="9">
        <v>118391</v>
      </c>
      <c r="AF601" s="9"/>
      <c r="AG601" s="9"/>
      <c r="AH601" s="10">
        <v>2849496.2816980002</v>
      </c>
      <c r="AI601" s="10">
        <v>6519974.0641419999</v>
      </c>
    </row>
    <row r="602" spans="1:35" s="11" customFormat="1" x14ac:dyDescent="0.25">
      <c r="A602" s="8" t="s">
        <v>1207</v>
      </c>
      <c r="B602" s="8" t="s">
        <v>1208</v>
      </c>
      <c r="C602" s="8" t="s">
        <v>862</v>
      </c>
      <c r="D602" s="9"/>
      <c r="E602" s="9">
        <v>1945242.627657</v>
      </c>
      <c r="F602" s="9"/>
      <c r="G602" s="9">
        <v>129836.9699</v>
      </c>
      <c r="H602" s="9"/>
      <c r="I602" s="9"/>
      <c r="J602" s="9"/>
      <c r="K602" s="9"/>
      <c r="L602" s="9">
        <v>38164.17383</v>
      </c>
      <c r="M602" s="9"/>
      <c r="N602" s="9"/>
      <c r="O602" s="10">
        <v>2113243.7713870001</v>
      </c>
      <c r="P602" s="46">
        <v>2113243.7713879999</v>
      </c>
      <c r="Q602" s="46" t="b">
        <v>1</v>
      </c>
      <c r="R602" s="9"/>
      <c r="S602" s="9"/>
      <c r="T602" s="9">
        <v>1411908.1796180001</v>
      </c>
      <c r="U602" s="9"/>
      <c r="V602" s="9">
        <v>180391.34307199999</v>
      </c>
      <c r="W602" s="9"/>
      <c r="X602" s="9"/>
      <c r="Y602" s="9">
        <v>52059.561680999999</v>
      </c>
      <c r="Z602" s="9"/>
      <c r="AA602" s="9"/>
      <c r="AB602" s="9"/>
      <c r="AC602" s="9"/>
      <c r="AD602" s="9">
        <v>132132</v>
      </c>
      <c r="AE602" s="9">
        <v>132132</v>
      </c>
      <c r="AF602" s="9"/>
      <c r="AG602" s="9"/>
      <c r="AH602" s="10">
        <v>1776491.0843710001</v>
      </c>
      <c r="AI602" s="10">
        <v>3889734.8557580002</v>
      </c>
    </row>
    <row r="603" spans="1:35" s="11" customFormat="1" x14ac:dyDescent="0.25">
      <c r="A603" s="8" t="s">
        <v>1209</v>
      </c>
      <c r="B603" s="8" t="s">
        <v>1210</v>
      </c>
      <c r="C603" s="8" t="s">
        <v>862</v>
      </c>
      <c r="D603" s="9"/>
      <c r="E603" s="9">
        <v>1179211.361911</v>
      </c>
      <c r="F603" s="9"/>
      <c r="G603" s="9">
        <v>53856.444679</v>
      </c>
      <c r="H603" s="9"/>
      <c r="I603" s="9"/>
      <c r="J603" s="9"/>
      <c r="K603" s="9"/>
      <c r="L603" s="9">
        <v>55498.432234</v>
      </c>
      <c r="M603" s="9"/>
      <c r="N603" s="9"/>
      <c r="O603" s="10">
        <v>1288566.2388239999</v>
      </c>
      <c r="P603" s="46">
        <v>1288566.2388240001</v>
      </c>
      <c r="Q603" s="46" t="b">
        <v>1</v>
      </c>
      <c r="R603" s="9"/>
      <c r="S603" s="9"/>
      <c r="T603" s="9">
        <v>855902.57159099996</v>
      </c>
      <c r="U603" s="9"/>
      <c r="V603" s="9">
        <v>74826.425757000005</v>
      </c>
      <c r="W603" s="9"/>
      <c r="X603" s="9"/>
      <c r="Y603" s="9">
        <v>75705.138250999997</v>
      </c>
      <c r="Z603" s="9"/>
      <c r="AA603" s="9"/>
      <c r="AB603" s="9"/>
      <c r="AC603" s="9"/>
      <c r="AD603" s="9"/>
      <c r="AE603" s="9"/>
      <c r="AF603" s="9"/>
      <c r="AG603" s="9"/>
      <c r="AH603" s="10">
        <v>1006434.1355989999</v>
      </c>
      <c r="AI603" s="10">
        <v>2295000.374423</v>
      </c>
    </row>
    <row r="604" spans="1:35" s="11" customFormat="1" x14ac:dyDescent="0.25">
      <c r="A604" s="8" t="s">
        <v>1211</v>
      </c>
      <c r="B604" s="8" t="s">
        <v>1212</v>
      </c>
      <c r="C604" s="8" t="s">
        <v>862</v>
      </c>
      <c r="D604" s="9"/>
      <c r="E604" s="9">
        <v>2426445.6810599999</v>
      </c>
      <c r="F604" s="9"/>
      <c r="G604" s="9">
        <v>85454.328540999995</v>
      </c>
      <c r="H604" s="9"/>
      <c r="I604" s="9"/>
      <c r="J604" s="9"/>
      <c r="K604" s="9"/>
      <c r="L604" s="9">
        <v>146090.820416</v>
      </c>
      <c r="M604" s="9"/>
      <c r="N604" s="9"/>
      <c r="O604" s="10">
        <v>2657990.830017</v>
      </c>
      <c r="P604" s="46">
        <v>2657990.830017</v>
      </c>
      <c r="Q604" s="46" t="b">
        <v>1</v>
      </c>
      <c r="R604" s="9"/>
      <c r="S604" s="9"/>
      <c r="T604" s="9">
        <v>1761177.991773</v>
      </c>
      <c r="U604" s="9"/>
      <c r="V604" s="9">
        <v>118727.517353</v>
      </c>
      <c r="W604" s="9"/>
      <c r="X604" s="9"/>
      <c r="Y604" s="9">
        <v>199281.76908</v>
      </c>
      <c r="Z604" s="9"/>
      <c r="AA604" s="9"/>
      <c r="AB604" s="9"/>
      <c r="AC604" s="9"/>
      <c r="AD604" s="9"/>
      <c r="AE604" s="9"/>
      <c r="AF604" s="9"/>
      <c r="AG604" s="9"/>
      <c r="AH604" s="10">
        <v>2079187.2782060001</v>
      </c>
      <c r="AI604" s="10">
        <v>4737178.1082230005</v>
      </c>
    </row>
    <row r="605" spans="1:35" s="11" customFormat="1" x14ac:dyDescent="0.25">
      <c r="A605" s="8" t="s">
        <v>1213</v>
      </c>
      <c r="B605" s="8" t="s">
        <v>1214</v>
      </c>
      <c r="C605" s="8" t="s">
        <v>862</v>
      </c>
      <c r="D605" s="9"/>
      <c r="E605" s="9">
        <v>1082685.907375</v>
      </c>
      <c r="F605" s="9"/>
      <c r="G605" s="9">
        <v>63950.766552000001</v>
      </c>
      <c r="H605" s="9"/>
      <c r="I605" s="9"/>
      <c r="J605" s="9"/>
      <c r="K605" s="9"/>
      <c r="L605" s="9">
        <v>20753.128850000001</v>
      </c>
      <c r="M605" s="9"/>
      <c r="N605" s="9"/>
      <c r="O605" s="10">
        <v>1167389.802777</v>
      </c>
      <c r="P605" s="46">
        <v>1167389.802777</v>
      </c>
      <c r="Q605" s="46" t="b">
        <v>1</v>
      </c>
      <c r="R605" s="9"/>
      <c r="S605" s="9"/>
      <c r="T605" s="9">
        <v>785841.86201100005</v>
      </c>
      <c r="U605" s="9"/>
      <c r="V605" s="9">
        <v>88851.154471999995</v>
      </c>
      <c r="W605" s="9"/>
      <c r="X605" s="9"/>
      <c r="Y605" s="9">
        <v>28309.240919</v>
      </c>
      <c r="Z605" s="9"/>
      <c r="AA605" s="9"/>
      <c r="AB605" s="9"/>
      <c r="AC605" s="9"/>
      <c r="AD605" s="9"/>
      <c r="AE605" s="9"/>
      <c r="AF605" s="9"/>
      <c r="AG605" s="9"/>
      <c r="AH605" s="10">
        <v>903002.25740200002</v>
      </c>
      <c r="AI605" s="10">
        <v>2070392.060179</v>
      </c>
    </row>
    <row r="606" spans="1:35" s="11" customFormat="1" x14ac:dyDescent="0.25">
      <c r="A606" s="8" t="s">
        <v>1215</v>
      </c>
      <c r="B606" s="8" t="s">
        <v>1216</v>
      </c>
      <c r="C606" s="8" t="s">
        <v>862</v>
      </c>
      <c r="D606" s="9"/>
      <c r="E606" s="9">
        <v>2022808.21627</v>
      </c>
      <c r="F606" s="9"/>
      <c r="G606" s="9">
        <v>118653.938888</v>
      </c>
      <c r="H606" s="9"/>
      <c r="I606" s="9"/>
      <c r="J606" s="9"/>
      <c r="K606" s="9"/>
      <c r="L606" s="9">
        <v>23719.166024999999</v>
      </c>
      <c r="M606" s="9"/>
      <c r="N606" s="9"/>
      <c r="O606" s="10">
        <v>2165181.3211830002</v>
      </c>
      <c r="P606" s="46">
        <v>2165181.321184</v>
      </c>
      <c r="Q606" s="46" t="b">
        <v>1</v>
      </c>
      <c r="R606" s="9"/>
      <c r="S606" s="9"/>
      <c r="T606" s="9">
        <v>1468207.3206420001</v>
      </c>
      <c r="U606" s="9"/>
      <c r="V606" s="9">
        <v>164853.996617</v>
      </c>
      <c r="W606" s="9"/>
      <c r="X606" s="9"/>
      <c r="Y606" s="9">
        <v>32355.197630999999</v>
      </c>
      <c r="Z606" s="9"/>
      <c r="AA606" s="9"/>
      <c r="AB606" s="9"/>
      <c r="AC606" s="9"/>
      <c r="AD606" s="9"/>
      <c r="AE606" s="9"/>
      <c r="AF606" s="9"/>
      <c r="AG606" s="9"/>
      <c r="AH606" s="10">
        <v>1665416.5148900002</v>
      </c>
      <c r="AI606" s="10">
        <v>3830597.8360730004</v>
      </c>
    </row>
    <row r="607" spans="1:35" s="11" customFormat="1" x14ac:dyDescent="0.25">
      <c r="A607" s="8" t="s">
        <v>1217</v>
      </c>
      <c r="B607" s="8" t="s">
        <v>1218</v>
      </c>
      <c r="C607" s="8" t="s">
        <v>862</v>
      </c>
      <c r="D607" s="9"/>
      <c r="E607" s="9">
        <v>1599197.131849</v>
      </c>
      <c r="F607" s="9"/>
      <c r="G607" s="9">
        <v>47802.341931000003</v>
      </c>
      <c r="H607" s="9"/>
      <c r="I607" s="9"/>
      <c r="J607" s="9"/>
      <c r="K607" s="9"/>
      <c r="L607" s="9">
        <v>35275.338294000001</v>
      </c>
      <c r="M607" s="9"/>
      <c r="N607" s="9"/>
      <c r="O607" s="10">
        <v>1682274.812074</v>
      </c>
      <c r="P607" s="46">
        <v>1682274.812075</v>
      </c>
      <c r="Q607" s="46" t="b">
        <v>1</v>
      </c>
      <c r="R607" s="9"/>
      <c r="S607" s="9"/>
      <c r="T607" s="9">
        <v>1160739.271892</v>
      </c>
      <c r="U607" s="9"/>
      <c r="V607" s="9">
        <v>66415.048576000001</v>
      </c>
      <c r="W607" s="9"/>
      <c r="X607" s="9"/>
      <c r="Y607" s="9">
        <v>48118.915345000001</v>
      </c>
      <c r="Z607" s="9"/>
      <c r="AA607" s="9"/>
      <c r="AB607" s="9"/>
      <c r="AC607" s="9"/>
      <c r="AD607" s="9">
        <v>46517</v>
      </c>
      <c r="AE607" s="9">
        <v>46517</v>
      </c>
      <c r="AF607" s="9"/>
      <c r="AG607" s="9"/>
      <c r="AH607" s="10">
        <v>1321790.235813</v>
      </c>
      <c r="AI607" s="10">
        <v>3004065.0478870003</v>
      </c>
    </row>
    <row r="608" spans="1:35" s="11" customFormat="1" x14ac:dyDescent="0.25">
      <c r="A608" s="8" t="s">
        <v>1219</v>
      </c>
      <c r="B608" s="8" t="s">
        <v>1220</v>
      </c>
      <c r="C608" s="8" t="s">
        <v>862</v>
      </c>
      <c r="D608" s="9"/>
      <c r="E608" s="9">
        <v>1659638.2745620001</v>
      </c>
      <c r="F608" s="9"/>
      <c r="G608" s="9">
        <v>70288.772102999996</v>
      </c>
      <c r="H608" s="9"/>
      <c r="I608" s="9"/>
      <c r="J608" s="9"/>
      <c r="K608" s="9"/>
      <c r="L608" s="9">
        <v>20753.128850000001</v>
      </c>
      <c r="M608" s="9"/>
      <c r="N608" s="9"/>
      <c r="O608" s="10">
        <v>1750680.175515</v>
      </c>
      <c r="P608" s="46">
        <v>1750680.175515</v>
      </c>
      <c r="Q608" s="46" t="b">
        <v>1</v>
      </c>
      <c r="R608" s="9"/>
      <c r="S608" s="9"/>
      <c r="T608" s="9">
        <v>1204609.0404070001</v>
      </c>
      <c r="U608" s="9"/>
      <c r="V608" s="9">
        <v>97656.977148000005</v>
      </c>
      <c r="W608" s="9"/>
      <c r="X608" s="9"/>
      <c r="Y608" s="9">
        <v>28309.240919</v>
      </c>
      <c r="Z608" s="9"/>
      <c r="AA608" s="9"/>
      <c r="AB608" s="9"/>
      <c r="AC608" s="9"/>
      <c r="AD608" s="9"/>
      <c r="AE608" s="9"/>
      <c r="AF608" s="9"/>
      <c r="AG608" s="9"/>
      <c r="AH608" s="10">
        <v>1330575.258474</v>
      </c>
      <c r="AI608" s="10">
        <v>3081255.433989</v>
      </c>
    </row>
    <row r="609" spans="1:35" s="11" customFormat="1" x14ac:dyDescent="0.25">
      <c r="A609" s="8" t="s">
        <v>1221</v>
      </c>
      <c r="B609" s="8" t="s">
        <v>1222</v>
      </c>
      <c r="C609" s="8" t="s">
        <v>862</v>
      </c>
      <c r="D609" s="9"/>
      <c r="E609" s="9">
        <v>1329778.30492</v>
      </c>
      <c r="F609" s="9"/>
      <c r="G609" s="9">
        <v>72965.095598999993</v>
      </c>
      <c r="H609" s="9"/>
      <c r="I609" s="9"/>
      <c r="J609" s="9"/>
      <c r="K609" s="9"/>
      <c r="L609" s="9">
        <v>20753.128850000001</v>
      </c>
      <c r="M609" s="9"/>
      <c r="N609" s="9"/>
      <c r="O609" s="10">
        <v>1423496.5293689999</v>
      </c>
      <c r="P609" s="46">
        <v>1423496.5293690001</v>
      </c>
      <c r="Q609" s="46" t="b">
        <v>1</v>
      </c>
      <c r="R609" s="9"/>
      <c r="S609" s="9"/>
      <c r="T609" s="9">
        <v>965188.01259099995</v>
      </c>
      <c r="U609" s="9"/>
      <c r="V609" s="9">
        <v>101375.375616</v>
      </c>
      <c r="W609" s="9"/>
      <c r="X609" s="9"/>
      <c r="Y609" s="9">
        <v>28309.240919</v>
      </c>
      <c r="Z609" s="9"/>
      <c r="AA609" s="9"/>
      <c r="AB609" s="9"/>
      <c r="AC609" s="9"/>
      <c r="AD609" s="9"/>
      <c r="AE609" s="9"/>
      <c r="AF609" s="9"/>
      <c r="AG609" s="9"/>
      <c r="AH609" s="10">
        <v>1094872.629126</v>
      </c>
      <c r="AI609" s="10">
        <v>2518369.1584949996</v>
      </c>
    </row>
    <row r="610" spans="1:35" s="11" customFormat="1" x14ac:dyDescent="0.25">
      <c r="A610" s="8" t="s">
        <v>1223</v>
      </c>
      <c r="B610" s="8" t="s">
        <v>1224</v>
      </c>
      <c r="C610" s="8" t="s">
        <v>862</v>
      </c>
      <c r="D610" s="9"/>
      <c r="E610" s="9">
        <v>1227621.9411190001</v>
      </c>
      <c r="F610" s="9"/>
      <c r="G610" s="9">
        <v>75987.996348000001</v>
      </c>
      <c r="H610" s="9"/>
      <c r="I610" s="9"/>
      <c r="J610" s="9"/>
      <c r="K610" s="9"/>
      <c r="L610" s="9">
        <v>20753.128850000001</v>
      </c>
      <c r="M610" s="9"/>
      <c r="N610" s="9"/>
      <c r="O610" s="10">
        <v>1324363.066317</v>
      </c>
      <c r="P610" s="46">
        <v>1324363.066317</v>
      </c>
      <c r="Q610" s="46" t="b">
        <v>1</v>
      </c>
      <c r="R610" s="9"/>
      <c r="S610" s="9"/>
      <c r="T610" s="9">
        <v>891040.24120199995</v>
      </c>
      <c r="U610" s="9"/>
      <c r="V610" s="9">
        <v>105575.29745899999</v>
      </c>
      <c r="W610" s="9"/>
      <c r="X610" s="9"/>
      <c r="Y610" s="9">
        <v>28309.240919</v>
      </c>
      <c r="Z610" s="9"/>
      <c r="AA610" s="9"/>
      <c r="AB610" s="9"/>
      <c r="AC610" s="9">
        <v>74263</v>
      </c>
      <c r="AD610" s="9">
        <v>75641</v>
      </c>
      <c r="AE610" s="9">
        <v>149904</v>
      </c>
      <c r="AF610" s="9"/>
      <c r="AG610" s="9"/>
      <c r="AH610" s="10">
        <v>1174828.7795799999</v>
      </c>
      <c r="AI610" s="10">
        <v>2499191.8458969998</v>
      </c>
    </row>
    <row r="611" spans="1:35" s="11" customFormat="1" x14ac:dyDescent="0.25">
      <c r="A611" s="8" t="s">
        <v>1225</v>
      </c>
      <c r="B611" s="8" t="s">
        <v>1226</v>
      </c>
      <c r="C611" s="8" t="s">
        <v>862</v>
      </c>
      <c r="D611" s="9"/>
      <c r="E611" s="9">
        <v>1705066.649253</v>
      </c>
      <c r="F611" s="9"/>
      <c r="G611" s="9">
        <v>91819.728222000005</v>
      </c>
      <c r="H611" s="9"/>
      <c r="I611" s="9"/>
      <c r="J611" s="9"/>
      <c r="K611" s="9"/>
      <c r="L611" s="9">
        <v>20753.128850000001</v>
      </c>
      <c r="M611" s="9"/>
      <c r="N611" s="9"/>
      <c r="O611" s="10">
        <v>1817639.506325</v>
      </c>
      <c r="P611" s="46">
        <v>1817639.506325</v>
      </c>
      <c r="Q611" s="46" t="b">
        <v>1</v>
      </c>
      <c r="R611" s="9"/>
      <c r="S611" s="9"/>
      <c r="T611" s="9">
        <v>1237582.1476700001</v>
      </c>
      <c r="U611" s="9"/>
      <c r="V611" s="9">
        <v>127571.400559</v>
      </c>
      <c r="W611" s="9"/>
      <c r="X611" s="9"/>
      <c r="Y611" s="9">
        <v>28309.240919</v>
      </c>
      <c r="Z611" s="9"/>
      <c r="AA611" s="9"/>
      <c r="AB611" s="9"/>
      <c r="AC611" s="9">
        <v>88975</v>
      </c>
      <c r="AD611" s="9">
        <v>91119</v>
      </c>
      <c r="AE611" s="9">
        <v>180094</v>
      </c>
      <c r="AF611" s="9"/>
      <c r="AG611" s="9"/>
      <c r="AH611" s="10">
        <v>1573556.7891480001</v>
      </c>
      <c r="AI611" s="10">
        <v>3391196.295473</v>
      </c>
    </row>
    <row r="612" spans="1:35" s="11" customFormat="1" x14ac:dyDescent="0.25">
      <c r="A612" s="8" t="s">
        <v>1227</v>
      </c>
      <c r="B612" s="8" t="s">
        <v>1228</v>
      </c>
      <c r="C612" s="8" t="s">
        <v>862</v>
      </c>
      <c r="D612" s="9"/>
      <c r="E612" s="9">
        <v>1821338.1311329999</v>
      </c>
      <c r="F612" s="9"/>
      <c r="G612" s="9">
        <v>86592.845189999993</v>
      </c>
      <c r="H612" s="9"/>
      <c r="I612" s="9"/>
      <c r="J612" s="9"/>
      <c r="K612" s="9"/>
      <c r="L612" s="9">
        <v>29497.25216</v>
      </c>
      <c r="M612" s="9"/>
      <c r="N612" s="9"/>
      <c r="O612" s="10">
        <v>1937428.2284829998</v>
      </c>
      <c r="P612" s="46">
        <v>1937428.2284830001</v>
      </c>
      <c r="Q612" s="46" t="b">
        <v>1</v>
      </c>
      <c r="R612" s="9"/>
      <c r="S612" s="9"/>
      <c r="T612" s="9">
        <v>1321975.042411</v>
      </c>
      <c r="U612" s="9"/>
      <c r="V612" s="9">
        <v>120309.336056</v>
      </c>
      <c r="W612" s="9"/>
      <c r="X612" s="9"/>
      <c r="Y612" s="9">
        <v>40237.056488000002</v>
      </c>
      <c r="Z612" s="9"/>
      <c r="AA612" s="9"/>
      <c r="AB612" s="9"/>
      <c r="AC612" s="9"/>
      <c r="AD612" s="9"/>
      <c r="AE612" s="9"/>
      <c r="AF612" s="9"/>
      <c r="AG612" s="9"/>
      <c r="AH612" s="10">
        <v>1482521.4349550002</v>
      </c>
      <c r="AI612" s="10">
        <v>3419949.6634379998</v>
      </c>
    </row>
    <row r="613" spans="1:35" s="11" customFormat="1" x14ac:dyDescent="0.25">
      <c r="A613" s="8" t="s">
        <v>1229</v>
      </c>
      <c r="B613" s="8" t="s">
        <v>1230</v>
      </c>
      <c r="C613" s="8" t="s">
        <v>862</v>
      </c>
      <c r="D613" s="9"/>
      <c r="E613" s="9">
        <v>1674032.0559070001</v>
      </c>
      <c r="F613" s="9"/>
      <c r="G613" s="9">
        <v>46381.582730000002</v>
      </c>
      <c r="H613" s="9"/>
      <c r="I613" s="9"/>
      <c r="J613" s="9"/>
      <c r="K613" s="9"/>
      <c r="L613" s="9">
        <v>23719.166024999999</v>
      </c>
      <c r="M613" s="9"/>
      <c r="N613" s="9"/>
      <c r="O613" s="10">
        <v>1744132.8046619999</v>
      </c>
      <c r="P613" s="46">
        <v>1744132.8046629999</v>
      </c>
      <c r="Q613" s="46" t="b">
        <v>1</v>
      </c>
      <c r="R613" s="9"/>
      <c r="S613" s="9"/>
      <c r="T613" s="9">
        <v>1215056.424877</v>
      </c>
      <c r="U613" s="9"/>
      <c r="V613" s="9">
        <v>64441.091075999997</v>
      </c>
      <c r="W613" s="9"/>
      <c r="X613" s="9"/>
      <c r="Y613" s="9">
        <v>32355.197630999999</v>
      </c>
      <c r="Z613" s="9"/>
      <c r="AA613" s="9"/>
      <c r="AB613" s="9"/>
      <c r="AC613" s="9">
        <v>44655</v>
      </c>
      <c r="AD613" s="9">
        <v>45406</v>
      </c>
      <c r="AE613" s="9">
        <v>90061</v>
      </c>
      <c r="AF613" s="9"/>
      <c r="AG613" s="9"/>
      <c r="AH613" s="10">
        <v>1401913.713584</v>
      </c>
      <c r="AI613" s="10">
        <v>3146046.5182459997</v>
      </c>
    </row>
    <row r="614" spans="1:35" s="11" customFormat="1" x14ac:dyDescent="0.25">
      <c r="A614" s="8" t="s">
        <v>1231</v>
      </c>
      <c r="B614" s="8" t="s">
        <v>1232</v>
      </c>
      <c r="C614" s="8" t="s">
        <v>862</v>
      </c>
      <c r="D614" s="9"/>
      <c r="E614" s="9">
        <v>3234987.1439510002</v>
      </c>
      <c r="F614" s="9"/>
      <c r="G614" s="9">
        <v>83307.624893</v>
      </c>
      <c r="H614" s="9"/>
      <c r="I614" s="9"/>
      <c r="J614" s="9"/>
      <c r="K614" s="9"/>
      <c r="L614" s="9">
        <v>32386.087695999999</v>
      </c>
      <c r="M614" s="9"/>
      <c r="N614" s="9"/>
      <c r="O614" s="10">
        <v>3350680.8565400001</v>
      </c>
      <c r="P614" s="46">
        <v>3350680.8565400001</v>
      </c>
      <c r="Q614" s="46" t="b">
        <v>1</v>
      </c>
      <c r="R614" s="9"/>
      <c r="S614" s="9"/>
      <c r="T614" s="9">
        <v>2348038.61717</v>
      </c>
      <c r="U614" s="9"/>
      <c r="V614" s="9">
        <v>115744.955802</v>
      </c>
      <c r="W614" s="9"/>
      <c r="X614" s="9"/>
      <c r="Y614" s="9">
        <v>44177.702824</v>
      </c>
      <c r="Z614" s="9"/>
      <c r="AA614" s="9"/>
      <c r="AB614" s="9"/>
      <c r="AC614" s="9">
        <v>80058</v>
      </c>
      <c r="AD614" s="9"/>
      <c r="AE614" s="9">
        <v>80058</v>
      </c>
      <c r="AF614" s="9"/>
      <c r="AG614" s="9"/>
      <c r="AH614" s="10">
        <v>2588019.2757959999</v>
      </c>
      <c r="AI614" s="10">
        <v>5938700.132336</v>
      </c>
    </row>
    <row r="615" spans="1:35" s="11" customFormat="1" x14ac:dyDescent="0.25">
      <c r="A615" s="8" t="s">
        <v>1233</v>
      </c>
      <c r="B615" s="8" t="s">
        <v>1234</v>
      </c>
      <c r="C615" s="8" t="s">
        <v>862</v>
      </c>
      <c r="D615" s="9"/>
      <c r="E615" s="9">
        <v>2099236.9577850001</v>
      </c>
      <c r="F615" s="9"/>
      <c r="G615" s="9">
        <v>62586.040799000002</v>
      </c>
      <c r="H615" s="9"/>
      <c r="I615" s="9"/>
      <c r="J615" s="9"/>
      <c r="K615" s="9"/>
      <c r="L615" s="9">
        <v>29497.25216</v>
      </c>
      <c r="M615" s="9"/>
      <c r="N615" s="9"/>
      <c r="O615" s="10">
        <v>2191320.2507440001</v>
      </c>
      <c r="P615" s="46">
        <v>2191320.2507429998</v>
      </c>
      <c r="Q615" s="46" t="b">
        <v>1</v>
      </c>
      <c r="R615" s="9"/>
      <c r="S615" s="9"/>
      <c r="T615" s="9">
        <v>1523681.308189</v>
      </c>
      <c r="U615" s="9"/>
      <c r="V615" s="9">
        <v>86955.048057000007</v>
      </c>
      <c r="W615" s="9"/>
      <c r="X615" s="9"/>
      <c r="Y615" s="9">
        <v>40237.056488000002</v>
      </c>
      <c r="Z615" s="9"/>
      <c r="AA615" s="9"/>
      <c r="AB615" s="9"/>
      <c r="AC615" s="9">
        <v>61374</v>
      </c>
      <c r="AD615" s="9">
        <v>62252</v>
      </c>
      <c r="AE615" s="9">
        <v>123626</v>
      </c>
      <c r="AF615" s="9"/>
      <c r="AG615" s="9"/>
      <c r="AH615" s="10">
        <v>1774499.412734</v>
      </c>
      <c r="AI615" s="10">
        <v>3965819.6634780001</v>
      </c>
    </row>
    <row r="616" spans="1:35" s="11" customFormat="1" x14ac:dyDescent="0.25">
      <c r="A616" s="8" t="s">
        <v>1235</v>
      </c>
      <c r="B616" s="8" t="s">
        <v>1236</v>
      </c>
      <c r="C616" s="8" t="s">
        <v>862</v>
      </c>
      <c r="D616" s="9"/>
      <c r="E616" s="9">
        <v>2131386.7930800002</v>
      </c>
      <c r="F616" s="9"/>
      <c r="G616" s="9">
        <v>69753.756441000005</v>
      </c>
      <c r="H616" s="9"/>
      <c r="I616" s="9"/>
      <c r="J616" s="9"/>
      <c r="K616" s="9"/>
      <c r="L616" s="9">
        <v>41053.424428999999</v>
      </c>
      <c r="M616" s="9"/>
      <c r="N616" s="9"/>
      <c r="O616" s="10">
        <v>2242193.97395</v>
      </c>
      <c r="P616" s="46">
        <v>2242193.97395</v>
      </c>
      <c r="Q616" s="46" t="b">
        <v>1</v>
      </c>
      <c r="R616" s="9"/>
      <c r="S616" s="9"/>
      <c r="T616" s="9">
        <v>1547016.502874</v>
      </c>
      <c r="U616" s="9"/>
      <c r="V616" s="9">
        <v>96913.643458999999</v>
      </c>
      <c r="W616" s="9"/>
      <c r="X616" s="9"/>
      <c r="Y616" s="9">
        <v>56000.774201</v>
      </c>
      <c r="Z616" s="9"/>
      <c r="AA616" s="9"/>
      <c r="AB616" s="9">
        <v>57238.764706000002</v>
      </c>
      <c r="AC616" s="9">
        <v>67320</v>
      </c>
      <c r="AD616" s="9">
        <v>69232</v>
      </c>
      <c r="AE616" s="9">
        <v>136552</v>
      </c>
      <c r="AF616" s="9"/>
      <c r="AG616" s="9"/>
      <c r="AH616" s="10">
        <v>1893721.68524</v>
      </c>
      <c r="AI616" s="10">
        <v>4135915.65919</v>
      </c>
    </row>
    <row r="617" spans="1:35" s="11" customFormat="1" x14ac:dyDescent="0.25">
      <c r="A617" s="8" t="s">
        <v>1237</v>
      </c>
      <c r="B617" s="8" t="s">
        <v>1238</v>
      </c>
      <c r="C617" s="8" t="s">
        <v>862</v>
      </c>
      <c r="D617" s="9"/>
      <c r="E617" s="9">
        <v>3019642.8033500002</v>
      </c>
      <c r="F617" s="9"/>
      <c r="G617" s="9">
        <v>81164.241745000007</v>
      </c>
      <c r="H617" s="9"/>
      <c r="I617" s="9"/>
      <c r="J617" s="9"/>
      <c r="K617" s="9"/>
      <c r="L617" s="9">
        <v>27639.847128000001</v>
      </c>
      <c r="M617" s="9"/>
      <c r="N617" s="9"/>
      <c r="O617" s="10">
        <v>3128446.8922230005</v>
      </c>
      <c r="P617" s="46">
        <v>3128446.8922239998</v>
      </c>
      <c r="Q617" s="46" t="b">
        <v>1</v>
      </c>
      <c r="R617" s="9"/>
      <c r="S617" s="9"/>
      <c r="T617" s="9">
        <v>2191736.039998</v>
      </c>
      <c r="U617" s="9"/>
      <c r="V617" s="9">
        <v>112767.00764900001</v>
      </c>
      <c r="W617" s="9"/>
      <c r="X617" s="9"/>
      <c r="Y617" s="9">
        <v>37703.379426</v>
      </c>
      <c r="Z617" s="9"/>
      <c r="AA617" s="9"/>
      <c r="AB617" s="9"/>
      <c r="AC617" s="9">
        <v>78864</v>
      </c>
      <c r="AD617" s="9">
        <v>78414</v>
      </c>
      <c r="AE617" s="9">
        <v>157278</v>
      </c>
      <c r="AF617" s="9"/>
      <c r="AG617" s="9"/>
      <c r="AH617" s="10">
        <v>2499484.427073</v>
      </c>
      <c r="AI617" s="10">
        <v>5627931.3192960005</v>
      </c>
    </row>
    <row r="618" spans="1:35" s="11" customFormat="1" x14ac:dyDescent="0.25">
      <c r="A618" s="8" t="s">
        <v>1239</v>
      </c>
      <c r="B618" s="8" t="s">
        <v>1240</v>
      </c>
      <c r="C618" s="8" t="s">
        <v>862</v>
      </c>
      <c r="D618" s="9"/>
      <c r="E618" s="9">
        <v>1516140.1432390001</v>
      </c>
      <c r="F618" s="9"/>
      <c r="G618" s="9">
        <v>64044.155632000002</v>
      </c>
      <c r="H618" s="9"/>
      <c r="I618" s="9"/>
      <c r="J618" s="9"/>
      <c r="K618" s="9"/>
      <c r="L618" s="9">
        <v>23719.166024999999</v>
      </c>
      <c r="M618" s="9"/>
      <c r="N618" s="9"/>
      <c r="O618" s="10">
        <v>1603903.464896</v>
      </c>
      <c r="P618" s="46">
        <v>1603903.464897</v>
      </c>
      <c r="Q618" s="46" t="b">
        <v>1</v>
      </c>
      <c r="R618" s="9"/>
      <c r="S618" s="9"/>
      <c r="T618" s="9">
        <v>1100454.328551</v>
      </c>
      <c r="U618" s="9"/>
      <c r="V618" s="9">
        <v>88980.906279000003</v>
      </c>
      <c r="W618" s="9"/>
      <c r="X618" s="9"/>
      <c r="Y618" s="9">
        <v>32355.197630999999</v>
      </c>
      <c r="Z618" s="9"/>
      <c r="AA618" s="9"/>
      <c r="AB618" s="9"/>
      <c r="AC618" s="9">
        <v>63249</v>
      </c>
      <c r="AD618" s="9">
        <v>62877</v>
      </c>
      <c r="AE618" s="9">
        <v>126126</v>
      </c>
      <c r="AF618" s="9"/>
      <c r="AG618" s="9"/>
      <c r="AH618" s="10">
        <v>1347916.432461</v>
      </c>
      <c r="AI618" s="10">
        <v>2951819.897357</v>
      </c>
    </row>
    <row r="619" spans="1:35" s="11" customFormat="1" x14ac:dyDescent="0.25">
      <c r="A619" s="8" t="s">
        <v>1241</v>
      </c>
      <c r="B619" s="8" t="s">
        <v>1242</v>
      </c>
      <c r="C619" s="8" t="s">
        <v>862</v>
      </c>
      <c r="D619" s="9"/>
      <c r="E619" s="9">
        <v>3186559.4821879999</v>
      </c>
      <c r="F619" s="9"/>
      <c r="G619" s="9">
        <v>102164.33282900001</v>
      </c>
      <c r="H619" s="9"/>
      <c r="I619" s="9"/>
      <c r="J619" s="9"/>
      <c r="K619" s="9"/>
      <c r="L619" s="9">
        <v>41053.424428999999</v>
      </c>
      <c r="M619" s="9"/>
      <c r="N619" s="9"/>
      <c r="O619" s="10">
        <v>3329777.2394459997</v>
      </c>
      <c r="P619" s="46">
        <v>3329777.2394460002</v>
      </c>
      <c r="Q619" s="46" t="b">
        <v>1</v>
      </c>
      <c r="R619" s="9"/>
      <c r="S619" s="9"/>
      <c r="T619" s="9">
        <v>2312888.5485919998</v>
      </c>
      <c r="U619" s="9"/>
      <c r="V619" s="9">
        <v>141943.864118</v>
      </c>
      <c r="W619" s="9"/>
      <c r="X619" s="9"/>
      <c r="Y619" s="9">
        <v>56000.774201</v>
      </c>
      <c r="Z619" s="9"/>
      <c r="AA619" s="9"/>
      <c r="AB619" s="9"/>
      <c r="AC619" s="9">
        <v>101933</v>
      </c>
      <c r="AD619" s="9">
        <v>102741</v>
      </c>
      <c r="AE619" s="9">
        <v>204674</v>
      </c>
      <c r="AF619" s="9"/>
      <c r="AG619" s="9"/>
      <c r="AH619" s="10">
        <v>2715507.1869109999</v>
      </c>
      <c r="AI619" s="10">
        <v>6045284.4263569992</v>
      </c>
    </row>
    <row r="620" spans="1:35" s="11" customFormat="1" x14ac:dyDescent="0.25">
      <c r="A620" s="8" t="s">
        <v>1243</v>
      </c>
      <c r="B620" s="8" t="s">
        <v>1244</v>
      </c>
      <c r="C620" s="8" t="s">
        <v>862</v>
      </c>
      <c r="D620" s="9"/>
      <c r="E620" s="9">
        <v>1923770.932181</v>
      </c>
      <c r="F620" s="9"/>
      <c r="G620" s="9">
        <v>73270.166593000002</v>
      </c>
      <c r="H620" s="9"/>
      <c r="I620" s="9"/>
      <c r="J620" s="9"/>
      <c r="K620" s="9"/>
      <c r="L620" s="9">
        <v>46831.510563000003</v>
      </c>
      <c r="M620" s="9"/>
      <c r="N620" s="9"/>
      <c r="O620" s="10">
        <v>2043872.6093370002</v>
      </c>
      <c r="P620" s="46">
        <v>2043872.609338</v>
      </c>
      <c r="Q620" s="46" t="b">
        <v>1</v>
      </c>
      <c r="R620" s="9"/>
      <c r="S620" s="9"/>
      <c r="T620" s="9">
        <v>1396323.459212</v>
      </c>
      <c r="U620" s="9"/>
      <c r="V620" s="9">
        <v>101799.23152099999</v>
      </c>
      <c r="W620" s="9"/>
      <c r="X620" s="9"/>
      <c r="Y620" s="9">
        <v>63882.633057999999</v>
      </c>
      <c r="Z620" s="9"/>
      <c r="AA620" s="9"/>
      <c r="AB620" s="9">
        <v>36180.647059000003</v>
      </c>
      <c r="AC620" s="9"/>
      <c r="AD620" s="9"/>
      <c r="AE620" s="9"/>
      <c r="AF620" s="9"/>
      <c r="AG620" s="9"/>
      <c r="AH620" s="10">
        <v>1598185.9708499999</v>
      </c>
      <c r="AI620" s="10">
        <v>3642058.5801870003</v>
      </c>
    </row>
    <row r="621" spans="1:35" s="11" customFormat="1" x14ac:dyDescent="0.25">
      <c r="A621" s="8" t="s">
        <v>1245</v>
      </c>
      <c r="B621" s="8" t="s">
        <v>1246</v>
      </c>
      <c r="C621" s="8" t="s">
        <v>862</v>
      </c>
      <c r="D621" s="9"/>
      <c r="E621" s="9">
        <v>3176283.4484370002</v>
      </c>
      <c r="F621" s="9"/>
      <c r="G621" s="9">
        <v>71143.385949000003</v>
      </c>
      <c r="H621" s="9"/>
      <c r="I621" s="9"/>
      <c r="J621" s="9"/>
      <c r="K621" s="9"/>
      <c r="L621" s="9">
        <v>58965.449939999999</v>
      </c>
      <c r="M621" s="9"/>
      <c r="N621" s="9"/>
      <c r="O621" s="10">
        <v>3306392.2843260001</v>
      </c>
      <c r="P621" s="46">
        <v>3306392.2843249999</v>
      </c>
      <c r="Q621" s="46" t="b">
        <v>1</v>
      </c>
      <c r="R621" s="9"/>
      <c r="S621" s="9"/>
      <c r="T621" s="9">
        <v>2305429.9334550002</v>
      </c>
      <c r="U621" s="9"/>
      <c r="V621" s="9">
        <v>98844.350355999995</v>
      </c>
      <c r="W621" s="9"/>
      <c r="X621" s="9"/>
      <c r="Y621" s="9">
        <v>80434.480039000002</v>
      </c>
      <c r="Z621" s="9"/>
      <c r="AA621" s="9"/>
      <c r="AB621" s="9"/>
      <c r="AC621" s="9">
        <v>69900</v>
      </c>
      <c r="AD621" s="9">
        <v>70460</v>
      </c>
      <c r="AE621" s="9">
        <v>140360</v>
      </c>
      <c r="AF621" s="9"/>
      <c r="AG621" s="9"/>
      <c r="AH621" s="10">
        <v>2625068.7638500002</v>
      </c>
      <c r="AI621" s="10">
        <v>5931461.0481759999</v>
      </c>
    </row>
    <row r="622" spans="1:35" s="11" customFormat="1" x14ac:dyDescent="0.25">
      <c r="A622" s="8" t="s">
        <v>1247</v>
      </c>
      <c r="B622" s="8" t="s">
        <v>1248</v>
      </c>
      <c r="C622" s="8" t="s">
        <v>862</v>
      </c>
      <c r="D622" s="9"/>
      <c r="E622" s="9">
        <v>1734285.9381329999</v>
      </c>
      <c r="F622" s="9"/>
      <c r="G622" s="9">
        <v>84330.754144999999</v>
      </c>
      <c r="H622" s="9"/>
      <c r="I622" s="9"/>
      <c r="J622" s="9"/>
      <c r="K622" s="9"/>
      <c r="L622" s="9">
        <v>43942.259964999997</v>
      </c>
      <c r="M622" s="9"/>
      <c r="N622" s="9"/>
      <c r="O622" s="10">
        <v>1862558.9522429998</v>
      </c>
      <c r="P622" s="46">
        <v>1862558.952243</v>
      </c>
      <c r="Q622" s="46" t="b">
        <v>1</v>
      </c>
      <c r="R622" s="9"/>
      <c r="S622" s="9"/>
      <c r="T622" s="9">
        <v>1258790.2748130001</v>
      </c>
      <c r="U622" s="9"/>
      <c r="V622" s="9">
        <v>117166.458938</v>
      </c>
      <c r="W622" s="9"/>
      <c r="X622" s="9"/>
      <c r="Y622" s="9">
        <v>59941.420536999998</v>
      </c>
      <c r="Z622" s="9"/>
      <c r="AA622" s="9"/>
      <c r="AB622" s="9">
        <v>1951.176471</v>
      </c>
      <c r="AC622" s="9">
        <v>81813</v>
      </c>
      <c r="AD622" s="9">
        <v>83016</v>
      </c>
      <c r="AE622" s="9">
        <v>164829</v>
      </c>
      <c r="AF622" s="9"/>
      <c r="AG622" s="9"/>
      <c r="AH622" s="10">
        <v>1602678.3307590003</v>
      </c>
      <c r="AI622" s="10">
        <v>3465237.2830020003</v>
      </c>
    </row>
    <row r="623" spans="1:35" s="11" customFormat="1" x14ac:dyDescent="0.25">
      <c r="A623" s="8" t="s">
        <v>1249</v>
      </c>
      <c r="B623" s="8" t="s">
        <v>1250</v>
      </c>
      <c r="C623" s="8" t="s">
        <v>862</v>
      </c>
      <c r="D623" s="9"/>
      <c r="E623" s="9">
        <v>1820036.355738</v>
      </c>
      <c r="F623" s="9"/>
      <c r="G623" s="9">
        <v>89057.486772000004</v>
      </c>
      <c r="H623" s="9"/>
      <c r="I623" s="9"/>
      <c r="J623" s="9"/>
      <c r="K623" s="9"/>
      <c r="L623" s="9">
        <v>35275.338294000001</v>
      </c>
      <c r="M623" s="9"/>
      <c r="N623" s="9"/>
      <c r="O623" s="10">
        <v>1944369.180804</v>
      </c>
      <c r="P623" s="46">
        <v>1944369.180805</v>
      </c>
      <c r="Q623" s="46" t="b">
        <v>1</v>
      </c>
      <c r="R623" s="9"/>
      <c r="S623" s="9"/>
      <c r="T623" s="9">
        <v>1321030.179646</v>
      </c>
      <c r="U623" s="9"/>
      <c r="V623" s="9">
        <v>123733.630427</v>
      </c>
      <c r="W623" s="9"/>
      <c r="X623" s="9"/>
      <c r="Y623" s="9">
        <v>48118.915345000001</v>
      </c>
      <c r="Z623" s="9"/>
      <c r="AA623" s="9"/>
      <c r="AB623" s="9"/>
      <c r="AC623" s="9">
        <v>88096</v>
      </c>
      <c r="AD623" s="9">
        <v>88948</v>
      </c>
      <c r="AE623" s="9">
        <v>177044</v>
      </c>
      <c r="AF623" s="9"/>
      <c r="AG623" s="9"/>
      <c r="AH623" s="10">
        <v>1669926.725418</v>
      </c>
      <c r="AI623" s="10">
        <v>3614295.9062219998</v>
      </c>
    </row>
    <row r="624" spans="1:35" s="11" customFormat="1" x14ac:dyDescent="0.25">
      <c r="A624" s="8" t="s">
        <v>1251</v>
      </c>
      <c r="B624" s="8" t="s">
        <v>1252</v>
      </c>
      <c r="C624" s="8" t="s">
        <v>862</v>
      </c>
      <c r="D624" s="9"/>
      <c r="E624" s="9">
        <v>2294893.8542249999</v>
      </c>
      <c r="F624" s="9"/>
      <c r="G624" s="9">
        <v>87066.016527999993</v>
      </c>
      <c r="H624" s="9"/>
      <c r="I624" s="9"/>
      <c r="J624" s="9"/>
      <c r="K624" s="9"/>
      <c r="L624" s="9">
        <v>61854.285475999997</v>
      </c>
      <c r="M624" s="9"/>
      <c r="N624" s="9"/>
      <c r="O624" s="10">
        <v>2443814.1562290001</v>
      </c>
      <c r="P624" s="46">
        <v>2443814.1562290001</v>
      </c>
      <c r="Q624" s="46" t="b">
        <v>1</v>
      </c>
      <c r="R624" s="9"/>
      <c r="S624" s="9"/>
      <c r="T624" s="9">
        <v>1665694.221414</v>
      </c>
      <c r="U624" s="9"/>
      <c r="V624" s="9">
        <v>120966.745214</v>
      </c>
      <c r="W624" s="9"/>
      <c r="X624" s="9"/>
      <c r="Y624" s="9">
        <v>84375.126373999999</v>
      </c>
      <c r="Z624" s="9"/>
      <c r="AA624" s="9"/>
      <c r="AB624" s="9"/>
      <c r="AC624" s="9">
        <v>86777</v>
      </c>
      <c r="AD624" s="9">
        <v>85260</v>
      </c>
      <c r="AE624" s="9">
        <v>172037</v>
      </c>
      <c r="AF624" s="9"/>
      <c r="AG624" s="9"/>
      <c r="AH624" s="10">
        <v>2043073.0930020001</v>
      </c>
      <c r="AI624" s="10">
        <v>4486887.2492310004</v>
      </c>
    </row>
    <row r="625" spans="1:35" s="11" customFormat="1" x14ac:dyDescent="0.25">
      <c r="A625" s="8" t="s">
        <v>1253</v>
      </c>
      <c r="B625" s="8" t="s">
        <v>1254</v>
      </c>
      <c r="C625" s="8" t="s">
        <v>862</v>
      </c>
      <c r="D625" s="9"/>
      <c r="E625" s="9">
        <v>3221418.4128749999</v>
      </c>
      <c r="F625" s="9"/>
      <c r="G625" s="9">
        <v>141759.22736200001</v>
      </c>
      <c r="H625" s="9"/>
      <c r="I625" s="9"/>
      <c r="J625" s="9"/>
      <c r="K625" s="9"/>
      <c r="L625" s="9">
        <v>33636.671240000003</v>
      </c>
      <c r="M625" s="9"/>
      <c r="N625" s="9"/>
      <c r="O625" s="10">
        <v>3396814.3114769999</v>
      </c>
      <c r="P625" s="46">
        <v>3396814.3114780001</v>
      </c>
      <c r="Q625" s="46" t="b">
        <v>1</v>
      </c>
      <c r="R625" s="9"/>
      <c r="S625" s="9"/>
      <c r="T625" s="9">
        <v>2338190.0758520002</v>
      </c>
      <c r="U625" s="9"/>
      <c r="V625" s="9">
        <v>196955.74716699999</v>
      </c>
      <c r="W625" s="9"/>
      <c r="X625" s="9"/>
      <c r="Y625" s="9">
        <v>45883.617681999996</v>
      </c>
      <c r="Z625" s="9"/>
      <c r="AA625" s="9"/>
      <c r="AB625" s="9">
        <v>46009.470587999996</v>
      </c>
      <c r="AC625" s="9">
        <v>138541</v>
      </c>
      <c r="AD625" s="9">
        <v>139105</v>
      </c>
      <c r="AE625" s="9">
        <v>277646</v>
      </c>
      <c r="AF625" s="9"/>
      <c r="AG625" s="9"/>
      <c r="AH625" s="10">
        <v>2904684.9112890004</v>
      </c>
      <c r="AI625" s="10">
        <v>6301499.2227660008</v>
      </c>
    </row>
    <row r="626" spans="1:35" s="11" customFormat="1" x14ac:dyDescent="0.25">
      <c r="A626" s="8" t="s">
        <v>1255</v>
      </c>
      <c r="B626" s="8" t="s">
        <v>1256</v>
      </c>
      <c r="C626" s="8" t="s">
        <v>862</v>
      </c>
      <c r="D626" s="9"/>
      <c r="E626" s="9">
        <v>1412891.1328120001</v>
      </c>
      <c r="F626" s="9"/>
      <c r="G626" s="9">
        <v>39091.423626999996</v>
      </c>
      <c r="H626" s="9"/>
      <c r="I626" s="9"/>
      <c r="J626" s="9"/>
      <c r="K626" s="9"/>
      <c r="L626" s="9">
        <v>35275.338294000001</v>
      </c>
      <c r="M626" s="9"/>
      <c r="N626" s="9"/>
      <c r="O626" s="10">
        <v>1487257.8947330001</v>
      </c>
      <c r="P626" s="46">
        <v>1487257.8947340001</v>
      </c>
      <c r="Q626" s="46" t="b">
        <v>1</v>
      </c>
      <c r="R626" s="9"/>
      <c r="S626" s="9"/>
      <c r="T626" s="9">
        <v>1025513.485549</v>
      </c>
      <c r="U626" s="9"/>
      <c r="V626" s="9">
        <v>54312.376638000002</v>
      </c>
      <c r="W626" s="9"/>
      <c r="X626" s="9"/>
      <c r="Y626" s="9">
        <v>48118.915345000001</v>
      </c>
      <c r="Z626" s="9"/>
      <c r="AA626" s="9"/>
      <c r="AB626" s="9">
        <v>109497.470588</v>
      </c>
      <c r="AC626" s="9">
        <v>38045</v>
      </c>
      <c r="AD626" s="9">
        <v>39260</v>
      </c>
      <c r="AE626" s="9">
        <v>77305</v>
      </c>
      <c r="AF626" s="9"/>
      <c r="AG626" s="9"/>
      <c r="AH626" s="10">
        <v>1314747.2481200001</v>
      </c>
      <c r="AI626" s="10">
        <v>2802005.1428530002</v>
      </c>
    </row>
    <row r="627" spans="1:35" s="11" customFormat="1" x14ac:dyDescent="0.25">
      <c r="A627" s="8" t="s">
        <v>1257</v>
      </c>
      <c r="B627" s="8" t="s">
        <v>1258</v>
      </c>
      <c r="C627" s="8" t="s">
        <v>862</v>
      </c>
      <c r="D627" s="9"/>
      <c r="E627" s="9">
        <v>2135343.1062929998</v>
      </c>
      <c r="F627" s="9"/>
      <c r="G627" s="9">
        <v>49422.746231999998</v>
      </c>
      <c r="H627" s="9"/>
      <c r="I627" s="9"/>
      <c r="J627" s="9"/>
      <c r="K627" s="9"/>
      <c r="L627" s="9">
        <v>46831.510563000003</v>
      </c>
      <c r="M627" s="9"/>
      <c r="N627" s="9"/>
      <c r="O627" s="10">
        <v>2231597.3630880001</v>
      </c>
      <c r="P627" s="46">
        <v>2231597.3630880001</v>
      </c>
      <c r="Q627" s="46" t="b">
        <v>1</v>
      </c>
      <c r="R627" s="9"/>
      <c r="S627" s="9"/>
      <c r="T627" s="9">
        <v>1549888.0988940001</v>
      </c>
      <c r="U627" s="9"/>
      <c r="V627" s="9">
        <v>68666.386606999993</v>
      </c>
      <c r="W627" s="9"/>
      <c r="X627" s="9"/>
      <c r="Y627" s="9">
        <v>63882.633057999999</v>
      </c>
      <c r="Z627" s="9"/>
      <c r="AA627" s="9"/>
      <c r="AB627" s="9">
        <v>25850.352941000001</v>
      </c>
      <c r="AC627" s="9">
        <v>48128</v>
      </c>
      <c r="AD627" s="9"/>
      <c r="AE627" s="9">
        <v>48128</v>
      </c>
      <c r="AF627" s="9"/>
      <c r="AG627" s="9"/>
      <c r="AH627" s="10">
        <v>1756415.4714999998</v>
      </c>
      <c r="AI627" s="10">
        <v>3988012.8345879996</v>
      </c>
    </row>
    <row r="628" spans="1:35" s="11" customFormat="1" x14ac:dyDescent="0.25">
      <c r="A628" s="8" t="s">
        <v>1259</v>
      </c>
      <c r="B628" s="8" t="s">
        <v>1260</v>
      </c>
      <c r="C628" s="8" t="s">
        <v>862</v>
      </c>
      <c r="D628" s="9"/>
      <c r="E628" s="9">
        <v>4048264.4780609999</v>
      </c>
      <c r="F628" s="9"/>
      <c r="G628" s="9">
        <v>76611.835401000004</v>
      </c>
      <c r="H628" s="9"/>
      <c r="I628" s="9"/>
      <c r="J628" s="9"/>
      <c r="K628" s="9"/>
      <c r="L628" s="9">
        <v>35275.338294000001</v>
      </c>
      <c r="M628" s="9"/>
      <c r="N628" s="9"/>
      <c r="O628" s="10">
        <v>4160151.6517559998</v>
      </c>
      <c r="P628" s="46">
        <v>4160151.6517559998</v>
      </c>
      <c r="Q628" s="46" t="b">
        <v>1</v>
      </c>
      <c r="R628" s="9"/>
      <c r="S628" s="9"/>
      <c r="T628" s="9">
        <v>2938336.6622580001</v>
      </c>
      <c r="U628" s="9"/>
      <c r="V628" s="9">
        <v>106442.039534</v>
      </c>
      <c r="W628" s="9"/>
      <c r="X628" s="9"/>
      <c r="Y628" s="9">
        <v>48118.915345000001</v>
      </c>
      <c r="Z628" s="9"/>
      <c r="AA628" s="9"/>
      <c r="AB628" s="9">
        <v>8151.1764709999998</v>
      </c>
      <c r="AC628" s="9"/>
      <c r="AD628" s="9">
        <v>82291</v>
      </c>
      <c r="AE628" s="9">
        <v>82291</v>
      </c>
      <c r="AF628" s="9"/>
      <c r="AG628" s="9"/>
      <c r="AH628" s="10">
        <v>3183339.7936080005</v>
      </c>
      <c r="AI628" s="10">
        <v>7343491.4453640003</v>
      </c>
    </row>
    <row r="629" spans="1:35" s="11" customFormat="1" x14ac:dyDescent="0.25">
      <c r="A629" s="8" t="s">
        <v>1261</v>
      </c>
      <c r="B629" s="8" t="s">
        <v>1262</v>
      </c>
      <c r="C629" s="8" t="s">
        <v>862</v>
      </c>
      <c r="D629" s="9"/>
      <c r="E629" s="9">
        <v>1575340.3586919999</v>
      </c>
      <c r="F629" s="9"/>
      <c r="G629" s="9">
        <v>41921.320276999999</v>
      </c>
      <c r="H629" s="9"/>
      <c r="I629" s="9"/>
      <c r="J629" s="9"/>
      <c r="K629" s="9"/>
      <c r="L629" s="9">
        <v>42208.958642999998</v>
      </c>
      <c r="M629" s="9"/>
      <c r="N629" s="9"/>
      <c r="O629" s="10">
        <v>1659470.6376120001</v>
      </c>
      <c r="P629" s="46">
        <v>1659470.6376130001</v>
      </c>
      <c r="Q629" s="46" t="b">
        <v>1</v>
      </c>
      <c r="R629" s="9"/>
      <c r="S629" s="9"/>
      <c r="T629" s="9">
        <v>1143423.3994750001</v>
      </c>
      <c r="U629" s="9"/>
      <c r="V629" s="9">
        <v>58244.144744999998</v>
      </c>
      <c r="W629" s="9"/>
      <c r="X629" s="9"/>
      <c r="Y629" s="9">
        <v>57577.032736000001</v>
      </c>
      <c r="Z629" s="9"/>
      <c r="AA629" s="9"/>
      <c r="AB629" s="9">
        <v>43529.470587999996</v>
      </c>
      <c r="AC629" s="9"/>
      <c r="AD629" s="9"/>
      <c r="AE629" s="9"/>
      <c r="AF629" s="9"/>
      <c r="AG629" s="9"/>
      <c r="AH629" s="10">
        <v>1302774.047544</v>
      </c>
      <c r="AI629" s="10">
        <v>2962244.6851559998</v>
      </c>
    </row>
    <row r="630" spans="1:35" s="20" customFormat="1" x14ac:dyDescent="0.25">
      <c r="A630" s="17" t="s">
        <v>1263</v>
      </c>
      <c r="B630" s="17" t="s">
        <v>1264</v>
      </c>
      <c r="C630" s="17" t="s">
        <v>1265</v>
      </c>
      <c r="D630" s="18"/>
      <c r="E630" s="18"/>
      <c r="F630" s="18">
        <v>28637943.020052001</v>
      </c>
      <c r="G630" s="18">
        <v>439083.90858599998</v>
      </c>
      <c r="H630" s="18"/>
      <c r="I630" s="18"/>
      <c r="J630" s="18"/>
      <c r="K630" s="18"/>
      <c r="L630" s="18"/>
      <c r="M630" s="18"/>
      <c r="N630" s="18"/>
      <c r="O630" s="19">
        <v>29077026.928638</v>
      </c>
      <c r="P630" s="46">
        <v>29077026.928638</v>
      </c>
      <c r="Q630" s="46" t="b">
        <v>1</v>
      </c>
      <c r="R630" s="18"/>
      <c r="S630" s="18"/>
      <c r="T630" s="18"/>
      <c r="U630" s="18">
        <v>29168639.490802001</v>
      </c>
      <c r="V630" s="18">
        <v>610049.17206300003</v>
      </c>
      <c r="W630" s="18"/>
      <c r="X630" s="18"/>
      <c r="Y630" s="18"/>
      <c r="Z630" s="18"/>
      <c r="AA630" s="18"/>
      <c r="AB630" s="18"/>
      <c r="AC630" s="18"/>
      <c r="AD630" s="18">
        <v>470038</v>
      </c>
      <c r="AE630" s="18">
        <v>470038</v>
      </c>
      <c r="AF630" s="18"/>
      <c r="AG630" s="18"/>
      <c r="AH630" s="19">
        <v>30248726.662865002</v>
      </c>
      <c r="AI630" s="19">
        <v>59325753.591503002</v>
      </c>
    </row>
    <row r="631" spans="1:35" s="20" customFormat="1" x14ac:dyDescent="0.25">
      <c r="A631" s="17" t="s">
        <v>1266</v>
      </c>
      <c r="B631" s="17" t="s">
        <v>1267</v>
      </c>
      <c r="C631" s="17" t="s">
        <v>1265</v>
      </c>
      <c r="D631" s="18"/>
      <c r="E631" s="18"/>
      <c r="F631" s="18">
        <v>17993156.375863001</v>
      </c>
      <c r="G631" s="18">
        <v>282677.12288099999</v>
      </c>
      <c r="H631" s="18"/>
      <c r="I631" s="18"/>
      <c r="J631" s="18"/>
      <c r="K631" s="18"/>
      <c r="L631" s="18"/>
      <c r="M631" s="18"/>
      <c r="N631" s="18"/>
      <c r="O631" s="19">
        <v>18275833.498744</v>
      </c>
      <c r="P631" s="46">
        <v>18275833.498744</v>
      </c>
      <c r="Q631" s="46" t="b">
        <v>1</v>
      </c>
      <c r="R631" s="18"/>
      <c r="S631" s="18"/>
      <c r="T631" s="18"/>
      <c r="U631" s="18">
        <v>18335845.180302002</v>
      </c>
      <c r="V631" s="18">
        <v>392742.57471700001</v>
      </c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9">
        <v>18728587.755019002</v>
      </c>
      <c r="AI631" s="19">
        <v>37004421.253763005</v>
      </c>
    </row>
    <row r="632" spans="1:35" s="20" customFormat="1" x14ac:dyDescent="0.25">
      <c r="A632" s="17" t="s">
        <v>1268</v>
      </c>
      <c r="B632" s="17" t="s">
        <v>1269</v>
      </c>
      <c r="C632" s="17" t="s">
        <v>1265</v>
      </c>
      <c r="D632" s="18"/>
      <c r="E632" s="18"/>
      <c r="F632" s="18">
        <v>13986938.352792</v>
      </c>
      <c r="G632" s="18">
        <v>239484.05086799999</v>
      </c>
      <c r="H632" s="18"/>
      <c r="I632" s="18"/>
      <c r="J632" s="18"/>
      <c r="K632" s="18"/>
      <c r="L632" s="18"/>
      <c r="M632" s="18"/>
      <c r="N632" s="18"/>
      <c r="O632" s="19">
        <v>14226422.403660001</v>
      </c>
      <c r="P632" s="46">
        <v>14226422.403658999</v>
      </c>
      <c r="Q632" s="46" t="b">
        <v>1</v>
      </c>
      <c r="R632" s="18"/>
      <c r="S632" s="18"/>
      <c r="T632" s="18"/>
      <c r="U632" s="18">
        <v>14249081.415732</v>
      </c>
      <c r="V632" s="18">
        <v>332731.49868900003</v>
      </c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9">
        <v>14581812.914421</v>
      </c>
      <c r="AI632" s="19">
        <v>28808235.318080999</v>
      </c>
    </row>
    <row r="633" spans="1:35" s="20" customFormat="1" x14ac:dyDescent="0.25">
      <c r="A633" s="17" t="s">
        <v>1270</v>
      </c>
      <c r="B633" s="17" t="s">
        <v>1271</v>
      </c>
      <c r="C633" s="17" t="s">
        <v>1265</v>
      </c>
      <c r="D633" s="18"/>
      <c r="E633" s="18"/>
      <c r="F633" s="18">
        <v>13861136.139533</v>
      </c>
      <c r="G633" s="18">
        <v>248033.09476599999</v>
      </c>
      <c r="H633" s="18"/>
      <c r="I633" s="18"/>
      <c r="J633" s="18"/>
      <c r="K633" s="18"/>
      <c r="L633" s="18"/>
      <c r="M633" s="18"/>
      <c r="N633" s="18"/>
      <c r="O633" s="19">
        <v>14109169.234299</v>
      </c>
      <c r="P633" s="46">
        <v>14109169.234299</v>
      </c>
      <c r="Q633" s="46" t="b">
        <v>1</v>
      </c>
      <c r="R633" s="18"/>
      <c r="S633" s="18"/>
      <c r="T633" s="18"/>
      <c r="U633" s="18">
        <v>14117603.86403</v>
      </c>
      <c r="V633" s="18">
        <v>344609.26749400003</v>
      </c>
      <c r="W633" s="18"/>
      <c r="X633" s="18"/>
      <c r="Y633" s="18"/>
      <c r="Z633" s="18"/>
      <c r="AA633" s="18"/>
      <c r="AB633" s="18"/>
      <c r="AC633" s="18">
        <v>240488</v>
      </c>
      <c r="AD633" s="18">
        <v>242013</v>
      </c>
      <c r="AE633" s="18">
        <v>482501</v>
      </c>
      <c r="AF633" s="18"/>
      <c r="AG633" s="18"/>
      <c r="AH633" s="19">
        <v>14944714.131524</v>
      </c>
      <c r="AI633" s="19">
        <v>29053883.365823001</v>
      </c>
    </row>
    <row r="634" spans="1:35" s="20" customFormat="1" x14ac:dyDescent="0.25">
      <c r="A634" s="17" t="s">
        <v>1272</v>
      </c>
      <c r="B634" s="17" t="s">
        <v>1273</v>
      </c>
      <c r="C634" s="17" t="s">
        <v>1265</v>
      </c>
      <c r="D634" s="18"/>
      <c r="E634" s="18"/>
      <c r="F634" s="18">
        <v>30218292.543590002</v>
      </c>
      <c r="G634" s="18">
        <v>397516.63668699999</v>
      </c>
      <c r="H634" s="18"/>
      <c r="I634" s="18"/>
      <c r="J634" s="18"/>
      <c r="K634" s="18"/>
      <c r="L634" s="18"/>
      <c r="M634" s="18"/>
      <c r="N634" s="18"/>
      <c r="O634" s="19">
        <v>30615809.180277001</v>
      </c>
      <c r="P634" s="46">
        <v>30615809.180277001</v>
      </c>
      <c r="Q634" s="46" t="b">
        <v>1</v>
      </c>
      <c r="R634" s="18"/>
      <c r="S634" s="18"/>
      <c r="T634" s="18"/>
      <c r="U634" s="18">
        <v>30775361.985202</v>
      </c>
      <c r="V634" s="18">
        <v>552296.93083700002</v>
      </c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9">
        <v>31327658.916039001</v>
      </c>
      <c r="AI634" s="19">
        <v>61943468.096316002</v>
      </c>
    </row>
    <row r="635" spans="1:35" s="20" customFormat="1" x14ac:dyDescent="0.25">
      <c r="A635" s="17" t="s">
        <v>1274</v>
      </c>
      <c r="B635" s="17" t="s">
        <v>1275</v>
      </c>
      <c r="C635" s="17" t="s">
        <v>1265</v>
      </c>
      <c r="D635" s="18"/>
      <c r="E635" s="18"/>
      <c r="F635" s="18">
        <v>22079745.727513</v>
      </c>
      <c r="G635" s="18">
        <v>371029.83339799999</v>
      </c>
      <c r="H635" s="18"/>
      <c r="I635" s="18"/>
      <c r="J635" s="18"/>
      <c r="K635" s="18"/>
      <c r="L635" s="18"/>
      <c r="M635" s="18"/>
      <c r="N635" s="18"/>
      <c r="O635" s="19">
        <v>22450775.560911</v>
      </c>
      <c r="P635" s="46">
        <v>22450775.560911</v>
      </c>
      <c r="Q635" s="46" t="b">
        <v>1</v>
      </c>
      <c r="R635" s="18"/>
      <c r="S635" s="18"/>
      <c r="T635" s="18"/>
      <c r="U635" s="18">
        <v>22484213.493974999</v>
      </c>
      <c r="V635" s="18">
        <v>515497.01150199998</v>
      </c>
      <c r="W635" s="18"/>
      <c r="X635" s="18"/>
      <c r="Y635" s="18"/>
      <c r="Z635" s="18"/>
      <c r="AA635" s="18"/>
      <c r="AB635" s="18"/>
      <c r="AC635" s="18"/>
      <c r="AD635" s="18">
        <v>399045</v>
      </c>
      <c r="AE635" s="18">
        <v>399045</v>
      </c>
      <c r="AF635" s="18"/>
      <c r="AG635" s="18"/>
      <c r="AH635" s="19">
        <v>23398755.505477</v>
      </c>
      <c r="AI635" s="19">
        <v>45849531.066387996</v>
      </c>
    </row>
    <row r="636" spans="1:35" s="20" customFormat="1" x14ac:dyDescent="0.25">
      <c r="A636" s="17" t="s">
        <v>1276</v>
      </c>
      <c r="B636" s="17" t="s">
        <v>1277</v>
      </c>
      <c r="C636" s="17" t="s">
        <v>1278</v>
      </c>
      <c r="D636" s="18"/>
      <c r="E636" s="18"/>
      <c r="F636" s="18">
        <v>14002340.219022</v>
      </c>
      <c r="G636" s="18">
        <v>455976.95546999999</v>
      </c>
      <c r="H636" s="18"/>
      <c r="I636" s="18"/>
      <c r="J636" s="18"/>
      <c r="K636" s="18"/>
      <c r="L636" s="18"/>
      <c r="M636" s="18"/>
      <c r="N636" s="18"/>
      <c r="O636" s="19">
        <v>14458317.174492</v>
      </c>
      <c r="P636" s="46">
        <v>14458317.174493</v>
      </c>
      <c r="Q636" s="46" t="b">
        <v>1</v>
      </c>
      <c r="R636" s="18"/>
      <c r="S636" s="18"/>
      <c r="T636" s="18"/>
      <c r="U636" s="18">
        <v>14249282.390625</v>
      </c>
      <c r="V636" s="18">
        <v>633519.83237099997</v>
      </c>
      <c r="W636" s="18"/>
      <c r="X636" s="18"/>
      <c r="Y636" s="18"/>
      <c r="Z636" s="18"/>
      <c r="AA636" s="18"/>
      <c r="AB636" s="18">
        <v>81083.235293999998</v>
      </c>
      <c r="AC636" s="18"/>
      <c r="AD636" s="18"/>
      <c r="AE636" s="18"/>
      <c r="AF636" s="18"/>
      <c r="AG636" s="18"/>
      <c r="AH636" s="19">
        <v>14963885.45829</v>
      </c>
      <c r="AI636" s="19">
        <v>29422202.632781997</v>
      </c>
    </row>
    <row r="637" spans="1:35" s="20" customFormat="1" x14ac:dyDescent="0.25">
      <c r="A637" s="17" t="s">
        <v>1401</v>
      </c>
      <c r="B637" s="17" t="s">
        <v>1402</v>
      </c>
      <c r="C637" s="17" t="s">
        <v>1278</v>
      </c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9"/>
      <c r="P637" s="46"/>
      <c r="Q637" s="46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9"/>
      <c r="AI637" s="19"/>
    </row>
    <row r="638" spans="1:35" s="20" customFormat="1" x14ac:dyDescent="0.25">
      <c r="A638" s="17" t="s">
        <v>1279</v>
      </c>
      <c r="B638" s="17" t="s">
        <v>1280</v>
      </c>
      <c r="C638" s="17" t="s">
        <v>1278</v>
      </c>
      <c r="D638" s="18"/>
      <c r="E638" s="18"/>
      <c r="F638" s="18">
        <v>9669176.3766539991</v>
      </c>
      <c r="G638" s="18">
        <v>230546.92345999999</v>
      </c>
      <c r="H638" s="18"/>
      <c r="I638" s="18"/>
      <c r="J638" s="18"/>
      <c r="K638" s="18"/>
      <c r="L638" s="18"/>
      <c r="M638" s="18"/>
      <c r="N638" s="18"/>
      <c r="O638" s="19">
        <v>9899723.3001139984</v>
      </c>
      <c r="P638" s="46">
        <v>9899723.300113</v>
      </c>
      <c r="Q638" s="46" t="b">
        <v>1</v>
      </c>
      <c r="R638" s="18"/>
      <c r="S638" s="18"/>
      <c r="T638" s="18"/>
      <c r="U638" s="18">
        <v>9841858.6350689996</v>
      </c>
      <c r="V638" s="18">
        <v>320314.539039</v>
      </c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9">
        <v>10162173.174108</v>
      </c>
      <c r="AI638" s="19">
        <v>20061896.474221997</v>
      </c>
    </row>
    <row r="639" spans="1:35" s="20" customFormat="1" x14ac:dyDescent="0.25">
      <c r="A639" s="17" t="s">
        <v>1281</v>
      </c>
      <c r="B639" s="17" t="s">
        <v>1282</v>
      </c>
      <c r="C639" s="17" t="s">
        <v>1278</v>
      </c>
      <c r="D639" s="18"/>
      <c r="E639" s="18"/>
      <c r="F639" s="18">
        <v>8386857.5954569997</v>
      </c>
      <c r="G639" s="18">
        <v>113080.063542</v>
      </c>
      <c r="H639" s="18"/>
      <c r="I639" s="18"/>
      <c r="J639" s="18"/>
      <c r="K639" s="18"/>
      <c r="L639" s="18"/>
      <c r="M639" s="18"/>
      <c r="N639" s="18"/>
      <c r="O639" s="19">
        <v>8499937.6589989997</v>
      </c>
      <c r="P639" s="46">
        <v>8499937.6589979995</v>
      </c>
      <c r="Q639" s="46" t="b">
        <v>1</v>
      </c>
      <c r="R639" s="18"/>
      <c r="S639" s="18"/>
      <c r="T639" s="18"/>
      <c r="U639" s="18">
        <v>8542984.7884860002</v>
      </c>
      <c r="V639" s="18">
        <v>157109.832065</v>
      </c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9">
        <v>8700094.6205509994</v>
      </c>
      <c r="AI639" s="19">
        <v>17200032.279550001</v>
      </c>
    </row>
    <row r="640" spans="1:35" s="20" customFormat="1" x14ac:dyDescent="0.25">
      <c r="A640" s="17" t="s">
        <v>1283</v>
      </c>
      <c r="B640" s="17" t="s">
        <v>1284</v>
      </c>
      <c r="C640" s="17" t="s">
        <v>1278</v>
      </c>
      <c r="D640" s="18"/>
      <c r="E640" s="18"/>
      <c r="F640" s="18">
        <v>11369838.427476</v>
      </c>
      <c r="G640" s="18">
        <v>233027.75248200001</v>
      </c>
      <c r="H640" s="18"/>
      <c r="I640" s="18"/>
      <c r="J640" s="18"/>
      <c r="K640" s="18"/>
      <c r="L640" s="18"/>
      <c r="M640" s="18"/>
      <c r="N640" s="18"/>
      <c r="O640" s="19">
        <v>11602866.179958001</v>
      </c>
      <c r="P640" s="46">
        <v>11602866.179958999</v>
      </c>
      <c r="Q640" s="46" t="b">
        <v>1</v>
      </c>
      <c r="R640" s="18"/>
      <c r="S640" s="18"/>
      <c r="T640" s="18"/>
      <c r="U640" s="18">
        <v>11574899.057432</v>
      </c>
      <c r="V640" s="18">
        <v>323761.32372400002</v>
      </c>
      <c r="W640" s="18"/>
      <c r="X640" s="18"/>
      <c r="Y640" s="18"/>
      <c r="Z640" s="18"/>
      <c r="AA640" s="18"/>
      <c r="AB640" s="18"/>
      <c r="AC640" s="18">
        <v>225222</v>
      </c>
      <c r="AD640" s="18">
        <v>221674</v>
      </c>
      <c r="AE640" s="18">
        <v>446896</v>
      </c>
      <c r="AF640" s="18"/>
      <c r="AG640" s="18"/>
      <c r="AH640" s="19">
        <v>12345556.381155999</v>
      </c>
      <c r="AI640" s="19">
        <v>23948422.561113998</v>
      </c>
    </row>
    <row r="641" spans="1:35" s="20" customFormat="1" x14ac:dyDescent="0.25">
      <c r="A641" s="17" t="s">
        <v>1285</v>
      </c>
      <c r="B641" s="17" t="s">
        <v>1286</v>
      </c>
      <c r="C641" s="17" t="s">
        <v>1278</v>
      </c>
      <c r="D641" s="18"/>
      <c r="E641" s="18"/>
      <c r="F641" s="18">
        <v>5393066.4344300004</v>
      </c>
      <c r="G641" s="18">
        <v>193074.658945</v>
      </c>
      <c r="H641" s="18"/>
      <c r="I641" s="18"/>
      <c r="J641" s="18"/>
      <c r="K641" s="18"/>
      <c r="L641" s="18"/>
      <c r="M641" s="18"/>
      <c r="N641" s="18"/>
      <c r="O641" s="19">
        <v>5586141.0933750002</v>
      </c>
      <c r="P641" s="46">
        <v>5586141.0933750002</v>
      </c>
      <c r="Q641" s="46" t="b">
        <v>1</v>
      </c>
      <c r="R641" s="18"/>
      <c r="S641" s="18"/>
      <c r="T641" s="18"/>
      <c r="U641" s="18">
        <v>5481768.069813</v>
      </c>
      <c r="V641" s="18">
        <v>268251.77040799998</v>
      </c>
      <c r="W641" s="18"/>
      <c r="X641" s="18"/>
      <c r="Y641" s="18"/>
      <c r="Z641" s="18"/>
      <c r="AA641" s="18"/>
      <c r="AB641" s="18">
        <v>98483.352941000005</v>
      </c>
      <c r="AC641" s="18">
        <v>188095</v>
      </c>
      <c r="AD641" s="18"/>
      <c r="AE641" s="18">
        <v>188095</v>
      </c>
      <c r="AF641" s="18"/>
      <c r="AG641" s="18"/>
      <c r="AH641" s="19">
        <v>6036598.1931619998</v>
      </c>
      <c r="AI641" s="19">
        <v>11622739.286536999</v>
      </c>
    </row>
    <row r="642" spans="1:35" s="20" customFormat="1" x14ac:dyDescent="0.25">
      <c r="A642" s="17" t="s">
        <v>1287</v>
      </c>
      <c r="B642" s="17" t="s">
        <v>1288</v>
      </c>
      <c r="C642" s="17" t="s">
        <v>1278</v>
      </c>
      <c r="D642" s="18"/>
      <c r="E642" s="18"/>
      <c r="F642" s="18">
        <v>5215553.942795</v>
      </c>
      <c r="G642" s="18">
        <v>177491.549554</v>
      </c>
      <c r="H642" s="18"/>
      <c r="I642" s="18"/>
      <c r="J642" s="18"/>
      <c r="K642" s="18"/>
      <c r="L642" s="18"/>
      <c r="M642" s="18"/>
      <c r="N642" s="18"/>
      <c r="O642" s="19">
        <v>5393045.4923489997</v>
      </c>
      <c r="P642" s="46">
        <v>5393045.4923489997</v>
      </c>
      <c r="Q642" s="46" t="b">
        <v>1</v>
      </c>
      <c r="R642" s="18"/>
      <c r="S642" s="18"/>
      <c r="T642" s="18"/>
      <c r="U642" s="18">
        <v>5306215.6429430004</v>
      </c>
      <c r="V642" s="18">
        <v>246601.09545399999</v>
      </c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9">
        <v>5552816.7383970004</v>
      </c>
      <c r="AI642" s="19">
        <v>10945862.230746001</v>
      </c>
    </row>
    <row r="643" spans="1:35" s="20" customFormat="1" x14ac:dyDescent="0.25">
      <c r="A643" s="17" t="s">
        <v>1289</v>
      </c>
      <c r="B643" s="17" t="s">
        <v>1290</v>
      </c>
      <c r="C643" s="17" t="s">
        <v>1278</v>
      </c>
      <c r="D643" s="18"/>
      <c r="E643" s="18"/>
      <c r="F643" s="18">
        <v>4488163.0671849996</v>
      </c>
      <c r="G643" s="18">
        <v>182084.216969</v>
      </c>
      <c r="H643" s="18"/>
      <c r="I643" s="18"/>
      <c r="J643" s="18"/>
      <c r="K643" s="18"/>
      <c r="L643" s="18"/>
      <c r="M643" s="18"/>
      <c r="N643" s="18"/>
      <c r="O643" s="19">
        <v>4670247.2841539998</v>
      </c>
      <c r="P643" s="46">
        <v>4670247.2841539998</v>
      </c>
      <c r="Q643" s="46" t="b">
        <v>1</v>
      </c>
      <c r="R643" s="18"/>
      <c r="S643" s="18"/>
      <c r="T643" s="18"/>
      <c r="U643" s="18">
        <v>4559069.8474040003</v>
      </c>
      <c r="V643" s="18">
        <v>252982.00101499999</v>
      </c>
      <c r="W643" s="18"/>
      <c r="X643" s="18"/>
      <c r="Y643" s="18"/>
      <c r="Z643" s="18"/>
      <c r="AA643" s="18"/>
      <c r="AB643" s="18"/>
      <c r="AC643" s="18">
        <v>177300</v>
      </c>
      <c r="AD643" s="18">
        <v>180814</v>
      </c>
      <c r="AE643" s="18">
        <v>358114</v>
      </c>
      <c r="AF643" s="18"/>
      <c r="AG643" s="18"/>
      <c r="AH643" s="19">
        <v>5170165.8484190004</v>
      </c>
      <c r="AI643" s="19">
        <v>9840413.1325730011</v>
      </c>
    </row>
    <row r="644" spans="1:35" s="20" customFormat="1" x14ac:dyDescent="0.25">
      <c r="A644" s="17" t="s">
        <v>1291</v>
      </c>
      <c r="B644" s="17" t="s">
        <v>1292</v>
      </c>
      <c r="C644" s="17" t="s">
        <v>1278</v>
      </c>
      <c r="D644" s="18"/>
      <c r="E644" s="18"/>
      <c r="F644" s="18">
        <v>7922754.4557560002</v>
      </c>
      <c r="G644" s="18">
        <v>230545.263209</v>
      </c>
      <c r="H644" s="18"/>
      <c r="I644" s="18"/>
      <c r="J644" s="18"/>
      <c r="K644" s="18"/>
      <c r="L644" s="18"/>
      <c r="M644" s="18"/>
      <c r="N644" s="18"/>
      <c r="O644" s="19">
        <v>8153299.7189650005</v>
      </c>
      <c r="P644" s="46">
        <v>8153299.7189649995</v>
      </c>
      <c r="Q644" s="46" t="b">
        <v>1</v>
      </c>
      <c r="R644" s="18"/>
      <c r="S644" s="18"/>
      <c r="T644" s="18"/>
      <c r="U644" s="18">
        <v>8066167.9172369996</v>
      </c>
      <c r="V644" s="18">
        <v>320312.23233999999</v>
      </c>
      <c r="W644" s="18"/>
      <c r="X644" s="18"/>
      <c r="Y644" s="18"/>
      <c r="Z644" s="18"/>
      <c r="AA644" s="18"/>
      <c r="AB644" s="18"/>
      <c r="AC644" s="18">
        <v>223787</v>
      </c>
      <c r="AD644" s="18"/>
      <c r="AE644" s="18">
        <v>223787</v>
      </c>
      <c r="AF644" s="18"/>
      <c r="AG644" s="18"/>
      <c r="AH644" s="19">
        <v>8610267.1495769992</v>
      </c>
      <c r="AI644" s="19">
        <v>16763566.868542001</v>
      </c>
    </row>
    <row r="645" spans="1:35" s="20" customFormat="1" x14ac:dyDescent="0.25">
      <c r="A645" s="17" t="s">
        <v>1293</v>
      </c>
      <c r="B645" s="17" t="s">
        <v>1294</v>
      </c>
      <c r="C645" s="17" t="s">
        <v>1278</v>
      </c>
      <c r="D645" s="18"/>
      <c r="E645" s="18"/>
      <c r="F645" s="18">
        <v>5008026.1302479999</v>
      </c>
      <c r="G645" s="18">
        <v>185279.368686</v>
      </c>
      <c r="H645" s="18"/>
      <c r="I645" s="18"/>
      <c r="J645" s="18"/>
      <c r="K645" s="18"/>
      <c r="L645" s="18"/>
      <c r="M645" s="18"/>
      <c r="N645" s="18"/>
      <c r="O645" s="19">
        <v>5193305.4989339998</v>
      </c>
      <c r="P645" s="46">
        <v>5193305.4989339998</v>
      </c>
      <c r="Q645" s="46" t="b">
        <v>1</v>
      </c>
      <c r="R645" s="18"/>
      <c r="S645" s="18"/>
      <c r="T645" s="18"/>
      <c r="U645" s="18">
        <v>5091862.1901559997</v>
      </c>
      <c r="V645" s="18">
        <v>257421.24285899999</v>
      </c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9">
        <v>5349283.4330150001</v>
      </c>
      <c r="AI645" s="19">
        <v>10542588.931949001</v>
      </c>
    </row>
    <row r="646" spans="1:35" s="20" customFormat="1" x14ac:dyDescent="0.25">
      <c r="A646" s="17" t="s">
        <v>1295</v>
      </c>
      <c r="B646" s="17" t="s">
        <v>1296</v>
      </c>
      <c r="C646" s="17" t="s">
        <v>1278</v>
      </c>
      <c r="D646" s="18"/>
      <c r="E646" s="18"/>
      <c r="F646" s="18">
        <v>6291935.0679890001</v>
      </c>
      <c r="G646" s="18">
        <v>173010.949035</v>
      </c>
      <c r="H646" s="18"/>
      <c r="I646" s="18"/>
      <c r="J646" s="18"/>
      <c r="K646" s="18"/>
      <c r="L646" s="18"/>
      <c r="M646" s="18"/>
      <c r="N646" s="18"/>
      <c r="O646" s="19">
        <v>6464946.0170240002</v>
      </c>
      <c r="P646" s="46">
        <v>6464946.0170240002</v>
      </c>
      <c r="Q646" s="46" t="b">
        <v>1</v>
      </c>
      <c r="R646" s="18"/>
      <c r="S646" s="18"/>
      <c r="T646" s="18"/>
      <c r="U646" s="18">
        <v>6403200.5140890004</v>
      </c>
      <c r="V646" s="18">
        <v>240375.89206300001</v>
      </c>
      <c r="W646" s="18"/>
      <c r="X646" s="18"/>
      <c r="Y646" s="18"/>
      <c r="Z646" s="18"/>
      <c r="AA646" s="18"/>
      <c r="AB646" s="18"/>
      <c r="AC646" s="18">
        <v>174288</v>
      </c>
      <c r="AD646" s="18"/>
      <c r="AE646" s="18">
        <v>174288</v>
      </c>
      <c r="AF646" s="18"/>
      <c r="AG646" s="18"/>
      <c r="AH646" s="19">
        <v>6817864.4061520007</v>
      </c>
      <c r="AI646" s="19">
        <v>13282810.423176002</v>
      </c>
    </row>
    <row r="647" spans="1:35" s="20" customFormat="1" x14ac:dyDescent="0.25">
      <c r="A647" s="17" t="s">
        <v>1297</v>
      </c>
      <c r="B647" s="17" t="s">
        <v>1298</v>
      </c>
      <c r="C647" s="17" t="s">
        <v>1278</v>
      </c>
      <c r="D647" s="18"/>
      <c r="E647" s="18"/>
      <c r="F647" s="18">
        <v>6790353.6928390004</v>
      </c>
      <c r="G647" s="18">
        <v>256034.25606300001</v>
      </c>
      <c r="H647" s="18"/>
      <c r="I647" s="18"/>
      <c r="J647" s="18"/>
      <c r="K647" s="18"/>
      <c r="L647" s="18"/>
      <c r="M647" s="18"/>
      <c r="N647" s="18"/>
      <c r="O647" s="19">
        <v>7046387.9489020007</v>
      </c>
      <c r="P647" s="46">
        <v>7046387.9489019997</v>
      </c>
      <c r="Q647" s="46" t="b">
        <v>1</v>
      </c>
      <c r="R647" s="18"/>
      <c r="S647" s="18"/>
      <c r="T647" s="18"/>
      <c r="U647" s="18">
        <v>6908719.0914110001</v>
      </c>
      <c r="V647" s="18">
        <v>355725.82569500001</v>
      </c>
      <c r="W647" s="18"/>
      <c r="X647" s="18"/>
      <c r="Y647" s="18"/>
      <c r="Z647" s="18"/>
      <c r="AA647" s="18"/>
      <c r="AB647" s="18"/>
      <c r="AC647" s="18">
        <v>249930</v>
      </c>
      <c r="AD647" s="18"/>
      <c r="AE647" s="18">
        <v>249930</v>
      </c>
      <c r="AF647" s="18"/>
      <c r="AG647" s="18"/>
      <c r="AH647" s="19">
        <v>7514374.9171059998</v>
      </c>
      <c r="AI647" s="19">
        <v>14560762.866008</v>
      </c>
    </row>
    <row r="648" spans="1:35" s="20" customFormat="1" x14ac:dyDescent="0.25">
      <c r="A648" s="17" t="s">
        <v>1299</v>
      </c>
      <c r="B648" s="17" t="s">
        <v>1300</v>
      </c>
      <c r="C648" s="17" t="s">
        <v>1278</v>
      </c>
      <c r="D648" s="18"/>
      <c r="E648" s="18"/>
      <c r="F648" s="18">
        <v>12817741.663609</v>
      </c>
      <c r="G648" s="18">
        <v>403658.31763900002</v>
      </c>
      <c r="H648" s="18"/>
      <c r="I648" s="18"/>
      <c r="J648" s="18"/>
      <c r="K648" s="18"/>
      <c r="L648" s="18"/>
      <c r="M648" s="18"/>
      <c r="N648" s="18"/>
      <c r="O648" s="19">
        <v>13221399.981248001</v>
      </c>
      <c r="P648" s="46">
        <v>13221399.981248001</v>
      </c>
      <c r="Q648" s="46" t="b">
        <v>1</v>
      </c>
      <c r="R648" s="18"/>
      <c r="S648" s="18"/>
      <c r="T648" s="18"/>
      <c r="U648" s="18">
        <v>13039323.346768999</v>
      </c>
      <c r="V648" s="18">
        <v>560829.98637900001</v>
      </c>
      <c r="W648" s="18"/>
      <c r="X648" s="18"/>
      <c r="Y648" s="18"/>
      <c r="Z648" s="18"/>
      <c r="AA648" s="18"/>
      <c r="AB648" s="18"/>
      <c r="AC648" s="18">
        <v>395063</v>
      </c>
      <c r="AD648" s="18">
        <v>399906</v>
      </c>
      <c r="AE648" s="18">
        <v>794969</v>
      </c>
      <c r="AF648" s="18"/>
      <c r="AG648" s="18"/>
      <c r="AH648" s="19">
        <v>14395122.333147999</v>
      </c>
      <c r="AI648" s="19">
        <v>27616522.314396001</v>
      </c>
    </row>
    <row r="649" spans="1:35" s="20" customFormat="1" x14ac:dyDescent="0.25">
      <c r="A649" s="17" t="s">
        <v>1301</v>
      </c>
      <c r="B649" s="17" t="s">
        <v>1302</v>
      </c>
      <c r="C649" s="17" t="s">
        <v>1278</v>
      </c>
      <c r="D649" s="18"/>
      <c r="E649" s="18"/>
      <c r="F649" s="18">
        <v>7999229.8357809996</v>
      </c>
      <c r="G649" s="18">
        <v>176259.22876299999</v>
      </c>
      <c r="H649" s="18"/>
      <c r="I649" s="18"/>
      <c r="J649" s="18"/>
      <c r="K649" s="18"/>
      <c r="L649" s="18"/>
      <c r="M649" s="18"/>
      <c r="N649" s="18"/>
      <c r="O649" s="19">
        <v>8175489.0645439997</v>
      </c>
      <c r="P649" s="46">
        <v>8175489.0645439997</v>
      </c>
      <c r="Q649" s="46" t="b">
        <v>1</v>
      </c>
      <c r="R649" s="18"/>
      <c r="S649" s="18"/>
      <c r="T649" s="18"/>
      <c r="U649" s="18">
        <v>8141859.9803680005</v>
      </c>
      <c r="V649" s="18">
        <v>244888.94826899999</v>
      </c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9">
        <v>8386748.9286370007</v>
      </c>
      <c r="AI649" s="19">
        <v>16562237.993181001</v>
      </c>
    </row>
    <row r="650" spans="1:35" s="20" customFormat="1" x14ac:dyDescent="0.25">
      <c r="A650" s="17" t="s">
        <v>1303</v>
      </c>
      <c r="B650" s="17" t="s">
        <v>1304</v>
      </c>
      <c r="C650" s="17" t="s">
        <v>1278</v>
      </c>
      <c r="D650" s="18"/>
      <c r="E650" s="18"/>
      <c r="F650" s="18">
        <v>8478095.3479229994</v>
      </c>
      <c r="G650" s="18">
        <v>252098.217646</v>
      </c>
      <c r="H650" s="18"/>
      <c r="I650" s="18"/>
      <c r="J650" s="18"/>
      <c r="K650" s="18"/>
      <c r="L650" s="18"/>
      <c r="M650" s="18"/>
      <c r="N650" s="18"/>
      <c r="O650" s="19">
        <v>8730193.5655690003</v>
      </c>
      <c r="P650" s="46">
        <v>8730193.5655680001</v>
      </c>
      <c r="Q650" s="46" t="b">
        <v>1</v>
      </c>
      <c r="R650" s="18"/>
      <c r="S650" s="18"/>
      <c r="T650" s="18"/>
      <c r="U650" s="18">
        <v>8630768.128184</v>
      </c>
      <c r="V650" s="18">
        <v>350257.21951000002</v>
      </c>
      <c r="W650" s="18"/>
      <c r="X650" s="18"/>
      <c r="Y650" s="18"/>
      <c r="Z650" s="18"/>
      <c r="AA650" s="18"/>
      <c r="AB650" s="18"/>
      <c r="AC650" s="18">
        <v>244711</v>
      </c>
      <c r="AD650" s="18">
        <v>246386</v>
      </c>
      <c r="AE650" s="18">
        <v>491097</v>
      </c>
      <c r="AF650" s="18"/>
      <c r="AG650" s="18"/>
      <c r="AH650" s="19">
        <v>9472122.3476940002</v>
      </c>
      <c r="AI650" s="19">
        <v>18202315.913263001</v>
      </c>
    </row>
    <row r="651" spans="1:35" s="20" customFormat="1" x14ac:dyDescent="0.25">
      <c r="A651" s="17" t="s">
        <v>1305</v>
      </c>
      <c r="B651" s="17" t="s">
        <v>1306</v>
      </c>
      <c r="C651" s="17" t="s">
        <v>1278</v>
      </c>
      <c r="D651" s="18"/>
      <c r="E651" s="18"/>
      <c r="F651" s="18">
        <v>4132270.210525</v>
      </c>
      <c r="G651" s="18">
        <v>162559.673346</v>
      </c>
      <c r="H651" s="18"/>
      <c r="I651" s="18"/>
      <c r="J651" s="18"/>
      <c r="K651" s="18"/>
      <c r="L651" s="18"/>
      <c r="M651" s="18"/>
      <c r="N651" s="18"/>
      <c r="O651" s="19">
        <v>4294829.8838710003</v>
      </c>
      <c r="P651" s="46">
        <v>4294829.8838710003</v>
      </c>
      <c r="Q651" s="46" t="b">
        <v>1</v>
      </c>
      <c r="R651" s="18"/>
      <c r="S651" s="18"/>
      <c r="T651" s="18"/>
      <c r="U651" s="18">
        <v>4203919.8429319998</v>
      </c>
      <c r="V651" s="18">
        <v>225855.22310500001</v>
      </c>
      <c r="W651" s="18"/>
      <c r="X651" s="18"/>
      <c r="Y651" s="18"/>
      <c r="Z651" s="18"/>
      <c r="AA651" s="18"/>
      <c r="AB651" s="18">
        <v>9402.1176469999991</v>
      </c>
      <c r="AC651" s="18">
        <v>159057</v>
      </c>
      <c r="AD651" s="18"/>
      <c r="AE651" s="18">
        <v>159057</v>
      </c>
      <c r="AF651" s="18"/>
      <c r="AG651" s="18"/>
      <c r="AH651" s="19">
        <v>4598234.1836839998</v>
      </c>
      <c r="AI651" s="19">
        <v>8893064.0675549991</v>
      </c>
    </row>
    <row r="652" spans="1:35" s="20" customFormat="1" x14ac:dyDescent="0.25">
      <c r="A652" s="17" t="s">
        <v>1307</v>
      </c>
      <c r="B652" s="17" t="s">
        <v>1308</v>
      </c>
      <c r="C652" s="17" t="s">
        <v>1278</v>
      </c>
      <c r="D652" s="18"/>
      <c r="E652" s="18"/>
      <c r="F652" s="18">
        <v>6275776.6656999998</v>
      </c>
      <c r="G652" s="18">
        <v>192997.457306</v>
      </c>
      <c r="H652" s="18"/>
      <c r="I652" s="18"/>
      <c r="J652" s="18"/>
      <c r="K652" s="18"/>
      <c r="L652" s="18"/>
      <c r="M652" s="18"/>
      <c r="N652" s="18"/>
      <c r="O652" s="19">
        <v>6468774.1230060002</v>
      </c>
      <c r="P652" s="46">
        <v>6468774.1230060002</v>
      </c>
      <c r="Q652" s="46" t="b">
        <v>1</v>
      </c>
      <c r="R652" s="18"/>
      <c r="S652" s="18"/>
      <c r="T652" s="18"/>
      <c r="U652" s="18">
        <v>6384255.1988399997</v>
      </c>
      <c r="V652" s="18">
        <v>268144.50891400001</v>
      </c>
      <c r="W652" s="18"/>
      <c r="X652" s="18"/>
      <c r="Y652" s="18"/>
      <c r="Z652" s="18"/>
      <c r="AA652" s="18"/>
      <c r="AB652" s="18"/>
      <c r="AC652" s="18"/>
      <c r="AD652" s="18">
        <v>206490</v>
      </c>
      <c r="AE652" s="18">
        <v>206490</v>
      </c>
      <c r="AF652" s="18"/>
      <c r="AG652" s="18"/>
      <c r="AH652" s="19">
        <v>6858889.7077540001</v>
      </c>
      <c r="AI652" s="19">
        <v>13327663.83076</v>
      </c>
    </row>
    <row r="653" spans="1:35" s="20" customFormat="1" x14ac:dyDescent="0.25">
      <c r="A653" s="17" t="s">
        <v>1309</v>
      </c>
      <c r="B653" s="17" t="s">
        <v>1310</v>
      </c>
      <c r="C653" s="17" t="s">
        <v>1278</v>
      </c>
      <c r="D653" s="18"/>
      <c r="E653" s="18"/>
      <c r="F653" s="18">
        <v>5384478.4865070004</v>
      </c>
      <c r="G653" s="18">
        <v>166095.59143999999</v>
      </c>
      <c r="H653" s="18"/>
      <c r="I653" s="18"/>
      <c r="J653" s="18"/>
      <c r="K653" s="18"/>
      <c r="L653" s="18"/>
      <c r="M653" s="18"/>
      <c r="N653" s="18"/>
      <c r="O653" s="19">
        <v>5550574.077947</v>
      </c>
      <c r="P653" s="46">
        <v>5550574.077947</v>
      </c>
      <c r="Q653" s="46" t="b">
        <v>1</v>
      </c>
      <c r="R653" s="18"/>
      <c r="S653" s="18"/>
      <c r="T653" s="18"/>
      <c r="U653" s="18">
        <v>5481869.3650479997</v>
      </c>
      <c r="V653" s="18">
        <v>230767.91487899999</v>
      </c>
      <c r="W653" s="18"/>
      <c r="X653" s="18"/>
      <c r="Y653" s="18"/>
      <c r="Z653" s="18"/>
      <c r="AA653" s="18"/>
      <c r="AB653" s="18"/>
      <c r="AC653" s="18"/>
      <c r="AD653" s="18">
        <v>184555</v>
      </c>
      <c r="AE653" s="18">
        <v>184555</v>
      </c>
      <c r="AF653" s="18"/>
      <c r="AG653" s="18"/>
      <c r="AH653" s="19">
        <v>5897192.2799269995</v>
      </c>
      <c r="AI653" s="19">
        <v>11447766.357873999</v>
      </c>
    </row>
    <row r="654" spans="1:35" s="20" customFormat="1" x14ac:dyDescent="0.25">
      <c r="A654" s="17" t="s">
        <v>1311</v>
      </c>
      <c r="B654" s="17" t="s">
        <v>1312</v>
      </c>
      <c r="C654" s="17" t="s">
        <v>1278</v>
      </c>
      <c r="D654" s="18"/>
      <c r="E654" s="18"/>
      <c r="F654" s="18">
        <v>8334634.7840630002</v>
      </c>
      <c r="G654" s="18">
        <v>259724.57743500001</v>
      </c>
      <c r="H654" s="18"/>
      <c r="I654" s="18"/>
      <c r="J654" s="18"/>
      <c r="K654" s="18"/>
      <c r="L654" s="18"/>
      <c r="M654" s="18"/>
      <c r="N654" s="18"/>
      <c r="O654" s="19">
        <v>8594359.3614980001</v>
      </c>
      <c r="P654" s="46">
        <v>8594359.3614990003</v>
      </c>
      <c r="Q654" s="46" t="b">
        <v>1</v>
      </c>
      <c r="R654" s="18"/>
      <c r="S654" s="18"/>
      <c r="T654" s="18"/>
      <c r="U654" s="18">
        <v>8481704.9958360009</v>
      </c>
      <c r="V654" s="18">
        <v>360853.04045600002</v>
      </c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9">
        <v>8842558.0362920016</v>
      </c>
      <c r="AI654" s="19">
        <v>17436917.39779</v>
      </c>
    </row>
    <row r="655" spans="1:35" s="20" customFormat="1" x14ac:dyDescent="0.25">
      <c r="A655" s="17" t="s">
        <v>1313</v>
      </c>
      <c r="B655" s="17" t="s">
        <v>1314</v>
      </c>
      <c r="C655" s="17" t="s">
        <v>1278</v>
      </c>
      <c r="D655" s="18"/>
      <c r="E655" s="18"/>
      <c r="F655" s="18">
        <v>14548083.761297001</v>
      </c>
      <c r="G655" s="18">
        <v>445072.84651</v>
      </c>
      <c r="H655" s="18"/>
      <c r="I655" s="18"/>
      <c r="J655" s="18"/>
      <c r="K655" s="18"/>
      <c r="L655" s="18"/>
      <c r="M655" s="18"/>
      <c r="N655" s="18"/>
      <c r="O655" s="19">
        <v>14993156.607807001</v>
      </c>
      <c r="P655" s="46">
        <v>14993156.607806001</v>
      </c>
      <c r="Q655" s="46" t="b">
        <v>1</v>
      </c>
      <c r="R655" s="18"/>
      <c r="S655" s="18"/>
      <c r="T655" s="18"/>
      <c r="U655" s="18">
        <v>14813492.073841</v>
      </c>
      <c r="V655" s="18">
        <v>618370.01131500001</v>
      </c>
      <c r="W655" s="18"/>
      <c r="X655" s="18"/>
      <c r="Y655" s="18"/>
      <c r="Z655" s="18"/>
      <c r="AA655" s="18"/>
      <c r="AB655" s="18"/>
      <c r="AC655" s="18">
        <v>432590</v>
      </c>
      <c r="AD655" s="18">
        <v>438524</v>
      </c>
      <c r="AE655" s="18">
        <v>871114</v>
      </c>
      <c r="AF655" s="18"/>
      <c r="AG655" s="18"/>
      <c r="AH655" s="19">
        <v>16302976.085155999</v>
      </c>
      <c r="AI655" s="19">
        <v>31296132.692963</v>
      </c>
    </row>
    <row r="656" spans="1:35" s="20" customFormat="1" x14ac:dyDescent="0.25">
      <c r="A656" s="17" t="s">
        <v>1315</v>
      </c>
      <c r="B656" s="17" t="s">
        <v>1316</v>
      </c>
      <c r="C656" s="17" t="s">
        <v>1278</v>
      </c>
      <c r="D656" s="18"/>
      <c r="E656" s="18"/>
      <c r="F656" s="18">
        <v>4946887.8367659999</v>
      </c>
      <c r="G656" s="18">
        <v>215378.461583</v>
      </c>
      <c r="H656" s="18"/>
      <c r="I656" s="18"/>
      <c r="J656" s="18"/>
      <c r="K656" s="18"/>
      <c r="L656" s="18"/>
      <c r="M656" s="18"/>
      <c r="N656" s="18"/>
      <c r="O656" s="19">
        <v>5162266.2983489996</v>
      </c>
      <c r="P656" s="46">
        <v>5162266.2983489996</v>
      </c>
      <c r="Q656" s="46" t="b">
        <v>1</v>
      </c>
      <c r="R656" s="18"/>
      <c r="S656" s="18"/>
      <c r="T656" s="18"/>
      <c r="U656" s="18">
        <v>5025649.8833330004</v>
      </c>
      <c r="V656" s="18">
        <v>299239.96211099997</v>
      </c>
      <c r="W656" s="18"/>
      <c r="X656" s="18"/>
      <c r="Y656" s="18"/>
      <c r="Z656" s="18"/>
      <c r="AA656" s="18"/>
      <c r="AB656" s="18">
        <v>20881.235293999998</v>
      </c>
      <c r="AC656" s="18">
        <v>209645</v>
      </c>
      <c r="AD656" s="18"/>
      <c r="AE656" s="18">
        <v>209645</v>
      </c>
      <c r="AF656" s="18"/>
      <c r="AG656" s="18"/>
      <c r="AH656" s="19">
        <v>5555416.0807380006</v>
      </c>
      <c r="AI656" s="19">
        <v>10717682.379087001</v>
      </c>
    </row>
    <row r="657" spans="1:35" s="20" customFormat="1" x14ac:dyDescent="0.25">
      <c r="A657" s="17" t="s">
        <v>1317</v>
      </c>
      <c r="B657" s="17" t="s">
        <v>1318</v>
      </c>
      <c r="C657" s="17" t="s">
        <v>1278</v>
      </c>
      <c r="D657" s="18"/>
      <c r="E657" s="18"/>
      <c r="F657" s="18">
        <v>13078249.533764999</v>
      </c>
      <c r="G657" s="18">
        <v>448126.46188900003</v>
      </c>
      <c r="H657" s="18"/>
      <c r="I657" s="18"/>
      <c r="J657" s="18"/>
      <c r="K657" s="18"/>
      <c r="L657" s="18"/>
      <c r="M657" s="18"/>
      <c r="N657" s="18"/>
      <c r="O657" s="19">
        <v>13526375.995654</v>
      </c>
      <c r="P657" s="46">
        <v>13526375.995654</v>
      </c>
      <c r="Q657" s="46" t="b">
        <v>1</v>
      </c>
      <c r="R657" s="18"/>
      <c r="S657" s="18"/>
      <c r="T657" s="18"/>
      <c r="U657" s="18">
        <v>13304269.658492999</v>
      </c>
      <c r="V657" s="18">
        <v>622612.60708700004</v>
      </c>
      <c r="W657" s="18"/>
      <c r="X657" s="18"/>
      <c r="Y657" s="18"/>
      <c r="Z657" s="18"/>
      <c r="AA657" s="18"/>
      <c r="AB657" s="18"/>
      <c r="AC657" s="18">
        <v>434433</v>
      </c>
      <c r="AD657" s="18"/>
      <c r="AE657" s="18">
        <v>434433</v>
      </c>
      <c r="AF657" s="18"/>
      <c r="AG657" s="18"/>
      <c r="AH657" s="19">
        <v>14361315.265579998</v>
      </c>
      <c r="AI657" s="19">
        <v>27887691.261234</v>
      </c>
    </row>
    <row r="658" spans="1:35" s="20" customFormat="1" x14ac:dyDescent="0.25">
      <c r="A658" s="17" t="s">
        <v>1319</v>
      </c>
      <c r="B658" s="17" t="s">
        <v>1320</v>
      </c>
      <c r="C658" s="17" t="s">
        <v>1278</v>
      </c>
      <c r="D658" s="18"/>
      <c r="E658" s="18"/>
      <c r="F658" s="18">
        <v>13923260.531703999</v>
      </c>
      <c r="G658" s="18">
        <v>309593.93099999998</v>
      </c>
      <c r="H658" s="18"/>
      <c r="I658" s="18"/>
      <c r="J658" s="18"/>
      <c r="K658" s="18"/>
      <c r="L658" s="18"/>
      <c r="M658" s="18"/>
      <c r="N658" s="18"/>
      <c r="O658" s="19">
        <v>14232854.462703999</v>
      </c>
      <c r="P658" s="46">
        <v>14232854.462703999</v>
      </c>
      <c r="Q658" s="46" t="b">
        <v>1</v>
      </c>
      <c r="R658" s="18"/>
      <c r="S658" s="18"/>
      <c r="T658" s="18"/>
      <c r="U658" s="18">
        <v>14174843.172919</v>
      </c>
      <c r="V658" s="18">
        <v>430139.92904100002</v>
      </c>
      <c r="W658" s="18"/>
      <c r="X658" s="18"/>
      <c r="Y658" s="18"/>
      <c r="Z658" s="18"/>
      <c r="AA658" s="18"/>
      <c r="AB658" s="18"/>
      <c r="AC658" s="18">
        <v>299678</v>
      </c>
      <c r="AD658" s="18">
        <v>304740</v>
      </c>
      <c r="AE658" s="18">
        <v>604418</v>
      </c>
      <c r="AF658" s="18"/>
      <c r="AG658" s="18"/>
      <c r="AH658" s="19">
        <v>15209401.10196</v>
      </c>
      <c r="AI658" s="19">
        <v>29442255.564663999</v>
      </c>
    </row>
    <row r="659" spans="1:35" s="20" customFormat="1" x14ac:dyDescent="0.25">
      <c r="A659" s="17" t="s">
        <v>1321</v>
      </c>
      <c r="B659" s="17" t="s">
        <v>1322</v>
      </c>
      <c r="C659" s="17" t="s">
        <v>1278</v>
      </c>
      <c r="D659" s="18"/>
      <c r="E659" s="18"/>
      <c r="F659" s="18">
        <v>9603762.4485160001</v>
      </c>
      <c r="G659" s="18">
        <v>240659.09302299999</v>
      </c>
      <c r="H659" s="18"/>
      <c r="I659" s="18"/>
      <c r="J659" s="18"/>
      <c r="K659" s="18"/>
      <c r="L659" s="18"/>
      <c r="M659" s="18"/>
      <c r="N659" s="18"/>
      <c r="O659" s="19">
        <v>9844421.5415390003</v>
      </c>
      <c r="P659" s="46">
        <v>9844421.5415390003</v>
      </c>
      <c r="Q659" s="46" t="b">
        <v>1</v>
      </c>
      <c r="R659" s="18"/>
      <c r="S659" s="18"/>
      <c r="T659" s="18"/>
      <c r="U659" s="18">
        <v>9772121.7225250006</v>
      </c>
      <c r="V659" s="18">
        <v>334364.06476600002</v>
      </c>
      <c r="W659" s="18"/>
      <c r="X659" s="18"/>
      <c r="Y659" s="18"/>
      <c r="Z659" s="18"/>
      <c r="AA659" s="18"/>
      <c r="AB659" s="18"/>
      <c r="AC659" s="18">
        <v>235811</v>
      </c>
      <c r="AD659" s="18"/>
      <c r="AE659" s="18">
        <v>235811</v>
      </c>
      <c r="AF659" s="18"/>
      <c r="AG659" s="18"/>
      <c r="AH659" s="19">
        <v>10342296.787291002</v>
      </c>
      <c r="AI659" s="19">
        <v>20186718.328830004</v>
      </c>
    </row>
    <row r="660" spans="1:35" s="20" customFormat="1" x14ac:dyDescent="0.25">
      <c r="A660" s="17" t="s">
        <v>1323</v>
      </c>
      <c r="B660" s="17" t="s">
        <v>1324</v>
      </c>
      <c r="C660" s="17" t="s">
        <v>1278</v>
      </c>
      <c r="D660" s="18"/>
      <c r="E660" s="18"/>
      <c r="F660" s="18">
        <v>3419768.1980340001</v>
      </c>
      <c r="G660" s="18">
        <v>139427.820867</v>
      </c>
      <c r="H660" s="18"/>
      <c r="I660" s="18"/>
      <c r="J660" s="18"/>
      <c r="K660" s="18"/>
      <c r="L660" s="18"/>
      <c r="M660" s="18"/>
      <c r="N660" s="18"/>
      <c r="O660" s="19">
        <v>3559196.0189010003</v>
      </c>
      <c r="P660" s="46">
        <v>3559196.018902</v>
      </c>
      <c r="Q660" s="46" t="b">
        <v>1</v>
      </c>
      <c r="R660" s="18"/>
      <c r="S660" s="18"/>
      <c r="T660" s="18"/>
      <c r="U660" s="18">
        <v>3476315.62427</v>
      </c>
      <c r="V660" s="18">
        <v>193716.56537500001</v>
      </c>
      <c r="W660" s="18"/>
      <c r="X660" s="18"/>
      <c r="Y660" s="18"/>
      <c r="Z660" s="18"/>
      <c r="AA660" s="18"/>
      <c r="AB660" s="18">
        <v>61201.294117999998</v>
      </c>
      <c r="AC660" s="18"/>
      <c r="AD660" s="18"/>
      <c r="AE660" s="18"/>
      <c r="AF660" s="18"/>
      <c r="AG660" s="18"/>
      <c r="AH660" s="19">
        <v>3731233.483763</v>
      </c>
      <c r="AI660" s="19">
        <v>7290429.5026639998</v>
      </c>
    </row>
    <row r="661" spans="1:35" s="31" customFormat="1" x14ac:dyDescent="0.25">
      <c r="A661" s="28" t="s">
        <v>1375</v>
      </c>
      <c r="B661" s="28" t="s">
        <v>1376</v>
      </c>
      <c r="C661" s="28" t="s">
        <v>1327</v>
      </c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30"/>
      <c r="P661" s="46"/>
      <c r="Q661" s="46" t="b">
        <v>1</v>
      </c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30"/>
      <c r="AI661" s="30"/>
    </row>
    <row r="662" spans="1:35" s="20" customFormat="1" x14ac:dyDescent="0.25">
      <c r="A662" s="17" t="s">
        <v>1325</v>
      </c>
      <c r="B662" s="17" t="s">
        <v>1326</v>
      </c>
      <c r="C662" s="17" t="s">
        <v>1327</v>
      </c>
      <c r="D662" s="18"/>
      <c r="E662" s="18"/>
      <c r="F662" s="18">
        <v>117541166.272118</v>
      </c>
      <c r="G662" s="18"/>
      <c r="H662" s="18"/>
      <c r="I662" s="18"/>
      <c r="J662" s="18"/>
      <c r="K662" s="18"/>
      <c r="L662" s="18"/>
      <c r="M662" s="18"/>
      <c r="N662" s="18"/>
      <c r="O662" s="19">
        <v>117541166.272118</v>
      </c>
      <c r="P662" s="46">
        <v>117541166.272118</v>
      </c>
      <c r="Q662" s="46" t="b">
        <v>1</v>
      </c>
      <c r="R662" s="18"/>
      <c r="S662" s="18"/>
      <c r="T662" s="18"/>
      <c r="U662" s="18">
        <v>119716841.046597</v>
      </c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9">
        <v>119716841.046597</v>
      </c>
      <c r="AI662" s="19">
        <v>237258007.31871501</v>
      </c>
    </row>
    <row r="663" spans="1:35" s="25" customFormat="1" x14ac:dyDescent="0.25">
      <c r="A663" s="22" t="s">
        <v>1328</v>
      </c>
      <c r="B663" s="22" t="s">
        <v>1329</v>
      </c>
      <c r="C663" s="22" t="s">
        <v>1327</v>
      </c>
      <c r="D663" s="23"/>
      <c r="E663" s="23"/>
      <c r="F663" s="23"/>
      <c r="G663" s="23">
        <v>9700936.7689529993</v>
      </c>
      <c r="H663" s="23"/>
      <c r="I663" s="23">
        <v>18972925.457451001</v>
      </c>
      <c r="J663" s="23">
        <v>788000000</v>
      </c>
      <c r="K663" s="23">
        <v>46051948.051948003</v>
      </c>
      <c r="L663" s="23"/>
      <c r="M663" s="23"/>
      <c r="N663" s="23"/>
      <c r="O663" s="24">
        <v>862725810.2783519</v>
      </c>
      <c r="P663" s="46">
        <v>862725810.27835202</v>
      </c>
      <c r="Q663" s="46" t="b">
        <v>1</v>
      </c>
      <c r="R663" s="23"/>
      <c r="S663" s="23"/>
      <c r="T663" s="23"/>
      <c r="U663" s="23"/>
      <c r="V663" s="23">
        <v>13478172.004047001</v>
      </c>
      <c r="W663" s="23"/>
      <c r="X663" s="23">
        <v>21580834</v>
      </c>
      <c r="Y663" s="23"/>
      <c r="Z663" s="23"/>
      <c r="AA663" s="23"/>
      <c r="AB663" s="23"/>
      <c r="AC663" s="23">
        <v>9459710</v>
      </c>
      <c r="AD663" s="23">
        <v>9459393</v>
      </c>
      <c r="AE663" s="23">
        <v>18919103</v>
      </c>
      <c r="AF663" s="23"/>
      <c r="AG663" s="23"/>
      <c r="AH663" s="24">
        <v>53978109.004046999</v>
      </c>
      <c r="AI663" s="24">
        <v>916703919.28239894</v>
      </c>
    </row>
    <row r="664" spans="1:35" x14ac:dyDescent="0.25">
      <c r="A664" s="1"/>
      <c r="B664" s="1"/>
      <c r="C664" s="21"/>
    </row>
    <row r="665" spans="1:35" x14ac:dyDescent="0.25">
      <c r="A665" s="1" t="s">
        <v>1330</v>
      </c>
      <c r="B665" s="21" t="s">
        <v>1331</v>
      </c>
      <c r="C665" s="21" t="s">
        <v>223</v>
      </c>
      <c r="D665" s="5">
        <v>620590438.64003396</v>
      </c>
      <c r="E665" s="5">
        <v>271232135.57042205</v>
      </c>
      <c r="F665" s="5">
        <v>0</v>
      </c>
      <c r="G665" s="5">
        <v>9771134.6423509996</v>
      </c>
      <c r="H665" s="5">
        <v>56346298.592076994</v>
      </c>
      <c r="I665" s="5">
        <v>0</v>
      </c>
      <c r="J665" s="5">
        <v>0</v>
      </c>
      <c r="K665" s="5">
        <v>0</v>
      </c>
      <c r="L665" s="5">
        <v>9909233.84791</v>
      </c>
      <c r="M665" s="5">
        <v>781230.78243599995</v>
      </c>
      <c r="N665" s="5">
        <v>30557460.197482001</v>
      </c>
      <c r="O665" s="5">
        <v>999187932.27271187</v>
      </c>
      <c r="P665" s="46">
        <v>999187932.27271497</v>
      </c>
      <c r="Q665" s="46" t="b">
        <v>1</v>
      </c>
      <c r="R665" s="5">
        <v>11987098.452321</v>
      </c>
      <c r="S665" s="5">
        <v>493703660.01086712</v>
      </c>
      <c r="T665" s="5">
        <v>196867406.32886699</v>
      </c>
      <c r="U665" s="5">
        <v>0</v>
      </c>
      <c r="V665" s="5">
        <v>13575702.689434001</v>
      </c>
      <c r="W665" s="5">
        <v>57719304.513342008</v>
      </c>
      <c r="X665" s="5">
        <v>0</v>
      </c>
      <c r="Y665" s="5">
        <v>13517137.119348001</v>
      </c>
      <c r="Z665" s="5">
        <v>1065673.0484859999</v>
      </c>
      <c r="AA665" s="5">
        <v>43485205.748093009</v>
      </c>
      <c r="AB665" s="5">
        <v>0</v>
      </c>
      <c r="AC665" s="5">
        <v>8266392</v>
      </c>
      <c r="AD665" s="5">
        <v>9874006</v>
      </c>
      <c r="AE665" s="5">
        <v>18140398</v>
      </c>
      <c r="AF665" s="5">
        <v>0</v>
      </c>
      <c r="AG665" s="5">
        <v>-361592</v>
      </c>
      <c r="AH665" s="5">
        <v>849699993.91075814</v>
      </c>
      <c r="AI665" s="5">
        <v>1848887926.1834698</v>
      </c>
    </row>
    <row r="666" spans="1:35" x14ac:dyDescent="0.25">
      <c r="A666" s="1" t="s">
        <v>1332</v>
      </c>
      <c r="B666" s="21" t="s">
        <v>1333</v>
      </c>
      <c r="C666" s="21" t="s">
        <v>302</v>
      </c>
      <c r="D666" s="5">
        <v>624647349.39131987</v>
      </c>
      <c r="E666" s="5">
        <v>215921727.35223299</v>
      </c>
      <c r="F666" s="5">
        <v>0</v>
      </c>
      <c r="G666" s="5">
        <v>21551670.647557005</v>
      </c>
      <c r="H666" s="5">
        <v>77105743.336013004</v>
      </c>
      <c r="I666" s="5">
        <v>0</v>
      </c>
      <c r="J666" s="5">
        <v>0</v>
      </c>
      <c r="K666" s="5">
        <v>0</v>
      </c>
      <c r="L666" s="5">
        <v>4958269.0595719991</v>
      </c>
      <c r="M666" s="5">
        <v>1082898.2634030001</v>
      </c>
      <c r="N666" s="5">
        <v>62206352.760020003</v>
      </c>
      <c r="O666" s="5">
        <v>1007474010.8101181</v>
      </c>
      <c r="P666" s="46">
        <v>1007474010.81011</v>
      </c>
      <c r="Q666" s="46" t="b">
        <v>1</v>
      </c>
      <c r="R666" s="5">
        <v>12438935.053712999</v>
      </c>
      <c r="S666" s="5">
        <v>496557614.39028299</v>
      </c>
      <c r="T666" s="5">
        <v>156721659.63846898</v>
      </c>
      <c r="U666" s="5">
        <v>0</v>
      </c>
      <c r="V666" s="5">
        <v>29943203.515359003</v>
      </c>
      <c r="W666" s="5">
        <v>78984600.418185025</v>
      </c>
      <c r="X666" s="5">
        <v>0</v>
      </c>
      <c r="Y666" s="5">
        <v>6763550.4198940005</v>
      </c>
      <c r="Z666" s="5">
        <v>1477176.168047</v>
      </c>
      <c r="AA666" s="5">
        <v>88523589.039331988</v>
      </c>
      <c r="AB666" s="5">
        <v>0</v>
      </c>
      <c r="AC666" s="5">
        <v>16331309</v>
      </c>
      <c r="AD666" s="5">
        <v>21423521</v>
      </c>
      <c r="AE666" s="5">
        <v>37754830</v>
      </c>
      <c r="AF666" s="5">
        <v>0</v>
      </c>
      <c r="AG666" s="5">
        <v>-884318</v>
      </c>
      <c r="AH666" s="5">
        <v>908280840.64328218</v>
      </c>
      <c r="AI666" s="5">
        <v>1915754851.4534001</v>
      </c>
    </row>
    <row r="667" spans="1:35" x14ac:dyDescent="0.25">
      <c r="A667" s="1" t="s">
        <v>1334</v>
      </c>
      <c r="B667" s="21" t="s">
        <v>1335</v>
      </c>
      <c r="C667" s="21"/>
      <c r="D667" s="5">
        <v>1245237788.031354</v>
      </c>
      <c r="E667" s="5">
        <v>487153862.92265505</v>
      </c>
      <c r="F667" s="5">
        <v>0</v>
      </c>
      <c r="G667" s="5">
        <v>31322805.289908007</v>
      </c>
      <c r="H667" s="5">
        <v>133452041.92809001</v>
      </c>
      <c r="I667" s="5">
        <v>0</v>
      </c>
      <c r="J667" s="5">
        <v>0</v>
      </c>
      <c r="K667" s="5">
        <v>0</v>
      </c>
      <c r="L667" s="5">
        <v>14867502.907481998</v>
      </c>
      <c r="M667" s="5">
        <v>1864129.045839</v>
      </c>
      <c r="N667" s="5">
        <v>92763812.957502007</v>
      </c>
      <c r="O667" s="5">
        <v>2006661943.08283</v>
      </c>
      <c r="P667" s="46">
        <v>2006661943.08283</v>
      </c>
      <c r="Q667" s="46" t="b">
        <v>1</v>
      </c>
      <c r="R667" s="5">
        <v>24426033.506034002</v>
      </c>
      <c r="S667" s="5">
        <v>990261274.40115011</v>
      </c>
      <c r="T667" s="5">
        <v>353589065.96733594</v>
      </c>
      <c r="U667" s="5">
        <v>0</v>
      </c>
      <c r="V667" s="5">
        <v>43518906.204793006</v>
      </c>
      <c r="W667" s="5">
        <v>136703904.93152702</v>
      </c>
      <c r="X667" s="5">
        <v>0</v>
      </c>
      <c r="Y667" s="5">
        <v>20280687.539241999</v>
      </c>
      <c r="Z667" s="5">
        <v>2542849.2165329996</v>
      </c>
      <c r="AA667" s="5">
        <v>132008794.787425</v>
      </c>
      <c r="AB667" s="5">
        <v>0</v>
      </c>
      <c r="AC667" s="5">
        <v>24597701</v>
      </c>
      <c r="AD667" s="5">
        <v>31297527</v>
      </c>
      <c r="AE667" s="5">
        <v>55895228</v>
      </c>
      <c r="AF667" s="5">
        <v>0</v>
      </c>
      <c r="AG667" s="5">
        <v>-1245910</v>
      </c>
      <c r="AH667" s="5">
        <v>1757980834.5540404</v>
      </c>
      <c r="AI667" s="5">
        <v>3764642777.6368699</v>
      </c>
    </row>
    <row r="668" spans="1:35" x14ac:dyDescent="0.25">
      <c r="A668" s="1" t="s">
        <v>1336</v>
      </c>
      <c r="B668" s="21" t="s">
        <v>1327</v>
      </c>
      <c r="C668" s="21" t="s">
        <v>1327</v>
      </c>
      <c r="D668" s="5">
        <v>0</v>
      </c>
      <c r="E668" s="5">
        <v>0</v>
      </c>
      <c r="F668" s="5">
        <v>117541166.272118</v>
      </c>
      <c r="G668" s="5">
        <v>9700936.7689529993</v>
      </c>
      <c r="H668" s="5">
        <v>0</v>
      </c>
      <c r="I668" s="5">
        <v>18972925.457451001</v>
      </c>
      <c r="J668" s="5">
        <v>788000000</v>
      </c>
      <c r="K668" s="5">
        <v>46051948.051948003</v>
      </c>
      <c r="L668" s="5">
        <v>0</v>
      </c>
      <c r="M668" s="5">
        <v>0</v>
      </c>
      <c r="N668" s="5">
        <v>0</v>
      </c>
      <c r="O668" s="5">
        <v>980266976.55046988</v>
      </c>
      <c r="P668" s="46">
        <v>980266976.55046999</v>
      </c>
      <c r="Q668" s="46" t="b">
        <v>1</v>
      </c>
      <c r="R668" s="5">
        <v>0</v>
      </c>
      <c r="S668" s="5">
        <v>0</v>
      </c>
      <c r="T668" s="5">
        <v>0</v>
      </c>
      <c r="U668" s="5">
        <v>119716841.046597</v>
      </c>
      <c r="V668" s="5">
        <v>13478172.004047001</v>
      </c>
      <c r="W668" s="5">
        <v>0</v>
      </c>
      <c r="X668" s="5">
        <v>21580834</v>
      </c>
      <c r="Y668" s="5">
        <v>0</v>
      </c>
      <c r="Z668" s="5">
        <v>0</v>
      </c>
      <c r="AA668" s="5">
        <v>0</v>
      </c>
      <c r="AB668" s="5">
        <v>0</v>
      </c>
      <c r="AC668" s="5">
        <v>9459710</v>
      </c>
      <c r="AD668" s="5">
        <v>9459393</v>
      </c>
      <c r="AE668" s="5">
        <v>18919103</v>
      </c>
      <c r="AF668" s="5">
        <v>0</v>
      </c>
      <c r="AG668" s="5">
        <v>0</v>
      </c>
      <c r="AH668" s="5">
        <v>173694950.05064401</v>
      </c>
      <c r="AI668" s="5">
        <v>1153961926.601114</v>
      </c>
    </row>
    <row r="669" spans="1:35" x14ac:dyDescent="0.25">
      <c r="A669" s="1"/>
      <c r="B669" s="1"/>
      <c r="C669" s="21"/>
      <c r="O669" s="5"/>
      <c r="AH669" s="5"/>
      <c r="AI669" s="5"/>
    </row>
    <row r="670" spans="1:35" x14ac:dyDescent="0.25">
      <c r="A670" s="1" t="s">
        <v>1337</v>
      </c>
      <c r="B670" s="1" t="s">
        <v>1338</v>
      </c>
      <c r="C670" s="21" t="s">
        <v>7</v>
      </c>
      <c r="D670" s="5">
        <v>2041504132.0738449</v>
      </c>
      <c r="E670" s="5">
        <v>402028086.58024997</v>
      </c>
      <c r="F670" s="5">
        <v>0</v>
      </c>
      <c r="G670" s="5">
        <v>43060181.843173996</v>
      </c>
      <c r="H670" s="5">
        <v>178851253.19758108</v>
      </c>
      <c r="I670" s="5">
        <v>0</v>
      </c>
      <c r="J670" s="5">
        <v>0</v>
      </c>
      <c r="K670" s="5">
        <v>0</v>
      </c>
      <c r="L670" s="5">
        <v>3407739.7136559994</v>
      </c>
      <c r="M670" s="5">
        <v>1872720.8411870005</v>
      </c>
      <c r="N670" s="5">
        <v>132478335.16653602</v>
      </c>
      <c r="O670" s="5">
        <v>2803202449.4162288</v>
      </c>
      <c r="P670" s="46">
        <v>2803202449.4162302</v>
      </c>
      <c r="Q670" s="46" t="b">
        <v>1</v>
      </c>
      <c r="R670" s="5">
        <v>41934858.419611</v>
      </c>
      <c r="S670" s="5">
        <v>1621593466.6646311</v>
      </c>
      <c r="T670" s="5">
        <v>291802542.16544199</v>
      </c>
      <c r="U670" s="5">
        <v>0</v>
      </c>
      <c r="V670" s="5">
        <v>59826442.665339999</v>
      </c>
      <c r="W670" s="5">
        <v>183209371.40235496</v>
      </c>
      <c r="X670" s="5">
        <v>0</v>
      </c>
      <c r="Y670" s="5">
        <v>4648480.970733</v>
      </c>
      <c r="Z670" s="5">
        <v>2554569.2420899998</v>
      </c>
      <c r="AA670" s="5">
        <v>188525081.09806904</v>
      </c>
      <c r="AB670" s="5">
        <v>0</v>
      </c>
      <c r="AC670" s="5">
        <v>24602937</v>
      </c>
      <c r="AD670" s="5">
        <v>24128277</v>
      </c>
      <c r="AE670" s="5">
        <v>48731214</v>
      </c>
      <c r="AF670" s="5">
        <v>0</v>
      </c>
      <c r="AG670" s="5">
        <v>-700705</v>
      </c>
      <c r="AH670" s="5">
        <v>2442125321.6282711</v>
      </c>
      <c r="AI670" s="5">
        <v>5245327771.0445013</v>
      </c>
    </row>
    <row r="671" spans="1:35" x14ac:dyDescent="0.25">
      <c r="A671" s="1" t="s">
        <v>1339</v>
      </c>
      <c r="B671" s="1" t="s">
        <v>1340</v>
      </c>
      <c r="C671" s="21" t="s">
        <v>1265</v>
      </c>
      <c r="D671" s="5">
        <v>0</v>
      </c>
      <c r="E671" s="5">
        <v>0</v>
      </c>
      <c r="F671" s="5">
        <v>126777212.15934302</v>
      </c>
      <c r="G671" s="5">
        <v>1977824.6471859999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128755036.806529</v>
      </c>
      <c r="P671" s="46">
        <v>128755036.806528</v>
      </c>
      <c r="Q671" s="46" t="b">
        <v>1</v>
      </c>
      <c r="R671" s="5">
        <v>0</v>
      </c>
      <c r="S671" s="5">
        <v>0</v>
      </c>
      <c r="T671" s="5">
        <v>0</v>
      </c>
      <c r="U671" s="5">
        <v>129130745.430043</v>
      </c>
      <c r="V671" s="5">
        <v>2747926.4553020005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  <c r="AB671" s="5">
        <v>0</v>
      </c>
      <c r="AC671" s="5">
        <v>240488</v>
      </c>
      <c r="AD671" s="5">
        <v>1111096</v>
      </c>
      <c r="AE671" s="5">
        <v>1351584</v>
      </c>
      <c r="AF671" s="5">
        <v>0</v>
      </c>
      <c r="AG671" s="5">
        <v>0</v>
      </c>
      <c r="AH671" s="5">
        <v>133230255.88534501</v>
      </c>
      <c r="AI671" s="5">
        <v>261985292.69187403</v>
      </c>
    </row>
    <row r="672" spans="1:35" x14ac:dyDescent="0.25">
      <c r="A672" s="1"/>
      <c r="B672" s="1"/>
      <c r="C672" s="21"/>
      <c r="O672" s="5"/>
      <c r="AH672" s="5"/>
      <c r="AI672" s="5"/>
    </row>
    <row r="673" spans="1:35" x14ac:dyDescent="0.25">
      <c r="A673" s="1" t="s">
        <v>1341</v>
      </c>
      <c r="B673" s="1" t="s">
        <v>1342</v>
      </c>
      <c r="C673" s="21" t="s">
        <v>423</v>
      </c>
      <c r="D673" s="5">
        <v>682897611.49173188</v>
      </c>
      <c r="E673" s="5">
        <v>0</v>
      </c>
      <c r="F673" s="5">
        <v>61180141.388263993</v>
      </c>
      <c r="G673" s="5">
        <v>36574988.876571</v>
      </c>
      <c r="H673" s="5">
        <v>89541103.308049008</v>
      </c>
      <c r="I673" s="5">
        <v>0</v>
      </c>
      <c r="J673" s="5">
        <v>0</v>
      </c>
      <c r="K673" s="5">
        <v>0</v>
      </c>
      <c r="L673" s="5">
        <v>0</v>
      </c>
      <c r="M673" s="5">
        <v>823442.64651900006</v>
      </c>
      <c r="N673" s="5">
        <v>109498921.89003199</v>
      </c>
      <c r="O673" s="5">
        <v>980516209.60116708</v>
      </c>
      <c r="P673" s="46">
        <v>980516209.60116804</v>
      </c>
      <c r="Q673" s="46" t="b">
        <v>1</v>
      </c>
      <c r="R673" s="5">
        <v>12659691.262941999</v>
      </c>
      <c r="S673" s="5">
        <v>543802332.00754297</v>
      </c>
      <c r="T673" s="5">
        <v>0</v>
      </c>
      <c r="U673" s="5">
        <v>62238300.260375991</v>
      </c>
      <c r="V673" s="5">
        <v>50816122.490589999</v>
      </c>
      <c r="W673" s="5">
        <v>91722976.263511017</v>
      </c>
      <c r="X673" s="5">
        <v>0</v>
      </c>
      <c r="Y673" s="5">
        <v>0</v>
      </c>
      <c r="Z673" s="5">
        <v>1123254.0436139998</v>
      </c>
      <c r="AA673" s="5">
        <v>155823917.19762596</v>
      </c>
      <c r="AB673" s="5">
        <v>3615728.7647060002</v>
      </c>
      <c r="AC673" s="5">
        <v>27253900.000000004</v>
      </c>
      <c r="AD673" s="5">
        <v>22677223.000000004</v>
      </c>
      <c r="AE673" s="5">
        <v>49931123</v>
      </c>
      <c r="AF673" s="5">
        <v>0</v>
      </c>
      <c r="AG673" s="5">
        <v>-792106</v>
      </c>
      <c r="AH673" s="5">
        <v>970941339.29090774</v>
      </c>
      <c r="AI673" s="5">
        <v>1951457548.8920748</v>
      </c>
    </row>
    <row r="674" spans="1:35" x14ac:dyDescent="0.25">
      <c r="A674" s="1" t="s">
        <v>1343</v>
      </c>
      <c r="B674" s="1" t="s">
        <v>1344</v>
      </c>
      <c r="C674" s="21" t="s">
        <v>826</v>
      </c>
      <c r="D674" s="5">
        <v>1121675386.0460539</v>
      </c>
      <c r="E674" s="5">
        <v>0</v>
      </c>
      <c r="F674" s="5">
        <v>0</v>
      </c>
      <c r="G674" s="5">
        <v>53096938.272057012</v>
      </c>
      <c r="H674" s="5">
        <v>140567366.89161101</v>
      </c>
      <c r="I674" s="5">
        <v>0</v>
      </c>
      <c r="J674" s="5">
        <v>0</v>
      </c>
      <c r="K674" s="5">
        <v>0</v>
      </c>
      <c r="L674" s="5">
        <v>0</v>
      </c>
      <c r="M674" s="5">
        <v>1199738.3788300001</v>
      </c>
      <c r="N674" s="5">
        <v>123242214.11063001</v>
      </c>
      <c r="O674" s="5">
        <v>1439781643.699182</v>
      </c>
      <c r="P674" s="46">
        <v>1439781643.6991799</v>
      </c>
      <c r="Q674" s="46" t="b">
        <v>1</v>
      </c>
      <c r="R674" s="5">
        <v>19656209.036092997</v>
      </c>
      <c r="S674" s="5">
        <v>894345750.06937909</v>
      </c>
      <c r="T674" s="5">
        <v>0</v>
      </c>
      <c r="U674" s="5">
        <v>0</v>
      </c>
      <c r="V674" s="5">
        <v>73771191.789377004</v>
      </c>
      <c r="W674" s="5">
        <v>143992610.996393</v>
      </c>
      <c r="X674" s="5">
        <v>0</v>
      </c>
      <c r="Y674" s="5">
        <v>0</v>
      </c>
      <c r="Z674" s="5">
        <v>1636557.1919299997</v>
      </c>
      <c r="AA674" s="5">
        <v>175381494.49647802</v>
      </c>
      <c r="AB674" s="5">
        <v>3762697.9411760001</v>
      </c>
      <c r="AC674" s="5">
        <v>49425574</v>
      </c>
      <c r="AD674" s="5">
        <v>18888741</v>
      </c>
      <c r="AE674" s="5">
        <v>68314315</v>
      </c>
      <c r="AF674" s="5">
        <v>0</v>
      </c>
      <c r="AG674" s="5">
        <v>-1122436</v>
      </c>
      <c r="AH674" s="5">
        <v>1379738390.5208261</v>
      </c>
      <c r="AI674" s="5">
        <v>2819520034.2200084</v>
      </c>
    </row>
    <row r="675" spans="1:35" x14ac:dyDescent="0.25">
      <c r="A675" s="1" t="s">
        <v>1345</v>
      </c>
      <c r="B675" s="1" t="s">
        <v>1346</v>
      </c>
      <c r="C675" s="21" t="s">
        <v>490</v>
      </c>
      <c r="D675" s="5">
        <v>133074188.213157</v>
      </c>
      <c r="E675" s="5">
        <v>26315174.374586999</v>
      </c>
      <c r="F675" s="5">
        <v>11737909.835310999</v>
      </c>
      <c r="G675" s="5">
        <v>4798915.7446299996</v>
      </c>
      <c r="H675" s="5">
        <v>11967355.794459</v>
      </c>
      <c r="I675" s="5">
        <v>0</v>
      </c>
      <c r="J675" s="5">
        <v>0</v>
      </c>
      <c r="K675" s="5">
        <v>0</v>
      </c>
      <c r="L675" s="5">
        <v>507609.07980000001</v>
      </c>
      <c r="M675" s="5">
        <v>168556.912522</v>
      </c>
      <c r="N675" s="5">
        <v>5497899.8021219997</v>
      </c>
      <c r="O675" s="5">
        <v>194067609.75658795</v>
      </c>
      <c r="P675" s="46">
        <v>194067609.756589</v>
      </c>
      <c r="Q675" s="46" t="b">
        <v>1</v>
      </c>
      <c r="R675" s="5">
        <v>1976529.1347330001</v>
      </c>
      <c r="S675" s="5">
        <v>106459539.130923</v>
      </c>
      <c r="T675" s="5">
        <v>19100244.575818002</v>
      </c>
      <c r="U675" s="5">
        <v>11954491.124963</v>
      </c>
      <c r="V675" s="5">
        <v>6667460.4091919996</v>
      </c>
      <c r="W675" s="5">
        <v>12258967.679858999</v>
      </c>
      <c r="X675" s="5">
        <v>0</v>
      </c>
      <c r="Y675" s="5">
        <v>692427.04733600002</v>
      </c>
      <c r="Z675" s="5">
        <v>229927.65114799998</v>
      </c>
      <c r="AA675" s="5">
        <v>7823860.4430020005</v>
      </c>
      <c r="AB675" s="5">
        <v>1202358.7058819998</v>
      </c>
      <c r="AC675" s="5">
        <v>4775747</v>
      </c>
      <c r="AD675" s="5">
        <v>0</v>
      </c>
      <c r="AE675" s="5">
        <v>4775747</v>
      </c>
      <c r="AF675" s="5">
        <v>0</v>
      </c>
      <c r="AG675" s="5">
        <v>-71916</v>
      </c>
      <c r="AH675" s="5">
        <v>173069636.90285602</v>
      </c>
      <c r="AI675" s="5">
        <v>367137246.65944403</v>
      </c>
    </row>
    <row r="676" spans="1:35" x14ac:dyDescent="0.25">
      <c r="A676" s="1" t="s">
        <v>1347</v>
      </c>
      <c r="B676" s="1" t="s">
        <v>1348</v>
      </c>
      <c r="C676" s="21" t="s">
        <v>499</v>
      </c>
      <c r="D676" s="5">
        <v>1387360242.4400263</v>
      </c>
      <c r="E676" s="5">
        <v>345108322.32635784</v>
      </c>
      <c r="F676" s="5">
        <v>0</v>
      </c>
      <c r="G676" s="5">
        <v>46324447.705966003</v>
      </c>
      <c r="H676" s="5">
        <v>154732318.18900001</v>
      </c>
      <c r="I676" s="5">
        <v>0</v>
      </c>
      <c r="J676" s="5">
        <v>0</v>
      </c>
      <c r="K676" s="5">
        <v>0</v>
      </c>
      <c r="L676" s="5">
        <v>5764156.2193280002</v>
      </c>
      <c r="M676" s="5">
        <v>2741488.3211149997</v>
      </c>
      <c r="N676" s="5">
        <v>122876423.61214298</v>
      </c>
      <c r="O676" s="5">
        <v>2064907398.8139362</v>
      </c>
      <c r="P676" s="46">
        <v>2064907398.81394</v>
      </c>
      <c r="Q676" s="46" t="b">
        <v>1</v>
      </c>
      <c r="R676" s="5">
        <v>28946678.640588</v>
      </c>
      <c r="S676" s="5">
        <v>1101549715.7263753</v>
      </c>
      <c r="T676" s="5">
        <v>250488682.60397097</v>
      </c>
      <c r="U676" s="5">
        <v>0</v>
      </c>
      <c r="V676" s="5">
        <v>64361709.497135989</v>
      </c>
      <c r="W676" s="5">
        <v>158502723.59970197</v>
      </c>
      <c r="X676" s="5">
        <v>0</v>
      </c>
      <c r="Y676" s="5">
        <v>7862857.1280019972</v>
      </c>
      <c r="Z676" s="5">
        <v>3739650.6669070004</v>
      </c>
      <c r="AA676" s="5">
        <v>174860951.39555293</v>
      </c>
      <c r="AB676" s="5">
        <v>3434958.6470580003</v>
      </c>
      <c r="AC676" s="5">
        <v>21451461</v>
      </c>
      <c r="AD676" s="5">
        <v>26378649</v>
      </c>
      <c r="AE676" s="5">
        <v>47830110</v>
      </c>
      <c r="AF676" s="5">
        <v>0</v>
      </c>
      <c r="AG676" s="5">
        <v>-2422496</v>
      </c>
      <c r="AH676" s="5">
        <v>1839155541.905292</v>
      </c>
      <c r="AI676" s="5">
        <v>3904062940.7192287</v>
      </c>
    </row>
    <row r="677" spans="1:35" x14ac:dyDescent="0.25">
      <c r="A677" s="1" t="s">
        <v>1349</v>
      </c>
      <c r="B677" s="1" t="s">
        <v>1350</v>
      </c>
      <c r="C677" s="21" t="s">
        <v>862</v>
      </c>
      <c r="D677" s="5">
        <v>0</v>
      </c>
      <c r="E677" s="5">
        <v>498105122.428123</v>
      </c>
      <c r="F677" s="5">
        <v>0</v>
      </c>
      <c r="G677" s="5">
        <v>13566117.778849</v>
      </c>
      <c r="H677" s="5">
        <v>0</v>
      </c>
      <c r="I677" s="5">
        <v>0</v>
      </c>
      <c r="J677" s="5">
        <v>0</v>
      </c>
      <c r="K677" s="5">
        <v>0</v>
      </c>
      <c r="L677" s="5">
        <v>8637248.4317129944</v>
      </c>
      <c r="M677" s="5">
        <v>0</v>
      </c>
      <c r="N677" s="5">
        <v>0</v>
      </c>
      <c r="O677" s="5">
        <v>520308488.63868529</v>
      </c>
      <c r="P677" s="46">
        <v>520308488.63871098</v>
      </c>
      <c r="Q677" s="46" t="b">
        <v>1</v>
      </c>
      <c r="R677" s="5">
        <v>0</v>
      </c>
      <c r="S677" s="5">
        <v>0</v>
      </c>
      <c r="T677" s="5">
        <v>361537777.68743491</v>
      </c>
      <c r="U677" s="5">
        <v>0</v>
      </c>
      <c r="V677" s="5">
        <v>18848331.166924</v>
      </c>
      <c r="W677" s="5">
        <v>0</v>
      </c>
      <c r="X677" s="5">
        <v>0</v>
      </c>
      <c r="Y677" s="5">
        <v>11782028.073770985</v>
      </c>
      <c r="Z677" s="5">
        <v>0</v>
      </c>
      <c r="AA677" s="5">
        <v>0</v>
      </c>
      <c r="AB677" s="5">
        <v>3213215.6470610001</v>
      </c>
      <c r="AC677" s="5">
        <v>8492328</v>
      </c>
      <c r="AD677" s="5">
        <v>9091324</v>
      </c>
      <c r="AE677" s="5">
        <v>17583652</v>
      </c>
      <c r="AF677" s="5">
        <v>9386434</v>
      </c>
      <c r="AG677" s="5">
        <v>0</v>
      </c>
      <c r="AH677" s="5">
        <v>422351438.57519066</v>
      </c>
      <c r="AI677" s="5">
        <v>942659927.21387601</v>
      </c>
    </row>
    <row r="678" spans="1:35" x14ac:dyDescent="0.25">
      <c r="A678" s="1" t="s">
        <v>1351</v>
      </c>
      <c r="B678" s="1" t="s">
        <v>1352</v>
      </c>
      <c r="C678" s="21" t="s">
        <v>1278</v>
      </c>
      <c r="D678" s="5">
        <v>0</v>
      </c>
      <c r="E678" s="5">
        <v>0</v>
      </c>
      <c r="F678" s="5">
        <v>197480304.71404099</v>
      </c>
      <c r="G678" s="5">
        <v>5841803.6358619984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203322108.34990299</v>
      </c>
      <c r="P678" s="46">
        <v>203322108.34990501</v>
      </c>
      <c r="Q678" s="46" t="b">
        <v>1</v>
      </c>
      <c r="R678" s="5">
        <v>0</v>
      </c>
      <c r="S678" s="5">
        <v>0</v>
      </c>
      <c r="T678" s="5">
        <v>0</v>
      </c>
      <c r="U678" s="5">
        <v>200956421.13802305</v>
      </c>
      <c r="V678" s="5">
        <v>8116415.5682400009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271051.23529400001</v>
      </c>
      <c r="AC678" s="5">
        <v>3649610</v>
      </c>
      <c r="AD678" s="5">
        <v>2183089</v>
      </c>
      <c r="AE678" s="5">
        <v>5832699</v>
      </c>
      <c r="AF678" s="5">
        <v>0</v>
      </c>
      <c r="AG678" s="5">
        <v>0</v>
      </c>
      <c r="AH678" s="5">
        <v>215176586.94155699</v>
      </c>
      <c r="AI678" s="5">
        <v>418498695.29146004</v>
      </c>
    </row>
    <row r="679" spans="1:35" x14ac:dyDescent="0.25">
      <c r="A679" s="1"/>
      <c r="B679" s="1"/>
      <c r="C679" s="21"/>
      <c r="O679" s="5"/>
      <c r="AH679" s="5"/>
      <c r="AI679" s="5"/>
    </row>
    <row r="680" spans="1:35" x14ac:dyDescent="0.25">
      <c r="A680" s="1" t="s">
        <v>1353</v>
      </c>
      <c r="B680" s="1" t="s">
        <v>1354</v>
      </c>
      <c r="C680" s="21"/>
      <c r="D680" s="5">
        <v>1245237788.031354</v>
      </c>
      <c r="E680" s="5">
        <v>487153862.92265505</v>
      </c>
      <c r="F680" s="5">
        <v>117541166.272118</v>
      </c>
      <c r="G680" s="5">
        <v>41023742.058861002</v>
      </c>
      <c r="H680" s="5">
        <v>133452041.92809001</v>
      </c>
      <c r="I680" s="5">
        <v>18972925.457451001</v>
      </c>
      <c r="J680" s="5">
        <v>788000000</v>
      </c>
      <c r="K680" s="5">
        <v>46051948.051948003</v>
      </c>
      <c r="L680" s="5">
        <v>14867502.907481998</v>
      </c>
      <c r="M680" s="5">
        <v>1864129.045839</v>
      </c>
      <c r="N680" s="5">
        <v>92763812.957502007</v>
      </c>
      <c r="O680" s="5">
        <v>2986928919.6332998</v>
      </c>
      <c r="P680" s="46">
        <v>2986928919.6332998</v>
      </c>
      <c r="Q680" s="46" t="b">
        <v>1</v>
      </c>
      <c r="R680" s="5">
        <v>24426033.506034002</v>
      </c>
      <c r="S680" s="5">
        <v>990261274.40115011</v>
      </c>
      <c r="T680" s="5">
        <v>353589065.96733594</v>
      </c>
      <c r="U680" s="5">
        <v>119716841.046597</v>
      </c>
      <c r="V680" s="5">
        <v>56997078.208840005</v>
      </c>
      <c r="W680" s="5">
        <v>136703904.93152702</v>
      </c>
      <c r="X680" s="5">
        <v>21580834</v>
      </c>
      <c r="Y680" s="5">
        <v>20280687.539241999</v>
      </c>
      <c r="Z680" s="5">
        <v>2542849.2165329996</v>
      </c>
      <c r="AA680" s="5">
        <v>132008794.787425</v>
      </c>
      <c r="AB680" s="5">
        <v>0</v>
      </c>
      <c r="AC680" s="5">
        <v>34057411</v>
      </c>
      <c r="AD680" s="5">
        <v>40756920</v>
      </c>
      <c r="AE680" s="5">
        <v>74814331</v>
      </c>
      <c r="AF680" s="5">
        <v>0</v>
      </c>
      <c r="AG680" s="5">
        <v>-1245910</v>
      </c>
      <c r="AH680" s="5">
        <v>1931675784.6046844</v>
      </c>
      <c r="AI680" s="5">
        <v>4918604704.2379837</v>
      </c>
    </row>
    <row r="681" spans="1:35" x14ac:dyDescent="0.25">
      <c r="A681" s="1" t="s">
        <v>1355</v>
      </c>
      <c r="B681" s="1" t="s">
        <v>1356</v>
      </c>
      <c r="C681" s="21"/>
      <c r="D681" s="5">
        <v>2041504132.0738449</v>
      </c>
      <c r="E681" s="5">
        <v>402028086.58024997</v>
      </c>
      <c r="F681" s="5">
        <v>126777212.15934302</v>
      </c>
      <c r="G681" s="5">
        <v>45038006.490359992</v>
      </c>
      <c r="H681" s="5">
        <v>178851253.19758108</v>
      </c>
      <c r="I681" s="5">
        <v>0</v>
      </c>
      <c r="J681" s="5">
        <v>0</v>
      </c>
      <c r="K681" s="5">
        <v>0</v>
      </c>
      <c r="L681" s="5">
        <v>3407739.7136559994</v>
      </c>
      <c r="M681" s="5">
        <v>1872720.8411870005</v>
      </c>
      <c r="N681" s="5">
        <v>132478335.16653602</v>
      </c>
      <c r="O681" s="5">
        <v>2931957486.2227578</v>
      </c>
      <c r="P681" s="46">
        <v>2931957486.2227602</v>
      </c>
      <c r="Q681" s="46" t="b">
        <v>1</v>
      </c>
      <c r="R681" s="5">
        <v>41934858.419611</v>
      </c>
      <c r="S681" s="5">
        <v>1621593466.6646311</v>
      </c>
      <c r="T681" s="5">
        <v>291802542.16544199</v>
      </c>
      <c r="U681" s="5">
        <v>129130745.430043</v>
      </c>
      <c r="V681" s="5">
        <v>62574369.120641999</v>
      </c>
      <c r="W681" s="5">
        <v>183209371.40235496</v>
      </c>
      <c r="X681" s="5">
        <v>0</v>
      </c>
      <c r="Y681" s="5">
        <v>4648480.970733</v>
      </c>
      <c r="Z681" s="5">
        <v>2554569.2420899998</v>
      </c>
      <c r="AA681" s="5">
        <v>188525081.09806904</v>
      </c>
      <c r="AB681" s="5">
        <v>0</v>
      </c>
      <c r="AC681" s="5">
        <v>24843425</v>
      </c>
      <c r="AD681" s="5">
        <v>25239373</v>
      </c>
      <c r="AE681" s="5">
        <v>50082798</v>
      </c>
      <c r="AF681" s="5">
        <v>0</v>
      </c>
      <c r="AG681" s="5">
        <v>-700705</v>
      </c>
      <c r="AH681" s="5">
        <v>2575355577.5136161</v>
      </c>
      <c r="AI681" s="5">
        <v>5507313063.7363758</v>
      </c>
    </row>
    <row r="682" spans="1:35" x14ac:dyDescent="0.25">
      <c r="A682" s="1" t="s">
        <v>1357</v>
      </c>
      <c r="B682" s="1" t="s">
        <v>1358</v>
      </c>
      <c r="C682" s="21"/>
      <c r="D682" s="5">
        <v>3325007428.190969</v>
      </c>
      <c r="E682" s="5">
        <v>869528619.1290679</v>
      </c>
      <c r="F682" s="5">
        <v>270398355.93761599</v>
      </c>
      <c r="G682" s="5">
        <v>160203212.013935</v>
      </c>
      <c r="H682" s="5">
        <v>396808144.183119</v>
      </c>
      <c r="I682" s="5">
        <v>0</v>
      </c>
      <c r="J682" s="5">
        <v>0</v>
      </c>
      <c r="K682" s="5">
        <v>0</v>
      </c>
      <c r="L682" s="5">
        <v>14909013.730840996</v>
      </c>
      <c r="M682" s="5">
        <v>4933226.258986</v>
      </c>
      <c r="N682" s="5">
        <v>361115459.41492701</v>
      </c>
      <c r="O682" s="5">
        <v>5402903458.8594618</v>
      </c>
      <c r="P682" s="46">
        <v>5402903458.8594904</v>
      </c>
      <c r="Q682" s="46" t="b">
        <v>1</v>
      </c>
      <c r="R682" s="5">
        <v>63239108.074355997</v>
      </c>
      <c r="S682" s="5">
        <v>2646157336.9342203</v>
      </c>
      <c r="T682" s="5">
        <v>631126704.86722386</v>
      </c>
      <c r="U682" s="5">
        <v>275149212.52336204</v>
      </c>
      <c r="V682" s="5">
        <v>222581230.92145899</v>
      </c>
      <c r="W682" s="5">
        <v>406477278.53946501</v>
      </c>
      <c r="X682" s="5">
        <v>0</v>
      </c>
      <c r="Y682" s="5">
        <v>20337312.249108981</v>
      </c>
      <c r="Z682" s="5">
        <v>6729389.553599</v>
      </c>
      <c r="AA682" s="5">
        <v>513890223.53265887</v>
      </c>
      <c r="AB682" s="5">
        <v>15500010.941176999</v>
      </c>
      <c r="AC682" s="5">
        <v>115048620</v>
      </c>
      <c r="AD682" s="5">
        <v>79219026</v>
      </c>
      <c r="AE682" s="5">
        <v>194267646</v>
      </c>
      <c r="AF682" s="5">
        <v>9386434</v>
      </c>
      <c r="AG682" s="5">
        <v>-4408954</v>
      </c>
      <c r="AH682" s="5">
        <v>5000432934.1366291</v>
      </c>
      <c r="AI682" s="5">
        <v>10403336392.996094</v>
      </c>
    </row>
    <row r="683" spans="1:35" x14ac:dyDescent="0.25">
      <c r="A683" s="1"/>
      <c r="B683" s="1"/>
      <c r="C683" s="21"/>
      <c r="O683" s="5"/>
      <c r="AH683" s="5"/>
      <c r="AI683" s="5"/>
    </row>
    <row r="684" spans="1:35" x14ac:dyDescent="0.25">
      <c r="A684" s="1" t="s">
        <v>1359</v>
      </c>
      <c r="B684" s="1" t="s">
        <v>1360</v>
      </c>
      <c r="C684" s="21"/>
      <c r="D684" s="5">
        <v>6611749348.2961674</v>
      </c>
      <c r="E684" s="5">
        <v>1758710568.6319728</v>
      </c>
      <c r="F684" s="5">
        <v>514716734.36907703</v>
      </c>
      <c r="G684" s="5">
        <v>246277656.08219901</v>
      </c>
      <c r="H684" s="5">
        <v>709307991.98182309</v>
      </c>
      <c r="I684" s="5">
        <v>18972925.457451001</v>
      </c>
      <c r="J684" s="5">
        <v>788000000</v>
      </c>
      <c r="K684" s="5">
        <v>46051948.051948003</v>
      </c>
      <c r="L684" s="5">
        <v>33205009.480828997</v>
      </c>
      <c r="M684" s="5">
        <v>8716314.1170899998</v>
      </c>
      <c r="N684" s="5">
        <v>586362781.29398704</v>
      </c>
      <c r="O684" s="5">
        <v>11323173448.211525</v>
      </c>
      <c r="P684" s="46">
        <v>11323173448.2115</v>
      </c>
      <c r="Q684" s="46" t="b">
        <v>1</v>
      </c>
      <c r="R684" s="5">
        <v>129600000.000001</v>
      </c>
      <c r="S684" s="5">
        <v>5258012078.0000019</v>
      </c>
      <c r="T684" s="5">
        <v>1276518313.0000019</v>
      </c>
      <c r="U684" s="5">
        <v>523996799.00000203</v>
      </c>
      <c r="V684" s="5">
        <v>342170317.00000399</v>
      </c>
      <c r="W684" s="5">
        <v>726591897.00000203</v>
      </c>
      <c r="X684" s="5">
        <v>21580834</v>
      </c>
      <c r="Y684" s="5">
        <v>45294790.000002988</v>
      </c>
      <c r="Z684" s="5">
        <v>11889881.000002999</v>
      </c>
      <c r="AA684" s="5">
        <v>834431461.9999969</v>
      </c>
      <c r="AB684" s="5">
        <v>15500010.941176999</v>
      </c>
      <c r="AC684" s="5">
        <v>173963370</v>
      </c>
      <c r="AD684" s="5">
        <v>145215319</v>
      </c>
      <c r="AE684" s="5">
        <v>319178689</v>
      </c>
      <c r="AF684" s="5">
        <v>9386434</v>
      </c>
      <c r="AG684" s="5">
        <v>-6355569</v>
      </c>
      <c r="AH684" s="5">
        <v>9509365359.4996052</v>
      </c>
      <c r="AI684" s="5">
        <v>20832538807.711136</v>
      </c>
    </row>
    <row r="685" spans="1:35" x14ac:dyDescent="0.25">
      <c r="A685" s="1"/>
      <c r="B685" s="1"/>
      <c r="C685" s="1"/>
    </row>
    <row r="686" spans="1:35" x14ac:dyDescent="0.25">
      <c r="A686" s="1"/>
      <c r="B686" s="1"/>
      <c r="C686" s="1"/>
    </row>
  </sheetData>
  <conditionalFormatting sqref="Q1:Q664 Q685:Q1048576">
    <cfRule type="cellIs" dxfId="6" priority="13" operator="equal">
      <formula>FALSE</formula>
    </cfRule>
  </conditionalFormatting>
  <conditionalFormatting sqref="Q665:Q668">
    <cfRule type="cellIs" dxfId="5" priority="10" operator="equal">
      <formula>FALSE</formula>
    </cfRule>
  </conditionalFormatting>
  <conditionalFormatting sqref="Q670:Q671">
    <cfRule type="cellIs" dxfId="4" priority="9" operator="equal">
      <formula>FALSE</formula>
    </cfRule>
  </conditionalFormatting>
  <conditionalFormatting sqref="Q673:Q678">
    <cfRule type="cellIs" dxfId="3" priority="8" operator="equal">
      <formula>FALSE</formula>
    </cfRule>
  </conditionalFormatting>
  <conditionalFormatting sqref="Q680:Q682">
    <cfRule type="cellIs" dxfId="2" priority="7" operator="equal">
      <formula>FALSE</formula>
    </cfRule>
  </conditionalFormatting>
  <conditionalFormatting sqref="Q684">
    <cfRule type="cellIs" dxfId="1" priority="6" operator="equal">
      <formula>FALSE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686"/>
  <sheetViews>
    <sheetView tabSelected="1" workbookViewId="0">
      <pane xSplit="4" ySplit="2" topLeftCell="E3" activePane="bottomRight" state="frozen"/>
      <selection pane="topRight" activeCell="E1" sqref="E1"/>
      <selection pane="bottomLeft" activeCell="A3" sqref="A3"/>
      <selection pane="bottomRight"/>
    </sheetView>
  </sheetViews>
  <sheetFormatPr defaultColWidth="8.90625" defaultRowHeight="13.2" x14ac:dyDescent="0.25"/>
  <cols>
    <col min="1" max="1" width="8.90625" style="7"/>
    <col min="2" max="2" width="26" style="7" customWidth="1"/>
    <col min="3" max="4" width="8.90625" style="7"/>
    <col min="5" max="5" width="4.36328125" style="7" customWidth="1"/>
    <col min="6" max="6" width="12" style="5" customWidth="1"/>
    <col min="7" max="7" width="4" style="7" customWidth="1"/>
    <col min="8" max="8" width="10.453125" style="5" customWidth="1"/>
    <col min="9" max="9" width="11.90625" style="5" customWidth="1"/>
    <col min="10" max="10" width="8.90625" style="5" customWidth="1"/>
    <col min="11" max="12" width="10.36328125" style="5" customWidth="1"/>
    <col min="13" max="13" width="10.453125" style="5" customWidth="1"/>
    <col min="14" max="16" width="8.90625" style="5" customWidth="1"/>
    <col min="17" max="17" width="11.90625" style="5" customWidth="1"/>
    <col min="18" max="19" width="10.453125" style="5" customWidth="1"/>
    <col min="20" max="20" width="10.6328125" style="6" customWidth="1"/>
    <col min="21" max="22" width="10.453125" style="5" customWidth="1"/>
    <col min="23" max="23" width="11.90625" style="5" customWidth="1"/>
    <col min="24" max="24" width="8.90625" style="5" customWidth="1"/>
    <col min="25" max="25" width="10.36328125" style="5" customWidth="1"/>
    <col min="26" max="26" width="11" style="5" customWidth="1"/>
    <col min="27" max="27" width="10.453125" style="5" customWidth="1"/>
    <col min="28" max="28" width="8.90625" style="5" customWidth="1"/>
    <col min="29" max="29" width="11.90625" style="5" customWidth="1"/>
    <col min="30" max="31" width="10.453125" style="5" customWidth="1"/>
    <col min="32" max="32" width="8.90625" style="5" customWidth="1"/>
    <col min="33" max="34" width="10.54296875" style="5" customWidth="1"/>
    <col min="35" max="36" width="8.90625" style="5" customWidth="1"/>
    <col min="37" max="37" width="10.1796875" style="5" customWidth="1"/>
    <col min="38" max="38" width="11" style="5" customWidth="1"/>
    <col min="39" max="39" width="10.81640625" style="5" customWidth="1"/>
    <col min="40" max="40" width="11.6328125" style="5" customWidth="1"/>
    <col min="41" max="50" width="12.453125" style="5" customWidth="1"/>
    <col min="51" max="51" width="11.1796875" style="6" customWidth="1"/>
    <col min="52" max="52" width="13.453125" style="6" customWidth="1"/>
    <col min="53" max="53" width="13.90625" style="26" hidden="1" customWidth="1"/>
    <col min="54" max="54" width="12.453125" style="26" hidden="1" customWidth="1"/>
    <col min="55" max="55" width="12.90625" style="5" customWidth="1"/>
    <col min="56" max="56" width="12.6328125" style="5" customWidth="1"/>
    <col min="57" max="57" width="13.1796875" style="5" customWidth="1"/>
    <col min="58" max="58" width="15.08984375" style="5" customWidth="1"/>
    <col min="59" max="59" width="14" style="5" customWidth="1"/>
    <col min="60" max="64" width="13.6328125" style="5" customWidth="1"/>
    <col min="65" max="16384" width="8.90625" style="7"/>
  </cols>
  <sheetData>
    <row r="1" spans="1:66" ht="12.75" x14ac:dyDescent="0.2">
      <c r="A1" s="1"/>
      <c r="B1" s="1"/>
      <c r="C1" s="1"/>
      <c r="D1" s="1"/>
      <c r="E1" s="1"/>
      <c r="F1" s="4"/>
      <c r="G1" s="1"/>
    </row>
    <row r="2" spans="1:66" s="35" customFormat="1" ht="127.5" x14ac:dyDescent="0.2">
      <c r="A2" s="3" t="s">
        <v>0</v>
      </c>
      <c r="B2" s="3" t="s">
        <v>1571</v>
      </c>
      <c r="C2" s="3" t="s">
        <v>2</v>
      </c>
      <c r="D2" s="3" t="s">
        <v>1405</v>
      </c>
      <c r="E2" s="3"/>
      <c r="F2" s="3" t="s">
        <v>1399</v>
      </c>
      <c r="G2" s="3"/>
      <c r="H2" s="3" t="s">
        <v>1464</v>
      </c>
      <c r="I2" s="3" t="s">
        <v>1465</v>
      </c>
      <c r="J2" s="3" t="s">
        <v>1466</v>
      </c>
      <c r="K2" s="3" t="s">
        <v>1467</v>
      </c>
      <c r="L2" s="3" t="s">
        <v>1468</v>
      </c>
      <c r="M2" s="3" t="s">
        <v>1469</v>
      </c>
      <c r="N2" s="3" t="s">
        <v>1470</v>
      </c>
      <c r="O2" s="3" t="s">
        <v>1471</v>
      </c>
      <c r="P2" s="3" t="s">
        <v>1472</v>
      </c>
      <c r="Q2" s="3" t="s">
        <v>1473</v>
      </c>
      <c r="R2" s="3" t="s">
        <v>1474</v>
      </c>
      <c r="S2" s="3" t="s">
        <v>1475</v>
      </c>
      <c r="T2" s="2" t="s">
        <v>1476</v>
      </c>
      <c r="U2" s="3" t="s">
        <v>1477</v>
      </c>
      <c r="V2" s="3" t="s">
        <v>1478</v>
      </c>
      <c r="W2" s="3" t="s">
        <v>1479</v>
      </c>
      <c r="X2" s="3" t="s">
        <v>1480</v>
      </c>
      <c r="Y2" s="3" t="s">
        <v>1481</v>
      </c>
      <c r="Z2" s="3" t="s">
        <v>1482</v>
      </c>
      <c r="AA2" s="3" t="s">
        <v>1483</v>
      </c>
      <c r="AB2" s="3" t="s">
        <v>1484</v>
      </c>
      <c r="AC2" s="3" t="s">
        <v>1485</v>
      </c>
      <c r="AD2" s="3" t="s">
        <v>1486</v>
      </c>
      <c r="AE2" s="3" t="s">
        <v>1487</v>
      </c>
      <c r="AF2" s="36" t="s">
        <v>1488</v>
      </c>
      <c r="AG2" s="36" t="s">
        <v>1489</v>
      </c>
      <c r="AH2" s="3" t="s">
        <v>1490</v>
      </c>
      <c r="AI2" s="36" t="s">
        <v>1491</v>
      </c>
      <c r="AJ2" s="36" t="s">
        <v>1492</v>
      </c>
      <c r="AK2" s="36" t="s">
        <v>1403</v>
      </c>
      <c r="AL2" s="36" t="s">
        <v>1404</v>
      </c>
      <c r="AM2" s="36" t="s">
        <v>1406</v>
      </c>
      <c r="AN2" s="36" t="s">
        <v>1407</v>
      </c>
      <c r="AO2" s="43" t="s">
        <v>1493</v>
      </c>
      <c r="AP2" s="43" t="s">
        <v>1494</v>
      </c>
      <c r="AQ2" s="43" t="s">
        <v>1565</v>
      </c>
      <c r="AR2" s="43" t="s">
        <v>1566</v>
      </c>
      <c r="AS2" s="43" t="s">
        <v>1572</v>
      </c>
      <c r="AT2" s="43" t="s">
        <v>1573</v>
      </c>
      <c r="AU2" s="43" t="s">
        <v>1574</v>
      </c>
      <c r="AV2" s="43" t="s">
        <v>1575</v>
      </c>
      <c r="AW2" s="43" t="s">
        <v>1576</v>
      </c>
      <c r="AX2" s="43" t="s">
        <v>1577</v>
      </c>
      <c r="AY2" s="44" t="s">
        <v>1408</v>
      </c>
      <c r="AZ2" s="44" t="s">
        <v>1409</v>
      </c>
      <c r="BA2" s="43" t="s">
        <v>1398</v>
      </c>
      <c r="BB2" s="43" t="s">
        <v>1397</v>
      </c>
      <c r="BC2" s="36" t="s">
        <v>1416</v>
      </c>
      <c r="BD2" s="36" t="s">
        <v>1461</v>
      </c>
      <c r="BE2" s="36" t="s">
        <v>1424</v>
      </c>
      <c r="BF2" s="36" t="s">
        <v>1462</v>
      </c>
      <c r="BG2" s="36" t="s">
        <v>1463</v>
      </c>
      <c r="BH2" s="36" t="s">
        <v>1411</v>
      </c>
      <c r="BI2" s="36" t="s">
        <v>1412</v>
      </c>
      <c r="BJ2" s="36" t="s">
        <v>1413</v>
      </c>
      <c r="BK2" s="36" t="s">
        <v>1414</v>
      </c>
      <c r="BL2" s="36" t="s">
        <v>1415</v>
      </c>
    </row>
    <row r="3" spans="1:66" ht="12.75" x14ac:dyDescent="0.2">
      <c r="A3" s="1" t="s">
        <v>3</v>
      </c>
      <c r="B3" s="1" t="s">
        <v>4</v>
      </c>
      <c r="C3" s="1"/>
      <c r="D3" s="1" t="s">
        <v>7</v>
      </c>
      <c r="E3" s="1"/>
      <c r="F3" s="4">
        <f>VLOOKUP(A3,[1]Sheet1!$A$6:$C$740,3,FALSE)</f>
        <v>119734580.26242401</v>
      </c>
      <c r="G3" s="1"/>
      <c r="H3" s="5">
        <f>UTFUND1516BL</f>
        <v>43860465.865167998</v>
      </c>
      <c r="I3" s="5">
        <f>LTFUND1516BL</f>
        <v>9015337.7122259997</v>
      </c>
      <c r="K3" s="5">
        <f t="shared" ref="K3:K34" si="0">CTFREEZE11516BL</f>
        <v>1048348.454495</v>
      </c>
      <c r="L3" s="5">
        <f>K3</f>
        <v>1048348.454495</v>
      </c>
      <c r="M3" s="5">
        <f>EIF1516BL</f>
        <v>4540063.2211720003</v>
      </c>
      <c r="Q3" s="5">
        <f>HPF1516BL</f>
        <v>63133.9234</v>
      </c>
      <c r="R3" s="5">
        <f>LLFA1516BL</f>
        <v>49724.496724999997</v>
      </c>
      <c r="S3" s="5">
        <f>LDHR1516BL</f>
        <v>3284779.0854710001</v>
      </c>
      <c r="T3" s="6">
        <f t="shared" ref="T3:T66" si="1">SUM(H3:J3)+L3+SUM(M3:S3)</f>
        <v>61861852.758656994</v>
      </c>
      <c r="U3" s="5">
        <f>LWP1516RSG</f>
        <v>914081.71394299995</v>
      </c>
      <c r="V3" s="5">
        <f>UTFUND1516RSG</f>
        <v>34825805.446598001</v>
      </c>
      <c r="W3" s="5">
        <f>LTFUND1516RSG</f>
        <v>6543568.8468559999</v>
      </c>
      <c r="Y3" s="5">
        <f t="shared" ref="Y3:Y34" si="2">CTFREEZE11516RSG</f>
        <v>1456541.8914059999</v>
      </c>
      <c r="Z3" s="5">
        <f>Y3</f>
        <v>1456541.8914059999</v>
      </c>
      <c r="AA3" s="5">
        <f>EIF1516RSG</f>
        <v>4650692.2037559999</v>
      </c>
      <c r="AC3" s="5">
        <f>HPF1516RSG</f>
        <v>86120.674169999998</v>
      </c>
      <c r="AD3" s="5">
        <f>LLFA1516RSG</f>
        <v>67828.940180999998</v>
      </c>
      <c r="AE3" s="5">
        <f>LDHR1516RSG</f>
        <v>4674449.1670970004</v>
      </c>
      <c r="AK3" s="5">
        <f>VLOOKUP(A3,[2]CTF1516!$A$1:$C$235,3,FALSE)</f>
        <v>1097915</v>
      </c>
      <c r="AL3" s="5">
        <f>SUM(AL4:AL5)</f>
        <v>1097914.9999999998</v>
      </c>
      <c r="AO3" s="5">
        <f>VLOOKUP(A3,[3]careact_v3!$A$1:$D$154,4,FALSE)</f>
        <v>1063648</v>
      </c>
      <c r="AP3" s="5">
        <f>AO3</f>
        <v>1063648</v>
      </c>
      <c r="AQ3" s="5">
        <f>VLOOKUP(A3,[3]careact_v3!$A$1:$D$154,3,FALSE)</f>
        <v>628571</v>
      </c>
      <c r="AR3" s="5">
        <f>AQ3</f>
        <v>628571</v>
      </c>
      <c r="AS3" s="5">
        <f>VLOOKUP(A3,[4]FWMA!$A$1:$C$153,3,FALSE)</f>
        <v>23118</v>
      </c>
      <c r="AT3" s="5">
        <f>AS3</f>
        <v>23118</v>
      </c>
      <c r="AU3" s="5">
        <f>VLOOKUP(A3,[5]SUDS2!$A$1:$C$153,3,FALSE)</f>
        <v>9232.5479369999994</v>
      </c>
      <c r="AV3" s="5">
        <f>AU3</f>
        <v>9232.5479369999994</v>
      </c>
      <c r="AW3" s="5">
        <f>VLOOKUP(A3,[6]COFA!$A$1:$C$327,3,FALSE)</f>
        <v>693.23</v>
      </c>
      <c r="AX3" s="5">
        <f>AW3</f>
        <v>693.23</v>
      </c>
      <c r="AY3" s="6">
        <f t="shared" ref="AY3:AY66" si="3">SUM(U3:X3)+Z3+SUM(AA3:AE3)+AH3+SUM(AI3:AJ3)+AL3+AN3+AP3+AR3+AT3+AV3+AX3</f>
        <v>56042266.661943987</v>
      </c>
      <c r="AZ3" s="6">
        <f t="shared" ref="AZ3:AZ66" si="4">T3+AY3</f>
        <v>117904119.42060098</v>
      </c>
      <c r="BA3" s="26">
        <f>VLOOKUP(A3,[7]Sheet1!$A$1:$P$742,16,FALSE)</f>
        <v>117971982.272664</v>
      </c>
      <c r="BB3" s="26" t="b">
        <f>ROUND(AZ3,0)=ROUND(BA3,0)</f>
        <v>0</v>
      </c>
      <c r="BC3" s="5">
        <f>BC5</f>
        <v>52612132.536842994</v>
      </c>
      <c r="BD3" s="5">
        <f>BD4</f>
        <v>9249720.2218129989</v>
      </c>
      <c r="BH3" s="5">
        <f>BH5</f>
        <v>48997904.432951361</v>
      </c>
      <c r="BI3" s="5">
        <f>BI4</f>
        <v>7044362.2289916426</v>
      </c>
      <c r="BN3" s="5"/>
    </row>
    <row r="4" spans="1:66" s="11" customFormat="1" ht="12.75" x14ac:dyDescent="0.2">
      <c r="A4" s="8" t="s">
        <v>5</v>
      </c>
      <c r="B4" s="8" t="s">
        <v>6</v>
      </c>
      <c r="C4" s="8" t="s">
        <v>7</v>
      </c>
      <c r="D4" s="8"/>
      <c r="E4" s="8"/>
      <c r="F4" s="37">
        <f>VLOOKUP(A4,[1]Sheet1!$A$6:$C$740,3,FALSE)</f>
        <v>19199602.042006999</v>
      </c>
      <c r="G4" s="8"/>
      <c r="H4" s="9"/>
      <c r="I4" s="9">
        <f>LTFUND1516BL</f>
        <v>9015337.7122259997</v>
      </c>
      <c r="J4" s="9"/>
      <c r="K4" s="9">
        <f t="shared" si="0"/>
        <v>171248.58618700001</v>
      </c>
      <c r="L4" s="9">
        <f t="shared" ref="L4:L67" si="5">K4</f>
        <v>171248.58618700001</v>
      </c>
      <c r="M4" s="9"/>
      <c r="N4" s="9"/>
      <c r="O4" s="9"/>
      <c r="P4" s="9"/>
      <c r="Q4" s="9">
        <f>HPF1516BL</f>
        <v>63133.9234</v>
      </c>
      <c r="R4" s="9"/>
      <c r="S4" s="9"/>
      <c r="T4" s="10">
        <f t="shared" si="1"/>
        <v>9249720.2218129989</v>
      </c>
      <c r="U4" s="9"/>
      <c r="V4" s="9"/>
      <c r="W4" s="9">
        <f>LTFUND1516RSG</f>
        <v>6543568.8468559999</v>
      </c>
      <c r="X4" s="9"/>
      <c r="Y4" s="9">
        <f t="shared" si="2"/>
        <v>237927.321356</v>
      </c>
      <c r="Z4" s="9">
        <f t="shared" ref="Z4:Z67" si="6">Y4</f>
        <v>237927.321356</v>
      </c>
      <c r="AA4" s="9"/>
      <c r="AB4" s="9"/>
      <c r="AC4" s="9">
        <f>HPF1516RSG</f>
        <v>86120.674169999998</v>
      </c>
      <c r="AD4" s="9"/>
      <c r="AE4" s="9"/>
      <c r="AF4" s="9"/>
      <c r="AG4" s="9"/>
      <c r="AH4" s="9"/>
      <c r="AI4" s="9"/>
      <c r="AJ4" s="9"/>
      <c r="AK4" s="9"/>
      <c r="AL4" s="9">
        <f>F4/F3*AK3</f>
        <v>176052.15660964276</v>
      </c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>
        <f>AW3</f>
        <v>693.23</v>
      </c>
      <c r="AY4" s="10">
        <f t="shared" si="3"/>
        <v>7044362.2289916426</v>
      </c>
      <c r="AZ4" s="10">
        <f t="shared" si="4"/>
        <v>16294082.450804641</v>
      </c>
      <c r="BA4" s="26">
        <f>VLOOKUP(A4,[7]Sheet1!$A$1:$P$742,16,FALSE)</f>
        <v>16294082.450804999</v>
      </c>
      <c r="BB4" s="26" t="b">
        <f t="shared" ref="BB4:BB67" si="7">ROUND(AZ4,0)=ROUND(BA4,0)</f>
        <v>1</v>
      </c>
      <c r="BC4" s="9"/>
      <c r="BD4" s="9">
        <f>I4+L4+Q4</f>
        <v>9249720.2218129989</v>
      </c>
      <c r="BE4" s="9"/>
      <c r="BF4" s="9"/>
      <c r="BG4" s="9"/>
      <c r="BH4" s="9"/>
      <c r="BI4" s="9">
        <f>W4+Z4+AC4+AH4+AI4+AL4+AN4+AX4</f>
        <v>7044362.2289916426</v>
      </c>
      <c r="BJ4" s="9"/>
      <c r="BK4" s="9"/>
      <c r="BL4" s="9"/>
    </row>
    <row r="5" spans="1:66" s="15" customFormat="1" ht="12.75" x14ac:dyDescent="0.2">
      <c r="A5" s="12" t="s">
        <v>8</v>
      </c>
      <c r="B5" s="12" t="s">
        <v>9</v>
      </c>
      <c r="C5" s="12" t="s">
        <v>7</v>
      </c>
      <c r="D5" s="12"/>
      <c r="E5" s="12"/>
      <c r="F5" s="38">
        <f>VLOOKUP(A5,[1]Sheet1!$A$6:$C$740,3,FALSE)</f>
        <v>100534978.22041699</v>
      </c>
      <c r="G5" s="12"/>
      <c r="H5" s="13">
        <f>UTFUND1516BL</f>
        <v>43860465.865167998</v>
      </c>
      <c r="I5" s="13"/>
      <c r="J5" s="13"/>
      <c r="K5" s="13">
        <f t="shared" si="0"/>
        <v>877099.86830700003</v>
      </c>
      <c r="L5" s="13">
        <f t="shared" si="5"/>
        <v>877099.86830700003</v>
      </c>
      <c r="M5" s="13">
        <f>EIF1516BL</f>
        <v>4540063.2211720003</v>
      </c>
      <c r="N5" s="13"/>
      <c r="O5" s="13"/>
      <c r="P5" s="13"/>
      <c r="Q5" s="13"/>
      <c r="R5" s="13">
        <f>LLFA1516BL</f>
        <v>49724.496724999997</v>
      </c>
      <c r="S5" s="13">
        <f>LDHR1516BL</f>
        <v>3284779.0854710001</v>
      </c>
      <c r="T5" s="14">
        <f t="shared" si="1"/>
        <v>52612132.536843002</v>
      </c>
      <c r="U5" s="13">
        <f>LWP1516RSG</f>
        <v>914081.71394299995</v>
      </c>
      <c r="V5" s="13">
        <f>UTFUND1516RSG</f>
        <v>34825805.446598001</v>
      </c>
      <c r="W5" s="13"/>
      <c r="X5" s="13"/>
      <c r="Y5" s="13">
        <f t="shared" si="2"/>
        <v>1218614.570049</v>
      </c>
      <c r="Z5" s="13">
        <f t="shared" si="6"/>
        <v>1218614.570049</v>
      </c>
      <c r="AA5" s="13">
        <f>EIF1516RSG</f>
        <v>4650692.2037559999</v>
      </c>
      <c r="AB5" s="13"/>
      <c r="AC5" s="13"/>
      <c r="AD5" s="13">
        <f>LLFA1516RSG</f>
        <v>67828.940180999998</v>
      </c>
      <c r="AE5" s="13">
        <f>LDHR1516RSG</f>
        <v>4674449.1670970004</v>
      </c>
      <c r="AF5" s="13"/>
      <c r="AG5" s="13"/>
      <c r="AH5" s="13"/>
      <c r="AI5" s="13"/>
      <c r="AJ5" s="13"/>
      <c r="AK5" s="13"/>
      <c r="AL5" s="13">
        <f>F5/F3*AK3</f>
        <v>921862.8433903571</v>
      </c>
      <c r="AM5" s="13"/>
      <c r="AN5" s="13"/>
      <c r="AO5" s="13"/>
      <c r="AP5" s="13">
        <f>AO3</f>
        <v>1063648</v>
      </c>
      <c r="AQ5" s="13"/>
      <c r="AR5" s="13">
        <f>AQ3</f>
        <v>628571</v>
      </c>
      <c r="AS5" s="13"/>
      <c r="AT5" s="13">
        <f>AS3</f>
        <v>23118</v>
      </c>
      <c r="AU5" s="13"/>
      <c r="AV5" s="13">
        <f>AU3</f>
        <v>9232.5479369999994</v>
      </c>
      <c r="AW5" s="13"/>
      <c r="AX5" s="13"/>
      <c r="AY5" s="14">
        <f t="shared" si="3"/>
        <v>48997904.432951361</v>
      </c>
      <c r="AZ5" s="14">
        <f t="shared" si="4"/>
        <v>101610036.96979436</v>
      </c>
      <c r="BA5" s="26">
        <f>VLOOKUP(A5,[7]Sheet1!$A$1:$P$742,16,FALSE)</f>
        <v>101677899.821859</v>
      </c>
      <c r="BB5" s="26" t="b">
        <f t="shared" si="7"/>
        <v>0</v>
      </c>
      <c r="BC5" s="13">
        <f>H5+L5+M5+R5+S5</f>
        <v>52612132.536842994</v>
      </c>
      <c r="BD5" s="13"/>
      <c r="BE5" s="13"/>
      <c r="BF5" s="13"/>
      <c r="BG5" s="13"/>
      <c r="BH5" s="13">
        <f>U5+V5+Z5+AA5+AD5+AE5+AH5+AI5+AJ5+AL5+AN5+AP5+AR5+AT5+AV5</f>
        <v>48997904.432951361</v>
      </c>
      <c r="BI5" s="13"/>
      <c r="BJ5" s="13"/>
      <c r="BK5" s="13"/>
      <c r="BL5" s="13"/>
    </row>
    <row r="6" spans="1:66" ht="12.75" x14ac:dyDescent="0.2">
      <c r="A6" s="1" t="s">
        <v>10</v>
      </c>
      <c r="B6" s="1" t="s">
        <v>11</v>
      </c>
      <c r="C6" s="1"/>
      <c r="D6" s="1" t="s">
        <v>7</v>
      </c>
      <c r="E6" s="1"/>
      <c r="F6" s="4">
        <f>VLOOKUP(A6,[1]Sheet1!$A$6:$C$740,3,FALSE)</f>
        <v>60199618.545768</v>
      </c>
      <c r="G6" s="1"/>
      <c r="H6" s="5">
        <f>UTFUND1516BL</f>
        <v>22316477.184781</v>
      </c>
      <c r="I6" s="5">
        <f>LTFUND1516BL</f>
        <v>5042447.1578660002</v>
      </c>
      <c r="K6" s="5">
        <f t="shared" si="0"/>
        <v>783172.86023600004</v>
      </c>
      <c r="L6" s="5">
        <f t="shared" si="5"/>
        <v>783172.86023600004</v>
      </c>
      <c r="M6" s="5">
        <f>EIF1516BL</f>
        <v>2475549.8256219998</v>
      </c>
      <c r="Q6" s="5">
        <f>HPF1516BL</f>
        <v>192315.50949200001</v>
      </c>
      <c r="R6" s="5">
        <f>LLFA1516BL</f>
        <v>50430.103106000002</v>
      </c>
      <c r="S6" s="5">
        <f>LDHR1516BL</f>
        <v>1822037.549908</v>
      </c>
      <c r="T6" s="6">
        <f t="shared" si="1"/>
        <v>32682430.191011</v>
      </c>
      <c r="U6" s="5">
        <f>LWP1516RSG</f>
        <v>513077.70901499997</v>
      </c>
      <c r="V6" s="5">
        <f>UTFUND1516RSG</f>
        <v>17671598.642958</v>
      </c>
      <c r="W6" s="5">
        <f>LTFUND1516RSG</f>
        <v>3659940.5576769998</v>
      </c>
      <c r="Y6" s="5">
        <f t="shared" si="2"/>
        <v>1088115.3821080001</v>
      </c>
      <c r="Z6" s="5">
        <f t="shared" si="6"/>
        <v>1088115.3821080001</v>
      </c>
      <c r="AA6" s="5">
        <f>EIF1516RSG</f>
        <v>2535872.2363900002</v>
      </c>
      <c r="AC6" s="5">
        <f>HPF1516RSG</f>
        <v>262336.63993399998</v>
      </c>
      <c r="AD6" s="5">
        <f>LLFA1516RSG</f>
        <v>68791.454356999995</v>
      </c>
      <c r="AE6" s="5">
        <f>LDHR1516RSG</f>
        <v>2592875.1023960002</v>
      </c>
      <c r="AG6" s="5">
        <f t="shared" ref="AG6:AG35" si="8">CTFREEZE21516RSG</f>
        <v>773740</v>
      </c>
      <c r="AH6" s="5">
        <f>AG6</f>
        <v>773740</v>
      </c>
      <c r="AK6" s="5">
        <f>VLOOKUP(A6,[2]CTF1516!$A$1:$C$235,3,FALSE)</f>
        <v>784957</v>
      </c>
      <c r="AL6" s="5">
        <f>SUM(AL7:AL8)</f>
        <v>784957</v>
      </c>
      <c r="AO6" s="5">
        <f>VLOOKUP(A6,[3]careact_v3!$A$1:$D$154,4,FALSE)</f>
        <v>624912</v>
      </c>
      <c r="AP6" s="5">
        <f t="shared" ref="AP6" si="9">AO6</f>
        <v>624912</v>
      </c>
      <c r="AQ6" s="5">
        <f>VLOOKUP(A6,[3]careact_v3!$A$1:$D$154,3,FALSE)</f>
        <v>430754</v>
      </c>
      <c r="AR6" s="5">
        <f t="shared" ref="AR6" si="10">AQ6</f>
        <v>430754</v>
      </c>
      <c r="AS6" s="5">
        <f>VLOOKUP(A6,[4]FWMA!$A$1:$C$153,3,FALSE)</f>
        <v>27054</v>
      </c>
      <c r="AT6" s="5">
        <f t="shared" ref="AT6" si="11">AS6</f>
        <v>27054</v>
      </c>
      <c r="AU6" s="5">
        <f>VLOOKUP(A6,[5]SUDS2!$A$1:$C$153,3,FALSE)</f>
        <v>9232.5479369999994</v>
      </c>
      <c r="AV6" s="5">
        <f t="shared" ref="AV6" si="12">AU6</f>
        <v>9232.5479369999994</v>
      </c>
      <c r="AW6" s="5">
        <f>VLOOKUP(A6,[6]COFA!$A$1:$C$327,3,FALSE)</f>
        <v>693.23</v>
      </c>
      <c r="AX6" s="5">
        <f t="shared" ref="AX6" si="13">AW6</f>
        <v>693.23</v>
      </c>
      <c r="AY6" s="6">
        <f t="shared" si="3"/>
        <v>31043950.502772</v>
      </c>
      <c r="AZ6" s="6">
        <f t="shared" si="4"/>
        <v>63726380.693783</v>
      </c>
      <c r="BA6" s="26">
        <f>VLOOKUP(A6,[7]Sheet1!$A$1:$P$742,16,FALSE)</f>
        <v>63794243.545846999</v>
      </c>
      <c r="BB6" s="26" t="b">
        <f t="shared" si="7"/>
        <v>0</v>
      </c>
      <c r="BC6" s="5">
        <f t="shared" ref="BC6" si="14">BC8</f>
        <v>27305391.649945002</v>
      </c>
      <c r="BD6" s="5">
        <f t="shared" ref="BD6" si="15">BD7</f>
        <v>5377038.541065</v>
      </c>
      <c r="BH6" s="5">
        <f t="shared" ref="BH6" si="16">BH8</f>
        <v>26654346.860514361</v>
      </c>
      <c r="BI6" s="5">
        <f t="shared" ref="BI6" si="17">BI7</f>
        <v>4389603.6422576327</v>
      </c>
    </row>
    <row r="7" spans="1:66" s="11" customFormat="1" ht="12.75" x14ac:dyDescent="0.2">
      <c r="A7" s="8" t="s">
        <v>12</v>
      </c>
      <c r="B7" s="8" t="s">
        <v>13</v>
      </c>
      <c r="C7" s="8" t="s">
        <v>7</v>
      </c>
      <c r="D7" s="8"/>
      <c r="E7" s="8"/>
      <c r="F7" s="37">
        <f>VLOOKUP(A7,[1]Sheet1!$A$6:$C$740,3,FALSE)</f>
        <v>10387694.765135</v>
      </c>
      <c r="G7" s="8"/>
      <c r="H7" s="9"/>
      <c r="I7" s="9">
        <f>LTFUND1516BL</f>
        <v>5042447.1578660002</v>
      </c>
      <c r="J7" s="9"/>
      <c r="K7" s="9">
        <f t="shared" si="0"/>
        <v>142275.87370699999</v>
      </c>
      <c r="L7" s="9">
        <f t="shared" si="5"/>
        <v>142275.87370699999</v>
      </c>
      <c r="M7" s="9"/>
      <c r="N7" s="9"/>
      <c r="O7" s="9"/>
      <c r="P7" s="9"/>
      <c r="Q7" s="9">
        <f>HPF1516BL</f>
        <v>192315.50949200001</v>
      </c>
      <c r="R7" s="9"/>
      <c r="S7" s="9"/>
      <c r="T7" s="10">
        <f t="shared" si="1"/>
        <v>5377038.541065</v>
      </c>
      <c r="U7" s="9"/>
      <c r="V7" s="9"/>
      <c r="W7" s="9">
        <f>LTFUND1516RSG</f>
        <v>3659940.5576769998</v>
      </c>
      <c r="X7" s="9"/>
      <c r="Y7" s="9">
        <f t="shared" si="2"/>
        <v>197673.559113</v>
      </c>
      <c r="Z7" s="9">
        <f t="shared" si="6"/>
        <v>197673.559113</v>
      </c>
      <c r="AA7" s="9"/>
      <c r="AB7" s="9"/>
      <c r="AC7" s="9">
        <f>HPF1516RSG</f>
        <v>262336.63993399998</v>
      </c>
      <c r="AD7" s="9"/>
      <c r="AE7" s="9"/>
      <c r="AF7" s="9"/>
      <c r="AG7" s="9">
        <f t="shared" si="8"/>
        <v>133512.05774600001</v>
      </c>
      <c r="AH7" s="9">
        <f t="shared" ref="AH7:AH35" si="18">AG7</f>
        <v>133512.05774600001</v>
      </c>
      <c r="AI7" s="9"/>
      <c r="AJ7" s="9"/>
      <c r="AK7" s="9"/>
      <c r="AL7" s="9">
        <f>F7/F6*AK6</f>
        <v>135447.59778763229</v>
      </c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>
        <f t="shared" ref="AX7" si="19">AW6</f>
        <v>693.23</v>
      </c>
      <c r="AY7" s="10">
        <f t="shared" si="3"/>
        <v>4389603.6422576327</v>
      </c>
      <c r="AZ7" s="10">
        <f t="shared" si="4"/>
        <v>9766642.1833226327</v>
      </c>
      <c r="BA7" s="26">
        <f>VLOOKUP(A7,[7]Sheet1!$A$1:$P$742,16,FALSE)</f>
        <v>9766642.1833229996</v>
      </c>
      <c r="BB7" s="26" t="b">
        <f t="shared" si="7"/>
        <v>1</v>
      </c>
      <c r="BC7" s="9"/>
      <c r="BD7" s="9">
        <f>I7+L7+Q7</f>
        <v>5377038.541065</v>
      </c>
      <c r="BE7" s="9"/>
      <c r="BF7" s="9"/>
      <c r="BG7" s="9"/>
      <c r="BH7" s="9"/>
      <c r="BI7" s="9">
        <f>W7+Z7+AC7+AH7+AI7+AL7+AN7+AX7</f>
        <v>4389603.6422576327</v>
      </c>
      <c r="BJ7" s="9"/>
      <c r="BK7" s="9"/>
      <c r="BL7" s="9"/>
    </row>
    <row r="8" spans="1:66" s="15" customFormat="1" ht="12.75" x14ac:dyDescent="0.2">
      <c r="A8" s="12" t="s">
        <v>14</v>
      </c>
      <c r="B8" s="12" t="s">
        <v>15</v>
      </c>
      <c r="C8" s="12" t="s">
        <v>7</v>
      </c>
      <c r="D8" s="12"/>
      <c r="E8" s="12"/>
      <c r="F8" s="38">
        <f>VLOOKUP(A8,[1]Sheet1!$A$6:$C$740,3,FALSE)</f>
        <v>49811923.780633003</v>
      </c>
      <c r="G8" s="12"/>
      <c r="H8" s="13">
        <f>UTFUND1516BL</f>
        <v>22316477.184781</v>
      </c>
      <c r="I8" s="13"/>
      <c r="J8" s="13"/>
      <c r="K8" s="13">
        <f t="shared" si="0"/>
        <v>640896.98652799998</v>
      </c>
      <c r="L8" s="13">
        <f t="shared" si="5"/>
        <v>640896.98652799998</v>
      </c>
      <c r="M8" s="13">
        <f>EIF1516BL</f>
        <v>2475549.8256219998</v>
      </c>
      <c r="N8" s="13"/>
      <c r="O8" s="13"/>
      <c r="P8" s="13"/>
      <c r="Q8" s="13"/>
      <c r="R8" s="13">
        <f>LLFA1516BL</f>
        <v>50430.103106000002</v>
      </c>
      <c r="S8" s="13">
        <f>LDHR1516BL</f>
        <v>1822037.549908</v>
      </c>
      <c r="T8" s="14">
        <f t="shared" si="1"/>
        <v>27305391.649945002</v>
      </c>
      <c r="U8" s="13">
        <f>LWP1516RSG</f>
        <v>513077.70901499997</v>
      </c>
      <c r="V8" s="13">
        <f>UTFUND1516RSG</f>
        <v>17671598.642958</v>
      </c>
      <c r="W8" s="13"/>
      <c r="X8" s="13"/>
      <c r="Y8" s="13">
        <f t="shared" si="2"/>
        <v>890441.82299500005</v>
      </c>
      <c r="Z8" s="13">
        <f t="shared" si="6"/>
        <v>890441.82299500005</v>
      </c>
      <c r="AA8" s="13">
        <f>EIF1516RSG</f>
        <v>2535872.2363900002</v>
      </c>
      <c r="AB8" s="13"/>
      <c r="AC8" s="13"/>
      <c r="AD8" s="13">
        <f>LLFA1516RSG</f>
        <v>68791.454356999995</v>
      </c>
      <c r="AE8" s="13">
        <f>LDHR1516RSG</f>
        <v>2592875.1023960002</v>
      </c>
      <c r="AF8" s="13"/>
      <c r="AG8" s="13">
        <f t="shared" si="8"/>
        <v>640227.94225399999</v>
      </c>
      <c r="AH8" s="13">
        <f t="shared" si="18"/>
        <v>640227.94225399999</v>
      </c>
      <c r="AI8" s="13"/>
      <c r="AJ8" s="13"/>
      <c r="AK8" s="13"/>
      <c r="AL8" s="13">
        <f>F8/F6*AK6</f>
        <v>649509.40221236774</v>
      </c>
      <c r="AM8" s="13"/>
      <c r="AN8" s="13"/>
      <c r="AO8" s="13"/>
      <c r="AP8" s="13">
        <f t="shared" ref="AP8" si="20">AO6</f>
        <v>624912</v>
      </c>
      <c r="AQ8" s="13"/>
      <c r="AR8" s="13">
        <f t="shared" ref="AR8" si="21">AQ6</f>
        <v>430754</v>
      </c>
      <c r="AS8" s="13"/>
      <c r="AT8" s="13">
        <f t="shared" ref="AT8" si="22">AS6</f>
        <v>27054</v>
      </c>
      <c r="AU8" s="13"/>
      <c r="AV8" s="13">
        <f t="shared" ref="AV8" si="23">AU6</f>
        <v>9232.5479369999994</v>
      </c>
      <c r="AW8" s="13"/>
      <c r="AX8" s="13"/>
      <c r="AY8" s="14">
        <f t="shared" si="3"/>
        <v>26654346.860514365</v>
      </c>
      <c r="AZ8" s="14">
        <f t="shared" si="4"/>
        <v>53959738.510459363</v>
      </c>
      <c r="BA8" s="26">
        <f>VLOOKUP(A8,[7]Sheet1!$A$1:$P$742,16,FALSE)</f>
        <v>54027601.362524003</v>
      </c>
      <c r="BB8" s="26" t="b">
        <f t="shared" si="7"/>
        <v>0</v>
      </c>
      <c r="BC8" s="13">
        <f>H8+L8+M8+R8+S8</f>
        <v>27305391.649945002</v>
      </c>
      <c r="BD8" s="13"/>
      <c r="BE8" s="13"/>
      <c r="BF8" s="13"/>
      <c r="BG8" s="13"/>
      <c r="BH8" s="13">
        <f>U8+V8+Z8+AA8+AD8+AE8+AH8+AI8+AJ8+AL8+AN8+AP8+AR8+AT8+AV8</f>
        <v>26654346.860514361</v>
      </c>
      <c r="BI8" s="13"/>
      <c r="BJ8" s="13"/>
      <c r="BK8" s="13"/>
      <c r="BL8" s="13"/>
    </row>
    <row r="9" spans="1:66" ht="12.75" x14ac:dyDescent="0.2">
      <c r="A9" s="1" t="s">
        <v>16</v>
      </c>
      <c r="B9" s="1" t="s">
        <v>17</v>
      </c>
      <c r="C9" s="1"/>
      <c r="D9" s="1" t="s">
        <v>7</v>
      </c>
      <c r="E9" s="1"/>
      <c r="F9" s="4">
        <f>VLOOKUP(A9,[1]Sheet1!$A$6:$C$740,3,FALSE)</f>
        <v>321574253.24648201</v>
      </c>
      <c r="G9" s="1"/>
      <c r="H9" s="5">
        <f>UTFUND1516BL</f>
        <v>119187600.92058399</v>
      </c>
      <c r="I9" s="5">
        <f>LTFUND1516BL</f>
        <v>25599739.022868</v>
      </c>
      <c r="K9" s="5">
        <f t="shared" si="0"/>
        <v>1453625.101121</v>
      </c>
      <c r="L9" s="5">
        <f t="shared" si="5"/>
        <v>1453625.101121</v>
      </c>
      <c r="M9" s="5">
        <f>EIF1516BL</f>
        <v>9131358.9338460006</v>
      </c>
      <c r="Q9" s="5">
        <f>HPF1516BL</f>
        <v>499173.34798399999</v>
      </c>
      <c r="R9" s="5">
        <f>LLFA1516BL</f>
        <v>55535.372802999998</v>
      </c>
      <c r="S9" s="5">
        <f>LDHR1516BL</f>
        <v>6325842.9721640004</v>
      </c>
      <c r="T9" s="6">
        <f t="shared" si="1"/>
        <v>162252875.67137</v>
      </c>
      <c r="U9" s="5">
        <f>LWP1516RSG</f>
        <v>2446328.3989309999</v>
      </c>
      <c r="V9" s="5">
        <f>UTFUND1516RSG</f>
        <v>94674195.147995993</v>
      </c>
      <c r="W9" s="5">
        <f>LTFUND1516RSG</f>
        <v>18580962.810800001</v>
      </c>
      <c r="Y9" s="5">
        <f t="shared" si="2"/>
        <v>2019620.332442</v>
      </c>
      <c r="Z9" s="5">
        <f t="shared" si="6"/>
        <v>2019620.332442</v>
      </c>
      <c r="AA9" s="5">
        <f>EIF1516RSG</f>
        <v>9353865.2953760009</v>
      </c>
      <c r="AC9" s="5">
        <f>HPF1516RSG</f>
        <v>680919.90708699997</v>
      </c>
      <c r="AD9" s="5">
        <f>LLFA1516RSG</f>
        <v>75755.527514000001</v>
      </c>
      <c r="AE9" s="5">
        <f>LDHR1516RSG</f>
        <v>9002076.1345000006</v>
      </c>
      <c r="AG9" s="5">
        <f t="shared" si="8"/>
        <v>1524478</v>
      </c>
      <c r="AH9" s="5">
        <f t="shared" si="18"/>
        <v>1524478</v>
      </c>
      <c r="AK9" s="5">
        <f>VLOOKUP(A9,[2]CTF1516!$A$1:$C$235,3,FALSE)</f>
        <v>1531990</v>
      </c>
      <c r="AL9" s="5">
        <f>SUM(AL10:AL11)</f>
        <v>1531990</v>
      </c>
      <c r="AO9" s="5">
        <f>VLOOKUP(A9,[3]careact_v3!$A$1:$D$154,4,FALSE)</f>
        <v>2039951</v>
      </c>
      <c r="AP9" s="5">
        <f t="shared" ref="AP9" si="24">AO9</f>
        <v>2039951</v>
      </c>
      <c r="AQ9" s="5">
        <f>VLOOKUP(A9,[3]careact_v3!$A$1:$D$154,3,FALSE)</f>
        <v>775655</v>
      </c>
      <c r="AR9" s="5">
        <f t="shared" ref="AR9" si="25">AQ9</f>
        <v>775655</v>
      </c>
      <c r="AS9" s="5">
        <f>VLOOKUP(A9,[4]FWMA!$A$1:$C$153,3,FALSE)</f>
        <v>55750</v>
      </c>
      <c r="AT9" s="5">
        <f t="shared" ref="AT9" si="26">AS9</f>
        <v>55750</v>
      </c>
      <c r="AU9" s="5">
        <f>VLOOKUP(A9,[5]SUDS2!$A$1:$C$153,3,FALSE)</f>
        <v>13848.821900000001</v>
      </c>
      <c r="AV9" s="5">
        <f t="shared" ref="AV9" si="27">AU9</f>
        <v>13848.821900000001</v>
      </c>
      <c r="AW9" s="5">
        <f>VLOOKUP(A9,[6]COFA!$A$1:$C$327,3,FALSE)</f>
        <v>693.23</v>
      </c>
      <c r="AX9" s="5">
        <f t="shared" ref="AX9" si="28">AW9</f>
        <v>693.23</v>
      </c>
      <c r="AY9" s="6">
        <f t="shared" si="3"/>
        <v>142776089.60654598</v>
      </c>
      <c r="AZ9" s="6">
        <f t="shared" si="4"/>
        <v>305028965.27791595</v>
      </c>
      <c r="BA9" s="26">
        <f>VLOOKUP(A9,[7]Sheet1!$A$1:$P$742,16,FALSE)</f>
        <v>305104335.02601701</v>
      </c>
      <c r="BB9" s="26" t="b">
        <f t="shared" si="7"/>
        <v>0</v>
      </c>
      <c r="BC9" s="5">
        <f t="shared" ref="BC9" si="29">BC11</f>
        <v>135907706.47953498</v>
      </c>
      <c r="BD9" s="5">
        <f t="shared" ref="BD9" si="30">BD10</f>
        <v>26345169.191835001</v>
      </c>
      <c r="BH9" s="5">
        <f t="shared" ref="BH9" si="31">BH11</f>
        <v>122649813.75175795</v>
      </c>
      <c r="BI9" s="5">
        <f t="shared" ref="BI9" si="32">BI10</f>
        <v>20126275.85478802</v>
      </c>
    </row>
    <row r="10" spans="1:66" s="11" customFormat="1" ht="12.75" x14ac:dyDescent="0.2">
      <c r="A10" s="8" t="s">
        <v>18</v>
      </c>
      <c r="B10" s="8" t="s">
        <v>19</v>
      </c>
      <c r="C10" s="8" t="s">
        <v>7</v>
      </c>
      <c r="D10" s="8"/>
      <c r="E10" s="8"/>
      <c r="F10" s="37">
        <f>VLOOKUP(A10,[1]Sheet1!$A$6:$C$740,3,FALSE)</f>
        <v>54873729.163295001</v>
      </c>
      <c r="G10" s="8"/>
      <c r="H10" s="9"/>
      <c r="I10" s="9">
        <f>LTFUND1516BL</f>
        <v>25599739.022868</v>
      </c>
      <c r="J10" s="9"/>
      <c r="K10" s="9">
        <f t="shared" si="0"/>
        <v>246256.82098300001</v>
      </c>
      <c r="L10" s="9">
        <f t="shared" si="5"/>
        <v>246256.82098300001</v>
      </c>
      <c r="M10" s="9"/>
      <c r="N10" s="9"/>
      <c r="O10" s="9"/>
      <c r="P10" s="9"/>
      <c r="Q10" s="9">
        <f>HPF1516BL</f>
        <v>499173.34798399999</v>
      </c>
      <c r="R10" s="9"/>
      <c r="S10" s="9"/>
      <c r="T10" s="10">
        <f t="shared" si="1"/>
        <v>26345169.191835001</v>
      </c>
      <c r="U10" s="9"/>
      <c r="V10" s="9"/>
      <c r="W10" s="9">
        <f>LTFUND1516RSG</f>
        <v>18580962.810800001</v>
      </c>
      <c r="X10" s="9"/>
      <c r="Y10" s="9">
        <f t="shared" si="2"/>
        <v>342141.36937799997</v>
      </c>
      <c r="Z10" s="9">
        <f t="shared" si="6"/>
        <v>342141.36937799997</v>
      </c>
      <c r="AA10" s="9"/>
      <c r="AB10" s="9"/>
      <c r="AC10" s="9">
        <f>HPF1516RSG</f>
        <v>680919.90708699997</v>
      </c>
      <c r="AD10" s="9"/>
      <c r="AE10" s="9"/>
      <c r="AF10" s="9"/>
      <c r="AG10" s="9">
        <f t="shared" si="8"/>
        <v>260138.341434</v>
      </c>
      <c r="AH10" s="9">
        <f t="shared" si="18"/>
        <v>260138.341434</v>
      </c>
      <c r="AI10" s="9"/>
      <c r="AJ10" s="9"/>
      <c r="AK10" s="9"/>
      <c r="AL10" s="9">
        <f>F10/F9*AK9</f>
        <v>261420.19608902247</v>
      </c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>
        <f t="shared" ref="AX10" si="33">AW9</f>
        <v>693.23</v>
      </c>
      <c r="AY10" s="10">
        <f t="shared" si="3"/>
        <v>20126275.85478802</v>
      </c>
      <c r="AZ10" s="10">
        <f t="shared" si="4"/>
        <v>46471445.046623021</v>
      </c>
      <c r="BA10" s="26">
        <f>VLOOKUP(A10,[7]Sheet1!$A$1:$P$742,16,FALSE)</f>
        <v>46471445.046622001</v>
      </c>
      <c r="BB10" s="26" t="b">
        <f t="shared" si="7"/>
        <v>1</v>
      </c>
      <c r="BC10" s="9"/>
      <c r="BD10" s="9">
        <f>I10+L10+Q10</f>
        <v>26345169.191835001</v>
      </c>
      <c r="BE10" s="9"/>
      <c r="BF10" s="9"/>
      <c r="BG10" s="9"/>
      <c r="BH10" s="9"/>
      <c r="BI10" s="9">
        <f>W10+Z10+AC10+AH10+AI10+AL10+AN10+AX10</f>
        <v>20126275.85478802</v>
      </c>
      <c r="BJ10" s="9"/>
      <c r="BK10" s="9"/>
      <c r="BL10" s="9"/>
    </row>
    <row r="11" spans="1:66" s="15" customFormat="1" ht="12.75" x14ac:dyDescent="0.2">
      <c r="A11" s="12" t="s">
        <v>20</v>
      </c>
      <c r="B11" s="12" t="s">
        <v>21</v>
      </c>
      <c r="C11" s="12" t="s">
        <v>7</v>
      </c>
      <c r="D11" s="12"/>
      <c r="E11" s="12"/>
      <c r="F11" s="38">
        <f>VLOOKUP(A11,[1]Sheet1!$A$6:$C$740,3,FALSE)</f>
        <v>266700524.08318701</v>
      </c>
      <c r="G11" s="12"/>
      <c r="H11" s="13">
        <f>UTFUND1516BL</f>
        <v>119187600.92058399</v>
      </c>
      <c r="I11" s="13"/>
      <c r="J11" s="13"/>
      <c r="K11" s="13">
        <f t="shared" si="0"/>
        <v>1207368.2801379999</v>
      </c>
      <c r="L11" s="13">
        <f t="shared" si="5"/>
        <v>1207368.2801379999</v>
      </c>
      <c r="M11" s="13">
        <f>EIF1516BL</f>
        <v>9131358.9338460006</v>
      </c>
      <c r="N11" s="13"/>
      <c r="O11" s="13"/>
      <c r="P11" s="13"/>
      <c r="Q11" s="13"/>
      <c r="R11" s="13">
        <f>LLFA1516BL</f>
        <v>55535.372802999998</v>
      </c>
      <c r="S11" s="13">
        <f>LDHR1516BL</f>
        <v>6325842.9721640004</v>
      </c>
      <c r="T11" s="14">
        <f t="shared" si="1"/>
        <v>135907706.47953498</v>
      </c>
      <c r="U11" s="13">
        <f>LWP1516RSG</f>
        <v>2446328.3989309999</v>
      </c>
      <c r="V11" s="13">
        <f>UTFUND1516RSG</f>
        <v>94674195.147995993</v>
      </c>
      <c r="W11" s="13"/>
      <c r="X11" s="13"/>
      <c r="Y11" s="13">
        <f t="shared" si="2"/>
        <v>1677478.963064</v>
      </c>
      <c r="Z11" s="13">
        <f t="shared" si="6"/>
        <v>1677478.963064</v>
      </c>
      <c r="AA11" s="13">
        <f>EIF1516RSG</f>
        <v>9353865.2953760009</v>
      </c>
      <c r="AB11" s="13"/>
      <c r="AC11" s="13"/>
      <c r="AD11" s="13">
        <f>LLFA1516RSG</f>
        <v>75755.527514000001</v>
      </c>
      <c r="AE11" s="13">
        <f>LDHR1516RSG</f>
        <v>9002076.1345000006</v>
      </c>
      <c r="AF11" s="13"/>
      <c r="AG11" s="13">
        <f t="shared" si="8"/>
        <v>1264339.6585659999</v>
      </c>
      <c r="AH11" s="13">
        <f t="shared" si="18"/>
        <v>1264339.6585659999</v>
      </c>
      <c r="AI11" s="13"/>
      <c r="AJ11" s="13"/>
      <c r="AK11" s="13"/>
      <c r="AL11" s="13">
        <f>F11/F9*AK9</f>
        <v>1270569.8039109774</v>
      </c>
      <c r="AM11" s="13"/>
      <c r="AN11" s="13"/>
      <c r="AO11" s="13"/>
      <c r="AP11" s="13">
        <f t="shared" ref="AP11" si="34">AO9</f>
        <v>2039951</v>
      </c>
      <c r="AQ11" s="13"/>
      <c r="AR11" s="13">
        <f t="shared" ref="AR11" si="35">AQ9</f>
        <v>775655</v>
      </c>
      <c r="AS11" s="13"/>
      <c r="AT11" s="13">
        <f t="shared" ref="AT11" si="36">AS9</f>
        <v>55750</v>
      </c>
      <c r="AU11" s="13"/>
      <c r="AV11" s="13">
        <f t="shared" ref="AV11" si="37">AU9</f>
        <v>13848.821900000001</v>
      </c>
      <c r="AW11" s="13"/>
      <c r="AX11" s="13"/>
      <c r="AY11" s="14">
        <f t="shared" si="3"/>
        <v>122649813.75175796</v>
      </c>
      <c r="AZ11" s="14">
        <f t="shared" si="4"/>
        <v>258557520.23129296</v>
      </c>
      <c r="BA11" s="26">
        <f>VLOOKUP(A11,[7]Sheet1!$A$1:$P$742,16,FALSE)</f>
        <v>258632889.97939399</v>
      </c>
      <c r="BB11" s="26" t="b">
        <f t="shared" si="7"/>
        <v>0</v>
      </c>
      <c r="BC11" s="13">
        <f>H11+L11+M11+R11+S11</f>
        <v>135907706.47953498</v>
      </c>
      <c r="BD11" s="13"/>
      <c r="BE11" s="13"/>
      <c r="BF11" s="13"/>
      <c r="BG11" s="13"/>
      <c r="BH11" s="13">
        <f>U11+V11+Z11+AA11+AD11+AE11+AH11+AI11+AJ11+AL11+AN11+AP11+AR11+AT11+AV11</f>
        <v>122649813.75175795</v>
      </c>
      <c r="BI11" s="13"/>
      <c r="BJ11" s="13"/>
      <c r="BK11" s="13"/>
      <c r="BL11" s="13"/>
    </row>
    <row r="12" spans="1:66" ht="12.75" x14ac:dyDescent="0.2">
      <c r="A12" s="1" t="s">
        <v>22</v>
      </c>
      <c r="B12" s="1" t="s">
        <v>23</v>
      </c>
      <c r="C12" s="1"/>
      <c r="D12" s="1" t="s">
        <v>7</v>
      </c>
      <c r="E12" s="1"/>
      <c r="F12" s="4">
        <f>VLOOKUP(A12,[1]Sheet1!$A$6:$C$740,3,FALSE)</f>
        <v>111045681.222424</v>
      </c>
      <c r="G12" s="1"/>
      <c r="H12" s="5">
        <f>UTFUND1516BL</f>
        <v>42711947.269392997</v>
      </c>
      <c r="I12" s="5">
        <f>LTFUND1516BL</f>
        <v>8493606.1249979995</v>
      </c>
      <c r="K12" s="5">
        <f t="shared" si="0"/>
        <v>879897.79799300001</v>
      </c>
      <c r="L12" s="5">
        <f t="shared" si="5"/>
        <v>879897.79799300001</v>
      </c>
      <c r="M12" s="5">
        <f>EIF1516BL</f>
        <v>4361206.669609</v>
      </c>
      <c r="Q12" s="5">
        <f>HPF1516BL</f>
        <v>33995.700369999999</v>
      </c>
      <c r="R12" s="5">
        <f>LLFA1516BL</f>
        <v>50222.571817999997</v>
      </c>
      <c r="S12" s="5">
        <f>LDHR1516BL</f>
        <v>2275835.4268490002</v>
      </c>
      <c r="T12" s="6">
        <f t="shared" si="1"/>
        <v>58806711.56103</v>
      </c>
      <c r="U12" s="5">
        <f>LWP1516RSG</f>
        <v>769833.03104000003</v>
      </c>
      <c r="V12" s="5">
        <f>UTFUND1516RSG</f>
        <v>34034178.866775997</v>
      </c>
      <c r="W12" s="5">
        <f>LTFUND1516RSG</f>
        <v>6164882.3606049996</v>
      </c>
      <c r="Y12" s="5">
        <f t="shared" si="2"/>
        <v>1222501.9242769999</v>
      </c>
      <c r="Z12" s="5">
        <f t="shared" si="6"/>
        <v>1222501.9242769999</v>
      </c>
      <c r="AA12" s="5">
        <f>EIF1516RSG</f>
        <v>4467477.4048809996</v>
      </c>
      <c r="AC12" s="5">
        <f>HPF1516RSG</f>
        <v>46373.367550000003</v>
      </c>
      <c r="AD12" s="5">
        <f>LLFA1516RSG</f>
        <v>68508.361952000007</v>
      </c>
      <c r="AE12" s="5">
        <f>LDHR1516RSG</f>
        <v>3238658.2898499998</v>
      </c>
      <c r="AG12" s="5">
        <f t="shared" si="8"/>
        <v>866269</v>
      </c>
      <c r="AH12" s="5">
        <f t="shared" si="18"/>
        <v>866269</v>
      </c>
      <c r="AK12" s="5">
        <f>VLOOKUP(A12,[2]CTF1516!$A$1:$C$235,3,FALSE)</f>
        <v>897935</v>
      </c>
      <c r="AL12" s="5">
        <f>SUM(AL13:AL14)</f>
        <v>897935.00000000815</v>
      </c>
      <c r="AO12" s="5">
        <f>VLOOKUP(A12,[3]careact_v3!$A$1:$D$154,4,FALSE)</f>
        <v>858778</v>
      </c>
      <c r="AP12" s="5">
        <f t="shared" ref="AP12" si="38">AO12</f>
        <v>858778</v>
      </c>
      <c r="AQ12" s="5">
        <f>VLOOKUP(A12,[3]careact_v3!$A$1:$D$154,3,FALSE)</f>
        <v>499488</v>
      </c>
      <c r="AR12" s="5">
        <f t="shared" ref="AR12" si="39">AQ12</f>
        <v>499488</v>
      </c>
      <c r="AS12" s="5">
        <f>VLOOKUP(A12,[4]FWMA!$A$1:$C$153,3,FALSE)</f>
        <v>25916</v>
      </c>
      <c r="AT12" s="5">
        <f t="shared" ref="AT12" si="40">AS12</f>
        <v>25916</v>
      </c>
      <c r="AU12" s="5">
        <f>VLOOKUP(A12,[5]SUDS2!$A$1:$C$153,3,FALSE)</f>
        <v>9232.5479369999994</v>
      </c>
      <c r="AV12" s="5">
        <f t="shared" ref="AV12" si="41">AU12</f>
        <v>9232.5479369999994</v>
      </c>
      <c r="AW12" s="5">
        <f>VLOOKUP(A12,[6]COFA!$A$1:$C$327,3,FALSE)</f>
        <v>693.23</v>
      </c>
      <c r="AX12" s="5">
        <f t="shared" ref="AX12" si="42">AW12</f>
        <v>693.23</v>
      </c>
      <c r="AY12" s="6">
        <f t="shared" si="3"/>
        <v>53170725.384867996</v>
      </c>
      <c r="AZ12" s="6">
        <f t="shared" si="4"/>
        <v>111977436.945898</v>
      </c>
      <c r="BA12" s="26">
        <f>VLOOKUP(A12,[7]Sheet1!$A$1:$P$742,16,FALSE)</f>
        <v>112045299.797959</v>
      </c>
      <c r="BB12" s="26" t="b">
        <f t="shared" si="7"/>
        <v>0</v>
      </c>
      <c r="BC12" s="5">
        <f t="shared" ref="BC12" si="43">BC14</f>
        <v>50142294.690775</v>
      </c>
      <c r="BD12" s="5">
        <f t="shared" ref="BD12" si="44">BD13</f>
        <v>8664416.8702550009</v>
      </c>
      <c r="BH12" s="5">
        <f t="shared" ref="BH12" si="45">BH14</f>
        <v>46492434.197877765</v>
      </c>
      <c r="BI12" s="5">
        <f t="shared" ref="BI12" si="46">BI13</f>
        <v>6678291.1869902397</v>
      </c>
    </row>
    <row r="13" spans="1:66" s="11" customFormat="1" ht="12.75" x14ac:dyDescent="0.2">
      <c r="A13" s="8" t="s">
        <v>24</v>
      </c>
      <c r="B13" s="8" t="s">
        <v>25</v>
      </c>
      <c r="C13" s="8" t="s">
        <v>7</v>
      </c>
      <c r="D13" s="8"/>
      <c r="E13" s="8"/>
      <c r="F13" s="37">
        <f>VLOOKUP(A13,[1]Sheet1!$A$6:$C$740,3,FALSE)</f>
        <v>17388584.475726001</v>
      </c>
      <c r="G13" s="8"/>
      <c r="H13" s="9"/>
      <c r="I13" s="9">
        <f>LTFUND1516BL</f>
        <v>8493606.1249979995</v>
      </c>
      <c r="J13" s="9"/>
      <c r="K13" s="9">
        <f t="shared" si="0"/>
        <v>136815.044887</v>
      </c>
      <c r="L13" s="9">
        <f t="shared" si="5"/>
        <v>136815.044887</v>
      </c>
      <c r="M13" s="9"/>
      <c r="N13" s="9"/>
      <c r="O13" s="9"/>
      <c r="P13" s="9"/>
      <c r="Q13" s="9">
        <f>HPF1516BL</f>
        <v>33995.700369999999</v>
      </c>
      <c r="R13" s="9"/>
      <c r="S13" s="9"/>
      <c r="T13" s="10">
        <f t="shared" si="1"/>
        <v>8664416.8702550009</v>
      </c>
      <c r="U13" s="9"/>
      <c r="V13" s="9"/>
      <c r="W13" s="9">
        <f>LTFUND1516RSG</f>
        <v>6164882.3606049996</v>
      </c>
      <c r="X13" s="9"/>
      <c r="Y13" s="9">
        <f t="shared" si="2"/>
        <v>190086.45779799999</v>
      </c>
      <c r="Z13" s="9">
        <f t="shared" si="6"/>
        <v>190086.45779799999</v>
      </c>
      <c r="AA13" s="9"/>
      <c r="AB13" s="9"/>
      <c r="AC13" s="9">
        <f>HPF1516RSG</f>
        <v>46373.367550000003</v>
      </c>
      <c r="AD13" s="9"/>
      <c r="AE13" s="9"/>
      <c r="AF13" s="9"/>
      <c r="AG13" s="9">
        <f t="shared" si="8"/>
        <v>135648.604425</v>
      </c>
      <c r="AH13" s="9">
        <f t="shared" si="18"/>
        <v>135648.604425</v>
      </c>
      <c r="AI13" s="9"/>
      <c r="AJ13" s="9"/>
      <c r="AK13" s="9"/>
      <c r="AL13" s="9">
        <f>F13/F12*AK12</f>
        <v>140607.16661223967</v>
      </c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>
        <f t="shared" ref="AX13" si="47">AW12</f>
        <v>693.23</v>
      </c>
      <c r="AY13" s="10">
        <f t="shared" si="3"/>
        <v>6678291.1869902397</v>
      </c>
      <c r="AZ13" s="10">
        <f t="shared" si="4"/>
        <v>15342708.05724524</v>
      </c>
      <c r="BA13" s="26">
        <f>VLOOKUP(A13,[7]Sheet1!$A$1:$P$742,16,FALSE)</f>
        <v>15342708.057243999</v>
      </c>
      <c r="BB13" s="26" t="b">
        <f t="shared" si="7"/>
        <v>1</v>
      </c>
      <c r="BC13" s="9"/>
      <c r="BD13" s="9">
        <f>I13+L13+Q13</f>
        <v>8664416.8702550009</v>
      </c>
      <c r="BE13" s="9"/>
      <c r="BF13" s="9"/>
      <c r="BG13" s="9"/>
      <c r="BH13" s="9"/>
      <c r="BI13" s="9">
        <f>W13+Z13+AC13+AH13+AI13+AL13+AN13+AX13</f>
        <v>6678291.1869902397</v>
      </c>
      <c r="BJ13" s="9"/>
      <c r="BK13" s="9"/>
      <c r="BL13" s="9"/>
    </row>
    <row r="14" spans="1:66" s="15" customFormat="1" ht="12.75" x14ac:dyDescent="0.2">
      <c r="A14" s="12" t="s">
        <v>26</v>
      </c>
      <c r="B14" s="12" t="s">
        <v>27</v>
      </c>
      <c r="C14" s="12" t="s">
        <v>7</v>
      </c>
      <c r="D14" s="12"/>
      <c r="E14" s="12"/>
      <c r="F14" s="38">
        <f>VLOOKUP(A14,[1]Sheet1!$A$6:$C$740,3,FALSE)</f>
        <v>93657096.746699005</v>
      </c>
      <c r="G14" s="12"/>
      <c r="H14" s="13">
        <f>UTFUND1516BL</f>
        <v>42711947.269392997</v>
      </c>
      <c r="I14" s="13"/>
      <c r="J14" s="13"/>
      <c r="K14" s="13">
        <f t="shared" si="0"/>
        <v>743082.75310600002</v>
      </c>
      <c r="L14" s="13">
        <f t="shared" si="5"/>
        <v>743082.75310600002</v>
      </c>
      <c r="M14" s="13">
        <f>EIF1516BL</f>
        <v>4361206.669609</v>
      </c>
      <c r="N14" s="13"/>
      <c r="O14" s="13"/>
      <c r="P14" s="13"/>
      <c r="Q14" s="13"/>
      <c r="R14" s="13">
        <f>LLFA1516BL</f>
        <v>50222.571817999997</v>
      </c>
      <c r="S14" s="13">
        <f>LDHR1516BL</f>
        <v>2275835.4268490002</v>
      </c>
      <c r="T14" s="14">
        <f t="shared" si="1"/>
        <v>50142294.690774992</v>
      </c>
      <c r="U14" s="13">
        <f>LWP1516RSG</f>
        <v>769833.03104000003</v>
      </c>
      <c r="V14" s="13">
        <f>UTFUND1516RSG</f>
        <v>34034178.866775997</v>
      </c>
      <c r="W14" s="13"/>
      <c r="X14" s="13"/>
      <c r="Y14" s="13">
        <f t="shared" si="2"/>
        <v>1032415.4664790001</v>
      </c>
      <c r="Z14" s="13">
        <f t="shared" si="6"/>
        <v>1032415.4664790001</v>
      </c>
      <c r="AA14" s="13">
        <f>EIF1516RSG</f>
        <v>4467477.4048809996</v>
      </c>
      <c r="AB14" s="13"/>
      <c r="AC14" s="13"/>
      <c r="AD14" s="13">
        <f>LLFA1516RSG</f>
        <v>68508.361952000007</v>
      </c>
      <c r="AE14" s="13">
        <f>LDHR1516RSG</f>
        <v>3238658.2898499998</v>
      </c>
      <c r="AF14" s="13"/>
      <c r="AG14" s="13">
        <f t="shared" si="8"/>
        <v>730620.39557499997</v>
      </c>
      <c r="AH14" s="13">
        <f t="shared" si="18"/>
        <v>730620.39557499997</v>
      </c>
      <c r="AI14" s="13"/>
      <c r="AJ14" s="13"/>
      <c r="AK14" s="13"/>
      <c r="AL14" s="13">
        <f>F14/F12*AK12</f>
        <v>757327.83338776848</v>
      </c>
      <c r="AM14" s="13"/>
      <c r="AN14" s="13"/>
      <c r="AO14" s="13"/>
      <c r="AP14" s="13">
        <f t="shared" ref="AP14" si="48">AO12</f>
        <v>858778</v>
      </c>
      <c r="AQ14" s="13"/>
      <c r="AR14" s="13">
        <f t="shared" ref="AR14" si="49">AQ12</f>
        <v>499488</v>
      </c>
      <c r="AS14" s="13"/>
      <c r="AT14" s="13">
        <f t="shared" ref="AT14" si="50">AS12</f>
        <v>25916</v>
      </c>
      <c r="AU14" s="13"/>
      <c r="AV14" s="13">
        <f t="shared" ref="AV14" si="51">AU12</f>
        <v>9232.5479369999994</v>
      </c>
      <c r="AW14" s="13"/>
      <c r="AX14" s="13"/>
      <c r="AY14" s="14">
        <f t="shared" si="3"/>
        <v>46492434.197877765</v>
      </c>
      <c r="AZ14" s="14">
        <f t="shared" si="4"/>
        <v>96634728.888652757</v>
      </c>
      <c r="BA14" s="26">
        <f>VLOOKUP(A14,[7]Sheet1!$A$1:$P$742,16,FALSE)</f>
        <v>96702591.740714997</v>
      </c>
      <c r="BB14" s="26" t="b">
        <f t="shared" si="7"/>
        <v>0</v>
      </c>
      <c r="BC14" s="13">
        <f>H14+L14+M14+R14+S14</f>
        <v>50142294.690775</v>
      </c>
      <c r="BD14" s="13"/>
      <c r="BE14" s="13"/>
      <c r="BF14" s="13"/>
      <c r="BG14" s="13"/>
      <c r="BH14" s="13">
        <f>U14+V14+Z14+AA14+AD14+AE14+AH14+AI14+AJ14+AL14+AN14+AP14+AR14+AT14+AV14</f>
        <v>46492434.197877765</v>
      </c>
      <c r="BI14" s="13"/>
      <c r="BJ14" s="13"/>
      <c r="BK14" s="13"/>
      <c r="BL14" s="13"/>
    </row>
    <row r="15" spans="1:66" ht="12.75" x14ac:dyDescent="0.2">
      <c r="A15" s="1" t="s">
        <v>28</v>
      </c>
      <c r="B15" s="1" t="s">
        <v>29</v>
      </c>
      <c r="C15" s="1"/>
      <c r="D15" s="1" t="s">
        <v>7</v>
      </c>
      <c r="E15" s="1"/>
      <c r="F15" s="4">
        <f>VLOOKUP(A15,[1]Sheet1!$A$6:$C$740,3,FALSE)</f>
        <v>102970139.461796</v>
      </c>
      <c r="G15" s="1"/>
      <c r="H15" s="5">
        <f>UTFUND1516BL</f>
        <v>39789572.043591</v>
      </c>
      <c r="I15" s="5">
        <f>LTFUND1516BL</f>
        <v>7536016.1093969997</v>
      </c>
      <c r="K15" s="5">
        <f t="shared" si="0"/>
        <v>818409.18264799996</v>
      </c>
      <c r="L15" s="5">
        <f t="shared" si="5"/>
        <v>818409.18264799996</v>
      </c>
      <c r="M15" s="5">
        <f>EIF1516BL</f>
        <v>3965403.1083229999</v>
      </c>
      <c r="Q15" s="5">
        <f>HPF1516BL</f>
        <v>56076.199341</v>
      </c>
      <c r="R15" s="5">
        <f>LLFA1516BL</f>
        <v>51550.772063999997</v>
      </c>
      <c r="S15" s="5">
        <f>LDHR1516BL</f>
        <v>3472341.7133940002</v>
      </c>
      <c r="T15" s="6">
        <f t="shared" si="1"/>
        <v>55689369.128758006</v>
      </c>
      <c r="U15" s="5">
        <f>LWP1516RSG</f>
        <v>724528.45026299998</v>
      </c>
      <c r="V15" s="5">
        <f>UTFUND1516RSG</f>
        <v>31698173.565164</v>
      </c>
      <c r="W15" s="5">
        <f>LTFUND1516RSG</f>
        <v>5469838.381759</v>
      </c>
      <c r="Y15" s="5">
        <f t="shared" si="2"/>
        <v>1137071.6041280001</v>
      </c>
      <c r="Z15" s="5">
        <f t="shared" si="6"/>
        <v>1137071.6041280001</v>
      </c>
      <c r="AA15" s="5">
        <f>EIF1516RSG</f>
        <v>4062029.1881889999</v>
      </c>
      <c r="AC15" s="5">
        <f>HPF1516RSG</f>
        <v>76493.267517999993</v>
      </c>
      <c r="AD15" s="5">
        <f>LLFA1516RSG</f>
        <v>70320.153342999998</v>
      </c>
      <c r="AE15" s="5">
        <f>LDHR1516RSG</f>
        <v>4941362.6937170001</v>
      </c>
      <c r="AG15" s="5">
        <f t="shared" si="8"/>
        <v>813548</v>
      </c>
      <c r="AH15" s="5">
        <f t="shared" si="18"/>
        <v>813548</v>
      </c>
      <c r="AJ15" s="5">
        <f t="shared" ref="AJ15:AJ29" si="52">CRC1516RSG</f>
        <v>-93288</v>
      </c>
      <c r="AK15" s="5">
        <f>VLOOKUP(A15,[2]CTF1516!$A$1:$C$235,3,FALSE)</f>
        <v>818986</v>
      </c>
      <c r="AL15" s="5">
        <f>SUM(AL16:AL17)</f>
        <v>818985.99999999988</v>
      </c>
      <c r="AO15" s="5">
        <f>VLOOKUP(A15,[3]careact_v3!$A$1:$D$154,4,FALSE)</f>
        <v>848071</v>
      </c>
      <c r="AP15" s="5">
        <f t="shared" ref="AP15" si="53">AO15</f>
        <v>848071</v>
      </c>
      <c r="AQ15" s="5">
        <f>VLOOKUP(A15,[3]careact_v3!$A$1:$D$154,3,FALSE)</f>
        <v>462046</v>
      </c>
      <c r="AR15" s="5">
        <f t="shared" ref="AR15" si="54">AQ15</f>
        <v>462046</v>
      </c>
      <c r="AS15" s="5">
        <f>VLOOKUP(A15,[4]FWMA!$A$1:$C$153,3,FALSE)</f>
        <v>33344</v>
      </c>
      <c r="AT15" s="5">
        <f t="shared" ref="AT15" si="55">AS15</f>
        <v>33344</v>
      </c>
      <c r="AU15" s="5">
        <f>VLOOKUP(A15,[5]SUDS2!$A$1:$C$153,3,FALSE)</f>
        <v>9232.5479369999994</v>
      </c>
      <c r="AV15" s="5">
        <f t="shared" ref="AV15" si="56">AU15</f>
        <v>9232.5479369999994</v>
      </c>
      <c r="AW15" s="5">
        <f>VLOOKUP(A15,[6]COFA!$A$1:$C$327,3,FALSE)</f>
        <v>693.23</v>
      </c>
      <c r="AX15" s="5">
        <f t="shared" ref="AX15" si="57">AW15</f>
        <v>693.23</v>
      </c>
      <c r="AY15" s="6">
        <f t="shared" si="3"/>
        <v>51072450.082018003</v>
      </c>
      <c r="AZ15" s="6">
        <f t="shared" si="4"/>
        <v>106761819.210776</v>
      </c>
      <c r="BA15" s="26">
        <f>VLOOKUP(A15,[7]Sheet1!$A$1:$P$742,16,FALSE)</f>
        <v>106829682.062838</v>
      </c>
      <c r="BB15" s="26" t="b">
        <f t="shared" si="7"/>
        <v>0</v>
      </c>
      <c r="BC15" s="5">
        <f t="shared" ref="BC15" si="58">BC17</f>
        <v>47972518.733321004</v>
      </c>
      <c r="BD15" s="5">
        <f t="shared" ref="BD15" si="59">BD16</f>
        <v>7716850.3954369994</v>
      </c>
      <c r="BH15" s="5">
        <f t="shared" ref="BH15" si="60">BH17</f>
        <v>45106665.786644205</v>
      </c>
      <c r="BI15" s="5">
        <f t="shared" ref="BI15" si="61">BI16</f>
        <v>5965784.2953737946</v>
      </c>
    </row>
    <row r="16" spans="1:66" s="11" customFormat="1" ht="12.75" x14ac:dyDescent="0.2">
      <c r="A16" s="8" t="s">
        <v>30</v>
      </c>
      <c r="B16" s="8" t="s">
        <v>31</v>
      </c>
      <c r="C16" s="8" t="s">
        <v>7</v>
      </c>
      <c r="D16" s="8"/>
      <c r="E16" s="8"/>
      <c r="F16" s="37">
        <f>VLOOKUP(A16,[1]Sheet1!$A$6:$C$740,3,FALSE)</f>
        <v>15479859.013317</v>
      </c>
      <c r="G16" s="8"/>
      <c r="H16" s="9"/>
      <c r="I16" s="9">
        <f>LTFUND1516BL</f>
        <v>7536016.1093969997</v>
      </c>
      <c r="J16" s="9"/>
      <c r="K16" s="9">
        <f t="shared" si="0"/>
        <v>124758.08669900001</v>
      </c>
      <c r="L16" s="9">
        <f t="shared" si="5"/>
        <v>124758.08669900001</v>
      </c>
      <c r="M16" s="9"/>
      <c r="N16" s="9"/>
      <c r="O16" s="9"/>
      <c r="P16" s="9"/>
      <c r="Q16" s="9">
        <f>HPF1516BL</f>
        <v>56076.199341</v>
      </c>
      <c r="R16" s="9"/>
      <c r="S16" s="9"/>
      <c r="T16" s="10">
        <f t="shared" si="1"/>
        <v>7716850.3954369994</v>
      </c>
      <c r="U16" s="9"/>
      <c r="V16" s="9"/>
      <c r="W16" s="9">
        <f>LTFUND1516RSG</f>
        <v>5469838.381759</v>
      </c>
      <c r="X16" s="9"/>
      <c r="Y16" s="9">
        <f t="shared" si="2"/>
        <v>173334.90481099999</v>
      </c>
      <c r="Z16" s="9">
        <f t="shared" si="6"/>
        <v>173334.90481099999</v>
      </c>
      <c r="AA16" s="9"/>
      <c r="AB16" s="9"/>
      <c r="AC16" s="9">
        <f>HPF1516RSG</f>
        <v>76493.267517999993</v>
      </c>
      <c r="AD16" s="9"/>
      <c r="AE16" s="9"/>
      <c r="AF16" s="9"/>
      <c r="AG16" s="9">
        <f t="shared" si="8"/>
        <v>122303.49892100001</v>
      </c>
      <c r="AH16" s="9">
        <f t="shared" si="18"/>
        <v>122303.49892100001</v>
      </c>
      <c r="AI16" s="9"/>
      <c r="AJ16" s="9"/>
      <c r="AK16" s="9"/>
      <c r="AL16" s="9">
        <f>F16/F15*AK15</f>
        <v>123121.01236479485</v>
      </c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>
        <f t="shared" ref="AX16" si="62">AW15</f>
        <v>693.23</v>
      </c>
      <c r="AY16" s="10">
        <f t="shared" si="3"/>
        <v>5965784.2953737946</v>
      </c>
      <c r="AZ16" s="10">
        <f t="shared" si="4"/>
        <v>13682634.690810794</v>
      </c>
      <c r="BA16" s="26">
        <f>VLOOKUP(A16,[7]Sheet1!$A$1:$P$742,16,FALSE)</f>
        <v>13682634.690810001</v>
      </c>
      <c r="BB16" s="26" t="b">
        <f t="shared" si="7"/>
        <v>1</v>
      </c>
      <c r="BC16" s="9"/>
      <c r="BD16" s="9">
        <f>I16+L16+Q16</f>
        <v>7716850.3954369994</v>
      </c>
      <c r="BE16" s="9"/>
      <c r="BF16" s="9"/>
      <c r="BG16" s="9"/>
      <c r="BH16" s="9"/>
      <c r="BI16" s="9">
        <f>W16+Z16+AC16+AH16+AI16+AL16+AN16+AX16</f>
        <v>5965784.2953737946</v>
      </c>
      <c r="BJ16" s="9"/>
      <c r="BK16" s="9"/>
      <c r="BL16" s="9"/>
    </row>
    <row r="17" spans="1:64" s="15" customFormat="1" ht="12.75" x14ac:dyDescent="0.2">
      <c r="A17" s="12" t="s">
        <v>32</v>
      </c>
      <c r="B17" s="12" t="s">
        <v>33</v>
      </c>
      <c r="C17" s="12" t="s">
        <v>7</v>
      </c>
      <c r="D17" s="12"/>
      <c r="E17" s="12"/>
      <c r="F17" s="38">
        <f>VLOOKUP(A17,[1]Sheet1!$A$6:$C$740,3,FALSE)</f>
        <v>87490280.448478997</v>
      </c>
      <c r="G17" s="12"/>
      <c r="H17" s="13">
        <f>UTFUND1516BL</f>
        <v>39789572.043591</v>
      </c>
      <c r="I17" s="13"/>
      <c r="J17" s="13"/>
      <c r="K17" s="13">
        <f t="shared" si="0"/>
        <v>693651.09594899998</v>
      </c>
      <c r="L17" s="13">
        <f t="shared" si="5"/>
        <v>693651.09594899998</v>
      </c>
      <c r="M17" s="13">
        <f>EIF1516BL</f>
        <v>3965403.1083229999</v>
      </c>
      <c r="N17" s="13"/>
      <c r="O17" s="13"/>
      <c r="P17" s="13"/>
      <c r="Q17" s="13"/>
      <c r="R17" s="13">
        <f>LLFA1516BL</f>
        <v>51550.772063999997</v>
      </c>
      <c r="S17" s="13">
        <f>LDHR1516BL</f>
        <v>3472341.7133940002</v>
      </c>
      <c r="T17" s="14">
        <f t="shared" si="1"/>
        <v>47972518.733321004</v>
      </c>
      <c r="U17" s="13">
        <f>LWP1516RSG</f>
        <v>724528.45026299998</v>
      </c>
      <c r="V17" s="13">
        <f>UTFUND1516RSG</f>
        <v>31698173.565164</v>
      </c>
      <c r="W17" s="13"/>
      <c r="X17" s="13"/>
      <c r="Y17" s="13">
        <f t="shared" si="2"/>
        <v>963736.69931699999</v>
      </c>
      <c r="Z17" s="13">
        <f t="shared" si="6"/>
        <v>963736.69931699999</v>
      </c>
      <c r="AA17" s="13">
        <f>EIF1516RSG</f>
        <v>4062029.1881889999</v>
      </c>
      <c r="AB17" s="13"/>
      <c r="AC17" s="13"/>
      <c r="AD17" s="13">
        <f>LLFA1516RSG</f>
        <v>70320.153342999998</v>
      </c>
      <c r="AE17" s="13">
        <f>LDHR1516RSG</f>
        <v>4941362.6937170001</v>
      </c>
      <c r="AF17" s="13"/>
      <c r="AG17" s="13">
        <f t="shared" si="8"/>
        <v>691244.50107899995</v>
      </c>
      <c r="AH17" s="13">
        <f t="shared" si="18"/>
        <v>691244.50107899995</v>
      </c>
      <c r="AI17" s="13"/>
      <c r="AJ17" s="13">
        <f t="shared" si="52"/>
        <v>-93288</v>
      </c>
      <c r="AK17" s="13"/>
      <c r="AL17" s="13">
        <f>F17/F15*AK15</f>
        <v>695864.98763520503</v>
      </c>
      <c r="AM17" s="13"/>
      <c r="AN17" s="13"/>
      <c r="AO17" s="13"/>
      <c r="AP17" s="13">
        <f t="shared" ref="AP17" si="63">AO15</f>
        <v>848071</v>
      </c>
      <c r="AQ17" s="13"/>
      <c r="AR17" s="13">
        <f t="shared" ref="AR17" si="64">AQ15</f>
        <v>462046</v>
      </c>
      <c r="AS17" s="13"/>
      <c r="AT17" s="13">
        <f t="shared" ref="AT17" si="65">AS15</f>
        <v>33344</v>
      </c>
      <c r="AU17" s="13"/>
      <c r="AV17" s="13">
        <f t="shared" ref="AV17" si="66">AU15</f>
        <v>9232.5479369999994</v>
      </c>
      <c r="AW17" s="13"/>
      <c r="AX17" s="13"/>
      <c r="AY17" s="14">
        <f t="shared" si="3"/>
        <v>45106665.786644205</v>
      </c>
      <c r="AZ17" s="14">
        <f t="shared" si="4"/>
        <v>93079184.519965202</v>
      </c>
      <c r="BA17" s="26">
        <f>VLOOKUP(A17,[7]Sheet1!$A$1:$P$742,16,FALSE)</f>
        <v>93147047.372027993</v>
      </c>
      <c r="BB17" s="26" t="b">
        <f t="shared" si="7"/>
        <v>0</v>
      </c>
      <c r="BC17" s="13">
        <f>H17+L17+M17+R17+S17</f>
        <v>47972518.733321004</v>
      </c>
      <c r="BD17" s="13"/>
      <c r="BE17" s="13"/>
      <c r="BF17" s="13"/>
      <c r="BG17" s="13"/>
      <c r="BH17" s="13">
        <f>U17+V17+Z17+AA17+AD17+AE17+AH17+AI17+AJ17+AL17+AN17+AP17+AR17+AT17+AV17</f>
        <v>45106665.786644205</v>
      </c>
      <c r="BI17" s="13"/>
      <c r="BJ17" s="13"/>
      <c r="BK17" s="13"/>
      <c r="BL17" s="13"/>
    </row>
    <row r="18" spans="1:64" ht="12.75" x14ac:dyDescent="0.2">
      <c r="A18" s="1" t="s">
        <v>34</v>
      </c>
      <c r="B18" s="1" t="s">
        <v>35</v>
      </c>
      <c r="C18" s="1"/>
      <c r="D18" s="1" t="s">
        <v>7</v>
      </c>
      <c r="E18" s="1"/>
      <c r="F18" s="4">
        <f>VLOOKUP(A18,[1]Sheet1!$A$6:$C$740,3,FALSE)</f>
        <v>121343051.553818</v>
      </c>
      <c r="G18" s="1"/>
      <c r="H18" s="5">
        <f>UTFUND1516BL</f>
        <v>48721478.379313998</v>
      </c>
      <c r="I18" s="5">
        <f>LTFUND1516BL</f>
        <v>9053835.2320429999</v>
      </c>
      <c r="K18" s="5">
        <f t="shared" si="0"/>
        <v>964272.54877200001</v>
      </c>
      <c r="L18" s="5">
        <f t="shared" si="5"/>
        <v>964272.54877200001</v>
      </c>
      <c r="M18" s="5">
        <f>EIF1516BL</f>
        <v>4008339.367966</v>
      </c>
      <c r="Q18" s="5">
        <f>HPF1516BL</f>
        <v>29744.629455999999</v>
      </c>
      <c r="R18" s="5">
        <f>LLFA1516BL</f>
        <v>50845.165682999999</v>
      </c>
      <c r="S18" s="5">
        <f>LDHR1516BL</f>
        <v>3094208.499053</v>
      </c>
      <c r="T18" s="6">
        <f t="shared" si="1"/>
        <v>65922723.822286993</v>
      </c>
      <c r="U18" s="5">
        <f>LWP1516RSG</f>
        <v>1065242.2987850001</v>
      </c>
      <c r="V18" s="5">
        <f>UTFUND1516RSG</f>
        <v>38635661.584096998</v>
      </c>
      <c r="W18" s="5">
        <f>LTFUND1516RSG</f>
        <v>6571511.3576520002</v>
      </c>
      <c r="Y18" s="5">
        <f t="shared" si="2"/>
        <v>1339729.510733</v>
      </c>
      <c r="Z18" s="5">
        <f t="shared" si="6"/>
        <v>1339729.510733</v>
      </c>
      <c r="AA18" s="5">
        <f>EIF1516RSG</f>
        <v>4106011.6876070001</v>
      </c>
      <c r="AC18" s="5">
        <f>HPF1516RSG</f>
        <v>40574.502639999999</v>
      </c>
      <c r="AD18" s="5">
        <f>LLFA1516RSG</f>
        <v>69357.639167000001</v>
      </c>
      <c r="AE18" s="5">
        <f>LDHR1516RSG</f>
        <v>4403255.1245830003</v>
      </c>
      <c r="AG18" s="5">
        <f t="shared" si="8"/>
        <v>1890632</v>
      </c>
      <c r="AH18" s="5">
        <f t="shared" si="18"/>
        <v>1890632</v>
      </c>
      <c r="AK18" s="5">
        <f>VLOOKUP(A18,[2]CTF1516!$A$1:$C$235,3,FALSE)</f>
        <v>960739</v>
      </c>
      <c r="AL18" s="5">
        <f>SUM(AL19:AL20)</f>
        <v>960738.99999999197</v>
      </c>
      <c r="AO18" s="5">
        <f>VLOOKUP(A18,[3]careact_v3!$A$1:$D$154,4,FALSE)</f>
        <v>1008226</v>
      </c>
      <c r="AP18" s="5">
        <f t="shared" ref="AP18" si="67">AO18</f>
        <v>1008226</v>
      </c>
      <c r="AQ18" s="5">
        <f>VLOOKUP(A18,[3]careact_v3!$A$1:$D$154,3,FALSE)</f>
        <v>496413</v>
      </c>
      <c r="AR18" s="5">
        <f t="shared" ref="AR18" si="68">AQ18</f>
        <v>496413</v>
      </c>
      <c r="AS18" s="5">
        <f>VLOOKUP(A18,[4]FWMA!$A$1:$C$153,3,FALSE)</f>
        <v>29474</v>
      </c>
      <c r="AT18" s="5">
        <f t="shared" ref="AT18" si="69">AS18</f>
        <v>29474</v>
      </c>
      <c r="AU18" s="5">
        <f>VLOOKUP(A18,[5]SUDS2!$A$1:$C$153,3,FALSE)</f>
        <v>9232.5479369999994</v>
      </c>
      <c r="AV18" s="5">
        <f t="shared" ref="AV18" si="70">AU18</f>
        <v>9232.5479369999994</v>
      </c>
      <c r="AW18" s="5">
        <f>VLOOKUP(A18,[6]COFA!$A$1:$C$327,3,FALSE)</f>
        <v>693.23</v>
      </c>
      <c r="AX18" s="5">
        <f t="shared" ref="AX18" si="71">AW18</f>
        <v>693.23</v>
      </c>
      <c r="AY18" s="6">
        <f t="shared" si="3"/>
        <v>60626753.48320099</v>
      </c>
      <c r="AZ18" s="6">
        <f t="shared" si="4"/>
        <v>126549477.30548799</v>
      </c>
      <c r="BA18" s="26">
        <f>VLOOKUP(A18,[7]Sheet1!$A$1:$P$742,16,FALSE)</f>
        <v>126617340.15755001</v>
      </c>
      <c r="BB18" s="26" t="b">
        <f t="shared" si="7"/>
        <v>0</v>
      </c>
      <c r="BC18" s="5">
        <f t="shared" ref="BC18" si="72">BC20</f>
        <v>56696167.044283003</v>
      </c>
      <c r="BD18" s="5">
        <f t="shared" ref="BD18" si="73">BD19</f>
        <v>9226556.7780029997</v>
      </c>
      <c r="BH18" s="5">
        <f t="shared" ref="BH18" si="74">BH20</f>
        <v>53391018.121944927</v>
      </c>
      <c r="BI18" s="5">
        <f t="shared" ref="BI18" si="75">BI19</f>
        <v>7235735.3612570651</v>
      </c>
    </row>
    <row r="19" spans="1:64" s="11" customFormat="1" ht="12.75" x14ac:dyDescent="0.2">
      <c r="A19" s="8" t="s">
        <v>36</v>
      </c>
      <c r="B19" s="8" t="s">
        <v>37</v>
      </c>
      <c r="C19" s="8" t="s">
        <v>7</v>
      </c>
      <c r="D19" s="8"/>
      <c r="E19" s="8"/>
      <c r="F19" s="37">
        <f>VLOOKUP(A19,[1]Sheet1!$A$6:$C$740,3,FALSE)</f>
        <v>18056897.229070999</v>
      </c>
      <c r="G19" s="8"/>
      <c r="H19" s="9"/>
      <c r="I19" s="9">
        <f>LTFUND1516BL</f>
        <v>9053835.2320429999</v>
      </c>
      <c r="J19" s="9"/>
      <c r="K19" s="9">
        <f t="shared" si="0"/>
        <v>142976.91650399999</v>
      </c>
      <c r="L19" s="9">
        <f t="shared" si="5"/>
        <v>142976.91650399999</v>
      </c>
      <c r="M19" s="9"/>
      <c r="N19" s="9"/>
      <c r="O19" s="9"/>
      <c r="P19" s="9"/>
      <c r="Q19" s="9">
        <f>HPF1516BL</f>
        <v>29744.629455999999</v>
      </c>
      <c r="R19" s="9"/>
      <c r="S19" s="9"/>
      <c r="T19" s="10">
        <f t="shared" si="1"/>
        <v>9226556.7780029997</v>
      </c>
      <c r="U19" s="9"/>
      <c r="V19" s="9"/>
      <c r="W19" s="9">
        <f>LTFUND1516RSG</f>
        <v>6571511.3576520002</v>
      </c>
      <c r="X19" s="9"/>
      <c r="Y19" s="9">
        <f t="shared" si="2"/>
        <v>198647.565607</v>
      </c>
      <c r="Z19" s="9">
        <f t="shared" si="6"/>
        <v>198647.565607</v>
      </c>
      <c r="AA19" s="9"/>
      <c r="AB19" s="9"/>
      <c r="AC19" s="9">
        <f>HPF1516RSG</f>
        <v>40574.502639999999</v>
      </c>
      <c r="AD19" s="9"/>
      <c r="AE19" s="9"/>
      <c r="AF19" s="9"/>
      <c r="AG19" s="9">
        <f t="shared" si="8"/>
        <v>281342.41956900002</v>
      </c>
      <c r="AH19" s="9">
        <f t="shared" si="18"/>
        <v>281342.41956900002</v>
      </c>
      <c r="AI19" s="9"/>
      <c r="AJ19" s="9"/>
      <c r="AK19" s="9"/>
      <c r="AL19" s="9">
        <f>F19/F18*AK18</f>
        <v>142966.28578906541</v>
      </c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>
        <f t="shared" ref="AX19" si="76">AW18</f>
        <v>693.23</v>
      </c>
      <c r="AY19" s="10">
        <f t="shared" si="3"/>
        <v>7235735.3612570651</v>
      </c>
      <c r="AZ19" s="10">
        <f t="shared" si="4"/>
        <v>16462292.139260065</v>
      </c>
      <c r="BA19" s="26">
        <f>VLOOKUP(A19,[7]Sheet1!$A$1:$P$742,16,FALSE)</f>
        <v>16462292.13926</v>
      </c>
      <c r="BB19" s="26" t="b">
        <f t="shared" si="7"/>
        <v>1</v>
      </c>
      <c r="BC19" s="9"/>
      <c r="BD19" s="9">
        <f>I19+L19+Q19</f>
        <v>9226556.7780029997</v>
      </c>
      <c r="BE19" s="9"/>
      <c r="BF19" s="9"/>
      <c r="BG19" s="9"/>
      <c r="BH19" s="9"/>
      <c r="BI19" s="9">
        <f>W19+Z19+AC19+AH19+AI19+AL19+AN19+AX19</f>
        <v>7235735.3612570651</v>
      </c>
      <c r="BJ19" s="9"/>
      <c r="BK19" s="9"/>
      <c r="BL19" s="9"/>
    </row>
    <row r="20" spans="1:64" s="15" customFormat="1" ht="12.75" x14ac:dyDescent="0.2">
      <c r="A20" s="12" t="s">
        <v>38</v>
      </c>
      <c r="B20" s="12" t="s">
        <v>39</v>
      </c>
      <c r="C20" s="12" t="s">
        <v>7</v>
      </c>
      <c r="D20" s="12"/>
      <c r="E20" s="12"/>
      <c r="F20" s="38">
        <f>VLOOKUP(A20,[1]Sheet1!$A$6:$C$740,3,FALSE)</f>
        <v>103286154.324746</v>
      </c>
      <c r="G20" s="12"/>
      <c r="H20" s="13">
        <f>UTFUND1516BL</f>
        <v>48721478.379313998</v>
      </c>
      <c r="I20" s="13"/>
      <c r="J20" s="13"/>
      <c r="K20" s="13">
        <f t="shared" si="0"/>
        <v>821295.63226700004</v>
      </c>
      <c r="L20" s="13">
        <f t="shared" si="5"/>
        <v>821295.63226700004</v>
      </c>
      <c r="M20" s="13">
        <f>EIF1516BL</f>
        <v>4008339.367966</v>
      </c>
      <c r="N20" s="13"/>
      <c r="O20" s="13"/>
      <c r="P20" s="13"/>
      <c r="Q20" s="13"/>
      <c r="R20" s="13">
        <f>LLFA1516BL</f>
        <v>50845.165682999999</v>
      </c>
      <c r="S20" s="13">
        <f>LDHR1516BL</f>
        <v>3094208.499053</v>
      </c>
      <c r="T20" s="14">
        <f t="shared" si="1"/>
        <v>56696167.044282995</v>
      </c>
      <c r="U20" s="13">
        <f>LWP1516RSG</f>
        <v>1065242.2987850001</v>
      </c>
      <c r="V20" s="13">
        <f>UTFUND1516RSG</f>
        <v>38635661.584096998</v>
      </c>
      <c r="W20" s="13"/>
      <c r="X20" s="13"/>
      <c r="Y20" s="13">
        <f t="shared" si="2"/>
        <v>1141081.9451270001</v>
      </c>
      <c r="Z20" s="13">
        <f t="shared" si="6"/>
        <v>1141081.9451270001</v>
      </c>
      <c r="AA20" s="13">
        <f>EIF1516RSG</f>
        <v>4106011.6876070001</v>
      </c>
      <c r="AB20" s="13"/>
      <c r="AC20" s="13"/>
      <c r="AD20" s="13">
        <f>LLFA1516RSG</f>
        <v>69357.639167000001</v>
      </c>
      <c r="AE20" s="13">
        <f>LDHR1516RSG</f>
        <v>4403255.1245830003</v>
      </c>
      <c r="AF20" s="13"/>
      <c r="AG20" s="13">
        <f t="shared" si="8"/>
        <v>1609289.5804309999</v>
      </c>
      <c r="AH20" s="13">
        <f t="shared" si="18"/>
        <v>1609289.5804309999</v>
      </c>
      <c r="AI20" s="13"/>
      <c r="AJ20" s="13"/>
      <c r="AK20" s="13"/>
      <c r="AL20" s="13">
        <f>F20/F18*AK18</f>
        <v>817772.71421092656</v>
      </c>
      <c r="AM20" s="13"/>
      <c r="AN20" s="13"/>
      <c r="AO20" s="13"/>
      <c r="AP20" s="13">
        <f t="shared" ref="AP20" si="77">AO18</f>
        <v>1008226</v>
      </c>
      <c r="AQ20" s="13"/>
      <c r="AR20" s="13">
        <f t="shared" ref="AR20" si="78">AQ18</f>
        <v>496413</v>
      </c>
      <c r="AS20" s="13"/>
      <c r="AT20" s="13">
        <f t="shared" ref="AT20" si="79">AS18</f>
        <v>29474</v>
      </c>
      <c r="AU20" s="13"/>
      <c r="AV20" s="13">
        <f t="shared" ref="AV20" si="80">AU18</f>
        <v>9232.5479369999994</v>
      </c>
      <c r="AW20" s="13"/>
      <c r="AX20" s="13"/>
      <c r="AY20" s="14">
        <f t="shared" si="3"/>
        <v>53391018.121944927</v>
      </c>
      <c r="AZ20" s="14">
        <f t="shared" si="4"/>
        <v>110087185.16622792</v>
      </c>
      <c r="BA20" s="26">
        <f>VLOOKUP(A20,[7]Sheet1!$A$1:$P$742,16,FALSE)</f>
        <v>110155048.018291</v>
      </c>
      <c r="BB20" s="26" t="b">
        <f t="shared" si="7"/>
        <v>0</v>
      </c>
      <c r="BC20" s="13">
        <f>H20+L20+M20+R20+S20</f>
        <v>56696167.044283003</v>
      </c>
      <c r="BD20" s="13"/>
      <c r="BE20" s="13"/>
      <c r="BF20" s="13"/>
      <c r="BG20" s="13"/>
      <c r="BH20" s="13">
        <f>U20+V20+Z20+AA20+AD20+AE20+AH20+AI20+AJ20+AL20+AN20+AP20+AR20+AT20+AV20</f>
        <v>53391018.121944927</v>
      </c>
      <c r="BI20" s="13"/>
      <c r="BJ20" s="13"/>
      <c r="BK20" s="13"/>
      <c r="BL20" s="13"/>
    </row>
    <row r="21" spans="1:64" ht="12.75" x14ac:dyDescent="0.2">
      <c r="A21" s="1" t="s">
        <v>40</v>
      </c>
      <c r="B21" s="1" t="s">
        <v>41</v>
      </c>
      <c r="C21" s="1"/>
      <c r="D21" s="1" t="s">
        <v>7</v>
      </c>
      <c r="E21" s="1"/>
      <c r="F21" s="4">
        <f>VLOOKUP(A21,[1]Sheet1!$A$6:$C$740,3,FALSE)</f>
        <v>77740183.523525</v>
      </c>
      <c r="G21" s="1"/>
      <c r="H21" s="5">
        <f>UTFUND1516BL</f>
        <v>29831644.48691</v>
      </c>
      <c r="I21" s="5">
        <f>LTFUND1516BL</f>
        <v>6454160.046166</v>
      </c>
      <c r="K21" s="5">
        <f t="shared" si="0"/>
        <v>1409217.5560079999</v>
      </c>
      <c r="L21" s="5">
        <f t="shared" si="5"/>
        <v>1409217.5560079999</v>
      </c>
      <c r="M21" s="5">
        <f>EIF1516BL</f>
        <v>3247378.1661009998</v>
      </c>
      <c r="Q21" s="5">
        <f>HPF1516BL</f>
        <v>45799.664997</v>
      </c>
      <c r="R21" s="5">
        <f>LLFA1516BL</f>
        <v>50554.621878999998</v>
      </c>
      <c r="S21" s="5">
        <f>LDHR1516BL</f>
        <v>2450410.7467370001</v>
      </c>
      <c r="T21" s="6">
        <f t="shared" si="1"/>
        <v>43489165.288797997</v>
      </c>
      <c r="U21" s="5">
        <f>LWP1516RSG</f>
        <v>666857.73904699995</v>
      </c>
      <c r="V21" s="5">
        <f>UTFUND1516RSG</f>
        <v>23641584.653085999</v>
      </c>
      <c r="W21" s="5">
        <f>LTFUND1516RSG</f>
        <v>4684598.8424199997</v>
      </c>
      <c r="Y21" s="5">
        <f t="shared" si="2"/>
        <v>1957921.9062409999</v>
      </c>
      <c r="Z21" s="5">
        <f t="shared" si="6"/>
        <v>1957921.9062409999</v>
      </c>
      <c r="AA21" s="5">
        <f>EIF1516RSG</f>
        <v>3326507.9325990002</v>
      </c>
      <c r="AC21" s="5">
        <f>HPF1516RSG</f>
        <v>62475.097599000001</v>
      </c>
      <c r="AD21" s="5">
        <f>LLFA1516RSG</f>
        <v>68961.309800000003</v>
      </c>
      <c r="AE21" s="5">
        <f>LDHR1516RSG</f>
        <v>3487090.05266</v>
      </c>
      <c r="AG21" s="5">
        <f t="shared" si="8"/>
        <v>1392844</v>
      </c>
      <c r="AH21" s="5">
        <f t="shared" si="18"/>
        <v>1392844</v>
      </c>
      <c r="AJ21" s="5">
        <f t="shared" si="52"/>
        <v>-104442</v>
      </c>
      <c r="AK21" s="5">
        <f>VLOOKUP(A21,[2]CTF1516!$A$1:$C$235,3,FALSE)</f>
        <v>1417482</v>
      </c>
      <c r="AL21" s="5">
        <f>SUM(AL22:AL23)</f>
        <v>1417482</v>
      </c>
      <c r="AO21" s="5">
        <f>VLOOKUP(A21,[3]careact_v3!$A$1:$D$154,4,FALSE)</f>
        <v>981865</v>
      </c>
      <c r="AP21" s="5">
        <f t="shared" ref="AP21" si="81">AO21</f>
        <v>981865</v>
      </c>
      <c r="AQ21" s="5">
        <f>VLOOKUP(A21,[3]careact_v3!$A$1:$D$154,3,FALSE)</f>
        <v>792968</v>
      </c>
      <c r="AR21" s="5">
        <f t="shared" ref="AR21" si="82">AQ21</f>
        <v>792968</v>
      </c>
      <c r="AS21" s="5">
        <f>VLOOKUP(A21,[4]FWMA!$A$1:$C$153,3,FALSE)</f>
        <v>27577</v>
      </c>
      <c r="AT21" s="5">
        <f t="shared" ref="AT21" si="83">AS21</f>
        <v>27577</v>
      </c>
      <c r="AU21" s="5">
        <f>VLOOKUP(A21,[5]SUDS2!$A$1:$C$153,3,FALSE)</f>
        <v>9232.5479369999994</v>
      </c>
      <c r="AV21" s="5">
        <f t="shared" ref="AV21" si="84">AU21</f>
        <v>9232.5479369999994</v>
      </c>
      <c r="AW21" s="5">
        <f>VLOOKUP(A21,[6]COFA!$A$1:$C$327,3,FALSE)</f>
        <v>693.23</v>
      </c>
      <c r="AX21" s="5">
        <f t="shared" ref="AX21" si="85">AW21</f>
        <v>693.23</v>
      </c>
      <c r="AY21" s="6">
        <f t="shared" si="3"/>
        <v>42414217.311388992</v>
      </c>
      <c r="AZ21" s="6">
        <f t="shared" si="4"/>
        <v>85903382.600186989</v>
      </c>
      <c r="BA21" s="26">
        <f>VLOOKUP(A21,[7]Sheet1!$A$1:$P$742,16,FALSE)</f>
        <v>85971245.452251002</v>
      </c>
      <c r="BB21" s="26" t="b">
        <f t="shared" si="7"/>
        <v>0</v>
      </c>
      <c r="BC21" s="5">
        <f t="shared" ref="BC21" si="86">BC23</f>
        <v>36730184.872643001</v>
      </c>
      <c r="BD21" s="5">
        <f t="shared" ref="BD21" si="87">BD22</f>
        <v>6758980.4161550002</v>
      </c>
      <c r="BH21" s="5">
        <f t="shared" ref="BH21" si="88">BH23</f>
        <v>36841615.124587387</v>
      </c>
      <c r="BI21" s="5">
        <f t="shared" ref="BI21" si="89">BI22</f>
        <v>5572602.1868016124</v>
      </c>
    </row>
    <row r="22" spans="1:64" s="11" customFormat="1" ht="12.75" x14ac:dyDescent="0.2">
      <c r="A22" s="8" t="s">
        <v>42</v>
      </c>
      <c r="B22" s="8" t="s">
        <v>43</v>
      </c>
      <c r="C22" s="8" t="s">
        <v>7</v>
      </c>
      <c r="D22" s="8"/>
      <c r="E22" s="8"/>
      <c r="F22" s="37">
        <f>VLOOKUP(A22,[1]Sheet1!$A$6:$C$740,3,FALSE)</f>
        <v>12861877.61279</v>
      </c>
      <c r="G22" s="8"/>
      <c r="H22" s="9"/>
      <c r="I22" s="9">
        <f>LTFUND1516BL</f>
        <v>6454160.046166</v>
      </c>
      <c r="J22" s="9"/>
      <c r="K22" s="9">
        <f t="shared" si="0"/>
        <v>259020.70499200001</v>
      </c>
      <c r="L22" s="9">
        <f t="shared" si="5"/>
        <v>259020.70499200001</v>
      </c>
      <c r="M22" s="9"/>
      <c r="N22" s="9"/>
      <c r="O22" s="9"/>
      <c r="P22" s="9"/>
      <c r="Q22" s="9">
        <f>HPF1516BL</f>
        <v>45799.664997</v>
      </c>
      <c r="R22" s="9"/>
      <c r="S22" s="9"/>
      <c r="T22" s="10">
        <f t="shared" si="1"/>
        <v>6758980.4161550002</v>
      </c>
      <c r="U22" s="9"/>
      <c r="V22" s="9"/>
      <c r="W22" s="9">
        <f>LTFUND1516RSG</f>
        <v>4684598.8424199997</v>
      </c>
      <c r="X22" s="9"/>
      <c r="Y22" s="9">
        <f t="shared" si="2"/>
        <v>359875.10254300002</v>
      </c>
      <c r="Z22" s="9">
        <f t="shared" si="6"/>
        <v>359875.10254300002</v>
      </c>
      <c r="AA22" s="9"/>
      <c r="AB22" s="9"/>
      <c r="AC22" s="9">
        <f>HPF1516RSG</f>
        <v>62475.097599000001</v>
      </c>
      <c r="AD22" s="9"/>
      <c r="AE22" s="9"/>
      <c r="AF22" s="9"/>
      <c r="AG22" s="9">
        <f t="shared" si="8"/>
        <v>230441.815928</v>
      </c>
      <c r="AH22" s="9">
        <f t="shared" si="18"/>
        <v>230441.815928</v>
      </c>
      <c r="AI22" s="9"/>
      <c r="AJ22" s="9"/>
      <c r="AK22" s="9"/>
      <c r="AL22" s="9">
        <f>F22/F21*AK21</f>
        <v>234518.098311612</v>
      </c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>
        <f t="shared" ref="AX22" si="90">AW21</f>
        <v>693.23</v>
      </c>
      <c r="AY22" s="10">
        <f t="shared" si="3"/>
        <v>5572602.1868016124</v>
      </c>
      <c r="AZ22" s="10">
        <f t="shared" si="4"/>
        <v>12331582.602956612</v>
      </c>
      <c r="BA22" s="26">
        <f>VLOOKUP(A22,[7]Sheet1!$A$1:$P$742,16,FALSE)</f>
        <v>12331582.602956001</v>
      </c>
      <c r="BB22" s="26" t="b">
        <f t="shared" si="7"/>
        <v>1</v>
      </c>
      <c r="BC22" s="9"/>
      <c r="BD22" s="9">
        <f>I22+L22+Q22</f>
        <v>6758980.4161550002</v>
      </c>
      <c r="BE22" s="9"/>
      <c r="BF22" s="9"/>
      <c r="BG22" s="9"/>
      <c r="BH22" s="9"/>
      <c r="BI22" s="9">
        <f>W22+Z22+AC22+AH22+AI22+AL22+AN22+AX22</f>
        <v>5572602.1868016124</v>
      </c>
      <c r="BJ22" s="9"/>
      <c r="BK22" s="9"/>
      <c r="BL22" s="9"/>
    </row>
    <row r="23" spans="1:64" s="15" customFormat="1" ht="12.75" x14ac:dyDescent="0.2">
      <c r="A23" s="12" t="s">
        <v>44</v>
      </c>
      <c r="B23" s="12" t="s">
        <v>45</v>
      </c>
      <c r="C23" s="12" t="s">
        <v>7</v>
      </c>
      <c r="D23" s="12"/>
      <c r="E23" s="12"/>
      <c r="F23" s="38">
        <f>VLOOKUP(A23,[1]Sheet1!$A$6:$C$740,3,FALSE)</f>
        <v>64878305.910735004</v>
      </c>
      <c r="G23" s="12"/>
      <c r="H23" s="13">
        <f>UTFUND1516BL</f>
        <v>29831644.48691</v>
      </c>
      <c r="I23" s="13"/>
      <c r="J23" s="13"/>
      <c r="K23" s="13">
        <f t="shared" si="0"/>
        <v>1150196.8510159999</v>
      </c>
      <c r="L23" s="13">
        <f t="shared" si="5"/>
        <v>1150196.8510159999</v>
      </c>
      <c r="M23" s="13">
        <f>EIF1516BL</f>
        <v>3247378.1661009998</v>
      </c>
      <c r="N23" s="13"/>
      <c r="O23" s="13"/>
      <c r="P23" s="13"/>
      <c r="Q23" s="13"/>
      <c r="R23" s="13">
        <f>LLFA1516BL</f>
        <v>50554.621878999998</v>
      </c>
      <c r="S23" s="13">
        <f>LDHR1516BL</f>
        <v>2450410.7467370001</v>
      </c>
      <c r="T23" s="14">
        <f t="shared" si="1"/>
        <v>36730184.872643001</v>
      </c>
      <c r="U23" s="13">
        <f>LWP1516RSG</f>
        <v>666857.73904699995</v>
      </c>
      <c r="V23" s="13">
        <f>UTFUND1516RSG</f>
        <v>23641584.653085999</v>
      </c>
      <c r="W23" s="13"/>
      <c r="X23" s="13"/>
      <c r="Y23" s="13">
        <f t="shared" si="2"/>
        <v>1598046.803698</v>
      </c>
      <c r="Z23" s="13">
        <f t="shared" si="6"/>
        <v>1598046.803698</v>
      </c>
      <c r="AA23" s="13">
        <f>EIF1516RSG</f>
        <v>3326507.9325990002</v>
      </c>
      <c r="AB23" s="13"/>
      <c r="AC23" s="13"/>
      <c r="AD23" s="13">
        <f>LLFA1516RSG</f>
        <v>68961.309800000003</v>
      </c>
      <c r="AE23" s="13">
        <f>LDHR1516RSG</f>
        <v>3487090.05266</v>
      </c>
      <c r="AF23" s="13"/>
      <c r="AG23" s="13">
        <f t="shared" si="8"/>
        <v>1162402.184072</v>
      </c>
      <c r="AH23" s="13">
        <f t="shared" si="18"/>
        <v>1162402.184072</v>
      </c>
      <c r="AI23" s="13"/>
      <c r="AJ23" s="13">
        <f t="shared" si="52"/>
        <v>-104442</v>
      </c>
      <c r="AK23" s="13"/>
      <c r="AL23" s="13">
        <f>F23/F21*AK21</f>
        <v>1182963.9016883881</v>
      </c>
      <c r="AM23" s="13"/>
      <c r="AN23" s="13"/>
      <c r="AO23" s="13"/>
      <c r="AP23" s="13">
        <f t="shared" ref="AP23" si="91">AO21</f>
        <v>981865</v>
      </c>
      <c r="AQ23" s="13"/>
      <c r="AR23" s="13">
        <f t="shared" ref="AR23" si="92">AQ21</f>
        <v>792968</v>
      </c>
      <c r="AS23" s="13"/>
      <c r="AT23" s="13">
        <f t="shared" ref="AT23" si="93">AS21</f>
        <v>27577</v>
      </c>
      <c r="AU23" s="13"/>
      <c r="AV23" s="13">
        <f t="shared" ref="AV23" si="94">AU21</f>
        <v>9232.5479369999994</v>
      </c>
      <c r="AW23" s="13"/>
      <c r="AX23" s="13"/>
      <c r="AY23" s="14">
        <f t="shared" si="3"/>
        <v>36841615.124587387</v>
      </c>
      <c r="AZ23" s="14">
        <f t="shared" si="4"/>
        <v>73571799.997230381</v>
      </c>
      <c r="BA23" s="26">
        <f>VLOOKUP(A23,[7]Sheet1!$A$1:$P$742,16,FALSE)</f>
        <v>73639662.849295005</v>
      </c>
      <c r="BB23" s="26" t="b">
        <f t="shared" si="7"/>
        <v>0</v>
      </c>
      <c r="BC23" s="13">
        <f>H23+L23+M23+R23+S23</f>
        <v>36730184.872643001</v>
      </c>
      <c r="BD23" s="13"/>
      <c r="BE23" s="13"/>
      <c r="BF23" s="13"/>
      <c r="BG23" s="13"/>
      <c r="BH23" s="13">
        <f>U23+V23+Z23+AA23+AD23+AE23+AH23+AI23+AJ23+AL23+AN23+AP23+AR23+AT23+AV23</f>
        <v>36841615.124587387</v>
      </c>
      <c r="BI23" s="13"/>
      <c r="BJ23" s="13"/>
      <c r="BK23" s="13"/>
      <c r="BL23" s="13"/>
    </row>
    <row r="24" spans="1:64" ht="12.75" x14ac:dyDescent="0.2">
      <c r="A24" s="1" t="s">
        <v>46</v>
      </c>
      <c r="B24" s="1" t="s">
        <v>47</v>
      </c>
      <c r="C24" s="1"/>
      <c r="D24" s="1" t="s">
        <v>7</v>
      </c>
      <c r="E24" s="1"/>
      <c r="F24" s="4">
        <f>VLOOKUP(A24,[1]Sheet1!$A$6:$C$740,3,FALSE)</f>
        <v>100213045.042411</v>
      </c>
      <c r="G24" s="1"/>
      <c r="H24" s="5">
        <f>UTFUND1516BL</f>
        <v>36959508.966682002</v>
      </c>
      <c r="I24" s="5">
        <f>LTFUND1516BL</f>
        <v>7295458.0433609998</v>
      </c>
      <c r="K24" s="5">
        <f t="shared" si="0"/>
        <v>802789.13268699998</v>
      </c>
      <c r="L24" s="5">
        <f t="shared" si="5"/>
        <v>802789.13268699998</v>
      </c>
      <c r="M24" s="5">
        <f>EIF1516BL</f>
        <v>3579777.516696</v>
      </c>
      <c r="Q24" s="5">
        <f>HPF1516BL</f>
        <v>36430.872509000001</v>
      </c>
      <c r="R24" s="5">
        <f>LLFA1516BL</f>
        <v>49516.965436999999</v>
      </c>
      <c r="S24" s="5">
        <f>LDHR1516BL</f>
        <v>2373840.4175940002</v>
      </c>
      <c r="T24" s="6">
        <f t="shared" si="1"/>
        <v>51097321.914966002</v>
      </c>
      <c r="U24" s="5">
        <f>LWP1516RSG</f>
        <v>809361.12906399998</v>
      </c>
      <c r="V24" s="5">
        <f>UTFUND1516RSG</f>
        <v>29307251.951127999</v>
      </c>
      <c r="W24" s="5">
        <f>LTFUND1516RSG</f>
        <v>5295235.0205739997</v>
      </c>
      <c r="Y24" s="5">
        <f t="shared" si="2"/>
        <v>1115369.605126</v>
      </c>
      <c r="Z24" s="5">
        <f t="shared" si="6"/>
        <v>1115369.605126</v>
      </c>
      <c r="AA24" s="5">
        <f>EIF1516RSG</f>
        <v>3667006.9505730001</v>
      </c>
      <c r="AC24" s="5">
        <f>HPF1516RSG</f>
        <v>49695.173879000002</v>
      </c>
      <c r="AD24" s="5">
        <f>LLFA1516RSG</f>
        <v>67545.847775999995</v>
      </c>
      <c r="AE24" s="5">
        <f>LDHR1516RSG</f>
        <v>3378125.6133559998</v>
      </c>
      <c r="AG24" s="5">
        <f t="shared" si="8"/>
        <v>802827</v>
      </c>
      <c r="AH24" s="5">
        <f t="shared" si="18"/>
        <v>802827</v>
      </c>
      <c r="AJ24" s="5">
        <f t="shared" si="52"/>
        <v>-116750</v>
      </c>
      <c r="AO24" s="5">
        <f>VLOOKUP(A24,[3]careact_v3!$A$1:$D$154,4,FALSE)</f>
        <v>883021</v>
      </c>
      <c r="AP24" s="5">
        <f t="shared" ref="AP24" si="95">AO24</f>
        <v>883021</v>
      </c>
      <c r="AQ24" s="5">
        <f>VLOOKUP(A24,[3]careact_v3!$A$1:$D$154,3,FALSE)</f>
        <v>520795</v>
      </c>
      <c r="AR24" s="5">
        <f t="shared" ref="AR24" si="96">AQ24</f>
        <v>520795</v>
      </c>
      <c r="AS24" s="5">
        <f>VLOOKUP(A24,[4]FWMA!$A$1:$C$153,3,FALSE)</f>
        <v>21771</v>
      </c>
      <c r="AT24" s="5">
        <f t="shared" ref="AT24" si="97">AS24</f>
        <v>21771</v>
      </c>
      <c r="AU24" s="5">
        <f>VLOOKUP(A24,[5]SUDS2!$A$1:$C$153,3,FALSE)</f>
        <v>9232.5479369999994</v>
      </c>
      <c r="AV24" s="5">
        <f t="shared" ref="AV24" si="98">AU24</f>
        <v>9232.5479369999994</v>
      </c>
      <c r="AW24" s="5">
        <f>VLOOKUP(A24,[6]COFA!$A$1:$C$327,3,FALSE)</f>
        <v>693.23</v>
      </c>
      <c r="AX24" s="5">
        <f t="shared" ref="AX24" si="99">AW24</f>
        <v>693.23</v>
      </c>
      <c r="AY24" s="6">
        <f t="shared" si="3"/>
        <v>45811181.069412999</v>
      </c>
      <c r="AZ24" s="6">
        <f t="shared" si="4"/>
        <v>96908502.984378994</v>
      </c>
      <c r="BA24" s="26">
        <f>VLOOKUP(A24,[7]Sheet1!$A$1:$P$742,16,FALSE)</f>
        <v>96976365.836441994</v>
      </c>
      <c r="BB24" s="26" t="b">
        <f t="shared" si="7"/>
        <v>0</v>
      </c>
      <c r="BC24" s="5">
        <f t="shared" ref="BC24" si="100">BC26</f>
        <v>43637075.237565003</v>
      </c>
      <c r="BD24" s="5">
        <f t="shared" ref="BD24" si="101">BD25</f>
        <v>7460246.6774019999</v>
      </c>
      <c r="BH24" s="5">
        <f t="shared" ref="BH24" si="102">BH26</f>
        <v>40162497.672902003</v>
      </c>
      <c r="BI24" s="5">
        <f t="shared" ref="BI24" si="103">BI25</f>
        <v>5648683.3965110006</v>
      </c>
    </row>
    <row r="25" spans="1:64" s="11" customFormat="1" ht="12.75" x14ac:dyDescent="0.2">
      <c r="A25" s="8" t="s">
        <v>48</v>
      </c>
      <c r="B25" s="8" t="s">
        <v>49</v>
      </c>
      <c r="C25" s="8" t="s">
        <v>7</v>
      </c>
      <c r="D25" s="8"/>
      <c r="E25" s="8"/>
      <c r="F25" s="37">
        <f>VLOOKUP(A25,[1]Sheet1!$A$6:$C$740,3,FALSE)</f>
        <v>15568673.170519</v>
      </c>
      <c r="G25" s="8"/>
      <c r="H25" s="9"/>
      <c r="I25" s="9">
        <f>LTFUND1516BL</f>
        <v>7295458.0433609998</v>
      </c>
      <c r="J25" s="9"/>
      <c r="K25" s="9">
        <f t="shared" si="0"/>
        <v>128357.761532</v>
      </c>
      <c r="L25" s="9">
        <f t="shared" si="5"/>
        <v>128357.761532</v>
      </c>
      <c r="M25" s="9"/>
      <c r="N25" s="9"/>
      <c r="O25" s="9"/>
      <c r="P25" s="9"/>
      <c r="Q25" s="9">
        <f>HPF1516BL</f>
        <v>36430.872509000001</v>
      </c>
      <c r="R25" s="9"/>
      <c r="S25" s="9"/>
      <c r="T25" s="10">
        <f t="shared" si="1"/>
        <v>7460246.6774019999</v>
      </c>
      <c r="U25" s="9"/>
      <c r="V25" s="9"/>
      <c r="W25" s="9">
        <f>LTFUND1516RSG</f>
        <v>5295235.0205739997</v>
      </c>
      <c r="X25" s="9"/>
      <c r="Y25" s="9">
        <f t="shared" si="2"/>
        <v>178336.178163</v>
      </c>
      <c r="Z25" s="9">
        <f t="shared" si="6"/>
        <v>178336.178163</v>
      </c>
      <c r="AA25" s="9"/>
      <c r="AB25" s="9"/>
      <c r="AC25" s="9">
        <f>HPF1516RSG</f>
        <v>49695.173879000002</v>
      </c>
      <c r="AD25" s="9"/>
      <c r="AE25" s="9"/>
      <c r="AF25" s="9"/>
      <c r="AG25" s="9">
        <f t="shared" si="8"/>
        <v>124723.793895</v>
      </c>
      <c r="AH25" s="9">
        <f t="shared" si="18"/>
        <v>124723.793895</v>
      </c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>
        <f t="shared" ref="AX25" si="104">AW24</f>
        <v>693.23</v>
      </c>
      <c r="AY25" s="10">
        <f t="shared" si="3"/>
        <v>5648683.3965110006</v>
      </c>
      <c r="AZ25" s="10">
        <f t="shared" si="4"/>
        <v>13108930.073913001</v>
      </c>
      <c r="BA25" s="26">
        <f>VLOOKUP(A25,[7]Sheet1!$A$1:$P$742,16,FALSE)</f>
        <v>13108930.073912</v>
      </c>
      <c r="BB25" s="26" t="b">
        <f t="shared" si="7"/>
        <v>1</v>
      </c>
      <c r="BC25" s="9"/>
      <c r="BD25" s="9">
        <f>I25+L25+Q25</f>
        <v>7460246.6774019999</v>
      </c>
      <c r="BE25" s="9"/>
      <c r="BF25" s="9"/>
      <c r="BG25" s="9"/>
      <c r="BH25" s="9"/>
      <c r="BI25" s="9">
        <f>W25+Z25+AC25+AH25+AI25+AL25+AN25+AX25</f>
        <v>5648683.3965110006</v>
      </c>
      <c r="BJ25" s="9"/>
      <c r="BK25" s="9"/>
      <c r="BL25" s="9"/>
    </row>
    <row r="26" spans="1:64" s="15" customFormat="1" ht="12.75" x14ac:dyDescent="0.2">
      <c r="A26" s="12" t="s">
        <v>50</v>
      </c>
      <c r="B26" s="12" t="s">
        <v>51</v>
      </c>
      <c r="C26" s="12" t="s">
        <v>7</v>
      </c>
      <c r="D26" s="12"/>
      <c r="E26" s="12"/>
      <c r="F26" s="38">
        <f>VLOOKUP(A26,[1]Sheet1!$A$6:$C$740,3,FALSE)</f>
        <v>84644371.871892005</v>
      </c>
      <c r="G26" s="12"/>
      <c r="H26" s="13">
        <f>UTFUND1516BL</f>
        <v>36959508.966682002</v>
      </c>
      <c r="I26" s="13"/>
      <c r="J26" s="13"/>
      <c r="K26" s="13">
        <f t="shared" si="0"/>
        <v>674431.37115599995</v>
      </c>
      <c r="L26" s="13">
        <f t="shared" si="5"/>
        <v>674431.37115599995</v>
      </c>
      <c r="M26" s="13">
        <f>EIF1516BL</f>
        <v>3579777.516696</v>
      </c>
      <c r="N26" s="13"/>
      <c r="O26" s="13"/>
      <c r="P26" s="13"/>
      <c r="Q26" s="13"/>
      <c r="R26" s="13">
        <f>LLFA1516BL</f>
        <v>49516.965436999999</v>
      </c>
      <c r="S26" s="13">
        <f>LDHR1516BL</f>
        <v>2373840.4175940002</v>
      </c>
      <c r="T26" s="14">
        <f t="shared" si="1"/>
        <v>43637075.237565003</v>
      </c>
      <c r="U26" s="13">
        <f>LWP1516RSG</f>
        <v>809361.12906399998</v>
      </c>
      <c r="V26" s="13">
        <f>UTFUND1516RSG</f>
        <v>29307251.951127999</v>
      </c>
      <c r="W26" s="13"/>
      <c r="X26" s="13"/>
      <c r="Y26" s="13">
        <f t="shared" si="2"/>
        <v>937033.42696299998</v>
      </c>
      <c r="Z26" s="13">
        <f t="shared" si="6"/>
        <v>937033.42696299998</v>
      </c>
      <c r="AA26" s="13">
        <f>EIF1516RSG</f>
        <v>3667006.9505730001</v>
      </c>
      <c r="AB26" s="13"/>
      <c r="AC26" s="13"/>
      <c r="AD26" s="13">
        <f>LLFA1516RSG</f>
        <v>67545.847775999995</v>
      </c>
      <c r="AE26" s="13">
        <f>LDHR1516RSG</f>
        <v>3378125.6133559998</v>
      </c>
      <c r="AF26" s="13"/>
      <c r="AG26" s="13">
        <f t="shared" si="8"/>
        <v>678103.20610499999</v>
      </c>
      <c r="AH26" s="13">
        <f t="shared" si="18"/>
        <v>678103.20610499999</v>
      </c>
      <c r="AI26" s="13"/>
      <c r="AJ26" s="13">
        <f t="shared" si="52"/>
        <v>-116750</v>
      </c>
      <c r="AK26" s="13"/>
      <c r="AL26" s="13"/>
      <c r="AM26" s="13"/>
      <c r="AN26" s="13"/>
      <c r="AO26" s="13"/>
      <c r="AP26" s="13">
        <f t="shared" ref="AP26" si="105">AO24</f>
        <v>883021</v>
      </c>
      <c r="AQ26" s="13"/>
      <c r="AR26" s="13">
        <f t="shared" ref="AR26" si="106">AQ24</f>
        <v>520795</v>
      </c>
      <c r="AS26" s="13"/>
      <c r="AT26" s="13">
        <f t="shared" ref="AT26" si="107">AS24</f>
        <v>21771</v>
      </c>
      <c r="AU26" s="13"/>
      <c r="AV26" s="13">
        <f t="shared" ref="AV26" si="108">AU24</f>
        <v>9232.5479369999994</v>
      </c>
      <c r="AW26" s="13"/>
      <c r="AX26" s="13"/>
      <c r="AY26" s="14">
        <f t="shared" si="3"/>
        <v>40162497.672902003</v>
      </c>
      <c r="AZ26" s="14">
        <f t="shared" si="4"/>
        <v>83799572.910466999</v>
      </c>
      <c r="BA26" s="26">
        <f>VLOOKUP(A26,[7]Sheet1!$A$1:$P$742,16,FALSE)</f>
        <v>83867435.762529999</v>
      </c>
      <c r="BB26" s="26" t="b">
        <f t="shared" si="7"/>
        <v>0</v>
      </c>
      <c r="BC26" s="13">
        <f>H26+L26+M26+R26+S26</f>
        <v>43637075.237565003</v>
      </c>
      <c r="BD26" s="13"/>
      <c r="BE26" s="13"/>
      <c r="BF26" s="13"/>
      <c r="BG26" s="13"/>
      <c r="BH26" s="13">
        <f>U26+V26+Z26+AA26+AD26+AE26+AH26+AI26+AJ26+AL26+AN26+AP26+AR26+AT26+AV26</f>
        <v>40162497.672902003</v>
      </c>
      <c r="BI26" s="13"/>
      <c r="BJ26" s="13"/>
      <c r="BK26" s="13"/>
      <c r="BL26" s="13"/>
    </row>
    <row r="27" spans="1:64" ht="12.75" x14ac:dyDescent="0.2">
      <c r="A27" s="1" t="s">
        <v>52</v>
      </c>
      <c r="B27" s="1" t="s">
        <v>53</v>
      </c>
      <c r="C27" s="1"/>
      <c r="D27" s="1" t="s">
        <v>7</v>
      </c>
      <c r="E27" s="1"/>
      <c r="F27" s="4">
        <f>VLOOKUP(A27,[1]Sheet1!$A$6:$C$740,3,FALSE)</f>
        <v>60447969.323697001</v>
      </c>
      <c r="G27" s="1"/>
      <c r="H27" s="5">
        <f>UTFUND1516BL</f>
        <v>21621953.544441</v>
      </c>
      <c r="I27" s="5">
        <f>LTFUND1516BL</f>
        <v>5453464.436977</v>
      </c>
      <c r="K27" s="5">
        <f t="shared" si="0"/>
        <v>913419.49690000003</v>
      </c>
      <c r="L27" s="5">
        <f t="shared" si="5"/>
        <v>913419.49690000003</v>
      </c>
      <c r="M27" s="5">
        <f>EIF1516BL</f>
        <v>2808719.5016749999</v>
      </c>
      <c r="Q27" s="5">
        <f>HPF1516BL</f>
        <v>39196.019396999996</v>
      </c>
      <c r="R27" s="5">
        <f>LLFA1516BL</f>
        <v>48562.321510000002</v>
      </c>
      <c r="S27" s="5">
        <f>LDHR1516BL</f>
        <v>2168504.395062</v>
      </c>
      <c r="T27" s="6">
        <f t="shared" si="1"/>
        <v>33053819.715962</v>
      </c>
      <c r="U27" s="5">
        <f>LWP1516RSG</f>
        <v>417153.611102</v>
      </c>
      <c r="V27" s="5">
        <f>UTFUND1516RSG</f>
        <v>17201587.198546</v>
      </c>
      <c r="W27" s="5">
        <f>LTFUND1516RSG</f>
        <v>3958267.6918299999</v>
      </c>
      <c r="Y27" s="5">
        <f t="shared" si="2"/>
        <v>1269075.9031090001</v>
      </c>
      <c r="Z27" s="5">
        <f t="shared" si="6"/>
        <v>1269075.9031090001</v>
      </c>
      <c r="AA27" s="5">
        <f>EIF1516RSG</f>
        <v>2877160.3505569999</v>
      </c>
      <c r="AC27" s="5">
        <f>HPF1516RSG</f>
        <v>53467.097138999998</v>
      </c>
      <c r="AD27" s="5">
        <f>LLFA1516RSG</f>
        <v>66243.622713999997</v>
      </c>
      <c r="AE27" s="5">
        <f>LDHR1516RSG</f>
        <v>3085919.4178929999</v>
      </c>
      <c r="AG27" s="5">
        <f t="shared" si="8"/>
        <v>1792229</v>
      </c>
      <c r="AH27" s="5">
        <f t="shared" si="18"/>
        <v>1792229</v>
      </c>
      <c r="AJ27" s="5">
        <f t="shared" si="52"/>
        <v>-74662</v>
      </c>
      <c r="AK27" s="5">
        <f>VLOOKUP(A27,[2]CTF1516!$A$1:$C$235,3,FALSE)</f>
        <v>898121</v>
      </c>
      <c r="AL27" s="5">
        <f>SUM(AL28:AL29)</f>
        <v>898121</v>
      </c>
      <c r="AO27" s="5">
        <f>VLOOKUP(A27,[3]careact_v3!$A$1:$D$154,4,FALSE)</f>
        <v>723614</v>
      </c>
      <c r="AP27" s="5">
        <f t="shared" ref="AP27" si="109">AO27</f>
        <v>723614</v>
      </c>
      <c r="AQ27" s="5">
        <f>VLOOKUP(A27,[3]careact_v3!$A$1:$D$154,3,FALSE)</f>
        <v>533276</v>
      </c>
      <c r="AR27" s="5">
        <f t="shared" ref="AR27" si="110">AQ27</f>
        <v>533276</v>
      </c>
      <c r="AS27" s="5">
        <f>VLOOKUP(A27,[4]FWMA!$A$1:$C$153,3,FALSE)</f>
        <v>16607</v>
      </c>
      <c r="AT27" s="5">
        <f t="shared" ref="AT27" si="111">AS27</f>
        <v>16607</v>
      </c>
      <c r="AU27" s="5">
        <f>VLOOKUP(A27,[5]SUDS2!$A$1:$C$153,3,FALSE)</f>
        <v>9232.5479369999994</v>
      </c>
      <c r="AV27" s="5">
        <f t="shared" ref="AV27" si="112">AU27</f>
        <v>9232.5479369999994</v>
      </c>
      <c r="AW27" s="5">
        <f>VLOOKUP(A27,[6]COFA!$A$1:$C$327,3,FALSE)</f>
        <v>693.23</v>
      </c>
      <c r="AX27" s="5">
        <f t="shared" ref="AX27" si="113">AW27</f>
        <v>693.23</v>
      </c>
      <c r="AY27" s="6">
        <f t="shared" si="3"/>
        <v>32827985.670826998</v>
      </c>
      <c r="AZ27" s="6">
        <f t="shared" si="4"/>
        <v>65881805.386788994</v>
      </c>
      <c r="BA27" s="26">
        <f>VLOOKUP(A27,[7]Sheet1!$A$1:$P$742,16,FALSE)</f>
        <v>65949668.238848999</v>
      </c>
      <c r="BB27" s="26" t="b">
        <f t="shared" si="7"/>
        <v>0</v>
      </c>
      <c r="BC27" s="5">
        <f t="shared" ref="BC27" si="114">BC29</f>
        <v>27388548.480912995</v>
      </c>
      <c r="BD27" s="5">
        <f t="shared" ref="BD27" si="115">BD28</f>
        <v>5665271.2350479998</v>
      </c>
      <c r="BH27" s="5">
        <f t="shared" ref="BH27" si="116">BH29</f>
        <v>28073094.48316782</v>
      </c>
      <c r="BI27" s="5">
        <f t="shared" ref="BI27" si="117">BI28</f>
        <v>4754891.1876591835</v>
      </c>
    </row>
    <row r="28" spans="1:64" s="11" customFormat="1" ht="12.75" x14ac:dyDescent="0.2">
      <c r="A28" s="8" t="s">
        <v>54</v>
      </c>
      <c r="B28" s="8" t="s">
        <v>55</v>
      </c>
      <c r="C28" s="8" t="s">
        <v>7</v>
      </c>
      <c r="D28" s="8"/>
      <c r="E28" s="8"/>
      <c r="F28" s="37">
        <f>VLOOKUP(A28,[1]Sheet1!$A$6:$C$740,3,FALSE)</f>
        <v>11293610.271881999</v>
      </c>
      <c r="G28" s="8"/>
      <c r="H28" s="9"/>
      <c r="I28" s="9">
        <f>LTFUND1516BL</f>
        <v>5453464.436977</v>
      </c>
      <c r="J28" s="9"/>
      <c r="K28" s="9">
        <f t="shared" si="0"/>
        <v>172610.778674</v>
      </c>
      <c r="L28" s="9">
        <f t="shared" si="5"/>
        <v>172610.778674</v>
      </c>
      <c r="M28" s="9"/>
      <c r="N28" s="9"/>
      <c r="O28" s="9"/>
      <c r="P28" s="9"/>
      <c r="Q28" s="9">
        <f>HPF1516BL</f>
        <v>39196.019396999996</v>
      </c>
      <c r="R28" s="9"/>
      <c r="S28" s="9"/>
      <c r="T28" s="10">
        <f t="shared" si="1"/>
        <v>5665271.2350479998</v>
      </c>
      <c r="U28" s="9"/>
      <c r="V28" s="9"/>
      <c r="W28" s="9">
        <f>LTFUND1516RSG</f>
        <v>3958267.6918299999</v>
      </c>
      <c r="X28" s="9"/>
      <c r="Y28" s="9">
        <f t="shared" si="2"/>
        <v>239819.90813200001</v>
      </c>
      <c r="Z28" s="9">
        <f t="shared" si="6"/>
        <v>239819.90813200001</v>
      </c>
      <c r="AA28" s="9"/>
      <c r="AB28" s="9"/>
      <c r="AC28" s="9">
        <f>HPF1516RSG</f>
        <v>53467.097138999998</v>
      </c>
      <c r="AD28" s="9"/>
      <c r="AE28" s="9"/>
      <c r="AF28" s="9"/>
      <c r="AG28" s="9">
        <f t="shared" si="8"/>
        <v>334845.58820500004</v>
      </c>
      <c r="AH28" s="9">
        <f t="shared" si="18"/>
        <v>334845.58820500004</v>
      </c>
      <c r="AI28" s="9"/>
      <c r="AJ28" s="9"/>
      <c r="AK28" s="9"/>
      <c r="AL28" s="9">
        <f>F28/F27*AK27</f>
        <v>167797.67235318245</v>
      </c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>
        <f t="shared" ref="AX28" si="118">AW27</f>
        <v>693.23</v>
      </c>
      <c r="AY28" s="10">
        <f t="shared" si="3"/>
        <v>4754891.1876591835</v>
      </c>
      <c r="AZ28" s="10">
        <f t="shared" si="4"/>
        <v>10420162.422707183</v>
      </c>
      <c r="BA28" s="26">
        <f>VLOOKUP(A28,[7]Sheet1!$A$1:$P$742,16,FALSE)</f>
        <v>10420162.422706001</v>
      </c>
      <c r="BB28" s="26" t="b">
        <f t="shared" si="7"/>
        <v>1</v>
      </c>
      <c r="BC28" s="9"/>
      <c r="BD28" s="9">
        <f>I28+L28+Q28</f>
        <v>5665271.2350479998</v>
      </c>
      <c r="BE28" s="9"/>
      <c r="BF28" s="9"/>
      <c r="BG28" s="9"/>
      <c r="BH28" s="9"/>
      <c r="BI28" s="9">
        <f>W28+Z28+AC28+AH28+AI28+AL28+AN28+AX28</f>
        <v>4754891.1876591835</v>
      </c>
      <c r="BJ28" s="9"/>
      <c r="BK28" s="9"/>
      <c r="BL28" s="9"/>
    </row>
    <row r="29" spans="1:64" s="15" customFormat="1" ht="12.75" x14ac:dyDescent="0.2">
      <c r="A29" s="12" t="s">
        <v>56</v>
      </c>
      <c r="B29" s="12" t="s">
        <v>57</v>
      </c>
      <c r="C29" s="12" t="s">
        <v>7</v>
      </c>
      <c r="D29" s="12"/>
      <c r="E29" s="12"/>
      <c r="F29" s="38">
        <f>VLOOKUP(A29,[1]Sheet1!$A$6:$C$740,3,FALSE)</f>
        <v>49154359.051815003</v>
      </c>
      <c r="G29" s="12"/>
      <c r="H29" s="13">
        <f>UTFUND1516BL</f>
        <v>21621953.544441</v>
      </c>
      <c r="I29" s="13"/>
      <c r="J29" s="13"/>
      <c r="K29" s="13">
        <f t="shared" si="0"/>
        <v>740808.71822499996</v>
      </c>
      <c r="L29" s="13">
        <f t="shared" si="5"/>
        <v>740808.71822499996</v>
      </c>
      <c r="M29" s="13">
        <f>EIF1516BL</f>
        <v>2808719.5016749999</v>
      </c>
      <c r="N29" s="13"/>
      <c r="O29" s="13"/>
      <c r="P29" s="13"/>
      <c r="Q29" s="13"/>
      <c r="R29" s="13">
        <f>LLFA1516BL</f>
        <v>48562.321510000002</v>
      </c>
      <c r="S29" s="13">
        <f>LDHR1516BL</f>
        <v>2168504.395062</v>
      </c>
      <c r="T29" s="14">
        <f t="shared" si="1"/>
        <v>27388548.480912998</v>
      </c>
      <c r="U29" s="13">
        <f>LWP1516RSG</f>
        <v>417153.611102</v>
      </c>
      <c r="V29" s="13">
        <f>UTFUND1516RSG</f>
        <v>17201587.198546</v>
      </c>
      <c r="W29" s="13"/>
      <c r="X29" s="13"/>
      <c r="Y29" s="13">
        <f t="shared" si="2"/>
        <v>1029255.9949770001</v>
      </c>
      <c r="Z29" s="13">
        <f t="shared" si="6"/>
        <v>1029255.9949770001</v>
      </c>
      <c r="AA29" s="13">
        <f>EIF1516RSG</f>
        <v>2877160.3505569999</v>
      </c>
      <c r="AB29" s="13"/>
      <c r="AC29" s="13"/>
      <c r="AD29" s="13">
        <f>LLFA1516RSG</f>
        <v>66243.622713999997</v>
      </c>
      <c r="AE29" s="13">
        <f>LDHR1516RSG</f>
        <v>3085919.4178929999</v>
      </c>
      <c r="AF29" s="13"/>
      <c r="AG29" s="13">
        <f t="shared" si="8"/>
        <v>1457383.4117950001</v>
      </c>
      <c r="AH29" s="13">
        <f t="shared" si="18"/>
        <v>1457383.4117950001</v>
      </c>
      <c r="AI29" s="13"/>
      <c r="AJ29" s="13">
        <f t="shared" si="52"/>
        <v>-74662</v>
      </c>
      <c r="AK29" s="13"/>
      <c r="AL29" s="13">
        <f>F29/F27*AK27</f>
        <v>730323.32764681755</v>
      </c>
      <c r="AM29" s="13"/>
      <c r="AN29" s="13"/>
      <c r="AO29" s="13"/>
      <c r="AP29" s="13">
        <f t="shared" ref="AP29" si="119">AO27</f>
        <v>723614</v>
      </c>
      <c r="AQ29" s="13"/>
      <c r="AR29" s="13">
        <f t="shared" ref="AR29" si="120">AQ27</f>
        <v>533276</v>
      </c>
      <c r="AS29" s="13"/>
      <c r="AT29" s="13">
        <f t="shared" ref="AT29" si="121">AS27</f>
        <v>16607</v>
      </c>
      <c r="AU29" s="13"/>
      <c r="AV29" s="13">
        <f t="shared" ref="AV29" si="122">AU27</f>
        <v>9232.5479369999994</v>
      </c>
      <c r="AW29" s="13"/>
      <c r="AX29" s="13"/>
      <c r="AY29" s="14">
        <f t="shared" si="3"/>
        <v>28073094.48316782</v>
      </c>
      <c r="AZ29" s="14">
        <f t="shared" si="4"/>
        <v>55461642.964080818</v>
      </c>
      <c r="BA29" s="26">
        <f>VLOOKUP(A29,[7]Sheet1!$A$1:$P$742,16,FALSE)</f>
        <v>55529505.816142999</v>
      </c>
      <c r="BB29" s="26" t="b">
        <f t="shared" si="7"/>
        <v>0</v>
      </c>
      <c r="BC29" s="13">
        <f>H29+L29+M29+R29+S29</f>
        <v>27388548.480912995</v>
      </c>
      <c r="BD29" s="13"/>
      <c r="BE29" s="13"/>
      <c r="BF29" s="13"/>
      <c r="BG29" s="13"/>
      <c r="BH29" s="13">
        <f>U29+V29+Z29+AA29+AD29+AE29+AH29+AI29+AJ29+AL29+AN29+AP29+AR29+AT29+AV29</f>
        <v>28073094.48316782</v>
      </c>
      <c r="BI29" s="13"/>
      <c r="BJ29" s="13"/>
      <c r="BK29" s="13"/>
      <c r="BL29" s="13"/>
    </row>
    <row r="30" spans="1:64" ht="12.75" x14ac:dyDescent="0.2">
      <c r="A30" s="1" t="s">
        <v>58</v>
      </c>
      <c r="B30" s="1" t="s">
        <v>59</v>
      </c>
      <c r="C30" s="1"/>
      <c r="D30" s="1" t="s">
        <v>7</v>
      </c>
      <c r="E30" s="1"/>
      <c r="F30" s="4">
        <f>VLOOKUP(A30,[1]Sheet1!$A$6:$C$740,3,FALSE)</f>
        <v>122980274.314386</v>
      </c>
      <c r="G30" s="1"/>
      <c r="H30" s="5">
        <f>UTFUND1516BL</f>
        <v>45982680.760041997</v>
      </c>
      <c r="I30" s="5">
        <f>LTFUND1516BL</f>
        <v>9590117.8383179996</v>
      </c>
      <c r="K30" s="5">
        <f t="shared" si="0"/>
        <v>1174566.0787239999</v>
      </c>
      <c r="L30" s="5">
        <f t="shared" si="5"/>
        <v>1174566.0787239999</v>
      </c>
      <c r="M30" s="5">
        <f>EIF1516BL</f>
        <v>4261129.7897309996</v>
      </c>
      <c r="Q30" s="5">
        <f>HPF1516BL</f>
        <v>37339.029427000001</v>
      </c>
      <c r="R30" s="5">
        <f>LLFA1516BL</f>
        <v>53252.528630000001</v>
      </c>
      <c r="S30" s="5">
        <f>LDHR1516BL</f>
        <v>2972830.9195340001</v>
      </c>
      <c r="T30" s="6">
        <f t="shared" si="1"/>
        <v>64071916.944405988</v>
      </c>
      <c r="U30" s="5">
        <f>LWP1516RSG</f>
        <v>890923.83072800003</v>
      </c>
      <c r="V30" s="5">
        <f>UTFUND1516RSG</f>
        <v>36578259.163249999</v>
      </c>
      <c r="W30" s="5">
        <f>LTFUND1516RSG</f>
        <v>6960759.3556239996</v>
      </c>
      <c r="Y30" s="5">
        <f t="shared" si="2"/>
        <v>1631904.631089</v>
      </c>
      <c r="Z30" s="5">
        <f t="shared" si="6"/>
        <v>1631904.631089</v>
      </c>
      <c r="AA30" s="5">
        <f>EIF1516RSG</f>
        <v>4364961.9238510001</v>
      </c>
      <c r="AC30" s="5">
        <f>HPF1516RSG</f>
        <v>50933.986261999999</v>
      </c>
      <c r="AD30" s="5">
        <f>LLFA1516RSG</f>
        <v>72641.511062000005</v>
      </c>
      <c r="AE30" s="5">
        <f>LDHR1516RSG</f>
        <v>4230527.1234839996</v>
      </c>
      <c r="AG30" s="5">
        <f t="shared" si="8"/>
        <v>1198800</v>
      </c>
      <c r="AH30" s="5">
        <f t="shared" si="18"/>
        <v>1198800</v>
      </c>
      <c r="AK30" s="5">
        <f>VLOOKUP(A30,[2]CTF1516!$A$1:$C$235,3,FALSE)</f>
        <v>1200341</v>
      </c>
      <c r="AL30" s="5">
        <f>SUM(AL31:AL32)</f>
        <v>1200340.9999999902</v>
      </c>
      <c r="AO30" s="5">
        <f>VLOOKUP(A30,[3]careact_v3!$A$1:$D$154,4,FALSE)</f>
        <v>1218305</v>
      </c>
      <c r="AP30" s="5">
        <f t="shared" ref="AP30" si="123">AO30</f>
        <v>1218305</v>
      </c>
      <c r="AQ30" s="5">
        <f>VLOOKUP(A30,[3]careact_v3!$A$1:$D$154,3,FALSE)</f>
        <v>728827</v>
      </c>
      <c r="AR30" s="5">
        <f t="shared" ref="AR30" si="124">AQ30</f>
        <v>728827</v>
      </c>
      <c r="AS30" s="5">
        <f>VLOOKUP(A30,[4]FWMA!$A$1:$C$153,3,FALSE)</f>
        <v>42966</v>
      </c>
      <c r="AT30" s="5">
        <f t="shared" ref="AT30" si="125">AS30</f>
        <v>42966</v>
      </c>
      <c r="AU30" s="5">
        <f>VLOOKUP(A30,[5]SUDS2!$A$1:$C$153,3,FALSE)</f>
        <v>9232.5479369999994</v>
      </c>
      <c r="AV30" s="5">
        <f t="shared" ref="AV30" si="126">AU30</f>
        <v>9232.5479369999994</v>
      </c>
      <c r="AW30" s="5">
        <f>VLOOKUP(A30,[6]COFA!$A$1:$C$327,3,FALSE)</f>
        <v>693.23</v>
      </c>
      <c r="AX30" s="5">
        <f t="shared" ref="AX30" si="127">AW30</f>
        <v>693.23</v>
      </c>
      <c r="AY30" s="6">
        <f t="shared" si="3"/>
        <v>59180076.303286992</v>
      </c>
      <c r="AZ30" s="6">
        <f t="shared" si="4"/>
        <v>123251993.24769297</v>
      </c>
      <c r="BA30" s="26">
        <f>VLOOKUP(A30,[7]Sheet1!$A$1:$P$742,16,FALSE)</f>
        <v>123319856.099756</v>
      </c>
      <c r="BB30" s="26" t="b">
        <f t="shared" si="7"/>
        <v>0</v>
      </c>
      <c r="BC30" s="5">
        <f t="shared" ref="BC30" si="128">BC32</f>
        <v>54254756.534010991</v>
      </c>
      <c r="BD30" s="5">
        <f t="shared" ref="BD30" si="129">BD31</f>
        <v>9817160.4103949983</v>
      </c>
      <c r="BH30" s="5">
        <f t="shared" ref="BH30" si="130">BH32</f>
        <v>51513062.824559569</v>
      </c>
      <c r="BI30" s="5">
        <f t="shared" ref="BI30" si="131">BI31</f>
        <v>7667013.4787274199</v>
      </c>
    </row>
    <row r="31" spans="1:64" s="11" customFormat="1" ht="12.75" x14ac:dyDescent="0.2">
      <c r="A31" s="8" t="s">
        <v>60</v>
      </c>
      <c r="B31" s="8" t="s">
        <v>61</v>
      </c>
      <c r="C31" s="8" t="s">
        <v>7</v>
      </c>
      <c r="D31" s="8"/>
      <c r="E31" s="8"/>
      <c r="F31" s="37">
        <f>VLOOKUP(A31,[1]Sheet1!$A$6:$C$740,3,FALSE)</f>
        <v>20045727.037785999</v>
      </c>
      <c r="G31" s="8"/>
      <c r="H31" s="9"/>
      <c r="I31" s="9">
        <f>LTFUND1516BL</f>
        <v>9590117.8383179996</v>
      </c>
      <c r="J31" s="9"/>
      <c r="K31" s="9">
        <f t="shared" si="0"/>
        <v>189703.54264999999</v>
      </c>
      <c r="L31" s="9">
        <f t="shared" si="5"/>
        <v>189703.54264999999</v>
      </c>
      <c r="M31" s="9"/>
      <c r="N31" s="9"/>
      <c r="O31" s="9"/>
      <c r="P31" s="9"/>
      <c r="Q31" s="9">
        <f>HPF1516BL</f>
        <v>37339.029427000001</v>
      </c>
      <c r="R31" s="9"/>
      <c r="S31" s="9"/>
      <c r="T31" s="10">
        <f t="shared" si="1"/>
        <v>9817160.4103949983</v>
      </c>
      <c r="U31" s="9"/>
      <c r="V31" s="9"/>
      <c r="W31" s="9">
        <f>LTFUND1516RSG</f>
        <v>6960759.3556239996</v>
      </c>
      <c r="X31" s="9"/>
      <c r="Y31" s="9">
        <f t="shared" si="2"/>
        <v>263568.04899400001</v>
      </c>
      <c r="Z31" s="9">
        <f t="shared" si="6"/>
        <v>263568.04899400001</v>
      </c>
      <c r="AA31" s="9"/>
      <c r="AB31" s="9"/>
      <c r="AC31" s="9">
        <f>HPF1516RSG</f>
        <v>50933.986261999999</v>
      </c>
      <c r="AD31" s="9"/>
      <c r="AE31" s="9"/>
      <c r="AF31" s="9"/>
      <c r="AG31" s="9">
        <f t="shared" si="8"/>
        <v>195403.83778500001</v>
      </c>
      <c r="AH31" s="9">
        <f t="shared" si="18"/>
        <v>195403.83778500001</v>
      </c>
      <c r="AI31" s="9"/>
      <c r="AJ31" s="9"/>
      <c r="AK31" s="9"/>
      <c r="AL31" s="9">
        <f>F31/F30*AK30</f>
        <v>195655.02006241982</v>
      </c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>
        <f t="shared" ref="AX31" si="132">AW30</f>
        <v>693.23</v>
      </c>
      <c r="AY31" s="10">
        <f t="shared" si="3"/>
        <v>7667013.4787274199</v>
      </c>
      <c r="AZ31" s="10">
        <f t="shared" si="4"/>
        <v>17484173.889122419</v>
      </c>
      <c r="BA31" s="26">
        <f>VLOOKUP(A31,[7]Sheet1!$A$1:$P$742,16,FALSE)</f>
        <v>17484173.889123</v>
      </c>
      <c r="BB31" s="26" t="b">
        <f t="shared" si="7"/>
        <v>1</v>
      </c>
      <c r="BC31" s="9"/>
      <c r="BD31" s="9">
        <f>I31+L31+Q31</f>
        <v>9817160.4103949983</v>
      </c>
      <c r="BE31" s="9"/>
      <c r="BF31" s="9"/>
      <c r="BG31" s="9"/>
      <c r="BH31" s="9"/>
      <c r="BI31" s="9">
        <f>W31+Z31+AC31+AH31+AI31+AL31+AN31+AX31</f>
        <v>7667013.4787274199</v>
      </c>
      <c r="BJ31" s="9"/>
      <c r="BK31" s="9"/>
      <c r="BL31" s="9"/>
    </row>
    <row r="32" spans="1:64" s="15" customFormat="1" ht="12.75" x14ac:dyDescent="0.2">
      <c r="A32" s="12" t="s">
        <v>62</v>
      </c>
      <c r="B32" s="12" t="s">
        <v>63</v>
      </c>
      <c r="C32" s="12" t="s">
        <v>7</v>
      </c>
      <c r="D32" s="12"/>
      <c r="E32" s="12"/>
      <c r="F32" s="38">
        <f>VLOOKUP(A32,[1]Sheet1!$A$6:$C$740,3,FALSE)</f>
        <v>102934547.276599</v>
      </c>
      <c r="G32" s="12"/>
      <c r="H32" s="13">
        <f>UTFUND1516BL</f>
        <v>45982680.760041997</v>
      </c>
      <c r="I32" s="13"/>
      <c r="J32" s="13"/>
      <c r="K32" s="13">
        <f t="shared" si="0"/>
        <v>984862.53607399995</v>
      </c>
      <c r="L32" s="13">
        <f t="shared" si="5"/>
        <v>984862.53607399995</v>
      </c>
      <c r="M32" s="13">
        <f>EIF1516BL</f>
        <v>4261129.7897309996</v>
      </c>
      <c r="N32" s="13"/>
      <c r="O32" s="13"/>
      <c r="P32" s="13"/>
      <c r="Q32" s="13"/>
      <c r="R32" s="13">
        <f>LLFA1516BL</f>
        <v>53252.528630000001</v>
      </c>
      <c r="S32" s="13">
        <f>LDHR1516BL</f>
        <v>2972830.9195340001</v>
      </c>
      <c r="T32" s="14">
        <f t="shared" si="1"/>
        <v>54254756.534010991</v>
      </c>
      <c r="U32" s="13">
        <f>LWP1516RSG</f>
        <v>890923.83072800003</v>
      </c>
      <c r="V32" s="13">
        <f>UTFUND1516RSG</f>
        <v>36578259.163249999</v>
      </c>
      <c r="W32" s="13"/>
      <c r="X32" s="13"/>
      <c r="Y32" s="13">
        <f t="shared" si="2"/>
        <v>1368336.582095</v>
      </c>
      <c r="Z32" s="13">
        <f t="shared" si="6"/>
        <v>1368336.582095</v>
      </c>
      <c r="AA32" s="13">
        <f>EIF1516RSG</f>
        <v>4364961.9238510001</v>
      </c>
      <c r="AB32" s="13"/>
      <c r="AC32" s="13"/>
      <c r="AD32" s="13">
        <f>LLFA1516RSG</f>
        <v>72641.511062000005</v>
      </c>
      <c r="AE32" s="13">
        <f>LDHR1516RSG</f>
        <v>4230527.1234839996</v>
      </c>
      <c r="AF32" s="13"/>
      <c r="AG32" s="13">
        <f t="shared" si="8"/>
        <v>1003396.162215</v>
      </c>
      <c r="AH32" s="13">
        <f t="shared" si="18"/>
        <v>1003396.162215</v>
      </c>
      <c r="AI32" s="13"/>
      <c r="AJ32" s="13"/>
      <c r="AK32" s="13"/>
      <c r="AL32" s="13">
        <f>F32/F30*AK30</f>
        <v>1004685.9799375705</v>
      </c>
      <c r="AM32" s="13"/>
      <c r="AN32" s="13"/>
      <c r="AO32" s="13"/>
      <c r="AP32" s="13">
        <f t="shared" ref="AP32" si="133">AO30</f>
        <v>1218305</v>
      </c>
      <c r="AQ32" s="13"/>
      <c r="AR32" s="13">
        <f t="shared" ref="AR32" si="134">AQ30</f>
        <v>728827</v>
      </c>
      <c r="AS32" s="13"/>
      <c r="AT32" s="13">
        <f t="shared" ref="AT32" si="135">AS30</f>
        <v>42966</v>
      </c>
      <c r="AU32" s="13"/>
      <c r="AV32" s="13">
        <f t="shared" ref="AV32" si="136">AU30</f>
        <v>9232.5479369999994</v>
      </c>
      <c r="AW32" s="13"/>
      <c r="AX32" s="13"/>
      <c r="AY32" s="14">
        <f t="shared" si="3"/>
        <v>51513062.824559569</v>
      </c>
      <c r="AZ32" s="14">
        <f t="shared" si="4"/>
        <v>105767819.35857056</v>
      </c>
      <c r="BA32" s="26">
        <f>VLOOKUP(A32,[7]Sheet1!$A$1:$P$742,16,FALSE)</f>
        <v>105835682.21063299</v>
      </c>
      <c r="BB32" s="26" t="b">
        <f t="shared" si="7"/>
        <v>0</v>
      </c>
      <c r="BC32" s="13">
        <f>H32+L32+M32+R32+S32</f>
        <v>54254756.534010991</v>
      </c>
      <c r="BD32" s="13"/>
      <c r="BE32" s="13"/>
      <c r="BF32" s="13"/>
      <c r="BG32" s="13"/>
      <c r="BH32" s="13">
        <f>U32+V32+Z32+AA32+AD32+AE32+AH32+AI32+AJ32+AL32+AN32+AP32+AR32+AT32+AV32</f>
        <v>51513062.824559569</v>
      </c>
      <c r="BI32" s="13"/>
      <c r="BJ32" s="13"/>
      <c r="BK32" s="13"/>
      <c r="BL32" s="13"/>
    </row>
    <row r="33" spans="1:64" ht="12.75" x14ac:dyDescent="0.2">
      <c r="A33" s="1" t="s">
        <v>64</v>
      </c>
      <c r="B33" s="1" t="s">
        <v>65</v>
      </c>
      <c r="C33" s="1"/>
      <c r="D33" s="1" t="s">
        <v>7</v>
      </c>
      <c r="E33" s="1"/>
      <c r="F33" s="4">
        <f>VLOOKUP(A33,[1]Sheet1!$A$6:$C$740,3,FALSE)</f>
        <v>98197452.454224005</v>
      </c>
      <c r="G33" s="1"/>
      <c r="H33" s="5">
        <f>UTFUND1516BL</f>
        <v>42958101.378558002</v>
      </c>
      <c r="I33" s="5">
        <f>LTFUND1516BL</f>
        <v>6719289.8050929997</v>
      </c>
      <c r="K33" s="5">
        <f t="shared" si="0"/>
        <v>544793.70594799996</v>
      </c>
      <c r="L33" s="5">
        <f t="shared" si="5"/>
        <v>544793.70594799996</v>
      </c>
      <c r="M33" s="5">
        <f>EIF1516BL</f>
        <v>3379449.902179</v>
      </c>
      <c r="Q33" s="5">
        <f>HPF1516BL</f>
        <v>23719.166024999999</v>
      </c>
      <c r="R33" s="5">
        <f>LLFA1516BL</f>
        <v>47649.183839999998</v>
      </c>
      <c r="S33" s="5">
        <f>LDHR1516BL</f>
        <v>2951145.975199</v>
      </c>
      <c r="T33" s="6">
        <f t="shared" si="1"/>
        <v>56624149.116842002</v>
      </c>
      <c r="U33" s="5">
        <f>LWP1516RSG</f>
        <v>937601.00379600003</v>
      </c>
      <c r="V33" s="5">
        <f>UTFUND1516RSG</f>
        <v>34066990.616834</v>
      </c>
      <c r="W33" s="5">
        <f>LTFUND1516RSG</f>
        <v>4877036.9835369997</v>
      </c>
      <c r="Y33" s="5">
        <f t="shared" si="2"/>
        <v>756918.99147200002</v>
      </c>
      <c r="Z33" s="5">
        <f t="shared" si="6"/>
        <v>756918.99147200002</v>
      </c>
      <c r="AA33" s="5">
        <f>EIF1516RSG</f>
        <v>3461797.8973849998</v>
      </c>
      <c r="AC33" s="5">
        <f>HPF1516RSG</f>
        <v>32355.197630999999</v>
      </c>
      <c r="AD33" s="5">
        <f>LLFA1516RSG</f>
        <v>64998.016132999997</v>
      </c>
      <c r="AE33" s="5">
        <f>LDHR1516RSG</f>
        <v>4199668.071064</v>
      </c>
      <c r="AG33" s="5">
        <f t="shared" si="8"/>
        <v>1045964</v>
      </c>
      <c r="AH33" s="5">
        <f t="shared" si="18"/>
        <v>1045964</v>
      </c>
      <c r="AK33" s="5">
        <f>VLOOKUP(A33,[2]CTF1516!$A$1:$C$235,3,FALSE)</f>
        <v>539815</v>
      </c>
      <c r="AL33" s="5">
        <f>SUM(AL34:AL35)</f>
        <v>539815</v>
      </c>
      <c r="AO33" s="5">
        <f>VLOOKUP(A33,[3]careact_v3!$A$1:$D$154,4,FALSE)</f>
        <v>747602</v>
      </c>
      <c r="AP33" s="5">
        <f t="shared" ref="AP33" si="137">AO33</f>
        <v>747602</v>
      </c>
      <c r="AQ33" s="5">
        <f>VLOOKUP(A33,[3]careact_v3!$A$1:$D$154,3,FALSE)</f>
        <v>386527</v>
      </c>
      <c r="AR33" s="5">
        <f t="shared" ref="AR33" si="138">AQ33</f>
        <v>386527</v>
      </c>
      <c r="AS33" s="5">
        <f>VLOOKUP(A33,[4]FWMA!$A$1:$C$153,3,FALSE)</f>
        <v>11415</v>
      </c>
      <c r="AT33" s="5">
        <f t="shared" ref="AT33" si="139">AS33</f>
        <v>11415</v>
      </c>
      <c r="AU33" s="5">
        <f>VLOOKUP(A33,[5]SUDS2!$A$1:$C$153,3,FALSE)</f>
        <v>9232.5479369999994</v>
      </c>
      <c r="AV33" s="5">
        <f t="shared" ref="AV33" si="140">AU33</f>
        <v>9232.5479369999994</v>
      </c>
      <c r="AW33" s="5">
        <f>VLOOKUP(A33,[6]COFA!$A$1:$C$327,3,FALSE)</f>
        <v>693.23</v>
      </c>
      <c r="AX33" s="5">
        <f t="shared" ref="AX33" si="141">AW33</f>
        <v>693.23</v>
      </c>
      <c r="AY33" s="6">
        <f t="shared" si="3"/>
        <v>51138615.555788994</v>
      </c>
      <c r="AZ33" s="6">
        <f t="shared" si="4"/>
        <v>107762764.672631</v>
      </c>
      <c r="BA33" s="26">
        <f>VLOOKUP(A33,[7]Sheet1!$A$1:$P$742,16,FALSE)</f>
        <v>107830627.524694</v>
      </c>
      <c r="BB33" s="26" t="b">
        <f t="shared" si="7"/>
        <v>0</v>
      </c>
      <c r="BC33" s="5">
        <f t="shared" ref="BC33" si="142">BC35</f>
        <v>49808369.043125004</v>
      </c>
      <c r="BD33" s="5">
        <f t="shared" ref="BD33" si="143">BD34</f>
        <v>6815780.073716999</v>
      </c>
      <c r="BH33" s="5">
        <f t="shared" ref="BH33" si="144">BH35</f>
        <v>45922841.232721701</v>
      </c>
      <c r="BI33" s="5">
        <f t="shared" ref="BI33" si="145">BI34</f>
        <v>5215774.3230673037</v>
      </c>
    </row>
    <row r="34" spans="1:64" s="11" customFormat="1" ht="12.75" x14ac:dyDescent="0.2">
      <c r="A34" s="8" t="s">
        <v>66</v>
      </c>
      <c r="B34" s="8" t="s">
        <v>67</v>
      </c>
      <c r="C34" s="8" t="s">
        <v>7</v>
      </c>
      <c r="D34" s="8"/>
      <c r="E34" s="8"/>
      <c r="F34" s="37">
        <f>VLOOKUP(A34,[1]Sheet1!$A$6:$C$740,3,FALSE)</f>
        <v>12668559.551375</v>
      </c>
      <c r="G34" s="8"/>
      <c r="H34" s="9"/>
      <c r="I34" s="9">
        <f>LTFUND1516BL</f>
        <v>6719289.8050929997</v>
      </c>
      <c r="J34" s="9"/>
      <c r="K34" s="9">
        <f t="shared" si="0"/>
        <v>72771.102599000005</v>
      </c>
      <c r="L34" s="9">
        <f t="shared" si="5"/>
        <v>72771.102599000005</v>
      </c>
      <c r="M34" s="9"/>
      <c r="N34" s="9"/>
      <c r="O34" s="9"/>
      <c r="P34" s="9"/>
      <c r="Q34" s="9">
        <f>HPF1516BL</f>
        <v>23719.166024999999</v>
      </c>
      <c r="R34" s="9"/>
      <c r="S34" s="9"/>
      <c r="T34" s="10">
        <f t="shared" si="1"/>
        <v>6815780.073716999</v>
      </c>
      <c r="U34" s="9"/>
      <c r="V34" s="9"/>
      <c r="W34" s="9">
        <f>LTFUND1516RSG</f>
        <v>4877036.9835369997</v>
      </c>
      <c r="X34" s="9"/>
      <c r="Y34" s="9">
        <f t="shared" si="2"/>
        <v>101105.847932</v>
      </c>
      <c r="Z34" s="9">
        <f t="shared" si="6"/>
        <v>101105.847932</v>
      </c>
      <c r="AA34" s="9"/>
      <c r="AB34" s="9"/>
      <c r="AC34" s="9">
        <f>HPF1516RSG</f>
        <v>32355.197630999999</v>
      </c>
      <c r="AD34" s="9"/>
      <c r="AE34" s="9"/>
      <c r="AF34" s="9"/>
      <c r="AG34" s="9">
        <f t="shared" si="8"/>
        <v>134940.94695399998</v>
      </c>
      <c r="AH34" s="9">
        <f t="shared" si="18"/>
        <v>134940.94695399998</v>
      </c>
      <c r="AI34" s="9"/>
      <c r="AJ34" s="9"/>
      <c r="AK34" s="9"/>
      <c r="AL34" s="9">
        <f>F34/F33*AK33</f>
        <v>69642.117013304727</v>
      </c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>
        <f t="shared" ref="AX34" si="146">AW33</f>
        <v>693.23</v>
      </c>
      <c r="AY34" s="10">
        <f t="shared" si="3"/>
        <v>5215774.3230673037</v>
      </c>
      <c r="AZ34" s="10">
        <f t="shared" si="4"/>
        <v>12031554.396784302</v>
      </c>
      <c r="BA34" s="26">
        <f>VLOOKUP(A34,[7]Sheet1!$A$1:$P$742,16,FALSE)</f>
        <v>12031554.396785</v>
      </c>
      <c r="BB34" s="26" t="b">
        <f t="shared" si="7"/>
        <v>1</v>
      </c>
      <c r="BC34" s="9"/>
      <c r="BD34" s="9">
        <f>I34+L34+Q34</f>
        <v>6815780.073716999</v>
      </c>
      <c r="BE34" s="9"/>
      <c r="BF34" s="9"/>
      <c r="BG34" s="9"/>
      <c r="BH34" s="9"/>
      <c r="BI34" s="9">
        <f>W34+Z34+AC34+AH34+AI34+AL34+AN34+AX34</f>
        <v>5215774.3230673037</v>
      </c>
      <c r="BJ34" s="9"/>
      <c r="BK34" s="9"/>
      <c r="BL34" s="9"/>
    </row>
    <row r="35" spans="1:64" s="15" customFormat="1" ht="12.75" x14ac:dyDescent="0.2">
      <c r="A35" s="12" t="s">
        <v>68</v>
      </c>
      <c r="B35" s="12" t="s">
        <v>69</v>
      </c>
      <c r="C35" s="12" t="s">
        <v>7</v>
      </c>
      <c r="D35" s="12"/>
      <c r="E35" s="12"/>
      <c r="F35" s="38">
        <f>VLOOKUP(A35,[1]Sheet1!$A$6:$C$740,3,FALSE)</f>
        <v>85528892.902849004</v>
      </c>
      <c r="G35" s="12"/>
      <c r="H35" s="13">
        <f>UTFUND1516BL</f>
        <v>42958101.378558002</v>
      </c>
      <c r="I35" s="13"/>
      <c r="J35" s="13"/>
      <c r="K35" s="13">
        <f t="shared" ref="K35:K66" si="147">CTFREEZE11516BL</f>
        <v>472022.60334899998</v>
      </c>
      <c r="L35" s="13">
        <f t="shared" si="5"/>
        <v>472022.60334899998</v>
      </c>
      <c r="M35" s="13">
        <f>EIF1516BL</f>
        <v>3379449.902179</v>
      </c>
      <c r="N35" s="13"/>
      <c r="O35" s="13"/>
      <c r="P35" s="13"/>
      <c r="Q35" s="13"/>
      <c r="R35" s="13">
        <f>LLFA1516BL</f>
        <v>47649.183839999998</v>
      </c>
      <c r="S35" s="13">
        <f>LDHR1516BL</f>
        <v>2951145.975199</v>
      </c>
      <c r="T35" s="14">
        <f t="shared" si="1"/>
        <v>49808369.043125004</v>
      </c>
      <c r="U35" s="13">
        <f>LWP1516RSG</f>
        <v>937601.00379600003</v>
      </c>
      <c r="V35" s="13">
        <f>UTFUND1516RSG</f>
        <v>34066990.616834</v>
      </c>
      <c r="W35" s="13"/>
      <c r="X35" s="13"/>
      <c r="Y35" s="13">
        <f t="shared" ref="Y35:Y66" si="148">CTFREEZE11516RSG</f>
        <v>655813.14353999996</v>
      </c>
      <c r="Z35" s="13">
        <f t="shared" si="6"/>
        <v>655813.14353999996</v>
      </c>
      <c r="AA35" s="13">
        <f>EIF1516RSG</f>
        <v>3461797.8973849998</v>
      </c>
      <c r="AB35" s="13"/>
      <c r="AC35" s="13"/>
      <c r="AD35" s="13">
        <f>LLFA1516RSG</f>
        <v>64998.016132999997</v>
      </c>
      <c r="AE35" s="13">
        <f>LDHR1516RSG</f>
        <v>4199668.071064</v>
      </c>
      <c r="AF35" s="13"/>
      <c r="AG35" s="13">
        <f t="shared" si="8"/>
        <v>911023.05304599996</v>
      </c>
      <c r="AH35" s="13">
        <f t="shared" si="18"/>
        <v>911023.05304599996</v>
      </c>
      <c r="AI35" s="13"/>
      <c r="AJ35" s="13"/>
      <c r="AK35" s="13"/>
      <c r="AL35" s="13">
        <f>F35/F33*AK33</f>
        <v>470172.88298669527</v>
      </c>
      <c r="AM35" s="13"/>
      <c r="AN35" s="13"/>
      <c r="AO35" s="13"/>
      <c r="AP35" s="13">
        <f t="shared" ref="AP35" si="149">AO33</f>
        <v>747602</v>
      </c>
      <c r="AQ35" s="13"/>
      <c r="AR35" s="13">
        <f t="shared" ref="AR35" si="150">AQ33</f>
        <v>386527</v>
      </c>
      <c r="AS35" s="13"/>
      <c r="AT35" s="13">
        <f t="shared" ref="AT35" si="151">AS33</f>
        <v>11415</v>
      </c>
      <c r="AU35" s="13"/>
      <c r="AV35" s="13">
        <f t="shared" ref="AV35" si="152">AU33</f>
        <v>9232.5479369999994</v>
      </c>
      <c r="AW35" s="13"/>
      <c r="AX35" s="13"/>
      <c r="AY35" s="14">
        <f t="shared" si="3"/>
        <v>45922841.232721694</v>
      </c>
      <c r="AZ35" s="14">
        <f t="shared" si="4"/>
        <v>95731210.27584669</v>
      </c>
      <c r="BA35" s="26">
        <f>VLOOKUP(A35,[7]Sheet1!$A$1:$P$742,16,FALSE)</f>
        <v>95799073.127909005</v>
      </c>
      <c r="BB35" s="26" t="b">
        <f t="shared" si="7"/>
        <v>0</v>
      </c>
      <c r="BC35" s="13">
        <f>H35+L35+M35+R35+S35</f>
        <v>49808369.043125004</v>
      </c>
      <c r="BD35" s="13"/>
      <c r="BE35" s="13"/>
      <c r="BF35" s="13"/>
      <c r="BG35" s="13"/>
      <c r="BH35" s="13">
        <f>U35+V35+Z35+AA35+AD35+AE35+AH35+AI35+AJ35+AL35+AN35+AP35+AR35+AT35+AV35</f>
        <v>45922841.232721701</v>
      </c>
      <c r="BI35" s="13"/>
      <c r="BJ35" s="13"/>
      <c r="BK35" s="13"/>
      <c r="BL35" s="13"/>
    </row>
    <row r="36" spans="1:64" ht="12.75" x14ac:dyDescent="0.2">
      <c r="A36" s="1" t="s">
        <v>70</v>
      </c>
      <c r="B36" s="1" t="s">
        <v>71</v>
      </c>
      <c r="C36" s="1"/>
      <c r="D36" s="1" t="s">
        <v>7</v>
      </c>
      <c r="E36" s="1"/>
      <c r="F36" s="4">
        <f>VLOOKUP(A36,[1]Sheet1!$A$6:$C$740,3,FALSE)</f>
        <v>288812133.13140899</v>
      </c>
      <c r="G36" s="1"/>
      <c r="H36" s="5">
        <f>UTFUND1516BL</f>
        <v>119275006.925752</v>
      </c>
      <c r="I36" s="5">
        <f>LTFUND1516BL</f>
        <v>24279530.519666001</v>
      </c>
      <c r="K36" s="5">
        <f t="shared" si="147"/>
        <v>1688548.4443930001</v>
      </c>
      <c r="L36" s="5">
        <f t="shared" si="5"/>
        <v>1688548.4443930001</v>
      </c>
      <c r="M36" s="5">
        <f>EIF1516BL</f>
        <v>8283339.941133</v>
      </c>
      <c r="Q36" s="5">
        <f>HPF1516BL</f>
        <v>216678.43757400001</v>
      </c>
      <c r="R36" s="5">
        <f>LLFA1516BL</f>
        <v>53584.578691000002</v>
      </c>
      <c r="S36" s="5">
        <f>LDHR1516BL</f>
        <v>6585895.8640980003</v>
      </c>
      <c r="T36" s="6">
        <f t="shared" si="1"/>
        <v>160382584.71130702</v>
      </c>
      <c r="U36" s="5">
        <f>LWP1516RSG</f>
        <v>3176177.8089979999</v>
      </c>
      <c r="V36" s="5">
        <f>UTFUND1516RSG</f>
        <v>94015568.893002003</v>
      </c>
      <c r="W36" s="5">
        <f>LTFUND1516RSG</f>
        <v>17622720.811590999</v>
      </c>
      <c r="Y36" s="5">
        <f t="shared" si="148"/>
        <v>2346015.3295229999</v>
      </c>
      <c r="Z36" s="5">
        <f t="shared" si="6"/>
        <v>2346015.3295229999</v>
      </c>
      <c r="AA36" s="5">
        <f>EIF1516RSG</f>
        <v>8485182.3881289996</v>
      </c>
      <c r="AC36" s="5">
        <f>HPF1516RSG</f>
        <v>295569.99021800002</v>
      </c>
      <c r="AD36" s="5">
        <f>LLFA1516RSG</f>
        <v>73094.458910000001</v>
      </c>
      <c r="AE36" s="5">
        <f>LDHR1516RSG</f>
        <v>9372147.9087259993</v>
      </c>
      <c r="AO36" s="5">
        <f>VLOOKUP(A36,[3]careact_v3!$A$1:$D$154,4,FALSE)</f>
        <v>2262656</v>
      </c>
      <c r="AP36" s="5">
        <f t="shared" ref="AP36" si="153">AO36</f>
        <v>2262656</v>
      </c>
      <c r="AQ36" s="5">
        <f>VLOOKUP(A36,[3]careact_v3!$A$1:$D$154,3,FALSE)</f>
        <v>1076693</v>
      </c>
      <c r="AR36" s="5">
        <f t="shared" ref="AR36" si="154">AQ36</f>
        <v>1076693</v>
      </c>
      <c r="AS36" s="5">
        <f>VLOOKUP(A36,[4]FWMA!$A$1:$C$153,3,FALSE)</f>
        <v>44732</v>
      </c>
      <c r="AT36" s="5">
        <f t="shared" ref="AT36" si="155">AS36</f>
        <v>44732</v>
      </c>
      <c r="AU36" s="5">
        <f>VLOOKUP(A36,[5]SUDS2!$A$1:$C$153,3,FALSE)</f>
        <v>18465.095870000001</v>
      </c>
      <c r="AV36" s="5">
        <f t="shared" ref="AV36" si="156">AU36</f>
        <v>18465.095870000001</v>
      </c>
      <c r="AW36" s="5">
        <f>VLOOKUP(A36,[6]COFA!$A$1:$C$327,3,FALSE)</f>
        <v>693.23</v>
      </c>
      <c r="AX36" s="5">
        <f t="shared" ref="AX36" si="157">AW36</f>
        <v>693.23</v>
      </c>
      <c r="AY36" s="6">
        <f t="shared" si="3"/>
        <v>138789716.91496697</v>
      </c>
      <c r="AZ36" s="6">
        <f t="shared" si="4"/>
        <v>299172301.62627399</v>
      </c>
      <c r="BA36" s="26">
        <f>VLOOKUP(A36,[7]Sheet1!$A$1:$P$742,16,FALSE)</f>
        <v>299255178.28040302</v>
      </c>
      <c r="BB36" s="26" t="b">
        <f t="shared" si="7"/>
        <v>0</v>
      </c>
      <c r="BC36" s="5">
        <f t="shared" ref="BC36" si="158">BC38</f>
        <v>135621999.86581501</v>
      </c>
      <c r="BD36" s="5">
        <f t="shared" ref="BD36" si="159">BD37</f>
        <v>24760584.845492002</v>
      </c>
      <c r="BH36" s="5">
        <f t="shared" ref="BH36" si="160">BH38</f>
        <v>120503417.45986901</v>
      </c>
      <c r="BI36" s="5">
        <f t="shared" ref="BI36" si="161">BI37</f>
        <v>18286299.455096997</v>
      </c>
    </row>
    <row r="37" spans="1:64" s="11" customFormat="1" ht="12.75" x14ac:dyDescent="0.2">
      <c r="A37" s="8" t="s">
        <v>72</v>
      </c>
      <c r="B37" s="8" t="s">
        <v>73</v>
      </c>
      <c r="C37" s="8" t="s">
        <v>7</v>
      </c>
      <c r="D37" s="8"/>
      <c r="E37" s="8"/>
      <c r="F37" s="37">
        <f>VLOOKUP(A37,[1]Sheet1!$A$6:$C$740,3,FALSE)</f>
        <v>47045895.022840001</v>
      </c>
      <c r="G37" s="8"/>
      <c r="H37" s="9"/>
      <c r="I37" s="9">
        <f>LTFUND1516BL</f>
        <v>24279530.519666001</v>
      </c>
      <c r="J37" s="9"/>
      <c r="K37" s="9">
        <f t="shared" si="147"/>
        <v>264375.88825199998</v>
      </c>
      <c r="L37" s="9">
        <f t="shared" si="5"/>
        <v>264375.88825199998</v>
      </c>
      <c r="M37" s="9"/>
      <c r="N37" s="9"/>
      <c r="O37" s="9"/>
      <c r="P37" s="9"/>
      <c r="Q37" s="9">
        <f>HPF1516BL</f>
        <v>216678.43757400001</v>
      </c>
      <c r="R37" s="9"/>
      <c r="S37" s="9"/>
      <c r="T37" s="10">
        <f t="shared" si="1"/>
        <v>24760584.845492002</v>
      </c>
      <c r="U37" s="9"/>
      <c r="V37" s="9"/>
      <c r="W37" s="9">
        <f>LTFUND1516RSG</f>
        <v>17622720.811590999</v>
      </c>
      <c r="X37" s="9"/>
      <c r="Y37" s="9">
        <f t="shared" si="148"/>
        <v>367315.42328799999</v>
      </c>
      <c r="Z37" s="9">
        <f t="shared" si="6"/>
        <v>367315.42328799999</v>
      </c>
      <c r="AA37" s="9"/>
      <c r="AB37" s="9"/>
      <c r="AC37" s="9">
        <f>HPF1516RSG</f>
        <v>295569.99021800002</v>
      </c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>
        <f t="shared" ref="AX37" si="162">AW36</f>
        <v>693.23</v>
      </c>
      <c r="AY37" s="10">
        <f t="shared" si="3"/>
        <v>18286299.455096997</v>
      </c>
      <c r="AZ37" s="10">
        <f t="shared" si="4"/>
        <v>43046884.300588995</v>
      </c>
      <c r="BA37" s="26">
        <f>VLOOKUP(A37,[7]Sheet1!$A$1:$P$742,16,FALSE)</f>
        <v>43046884.300589003</v>
      </c>
      <c r="BB37" s="26" t="b">
        <f t="shared" si="7"/>
        <v>1</v>
      </c>
      <c r="BC37" s="9"/>
      <c r="BD37" s="9">
        <f>I37+L37+Q37</f>
        <v>24760584.845492002</v>
      </c>
      <c r="BE37" s="9"/>
      <c r="BF37" s="9"/>
      <c r="BG37" s="9"/>
      <c r="BH37" s="9"/>
      <c r="BI37" s="9">
        <f>W37+Z37+AC37+AH37+AI37+AL37+AN37+AX37</f>
        <v>18286299.455096997</v>
      </c>
      <c r="BJ37" s="9"/>
      <c r="BK37" s="9"/>
      <c r="BL37" s="9"/>
    </row>
    <row r="38" spans="1:64" s="15" customFormat="1" ht="12.75" x14ac:dyDescent="0.2">
      <c r="A38" s="12" t="s">
        <v>74</v>
      </c>
      <c r="B38" s="12" t="s">
        <v>75</v>
      </c>
      <c r="C38" s="12" t="s">
        <v>7</v>
      </c>
      <c r="D38" s="12"/>
      <c r="E38" s="12"/>
      <c r="F38" s="38">
        <f>VLOOKUP(A38,[1]Sheet1!$A$6:$C$740,3,FALSE)</f>
        <v>241766238.108569</v>
      </c>
      <c r="G38" s="12"/>
      <c r="H38" s="13">
        <f>UTFUND1516BL</f>
        <v>119275006.925752</v>
      </c>
      <c r="I38" s="13"/>
      <c r="J38" s="13"/>
      <c r="K38" s="13">
        <f t="shared" si="147"/>
        <v>1424172.556141</v>
      </c>
      <c r="L38" s="13">
        <f t="shared" si="5"/>
        <v>1424172.556141</v>
      </c>
      <c r="M38" s="13">
        <f>EIF1516BL</f>
        <v>8283339.941133</v>
      </c>
      <c r="N38" s="13"/>
      <c r="O38" s="13"/>
      <c r="P38" s="13"/>
      <c r="Q38" s="13"/>
      <c r="R38" s="13">
        <f>LLFA1516BL</f>
        <v>53584.578691000002</v>
      </c>
      <c r="S38" s="13">
        <f>LDHR1516BL</f>
        <v>6585895.8640980003</v>
      </c>
      <c r="T38" s="14">
        <f t="shared" si="1"/>
        <v>135621999.86581501</v>
      </c>
      <c r="U38" s="13">
        <f>LWP1516RSG</f>
        <v>3176177.8089979999</v>
      </c>
      <c r="V38" s="13">
        <f>UTFUND1516RSG</f>
        <v>94015568.893002003</v>
      </c>
      <c r="W38" s="13"/>
      <c r="X38" s="13"/>
      <c r="Y38" s="13">
        <f t="shared" si="148"/>
        <v>1978699.9062340001</v>
      </c>
      <c r="Z38" s="13">
        <f t="shared" si="6"/>
        <v>1978699.9062340001</v>
      </c>
      <c r="AA38" s="13">
        <f>EIF1516RSG</f>
        <v>8485182.3881289996</v>
      </c>
      <c r="AB38" s="13"/>
      <c r="AC38" s="13"/>
      <c r="AD38" s="13">
        <f>LLFA1516RSG</f>
        <v>73094.458910000001</v>
      </c>
      <c r="AE38" s="13">
        <f>LDHR1516RSG</f>
        <v>9372147.9087259993</v>
      </c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>
        <f t="shared" ref="AP38" si="163">AO36</f>
        <v>2262656</v>
      </c>
      <c r="AQ38" s="13"/>
      <c r="AR38" s="13">
        <f t="shared" ref="AR38" si="164">AQ36</f>
        <v>1076693</v>
      </c>
      <c r="AS38" s="13"/>
      <c r="AT38" s="13">
        <f t="shared" ref="AT38" si="165">AS36</f>
        <v>44732</v>
      </c>
      <c r="AU38" s="13"/>
      <c r="AV38" s="13">
        <f t="shared" ref="AV38" si="166">AU36</f>
        <v>18465.095870000001</v>
      </c>
      <c r="AW38" s="13"/>
      <c r="AX38" s="13"/>
      <c r="AY38" s="14">
        <f t="shared" si="3"/>
        <v>120503417.45986901</v>
      </c>
      <c r="AZ38" s="14">
        <f t="shared" si="4"/>
        <v>256125417.32568401</v>
      </c>
      <c r="BA38" s="26">
        <f>VLOOKUP(A38,[7]Sheet1!$A$1:$P$742,16,FALSE)</f>
        <v>256208293.97981301</v>
      </c>
      <c r="BB38" s="26" t="b">
        <f t="shared" si="7"/>
        <v>0</v>
      </c>
      <c r="BC38" s="13">
        <f>H38+L38+M38+R38+S38</f>
        <v>135621999.86581501</v>
      </c>
      <c r="BD38" s="13"/>
      <c r="BE38" s="13"/>
      <c r="BF38" s="13"/>
      <c r="BG38" s="13"/>
      <c r="BH38" s="13">
        <f>U38+V38+Z38+AA38+AD38+AE38+AH38+AI38+AJ38+AL38+AN38+AP38+AR38+AT38+AV38</f>
        <v>120503417.45986901</v>
      </c>
      <c r="BI38" s="13"/>
      <c r="BJ38" s="13"/>
      <c r="BK38" s="13"/>
      <c r="BL38" s="13"/>
    </row>
    <row r="39" spans="1:64" ht="12.75" x14ac:dyDescent="0.2">
      <c r="A39" s="1" t="s">
        <v>76</v>
      </c>
      <c r="B39" s="1" t="s">
        <v>77</v>
      </c>
      <c r="C39" s="1"/>
      <c r="D39" s="1" t="s">
        <v>7</v>
      </c>
      <c r="E39" s="1"/>
      <c r="F39" s="4">
        <f>VLOOKUP(A39,[1]Sheet1!$A$6:$C$740,3,FALSE)</f>
        <v>81146040.672518998</v>
      </c>
      <c r="G39" s="1"/>
      <c r="H39" s="5">
        <f>UTFUND1516BL</f>
        <v>31215374.334725</v>
      </c>
      <c r="I39" s="5">
        <f>LTFUND1516BL</f>
        <v>5647964.7556440001</v>
      </c>
      <c r="K39" s="5">
        <f t="shared" si="147"/>
        <v>669423.71582000004</v>
      </c>
      <c r="L39" s="5">
        <f t="shared" si="5"/>
        <v>669423.71582000004</v>
      </c>
      <c r="M39" s="5">
        <f>EIF1516BL</f>
        <v>3051470.2295169998</v>
      </c>
      <c r="Q39" s="5">
        <f>HPF1516BL</f>
        <v>20829.915427</v>
      </c>
      <c r="R39" s="5">
        <f>LLFA1516BL</f>
        <v>49516.965436999999</v>
      </c>
      <c r="S39" s="5">
        <f>LDHR1516BL</f>
        <v>1296081.4590179999</v>
      </c>
      <c r="T39" s="6">
        <f t="shared" si="1"/>
        <v>41950661.375588</v>
      </c>
      <c r="U39" s="5">
        <f>LWP1516RSG</f>
        <v>568524.26355100004</v>
      </c>
      <c r="V39" s="5">
        <f>UTFUND1516RSG</f>
        <v>24867456.280446999</v>
      </c>
      <c r="W39" s="5">
        <f>LTFUND1516RSG</f>
        <v>4099441.1305359998</v>
      </c>
      <c r="Y39" s="5">
        <f t="shared" si="148"/>
        <v>930075.95042600005</v>
      </c>
      <c r="Z39" s="5">
        <f t="shared" si="6"/>
        <v>930075.95042600005</v>
      </c>
      <c r="AA39" s="5">
        <f>EIF1516RSG</f>
        <v>3125826.2528650002</v>
      </c>
      <c r="AC39" s="5">
        <f>HPF1516RSG</f>
        <v>28413.985110000001</v>
      </c>
      <c r="AD39" s="5">
        <f>LLFA1516RSG</f>
        <v>67545.847775999995</v>
      </c>
      <c r="AE39" s="5">
        <f>LDHR1516RSG</f>
        <v>1844406.1956539999</v>
      </c>
      <c r="AG39" s="5">
        <f t="shared" ref="AG39:AG70" si="167">CTFREEZE21516RSG</f>
        <v>656253</v>
      </c>
      <c r="AH39" s="5">
        <f t="shared" ref="AH39:AH102" si="168">AG39</f>
        <v>656253</v>
      </c>
      <c r="AJ39" s="5">
        <f t="shared" ref="AJ39:AJ41" si="169">CRC1516RSG</f>
        <v>-102554</v>
      </c>
      <c r="AO39" s="5">
        <f>VLOOKUP(A39,[3]careact_v3!$A$1:$D$154,4,FALSE)</f>
        <v>736736</v>
      </c>
      <c r="AP39" s="5">
        <f t="shared" ref="AP39" si="170">AO39</f>
        <v>736736</v>
      </c>
      <c r="AQ39" s="5">
        <f>VLOOKUP(A39,[3]careact_v3!$A$1:$D$154,3,FALSE)</f>
        <v>481331</v>
      </c>
      <c r="AR39" s="5">
        <f t="shared" ref="AR39" si="171">AQ39</f>
        <v>481331</v>
      </c>
      <c r="AS39" s="5">
        <f>VLOOKUP(A39,[4]FWMA!$A$1:$C$153,3,FALSE)</f>
        <v>21803</v>
      </c>
      <c r="AT39" s="5">
        <f t="shared" ref="AT39" si="172">AS39</f>
        <v>21803</v>
      </c>
      <c r="AU39" s="5">
        <f>VLOOKUP(A39,[5]SUDS2!$A$1:$C$153,3,FALSE)</f>
        <v>9232.5479369999994</v>
      </c>
      <c r="AV39" s="5">
        <f t="shared" ref="AV39" si="173">AU39</f>
        <v>9232.5479369999994</v>
      </c>
      <c r="AW39" s="5">
        <f>VLOOKUP(A39,[6]COFA!$A$1:$C$327,3,FALSE)</f>
        <v>693.23</v>
      </c>
      <c r="AX39" s="5">
        <f t="shared" ref="AX39" si="174">AW39</f>
        <v>693.23</v>
      </c>
      <c r="AY39" s="6">
        <f t="shared" si="3"/>
        <v>37335184.684301995</v>
      </c>
      <c r="AZ39" s="6">
        <f t="shared" si="4"/>
        <v>79285846.059890002</v>
      </c>
      <c r="BA39" s="26">
        <f>VLOOKUP(A39,[7]Sheet1!$A$1:$P$742,16,FALSE)</f>
        <v>79353708.911954001</v>
      </c>
      <c r="BB39" s="26" t="b">
        <f t="shared" si="7"/>
        <v>0</v>
      </c>
      <c r="BC39" s="5">
        <f t="shared" ref="BC39" si="175">BC41</f>
        <v>36178136.772606</v>
      </c>
      <c r="BD39" s="5">
        <f t="shared" ref="BD39" si="176">BD40</f>
        <v>5772524.6029820004</v>
      </c>
      <c r="BH39" s="5">
        <f t="shared" ref="BH39" si="177">BH41</f>
        <v>32967702.413043</v>
      </c>
      <c r="BI39" s="5">
        <f t="shared" ref="BI39" si="178">BI40</f>
        <v>4367482.2712590005</v>
      </c>
    </row>
    <row r="40" spans="1:64" s="11" customFormat="1" ht="12.75" x14ac:dyDescent="0.2">
      <c r="A40" s="8" t="s">
        <v>78</v>
      </c>
      <c r="B40" s="8" t="s">
        <v>79</v>
      </c>
      <c r="C40" s="8" t="s">
        <v>7</v>
      </c>
      <c r="D40" s="8"/>
      <c r="E40" s="8"/>
      <c r="F40" s="37">
        <f>VLOOKUP(A40,[1]Sheet1!$A$6:$C$740,3,FALSE)</f>
        <v>11723910.050117999</v>
      </c>
      <c r="G40" s="8"/>
      <c r="H40" s="9"/>
      <c r="I40" s="9">
        <f>LTFUND1516BL</f>
        <v>5647964.7556440001</v>
      </c>
      <c r="J40" s="9"/>
      <c r="K40" s="9">
        <f t="shared" si="147"/>
        <v>103729.93191100001</v>
      </c>
      <c r="L40" s="9">
        <f t="shared" si="5"/>
        <v>103729.93191100001</v>
      </c>
      <c r="M40" s="9"/>
      <c r="N40" s="9"/>
      <c r="O40" s="9"/>
      <c r="P40" s="9"/>
      <c r="Q40" s="9">
        <f>HPF1516BL</f>
        <v>20829.915427</v>
      </c>
      <c r="R40" s="9"/>
      <c r="S40" s="9"/>
      <c r="T40" s="10">
        <f t="shared" si="1"/>
        <v>5772524.6029820004</v>
      </c>
      <c r="U40" s="9"/>
      <c r="V40" s="9"/>
      <c r="W40" s="9">
        <f>LTFUND1516RSG</f>
        <v>4099441.1305359998</v>
      </c>
      <c r="X40" s="9"/>
      <c r="Y40" s="9">
        <f t="shared" si="148"/>
        <v>144119.05752599999</v>
      </c>
      <c r="Z40" s="9">
        <f t="shared" si="6"/>
        <v>144119.05752599999</v>
      </c>
      <c r="AA40" s="9"/>
      <c r="AB40" s="9"/>
      <c r="AC40" s="9">
        <f>HPF1516RSG</f>
        <v>28413.985110000001</v>
      </c>
      <c r="AD40" s="9"/>
      <c r="AE40" s="9"/>
      <c r="AF40" s="9"/>
      <c r="AG40" s="9">
        <f t="shared" si="167"/>
        <v>94814.868086999995</v>
      </c>
      <c r="AH40" s="9">
        <f t="shared" si="168"/>
        <v>94814.868086999995</v>
      </c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>
        <f t="shared" ref="AX40" si="179">AW39</f>
        <v>693.23</v>
      </c>
      <c r="AY40" s="10">
        <f t="shared" si="3"/>
        <v>4367482.2712590005</v>
      </c>
      <c r="AZ40" s="10">
        <f t="shared" si="4"/>
        <v>10140006.874241002</v>
      </c>
      <c r="BA40" s="26">
        <f>VLOOKUP(A40,[7]Sheet1!$A$1:$P$742,16,FALSE)</f>
        <v>10140006.874241</v>
      </c>
      <c r="BB40" s="26" t="b">
        <f t="shared" si="7"/>
        <v>1</v>
      </c>
      <c r="BC40" s="9"/>
      <c r="BD40" s="9">
        <f>I40+L40+Q40</f>
        <v>5772524.6029820004</v>
      </c>
      <c r="BE40" s="9"/>
      <c r="BF40" s="9"/>
      <c r="BG40" s="9"/>
      <c r="BH40" s="9"/>
      <c r="BI40" s="9">
        <f>W40+Z40+AC40+AH40+AI40+AL40+AN40+AX40</f>
        <v>4367482.2712590005</v>
      </c>
      <c r="BJ40" s="9"/>
      <c r="BK40" s="9"/>
      <c r="BL40" s="9"/>
    </row>
    <row r="41" spans="1:64" s="15" customFormat="1" ht="12.75" x14ac:dyDescent="0.2">
      <c r="A41" s="12" t="s">
        <v>80</v>
      </c>
      <c r="B41" s="12" t="s">
        <v>81</v>
      </c>
      <c r="C41" s="12" t="s">
        <v>7</v>
      </c>
      <c r="D41" s="12"/>
      <c r="E41" s="12"/>
      <c r="F41" s="38">
        <f>VLOOKUP(A41,[1]Sheet1!$A$6:$C$740,3,FALSE)</f>
        <v>69422130.622400999</v>
      </c>
      <c r="G41" s="12"/>
      <c r="H41" s="13">
        <f>UTFUND1516BL</f>
        <v>31215374.334725</v>
      </c>
      <c r="I41" s="13"/>
      <c r="J41" s="13"/>
      <c r="K41" s="13">
        <f t="shared" si="147"/>
        <v>565693.78390899999</v>
      </c>
      <c r="L41" s="13">
        <f t="shared" si="5"/>
        <v>565693.78390899999</v>
      </c>
      <c r="M41" s="13">
        <f>EIF1516BL</f>
        <v>3051470.2295169998</v>
      </c>
      <c r="N41" s="13"/>
      <c r="O41" s="13"/>
      <c r="P41" s="13"/>
      <c r="Q41" s="13"/>
      <c r="R41" s="13">
        <f>LLFA1516BL</f>
        <v>49516.965436999999</v>
      </c>
      <c r="S41" s="13">
        <f>LDHR1516BL</f>
        <v>1296081.4590179999</v>
      </c>
      <c r="T41" s="14">
        <f t="shared" si="1"/>
        <v>36178136.772606</v>
      </c>
      <c r="U41" s="13">
        <f>LWP1516RSG</f>
        <v>568524.26355100004</v>
      </c>
      <c r="V41" s="13">
        <f>UTFUND1516RSG</f>
        <v>24867456.280446999</v>
      </c>
      <c r="W41" s="13"/>
      <c r="X41" s="13"/>
      <c r="Y41" s="13">
        <f t="shared" si="148"/>
        <v>785956.89289999998</v>
      </c>
      <c r="Z41" s="13">
        <f t="shared" si="6"/>
        <v>785956.89289999998</v>
      </c>
      <c r="AA41" s="13">
        <f>EIF1516RSG</f>
        <v>3125826.2528650002</v>
      </c>
      <c r="AB41" s="13"/>
      <c r="AC41" s="13"/>
      <c r="AD41" s="13">
        <f>LLFA1516RSG</f>
        <v>67545.847775999995</v>
      </c>
      <c r="AE41" s="13">
        <f>LDHR1516RSG</f>
        <v>1844406.1956539999</v>
      </c>
      <c r="AF41" s="13"/>
      <c r="AG41" s="13">
        <f t="shared" si="167"/>
        <v>561438.13191300002</v>
      </c>
      <c r="AH41" s="13">
        <f t="shared" si="168"/>
        <v>561438.13191300002</v>
      </c>
      <c r="AI41" s="13"/>
      <c r="AJ41" s="13">
        <f t="shared" si="169"/>
        <v>-102554</v>
      </c>
      <c r="AK41" s="13"/>
      <c r="AL41" s="13"/>
      <c r="AM41" s="13"/>
      <c r="AN41" s="13"/>
      <c r="AO41" s="13"/>
      <c r="AP41" s="13">
        <f t="shared" ref="AP41" si="180">AO39</f>
        <v>736736</v>
      </c>
      <c r="AQ41" s="13"/>
      <c r="AR41" s="13">
        <f t="shared" ref="AR41" si="181">AQ39</f>
        <v>481331</v>
      </c>
      <c r="AS41" s="13"/>
      <c r="AT41" s="13">
        <f t="shared" ref="AT41" si="182">AS39</f>
        <v>21803</v>
      </c>
      <c r="AU41" s="13"/>
      <c r="AV41" s="13">
        <f t="shared" ref="AV41" si="183">AU39</f>
        <v>9232.5479369999994</v>
      </c>
      <c r="AW41" s="13"/>
      <c r="AX41" s="13"/>
      <c r="AY41" s="14">
        <f t="shared" si="3"/>
        <v>32967702.413043</v>
      </c>
      <c r="AZ41" s="14">
        <f t="shared" si="4"/>
        <v>69145839.185649008</v>
      </c>
      <c r="BA41" s="26">
        <f>VLOOKUP(A41,[7]Sheet1!$A$1:$P$742,16,FALSE)</f>
        <v>69213702.037713006</v>
      </c>
      <c r="BB41" s="26" t="b">
        <f t="shared" si="7"/>
        <v>0</v>
      </c>
      <c r="BC41" s="13">
        <f>H41+L41+M41+R41+S41</f>
        <v>36178136.772606</v>
      </c>
      <c r="BD41" s="13"/>
      <c r="BE41" s="13"/>
      <c r="BF41" s="13"/>
      <c r="BG41" s="13"/>
      <c r="BH41" s="13">
        <f>U41+V41+Z41+AA41+AD41+AE41+AH41+AI41+AJ41+AL41+AN41+AP41+AR41+AT41+AV41</f>
        <v>32967702.413043</v>
      </c>
      <c r="BI41" s="13"/>
      <c r="BJ41" s="13"/>
      <c r="BK41" s="13"/>
      <c r="BL41" s="13"/>
    </row>
    <row r="42" spans="1:64" ht="12.75" x14ac:dyDescent="0.2">
      <c r="A42" s="1" t="s">
        <v>82</v>
      </c>
      <c r="B42" s="1" t="s">
        <v>83</v>
      </c>
      <c r="C42" s="1"/>
      <c r="D42" s="1" t="s">
        <v>7</v>
      </c>
      <c r="E42" s="1"/>
      <c r="F42" s="4">
        <f>VLOOKUP(A42,[1]Sheet1!$A$6:$C$740,3,FALSE)</f>
        <v>109967850.850079</v>
      </c>
      <c r="G42" s="1"/>
      <c r="H42" s="5">
        <f>UTFUND1516BL</f>
        <v>43400235.304573998</v>
      </c>
      <c r="I42" s="5">
        <f>LTFUND1516BL</f>
        <v>8917087.9571279995</v>
      </c>
      <c r="K42" s="5">
        <f t="shared" si="147"/>
        <v>1223369.9666530001</v>
      </c>
      <c r="L42" s="5">
        <f t="shared" si="5"/>
        <v>1223369.9666530001</v>
      </c>
      <c r="M42" s="5">
        <f>EIF1516BL</f>
        <v>3464880.5850570002</v>
      </c>
      <c r="Q42" s="5">
        <f>HPF1516BL</f>
        <v>36430.872509000001</v>
      </c>
      <c r="R42" s="5">
        <f>LLFA1516BL</f>
        <v>50056.546786999999</v>
      </c>
      <c r="S42" s="5">
        <f>LDHR1516BL</f>
        <v>1848421.832741</v>
      </c>
      <c r="T42" s="6">
        <f t="shared" si="1"/>
        <v>58940483.065448999</v>
      </c>
      <c r="U42" s="5">
        <f>LWP1516RSG</f>
        <v>858727.01692700002</v>
      </c>
      <c r="V42" s="5">
        <f>UTFUND1516RSG</f>
        <v>34506139.313830003</v>
      </c>
      <c r="W42" s="5">
        <f>LTFUND1516RSG</f>
        <v>6472256.5946479999</v>
      </c>
      <c r="Y42" s="5">
        <f t="shared" si="148"/>
        <v>1699711.1957169999</v>
      </c>
      <c r="Z42" s="5">
        <f t="shared" si="6"/>
        <v>1699711.1957169999</v>
      </c>
      <c r="AA42" s="5">
        <f>EIF1516RSG</f>
        <v>3549310.2934599998</v>
      </c>
      <c r="AC42" s="5">
        <f>HPF1516RSG</f>
        <v>49695.173879000002</v>
      </c>
      <c r="AD42" s="5">
        <f>LLFA1516RSG</f>
        <v>68281.888028999994</v>
      </c>
      <c r="AE42" s="5">
        <f>LDHR1516RSG</f>
        <v>2630421.611827</v>
      </c>
      <c r="AG42" s="5">
        <f t="shared" si="167"/>
        <v>1172789</v>
      </c>
      <c r="AH42" s="5">
        <f t="shared" si="168"/>
        <v>1172789</v>
      </c>
      <c r="AO42" s="5">
        <f>VLOOKUP(A42,[3]careact_v3!$A$1:$D$154,4,FALSE)</f>
        <v>1166780</v>
      </c>
      <c r="AP42" s="5">
        <f t="shared" ref="AP42" si="184">AO42</f>
        <v>1166780</v>
      </c>
      <c r="AQ42" s="5">
        <f>VLOOKUP(A42,[3]careact_v3!$A$1:$D$154,3,FALSE)</f>
        <v>892156</v>
      </c>
      <c r="AR42" s="5">
        <f t="shared" ref="AR42" si="185">AQ42</f>
        <v>892156</v>
      </c>
      <c r="AS42" s="5">
        <f>VLOOKUP(A42,[4]FWMA!$A$1:$C$153,3,FALSE)</f>
        <v>25031</v>
      </c>
      <c r="AT42" s="5">
        <f t="shared" ref="AT42" si="186">AS42</f>
        <v>25031</v>
      </c>
      <c r="AU42" s="5">
        <f>VLOOKUP(A42,[5]SUDS2!$A$1:$C$153,3,FALSE)</f>
        <v>9232.5479369999994</v>
      </c>
      <c r="AV42" s="5">
        <f t="shared" ref="AV42" si="187">AU42</f>
        <v>9232.5479369999994</v>
      </c>
      <c r="AW42" s="5">
        <f>VLOOKUP(A42,[6]COFA!$A$1:$C$327,3,FALSE)</f>
        <v>693.23</v>
      </c>
      <c r="AX42" s="5">
        <f t="shared" ref="AX42" si="188">AW42</f>
        <v>693.23</v>
      </c>
      <c r="AY42" s="6">
        <f t="shared" si="3"/>
        <v>53101224.866253987</v>
      </c>
      <c r="AZ42" s="6">
        <f t="shared" si="4"/>
        <v>112041707.93170299</v>
      </c>
      <c r="BA42" s="26">
        <f>VLOOKUP(A42,[7]Sheet1!$A$1:$P$742,16,FALSE)</f>
        <v>112109570.783766</v>
      </c>
      <c r="BB42" s="26" t="b">
        <f t="shared" si="7"/>
        <v>0</v>
      </c>
      <c r="BC42" s="5">
        <f t="shared" ref="BC42" si="189">BC44</f>
        <v>49779055.722632997</v>
      </c>
      <c r="BD42" s="5">
        <f t="shared" ref="BD42" si="190">BD43</f>
        <v>9161427.3428160008</v>
      </c>
      <c r="BH42" s="5">
        <f t="shared" ref="BH42" si="191">BH44</f>
        <v>46101104.101815999</v>
      </c>
      <c r="BI42" s="5">
        <f t="shared" ref="BI42" si="192">BI43</f>
        <v>7000120.7644380014</v>
      </c>
    </row>
    <row r="43" spans="1:64" s="11" customFormat="1" x14ac:dyDescent="0.25">
      <c r="A43" s="8" t="s">
        <v>84</v>
      </c>
      <c r="B43" s="8" t="s">
        <v>85</v>
      </c>
      <c r="C43" s="8" t="s">
        <v>7</v>
      </c>
      <c r="D43" s="8"/>
      <c r="E43" s="8"/>
      <c r="F43" s="37">
        <f>VLOOKUP(A43,[1]Sheet1!$A$6:$C$740,3,FALSE)</f>
        <v>17685628.449437</v>
      </c>
      <c r="G43" s="8"/>
      <c r="H43" s="9"/>
      <c r="I43" s="9">
        <f>LTFUND1516BL</f>
        <v>8917087.9571279995</v>
      </c>
      <c r="J43" s="9"/>
      <c r="K43" s="9">
        <f t="shared" si="147"/>
        <v>207908.513179</v>
      </c>
      <c r="L43" s="9">
        <f t="shared" si="5"/>
        <v>207908.513179</v>
      </c>
      <c r="M43" s="9"/>
      <c r="N43" s="9"/>
      <c r="O43" s="9"/>
      <c r="P43" s="9"/>
      <c r="Q43" s="9">
        <f>HPF1516BL</f>
        <v>36430.872509000001</v>
      </c>
      <c r="R43" s="9"/>
      <c r="S43" s="9"/>
      <c r="T43" s="10">
        <f t="shared" si="1"/>
        <v>9161427.3428160008</v>
      </c>
      <c r="U43" s="9"/>
      <c r="V43" s="9"/>
      <c r="W43" s="9">
        <f>LTFUND1516RSG</f>
        <v>6472256.5946479999</v>
      </c>
      <c r="X43" s="9"/>
      <c r="Y43" s="9">
        <f t="shared" si="148"/>
        <v>288861.45415300003</v>
      </c>
      <c r="Z43" s="9">
        <f t="shared" si="6"/>
        <v>288861.45415300003</v>
      </c>
      <c r="AA43" s="9"/>
      <c r="AB43" s="9"/>
      <c r="AC43" s="9">
        <f>HPF1516RSG</f>
        <v>49695.173879000002</v>
      </c>
      <c r="AD43" s="9"/>
      <c r="AE43" s="9"/>
      <c r="AF43" s="9"/>
      <c r="AG43" s="9">
        <f t="shared" si="167"/>
        <v>188614.311758</v>
      </c>
      <c r="AH43" s="9">
        <f t="shared" si="168"/>
        <v>188614.311758</v>
      </c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>
        <f t="shared" ref="AX43" si="193">AW42</f>
        <v>693.23</v>
      </c>
      <c r="AY43" s="10">
        <f t="shared" si="3"/>
        <v>7000120.7644380014</v>
      </c>
      <c r="AZ43" s="10">
        <f t="shared" si="4"/>
        <v>16161548.107254002</v>
      </c>
      <c r="BA43" s="26">
        <f>VLOOKUP(A43,[7]Sheet1!$A$1:$P$742,16,FALSE)</f>
        <v>16161548.107254</v>
      </c>
      <c r="BB43" s="26" t="b">
        <f t="shared" si="7"/>
        <v>1</v>
      </c>
      <c r="BC43" s="9"/>
      <c r="BD43" s="9">
        <f>I43+L43+Q43</f>
        <v>9161427.3428160008</v>
      </c>
      <c r="BE43" s="9"/>
      <c r="BF43" s="9"/>
      <c r="BG43" s="9"/>
      <c r="BH43" s="9"/>
      <c r="BI43" s="9">
        <f>W43+Z43+AC43+AH43+AI43+AL43+AN43+AX43</f>
        <v>7000120.7644380014</v>
      </c>
      <c r="BJ43" s="9"/>
      <c r="BK43" s="9"/>
      <c r="BL43" s="9"/>
    </row>
    <row r="44" spans="1:64" s="15" customFormat="1" x14ac:dyDescent="0.25">
      <c r="A44" s="12" t="s">
        <v>86</v>
      </c>
      <c r="B44" s="12" t="s">
        <v>87</v>
      </c>
      <c r="C44" s="12" t="s">
        <v>7</v>
      </c>
      <c r="D44" s="12"/>
      <c r="E44" s="12"/>
      <c r="F44" s="38">
        <f>VLOOKUP(A44,[1]Sheet1!$A$6:$C$740,3,FALSE)</f>
        <v>92282222.400641993</v>
      </c>
      <c r="G44" s="12"/>
      <c r="H44" s="13">
        <f>UTFUND1516BL</f>
        <v>43400235.304573998</v>
      </c>
      <c r="I44" s="13"/>
      <c r="J44" s="13"/>
      <c r="K44" s="13">
        <f t="shared" si="147"/>
        <v>1015461.453474</v>
      </c>
      <c r="L44" s="13">
        <f t="shared" si="5"/>
        <v>1015461.453474</v>
      </c>
      <c r="M44" s="13">
        <f>EIF1516BL</f>
        <v>3464880.5850570002</v>
      </c>
      <c r="N44" s="13"/>
      <c r="O44" s="13"/>
      <c r="P44" s="13"/>
      <c r="Q44" s="13"/>
      <c r="R44" s="13">
        <f>LLFA1516BL</f>
        <v>50056.546786999999</v>
      </c>
      <c r="S44" s="13">
        <f>LDHR1516BL</f>
        <v>1848421.832741</v>
      </c>
      <c r="T44" s="14">
        <f t="shared" si="1"/>
        <v>49779055.722632997</v>
      </c>
      <c r="U44" s="13">
        <f>LWP1516RSG</f>
        <v>858727.01692700002</v>
      </c>
      <c r="V44" s="13">
        <f>UTFUND1516RSG</f>
        <v>34506139.313830003</v>
      </c>
      <c r="W44" s="13"/>
      <c r="X44" s="13"/>
      <c r="Y44" s="13">
        <f t="shared" si="148"/>
        <v>1410849.741564</v>
      </c>
      <c r="Z44" s="13">
        <f t="shared" si="6"/>
        <v>1410849.741564</v>
      </c>
      <c r="AA44" s="13">
        <f>EIF1516RSG</f>
        <v>3549310.2934599998</v>
      </c>
      <c r="AB44" s="13"/>
      <c r="AC44" s="13"/>
      <c r="AD44" s="13">
        <f>LLFA1516RSG</f>
        <v>68281.888028999994</v>
      </c>
      <c r="AE44" s="13">
        <f>LDHR1516RSG</f>
        <v>2630421.611827</v>
      </c>
      <c r="AF44" s="13"/>
      <c r="AG44" s="13">
        <f t="shared" si="167"/>
        <v>984174.68824199995</v>
      </c>
      <c r="AH44" s="13">
        <f t="shared" si="168"/>
        <v>984174.68824199995</v>
      </c>
      <c r="AI44" s="13"/>
      <c r="AJ44" s="13"/>
      <c r="AK44" s="13"/>
      <c r="AL44" s="13"/>
      <c r="AM44" s="13"/>
      <c r="AN44" s="13"/>
      <c r="AO44" s="13"/>
      <c r="AP44" s="13">
        <f t="shared" ref="AP44" si="194">AO42</f>
        <v>1166780</v>
      </c>
      <c r="AQ44" s="13"/>
      <c r="AR44" s="13">
        <f t="shared" ref="AR44" si="195">AQ42</f>
        <v>892156</v>
      </c>
      <c r="AS44" s="13"/>
      <c r="AT44" s="13">
        <f t="shared" ref="AT44" si="196">AS42</f>
        <v>25031</v>
      </c>
      <c r="AU44" s="13"/>
      <c r="AV44" s="13">
        <f t="shared" ref="AV44" si="197">AU42</f>
        <v>9232.5479369999994</v>
      </c>
      <c r="AW44" s="13"/>
      <c r="AX44" s="13"/>
      <c r="AY44" s="14">
        <f t="shared" si="3"/>
        <v>46101104.101815999</v>
      </c>
      <c r="AZ44" s="14">
        <f t="shared" si="4"/>
        <v>95880159.824449003</v>
      </c>
      <c r="BA44" s="26">
        <f>VLOOKUP(A44,[7]Sheet1!$A$1:$P$742,16,FALSE)</f>
        <v>95948022.676512003</v>
      </c>
      <c r="BB44" s="26" t="b">
        <f t="shared" si="7"/>
        <v>0</v>
      </c>
      <c r="BC44" s="13">
        <f>H44+L44+M44+R44+S44</f>
        <v>49779055.722632997</v>
      </c>
      <c r="BD44" s="13"/>
      <c r="BE44" s="13"/>
      <c r="BF44" s="13"/>
      <c r="BG44" s="13"/>
      <c r="BH44" s="13">
        <f>U44+V44+Z44+AA44+AD44+AE44+AH44+AI44+AJ44+AL44+AN44+AP44+AR44+AT44+AV44</f>
        <v>46101104.101815999</v>
      </c>
      <c r="BI44" s="13"/>
      <c r="BJ44" s="13"/>
      <c r="BK44" s="13"/>
      <c r="BL44" s="13"/>
    </row>
    <row r="45" spans="1:64" x14ac:dyDescent="0.25">
      <c r="A45" s="1" t="s">
        <v>88</v>
      </c>
      <c r="B45" s="1" t="s">
        <v>89</v>
      </c>
      <c r="C45" s="1"/>
      <c r="D45" s="1" t="s">
        <v>7</v>
      </c>
      <c r="E45" s="1"/>
      <c r="F45" s="4">
        <f>VLOOKUP(A45,[1]Sheet1!$A$6:$C$740,3,FALSE)</f>
        <v>139468646.655781</v>
      </c>
      <c r="G45" s="1"/>
      <c r="H45" s="5">
        <f>UTFUND1516BL</f>
        <v>54861375.726668</v>
      </c>
      <c r="I45" s="5">
        <f>LTFUND1516BL</f>
        <v>10083026.648442</v>
      </c>
      <c r="K45" s="5">
        <f t="shared" si="147"/>
        <v>1363833.3686500001</v>
      </c>
      <c r="L45" s="5">
        <f t="shared" si="5"/>
        <v>1363833.3686500001</v>
      </c>
      <c r="M45" s="5">
        <f>EIF1516BL</f>
        <v>4612251.0776110003</v>
      </c>
      <c r="Q45" s="5">
        <f>HPF1516BL</f>
        <v>27433.561027</v>
      </c>
      <c r="R45" s="5">
        <f>LLFA1516BL</f>
        <v>50969.684456000003</v>
      </c>
      <c r="S45" s="5">
        <f>LDHR1516BL</f>
        <v>2935942.6480660001</v>
      </c>
      <c r="T45" s="6">
        <f t="shared" si="1"/>
        <v>73934832.714919999</v>
      </c>
      <c r="U45" s="5">
        <f>LWP1516RSG</f>
        <v>1209667.1674240001</v>
      </c>
      <c r="V45" s="5">
        <f>UTFUND1516RSG</f>
        <v>43494358.183577001</v>
      </c>
      <c r="W45" s="5">
        <f>LTFUND1516RSG</f>
        <v>7318525.5133910002</v>
      </c>
      <c r="Y45" s="5">
        <f t="shared" si="148"/>
        <v>1894866.5644700001</v>
      </c>
      <c r="Z45" s="5">
        <f t="shared" si="6"/>
        <v>1894866.5644700001</v>
      </c>
      <c r="AA45" s="5">
        <f>EIF1516RSG</f>
        <v>4724639.0817590002</v>
      </c>
      <c r="AC45" s="5">
        <f>HPF1516RSG</f>
        <v>37421.985570999997</v>
      </c>
      <c r="AD45" s="5">
        <f>LLFA1516RSG</f>
        <v>69527.494609999994</v>
      </c>
      <c r="AE45" s="5">
        <f>LDHR1516RSG</f>
        <v>4178032.7713970002</v>
      </c>
      <c r="AG45" s="5">
        <f t="shared" si="167"/>
        <v>1353712</v>
      </c>
      <c r="AH45" s="5">
        <f t="shared" si="168"/>
        <v>1353712</v>
      </c>
      <c r="AK45" s="5">
        <f>VLOOKUP(A45,[2]CTF1516!$A$1:$C$235,3,FALSE)</f>
        <v>1306678</v>
      </c>
      <c r="AL45" s="5">
        <f>SUM(AL46:AL47)</f>
        <v>1306678</v>
      </c>
      <c r="AO45" s="5">
        <f>VLOOKUP(A45,[3]careact_v3!$A$1:$D$154,4,FALSE)</f>
        <v>1377570</v>
      </c>
      <c r="AP45" s="5">
        <f t="shared" ref="AP45" si="198">AO45</f>
        <v>1377570</v>
      </c>
      <c r="AQ45" s="5">
        <f>VLOOKUP(A45,[3]careact_v3!$A$1:$D$154,3,FALSE)</f>
        <v>983535</v>
      </c>
      <c r="AR45" s="5">
        <f t="shared" ref="AR45" si="199">AQ45</f>
        <v>983535</v>
      </c>
      <c r="AS45" s="5">
        <f>VLOOKUP(A45,[4]FWMA!$A$1:$C$153,3,FALSE)</f>
        <v>30063</v>
      </c>
      <c r="AT45" s="5">
        <f t="shared" ref="AT45" si="200">AS45</f>
        <v>30063</v>
      </c>
      <c r="AU45" s="5">
        <f>VLOOKUP(A45,[5]SUDS2!$A$1:$C$153,3,FALSE)</f>
        <v>9232.5479369999994</v>
      </c>
      <c r="AV45" s="5">
        <f t="shared" ref="AV45" si="201">AU45</f>
        <v>9232.5479369999994</v>
      </c>
      <c r="AW45" s="5">
        <f>VLOOKUP(A45,[6]COFA!$A$1:$C$327,3,FALSE)</f>
        <v>693.23</v>
      </c>
      <c r="AX45" s="5">
        <f t="shared" ref="AX45" si="202">AW45</f>
        <v>693.23</v>
      </c>
      <c r="AY45" s="6">
        <f t="shared" si="3"/>
        <v>67988522.540136024</v>
      </c>
      <c r="AZ45" s="6">
        <f t="shared" si="4"/>
        <v>141923355.25505602</v>
      </c>
      <c r="BA45" s="26">
        <f>VLOOKUP(A45,[7]Sheet1!$A$1:$P$742,16,FALSE)</f>
        <v>141991218.10711801</v>
      </c>
      <c r="BB45" s="26" t="b">
        <f t="shared" si="7"/>
        <v>0</v>
      </c>
      <c r="BC45" s="5">
        <f t="shared" ref="BC45" si="203">BC47</f>
        <v>63619875.883143999</v>
      </c>
      <c r="BD45" s="5">
        <f t="shared" ref="BD45" si="204">BD46</f>
        <v>10314956.831776001</v>
      </c>
      <c r="BH45" s="5">
        <f t="shared" ref="BH45" si="205">BH47</f>
        <v>59960595.197325125</v>
      </c>
      <c r="BI45" s="5">
        <f t="shared" ref="BI45" si="206">BI46</f>
        <v>8027927.3428108785</v>
      </c>
    </row>
    <row r="46" spans="1:64" s="11" customFormat="1" x14ac:dyDescent="0.25">
      <c r="A46" s="8" t="s">
        <v>90</v>
      </c>
      <c r="B46" s="8" t="s">
        <v>91</v>
      </c>
      <c r="C46" s="8" t="s">
        <v>7</v>
      </c>
      <c r="D46" s="8"/>
      <c r="E46" s="8"/>
      <c r="F46" s="37">
        <f>VLOOKUP(A46,[1]Sheet1!$A$6:$C$740,3,FALSE)</f>
        <v>20296818.429001998</v>
      </c>
      <c r="G46" s="8"/>
      <c r="H46" s="9"/>
      <c r="I46" s="9">
        <f>LTFUND1516BL</f>
        <v>10083026.648442</v>
      </c>
      <c r="J46" s="9"/>
      <c r="K46" s="9">
        <f t="shared" si="147"/>
        <v>204496.62230700001</v>
      </c>
      <c r="L46" s="9">
        <f t="shared" si="5"/>
        <v>204496.62230700001</v>
      </c>
      <c r="M46" s="9"/>
      <c r="N46" s="9"/>
      <c r="O46" s="9"/>
      <c r="P46" s="9"/>
      <c r="Q46" s="9">
        <f>HPF1516BL</f>
        <v>27433.561027</v>
      </c>
      <c r="R46" s="9"/>
      <c r="S46" s="9"/>
      <c r="T46" s="10">
        <f t="shared" si="1"/>
        <v>10314956.831776001</v>
      </c>
      <c r="U46" s="9"/>
      <c r="V46" s="9"/>
      <c r="W46" s="9">
        <f>LTFUND1516RSG</f>
        <v>7318525.5133910002</v>
      </c>
      <c r="X46" s="9"/>
      <c r="Y46" s="9">
        <f t="shared" si="148"/>
        <v>284121.08184499998</v>
      </c>
      <c r="Z46" s="9">
        <f t="shared" si="6"/>
        <v>284121.08184499998</v>
      </c>
      <c r="AA46" s="9"/>
      <c r="AB46" s="9"/>
      <c r="AC46" s="9">
        <f>HPF1516RSG</f>
        <v>37421.985570999997</v>
      </c>
      <c r="AD46" s="9"/>
      <c r="AE46" s="9"/>
      <c r="AF46" s="9"/>
      <c r="AG46" s="9">
        <f t="shared" si="167"/>
        <v>197005.18595399999</v>
      </c>
      <c r="AH46" s="9">
        <f t="shared" si="168"/>
        <v>197005.18595399999</v>
      </c>
      <c r="AI46" s="9"/>
      <c r="AJ46" s="9"/>
      <c r="AK46" s="9"/>
      <c r="AL46" s="9">
        <f>F46/F45*AK45</f>
        <v>190160.34604987796</v>
      </c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>
        <f t="shared" ref="AX46" si="207">AW45</f>
        <v>693.23</v>
      </c>
      <c r="AY46" s="10">
        <f t="shared" si="3"/>
        <v>8027927.3428108785</v>
      </c>
      <c r="AZ46" s="10">
        <f t="shared" si="4"/>
        <v>18342884.174586877</v>
      </c>
      <c r="BA46" s="26">
        <f>VLOOKUP(A46,[7]Sheet1!$A$1:$P$742,16,FALSE)</f>
        <v>18342884.174587999</v>
      </c>
      <c r="BB46" s="26" t="b">
        <f t="shared" si="7"/>
        <v>1</v>
      </c>
      <c r="BC46" s="9"/>
      <c r="BD46" s="9">
        <f>I46+L46+Q46</f>
        <v>10314956.831776001</v>
      </c>
      <c r="BE46" s="9"/>
      <c r="BF46" s="9"/>
      <c r="BG46" s="9"/>
      <c r="BH46" s="9"/>
      <c r="BI46" s="9">
        <f>W46+Z46+AC46+AH46+AI46+AL46+AN46+AX46</f>
        <v>8027927.3428108785</v>
      </c>
      <c r="BJ46" s="9"/>
      <c r="BK46" s="9"/>
      <c r="BL46" s="9"/>
    </row>
    <row r="47" spans="1:64" s="15" customFormat="1" x14ac:dyDescent="0.25">
      <c r="A47" s="12" t="s">
        <v>92</v>
      </c>
      <c r="B47" s="12" t="s">
        <v>93</v>
      </c>
      <c r="C47" s="12" t="s">
        <v>7</v>
      </c>
      <c r="D47" s="12"/>
      <c r="E47" s="12"/>
      <c r="F47" s="38">
        <f>VLOOKUP(A47,[1]Sheet1!$A$6:$C$740,3,FALSE)</f>
        <v>119171828.226779</v>
      </c>
      <c r="G47" s="12"/>
      <c r="H47" s="13">
        <f>UTFUND1516BL</f>
        <v>54861375.726668</v>
      </c>
      <c r="I47" s="13"/>
      <c r="J47" s="13"/>
      <c r="K47" s="13">
        <f t="shared" si="147"/>
        <v>1159336.7463430001</v>
      </c>
      <c r="L47" s="13">
        <f t="shared" si="5"/>
        <v>1159336.7463430001</v>
      </c>
      <c r="M47" s="13">
        <f>EIF1516BL</f>
        <v>4612251.0776110003</v>
      </c>
      <c r="N47" s="13"/>
      <c r="O47" s="13"/>
      <c r="P47" s="13"/>
      <c r="Q47" s="13"/>
      <c r="R47" s="13">
        <f>LLFA1516BL</f>
        <v>50969.684456000003</v>
      </c>
      <c r="S47" s="13">
        <f>LDHR1516BL</f>
        <v>2935942.6480660001</v>
      </c>
      <c r="T47" s="14">
        <f t="shared" si="1"/>
        <v>63619875.883144006</v>
      </c>
      <c r="U47" s="13">
        <f>LWP1516RSG</f>
        <v>1209667.1674240001</v>
      </c>
      <c r="V47" s="13">
        <f>UTFUND1516RSG</f>
        <v>43494358.183577001</v>
      </c>
      <c r="W47" s="13"/>
      <c r="X47" s="13"/>
      <c r="Y47" s="13">
        <f t="shared" si="148"/>
        <v>1610745.4826249999</v>
      </c>
      <c r="Z47" s="13">
        <f t="shared" si="6"/>
        <v>1610745.4826249999</v>
      </c>
      <c r="AA47" s="13">
        <f>EIF1516RSG</f>
        <v>4724639.0817590002</v>
      </c>
      <c r="AB47" s="13"/>
      <c r="AC47" s="13"/>
      <c r="AD47" s="13">
        <f>LLFA1516RSG</f>
        <v>69527.494609999994</v>
      </c>
      <c r="AE47" s="13">
        <f>LDHR1516RSG</f>
        <v>4178032.7713970002</v>
      </c>
      <c r="AF47" s="13"/>
      <c r="AG47" s="13">
        <f t="shared" si="167"/>
        <v>1156706.8140459999</v>
      </c>
      <c r="AH47" s="13">
        <f t="shared" si="168"/>
        <v>1156706.8140459999</v>
      </c>
      <c r="AI47" s="13"/>
      <c r="AJ47" s="13"/>
      <c r="AK47" s="13"/>
      <c r="AL47" s="13">
        <f>F47/F45*AK45</f>
        <v>1116517.653950122</v>
      </c>
      <c r="AM47" s="13"/>
      <c r="AN47" s="13"/>
      <c r="AO47" s="13"/>
      <c r="AP47" s="13">
        <f t="shared" ref="AP47" si="208">AO45</f>
        <v>1377570</v>
      </c>
      <c r="AQ47" s="13"/>
      <c r="AR47" s="13">
        <f t="shared" ref="AR47" si="209">AQ45</f>
        <v>983535</v>
      </c>
      <c r="AS47" s="13"/>
      <c r="AT47" s="13">
        <f t="shared" ref="AT47" si="210">AS45</f>
        <v>30063</v>
      </c>
      <c r="AU47" s="13"/>
      <c r="AV47" s="13">
        <f t="shared" ref="AV47" si="211">AU45</f>
        <v>9232.5479369999994</v>
      </c>
      <c r="AW47" s="13"/>
      <c r="AX47" s="13"/>
      <c r="AY47" s="14">
        <f t="shared" si="3"/>
        <v>59960595.197325125</v>
      </c>
      <c r="AZ47" s="14">
        <f t="shared" si="4"/>
        <v>123580471.08046913</v>
      </c>
      <c r="BA47" s="26">
        <f>VLOOKUP(A47,[7]Sheet1!$A$1:$P$742,16,FALSE)</f>
        <v>123648333.93253</v>
      </c>
      <c r="BB47" s="26" t="b">
        <f t="shared" si="7"/>
        <v>0</v>
      </c>
      <c r="BC47" s="13">
        <f>H47+L47+M47+R47+S47</f>
        <v>63619875.883143999</v>
      </c>
      <c r="BD47" s="13"/>
      <c r="BE47" s="13"/>
      <c r="BF47" s="13"/>
      <c r="BG47" s="13"/>
      <c r="BH47" s="13">
        <f>U47+V47+Z47+AA47+AD47+AE47+AH47+AI47+AJ47+AL47+AN47+AP47+AR47+AT47+AV47</f>
        <v>59960595.197325125</v>
      </c>
      <c r="BI47" s="13"/>
      <c r="BJ47" s="13"/>
      <c r="BK47" s="13"/>
      <c r="BL47" s="13"/>
    </row>
    <row r="48" spans="1:64" x14ac:dyDescent="0.25">
      <c r="A48" s="1" t="s">
        <v>94</v>
      </c>
      <c r="B48" s="1" t="s">
        <v>95</v>
      </c>
      <c r="C48" s="1"/>
      <c r="D48" s="1" t="s">
        <v>7</v>
      </c>
      <c r="E48" s="1"/>
      <c r="F48" s="4">
        <f>VLOOKUP(A48,[1]Sheet1!$A$6:$C$740,3,FALSE)</f>
        <v>102093557.446491</v>
      </c>
      <c r="G48" s="1"/>
      <c r="H48" s="5">
        <f>UTFUND1516BL</f>
        <v>39135643.733165003</v>
      </c>
      <c r="I48" s="5">
        <f>LTFUND1516BL</f>
        <v>6342932.0498869997</v>
      </c>
      <c r="K48" s="5">
        <f t="shared" si="147"/>
        <v>865098.74181000004</v>
      </c>
      <c r="L48" s="5">
        <f t="shared" si="5"/>
        <v>865098.74181000004</v>
      </c>
      <c r="M48" s="5">
        <f>EIF1516BL</f>
        <v>3475775.3056319999</v>
      </c>
      <c r="Q48" s="5">
        <f>HPF1516BL</f>
        <v>35275.338294000001</v>
      </c>
      <c r="R48" s="5">
        <f>LLFA1516BL</f>
        <v>48852.865313000002</v>
      </c>
      <c r="S48" s="5">
        <f>LDHR1516BL</f>
        <v>1771430.6301450001</v>
      </c>
      <c r="T48" s="6">
        <f t="shared" si="1"/>
        <v>51675008.664246008</v>
      </c>
      <c r="U48" s="5">
        <f>LWP1516RSG</f>
        <v>749864.561399</v>
      </c>
      <c r="V48" s="5">
        <f>UTFUND1516RSG</f>
        <v>31139981.188946001</v>
      </c>
      <c r="W48" s="5">
        <f>LTFUND1516RSG</f>
        <v>4603866.641965</v>
      </c>
      <c r="Y48" s="5">
        <f t="shared" si="148"/>
        <v>1201940.5878320001</v>
      </c>
      <c r="Z48" s="5">
        <f t="shared" si="6"/>
        <v>1201940.5878320001</v>
      </c>
      <c r="AA48" s="5">
        <f>EIF1516RSG</f>
        <v>3560470.488721</v>
      </c>
      <c r="AC48" s="5">
        <f>HPF1516RSG</f>
        <v>48118.915345000001</v>
      </c>
      <c r="AD48" s="5">
        <f>LLFA1516RSG</f>
        <v>66639.952080999996</v>
      </c>
      <c r="AE48" s="5">
        <f>LDHR1516RSG</f>
        <v>2520858.2428799998</v>
      </c>
      <c r="AG48" s="5">
        <f t="shared" si="167"/>
        <v>853761</v>
      </c>
      <c r="AH48" s="5">
        <f t="shared" si="168"/>
        <v>853761</v>
      </c>
      <c r="AO48" s="5">
        <f>VLOOKUP(A48,[3]careact_v3!$A$1:$D$154,4,FALSE)</f>
        <v>947573</v>
      </c>
      <c r="AP48" s="5">
        <f t="shared" ref="AP48" si="212">AO48</f>
        <v>947573</v>
      </c>
      <c r="AQ48" s="5">
        <f>VLOOKUP(A48,[3]careact_v3!$A$1:$D$154,3,FALSE)</f>
        <v>499478</v>
      </c>
      <c r="AR48" s="5">
        <f t="shared" ref="AR48" si="213">AQ48</f>
        <v>499478</v>
      </c>
      <c r="AS48" s="5">
        <f>VLOOKUP(A48,[4]FWMA!$A$1:$C$153,3,FALSE)</f>
        <v>18055</v>
      </c>
      <c r="AT48" s="5">
        <f t="shared" ref="AT48" si="214">AS48</f>
        <v>18055</v>
      </c>
      <c r="AU48" s="5">
        <f>VLOOKUP(A48,[5]SUDS2!$A$1:$C$153,3,FALSE)</f>
        <v>9232.5479369999994</v>
      </c>
      <c r="AV48" s="5">
        <f t="shared" ref="AV48" si="215">AU48</f>
        <v>9232.5479369999994</v>
      </c>
      <c r="AW48" s="5">
        <f>VLOOKUP(A48,[6]COFA!$A$1:$C$327,3,FALSE)</f>
        <v>693.23</v>
      </c>
      <c r="AX48" s="5">
        <f t="shared" ref="AX48" si="216">AW48</f>
        <v>693.23</v>
      </c>
      <c r="AY48" s="6">
        <f t="shared" si="3"/>
        <v>46220533.357105993</v>
      </c>
      <c r="AZ48" s="6">
        <f t="shared" si="4"/>
        <v>97895542.021351993</v>
      </c>
      <c r="BA48" s="26">
        <f>VLOOKUP(A48,[7]Sheet1!$A$1:$P$742,16,FALSE)</f>
        <v>97963404.873414993</v>
      </c>
      <c r="BB48" s="26" t="b">
        <f t="shared" si="7"/>
        <v>0</v>
      </c>
      <c r="BC48" s="5">
        <f t="shared" ref="BC48" si="217">BC50</f>
        <v>45179740.973579004</v>
      </c>
      <c r="BD48" s="5">
        <f t="shared" ref="BD48" si="218">BD49</f>
        <v>6495267.6906669997</v>
      </c>
      <c r="BH48" s="5">
        <f t="shared" ref="BH48" si="219">BH50</f>
        <v>41293864.678610004</v>
      </c>
      <c r="BI48" s="5">
        <f t="shared" ref="BI48" si="220">BI49</f>
        <v>4926668.6784969997</v>
      </c>
    </row>
    <row r="49" spans="1:64" s="11" customFormat="1" x14ac:dyDescent="0.25">
      <c r="A49" s="8" t="s">
        <v>96</v>
      </c>
      <c r="B49" s="8" t="s">
        <v>97</v>
      </c>
      <c r="C49" s="8" t="s">
        <v>7</v>
      </c>
      <c r="D49" s="8"/>
      <c r="E49" s="8"/>
      <c r="F49" s="37">
        <f>VLOOKUP(A49,[1]Sheet1!$A$6:$C$740,3,FALSE)</f>
        <v>13315344.602853</v>
      </c>
      <c r="G49" s="8"/>
      <c r="H49" s="9"/>
      <c r="I49" s="9">
        <f>LTFUND1516BL</f>
        <v>6342932.0498869997</v>
      </c>
      <c r="J49" s="9"/>
      <c r="K49" s="9">
        <f t="shared" si="147"/>
        <v>117060.302486</v>
      </c>
      <c r="L49" s="9">
        <f t="shared" si="5"/>
        <v>117060.302486</v>
      </c>
      <c r="M49" s="9"/>
      <c r="N49" s="9"/>
      <c r="O49" s="9"/>
      <c r="P49" s="9"/>
      <c r="Q49" s="9">
        <f>HPF1516BL</f>
        <v>35275.338294000001</v>
      </c>
      <c r="R49" s="9"/>
      <c r="S49" s="9"/>
      <c r="T49" s="10">
        <f t="shared" si="1"/>
        <v>6495267.6906669997</v>
      </c>
      <c r="U49" s="9"/>
      <c r="V49" s="9"/>
      <c r="W49" s="9">
        <f>LTFUND1516RSG</f>
        <v>4603866.641965</v>
      </c>
      <c r="X49" s="9"/>
      <c r="Y49" s="9">
        <f t="shared" si="148"/>
        <v>162639.849051</v>
      </c>
      <c r="Z49" s="9">
        <f t="shared" si="6"/>
        <v>162639.849051</v>
      </c>
      <c r="AA49" s="9"/>
      <c r="AB49" s="9"/>
      <c r="AC49" s="9">
        <f>HPF1516RSG</f>
        <v>48118.915345000001</v>
      </c>
      <c r="AD49" s="9"/>
      <c r="AE49" s="9"/>
      <c r="AF49" s="9"/>
      <c r="AG49" s="9">
        <f t="shared" si="167"/>
        <v>111350.042136</v>
      </c>
      <c r="AH49" s="9">
        <f t="shared" si="168"/>
        <v>111350.042136</v>
      </c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>
        <f t="shared" ref="AX49" si="221">AW48</f>
        <v>693.23</v>
      </c>
      <c r="AY49" s="10">
        <f t="shared" si="3"/>
        <v>4926668.6784969997</v>
      </c>
      <c r="AZ49" s="10">
        <f t="shared" si="4"/>
        <v>11421936.369163999</v>
      </c>
      <c r="BA49" s="26">
        <f>VLOOKUP(A49,[7]Sheet1!$A$1:$P$742,16,FALSE)</f>
        <v>11421936.369162999</v>
      </c>
      <c r="BB49" s="26" t="b">
        <f t="shared" si="7"/>
        <v>1</v>
      </c>
      <c r="BC49" s="9"/>
      <c r="BD49" s="9">
        <f>I49+L49+Q49</f>
        <v>6495267.6906669997</v>
      </c>
      <c r="BE49" s="9"/>
      <c r="BF49" s="9"/>
      <c r="BG49" s="9"/>
      <c r="BH49" s="9"/>
      <c r="BI49" s="9">
        <f>W49+Z49+AC49+AH49+AI49+AL49+AN49+AX49</f>
        <v>4926668.6784969997</v>
      </c>
      <c r="BJ49" s="9"/>
      <c r="BK49" s="9"/>
      <c r="BL49" s="9"/>
    </row>
    <row r="50" spans="1:64" s="15" customFormat="1" x14ac:dyDescent="0.25">
      <c r="A50" s="12" t="s">
        <v>98</v>
      </c>
      <c r="B50" s="12" t="s">
        <v>99</v>
      </c>
      <c r="C50" s="12" t="s">
        <v>7</v>
      </c>
      <c r="D50" s="12"/>
      <c r="E50" s="12"/>
      <c r="F50" s="38">
        <f>VLOOKUP(A50,[1]Sheet1!$A$6:$C$740,3,FALSE)</f>
        <v>88778212.843638003</v>
      </c>
      <c r="G50" s="12"/>
      <c r="H50" s="13">
        <f>UTFUND1516BL</f>
        <v>39135643.733165003</v>
      </c>
      <c r="I50" s="13"/>
      <c r="J50" s="13"/>
      <c r="K50" s="13">
        <f t="shared" si="147"/>
        <v>748038.43932400004</v>
      </c>
      <c r="L50" s="13">
        <f t="shared" si="5"/>
        <v>748038.43932400004</v>
      </c>
      <c r="M50" s="13">
        <f>EIF1516BL</f>
        <v>3475775.3056319999</v>
      </c>
      <c r="N50" s="13"/>
      <c r="O50" s="13"/>
      <c r="P50" s="13"/>
      <c r="Q50" s="13"/>
      <c r="R50" s="13">
        <f>LLFA1516BL</f>
        <v>48852.865313000002</v>
      </c>
      <c r="S50" s="13">
        <f>LDHR1516BL</f>
        <v>1771430.6301450001</v>
      </c>
      <c r="T50" s="14">
        <f t="shared" si="1"/>
        <v>45179740.973579004</v>
      </c>
      <c r="U50" s="13">
        <f>LWP1516RSG</f>
        <v>749864.561399</v>
      </c>
      <c r="V50" s="13">
        <f>UTFUND1516RSG</f>
        <v>31139981.188946001</v>
      </c>
      <c r="W50" s="13"/>
      <c r="X50" s="13"/>
      <c r="Y50" s="13">
        <f t="shared" si="148"/>
        <v>1039300.738782</v>
      </c>
      <c r="Z50" s="13">
        <f t="shared" si="6"/>
        <v>1039300.738782</v>
      </c>
      <c r="AA50" s="13">
        <f>EIF1516RSG</f>
        <v>3560470.488721</v>
      </c>
      <c r="AB50" s="13"/>
      <c r="AC50" s="13"/>
      <c r="AD50" s="13">
        <f>LLFA1516RSG</f>
        <v>66639.952080999996</v>
      </c>
      <c r="AE50" s="13">
        <f>LDHR1516RSG</f>
        <v>2520858.2428799998</v>
      </c>
      <c r="AF50" s="13"/>
      <c r="AG50" s="13">
        <f t="shared" si="167"/>
        <v>742410.957864</v>
      </c>
      <c r="AH50" s="13">
        <f t="shared" si="168"/>
        <v>742410.957864</v>
      </c>
      <c r="AI50" s="13"/>
      <c r="AJ50" s="13"/>
      <c r="AK50" s="13"/>
      <c r="AL50" s="13"/>
      <c r="AM50" s="13"/>
      <c r="AN50" s="13"/>
      <c r="AO50" s="13"/>
      <c r="AP50" s="13">
        <f t="shared" ref="AP50" si="222">AO48</f>
        <v>947573</v>
      </c>
      <c r="AQ50" s="13"/>
      <c r="AR50" s="13">
        <f t="shared" ref="AR50" si="223">AQ48</f>
        <v>499478</v>
      </c>
      <c r="AS50" s="13"/>
      <c r="AT50" s="13">
        <f t="shared" ref="AT50" si="224">AS48</f>
        <v>18055</v>
      </c>
      <c r="AU50" s="13"/>
      <c r="AV50" s="13">
        <f t="shared" ref="AV50" si="225">AU48</f>
        <v>9232.5479369999994</v>
      </c>
      <c r="AW50" s="13"/>
      <c r="AX50" s="13"/>
      <c r="AY50" s="14">
        <f t="shared" si="3"/>
        <v>41293864.678610004</v>
      </c>
      <c r="AZ50" s="14">
        <f t="shared" si="4"/>
        <v>86473605.652189016</v>
      </c>
      <c r="BA50" s="26">
        <f>VLOOKUP(A50,[7]Sheet1!$A$1:$P$742,16,FALSE)</f>
        <v>86541468.504252002</v>
      </c>
      <c r="BB50" s="26" t="b">
        <f t="shared" si="7"/>
        <v>0</v>
      </c>
      <c r="BC50" s="13">
        <f>H50+L50+M50+R50+S50</f>
        <v>45179740.973579004</v>
      </c>
      <c r="BD50" s="13"/>
      <c r="BE50" s="13"/>
      <c r="BF50" s="13"/>
      <c r="BG50" s="13"/>
      <c r="BH50" s="13">
        <f>U50+V50+Z50+AA50+AD50+AE50+AH50+AI50+AJ50+AL50+AN50+AP50+AR50+AT50+AV50</f>
        <v>41293864.678610004</v>
      </c>
      <c r="BI50" s="13"/>
      <c r="BJ50" s="13"/>
      <c r="BK50" s="13"/>
      <c r="BL50" s="13"/>
    </row>
    <row r="51" spans="1:64" x14ac:dyDescent="0.25">
      <c r="A51" s="1" t="s">
        <v>100</v>
      </c>
      <c r="B51" s="1" t="s">
        <v>101</v>
      </c>
      <c r="C51" s="1"/>
      <c r="D51" s="1" t="s">
        <v>7</v>
      </c>
      <c r="E51" s="1"/>
      <c r="F51" s="4">
        <f>VLOOKUP(A51,[1]Sheet1!$A$6:$C$740,3,FALSE)</f>
        <v>132257870.252609</v>
      </c>
      <c r="G51" s="1"/>
      <c r="H51" s="5">
        <f>UTFUND1516BL</f>
        <v>49950922.626399003</v>
      </c>
      <c r="I51" s="5">
        <f>LTFUND1516BL</f>
        <v>9198650.6764419992</v>
      </c>
      <c r="K51" s="5">
        <f t="shared" si="147"/>
        <v>976564.21192699997</v>
      </c>
      <c r="L51" s="5">
        <f t="shared" si="5"/>
        <v>976564.21192699997</v>
      </c>
      <c r="M51" s="5">
        <f>EIF1516BL</f>
        <v>4582731.7658160003</v>
      </c>
      <c r="Q51" s="5">
        <f>HPF1516BL</f>
        <v>56323.991699999999</v>
      </c>
      <c r="R51" s="5">
        <f>LLFA1516BL</f>
        <v>58399.304584999998</v>
      </c>
      <c r="S51" s="5">
        <f>LDHR1516BL</f>
        <v>4488260.4986220002</v>
      </c>
      <c r="T51" s="6">
        <f t="shared" si="1"/>
        <v>69311853.075490996</v>
      </c>
      <c r="U51" s="5">
        <f>LWP1516RSG</f>
        <v>821760.38844500005</v>
      </c>
      <c r="V51" s="5">
        <f>UTFUND1516RSG</f>
        <v>39880961.368329003</v>
      </c>
      <c r="W51" s="5">
        <f>LTFUND1516RSG</f>
        <v>6676622.2099299999</v>
      </c>
      <c r="Y51" s="5">
        <f t="shared" si="148"/>
        <v>1356807.1553120001</v>
      </c>
      <c r="Z51" s="5">
        <f t="shared" si="6"/>
        <v>1356807.1553120001</v>
      </c>
      <c r="AA51" s="5">
        <f>EIF1516RSG</f>
        <v>4694400.4646880003</v>
      </c>
      <c r="AC51" s="5">
        <f>HPF1516RSG</f>
        <v>76831.279853999993</v>
      </c>
      <c r="AD51" s="5">
        <f>LLFA1516RSG</f>
        <v>79662.202699999994</v>
      </c>
      <c r="AE51" s="5">
        <f>LDHR1516RSG</f>
        <v>6387079.6189299999</v>
      </c>
      <c r="AG51" s="5">
        <f t="shared" si="167"/>
        <v>969098</v>
      </c>
      <c r="AH51" s="5">
        <f t="shared" si="168"/>
        <v>969098</v>
      </c>
      <c r="AO51" s="5">
        <f>VLOOKUP(A51,[3]careact_v3!$A$1:$D$154,4,FALSE)</f>
        <v>1155299</v>
      </c>
      <c r="AP51" s="5">
        <f t="shared" ref="AP51" si="226">AO51</f>
        <v>1155299</v>
      </c>
      <c r="AQ51" s="5">
        <f>VLOOKUP(A51,[3]careact_v3!$A$1:$D$154,3,FALSE)</f>
        <v>636849</v>
      </c>
      <c r="AR51" s="5">
        <f t="shared" ref="AR51" si="227">AQ51</f>
        <v>636849</v>
      </c>
      <c r="AS51" s="5">
        <f>VLOOKUP(A51,[4]FWMA!$A$1:$C$153,3,FALSE)</f>
        <v>71759</v>
      </c>
      <c r="AT51" s="5">
        <f t="shared" ref="AT51" si="228">AS51</f>
        <v>71759</v>
      </c>
      <c r="AU51" s="5">
        <f>VLOOKUP(A51,[5]SUDS2!$A$1:$C$153,3,FALSE)</f>
        <v>9232.5479369999994</v>
      </c>
      <c r="AV51" s="5">
        <f t="shared" ref="AV51" si="229">AU51</f>
        <v>9232.5479369999994</v>
      </c>
      <c r="AW51" s="5">
        <f>VLOOKUP(A51,[6]COFA!$A$1:$C$327,3,FALSE)</f>
        <v>693.23</v>
      </c>
      <c r="AX51" s="5">
        <f t="shared" ref="AX51" si="230">AW51</f>
        <v>693.23</v>
      </c>
      <c r="AY51" s="6">
        <f t="shared" si="3"/>
        <v>62817055.466124997</v>
      </c>
      <c r="AZ51" s="6">
        <f t="shared" si="4"/>
        <v>132128908.54161599</v>
      </c>
      <c r="BA51" s="26">
        <f>VLOOKUP(A51,[7]Sheet1!$A$1:$P$742,16,FALSE)</f>
        <v>132196771.39367899</v>
      </c>
      <c r="BB51" s="26" t="b">
        <f t="shared" si="7"/>
        <v>0</v>
      </c>
      <c r="BC51" s="5">
        <f t="shared" ref="BC51" si="231">BC53</f>
        <v>59915343.873971008</v>
      </c>
      <c r="BD51" s="5">
        <f t="shared" ref="BD51" si="232">BD52</f>
        <v>9396509.2015199978</v>
      </c>
      <c r="BH51" s="5">
        <f t="shared" ref="BH51" si="233">BH53</f>
        <v>55724259.829534993</v>
      </c>
      <c r="BI51" s="5">
        <f t="shared" ref="BI51" si="234">BI52</f>
        <v>7092795.6365900002</v>
      </c>
    </row>
    <row r="52" spans="1:64" s="11" customFormat="1" x14ac:dyDescent="0.25">
      <c r="A52" s="8" t="s">
        <v>102</v>
      </c>
      <c r="B52" s="8" t="s">
        <v>103</v>
      </c>
      <c r="C52" s="8" t="s">
        <v>7</v>
      </c>
      <c r="D52" s="8"/>
      <c r="E52" s="8"/>
      <c r="F52" s="37">
        <f>VLOOKUP(A52,[1]Sheet1!$A$6:$C$740,3,FALSE)</f>
        <v>19380212.794227</v>
      </c>
      <c r="G52" s="8"/>
      <c r="H52" s="9"/>
      <c r="I52" s="9">
        <f>LTFUND1516BL</f>
        <v>9198650.6764419992</v>
      </c>
      <c r="J52" s="9"/>
      <c r="K52" s="9">
        <f t="shared" si="147"/>
        <v>141534.53337799999</v>
      </c>
      <c r="L52" s="9">
        <f t="shared" si="5"/>
        <v>141534.53337799999</v>
      </c>
      <c r="M52" s="9"/>
      <c r="N52" s="9"/>
      <c r="O52" s="9"/>
      <c r="P52" s="9"/>
      <c r="Q52" s="9">
        <f>HPF1516BL</f>
        <v>56323.991699999999</v>
      </c>
      <c r="R52" s="9"/>
      <c r="S52" s="9"/>
      <c r="T52" s="10">
        <f t="shared" si="1"/>
        <v>9396509.2015199978</v>
      </c>
      <c r="U52" s="9"/>
      <c r="V52" s="9"/>
      <c r="W52" s="9">
        <f>LTFUND1516RSG</f>
        <v>6676622.2099299999</v>
      </c>
      <c r="X52" s="9"/>
      <c r="Y52" s="9">
        <f t="shared" si="148"/>
        <v>196643.56451500001</v>
      </c>
      <c r="Z52" s="9">
        <f t="shared" si="6"/>
        <v>196643.56451500001</v>
      </c>
      <c r="AA52" s="9"/>
      <c r="AB52" s="9"/>
      <c r="AC52" s="9">
        <f>HPF1516RSG</f>
        <v>76831.279853999993</v>
      </c>
      <c r="AD52" s="9"/>
      <c r="AE52" s="9"/>
      <c r="AF52" s="9"/>
      <c r="AG52" s="9">
        <f t="shared" si="167"/>
        <v>142005.35229099999</v>
      </c>
      <c r="AH52" s="9">
        <f t="shared" si="168"/>
        <v>142005.35229099999</v>
      </c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>
        <f t="shared" ref="AX52" si="235">AW51</f>
        <v>693.23</v>
      </c>
      <c r="AY52" s="10">
        <f t="shared" si="3"/>
        <v>7092795.6365900002</v>
      </c>
      <c r="AZ52" s="10">
        <f t="shared" si="4"/>
        <v>16489304.838109998</v>
      </c>
      <c r="BA52" s="26">
        <f>VLOOKUP(A52,[7]Sheet1!$A$1:$P$742,16,FALSE)</f>
        <v>16489304.838111</v>
      </c>
      <c r="BB52" s="26" t="b">
        <f t="shared" si="7"/>
        <v>1</v>
      </c>
      <c r="BC52" s="9"/>
      <c r="BD52" s="9">
        <f>I52+L52+Q52</f>
        <v>9396509.2015199978</v>
      </c>
      <c r="BE52" s="9"/>
      <c r="BF52" s="9"/>
      <c r="BG52" s="9"/>
      <c r="BH52" s="9"/>
      <c r="BI52" s="9">
        <f>W52+Z52+AC52+AH52+AI52+AL52+AN52+AX52</f>
        <v>7092795.6365900002</v>
      </c>
      <c r="BJ52" s="9"/>
      <c r="BK52" s="9"/>
      <c r="BL52" s="9"/>
    </row>
    <row r="53" spans="1:64" s="15" customFormat="1" x14ac:dyDescent="0.25">
      <c r="A53" s="12" t="s">
        <v>104</v>
      </c>
      <c r="B53" s="12" t="s">
        <v>105</v>
      </c>
      <c r="C53" s="12" t="s">
        <v>7</v>
      </c>
      <c r="D53" s="12"/>
      <c r="E53" s="12"/>
      <c r="F53" s="38">
        <f>VLOOKUP(A53,[1]Sheet1!$A$6:$C$740,3,FALSE)</f>
        <v>112877657.458381</v>
      </c>
      <c r="G53" s="12"/>
      <c r="H53" s="13">
        <f>UTFUND1516BL</f>
        <v>49950922.626399003</v>
      </c>
      <c r="I53" s="13"/>
      <c r="J53" s="13"/>
      <c r="K53" s="13">
        <f t="shared" si="147"/>
        <v>835029.67854899995</v>
      </c>
      <c r="L53" s="13">
        <f t="shared" si="5"/>
        <v>835029.67854899995</v>
      </c>
      <c r="M53" s="13">
        <f>EIF1516BL</f>
        <v>4582731.7658160003</v>
      </c>
      <c r="N53" s="13"/>
      <c r="O53" s="13"/>
      <c r="P53" s="13"/>
      <c r="Q53" s="13"/>
      <c r="R53" s="13">
        <f>LLFA1516BL</f>
        <v>58399.304584999998</v>
      </c>
      <c r="S53" s="13">
        <f>LDHR1516BL</f>
        <v>4488260.4986220002</v>
      </c>
      <c r="T53" s="14">
        <f t="shared" si="1"/>
        <v>59915343.873971</v>
      </c>
      <c r="U53" s="13">
        <f>LWP1516RSG</f>
        <v>821760.38844500005</v>
      </c>
      <c r="V53" s="13">
        <f>UTFUND1516RSG</f>
        <v>39880961.368329003</v>
      </c>
      <c r="W53" s="13"/>
      <c r="X53" s="13"/>
      <c r="Y53" s="13">
        <f t="shared" si="148"/>
        <v>1160163.5907970001</v>
      </c>
      <c r="Z53" s="13">
        <f t="shared" si="6"/>
        <v>1160163.5907970001</v>
      </c>
      <c r="AA53" s="13">
        <f>EIF1516RSG</f>
        <v>4694400.4646880003</v>
      </c>
      <c r="AB53" s="13"/>
      <c r="AC53" s="13"/>
      <c r="AD53" s="13">
        <f>LLFA1516RSG</f>
        <v>79662.202699999994</v>
      </c>
      <c r="AE53" s="13">
        <f>LDHR1516RSG</f>
        <v>6387079.6189299999</v>
      </c>
      <c r="AF53" s="13"/>
      <c r="AG53" s="13">
        <f t="shared" si="167"/>
        <v>827092.64770900004</v>
      </c>
      <c r="AH53" s="13">
        <f t="shared" si="168"/>
        <v>827092.64770900004</v>
      </c>
      <c r="AI53" s="13"/>
      <c r="AJ53" s="13"/>
      <c r="AK53" s="13"/>
      <c r="AL53" s="13"/>
      <c r="AM53" s="13"/>
      <c r="AN53" s="13"/>
      <c r="AO53" s="13"/>
      <c r="AP53" s="13">
        <f t="shared" ref="AP53" si="236">AO51</f>
        <v>1155299</v>
      </c>
      <c r="AQ53" s="13"/>
      <c r="AR53" s="13">
        <f t="shared" ref="AR53" si="237">AQ51</f>
        <v>636849</v>
      </c>
      <c r="AS53" s="13"/>
      <c r="AT53" s="13">
        <f t="shared" ref="AT53" si="238">AS51</f>
        <v>71759</v>
      </c>
      <c r="AU53" s="13"/>
      <c r="AV53" s="13">
        <f t="shared" ref="AV53" si="239">AU51</f>
        <v>9232.5479369999994</v>
      </c>
      <c r="AW53" s="13"/>
      <c r="AX53" s="13"/>
      <c r="AY53" s="14">
        <f t="shared" si="3"/>
        <v>55724259.829535</v>
      </c>
      <c r="AZ53" s="14">
        <f t="shared" si="4"/>
        <v>115639603.70350599</v>
      </c>
      <c r="BA53" s="26">
        <f>VLOOKUP(A53,[7]Sheet1!$A$1:$P$742,16,FALSE)</f>
        <v>115707466.55556899</v>
      </c>
      <c r="BB53" s="26" t="b">
        <f t="shared" si="7"/>
        <v>0</v>
      </c>
      <c r="BC53" s="13">
        <f>H53+L53+M53+R53+S53</f>
        <v>59915343.873971008</v>
      </c>
      <c r="BD53" s="13"/>
      <c r="BE53" s="13"/>
      <c r="BF53" s="13"/>
      <c r="BG53" s="13"/>
      <c r="BH53" s="13">
        <f>U53+V53+Z53+AA53+AD53+AE53+AH53+AI53+AJ53+AL53+AN53+AP53+AR53+AT53+AV53</f>
        <v>55724259.829534993</v>
      </c>
      <c r="BI53" s="13"/>
      <c r="BJ53" s="13"/>
      <c r="BK53" s="13"/>
      <c r="BL53" s="13"/>
    </row>
    <row r="54" spans="1:64" x14ac:dyDescent="0.25">
      <c r="A54" s="1" t="s">
        <v>106</v>
      </c>
      <c r="B54" s="1" t="s">
        <v>107</v>
      </c>
      <c r="C54" s="1"/>
      <c r="D54" s="1" t="s">
        <v>7</v>
      </c>
      <c r="E54" s="1"/>
      <c r="F54" s="4">
        <f>VLOOKUP(A54,[1]Sheet1!$A$6:$C$740,3,FALSE)</f>
        <v>112845605.323441</v>
      </c>
      <c r="G54" s="1"/>
      <c r="H54" s="5">
        <f>UTFUND1516BL</f>
        <v>43207825.531709</v>
      </c>
      <c r="I54" s="5">
        <f>LTFUND1516BL</f>
        <v>7369980.8083659997</v>
      </c>
      <c r="K54" s="5">
        <f t="shared" si="147"/>
        <v>961238.44133399997</v>
      </c>
      <c r="L54" s="5">
        <f t="shared" si="5"/>
        <v>961238.44133399997</v>
      </c>
      <c r="M54" s="5">
        <f>EIF1516BL</f>
        <v>3773501.0501410002</v>
      </c>
      <c r="Q54" s="5">
        <f>HPF1516BL</f>
        <v>38741.940938</v>
      </c>
      <c r="R54" s="5">
        <f>LLFA1516BL</f>
        <v>49890.521756000002</v>
      </c>
      <c r="S54" s="5">
        <f>LDHR1516BL</f>
        <v>2867838.3503060001</v>
      </c>
      <c r="T54" s="6">
        <f t="shared" si="1"/>
        <v>58269016.644550003</v>
      </c>
      <c r="U54" s="5">
        <f>LWP1516RSG</f>
        <v>695127.26738800004</v>
      </c>
      <c r="V54" s="5">
        <f>UTFUND1516RSG</f>
        <v>34512953.141580001</v>
      </c>
      <c r="W54" s="5">
        <f>LTFUND1516RSG</f>
        <v>5349325.6003210004</v>
      </c>
      <c r="Y54" s="5">
        <f t="shared" si="148"/>
        <v>1335514.0186729999</v>
      </c>
      <c r="Z54" s="5">
        <f t="shared" si="6"/>
        <v>1335514.0186729999</v>
      </c>
      <c r="AA54" s="5">
        <f>EIF1516RSG</f>
        <v>3865450.9992089998</v>
      </c>
      <c r="AC54" s="5">
        <f>HPF1516RSG</f>
        <v>52847.690948000003</v>
      </c>
      <c r="AD54" s="5">
        <f>LLFA1516RSG</f>
        <v>68055.414105000003</v>
      </c>
      <c r="AE54" s="5">
        <f>LDHR1516RSG</f>
        <v>4081116.032201</v>
      </c>
      <c r="AG54" s="5">
        <f t="shared" si="167"/>
        <v>964721</v>
      </c>
      <c r="AH54" s="5">
        <f t="shared" si="168"/>
        <v>964721</v>
      </c>
      <c r="AO54" s="5">
        <f>VLOOKUP(A54,[3]careact_v3!$A$1:$D$154,4,FALSE)</f>
        <v>1029359</v>
      </c>
      <c r="AP54" s="5">
        <f t="shared" ref="AP54" si="240">AO54</f>
        <v>1029359</v>
      </c>
      <c r="AQ54" s="5">
        <f>VLOOKUP(A54,[3]careact_v3!$A$1:$D$154,3,FALSE)</f>
        <v>530601</v>
      </c>
      <c r="AR54" s="5">
        <f t="shared" ref="AR54" si="241">AQ54</f>
        <v>530601</v>
      </c>
      <c r="AS54" s="5">
        <f>VLOOKUP(A54,[4]FWMA!$A$1:$C$153,3,FALSE)</f>
        <v>24038</v>
      </c>
      <c r="AT54" s="5">
        <f t="shared" ref="AT54" si="242">AS54</f>
        <v>24038</v>
      </c>
      <c r="AU54" s="5">
        <f>VLOOKUP(A54,[5]SUDS2!$A$1:$C$153,3,FALSE)</f>
        <v>9232.5479369999994</v>
      </c>
      <c r="AV54" s="5">
        <f t="shared" ref="AV54" si="243">AU54</f>
        <v>9232.5479369999994</v>
      </c>
      <c r="AW54" s="5">
        <f>VLOOKUP(A54,[6]COFA!$A$1:$C$327,3,FALSE)</f>
        <v>693.23</v>
      </c>
      <c r="AX54" s="5">
        <f t="shared" ref="AX54" si="244">AW54</f>
        <v>693.23</v>
      </c>
      <c r="AY54" s="6">
        <f t="shared" si="3"/>
        <v>52519034.942362003</v>
      </c>
      <c r="AZ54" s="6">
        <f t="shared" si="4"/>
        <v>110788051.58691201</v>
      </c>
      <c r="BA54" s="26">
        <f>VLOOKUP(A54,[7]Sheet1!$A$1:$P$742,16,FALSE)</f>
        <v>110855914.43897399</v>
      </c>
      <c r="BB54" s="26" t="b">
        <f t="shared" si="7"/>
        <v>0</v>
      </c>
      <c r="BC54" s="5">
        <f t="shared" ref="BC54" si="245">BC56</f>
        <v>50723876.906633995</v>
      </c>
      <c r="BD54" s="5">
        <f t="shared" ref="BD54" si="246">BD55</f>
        <v>7545139.7379159993</v>
      </c>
      <c r="BH54" s="5">
        <f t="shared" ref="BH54" si="247">BH56</f>
        <v>46795972.471144997</v>
      </c>
      <c r="BI54" s="5">
        <f t="shared" ref="BI54" si="248">BI55</f>
        <v>5723062.4712180011</v>
      </c>
    </row>
    <row r="55" spans="1:64" s="11" customFormat="1" x14ac:dyDescent="0.25">
      <c r="A55" s="8" t="s">
        <v>108</v>
      </c>
      <c r="B55" s="8" t="s">
        <v>109</v>
      </c>
      <c r="C55" s="8" t="s">
        <v>7</v>
      </c>
      <c r="D55" s="8"/>
      <c r="E55" s="8"/>
      <c r="F55" s="37">
        <f>VLOOKUP(A55,[1]Sheet1!$A$6:$C$740,3,FALSE)</f>
        <v>15283893.776862999</v>
      </c>
      <c r="G55" s="8"/>
      <c r="H55" s="9"/>
      <c r="I55" s="9">
        <f>LTFUND1516BL</f>
        <v>7369980.8083659997</v>
      </c>
      <c r="J55" s="9"/>
      <c r="K55" s="9">
        <f t="shared" si="147"/>
        <v>136416.98861199999</v>
      </c>
      <c r="L55" s="9">
        <f t="shared" si="5"/>
        <v>136416.98861199999</v>
      </c>
      <c r="M55" s="9"/>
      <c r="N55" s="9"/>
      <c r="O55" s="9"/>
      <c r="P55" s="9"/>
      <c r="Q55" s="9">
        <f>HPF1516BL</f>
        <v>38741.940938</v>
      </c>
      <c r="R55" s="9"/>
      <c r="S55" s="9"/>
      <c r="T55" s="10">
        <f t="shared" si="1"/>
        <v>7545139.7379159993</v>
      </c>
      <c r="U55" s="9"/>
      <c r="V55" s="9"/>
      <c r="W55" s="9">
        <f>LTFUND1516RSG</f>
        <v>5349325.6003210004</v>
      </c>
      <c r="X55" s="9"/>
      <c r="Y55" s="9">
        <f t="shared" si="148"/>
        <v>189533.41111099999</v>
      </c>
      <c r="Z55" s="9">
        <f t="shared" si="6"/>
        <v>189533.41111099999</v>
      </c>
      <c r="AA55" s="9"/>
      <c r="AB55" s="9"/>
      <c r="AC55" s="9">
        <f>HPF1516RSG</f>
        <v>52847.690948000003</v>
      </c>
      <c r="AD55" s="9"/>
      <c r="AE55" s="9"/>
      <c r="AF55" s="9"/>
      <c r="AG55" s="9">
        <f t="shared" si="167"/>
        <v>130662.53883799999</v>
      </c>
      <c r="AH55" s="9">
        <f t="shared" si="168"/>
        <v>130662.53883799999</v>
      </c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>
        <f t="shared" ref="AX55" si="249">AW54</f>
        <v>693.23</v>
      </c>
      <c r="AY55" s="10">
        <f t="shared" si="3"/>
        <v>5723062.4712180011</v>
      </c>
      <c r="AZ55" s="10">
        <f t="shared" si="4"/>
        <v>13268202.209134001</v>
      </c>
      <c r="BA55" s="26">
        <f>VLOOKUP(A55,[7]Sheet1!$A$1:$P$742,16,FALSE)</f>
        <v>13268202.209132999</v>
      </c>
      <c r="BB55" s="26" t="b">
        <f t="shared" si="7"/>
        <v>1</v>
      </c>
      <c r="BC55" s="9"/>
      <c r="BD55" s="9">
        <f>I55+L55+Q55</f>
        <v>7545139.7379159993</v>
      </c>
      <c r="BE55" s="9"/>
      <c r="BF55" s="9"/>
      <c r="BG55" s="9"/>
      <c r="BH55" s="9"/>
      <c r="BI55" s="9">
        <f>W55+Z55+AC55+AH55+AI55+AL55+AN55+AX55</f>
        <v>5723062.4712180011</v>
      </c>
      <c r="BJ55" s="9"/>
      <c r="BK55" s="9"/>
      <c r="BL55" s="9"/>
    </row>
    <row r="56" spans="1:64" s="15" customFormat="1" x14ac:dyDescent="0.25">
      <c r="A56" s="12" t="s">
        <v>110</v>
      </c>
      <c r="B56" s="12" t="s">
        <v>111</v>
      </c>
      <c r="C56" s="12" t="s">
        <v>7</v>
      </c>
      <c r="D56" s="12"/>
      <c r="E56" s="12"/>
      <c r="F56" s="38">
        <f>VLOOKUP(A56,[1]Sheet1!$A$6:$C$740,3,FALSE)</f>
        <v>97561711.546578005</v>
      </c>
      <c r="G56" s="12"/>
      <c r="H56" s="13">
        <f>UTFUND1516BL</f>
        <v>43207825.531709</v>
      </c>
      <c r="I56" s="13"/>
      <c r="J56" s="13"/>
      <c r="K56" s="13">
        <f t="shared" si="147"/>
        <v>824821.45272199996</v>
      </c>
      <c r="L56" s="13">
        <f t="shared" si="5"/>
        <v>824821.45272199996</v>
      </c>
      <c r="M56" s="13">
        <f>EIF1516BL</f>
        <v>3773501.0501410002</v>
      </c>
      <c r="N56" s="13"/>
      <c r="O56" s="13"/>
      <c r="P56" s="13"/>
      <c r="Q56" s="13"/>
      <c r="R56" s="13">
        <f>LLFA1516BL</f>
        <v>49890.521756000002</v>
      </c>
      <c r="S56" s="13">
        <f>LDHR1516BL</f>
        <v>2867838.3503060001</v>
      </c>
      <c r="T56" s="14">
        <f t="shared" si="1"/>
        <v>50723876.906634003</v>
      </c>
      <c r="U56" s="13">
        <f>LWP1516RSG</f>
        <v>695127.26738800004</v>
      </c>
      <c r="V56" s="13">
        <f>UTFUND1516RSG</f>
        <v>34512953.141580001</v>
      </c>
      <c r="W56" s="13"/>
      <c r="X56" s="13"/>
      <c r="Y56" s="13">
        <f t="shared" si="148"/>
        <v>1145980.6075629999</v>
      </c>
      <c r="Z56" s="13">
        <f t="shared" si="6"/>
        <v>1145980.6075629999</v>
      </c>
      <c r="AA56" s="13">
        <f>EIF1516RSG</f>
        <v>3865450.9992089998</v>
      </c>
      <c r="AB56" s="13"/>
      <c r="AC56" s="13"/>
      <c r="AD56" s="13">
        <f>LLFA1516RSG</f>
        <v>68055.414105000003</v>
      </c>
      <c r="AE56" s="13">
        <f>LDHR1516RSG</f>
        <v>4081116.032201</v>
      </c>
      <c r="AF56" s="13"/>
      <c r="AG56" s="13">
        <f t="shared" si="167"/>
        <v>834058.46116199996</v>
      </c>
      <c r="AH56" s="13">
        <f t="shared" si="168"/>
        <v>834058.46116199996</v>
      </c>
      <c r="AI56" s="13"/>
      <c r="AJ56" s="13"/>
      <c r="AK56" s="13"/>
      <c r="AL56" s="13"/>
      <c r="AM56" s="13"/>
      <c r="AN56" s="13"/>
      <c r="AO56" s="13"/>
      <c r="AP56" s="13">
        <f t="shared" ref="AP56" si="250">AO54</f>
        <v>1029359</v>
      </c>
      <c r="AQ56" s="13"/>
      <c r="AR56" s="13">
        <f t="shared" ref="AR56" si="251">AQ54</f>
        <v>530601</v>
      </c>
      <c r="AS56" s="13"/>
      <c r="AT56" s="13">
        <f t="shared" ref="AT56" si="252">AS54</f>
        <v>24038</v>
      </c>
      <c r="AU56" s="13"/>
      <c r="AV56" s="13">
        <f t="shared" ref="AV56" si="253">AU54</f>
        <v>9232.5479369999994</v>
      </c>
      <c r="AW56" s="13"/>
      <c r="AX56" s="13"/>
      <c r="AY56" s="14">
        <f t="shared" si="3"/>
        <v>46795972.471144997</v>
      </c>
      <c r="AZ56" s="14">
        <f t="shared" si="4"/>
        <v>97519849.377779007</v>
      </c>
      <c r="BA56" s="26">
        <f>VLOOKUP(A56,[7]Sheet1!$A$1:$P$742,16,FALSE)</f>
        <v>97587712.229839996</v>
      </c>
      <c r="BB56" s="26" t="b">
        <f t="shared" si="7"/>
        <v>0</v>
      </c>
      <c r="BC56" s="13">
        <f>H56+L56+M56+R56+S56</f>
        <v>50723876.906633995</v>
      </c>
      <c r="BD56" s="13"/>
      <c r="BE56" s="13"/>
      <c r="BF56" s="13"/>
      <c r="BG56" s="13"/>
      <c r="BH56" s="13">
        <f>U56+V56+Z56+AA56+AD56+AE56+AH56+AI56+AJ56+AL56+AN56+AP56+AR56+AT56+AV56</f>
        <v>46795972.471144997</v>
      </c>
      <c r="BI56" s="13"/>
      <c r="BJ56" s="13"/>
      <c r="BK56" s="13"/>
      <c r="BL56" s="13"/>
    </row>
    <row r="57" spans="1:64" x14ac:dyDescent="0.25">
      <c r="A57" s="1" t="s">
        <v>112</v>
      </c>
      <c r="B57" s="1" t="s">
        <v>113</v>
      </c>
      <c r="C57" s="1"/>
      <c r="D57" s="1" t="s">
        <v>7</v>
      </c>
      <c r="E57" s="1"/>
      <c r="F57" s="4">
        <f>VLOOKUP(A57,[1]Sheet1!$A$6:$C$740,3,FALSE)</f>
        <v>257506120.79385999</v>
      </c>
      <c r="G57" s="1"/>
      <c r="H57" s="5">
        <f>UTFUND1516BL</f>
        <v>97182493.889745995</v>
      </c>
      <c r="I57" s="5">
        <f>LTFUND1516BL</f>
        <v>18502814.418218002</v>
      </c>
      <c r="K57" s="5">
        <f t="shared" si="147"/>
        <v>2041721.8706650001</v>
      </c>
      <c r="L57" s="5">
        <f t="shared" si="5"/>
        <v>2041721.8706650001</v>
      </c>
      <c r="M57" s="5">
        <f>EIF1516BL</f>
        <v>7378134.997955</v>
      </c>
      <c r="Q57" s="5">
        <f>HPF1516BL</f>
        <v>214614.746441</v>
      </c>
      <c r="R57" s="5">
        <f>LLFA1516BL</f>
        <v>55867.422865</v>
      </c>
      <c r="S57" s="5">
        <f>LDHR1516BL</f>
        <v>6023637.5700979996</v>
      </c>
      <c r="T57" s="6">
        <f t="shared" si="1"/>
        <v>131399284.915988</v>
      </c>
      <c r="U57" s="5">
        <f>LWP1516RSG</f>
        <v>1861425.638336</v>
      </c>
      <c r="V57" s="5">
        <f>UTFUND1516RSG</f>
        <v>77328142.850899994</v>
      </c>
      <c r="W57" s="5">
        <f>LTFUND1516RSG</f>
        <v>13429828.573367</v>
      </c>
      <c r="Y57" s="5">
        <f t="shared" si="148"/>
        <v>2836703.2187370001</v>
      </c>
      <c r="Z57" s="5">
        <f t="shared" si="6"/>
        <v>2836703.2187370001</v>
      </c>
      <c r="AA57" s="5">
        <f>EIF1516RSG</f>
        <v>7557920.0644669998</v>
      </c>
      <c r="AC57" s="5">
        <f>HPF1516RSG</f>
        <v>292754.91930100002</v>
      </c>
      <c r="AD57" s="5">
        <f>LLFA1516RSG</f>
        <v>76208.475361999997</v>
      </c>
      <c r="AE57" s="5">
        <f>LDHR1516RSG</f>
        <v>8572018.6623759996</v>
      </c>
      <c r="AG57" s="5">
        <f t="shared" si="167"/>
        <v>3882102</v>
      </c>
      <c r="AH57" s="5">
        <f t="shared" si="168"/>
        <v>3882102</v>
      </c>
      <c r="AO57" s="5">
        <f>VLOOKUP(A57,[3]careact_v3!$A$1:$D$154,4,FALSE)</f>
        <v>2069955</v>
      </c>
      <c r="AP57" s="5">
        <f t="shared" ref="AP57" si="254">AO57</f>
        <v>2069955</v>
      </c>
      <c r="AQ57" s="5">
        <f>VLOOKUP(A57,[3]careact_v3!$A$1:$D$154,3,FALSE)</f>
        <v>1099884</v>
      </c>
      <c r="AR57" s="5">
        <f t="shared" ref="AR57" si="255">AQ57</f>
        <v>1099884</v>
      </c>
      <c r="AS57" s="5">
        <f>VLOOKUP(A57,[4]FWMA!$A$1:$C$153,3,FALSE)</f>
        <v>57653</v>
      </c>
      <c r="AT57" s="5">
        <f t="shared" ref="AT57" si="256">AS57</f>
        <v>57653</v>
      </c>
      <c r="AU57" s="5">
        <f>VLOOKUP(A57,[5]SUDS2!$A$1:$C$153,3,FALSE)</f>
        <v>18465.095870000001</v>
      </c>
      <c r="AV57" s="5">
        <f t="shared" ref="AV57" si="257">AU57</f>
        <v>18465.095870000001</v>
      </c>
      <c r="AW57" s="5">
        <f>VLOOKUP(A57,[6]COFA!$A$1:$C$327,3,FALSE)</f>
        <v>693.23</v>
      </c>
      <c r="AX57" s="5">
        <f t="shared" ref="AX57" si="258">AW57</f>
        <v>693.23</v>
      </c>
      <c r="AY57" s="6">
        <f t="shared" si="3"/>
        <v>119083754.72871602</v>
      </c>
      <c r="AZ57" s="6">
        <f t="shared" si="4"/>
        <v>250483039.64470401</v>
      </c>
      <c r="BA57" s="26">
        <f>VLOOKUP(A57,[7]Sheet1!$A$1:$P$742,16,FALSE)</f>
        <v>250565916.29883301</v>
      </c>
      <c r="BB57" s="26" t="b">
        <f t="shared" si="7"/>
        <v>0</v>
      </c>
      <c r="BC57" s="5">
        <f t="shared" ref="BC57" si="259">BC59</f>
        <v>112364852.69137099</v>
      </c>
      <c r="BD57" s="5">
        <f t="shared" ref="BD57" si="260">BD58</f>
        <v>19034432.224617001</v>
      </c>
      <c r="BH57" s="5">
        <f t="shared" ref="BH57" si="261">BH59</f>
        <v>104331646.450996</v>
      </c>
      <c r="BI57" s="5">
        <f t="shared" ref="BI57" si="262">BI58</f>
        <v>14752108.277720001</v>
      </c>
    </row>
    <row r="58" spans="1:64" s="11" customFormat="1" x14ac:dyDescent="0.25">
      <c r="A58" s="8" t="s">
        <v>114</v>
      </c>
      <c r="B58" s="8" t="s">
        <v>115</v>
      </c>
      <c r="C58" s="8" t="s">
        <v>7</v>
      </c>
      <c r="D58" s="8"/>
      <c r="E58" s="8"/>
      <c r="F58" s="37">
        <f>VLOOKUP(A58,[1]Sheet1!$A$6:$C$740,3,FALSE)</f>
        <v>39029368.178165004</v>
      </c>
      <c r="G58" s="8"/>
      <c r="H58" s="9"/>
      <c r="I58" s="9">
        <f>LTFUND1516BL</f>
        <v>18502814.418218002</v>
      </c>
      <c r="J58" s="9"/>
      <c r="K58" s="9">
        <f t="shared" si="147"/>
        <v>317003.05995800003</v>
      </c>
      <c r="L58" s="9">
        <f t="shared" si="5"/>
        <v>317003.05995800003</v>
      </c>
      <c r="M58" s="9"/>
      <c r="N58" s="9"/>
      <c r="O58" s="9"/>
      <c r="P58" s="9"/>
      <c r="Q58" s="9">
        <f>HPF1516BL</f>
        <v>214614.746441</v>
      </c>
      <c r="R58" s="9"/>
      <c r="S58" s="9"/>
      <c r="T58" s="10">
        <f t="shared" si="1"/>
        <v>19034432.224617001</v>
      </c>
      <c r="U58" s="9"/>
      <c r="V58" s="9"/>
      <c r="W58" s="9">
        <f>LTFUND1516RSG</f>
        <v>13429828.573367</v>
      </c>
      <c r="X58" s="9"/>
      <c r="Y58" s="9">
        <f t="shared" si="148"/>
        <v>440433.93640100001</v>
      </c>
      <c r="Z58" s="9">
        <f t="shared" si="6"/>
        <v>440433.93640100001</v>
      </c>
      <c r="AA58" s="9"/>
      <c r="AB58" s="9"/>
      <c r="AC58" s="9">
        <f>HPF1516RSG</f>
        <v>292754.91930100002</v>
      </c>
      <c r="AD58" s="9"/>
      <c r="AE58" s="9"/>
      <c r="AF58" s="9"/>
      <c r="AG58" s="9">
        <f t="shared" si="167"/>
        <v>588397.61865100008</v>
      </c>
      <c r="AH58" s="9">
        <f t="shared" si="168"/>
        <v>588397.61865100008</v>
      </c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>
        <f t="shared" ref="AX58" si="263">AW57</f>
        <v>693.23</v>
      </c>
      <c r="AY58" s="10">
        <f t="shared" si="3"/>
        <v>14752108.277720001</v>
      </c>
      <c r="AZ58" s="10">
        <f t="shared" si="4"/>
        <v>33786540.502337001</v>
      </c>
      <c r="BA58" s="26">
        <f>VLOOKUP(A58,[7]Sheet1!$A$1:$P$742,16,FALSE)</f>
        <v>33786540.502337001</v>
      </c>
      <c r="BB58" s="26" t="b">
        <f t="shared" si="7"/>
        <v>1</v>
      </c>
      <c r="BC58" s="9"/>
      <c r="BD58" s="9">
        <f>I58+L58+Q58</f>
        <v>19034432.224617001</v>
      </c>
      <c r="BE58" s="9"/>
      <c r="BF58" s="9"/>
      <c r="BG58" s="9"/>
      <c r="BH58" s="9"/>
      <c r="BI58" s="9">
        <f>W58+Z58+AC58+AH58+AI58+AL58+AN58+AX58</f>
        <v>14752108.277720001</v>
      </c>
      <c r="BJ58" s="9"/>
      <c r="BK58" s="9"/>
      <c r="BL58" s="9"/>
    </row>
    <row r="59" spans="1:64" s="15" customFormat="1" x14ac:dyDescent="0.25">
      <c r="A59" s="12" t="s">
        <v>116</v>
      </c>
      <c r="B59" s="12" t="s">
        <v>117</v>
      </c>
      <c r="C59" s="12" t="s">
        <v>7</v>
      </c>
      <c r="D59" s="12"/>
      <c r="E59" s="12"/>
      <c r="F59" s="38">
        <f>VLOOKUP(A59,[1]Sheet1!$A$6:$C$740,3,FALSE)</f>
        <v>218476752.61569601</v>
      </c>
      <c r="G59" s="12"/>
      <c r="H59" s="13">
        <f>UTFUND1516BL</f>
        <v>97182493.889745995</v>
      </c>
      <c r="I59" s="13"/>
      <c r="J59" s="13"/>
      <c r="K59" s="13">
        <f t="shared" si="147"/>
        <v>1724718.8107070001</v>
      </c>
      <c r="L59" s="13">
        <f t="shared" si="5"/>
        <v>1724718.8107070001</v>
      </c>
      <c r="M59" s="13">
        <f>EIF1516BL</f>
        <v>7378134.997955</v>
      </c>
      <c r="N59" s="13"/>
      <c r="O59" s="13"/>
      <c r="P59" s="13"/>
      <c r="Q59" s="13"/>
      <c r="R59" s="13">
        <f>LLFA1516BL</f>
        <v>55867.422865</v>
      </c>
      <c r="S59" s="13">
        <f>LDHR1516BL</f>
        <v>6023637.5700979996</v>
      </c>
      <c r="T59" s="14">
        <f t="shared" si="1"/>
        <v>112364852.69137099</v>
      </c>
      <c r="U59" s="13">
        <f>LWP1516RSG</f>
        <v>1861425.638336</v>
      </c>
      <c r="V59" s="13">
        <f>UTFUND1516RSG</f>
        <v>77328142.850899994</v>
      </c>
      <c r="W59" s="13"/>
      <c r="X59" s="13"/>
      <c r="Y59" s="13">
        <f t="shared" si="148"/>
        <v>2396269.2823359999</v>
      </c>
      <c r="Z59" s="13">
        <f t="shared" si="6"/>
        <v>2396269.2823359999</v>
      </c>
      <c r="AA59" s="13">
        <f>EIF1516RSG</f>
        <v>7557920.0644669998</v>
      </c>
      <c r="AB59" s="13"/>
      <c r="AC59" s="13"/>
      <c r="AD59" s="13">
        <f>LLFA1516RSG</f>
        <v>76208.475361999997</v>
      </c>
      <c r="AE59" s="13">
        <f>LDHR1516RSG</f>
        <v>8572018.6623759996</v>
      </c>
      <c r="AF59" s="13"/>
      <c r="AG59" s="13">
        <f t="shared" si="167"/>
        <v>3293704.3813490001</v>
      </c>
      <c r="AH59" s="13">
        <f t="shared" si="168"/>
        <v>3293704.3813490001</v>
      </c>
      <c r="AI59" s="13"/>
      <c r="AJ59" s="13"/>
      <c r="AK59" s="13"/>
      <c r="AL59" s="13"/>
      <c r="AM59" s="13"/>
      <c r="AN59" s="13"/>
      <c r="AO59" s="13"/>
      <c r="AP59" s="13">
        <f t="shared" ref="AP59" si="264">AO57</f>
        <v>2069955</v>
      </c>
      <c r="AQ59" s="13"/>
      <c r="AR59" s="13">
        <f t="shared" ref="AR59" si="265">AQ57</f>
        <v>1099884</v>
      </c>
      <c r="AS59" s="13"/>
      <c r="AT59" s="13">
        <f t="shared" ref="AT59" si="266">AS57</f>
        <v>57653</v>
      </c>
      <c r="AU59" s="13"/>
      <c r="AV59" s="13">
        <f t="shared" ref="AV59" si="267">AU57</f>
        <v>18465.095870000001</v>
      </c>
      <c r="AW59" s="13"/>
      <c r="AX59" s="13"/>
      <c r="AY59" s="14">
        <f t="shared" si="3"/>
        <v>104331646.450996</v>
      </c>
      <c r="AZ59" s="14">
        <f t="shared" si="4"/>
        <v>216696499.14236701</v>
      </c>
      <c r="BA59" s="26">
        <f>VLOOKUP(A59,[7]Sheet1!$A$1:$P$742,16,FALSE)</f>
        <v>216779375.796496</v>
      </c>
      <c r="BB59" s="26" t="b">
        <f t="shared" si="7"/>
        <v>0</v>
      </c>
      <c r="BC59" s="13">
        <f>H59+L59+M59+R59+S59</f>
        <v>112364852.69137099</v>
      </c>
      <c r="BD59" s="13"/>
      <c r="BE59" s="13"/>
      <c r="BF59" s="13"/>
      <c r="BG59" s="13"/>
      <c r="BH59" s="13">
        <f>U59+V59+Z59+AA59+AD59+AE59+AH59+AI59+AJ59+AL59+AN59+AP59+AR59+AT59+AV59</f>
        <v>104331646.450996</v>
      </c>
      <c r="BI59" s="13"/>
      <c r="BJ59" s="13"/>
      <c r="BK59" s="13"/>
      <c r="BL59" s="13"/>
    </row>
    <row r="60" spans="1:64" x14ac:dyDescent="0.25">
      <c r="A60" s="1" t="s">
        <v>118</v>
      </c>
      <c r="B60" s="1" t="s">
        <v>119</v>
      </c>
      <c r="C60" s="1"/>
      <c r="D60" s="1" t="s">
        <v>7</v>
      </c>
      <c r="E60" s="1"/>
      <c r="F60" s="4">
        <f>VLOOKUP(A60,[1]Sheet1!$A$6:$C$740,3,FALSE)</f>
        <v>98516563.008669004</v>
      </c>
      <c r="G60" s="1"/>
      <c r="H60" s="5">
        <f>UTFUND1516BL</f>
        <v>38185972.114201002</v>
      </c>
      <c r="I60" s="5">
        <f>LTFUND1516BL</f>
        <v>7172640.4168520002</v>
      </c>
      <c r="K60" s="5">
        <f t="shared" si="147"/>
        <v>887173.01484299998</v>
      </c>
      <c r="L60" s="5">
        <f t="shared" si="5"/>
        <v>887173.01484299998</v>
      </c>
      <c r="M60" s="5">
        <f>EIF1516BL</f>
        <v>3094316.361999</v>
      </c>
      <c r="Q60" s="5">
        <f>HPF1516BL</f>
        <v>35275.338294000001</v>
      </c>
      <c r="R60" s="5">
        <f>LLFA1516BL</f>
        <v>48188.765189999998</v>
      </c>
      <c r="S60" s="5">
        <f>LDHR1516BL</f>
        <v>3644349.0411180002</v>
      </c>
      <c r="T60" s="6">
        <f t="shared" si="1"/>
        <v>53067915.052497</v>
      </c>
      <c r="U60" s="5">
        <f>LWP1516RSG</f>
        <v>754099.79542900005</v>
      </c>
      <c r="V60" s="5">
        <f>UTFUND1516RSG</f>
        <v>30361901.996994</v>
      </c>
      <c r="W60" s="5">
        <f>LTFUND1516RSG</f>
        <v>5206090.7621640004</v>
      </c>
      <c r="Y60" s="5">
        <f t="shared" si="148"/>
        <v>1232609.878426</v>
      </c>
      <c r="Z60" s="5">
        <f t="shared" si="6"/>
        <v>1232609.878426</v>
      </c>
      <c r="AA60" s="5">
        <f>EIF1516RSG</f>
        <v>3169716.4289680002</v>
      </c>
      <c r="AC60" s="5">
        <f>HPF1516RSG</f>
        <v>48118.915345000001</v>
      </c>
      <c r="AD60" s="5">
        <f>LLFA1516RSG</f>
        <v>65734.056385999997</v>
      </c>
      <c r="AE60" s="5">
        <f>LDHR1516RSG</f>
        <v>5186140.0406539999</v>
      </c>
      <c r="AG60" s="5">
        <f t="shared" si="167"/>
        <v>1742334</v>
      </c>
      <c r="AH60" s="5">
        <f t="shared" si="168"/>
        <v>1742334</v>
      </c>
      <c r="AO60" s="5">
        <f>VLOOKUP(A60,[3]careact_v3!$A$1:$D$154,4,FALSE)</f>
        <v>867142</v>
      </c>
      <c r="AP60" s="5">
        <f t="shared" ref="AP60" si="268">AO60</f>
        <v>867142</v>
      </c>
      <c r="AQ60" s="5">
        <f>VLOOKUP(A60,[3]careact_v3!$A$1:$D$154,3,FALSE)</f>
        <v>467287</v>
      </c>
      <c r="AR60" s="5">
        <f t="shared" ref="AR60" si="269">AQ60</f>
        <v>467287</v>
      </c>
      <c r="AS60" s="5">
        <f>VLOOKUP(A60,[4]FWMA!$A$1:$C$153,3,FALSE)</f>
        <v>14277</v>
      </c>
      <c r="AT60" s="5">
        <f t="shared" ref="AT60" si="270">AS60</f>
        <v>14277</v>
      </c>
      <c r="AU60" s="5">
        <f>VLOOKUP(A60,[5]SUDS2!$A$1:$C$153,3,FALSE)</f>
        <v>9232.5479369999994</v>
      </c>
      <c r="AV60" s="5">
        <f t="shared" ref="AV60" si="271">AU60</f>
        <v>9232.5479369999994</v>
      </c>
      <c r="AW60" s="5">
        <f>VLOOKUP(A60,[6]COFA!$A$1:$C$327,3,FALSE)</f>
        <v>693.23</v>
      </c>
      <c r="AX60" s="5">
        <f t="shared" ref="AX60" si="272">AW60</f>
        <v>693.23</v>
      </c>
      <c r="AY60" s="6">
        <f t="shared" si="3"/>
        <v>49125377.652302995</v>
      </c>
      <c r="AZ60" s="6">
        <f t="shared" si="4"/>
        <v>102193292.70479999</v>
      </c>
      <c r="BA60" s="26">
        <f>VLOOKUP(A60,[7]Sheet1!$A$1:$P$742,16,FALSE)</f>
        <v>102261155.556863</v>
      </c>
      <c r="BB60" s="26" t="b">
        <f t="shared" si="7"/>
        <v>0</v>
      </c>
      <c r="BC60" s="5">
        <f t="shared" ref="BC60" si="273">BC62</f>
        <v>45727253.988137998</v>
      </c>
      <c r="BD60" s="5">
        <f t="shared" ref="BD60" si="274">BD61</f>
        <v>7340661.0643590009</v>
      </c>
      <c r="BH60" s="5">
        <f t="shared" ref="BH60" si="275">BH62</f>
        <v>43425448.67626299</v>
      </c>
      <c r="BI60" s="5">
        <f t="shared" ref="BI60" si="276">BI61</f>
        <v>5699928.976040001</v>
      </c>
    </row>
    <row r="61" spans="1:64" s="11" customFormat="1" x14ac:dyDescent="0.25">
      <c r="A61" s="8" t="s">
        <v>120</v>
      </c>
      <c r="B61" s="8" t="s">
        <v>121</v>
      </c>
      <c r="C61" s="8" t="s">
        <v>7</v>
      </c>
      <c r="D61" s="8"/>
      <c r="E61" s="8"/>
      <c r="F61" s="37">
        <f>VLOOKUP(A61,[1]Sheet1!$A$6:$C$740,3,FALSE)</f>
        <v>14734730.783417</v>
      </c>
      <c r="G61" s="8"/>
      <c r="H61" s="9"/>
      <c r="I61" s="9">
        <f>LTFUND1516BL</f>
        <v>7172640.4168520002</v>
      </c>
      <c r="J61" s="9"/>
      <c r="K61" s="9">
        <f t="shared" si="147"/>
        <v>132745.309213</v>
      </c>
      <c r="L61" s="9">
        <f t="shared" si="5"/>
        <v>132745.309213</v>
      </c>
      <c r="M61" s="9"/>
      <c r="N61" s="9"/>
      <c r="O61" s="9"/>
      <c r="P61" s="9"/>
      <c r="Q61" s="9">
        <f>HPF1516BL</f>
        <v>35275.338294000001</v>
      </c>
      <c r="R61" s="9"/>
      <c r="S61" s="9"/>
      <c r="T61" s="10">
        <f t="shared" si="1"/>
        <v>7340661.0643590009</v>
      </c>
      <c r="U61" s="9"/>
      <c r="V61" s="9"/>
      <c r="W61" s="9">
        <f>LTFUND1516RSG</f>
        <v>5206090.7621640004</v>
      </c>
      <c r="X61" s="9"/>
      <c r="Y61" s="9">
        <f t="shared" si="148"/>
        <v>184432.096911</v>
      </c>
      <c r="Z61" s="9">
        <f t="shared" si="6"/>
        <v>184432.096911</v>
      </c>
      <c r="AA61" s="9"/>
      <c r="AB61" s="9"/>
      <c r="AC61" s="9">
        <f>HPF1516RSG</f>
        <v>48118.915345000001</v>
      </c>
      <c r="AD61" s="9"/>
      <c r="AE61" s="9"/>
      <c r="AF61" s="9"/>
      <c r="AG61" s="9">
        <f t="shared" si="167"/>
        <v>260593.97162000003</v>
      </c>
      <c r="AH61" s="9">
        <f t="shared" si="168"/>
        <v>260593.97162000003</v>
      </c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>
        <f t="shared" ref="AX61" si="277">AW60</f>
        <v>693.23</v>
      </c>
      <c r="AY61" s="10">
        <f t="shared" si="3"/>
        <v>5699928.976040001</v>
      </c>
      <c r="AZ61" s="10">
        <f t="shared" si="4"/>
        <v>13040590.040399002</v>
      </c>
      <c r="BA61" s="26">
        <f>VLOOKUP(A61,[7]Sheet1!$A$1:$P$742,16,FALSE)</f>
        <v>13040590.040399</v>
      </c>
      <c r="BB61" s="26" t="b">
        <f t="shared" si="7"/>
        <v>1</v>
      </c>
      <c r="BC61" s="9"/>
      <c r="BD61" s="9">
        <f>I61+L61+Q61</f>
        <v>7340661.0643590009</v>
      </c>
      <c r="BE61" s="9"/>
      <c r="BF61" s="9"/>
      <c r="BG61" s="9"/>
      <c r="BH61" s="9"/>
      <c r="BI61" s="9">
        <f>W61+Z61+AC61+AH61+AI61+AL61+AN61+AX61</f>
        <v>5699928.976040001</v>
      </c>
      <c r="BJ61" s="9"/>
      <c r="BK61" s="9"/>
      <c r="BL61" s="9"/>
    </row>
    <row r="62" spans="1:64" s="15" customFormat="1" x14ac:dyDescent="0.25">
      <c r="A62" s="12" t="s">
        <v>122</v>
      </c>
      <c r="B62" s="12" t="s">
        <v>123</v>
      </c>
      <c r="C62" s="12" t="s">
        <v>7</v>
      </c>
      <c r="D62" s="12"/>
      <c r="E62" s="12"/>
      <c r="F62" s="38">
        <f>VLOOKUP(A62,[1]Sheet1!$A$6:$C$740,3,FALSE)</f>
        <v>83781832.225252002</v>
      </c>
      <c r="G62" s="12"/>
      <c r="H62" s="13">
        <f>UTFUND1516BL</f>
        <v>38185972.114201002</v>
      </c>
      <c r="I62" s="13"/>
      <c r="J62" s="13"/>
      <c r="K62" s="13">
        <f t="shared" si="147"/>
        <v>754427.70562999998</v>
      </c>
      <c r="L62" s="13">
        <f t="shared" si="5"/>
        <v>754427.70562999998</v>
      </c>
      <c r="M62" s="13">
        <f>EIF1516BL</f>
        <v>3094316.361999</v>
      </c>
      <c r="N62" s="13"/>
      <c r="O62" s="13"/>
      <c r="P62" s="13"/>
      <c r="Q62" s="13"/>
      <c r="R62" s="13">
        <f>LLFA1516BL</f>
        <v>48188.765189999998</v>
      </c>
      <c r="S62" s="13">
        <f>LDHR1516BL</f>
        <v>3644349.0411180002</v>
      </c>
      <c r="T62" s="14">
        <f t="shared" si="1"/>
        <v>45727253.988137998</v>
      </c>
      <c r="U62" s="13">
        <f>LWP1516RSG</f>
        <v>754099.79542900005</v>
      </c>
      <c r="V62" s="13">
        <f>UTFUND1516RSG</f>
        <v>30361901.996994</v>
      </c>
      <c r="W62" s="13"/>
      <c r="X62" s="13"/>
      <c r="Y62" s="13">
        <f t="shared" si="148"/>
        <v>1048177.781515</v>
      </c>
      <c r="Z62" s="13">
        <f t="shared" si="6"/>
        <v>1048177.781515</v>
      </c>
      <c r="AA62" s="13">
        <f>EIF1516RSG</f>
        <v>3169716.4289680002</v>
      </c>
      <c r="AB62" s="13"/>
      <c r="AC62" s="13"/>
      <c r="AD62" s="13">
        <f>LLFA1516RSG</f>
        <v>65734.056385999997</v>
      </c>
      <c r="AE62" s="13">
        <f>LDHR1516RSG</f>
        <v>5186140.0406539999</v>
      </c>
      <c r="AF62" s="13"/>
      <c r="AG62" s="13">
        <f t="shared" si="167"/>
        <v>1481740.02838</v>
      </c>
      <c r="AH62" s="13">
        <f t="shared" si="168"/>
        <v>1481740.02838</v>
      </c>
      <c r="AI62" s="13"/>
      <c r="AJ62" s="13"/>
      <c r="AK62" s="13"/>
      <c r="AL62" s="13"/>
      <c r="AM62" s="13"/>
      <c r="AN62" s="13"/>
      <c r="AO62" s="13"/>
      <c r="AP62" s="13">
        <f t="shared" ref="AP62" si="278">AO60</f>
        <v>867142</v>
      </c>
      <c r="AQ62" s="13"/>
      <c r="AR62" s="13">
        <f t="shared" ref="AR62" si="279">AQ60</f>
        <v>467287</v>
      </c>
      <c r="AS62" s="13"/>
      <c r="AT62" s="13">
        <f t="shared" ref="AT62" si="280">AS60</f>
        <v>14277</v>
      </c>
      <c r="AU62" s="13"/>
      <c r="AV62" s="13">
        <f t="shared" ref="AV62" si="281">AU60</f>
        <v>9232.5479369999994</v>
      </c>
      <c r="AW62" s="13"/>
      <c r="AX62" s="13"/>
      <c r="AY62" s="14">
        <f t="shared" si="3"/>
        <v>43425448.676262997</v>
      </c>
      <c r="AZ62" s="14">
        <f t="shared" si="4"/>
        <v>89152702.664400995</v>
      </c>
      <c r="BA62" s="26">
        <f>VLOOKUP(A62,[7]Sheet1!$A$1:$P$742,16,FALSE)</f>
        <v>89220565.516463995</v>
      </c>
      <c r="BB62" s="26" t="b">
        <f t="shared" si="7"/>
        <v>0</v>
      </c>
      <c r="BC62" s="13">
        <f>H62+L62+M62+R62+S62</f>
        <v>45727253.988137998</v>
      </c>
      <c r="BD62" s="13"/>
      <c r="BE62" s="13"/>
      <c r="BF62" s="13"/>
      <c r="BG62" s="13"/>
      <c r="BH62" s="13">
        <f>U62+V62+Z62+AA62+AD62+AE62+AH62+AI62+AJ62+AL62+AN62+AP62+AR62+AT62+AV62</f>
        <v>43425448.67626299</v>
      </c>
      <c r="BI62" s="13"/>
      <c r="BJ62" s="13"/>
      <c r="BK62" s="13"/>
      <c r="BL62" s="13"/>
    </row>
    <row r="63" spans="1:64" x14ac:dyDescent="0.25">
      <c r="A63" s="1" t="s">
        <v>124</v>
      </c>
      <c r="B63" s="1" t="s">
        <v>125</v>
      </c>
      <c r="C63" s="1"/>
      <c r="D63" s="1" t="s">
        <v>7</v>
      </c>
      <c r="E63" s="1"/>
      <c r="F63" s="4">
        <f>VLOOKUP(A63,[1]Sheet1!$A$6:$C$740,3,FALSE)</f>
        <v>144925627.76073</v>
      </c>
      <c r="G63" s="1"/>
      <c r="H63" s="5">
        <f>UTFUND1516BL</f>
        <v>59340796.237579003</v>
      </c>
      <c r="I63" s="5">
        <f>LTFUND1516BL</f>
        <v>12106871.990901999</v>
      </c>
      <c r="K63" s="5">
        <f t="shared" si="147"/>
        <v>1099841.5328609999</v>
      </c>
      <c r="L63" s="5">
        <f t="shared" si="5"/>
        <v>1099841.5328609999</v>
      </c>
      <c r="M63" s="5">
        <f>EIF1516BL</f>
        <v>4398680.1033570003</v>
      </c>
      <c r="Q63" s="5">
        <f>HPF1516BL</f>
        <v>168171.319387</v>
      </c>
      <c r="R63" s="5">
        <f>LLFA1516BL</f>
        <v>49143.409117000003</v>
      </c>
      <c r="S63" s="5">
        <f>LDHR1516BL</f>
        <v>4877939.0936040003</v>
      </c>
      <c r="T63" s="6">
        <f t="shared" si="1"/>
        <v>82041443.686806992</v>
      </c>
      <c r="U63" s="5">
        <f>LWP1516RSG</f>
        <v>1135118.7662450001</v>
      </c>
      <c r="V63" s="5">
        <f>UTFUND1516RSG</f>
        <v>47218981.440246001</v>
      </c>
      <c r="W63" s="5">
        <f>LTFUND1516RSG</f>
        <v>8787485.6074550003</v>
      </c>
      <c r="Y63" s="5">
        <f t="shared" si="148"/>
        <v>1528084.7314180001</v>
      </c>
      <c r="Z63" s="5">
        <f t="shared" si="6"/>
        <v>1528084.7314180001</v>
      </c>
      <c r="AA63" s="5">
        <f>EIF1516RSG</f>
        <v>4505863.9642059999</v>
      </c>
      <c r="AC63" s="5">
        <f>HPF1516RSG</f>
        <v>229401.66904800001</v>
      </c>
      <c r="AD63" s="5">
        <f>LLFA1516RSG</f>
        <v>67036.281447999994</v>
      </c>
      <c r="AE63" s="5">
        <f>LDHR1516RSG</f>
        <v>6941616.9976559998</v>
      </c>
      <c r="AG63" s="5">
        <f t="shared" si="167"/>
        <v>2095365</v>
      </c>
      <c r="AH63" s="5">
        <f t="shared" si="168"/>
        <v>2095365</v>
      </c>
      <c r="AO63" s="5">
        <f>VLOOKUP(A63,[3]careact_v3!$A$1:$D$154,4,FALSE)</f>
        <v>1148373</v>
      </c>
      <c r="AP63" s="5">
        <f t="shared" ref="AP63" si="282">AO63</f>
        <v>1148373</v>
      </c>
      <c r="AQ63" s="5">
        <f>VLOOKUP(A63,[3]careact_v3!$A$1:$D$154,3,FALSE)</f>
        <v>591990</v>
      </c>
      <c r="AR63" s="5">
        <f t="shared" ref="AR63" si="283">AQ63</f>
        <v>591990</v>
      </c>
      <c r="AS63" s="5">
        <f>VLOOKUP(A63,[4]FWMA!$A$1:$C$153,3,FALSE)</f>
        <v>19917</v>
      </c>
      <c r="AT63" s="5">
        <f t="shared" ref="AT63" si="284">AS63</f>
        <v>19917</v>
      </c>
      <c r="AU63" s="5">
        <f>VLOOKUP(A63,[5]SUDS2!$A$1:$C$153,3,FALSE)</f>
        <v>9232.5479369999994</v>
      </c>
      <c r="AV63" s="5">
        <f t="shared" ref="AV63" si="285">AU63</f>
        <v>9232.5479369999994</v>
      </c>
      <c r="AW63" s="5">
        <f>VLOOKUP(A63,[6]COFA!$A$1:$C$327,3,FALSE)</f>
        <v>693.23</v>
      </c>
      <c r="AX63" s="5">
        <f t="shared" ref="AX63" si="286">AW63</f>
        <v>693.23</v>
      </c>
      <c r="AY63" s="6">
        <f t="shared" si="3"/>
        <v>74279160.235659018</v>
      </c>
      <c r="AZ63" s="6">
        <f t="shared" si="4"/>
        <v>156320603.92246601</v>
      </c>
      <c r="BA63" s="26">
        <f>VLOOKUP(A63,[7]Sheet1!$A$1:$P$742,16,FALSE)</f>
        <v>156388466.77453101</v>
      </c>
      <c r="BB63" s="26" t="b">
        <f t="shared" si="7"/>
        <v>0</v>
      </c>
      <c r="BC63" s="5">
        <f t="shared" ref="BC63" si="287">BC65</f>
        <v>69577952.505793005</v>
      </c>
      <c r="BD63" s="5">
        <f t="shared" ref="BD63" si="288">BD64</f>
        <v>12463491.181014</v>
      </c>
      <c r="BH63" s="5">
        <f t="shared" ref="BH63" si="289">BH65</f>
        <v>64659115.692970008</v>
      </c>
      <c r="BI63" s="5">
        <f t="shared" ref="BI63" si="290">BI64</f>
        <v>9620044.5426890012</v>
      </c>
    </row>
    <row r="64" spans="1:64" s="11" customFormat="1" x14ac:dyDescent="0.25">
      <c r="A64" s="8" t="s">
        <v>126</v>
      </c>
      <c r="B64" s="8" t="s">
        <v>127</v>
      </c>
      <c r="C64" s="8" t="s">
        <v>7</v>
      </c>
      <c r="D64" s="8"/>
      <c r="E64" s="8"/>
      <c r="F64" s="37">
        <f>VLOOKUP(A64,[1]Sheet1!$A$6:$C$740,3,FALSE)</f>
        <v>23560358.010965999</v>
      </c>
      <c r="G64" s="8"/>
      <c r="H64" s="9"/>
      <c r="I64" s="9">
        <f>LTFUND1516BL</f>
        <v>12106871.990901999</v>
      </c>
      <c r="J64" s="9"/>
      <c r="K64" s="9">
        <f t="shared" si="147"/>
        <v>188447.87072499999</v>
      </c>
      <c r="L64" s="9">
        <f t="shared" si="5"/>
        <v>188447.87072499999</v>
      </c>
      <c r="M64" s="9"/>
      <c r="N64" s="9"/>
      <c r="O64" s="9"/>
      <c r="P64" s="9"/>
      <c r="Q64" s="9">
        <f>HPF1516BL</f>
        <v>168171.319387</v>
      </c>
      <c r="R64" s="9"/>
      <c r="S64" s="9"/>
      <c r="T64" s="10">
        <f t="shared" si="1"/>
        <v>12463491.181014</v>
      </c>
      <c r="U64" s="9"/>
      <c r="V64" s="9"/>
      <c r="W64" s="9">
        <f>LTFUND1516RSG</f>
        <v>8787485.6074550003</v>
      </c>
      <c r="X64" s="9"/>
      <c r="Y64" s="9">
        <f t="shared" si="148"/>
        <v>261823.458488</v>
      </c>
      <c r="Z64" s="9">
        <f t="shared" si="6"/>
        <v>261823.458488</v>
      </c>
      <c r="AA64" s="9"/>
      <c r="AB64" s="9"/>
      <c r="AC64" s="9">
        <f>HPF1516RSG</f>
        <v>229401.66904800001</v>
      </c>
      <c r="AD64" s="9"/>
      <c r="AE64" s="9"/>
      <c r="AF64" s="9"/>
      <c r="AG64" s="9">
        <f t="shared" si="167"/>
        <v>340640.57769800001</v>
      </c>
      <c r="AH64" s="9">
        <f t="shared" si="168"/>
        <v>340640.57769800001</v>
      </c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>
        <f t="shared" ref="AX64" si="291">AW63</f>
        <v>693.23</v>
      </c>
      <c r="AY64" s="10">
        <f t="shared" si="3"/>
        <v>9620044.5426890012</v>
      </c>
      <c r="AZ64" s="10">
        <f t="shared" si="4"/>
        <v>22083535.723703001</v>
      </c>
      <c r="BA64" s="26">
        <f>VLOOKUP(A64,[7]Sheet1!$A$1:$P$742,16,FALSE)</f>
        <v>22083535.723703001</v>
      </c>
      <c r="BB64" s="26" t="b">
        <f t="shared" si="7"/>
        <v>1</v>
      </c>
      <c r="BC64" s="9"/>
      <c r="BD64" s="9">
        <f>I64+L64+Q64</f>
        <v>12463491.181014</v>
      </c>
      <c r="BE64" s="9"/>
      <c r="BF64" s="9"/>
      <c r="BG64" s="9"/>
      <c r="BH64" s="9"/>
      <c r="BI64" s="9">
        <f>W64+Z64+AC64+AH64+AI64+AL64+AN64+AX64</f>
        <v>9620044.5426890012</v>
      </c>
      <c r="BJ64" s="9"/>
      <c r="BK64" s="9"/>
      <c r="BL64" s="9"/>
    </row>
    <row r="65" spans="1:64" s="15" customFormat="1" x14ac:dyDescent="0.25">
      <c r="A65" s="12" t="s">
        <v>128</v>
      </c>
      <c r="B65" s="12" t="s">
        <v>129</v>
      </c>
      <c r="C65" s="12" t="s">
        <v>7</v>
      </c>
      <c r="D65" s="12"/>
      <c r="E65" s="12"/>
      <c r="F65" s="38">
        <f>VLOOKUP(A65,[1]Sheet1!$A$6:$C$740,3,FALSE)</f>
        <v>121365269.749764</v>
      </c>
      <c r="G65" s="12"/>
      <c r="H65" s="13">
        <f>UTFUND1516BL</f>
        <v>59340796.237579003</v>
      </c>
      <c r="I65" s="13"/>
      <c r="J65" s="13"/>
      <c r="K65" s="13">
        <f t="shared" si="147"/>
        <v>911393.662136</v>
      </c>
      <c r="L65" s="13">
        <f t="shared" si="5"/>
        <v>911393.662136</v>
      </c>
      <c r="M65" s="13">
        <f>EIF1516BL</f>
        <v>4398680.1033570003</v>
      </c>
      <c r="N65" s="13"/>
      <c r="O65" s="13"/>
      <c r="P65" s="13"/>
      <c r="Q65" s="13"/>
      <c r="R65" s="13">
        <f>LLFA1516BL</f>
        <v>49143.409117000003</v>
      </c>
      <c r="S65" s="13">
        <f>LDHR1516BL</f>
        <v>4877939.0936040003</v>
      </c>
      <c r="T65" s="14">
        <f t="shared" si="1"/>
        <v>69577952.505793005</v>
      </c>
      <c r="U65" s="13">
        <f>LWP1516RSG</f>
        <v>1135118.7662450001</v>
      </c>
      <c r="V65" s="13">
        <f>UTFUND1516RSG</f>
        <v>47218981.440246001</v>
      </c>
      <c r="W65" s="13"/>
      <c r="X65" s="13"/>
      <c r="Y65" s="13">
        <f t="shared" si="148"/>
        <v>1266261.27293</v>
      </c>
      <c r="Z65" s="13">
        <f t="shared" si="6"/>
        <v>1266261.27293</v>
      </c>
      <c r="AA65" s="13">
        <f>EIF1516RSG</f>
        <v>4505863.9642059999</v>
      </c>
      <c r="AB65" s="13"/>
      <c r="AC65" s="13"/>
      <c r="AD65" s="13">
        <f>LLFA1516RSG</f>
        <v>67036.281447999994</v>
      </c>
      <c r="AE65" s="13">
        <f>LDHR1516RSG</f>
        <v>6941616.9976559998</v>
      </c>
      <c r="AF65" s="13"/>
      <c r="AG65" s="13">
        <f t="shared" si="167"/>
        <v>1754724.422302</v>
      </c>
      <c r="AH65" s="13">
        <f t="shared" si="168"/>
        <v>1754724.422302</v>
      </c>
      <c r="AI65" s="13"/>
      <c r="AJ65" s="13"/>
      <c r="AK65" s="13"/>
      <c r="AL65" s="13"/>
      <c r="AM65" s="13"/>
      <c r="AN65" s="13"/>
      <c r="AO65" s="13"/>
      <c r="AP65" s="13">
        <f t="shared" ref="AP65" si="292">AO63</f>
        <v>1148373</v>
      </c>
      <c r="AQ65" s="13"/>
      <c r="AR65" s="13">
        <f t="shared" ref="AR65" si="293">AQ63</f>
        <v>591990</v>
      </c>
      <c r="AS65" s="13"/>
      <c r="AT65" s="13">
        <f t="shared" ref="AT65" si="294">AS63</f>
        <v>19917</v>
      </c>
      <c r="AU65" s="13"/>
      <c r="AV65" s="13">
        <f t="shared" ref="AV65" si="295">AU63</f>
        <v>9232.5479369999994</v>
      </c>
      <c r="AW65" s="13"/>
      <c r="AX65" s="13"/>
      <c r="AY65" s="14">
        <f t="shared" si="3"/>
        <v>64659115.692970008</v>
      </c>
      <c r="AZ65" s="14">
        <f t="shared" si="4"/>
        <v>134237068.19876301</v>
      </c>
      <c r="BA65" s="26">
        <f>VLOOKUP(A65,[7]Sheet1!$A$1:$P$742,16,FALSE)</f>
        <v>134304931.050827</v>
      </c>
      <c r="BB65" s="26" t="b">
        <f t="shared" si="7"/>
        <v>0</v>
      </c>
      <c r="BC65" s="13">
        <f>H65+L65+M65+R65+S65</f>
        <v>69577952.505793005</v>
      </c>
      <c r="BD65" s="13"/>
      <c r="BE65" s="13"/>
      <c r="BF65" s="13"/>
      <c r="BG65" s="13"/>
      <c r="BH65" s="13">
        <f>U65+V65+Z65+AA65+AD65+AE65+AH65+AI65+AJ65+AL65+AN65+AP65+AR65+AT65+AV65</f>
        <v>64659115.692970008</v>
      </c>
      <c r="BI65" s="13"/>
      <c r="BJ65" s="13"/>
      <c r="BK65" s="13"/>
      <c r="BL65" s="13"/>
    </row>
    <row r="66" spans="1:64" x14ac:dyDescent="0.25">
      <c r="A66" s="1" t="s">
        <v>130</v>
      </c>
      <c r="B66" s="1" t="s">
        <v>131</v>
      </c>
      <c r="C66" s="1"/>
      <c r="D66" s="1" t="s">
        <v>7</v>
      </c>
      <c r="E66" s="1"/>
      <c r="F66" s="4">
        <f>VLOOKUP(A66,[1]Sheet1!$A$6:$C$740,3,FALSE)</f>
        <v>79440380.015009999</v>
      </c>
      <c r="G66" s="1"/>
      <c r="H66" s="5">
        <f>UTFUND1516BL</f>
        <v>31118339.768890001</v>
      </c>
      <c r="I66" s="5">
        <f>LTFUND1516BL</f>
        <v>6106043.4942450002</v>
      </c>
      <c r="K66" s="5">
        <f t="shared" si="147"/>
        <v>883991.97525300004</v>
      </c>
      <c r="L66" s="5">
        <f t="shared" si="5"/>
        <v>883991.97525300004</v>
      </c>
      <c r="M66" s="5">
        <f>EIF1516BL</f>
        <v>2650702.7415029998</v>
      </c>
      <c r="Q66" s="5">
        <f>HPF1516BL</f>
        <v>71099.389316000001</v>
      </c>
      <c r="R66" s="5">
        <f>LLFA1516BL</f>
        <v>47773.702613000001</v>
      </c>
      <c r="S66" s="5">
        <f>LDHR1516BL</f>
        <v>2961285.1238299999</v>
      </c>
      <c r="T66" s="6">
        <f t="shared" si="1"/>
        <v>43839236.195650004</v>
      </c>
      <c r="U66" s="5">
        <f>LWP1516RSG</f>
        <v>644223.89545499999</v>
      </c>
      <c r="V66" s="5">
        <f>UTFUND1516RSG</f>
        <v>24712687.619858</v>
      </c>
      <c r="W66" s="5">
        <f>LTFUND1516RSG</f>
        <v>4431926.7077820003</v>
      </c>
      <c r="Y66" s="5">
        <f t="shared" si="148"/>
        <v>1228190.243522</v>
      </c>
      <c r="Z66" s="5">
        <f t="shared" si="6"/>
        <v>1228190.243522</v>
      </c>
      <c r="AA66" s="5">
        <f>EIF1516RSG</f>
        <v>2715293.152063</v>
      </c>
      <c r="AC66" s="5">
        <f>HPF1516RSG</f>
        <v>96986.327019000004</v>
      </c>
      <c r="AD66" s="5">
        <f>LLFA1516RSG</f>
        <v>65167.871575999998</v>
      </c>
      <c r="AE66" s="5">
        <f>LDHR1516RSG</f>
        <v>4214096.7232320001</v>
      </c>
      <c r="AG66" s="5">
        <f t="shared" si="167"/>
        <v>1723463</v>
      </c>
      <c r="AH66" s="5">
        <f t="shared" si="168"/>
        <v>1723463</v>
      </c>
      <c r="AK66" s="5">
        <f>VLOOKUP(A66,[2]CTF1516!$A$1:$C$235,3,FALSE)</f>
        <v>873309</v>
      </c>
      <c r="AL66" s="5">
        <f>SUM(AL67:AL68)</f>
        <v>873309</v>
      </c>
      <c r="AO66" s="5">
        <f>VLOOKUP(A66,[3]careact_v3!$A$1:$D$154,4,FALSE)</f>
        <v>788939</v>
      </c>
      <c r="AP66" s="5">
        <f t="shared" ref="AP66" si="296">AO66</f>
        <v>788939</v>
      </c>
      <c r="AQ66" s="5">
        <f>VLOOKUP(A66,[3]careact_v3!$A$1:$D$154,3,FALSE)</f>
        <v>501681</v>
      </c>
      <c r="AR66" s="5">
        <f t="shared" ref="AR66" si="297">AQ66</f>
        <v>501681</v>
      </c>
      <c r="AS66" s="5">
        <f>VLOOKUP(A66,[4]FWMA!$A$1:$C$153,3,FALSE)</f>
        <v>12210</v>
      </c>
      <c r="AT66" s="5">
        <f t="shared" ref="AT66" si="298">AS66</f>
        <v>12210</v>
      </c>
      <c r="AU66" s="5">
        <f>VLOOKUP(A66,[5]SUDS2!$A$1:$C$153,3,FALSE)</f>
        <v>9232.5479369999994</v>
      </c>
      <c r="AV66" s="5">
        <f t="shared" ref="AV66" si="299">AU66</f>
        <v>9232.5479369999994</v>
      </c>
      <c r="AW66" s="5">
        <f>VLOOKUP(A66,[6]COFA!$A$1:$C$327,3,FALSE)</f>
        <v>693.23</v>
      </c>
      <c r="AX66" s="5">
        <f t="shared" ref="AX66" si="300">AW66</f>
        <v>693.23</v>
      </c>
      <c r="AY66" s="6">
        <f t="shared" si="3"/>
        <v>42018100.318443999</v>
      </c>
      <c r="AZ66" s="6">
        <f t="shared" si="4"/>
        <v>85857336.514093995</v>
      </c>
      <c r="BA66" s="26">
        <f>VLOOKUP(A66,[7]Sheet1!$A$1:$P$742,16,FALSE)</f>
        <v>85925199.366156995</v>
      </c>
      <c r="BB66" s="26" t="b">
        <f t="shared" si="7"/>
        <v>0</v>
      </c>
      <c r="BC66" s="5">
        <f t="shared" ref="BC66" si="301">BC68</f>
        <v>37520176.402805001</v>
      </c>
      <c r="BD66" s="5">
        <f t="shared" ref="BD66" si="302">BD67</f>
        <v>6319059.7928440003</v>
      </c>
      <c r="BH66" s="5">
        <f t="shared" ref="BH66" si="303">BH68</f>
        <v>36890807.28965266</v>
      </c>
      <c r="BI66" s="5">
        <f t="shared" ref="BI66" si="304">BI67</f>
        <v>5127293.0287913382</v>
      </c>
    </row>
    <row r="67" spans="1:64" s="11" customFormat="1" x14ac:dyDescent="0.25">
      <c r="A67" s="8" t="s">
        <v>132</v>
      </c>
      <c r="B67" s="8" t="s">
        <v>133</v>
      </c>
      <c r="C67" s="8" t="s">
        <v>7</v>
      </c>
      <c r="D67" s="8"/>
      <c r="E67" s="8"/>
      <c r="F67" s="37">
        <f>VLOOKUP(A67,[1]Sheet1!$A$6:$C$740,3,FALSE)</f>
        <v>12252450.581879999</v>
      </c>
      <c r="G67" s="8"/>
      <c r="H67" s="9"/>
      <c r="I67" s="9">
        <f>LTFUND1516BL</f>
        <v>6106043.4942450002</v>
      </c>
      <c r="J67" s="9"/>
      <c r="K67" s="9">
        <f t="shared" ref="K67:K98" si="305">CTFREEZE11516BL</f>
        <v>141916.90928299999</v>
      </c>
      <c r="L67" s="9">
        <f t="shared" si="5"/>
        <v>141916.90928299999</v>
      </c>
      <c r="M67" s="9"/>
      <c r="N67" s="9"/>
      <c r="O67" s="9"/>
      <c r="P67" s="9"/>
      <c r="Q67" s="9">
        <f>HPF1516BL</f>
        <v>71099.389316000001</v>
      </c>
      <c r="R67" s="9"/>
      <c r="S67" s="9"/>
      <c r="T67" s="10">
        <f t="shared" ref="T67:T130" si="306">SUM(H67:J67)+L67+SUM(M67:S67)</f>
        <v>6319059.7928440003</v>
      </c>
      <c r="U67" s="9"/>
      <c r="V67" s="9"/>
      <c r="W67" s="9">
        <f>LTFUND1516RSG</f>
        <v>4431926.7077820003</v>
      </c>
      <c r="X67" s="9"/>
      <c r="Y67" s="9">
        <f t="shared" ref="Y67:Y98" si="307">CTFREEZE11516RSG</f>
        <v>197174.82539700001</v>
      </c>
      <c r="Z67" s="9">
        <f t="shared" si="6"/>
        <v>197174.82539700001</v>
      </c>
      <c r="AA67" s="9"/>
      <c r="AB67" s="9"/>
      <c r="AC67" s="9">
        <f>HPF1516RSG</f>
        <v>96986.327019000004</v>
      </c>
      <c r="AD67" s="9"/>
      <c r="AE67" s="9"/>
      <c r="AF67" s="9"/>
      <c r="AG67" s="9">
        <f t="shared" si="167"/>
        <v>265817.52546000003</v>
      </c>
      <c r="AH67" s="9">
        <f t="shared" si="168"/>
        <v>265817.52546000003</v>
      </c>
      <c r="AI67" s="9"/>
      <c r="AJ67" s="9"/>
      <c r="AK67" s="9"/>
      <c r="AL67" s="9">
        <f>F67/F66*AK66</f>
        <v>134694.41313333696</v>
      </c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>
        <f t="shared" ref="AX67" si="308">AW66</f>
        <v>693.23</v>
      </c>
      <c r="AY67" s="10">
        <f t="shared" ref="AY67:AY130" si="309">SUM(U67:X67)+Z67+SUM(AA67:AE67)+AH67+SUM(AI67:AJ67)+AL67+AN67+AP67+AR67+AT67+AV67+AX67</f>
        <v>5127293.0287913382</v>
      </c>
      <c r="AZ67" s="10">
        <f t="shared" ref="AZ67:AZ130" si="310">T67+AY67</f>
        <v>11446352.821635339</v>
      </c>
      <c r="BA67" s="26">
        <f>VLOOKUP(A67,[7]Sheet1!$A$1:$P$742,16,FALSE)</f>
        <v>11446352.821635</v>
      </c>
      <c r="BB67" s="26" t="b">
        <f t="shared" si="7"/>
        <v>1</v>
      </c>
      <c r="BC67" s="9"/>
      <c r="BD67" s="9">
        <f>I67+L67+Q67</f>
        <v>6319059.7928440003</v>
      </c>
      <c r="BE67" s="9"/>
      <c r="BF67" s="9"/>
      <c r="BG67" s="9"/>
      <c r="BH67" s="9"/>
      <c r="BI67" s="9">
        <f>W67+Z67+AC67+AH67+AI67+AL67+AN67+AX67</f>
        <v>5127293.0287913382</v>
      </c>
      <c r="BJ67" s="9"/>
      <c r="BK67" s="9"/>
      <c r="BL67" s="9"/>
    </row>
    <row r="68" spans="1:64" s="15" customFormat="1" x14ac:dyDescent="0.25">
      <c r="A68" s="12" t="s">
        <v>134</v>
      </c>
      <c r="B68" s="12" t="s">
        <v>135</v>
      </c>
      <c r="C68" s="12" t="s">
        <v>7</v>
      </c>
      <c r="D68" s="12"/>
      <c r="E68" s="12"/>
      <c r="F68" s="38">
        <f>VLOOKUP(A68,[1]Sheet1!$A$6:$C$740,3,FALSE)</f>
        <v>67187929.433129996</v>
      </c>
      <c r="G68" s="12"/>
      <c r="H68" s="13">
        <f>UTFUND1516BL</f>
        <v>31118339.768890001</v>
      </c>
      <c r="I68" s="13"/>
      <c r="J68" s="13"/>
      <c r="K68" s="13">
        <f t="shared" si="305"/>
        <v>742075.06596899999</v>
      </c>
      <c r="L68" s="13">
        <f t="shared" ref="L68:L110" si="311">K68</f>
        <v>742075.06596899999</v>
      </c>
      <c r="M68" s="13">
        <f>EIF1516BL</f>
        <v>2650702.7415029998</v>
      </c>
      <c r="N68" s="13"/>
      <c r="O68" s="13"/>
      <c r="P68" s="13"/>
      <c r="Q68" s="13"/>
      <c r="R68" s="13">
        <f>LLFA1516BL</f>
        <v>47773.702613000001</v>
      </c>
      <c r="S68" s="13">
        <f>LDHR1516BL</f>
        <v>2961285.1238299999</v>
      </c>
      <c r="T68" s="14">
        <f t="shared" si="306"/>
        <v>37520176.402805001</v>
      </c>
      <c r="U68" s="13">
        <f>LWP1516RSG</f>
        <v>644223.89545499999</v>
      </c>
      <c r="V68" s="13">
        <f>UTFUND1516RSG</f>
        <v>24712687.619858</v>
      </c>
      <c r="W68" s="13"/>
      <c r="X68" s="13"/>
      <c r="Y68" s="13">
        <f t="shared" si="307"/>
        <v>1031015.418125</v>
      </c>
      <c r="Z68" s="13">
        <f t="shared" ref="Z68:Z131" si="312">Y68</f>
        <v>1031015.418125</v>
      </c>
      <c r="AA68" s="13">
        <f>EIF1516RSG</f>
        <v>2715293.152063</v>
      </c>
      <c r="AB68" s="13"/>
      <c r="AC68" s="13"/>
      <c r="AD68" s="13">
        <f>LLFA1516RSG</f>
        <v>65167.871575999998</v>
      </c>
      <c r="AE68" s="13">
        <f>LDHR1516RSG</f>
        <v>4214096.7232320001</v>
      </c>
      <c r="AF68" s="13"/>
      <c r="AG68" s="13">
        <f t="shared" si="167"/>
        <v>1457645.4745399999</v>
      </c>
      <c r="AH68" s="13">
        <f t="shared" si="168"/>
        <v>1457645.4745399999</v>
      </c>
      <c r="AI68" s="13"/>
      <c r="AJ68" s="13"/>
      <c r="AK68" s="13"/>
      <c r="AL68" s="13">
        <f>F68/F66*AK66</f>
        <v>738614.58686666307</v>
      </c>
      <c r="AM68" s="13"/>
      <c r="AN68" s="13"/>
      <c r="AO68" s="13"/>
      <c r="AP68" s="13">
        <f t="shared" ref="AP68" si="313">AO66</f>
        <v>788939</v>
      </c>
      <c r="AQ68" s="13"/>
      <c r="AR68" s="13">
        <f t="shared" ref="AR68" si="314">AQ66</f>
        <v>501681</v>
      </c>
      <c r="AS68" s="13"/>
      <c r="AT68" s="13">
        <f t="shared" ref="AT68" si="315">AS66</f>
        <v>12210</v>
      </c>
      <c r="AU68" s="13"/>
      <c r="AV68" s="13">
        <f t="shared" ref="AV68" si="316">AU66</f>
        <v>9232.5479369999994</v>
      </c>
      <c r="AW68" s="13"/>
      <c r="AX68" s="13"/>
      <c r="AY68" s="14">
        <f t="shared" si="309"/>
        <v>36890807.28965266</v>
      </c>
      <c r="AZ68" s="14">
        <f t="shared" si="310"/>
        <v>74410983.692457661</v>
      </c>
      <c r="BA68" s="26">
        <f>VLOOKUP(A68,[7]Sheet1!$A$1:$P$742,16,FALSE)</f>
        <v>74478846.544522002</v>
      </c>
      <c r="BB68" s="26" t="b">
        <f t="shared" ref="BB68:BB131" si="317">ROUND(AZ68,0)=ROUND(BA68,0)</f>
        <v>0</v>
      </c>
      <c r="BC68" s="13">
        <f>H68+L68+M68+R68+S68</f>
        <v>37520176.402805001</v>
      </c>
      <c r="BD68" s="13"/>
      <c r="BE68" s="13"/>
      <c r="BF68" s="13"/>
      <c r="BG68" s="13"/>
      <c r="BH68" s="13">
        <f>U68+V68+Z68+AA68+AD68+AE68+AH68+AI68+AJ68+AL68+AN68+AP68+AR68+AT68+AV68</f>
        <v>36890807.28965266</v>
      </c>
      <c r="BI68" s="13"/>
      <c r="BJ68" s="13"/>
      <c r="BK68" s="13"/>
      <c r="BL68" s="13"/>
    </row>
    <row r="69" spans="1:64" x14ac:dyDescent="0.25">
      <c r="A69" s="1" t="s">
        <v>136</v>
      </c>
      <c r="B69" s="1" t="s">
        <v>137</v>
      </c>
      <c r="C69" s="1"/>
      <c r="D69" s="1" t="s">
        <v>7</v>
      </c>
      <c r="E69" s="1"/>
      <c r="F69" s="4">
        <f>VLOOKUP(A69,[1]Sheet1!$A$6:$C$740,3,FALSE)</f>
        <v>81438408.691949993</v>
      </c>
      <c r="G69" s="1"/>
      <c r="H69" s="5">
        <f>UTFUND1516BL</f>
        <v>32796657.987649001</v>
      </c>
      <c r="I69" s="5">
        <f>LTFUND1516BL</f>
        <v>5675699.6719119996</v>
      </c>
      <c r="K69" s="5">
        <f t="shared" si="305"/>
        <v>601895.93997900002</v>
      </c>
      <c r="L69" s="5">
        <f t="shared" si="311"/>
        <v>601895.93997900002</v>
      </c>
      <c r="M69" s="5">
        <f>EIF1516BL</f>
        <v>2913481.0126140001</v>
      </c>
      <c r="Q69" s="5">
        <f>HPF1516BL</f>
        <v>37586.406723</v>
      </c>
      <c r="R69" s="5">
        <f>LLFA1516BL</f>
        <v>47773.702613000001</v>
      </c>
      <c r="S69" s="5">
        <f>LDHR1516BL</f>
        <v>2818342.5530599998</v>
      </c>
      <c r="T69" s="6">
        <f t="shared" si="306"/>
        <v>44891437.274550006</v>
      </c>
      <c r="U69" s="5">
        <f>LWP1516RSG</f>
        <v>478735.04330600001</v>
      </c>
      <c r="V69" s="5">
        <f>UTFUND1516RSG</f>
        <v>26245761.210901</v>
      </c>
      <c r="W69" s="5">
        <f>LTFUND1516RSG</f>
        <v>4119571.8610589998</v>
      </c>
      <c r="Y69" s="5">
        <f t="shared" si="307"/>
        <v>836255.01338599995</v>
      </c>
      <c r="Z69" s="5">
        <f t="shared" si="312"/>
        <v>836255.01338599995</v>
      </c>
      <c r="AA69" s="5">
        <f>EIF1516RSG</f>
        <v>2984474.6143550002</v>
      </c>
      <c r="AC69" s="5">
        <f>HPF1516RSG</f>
        <v>51271.432413000002</v>
      </c>
      <c r="AD69" s="5">
        <f>LLFA1516RSG</f>
        <v>65167.871575999998</v>
      </c>
      <c r="AE69" s="5">
        <f>LDHR1516RSG</f>
        <v>4010680.370567</v>
      </c>
      <c r="AG69" s="5">
        <f t="shared" si="167"/>
        <v>1167947</v>
      </c>
      <c r="AH69" s="5">
        <f t="shared" si="168"/>
        <v>1167947</v>
      </c>
      <c r="AO69" s="5">
        <f>VLOOKUP(A69,[3]careact_v3!$A$1:$D$154,4,FALSE)</f>
        <v>700320</v>
      </c>
      <c r="AP69" s="5">
        <f t="shared" ref="AP69" si="318">AO69</f>
        <v>700320</v>
      </c>
      <c r="AQ69" s="5">
        <f>VLOOKUP(A69,[3]careact_v3!$A$1:$D$154,3,FALSE)</f>
        <v>375613</v>
      </c>
      <c r="AR69" s="5">
        <f t="shared" ref="AR69" si="319">AQ69</f>
        <v>375613</v>
      </c>
      <c r="AS69" s="5">
        <f>VLOOKUP(A69,[4]FWMA!$A$1:$C$153,3,FALSE)</f>
        <v>12054</v>
      </c>
      <c r="AT69" s="5">
        <f t="shared" ref="AT69" si="320">AS69</f>
        <v>12054</v>
      </c>
      <c r="AU69" s="5">
        <f>VLOOKUP(A69,[5]SUDS2!$A$1:$C$153,3,FALSE)</f>
        <v>9232.5479369999994</v>
      </c>
      <c r="AV69" s="5">
        <f t="shared" ref="AV69" si="321">AU69</f>
        <v>9232.5479369999994</v>
      </c>
      <c r="AW69" s="5">
        <f>VLOOKUP(A69,[6]COFA!$A$1:$C$327,3,FALSE)</f>
        <v>693.23</v>
      </c>
      <c r="AX69" s="5">
        <f t="shared" ref="AX69" si="322">AW69</f>
        <v>693.23</v>
      </c>
      <c r="AY69" s="6">
        <f t="shared" si="309"/>
        <v>41057777.195499994</v>
      </c>
      <c r="AZ69" s="6">
        <f t="shared" si="310"/>
        <v>85949214.470050007</v>
      </c>
      <c r="BA69" s="26">
        <f>VLOOKUP(A69,[7]Sheet1!$A$1:$P$742,16,FALSE)</f>
        <v>86017077.322115004</v>
      </c>
      <c r="BB69" s="26" t="b">
        <f t="shared" si="317"/>
        <v>0</v>
      </c>
      <c r="BC69" s="5">
        <f t="shared" ref="BC69" si="323">BC71</f>
        <v>39087288.743709005</v>
      </c>
      <c r="BD69" s="5">
        <f t="shared" ref="BD69" si="324">BD70</f>
        <v>5804148.5308409994</v>
      </c>
      <c r="BH69" s="5">
        <f t="shared" ref="BH69" si="325">BH71</f>
        <v>36596837.042126</v>
      </c>
      <c r="BI69" s="5">
        <f t="shared" ref="BI69" si="326">BI70</f>
        <v>4460940.1533740005</v>
      </c>
    </row>
    <row r="70" spans="1:64" s="11" customFormat="1" x14ac:dyDescent="0.25">
      <c r="A70" s="8" t="s">
        <v>138</v>
      </c>
      <c r="B70" s="8" t="s">
        <v>139</v>
      </c>
      <c r="C70" s="8" t="s">
        <v>7</v>
      </c>
      <c r="D70" s="8"/>
      <c r="E70" s="8"/>
      <c r="F70" s="37">
        <f>VLOOKUP(A70,[1]Sheet1!$A$6:$C$740,3,FALSE)</f>
        <v>11376948.636417</v>
      </c>
      <c r="G70" s="8"/>
      <c r="H70" s="9"/>
      <c r="I70" s="9">
        <f>LTFUND1516BL</f>
        <v>5675699.6719119996</v>
      </c>
      <c r="J70" s="9"/>
      <c r="K70" s="9">
        <f t="shared" si="305"/>
        <v>90862.452206000002</v>
      </c>
      <c r="L70" s="9">
        <f t="shared" si="311"/>
        <v>90862.452206000002</v>
      </c>
      <c r="M70" s="9"/>
      <c r="N70" s="9"/>
      <c r="O70" s="9"/>
      <c r="P70" s="9"/>
      <c r="Q70" s="9">
        <f>HPF1516BL</f>
        <v>37586.406723</v>
      </c>
      <c r="R70" s="9"/>
      <c r="S70" s="9"/>
      <c r="T70" s="10">
        <f t="shared" si="306"/>
        <v>5804148.5308409994</v>
      </c>
      <c r="U70" s="9"/>
      <c r="V70" s="9"/>
      <c r="W70" s="9">
        <f>LTFUND1516RSG</f>
        <v>4119571.8610589998</v>
      </c>
      <c r="X70" s="9"/>
      <c r="Y70" s="9">
        <f t="shared" si="307"/>
        <v>126241.39180700001</v>
      </c>
      <c r="Z70" s="9">
        <f t="shared" si="312"/>
        <v>126241.39180700001</v>
      </c>
      <c r="AA70" s="9"/>
      <c r="AB70" s="9"/>
      <c r="AC70" s="9">
        <f>HPF1516RSG</f>
        <v>51271.432413000002</v>
      </c>
      <c r="AD70" s="9"/>
      <c r="AE70" s="9"/>
      <c r="AF70" s="9"/>
      <c r="AG70" s="9">
        <f t="shared" si="167"/>
        <v>163162.23809499998</v>
      </c>
      <c r="AH70" s="9">
        <f t="shared" si="168"/>
        <v>163162.23809499998</v>
      </c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>
        <f t="shared" ref="AX70" si="327">AW69</f>
        <v>693.23</v>
      </c>
      <c r="AY70" s="10">
        <f t="shared" si="309"/>
        <v>4460940.1533740005</v>
      </c>
      <c r="AZ70" s="10">
        <f t="shared" si="310"/>
        <v>10265088.684215</v>
      </c>
      <c r="BA70" s="26">
        <f>VLOOKUP(A70,[7]Sheet1!$A$1:$P$742,16,FALSE)</f>
        <v>10265088.684215</v>
      </c>
      <c r="BB70" s="26" t="b">
        <f t="shared" si="317"/>
        <v>1</v>
      </c>
      <c r="BC70" s="9"/>
      <c r="BD70" s="9">
        <f>I70+L70+Q70</f>
        <v>5804148.5308409994</v>
      </c>
      <c r="BE70" s="9"/>
      <c r="BF70" s="9"/>
      <c r="BG70" s="9"/>
      <c r="BH70" s="9"/>
      <c r="BI70" s="9">
        <f>W70+Z70+AC70+AH70+AI70+AL70+AN70+AX70</f>
        <v>4460940.1533740005</v>
      </c>
      <c r="BJ70" s="9"/>
      <c r="BK70" s="9"/>
      <c r="BL70" s="9"/>
    </row>
    <row r="71" spans="1:64" s="15" customFormat="1" x14ac:dyDescent="0.25">
      <c r="A71" s="12" t="s">
        <v>140</v>
      </c>
      <c r="B71" s="12" t="s">
        <v>141</v>
      </c>
      <c r="C71" s="12" t="s">
        <v>7</v>
      </c>
      <c r="D71" s="12"/>
      <c r="E71" s="12"/>
      <c r="F71" s="38">
        <f>VLOOKUP(A71,[1]Sheet1!$A$6:$C$740,3,FALSE)</f>
        <v>70061460.055533007</v>
      </c>
      <c r="G71" s="12"/>
      <c r="H71" s="13">
        <f>UTFUND1516BL</f>
        <v>32796657.987649001</v>
      </c>
      <c r="I71" s="13"/>
      <c r="J71" s="13"/>
      <c r="K71" s="13">
        <f t="shared" si="305"/>
        <v>511033.48777299997</v>
      </c>
      <c r="L71" s="13">
        <f t="shared" si="311"/>
        <v>511033.48777299997</v>
      </c>
      <c r="M71" s="13">
        <f>EIF1516BL</f>
        <v>2913481.0126140001</v>
      </c>
      <c r="N71" s="13"/>
      <c r="O71" s="13"/>
      <c r="P71" s="13"/>
      <c r="Q71" s="13"/>
      <c r="R71" s="13">
        <f>LLFA1516BL</f>
        <v>47773.702613000001</v>
      </c>
      <c r="S71" s="13">
        <f>LDHR1516BL</f>
        <v>2818342.5530599998</v>
      </c>
      <c r="T71" s="14">
        <f t="shared" si="306"/>
        <v>39087288.743708998</v>
      </c>
      <c r="U71" s="13">
        <f>LWP1516RSG</f>
        <v>478735.04330600001</v>
      </c>
      <c r="V71" s="13">
        <f>UTFUND1516RSG</f>
        <v>26245761.210901</v>
      </c>
      <c r="W71" s="13"/>
      <c r="X71" s="13"/>
      <c r="Y71" s="13">
        <f t="shared" si="307"/>
        <v>710013.62157900003</v>
      </c>
      <c r="Z71" s="13">
        <f t="shared" si="312"/>
        <v>710013.62157900003</v>
      </c>
      <c r="AA71" s="13">
        <f>EIF1516RSG</f>
        <v>2984474.6143550002</v>
      </c>
      <c r="AB71" s="13"/>
      <c r="AC71" s="13"/>
      <c r="AD71" s="13">
        <f>LLFA1516RSG</f>
        <v>65167.871575999998</v>
      </c>
      <c r="AE71" s="13">
        <f>LDHR1516RSG</f>
        <v>4010680.370567</v>
      </c>
      <c r="AF71" s="13"/>
      <c r="AG71" s="13">
        <f t="shared" ref="AG71:AG95" si="328">CTFREEZE21516RSG</f>
        <v>1004784.7619050001</v>
      </c>
      <c r="AH71" s="13">
        <f t="shared" si="168"/>
        <v>1004784.7619050001</v>
      </c>
      <c r="AI71" s="13"/>
      <c r="AJ71" s="13"/>
      <c r="AK71" s="13"/>
      <c r="AL71" s="13"/>
      <c r="AM71" s="13"/>
      <c r="AN71" s="13"/>
      <c r="AO71" s="13"/>
      <c r="AP71" s="13">
        <f t="shared" ref="AP71" si="329">AO69</f>
        <v>700320</v>
      </c>
      <c r="AQ71" s="13"/>
      <c r="AR71" s="13">
        <f t="shared" ref="AR71" si="330">AQ69</f>
        <v>375613</v>
      </c>
      <c r="AS71" s="13"/>
      <c r="AT71" s="13">
        <f t="shared" ref="AT71" si="331">AS69</f>
        <v>12054</v>
      </c>
      <c r="AU71" s="13"/>
      <c r="AV71" s="13">
        <f t="shared" ref="AV71" si="332">AU69</f>
        <v>9232.5479369999994</v>
      </c>
      <c r="AW71" s="13"/>
      <c r="AX71" s="13"/>
      <c r="AY71" s="14">
        <f t="shared" si="309"/>
        <v>36596837.042126</v>
      </c>
      <c r="AZ71" s="14">
        <f t="shared" si="310"/>
        <v>75684125.785834998</v>
      </c>
      <c r="BA71" s="26">
        <f>VLOOKUP(A71,[7]Sheet1!$A$1:$P$742,16,FALSE)</f>
        <v>75751988.637899995</v>
      </c>
      <c r="BB71" s="26" t="b">
        <f t="shared" si="317"/>
        <v>0</v>
      </c>
      <c r="BC71" s="13">
        <f>H71+L71+M71+R71+S71</f>
        <v>39087288.743709005</v>
      </c>
      <c r="BD71" s="13"/>
      <c r="BE71" s="13"/>
      <c r="BF71" s="13"/>
      <c r="BG71" s="13"/>
      <c r="BH71" s="13">
        <f>U71+V71+Z71+AA71+AD71+AE71+AH71+AI71+AJ71+AL71+AN71+AP71+AR71+AT71+AV71</f>
        <v>36596837.042126</v>
      </c>
      <c r="BI71" s="13"/>
      <c r="BJ71" s="13"/>
      <c r="BK71" s="13"/>
      <c r="BL71" s="13"/>
    </row>
    <row r="72" spans="1:64" x14ac:dyDescent="0.25">
      <c r="A72" s="1" t="s">
        <v>142</v>
      </c>
      <c r="B72" s="1" t="s">
        <v>143</v>
      </c>
      <c r="C72" s="1"/>
      <c r="D72" s="1" t="s">
        <v>7</v>
      </c>
      <c r="E72" s="1"/>
      <c r="F72" s="4">
        <f>VLOOKUP(A72,[1]Sheet1!$A$6:$C$740,3,FALSE)</f>
        <v>137942666.58382201</v>
      </c>
      <c r="G72" s="1"/>
      <c r="H72" s="5">
        <f>UTFUND1516BL</f>
        <v>55484107.183963999</v>
      </c>
      <c r="I72" s="5">
        <f>LTFUND1516BL</f>
        <v>10414837.740085</v>
      </c>
      <c r="K72" s="5">
        <f t="shared" si="305"/>
        <v>986547.71209199994</v>
      </c>
      <c r="L72" s="5">
        <f t="shared" si="311"/>
        <v>986547.71209199994</v>
      </c>
      <c r="M72" s="5">
        <f>EIF1516BL</f>
        <v>4791150.5595669998</v>
      </c>
      <c r="Q72" s="5">
        <f>HPF1516BL</f>
        <v>58387.682831999999</v>
      </c>
      <c r="R72" s="5">
        <f>LLFA1516BL</f>
        <v>50056.546786999999</v>
      </c>
      <c r="S72" s="5">
        <f>LDHR1516BL</f>
        <v>6151715.9198589996</v>
      </c>
      <c r="T72" s="6">
        <f t="shared" si="306"/>
        <v>77936803.345185995</v>
      </c>
      <c r="U72" s="5">
        <f>LWP1516RSG</f>
        <v>1080596.810356</v>
      </c>
      <c r="V72" s="5">
        <f>UTFUND1516RSG</f>
        <v>44130863.917265996</v>
      </c>
      <c r="W72" s="5">
        <f>LTFUND1516RSG</f>
        <v>7559362.7167910002</v>
      </c>
      <c r="Y72" s="5">
        <f t="shared" si="307"/>
        <v>1370677.911882</v>
      </c>
      <c r="Z72" s="5">
        <f t="shared" si="312"/>
        <v>1370677.911882</v>
      </c>
      <c r="AA72" s="5">
        <f>EIF1516RSG</f>
        <v>4907897.8571239999</v>
      </c>
      <c r="AC72" s="5">
        <f>HPF1516RSG</f>
        <v>79646.350770999998</v>
      </c>
      <c r="AD72" s="5">
        <f>LLFA1516RSG</f>
        <v>68281.888028999994</v>
      </c>
      <c r="AE72" s="5">
        <f>LDHR1516RSG</f>
        <v>8754282.2849170007</v>
      </c>
      <c r="AG72" s="5">
        <f t="shared" si="328"/>
        <v>1943519</v>
      </c>
      <c r="AH72" s="5">
        <f t="shared" si="168"/>
        <v>1943519</v>
      </c>
      <c r="AK72" s="5">
        <f>VLOOKUP(A72,[2]CTF1516!$A$1:$C$235,3,FALSE)</f>
        <v>989259</v>
      </c>
      <c r="AL72" s="5">
        <f>SUM(AL73:AL74)</f>
        <v>989258.99999999988</v>
      </c>
      <c r="AO72" s="5">
        <f>VLOOKUP(A72,[3]careact_v3!$A$1:$D$154,4,FALSE)</f>
        <v>1199600</v>
      </c>
      <c r="AP72" s="5">
        <f t="shared" ref="AP72" si="333">AO72</f>
        <v>1199600</v>
      </c>
      <c r="AQ72" s="5">
        <f>VLOOKUP(A72,[3]careact_v3!$A$1:$D$154,3,FALSE)</f>
        <v>650165</v>
      </c>
      <c r="AR72" s="5">
        <f t="shared" ref="AR72" si="334">AQ72</f>
        <v>650165</v>
      </c>
      <c r="AS72" s="5">
        <f>VLOOKUP(A72,[4]FWMA!$A$1:$C$153,3,FALSE)</f>
        <v>24851</v>
      </c>
      <c r="AT72" s="5">
        <f t="shared" ref="AT72" si="335">AS72</f>
        <v>24851</v>
      </c>
      <c r="AU72" s="5">
        <f>VLOOKUP(A72,[5]SUDS2!$A$1:$C$153,3,FALSE)</f>
        <v>9232.5479369999994</v>
      </c>
      <c r="AV72" s="5">
        <f t="shared" ref="AV72" si="336">AU72</f>
        <v>9232.5479369999994</v>
      </c>
      <c r="AW72" s="5">
        <f>VLOOKUP(A72,[6]COFA!$A$1:$C$327,3,FALSE)</f>
        <v>693.23</v>
      </c>
      <c r="AX72" s="5">
        <f t="shared" ref="AX72" si="337">AW72</f>
        <v>693.23</v>
      </c>
      <c r="AY72" s="6">
        <f t="shared" si="309"/>
        <v>72768929.515073001</v>
      </c>
      <c r="AZ72" s="6">
        <f t="shared" si="310"/>
        <v>150705732.860259</v>
      </c>
      <c r="BA72" s="26">
        <f>VLOOKUP(A72,[7]Sheet1!$A$1:$P$742,16,FALSE)</f>
        <v>150773595.71232301</v>
      </c>
      <c r="BB72" s="26" t="b">
        <f t="shared" si="317"/>
        <v>0</v>
      </c>
      <c r="BC72" s="5">
        <f t="shared" ref="BC72" si="338">BC74</f>
        <v>67308144.807673991</v>
      </c>
      <c r="BD72" s="5">
        <f t="shared" ref="BD72" si="339">BD73</f>
        <v>10628658.537511</v>
      </c>
      <c r="BH72" s="5">
        <f t="shared" ref="BH72" si="340">BH74</f>
        <v>64471841.424055584</v>
      </c>
      <c r="BI72" s="5">
        <f t="shared" ref="BI72" si="341">BI73</f>
        <v>8297088.0910184113</v>
      </c>
    </row>
    <row r="73" spans="1:64" s="11" customFormat="1" x14ac:dyDescent="0.25">
      <c r="A73" s="8" t="s">
        <v>144</v>
      </c>
      <c r="B73" s="8" t="s">
        <v>145</v>
      </c>
      <c r="C73" s="8" t="s">
        <v>7</v>
      </c>
      <c r="D73" s="8"/>
      <c r="E73" s="8"/>
      <c r="F73" s="37">
        <f>VLOOKUP(A73,[1]Sheet1!$A$6:$C$740,3,FALSE)</f>
        <v>20762671.073164999</v>
      </c>
      <c r="G73" s="8"/>
      <c r="H73" s="9"/>
      <c r="I73" s="9">
        <f>LTFUND1516BL</f>
        <v>10414837.740085</v>
      </c>
      <c r="J73" s="9"/>
      <c r="K73" s="9">
        <f t="shared" si="305"/>
        <v>155433.11459400001</v>
      </c>
      <c r="L73" s="9">
        <f t="shared" si="311"/>
        <v>155433.11459400001</v>
      </c>
      <c r="M73" s="9"/>
      <c r="N73" s="9"/>
      <c r="O73" s="9"/>
      <c r="P73" s="9"/>
      <c r="Q73" s="9">
        <f>HPF1516BL</f>
        <v>58387.682831999999</v>
      </c>
      <c r="R73" s="9"/>
      <c r="S73" s="9"/>
      <c r="T73" s="10">
        <f t="shared" si="306"/>
        <v>10628658.537511</v>
      </c>
      <c r="U73" s="9"/>
      <c r="V73" s="9"/>
      <c r="W73" s="9">
        <f>LTFUND1516RSG</f>
        <v>7559362.7167910002</v>
      </c>
      <c r="X73" s="9"/>
      <c r="Y73" s="9">
        <f t="shared" si="307"/>
        <v>215953.80977399999</v>
      </c>
      <c r="Z73" s="9">
        <f t="shared" si="312"/>
        <v>215953.80977399999</v>
      </c>
      <c r="AA73" s="9"/>
      <c r="AB73" s="9"/>
      <c r="AC73" s="9">
        <f>HPF1516RSG</f>
        <v>79646.350770999998</v>
      </c>
      <c r="AD73" s="9"/>
      <c r="AE73" s="9"/>
      <c r="AF73" s="9"/>
      <c r="AG73" s="9">
        <f t="shared" si="328"/>
        <v>292532.01145599998</v>
      </c>
      <c r="AH73" s="9">
        <f t="shared" si="168"/>
        <v>292532.01145599998</v>
      </c>
      <c r="AI73" s="9"/>
      <c r="AJ73" s="9"/>
      <c r="AK73" s="9"/>
      <c r="AL73" s="9">
        <f>F73/F72*AK72</f>
        <v>148899.97222641073</v>
      </c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>
        <f t="shared" ref="AX73" si="342">AW72</f>
        <v>693.23</v>
      </c>
      <c r="AY73" s="10">
        <f t="shared" si="309"/>
        <v>8297088.0910184113</v>
      </c>
      <c r="AZ73" s="10">
        <f t="shared" si="310"/>
        <v>18925746.628529411</v>
      </c>
      <c r="BA73" s="26">
        <f>VLOOKUP(A73,[7]Sheet1!$A$1:$P$742,16,FALSE)</f>
        <v>18925746.628531002</v>
      </c>
      <c r="BB73" s="26" t="b">
        <f t="shared" si="317"/>
        <v>1</v>
      </c>
      <c r="BC73" s="9"/>
      <c r="BD73" s="9">
        <f>I73+L73+Q73</f>
        <v>10628658.537511</v>
      </c>
      <c r="BE73" s="9"/>
      <c r="BF73" s="9"/>
      <c r="BG73" s="9"/>
      <c r="BH73" s="9"/>
      <c r="BI73" s="9">
        <f>W73+Z73+AC73+AH73+AI73+AL73+AN73+AX73</f>
        <v>8297088.0910184113</v>
      </c>
      <c r="BJ73" s="9"/>
      <c r="BK73" s="9"/>
      <c r="BL73" s="9"/>
    </row>
    <row r="74" spans="1:64" s="15" customFormat="1" x14ac:dyDescent="0.25">
      <c r="A74" s="12" t="s">
        <v>146</v>
      </c>
      <c r="B74" s="12" t="s">
        <v>147</v>
      </c>
      <c r="C74" s="12" t="s">
        <v>7</v>
      </c>
      <c r="D74" s="12"/>
      <c r="E74" s="12"/>
      <c r="F74" s="38">
        <f>VLOOKUP(A74,[1]Sheet1!$A$6:$C$740,3,FALSE)</f>
        <v>117179995.510657</v>
      </c>
      <c r="G74" s="12"/>
      <c r="H74" s="13">
        <f>UTFUND1516BL</f>
        <v>55484107.183963999</v>
      </c>
      <c r="I74" s="13"/>
      <c r="J74" s="13"/>
      <c r="K74" s="13">
        <f t="shared" si="305"/>
        <v>831114.59749700001</v>
      </c>
      <c r="L74" s="13">
        <f t="shared" si="311"/>
        <v>831114.59749700001</v>
      </c>
      <c r="M74" s="13">
        <f>EIF1516BL</f>
        <v>4791150.5595669998</v>
      </c>
      <c r="N74" s="13"/>
      <c r="O74" s="13"/>
      <c r="P74" s="13"/>
      <c r="Q74" s="13"/>
      <c r="R74" s="13">
        <f>LLFA1516BL</f>
        <v>50056.546786999999</v>
      </c>
      <c r="S74" s="13">
        <f>LDHR1516BL</f>
        <v>6151715.9198589996</v>
      </c>
      <c r="T74" s="14">
        <f t="shared" si="306"/>
        <v>67308144.807674006</v>
      </c>
      <c r="U74" s="13">
        <f>LWP1516RSG</f>
        <v>1080596.810356</v>
      </c>
      <c r="V74" s="13">
        <f>UTFUND1516RSG</f>
        <v>44130863.917265996</v>
      </c>
      <c r="W74" s="13"/>
      <c r="X74" s="13"/>
      <c r="Y74" s="13">
        <f t="shared" si="307"/>
        <v>1154724.1021090001</v>
      </c>
      <c r="Z74" s="13">
        <f t="shared" si="312"/>
        <v>1154724.1021090001</v>
      </c>
      <c r="AA74" s="13">
        <f>EIF1516RSG</f>
        <v>4907897.8571239999</v>
      </c>
      <c r="AB74" s="13"/>
      <c r="AC74" s="13"/>
      <c r="AD74" s="13">
        <f>LLFA1516RSG</f>
        <v>68281.888028999994</v>
      </c>
      <c r="AE74" s="13">
        <f>LDHR1516RSG</f>
        <v>8754282.2849170007</v>
      </c>
      <c r="AF74" s="13"/>
      <c r="AG74" s="13">
        <f t="shared" si="328"/>
        <v>1650986.9885440001</v>
      </c>
      <c r="AH74" s="13">
        <f t="shared" si="168"/>
        <v>1650986.9885440001</v>
      </c>
      <c r="AI74" s="13"/>
      <c r="AJ74" s="13"/>
      <c r="AK74" s="13"/>
      <c r="AL74" s="13">
        <f>F74/F72*AK72</f>
        <v>840359.02777358913</v>
      </c>
      <c r="AM74" s="13"/>
      <c r="AN74" s="13"/>
      <c r="AO74" s="13"/>
      <c r="AP74" s="13">
        <f t="shared" ref="AP74" si="343">AO72</f>
        <v>1199600</v>
      </c>
      <c r="AQ74" s="13"/>
      <c r="AR74" s="13">
        <f t="shared" ref="AR74" si="344">AQ72</f>
        <v>650165</v>
      </c>
      <c r="AS74" s="13"/>
      <c r="AT74" s="13">
        <f t="shared" ref="AT74" si="345">AS72</f>
        <v>24851</v>
      </c>
      <c r="AU74" s="13"/>
      <c r="AV74" s="13">
        <f t="shared" ref="AV74" si="346">AU72</f>
        <v>9232.5479369999994</v>
      </c>
      <c r="AW74" s="13"/>
      <c r="AX74" s="13"/>
      <c r="AY74" s="14">
        <f t="shared" si="309"/>
        <v>64471841.424055584</v>
      </c>
      <c r="AZ74" s="14">
        <f t="shared" si="310"/>
        <v>131779986.2317296</v>
      </c>
      <c r="BA74" s="26">
        <f>VLOOKUP(A74,[7]Sheet1!$A$1:$P$742,16,FALSE)</f>
        <v>131847849.083793</v>
      </c>
      <c r="BB74" s="26" t="b">
        <f t="shared" si="317"/>
        <v>0</v>
      </c>
      <c r="BC74" s="13">
        <f>H74+L74+M74+R74+S74</f>
        <v>67308144.807673991</v>
      </c>
      <c r="BD74" s="13"/>
      <c r="BE74" s="13"/>
      <c r="BF74" s="13"/>
      <c r="BG74" s="13"/>
      <c r="BH74" s="13">
        <f>U74+V74+Z74+AA74+AD74+AE74+AH74+AI74+AJ74+AL74+AN74+AP74+AR74+AT74+AV74</f>
        <v>64471841.424055584</v>
      </c>
      <c r="BI74" s="13"/>
      <c r="BJ74" s="13"/>
      <c r="BK74" s="13"/>
      <c r="BL74" s="13"/>
    </row>
    <row r="75" spans="1:64" x14ac:dyDescent="0.25">
      <c r="A75" s="1" t="s">
        <v>148</v>
      </c>
      <c r="B75" s="1" t="s">
        <v>149</v>
      </c>
      <c r="C75" s="1"/>
      <c r="D75" s="1" t="s">
        <v>7</v>
      </c>
      <c r="E75" s="1"/>
      <c r="F75" s="4">
        <f>VLOOKUP(A75,[1]Sheet1!$A$6:$C$740,3,FALSE)</f>
        <v>653940818.49555397</v>
      </c>
      <c r="G75" s="1"/>
      <c r="H75" s="5">
        <f>UTFUND1516BL</f>
        <v>239331367.52753001</v>
      </c>
      <c r="I75" s="5">
        <f>LTFUND1516BL</f>
        <v>46854545.339106999</v>
      </c>
      <c r="K75" s="5">
        <f t="shared" si="305"/>
        <v>3447082.665207</v>
      </c>
      <c r="L75" s="5">
        <f t="shared" si="311"/>
        <v>3447082.665207</v>
      </c>
      <c r="M75" s="5">
        <f>EIF1516BL</f>
        <v>18941755.899211001</v>
      </c>
      <c r="Q75" s="5">
        <f>HPF1516BL</f>
        <v>449865.57408599998</v>
      </c>
      <c r="R75" s="5">
        <f>LLFA1516BL</f>
        <v>65164.824589999997</v>
      </c>
      <c r="S75" s="5">
        <f>LDHR1516BL</f>
        <v>16030908.368571</v>
      </c>
      <c r="T75" s="6">
        <f t="shared" si="306"/>
        <v>325120690.19830203</v>
      </c>
      <c r="U75" s="5">
        <f>LWP1516RSG</f>
        <v>5545942.9647479998</v>
      </c>
      <c r="V75" s="5">
        <f>UTFUND1516RSG</f>
        <v>189474239.80546799</v>
      </c>
      <c r="W75" s="5">
        <f>LTFUND1516RSG</f>
        <v>34008259.368785001</v>
      </c>
      <c r="Y75" s="5">
        <f t="shared" si="307"/>
        <v>4789266.6636610003</v>
      </c>
      <c r="Z75" s="5">
        <f t="shared" si="312"/>
        <v>4789266.6636610003</v>
      </c>
      <c r="AA75" s="5">
        <f>EIF1516RSG</f>
        <v>19403314.930746</v>
      </c>
      <c r="AC75" s="5">
        <f>HPF1516RSG</f>
        <v>613659.41540299996</v>
      </c>
      <c r="AD75" s="5">
        <f>LLFA1516RSG</f>
        <v>88891.015094999995</v>
      </c>
      <c r="AE75" s="5">
        <f>LDHR1516RSG</f>
        <v>22813000.302739002</v>
      </c>
      <c r="AG75" s="5">
        <f t="shared" si="328"/>
        <v>3346175</v>
      </c>
      <c r="AH75" s="5">
        <f t="shared" si="168"/>
        <v>3346175</v>
      </c>
      <c r="AO75" s="5">
        <f>VLOOKUP(A75,[3]careact_v3!$A$1:$D$154,4,FALSE)</f>
        <v>4285114</v>
      </c>
      <c r="AP75" s="5">
        <f t="shared" ref="AP75" si="347">AO75</f>
        <v>4285114</v>
      </c>
      <c r="AQ75" s="5">
        <f>VLOOKUP(A75,[3]careact_v3!$A$1:$D$154,3,FALSE)</f>
        <v>2292988</v>
      </c>
      <c r="AR75" s="5">
        <f t="shared" ref="AR75" si="348">AQ75</f>
        <v>2292988</v>
      </c>
      <c r="AS75" s="5">
        <f>VLOOKUP(A75,[4]FWMA!$A$1:$C$153,3,FALSE)</f>
        <v>109833</v>
      </c>
      <c r="AT75" s="5">
        <f t="shared" ref="AT75" si="349">AS75</f>
        <v>109833</v>
      </c>
      <c r="AU75" s="5">
        <f>VLOOKUP(A75,[5]SUDS2!$A$1:$C$153,3,FALSE)</f>
        <v>18465.095870000001</v>
      </c>
      <c r="AV75" s="5">
        <f t="shared" ref="AV75" si="350">AU75</f>
        <v>18465.095870000001</v>
      </c>
      <c r="AW75" s="5">
        <f>VLOOKUP(A75,[6]COFA!$A$1:$C$327,3,FALSE)</f>
        <v>693.23</v>
      </c>
      <c r="AX75" s="5">
        <f t="shared" ref="AX75" si="351">AW75</f>
        <v>693.23</v>
      </c>
      <c r="AY75" s="6">
        <f t="shared" si="309"/>
        <v>286789842.79251504</v>
      </c>
      <c r="AZ75" s="6">
        <f t="shared" si="310"/>
        <v>611910532.99081707</v>
      </c>
      <c r="BA75" s="26">
        <f>VLOOKUP(A75,[7]Sheet1!$A$1:$P$742,16,FALSE)</f>
        <v>611993409.64494705</v>
      </c>
      <c r="BB75" s="26" t="b">
        <f t="shared" si="317"/>
        <v>0</v>
      </c>
      <c r="BC75" s="5">
        <f t="shared" ref="BC75" si="352">BC77</f>
        <v>277275647.959526</v>
      </c>
      <c r="BD75" s="5">
        <f t="shared" ref="BD75" si="353">BD76</f>
        <v>47845042.238776006</v>
      </c>
      <c r="BH75" s="5">
        <f t="shared" ref="BH75" si="354">BH77</f>
        <v>250895335.17412797</v>
      </c>
      <c r="BI75" s="5">
        <f t="shared" ref="BI75" si="355">BI76</f>
        <v>35894507.618388005</v>
      </c>
    </row>
    <row r="76" spans="1:64" s="11" customFormat="1" x14ac:dyDescent="0.25">
      <c r="A76" s="8" t="s">
        <v>150</v>
      </c>
      <c r="B76" s="8" t="s">
        <v>151</v>
      </c>
      <c r="C76" s="8" t="s">
        <v>7</v>
      </c>
      <c r="D76" s="8"/>
      <c r="E76" s="8"/>
      <c r="F76" s="37">
        <f>VLOOKUP(A76,[1]Sheet1!$A$6:$C$740,3,FALSE)</f>
        <v>101771730.019172</v>
      </c>
      <c r="G76" s="8"/>
      <c r="H76" s="9"/>
      <c r="I76" s="9">
        <f>LTFUND1516BL</f>
        <v>46854545.339106999</v>
      </c>
      <c r="J76" s="9"/>
      <c r="K76" s="9">
        <f t="shared" si="305"/>
        <v>540631.32558299997</v>
      </c>
      <c r="L76" s="9">
        <f t="shared" si="311"/>
        <v>540631.32558299997</v>
      </c>
      <c r="M76" s="9"/>
      <c r="N76" s="9"/>
      <c r="O76" s="9"/>
      <c r="P76" s="9"/>
      <c r="Q76" s="9">
        <f>HPF1516BL</f>
        <v>449865.57408599998</v>
      </c>
      <c r="R76" s="9"/>
      <c r="S76" s="9"/>
      <c r="T76" s="10">
        <f t="shared" si="306"/>
        <v>47845042.238776006</v>
      </c>
      <c r="U76" s="9"/>
      <c r="V76" s="9"/>
      <c r="W76" s="9">
        <f>LTFUND1516RSG</f>
        <v>34008259.368785001</v>
      </c>
      <c r="X76" s="9"/>
      <c r="Y76" s="9">
        <f t="shared" si="307"/>
        <v>751135.91300900001</v>
      </c>
      <c r="Z76" s="9">
        <f t="shared" si="312"/>
        <v>751135.91300900001</v>
      </c>
      <c r="AA76" s="9"/>
      <c r="AB76" s="9"/>
      <c r="AC76" s="9">
        <f>HPF1516RSG</f>
        <v>613659.41540299996</v>
      </c>
      <c r="AD76" s="9"/>
      <c r="AE76" s="9"/>
      <c r="AF76" s="9"/>
      <c r="AG76" s="9">
        <f t="shared" si="328"/>
        <v>520759.69119099999</v>
      </c>
      <c r="AH76" s="9">
        <f t="shared" si="168"/>
        <v>520759.69119099999</v>
      </c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>
        <f t="shared" ref="AX76" si="356">AW75</f>
        <v>693.23</v>
      </c>
      <c r="AY76" s="10">
        <f t="shared" si="309"/>
        <v>35894507.618388005</v>
      </c>
      <c r="AZ76" s="10">
        <f t="shared" si="310"/>
        <v>83739549.85716401</v>
      </c>
      <c r="BA76" s="26">
        <f>VLOOKUP(A76,[7]Sheet1!$A$1:$P$742,16,FALSE)</f>
        <v>83739549.857163996</v>
      </c>
      <c r="BB76" s="26" t="b">
        <f t="shared" si="317"/>
        <v>1</v>
      </c>
      <c r="BC76" s="9"/>
      <c r="BD76" s="9">
        <f>I76+L76+Q76</f>
        <v>47845042.238776006</v>
      </c>
      <c r="BE76" s="9"/>
      <c r="BF76" s="9"/>
      <c r="BG76" s="9"/>
      <c r="BH76" s="9"/>
      <c r="BI76" s="9">
        <f>W76+Z76+AC76+AH76+AI76+AL76+AN76+AX76</f>
        <v>35894507.618388005</v>
      </c>
      <c r="BJ76" s="9"/>
      <c r="BK76" s="9"/>
      <c r="BL76" s="9"/>
    </row>
    <row r="77" spans="1:64" s="15" customFormat="1" x14ac:dyDescent="0.25">
      <c r="A77" s="12" t="s">
        <v>152</v>
      </c>
      <c r="B77" s="12" t="s">
        <v>153</v>
      </c>
      <c r="C77" s="12" t="s">
        <v>7</v>
      </c>
      <c r="D77" s="12"/>
      <c r="E77" s="12"/>
      <c r="F77" s="38">
        <f>VLOOKUP(A77,[1]Sheet1!$A$6:$C$740,3,FALSE)</f>
        <v>552169088.47638202</v>
      </c>
      <c r="G77" s="12"/>
      <c r="H77" s="13">
        <f>UTFUND1516BL</f>
        <v>239331367.52753001</v>
      </c>
      <c r="I77" s="13"/>
      <c r="J77" s="13"/>
      <c r="K77" s="13">
        <f t="shared" si="305"/>
        <v>2906451.3396239998</v>
      </c>
      <c r="L77" s="13">
        <f t="shared" si="311"/>
        <v>2906451.3396239998</v>
      </c>
      <c r="M77" s="13">
        <f>EIF1516BL</f>
        <v>18941755.899211001</v>
      </c>
      <c r="N77" s="13"/>
      <c r="O77" s="13"/>
      <c r="P77" s="13"/>
      <c r="Q77" s="13"/>
      <c r="R77" s="13">
        <f>LLFA1516BL</f>
        <v>65164.824589999997</v>
      </c>
      <c r="S77" s="13">
        <f>LDHR1516BL</f>
        <v>16030908.368571</v>
      </c>
      <c r="T77" s="14">
        <f t="shared" si="306"/>
        <v>277275647.959526</v>
      </c>
      <c r="U77" s="13">
        <f>LWP1516RSG</f>
        <v>5545942.9647479998</v>
      </c>
      <c r="V77" s="13">
        <f>UTFUND1516RSG</f>
        <v>189474239.80546799</v>
      </c>
      <c r="W77" s="13"/>
      <c r="X77" s="13"/>
      <c r="Y77" s="13">
        <f t="shared" si="307"/>
        <v>4038130.7506530001</v>
      </c>
      <c r="Z77" s="13">
        <f t="shared" si="312"/>
        <v>4038130.7506530001</v>
      </c>
      <c r="AA77" s="13">
        <f>EIF1516RSG</f>
        <v>19403314.930746</v>
      </c>
      <c r="AB77" s="13"/>
      <c r="AC77" s="13"/>
      <c r="AD77" s="13">
        <f>LLFA1516RSG</f>
        <v>88891.015094999995</v>
      </c>
      <c r="AE77" s="13">
        <f>LDHR1516RSG</f>
        <v>22813000.302739002</v>
      </c>
      <c r="AF77" s="13"/>
      <c r="AG77" s="13">
        <f t="shared" si="328"/>
        <v>2825415.3088090001</v>
      </c>
      <c r="AH77" s="13">
        <f t="shared" si="168"/>
        <v>2825415.3088090001</v>
      </c>
      <c r="AI77" s="13"/>
      <c r="AJ77" s="13"/>
      <c r="AK77" s="13"/>
      <c r="AL77" s="13"/>
      <c r="AM77" s="13"/>
      <c r="AN77" s="13"/>
      <c r="AO77" s="13"/>
      <c r="AP77" s="13">
        <f t="shared" ref="AP77" si="357">AO75</f>
        <v>4285114</v>
      </c>
      <c r="AQ77" s="13"/>
      <c r="AR77" s="13">
        <f t="shared" ref="AR77" si="358">AQ75</f>
        <v>2292988</v>
      </c>
      <c r="AS77" s="13"/>
      <c r="AT77" s="13">
        <f t="shared" ref="AT77" si="359">AS75</f>
        <v>109833</v>
      </c>
      <c r="AU77" s="13"/>
      <c r="AV77" s="13">
        <f t="shared" ref="AV77" si="360">AU75</f>
        <v>18465.095870000001</v>
      </c>
      <c r="AW77" s="13"/>
      <c r="AX77" s="13"/>
      <c r="AY77" s="14">
        <f t="shared" si="309"/>
        <v>250895335.174128</v>
      </c>
      <c r="AZ77" s="14">
        <f t="shared" si="310"/>
        <v>528170983.133654</v>
      </c>
      <c r="BA77" s="26">
        <f>VLOOKUP(A77,[7]Sheet1!$A$1:$P$742,16,FALSE)</f>
        <v>528253859.78778303</v>
      </c>
      <c r="BB77" s="26" t="b">
        <f t="shared" si="317"/>
        <v>0</v>
      </c>
      <c r="BC77" s="13">
        <f>H77+L77+M77+R77+S77</f>
        <v>277275647.959526</v>
      </c>
      <c r="BD77" s="13"/>
      <c r="BE77" s="13"/>
      <c r="BF77" s="13"/>
      <c r="BG77" s="13"/>
      <c r="BH77" s="13">
        <f>U77+V77+Z77+AA77+AD77+AE77+AH77+AI77+AJ77+AL77+AN77+AP77+AR77+AT77+AV77</f>
        <v>250895335.17412797</v>
      </c>
      <c r="BI77" s="13"/>
      <c r="BJ77" s="13"/>
      <c r="BK77" s="13"/>
      <c r="BL77" s="13"/>
    </row>
    <row r="78" spans="1:64" x14ac:dyDescent="0.25">
      <c r="A78" s="1" t="s">
        <v>154</v>
      </c>
      <c r="B78" s="1" t="s">
        <v>155</v>
      </c>
      <c r="C78" s="1"/>
      <c r="D78" s="1" t="s">
        <v>7</v>
      </c>
      <c r="E78" s="1"/>
      <c r="F78" s="4">
        <f>VLOOKUP(A78,[1]Sheet1!$A$6:$C$740,3,FALSE)</f>
        <v>152631042.38808301</v>
      </c>
      <c r="G78" s="1"/>
      <c r="H78" s="5">
        <f>UTFUND1516BL</f>
        <v>55162867.426537</v>
      </c>
      <c r="I78" s="5">
        <f>LTFUND1516BL</f>
        <v>11702596.757037999</v>
      </c>
      <c r="K78" s="5">
        <f t="shared" si="305"/>
        <v>1222922.944258</v>
      </c>
      <c r="L78" s="5">
        <f t="shared" si="311"/>
        <v>1222922.944258</v>
      </c>
      <c r="M78" s="5">
        <f>EIF1516BL</f>
        <v>4597187.7216130001</v>
      </c>
      <c r="Q78" s="5">
        <f>HPF1516BL</f>
        <v>44767.819431000004</v>
      </c>
      <c r="R78" s="5">
        <f>LLFA1516BL</f>
        <v>52878.972309999997</v>
      </c>
      <c r="S78" s="5">
        <f>LDHR1516BL</f>
        <v>609702.43692799995</v>
      </c>
      <c r="T78" s="6">
        <f t="shared" si="306"/>
        <v>73392924.078115001</v>
      </c>
      <c r="U78" s="5">
        <f>LWP1516RSG</f>
        <v>1074897.1265139999</v>
      </c>
      <c r="V78" s="5">
        <f>UTFUND1516RSG</f>
        <v>43874800.018449999</v>
      </c>
      <c r="W78" s="5">
        <f>LTFUND1516RSG</f>
        <v>8494052.0267830007</v>
      </c>
      <c r="Y78" s="5">
        <f t="shared" si="307"/>
        <v>1699090.1170650001</v>
      </c>
      <c r="Z78" s="5">
        <f t="shared" si="312"/>
        <v>1699090.1170650001</v>
      </c>
      <c r="AA78" s="5">
        <f>EIF1516RSG</f>
        <v>4709208.6727780001</v>
      </c>
      <c r="AC78" s="5">
        <f>HPF1516RSG</f>
        <v>61067.562141000002</v>
      </c>
      <c r="AD78" s="5">
        <f>LLFA1516RSG</f>
        <v>72131.944732999997</v>
      </c>
      <c r="AE78" s="5">
        <f>LDHR1516RSG</f>
        <v>867645.27364399994</v>
      </c>
      <c r="AG78" s="5">
        <f t="shared" si="328"/>
        <v>1207522</v>
      </c>
      <c r="AH78" s="5">
        <f t="shared" si="168"/>
        <v>1207522</v>
      </c>
      <c r="AJ78" s="5">
        <f t="shared" ref="AJ78:AJ80" si="361">CRC1516RSG</f>
        <v>-209009</v>
      </c>
      <c r="AO78" s="5">
        <f>VLOOKUP(A78,[3]careact_v3!$A$1:$D$154,4,FALSE)</f>
        <v>1186808</v>
      </c>
      <c r="AP78" s="5">
        <f t="shared" ref="AP78" si="362">AO78</f>
        <v>1186808</v>
      </c>
      <c r="AQ78" s="5">
        <f>VLOOKUP(A78,[3]careact_v3!$A$1:$D$154,3,FALSE)</f>
        <v>772979</v>
      </c>
      <c r="AR78" s="5">
        <f t="shared" ref="AR78" si="363">AQ78</f>
        <v>772979</v>
      </c>
      <c r="AS78" s="5">
        <f>VLOOKUP(A78,[4]FWMA!$A$1:$C$153,3,FALSE)</f>
        <v>40925</v>
      </c>
      <c r="AT78" s="5">
        <f t="shared" ref="AT78" si="364">AS78</f>
        <v>40925</v>
      </c>
      <c r="AU78" s="5">
        <f>VLOOKUP(A78,[5]SUDS2!$A$1:$C$153,3,FALSE)</f>
        <v>9232.5479369999994</v>
      </c>
      <c r="AV78" s="5">
        <f t="shared" ref="AV78" si="365">AU78</f>
        <v>9232.5479369999994</v>
      </c>
      <c r="AW78" s="5">
        <f>VLOOKUP(A78,[6]COFA!$A$1:$C$327,3,FALSE)</f>
        <v>693.23</v>
      </c>
      <c r="AX78" s="5">
        <f t="shared" ref="AX78" si="366">AW78</f>
        <v>693.23</v>
      </c>
      <c r="AY78" s="6">
        <f t="shared" si="309"/>
        <v>63862043.52004499</v>
      </c>
      <c r="AZ78" s="6">
        <f t="shared" si="310"/>
        <v>137254967.59816</v>
      </c>
      <c r="BA78" s="26">
        <f>VLOOKUP(A78,[7]Sheet1!$A$1:$P$742,16,FALSE)</f>
        <v>137322830.450223</v>
      </c>
      <c r="BB78" s="26" t="b">
        <f t="shared" si="317"/>
        <v>0</v>
      </c>
      <c r="BC78" s="5">
        <f t="shared" ref="BC78" si="367">BC80</f>
        <v>61435152.93752899</v>
      </c>
      <c r="BD78" s="5">
        <f t="shared" ref="BD78" si="368">BD79</f>
        <v>11957771.140584998</v>
      </c>
      <c r="BH78" s="5">
        <f t="shared" ref="BH78" si="369">BH80</f>
        <v>54814252.692153007</v>
      </c>
      <c r="BI78" s="5">
        <f t="shared" ref="BI78" si="370">BI79</f>
        <v>9047790.8278920017</v>
      </c>
    </row>
    <row r="79" spans="1:64" s="11" customFormat="1" x14ac:dyDescent="0.25">
      <c r="A79" s="8" t="s">
        <v>156</v>
      </c>
      <c r="B79" s="8" t="s">
        <v>157</v>
      </c>
      <c r="C79" s="8" t="s">
        <v>7</v>
      </c>
      <c r="D79" s="8"/>
      <c r="E79" s="8"/>
      <c r="F79" s="37">
        <f>VLOOKUP(A79,[1]Sheet1!$A$6:$C$740,3,FALSE)</f>
        <v>25235277.748208001</v>
      </c>
      <c r="G79" s="8"/>
      <c r="H79" s="9"/>
      <c r="I79" s="9">
        <f>LTFUND1516BL</f>
        <v>11702596.757037999</v>
      </c>
      <c r="J79" s="9"/>
      <c r="K79" s="9">
        <f t="shared" si="305"/>
        <v>210406.56411599999</v>
      </c>
      <c r="L79" s="9">
        <f t="shared" si="311"/>
        <v>210406.56411599999</v>
      </c>
      <c r="M79" s="9"/>
      <c r="N79" s="9"/>
      <c r="O79" s="9"/>
      <c r="P79" s="9"/>
      <c r="Q79" s="9">
        <f>HPF1516BL</f>
        <v>44767.819431000004</v>
      </c>
      <c r="R79" s="9"/>
      <c r="S79" s="9"/>
      <c r="T79" s="10">
        <f t="shared" si="306"/>
        <v>11957771.140584998</v>
      </c>
      <c r="U79" s="9"/>
      <c r="V79" s="9"/>
      <c r="W79" s="9">
        <f>LTFUND1516RSG</f>
        <v>8494052.0267830007</v>
      </c>
      <c r="X79" s="9"/>
      <c r="Y79" s="9">
        <f t="shared" si="307"/>
        <v>292332.166417</v>
      </c>
      <c r="Z79" s="9">
        <f t="shared" si="312"/>
        <v>292332.166417</v>
      </c>
      <c r="AA79" s="9"/>
      <c r="AB79" s="9"/>
      <c r="AC79" s="9">
        <f>HPF1516RSG</f>
        <v>61067.562141000002</v>
      </c>
      <c r="AD79" s="9"/>
      <c r="AE79" s="9"/>
      <c r="AF79" s="9"/>
      <c r="AG79" s="9">
        <f t="shared" si="328"/>
        <v>199645.84255100001</v>
      </c>
      <c r="AH79" s="9">
        <f t="shared" si="168"/>
        <v>199645.84255100001</v>
      </c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>
        <f t="shared" ref="AX79" si="371">AW78</f>
        <v>693.23</v>
      </c>
      <c r="AY79" s="10">
        <f t="shared" si="309"/>
        <v>9047790.8278920017</v>
      </c>
      <c r="AZ79" s="10">
        <f t="shared" si="310"/>
        <v>21005561.968477</v>
      </c>
      <c r="BA79" s="26">
        <f>VLOOKUP(A79,[7]Sheet1!$A$1:$P$742,16,FALSE)</f>
        <v>21005561.968478002</v>
      </c>
      <c r="BB79" s="26" t="b">
        <f t="shared" si="317"/>
        <v>1</v>
      </c>
      <c r="BC79" s="9"/>
      <c r="BD79" s="9">
        <f>I79+L79+Q79</f>
        <v>11957771.140584998</v>
      </c>
      <c r="BE79" s="9"/>
      <c r="BF79" s="9"/>
      <c r="BG79" s="9"/>
      <c r="BH79" s="9"/>
      <c r="BI79" s="9">
        <f>W79+Z79+AC79+AH79+AI79+AL79+AN79+AX79</f>
        <v>9047790.8278920017</v>
      </c>
      <c r="BJ79" s="9"/>
      <c r="BK79" s="9"/>
      <c r="BL79" s="9"/>
    </row>
    <row r="80" spans="1:64" s="15" customFormat="1" x14ac:dyDescent="0.25">
      <c r="A80" s="12" t="s">
        <v>158</v>
      </c>
      <c r="B80" s="12" t="s">
        <v>159</v>
      </c>
      <c r="C80" s="12" t="s">
        <v>7</v>
      </c>
      <c r="D80" s="12"/>
      <c r="E80" s="12"/>
      <c r="F80" s="38">
        <f>VLOOKUP(A80,[1]Sheet1!$A$6:$C$740,3,FALSE)</f>
        <v>127395764.63987499</v>
      </c>
      <c r="G80" s="12"/>
      <c r="H80" s="13">
        <f>UTFUND1516BL</f>
        <v>55162867.426537</v>
      </c>
      <c r="I80" s="13"/>
      <c r="J80" s="13"/>
      <c r="K80" s="13">
        <f t="shared" si="305"/>
        <v>1012516.380141</v>
      </c>
      <c r="L80" s="13">
        <f t="shared" si="311"/>
        <v>1012516.380141</v>
      </c>
      <c r="M80" s="13">
        <f>EIF1516BL</f>
        <v>4597187.7216130001</v>
      </c>
      <c r="N80" s="13"/>
      <c r="O80" s="13"/>
      <c r="P80" s="13"/>
      <c r="Q80" s="13"/>
      <c r="R80" s="13">
        <f>LLFA1516BL</f>
        <v>52878.972309999997</v>
      </c>
      <c r="S80" s="13">
        <f>LDHR1516BL</f>
        <v>609702.43692799995</v>
      </c>
      <c r="T80" s="14">
        <f t="shared" si="306"/>
        <v>61435152.937528998</v>
      </c>
      <c r="U80" s="13">
        <f>LWP1516RSG</f>
        <v>1074897.1265139999</v>
      </c>
      <c r="V80" s="13">
        <f>UTFUND1516RSG</f>
        <v>43874800.018449999</v>
      </c>
      <c r="W80" s="13"/>
      <c r="X80" s="13"/>
      <c r="Y80" s="13">
        <f t="shared" si="307"/>
        <v>1406757.950648</v>
      </c>
      <c r="Z80" s="13">
        <f t="shared" si="312"/>
        <v>1406757.950648</v>
      </c>
      <c r="AA80" s="13">
        <f>EIF1516RSG</f>
        <v>4709208.6727780001</v>
      </c>
      <c r="AB80" s="13"/>
      <c r="AC80" s="13"/>
      <c r="AD80" s="13">
        <f>LLFA1516RSG</f>
        <v>72131.944732999997</v>
      </c>
      <c r="AE80" s="13">
        <f>LDHR1516RSG</f>
        <v>867645.27364399994</v>
      </c>
      <c r="AF80" s="13"/>
      <c r="AG80" s="13">
        <f t="shared" si="328"/>
        <v>1007876.157449</v>
      </c>
      <c r="AH80" s="13">
        <f t="shared" si="168"/>
        <v>1007876.157449</v>
      </c>
      <c r="AI80" s="13"/>
      <c r="AJ80" s="13">
        <f t="shared" si="361"/>
        <v>-209009</v>
      </c>
      <c r="AK80" s="13"/>
      <c r="AL80" s="13"/>
      <c r="AM80" s="13"/>
      <c r="AN80" s="13"/>
      <c r="AO80" s="13"/>
      <c r="AP80" s="13">
        <f t="shared" ref="AP80" si="372">AO78</f>
        <v>1186808</v>
      </c>
      <c r="AQ80" s="13"/>
      <c r="AR80" s="13">
        <f t="shared" ref="AR80" si="373">AQ78</f>
        <v>772979</v>
      </c>
      <c r="AS80" s="13"/>
      <c r="AT80" s="13">
        <f t="shared" ref="AT80" si="374">AS78</f>
        <v>40925</v>
      </c>
      <c r="AU80" s="13"/>
      <c r="AV80" s="13">
        <f t="shared" ref="AV80" si="375">AU78</f>
        <v>9232.5479369999994</v>
      </c>
      <c r="AW80" s="13"/>
      <c r="AX80" s="13"/>
      <c r="AY80" s="14">
        <f t="shared" si="309"/>
        <v>54814252.692153007</v>
      </c>
      <c r="AZ80" s="14">
        <f t="shared" si="310"/>
        <v>116249405.629682</v>
      </c>
      <c r="BA80" s="26">
        <f>VLOOKUP(A80,[7]Sheet1!$A$1:$P$742,16,FALSE)</f>
        <v>116317268.481746</v>
      </c>
      <c r="BB80" s="26" t="b">
        <f t="shared" si="317"/>
        <v>0</v>
      </c>
      <c r="BC80" s="13">
        <f>H80+L80+M80+R80+S80</f>
        <v>61435152.93752899</v>
      </c>
      <c r="BD80" s="13"/>
      <c r="BE80" s="13"/>
      <c r="BF80" s="13"/>
      <c r="BG80" s="13"/>
      <c r="BH80" s="13">
        <f>U80+V80+Z80+AA80+AD80+AE80+AH80+AI80+AJ80+AL80+AN80+AP80+AR80+AT80+AV80</f>
        <v>54814252.692153007</v>
      </c>
      <c r="BI80" s="13"/>
      <c r="BJ80" s="13"/>
      <c r="BK80" s="13"/>
      <c r="BL80" s="13"/>
    </row>
    <row r="81" spans="1:64" x14ac:dyDescent="0.25">
      <c r="A81" s="1" t="s">
        <v>160</v>
      </c>
      <c r="B81" s="1" t="s">
        <v>161</v>
      </c>
      <c r="C81" s="1"/>
      <c r="D81" s="1" t="s">
        <v>7</v>
      </c>
      <c r="E81" s="1"/>
      <c r="F81" s="4">
        <f>VLOOKUP(A81,[1]Sheet1!$A$6:$C$740,3,FALSE)</f>
        <v>120154159.017445</v>
      </c>
      <c r="G81" s="1"/>
      <c r="H81" s="5">
        <f>UTFUND1516BL</f>
        <v>45293844.115886003</v>
      </c>
      <c r="I81" s="5">
        <f>LTFUND1516BL</f>
        <v>8123991.9404330002</v>
      </c>
      <c r="K81" s="5">
        <f t="shared" si="305"/>
        <v>1148078.4453100001</v>
      </c>
      <c r="L81" s="5">
        <f t="shared" si="311"/>
        <v>1148078.4453100001</v>
      </c>
      <c r="M81" s="5">
        <f>EIF1516BL</f>
        <v>3852509.2395100002</v>
      </c>
      <c r="Q81" s="5">
        <f>HPF1516BL</f>
        <v>58387.682831999999</v>
      </c>
      <c r="R81" s="5">
        <f>LLFA1516BL</f>
        <v>51052.696971999998</v>
      </c>
      <c r="S81" s="5">
        <f>LDHR1516BL</f>
        <v>3985913.9972359999</v>
      </c>
      <c r="T81" s="6">
        <f t="shared" si="306"/>
        <v>62513778.118179001</v>
      </c>
      <c r="U81" s="5">
        <f>LWP1516RSG</f>
        <v>622985.23207000003</v>
      </c>
      <c r="V81" s="5">
        <f>UTFUND1516RSG</f>
        <v>36284896.292609997</v>
      </c>
      <c r="W81" s="5">
        <f>LTFUND1516RSG</f>
        <v>5896606.6796850003</v>
      </c>
      <c r="Y81" s="5">
        <f t="shared" si="307"/>
        <v>1595103.558405</v>
      </c>
      <c r="Z81" s="5">
        <f t="shared" si="312"/>
        <v>1595103.558405</v>
      </c>
      <c r="AA81" s="5">
        <f>EIF1516RSG</f>
        <v>3946384.4030920002</v>
      </c>
      <c r="AC81" s="5">
        <f>HPF1516RSG</f>
        <v>79646.350770999998</v>
      </c>
      <c r="AD81" s="5">
        <f>LLFA1516RSG</f>
        <v>69640.731570999997</v>
      </c>
      <c r="AE81" s="5">
        <f>LDHR1516RSG</f>
        <v>5672208.6568670003</v>
      </c>
      <c r="AG81" s="5">
        <f t="shared" si="328"/>
        <v>2281106</v>
      </c>
      <c r="AH81" s="5">
        <f t="shared" si="168"/>
        <v>2281106</v>
      </c>
      <c r="AK81" s="5">
        <f>VLOOKUP(A81,[2]CTF1516!$A$1:$C$235,3,FALSE)</f>
        <v>1149345</v>
      </c>
      <c r="AL81" s="5">
        <f t="shared" ref="AL81" si="376">SUM(AL82:AL83)</f>
        <v>1149345</v>
      </c>
      <c r="AO81" s="5">
        <f>VLOOKUP(A81,[3]careact_v3!$A$1:$D$154,4,FALSE)</f>
        <v>1194888</v>
      </c>
      <c r="AP81" s="5">
        <f t="shared" ref="AP81" si="377">AO81</f>
        <v>1194888</v>
      </c>
      <c r="AQ81" s="5">
        <f>VLOOKUP(A81,[3]careact_v3!$A$1:$D$154,3,FALSE)</f>
        <v>821467</v>
      </c>
      <c r="AR81" s="5">
        <f t="shared" ref="AR81" si="378">AQ81</f>
        <v>821467</v>
      </c>
      <c r="AS81" s="5">
        <f>VLOOKUP(A81,[4]FWMA!$A$1:$C$153,3,FALSE)</f>
        <v>30573</v>
      </c>
      <c r="AT81" s="5">
        <f t="shared" ref="AT81" si="379">AS81</f>
        <v>30573</v>
      </c>
      <c r="AU81" s="5">
        <f>VLOOKUP(A81,[5]SUDS2!$A$1:$C$153,3,FALSE)</f>
        <v>13848.821900000001</v>
      </c>
      <c r="AV81" s="5">
        <f t="shared" ref="AV81" si="380">AU81</f>
        <v>13848.821900000001</v>
      </c>
      <c r="AW81" s="5">
        <f>VLOOKUP(A81,[6]COFA!$A$1:$C$327,3,FALSE)</f>
        <v>693.23</v>
      </c>
      <c r="AX81" s="5">
        <f t="shared" ref="AX81" si="381">AW81</f>
        <v>693.23</v>
      </c>
      <c r="AY81" s="6">
        <f t="shared" si="309"/>
        <v>59659392.956970997</v>
      </c>
      <c r="AZ81" s="6">
        <f t="shared" si="310"/>
        <v>122173171.07515</v>
      </c>
      <c r="BA81" s="26">
        <f>VLOOKUP(A81,[7]Sheet1!$A$1:$P$742,16,FALSE)</f>
        <v>122248540.82325201</v>
      </c>
      <c r="BB81" s="26" t="b">
        <f t="shared" si="317"/>
        <v>0</v>
      </c>
      <c r="BC81" s="5">
        <f t="shared" ref="BC81" si="382">BC83</f>
        <v>54160976.461796001</v>
      </c>
      <c r="BD81" s="5">
        <f t="shared" ref="BD81" si="383">BD82</f>
        <v>8352801.6563830003</v>
      </c>
      <c r="BH81" s="5">
        <f t="shared" ref="BH81" si="384">BH83</f>
        <v>52960944.863585129</v>
      </c>
      <c r="BI81" s="5">
        <f t="shared" ref="BI81" si="385">BI82</f>
        <v>6698448.0933858547</v>
      </c>
    </row>
    <row r="82" spans="1:64" s="11" customFormat="1" x14ac:dyDescent="0.25">
      <c r="A82" s="8" t="s">
        <v>162</v>
      </c>
      <c r="B82" s="8" t="s">
        <v>163</v>
      </c>
      <c r="C82" s="8" t="s">
        <v>7</v>
      </c>
      <c r="D82" s="8"/>
      <c r="E82" s="8"/>
      <c r="F82" s="37">
        <f>VLOOKUP(A82,[1]Sheet1!$A$6:$C$740,3,FALSE)</f>
        <v>16977788.684254002</v>
      </c>
      <c r="G82" s="8"/>
      <c r="H82" s="9"/>
      <c r="I82" s="9">
        <f>LTFUND1516BL</f>
        <v>8123991.9404330002</v>
      </c>
      <c r="J82" s="9"/>
      <c r="K82" s="9">
        <f t="shared" si="305"/>
        <v>170422.03311799999</v>
      </c>
      <c r="L82" s="9">
        <f t="shared" si="311"/>
        <v>170422.03311799999</v>
      </c>
      <c r="M82" s="9"/>
      <c r="N82" s="9"/>
      <c r="O82" s="9"/>
      <c r="P82" s="9"/>
      <c r="Q82" s="9">
        <f>HPF1516BL</f>
        <v>58387.682831999999</v>
      </c>
      <c r="R82" s="9"/>
      <c r="S82" s="9"/>
      <c r="T82" s="10">
        <f t="shared" si="306"/>
        <v>8352801.6563830003</v>
      </c>
      <c r="U82" s="9"/>
      <c r="V82" s="9"/>
      <c r="W82" s="9">
        <f>LTFUND1516RSG</f>
        <v>5896606.6796850003</v>
      </c>
      <c r="X82" s="9"/>
      <c r="Y82" s="9">
        <f t="shared" si="307"/>
        <v>236778.93489599999</v>
      </c>
      <c r="Z82" s="9">
        <f t="shared" si="312"/>
        <v>236778.93489599999</v>
      </c>
      <c r="AA82" s="9"/>
      <c r="AB82" s="9"/>
      <c r="AC82" s="9">
        <f>HPF1516RSG</f>
        <v>79646.350770999998</v>
      </c>
      <c r="AD82" s="9"/>
      <c r="AE82" s="9"/>
      <c r="AF82" s="9"/>
      <c r="AG82" s="9">
        <f t="shared" si="328"/>
        <v>322320.39199599996</v>
      </c>
      <c r="AH82" s="9">
        <f t="shared" si="168"/>
        <v>322320.39199599996</v>
      </c>
      <c r="AI82" s="9"/>
      <c r="AJ82" s="9"/>
      <c r="AK82" s="9"/>
      <c r="AL82" s="9">
        <f>F82/F81*AK81</f>
        <v>162402.50603785427</v>
      </c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>
        <f t="shared" ref="AX82" si="386">AW81</f>
        <v>693.23</v>
      </c>
      <c r="AY82" s="10">
        <f t="shared" si="309"/>
        <v>6698448.0933858547</v>
      </c>
      <c r="AZ82" s="10">
        <f t="shared" si="310"/>
        <v>15051249.749768855</v>
      </c>
      <c r="BA82" s="26">
        <f>VLOOKUP(A82,[7]Sheet1!$A$1:$P$742,16,FALSE)</f>
        <v>15051249.749769</v>
      </c>
      <c r="BB82" s="26" t="b">
        <f t="shared" si="317"/>
        <v>1</v>
      </c>
      <c r="BC82" s="9"/>
      <c r="BD82" s="9">
        <f>I82+L82+Q82</f>
        <v>8352801.6563830003</v>
      </c>
      <c r="BE82" s="9"/>
      <c r="BF82" s="9"/>
      <c r="BG82" s="9"/>
      <c r="BH82" s="9"/>
      <c r="BI82" s="9">
        <f>W82+Z82+AC82+AH82+AI82+AL82+AN82+AX82</f>
        <v>6698448.0933858547</v>
      </c>
      <c r="BJ82" s="9"/>
      <c r="BK82" s="9"/>
      <c r="BL82" s="9"/>
    </row>
    <row r="83" spans="1:64" s="15" customFormat="1" x14ac:dyDescent="0.25">
      <c r="A83" s="12" t="s">
        <v>164</v>
      </c>
      <c r="B83" s="12" t="s">
        <v>165</v>
      </c>
      <c r="C83" s="12" t="s">
        <v>7</v>
      </c>
      <c r="D83" s="12"/>
      <c r="E83" s="12"/>
      <c r="F83" s="38">
        <f>VLOOKUP(A83,[1]Sheet1!$A$6:$C$740,3,FALSE)</f>
        <v>103176370.33319101</v>
      </c>
      <c r="G83" s="12"/>
      <c r="H83" s="13">
        <f>UTFUND1516BL</f>
        <v>45293844.115886003</v>
      </c>
      <c r="I83" s="13"/>
      <c r="J83" s="13"/>
      <c r="K83" s="13">
        <f t="shared" si="305"/>
        <v>977656.41219199996</v>
      </c>
      <c r="L83" s="13">
        <f t="shared" si="311"/>
        <v>977656.41219199996</v>
      </c>
      <c r="M83" s="13">
        <f>EIF1516BL</f>
        <v>3852509.2395100002</v>
      </c>
      <c r="N83" s="13"/>
      <c r="O83" s="13"/>
      <c r="P83" s="13"/>
      <c r="Q83" s="13"/>
      <c r="R83" s="13">
        <f>LLFA1516BL</f>
        <v>51052.696971999998</v>
      </c>
      <c r="S83" s="13">
        <f>LDHR1516BL</f>
        <v>3985913.9972359999</v>
      </c>
      <c r="T83" s="14">
        <f t="shared" si="306"/>
        <v>54160976.461796001</v>
      </c>
      <c r="U83" s="13">
        <f>LWP1516RSG</f>
        <v>622985.23207000003</v>
      </c>
      <c r="V83" s="13">
        <f>UTFUND1516RSG</f>
        <v>36284896.292609997</v>
      </c>
      <c r="W83" s="13"/>
      <c r="X83" s="13"/>
      <c r="Y83" s="13">
        <f t="shared" si="307"/>
        <v>1358324.6235090001</v>
      </c>
      <c r="Z83" s="13">
        <f t="shared" si="312"/>
        <v>1358324.6235090001</v>
      </c>
      <c r="AA83" s="13">
        <f>EIF1516RSG</f>
        <v>3946384.4030920002</v>
      </c>
      <c r="AB83" s="13"/>
      <c r="AC83" s="13"/>
      <c r="AD83" s="13">
        <f>LLFA1516RSG</f>
        <v>69640.731570999997</v>
      </c>
      <c r="AE83" s="13">
        <f>LDHR1516RSG</f>
        <v>5672208.6568670003</v>
      </c>
      <c r="AF83" s="13"/>
      <c r="AG83" s="13">
        <f t="shared" si="328"/>
        <v>1958785.608004</v>
      </c>
      <c r="AH83" s="13">
        <f t="shared" si="168"/>
        <v>1958785.608004</v>
      </c>
      <c r="AI83" s="13"/>
      <c r="AJ83" s="13"/>
      <c r="AK83" s="13"/>
      <c r="AL83" s="13">
        <f>F83/F81*AK81</f>
        <v>986942.49396214576</v>
      </c>
      <c r="AM83" s="13"/>
      <c r="AN83" s="13"/>
      <c r="AO83" s="13"/>
      <c r="AP83" s="13">
        <f t="shared" ref="AP83" si="387">AO81</f>
        <v>1194888</v>
      </c>
      <c r="AQ83" s="13"/>
      <c r="AR83" s="13">
        <f t="shared" ref="AR83" si="388">AQ81</f>
        <v>821467</v>
      </c>
      <c r="AS83" s="13"/>
      <c r="AT83" s="13">
        <f t="shared" ref="AT83" si="389">AS81</f>
        <v>30573</v>
      </c>
      <c r="AU83" s="13"/>
      <c r="AV83" s="13">
        <f t="shared" ref="AV83" si="390">AU81</f>
        <v>13848.821900000001</v>
      </c>
      <c r="AW83" s="13"/>
      <c r="AX83" s="13"/>
      <c r="AY83" s="14">
        <f t="shared" si="309"/>
        <v>52960944.863585144</v>
      </c>
      <c r="AZ83" s="14">
        <f t="shared" si="310"/>
        <v>107121921.32538114</v>
      </c>
      <c r="BA83" s="26">
        <f>VLOOKUP(A83,[7]Sheet1!$A$1:$P$742,16,FALSE)</f>
        <v>107197291.07348201</v>
      </c>
      <c r="BB83" s="26" t="b">
        <f t="shared" si="317"/>
        <v>0</v>
      </c>
      <c r="BC83" s="13">
        <f>H83+L83+M83+R83+S83</f>
        <v>54160976.461796001</v>
      </c>
      <c r="BD83" s="13"/>
      <c r="BE83" s="13"/>
      <c r="BF83" s="13"/>
      <c r="BG83" s="13"/>
      <c r="BH83" s="13">
        <f>U83+V83+Z83+AA83+AD83+AE83+AH83+AI83+AJ83+AL83+AN83+AP83+AR83+AT83+AV83</f>
        <v>52960944.863585129</v>
      </c>
      <c r="BI83" s="13"/>
      <c r="BJ83" s="13"/>
      <c r="BK83" s="13"/>
      <c r="BL83" s="13"/>
    </row>
    <row r="84" spans="1:64" x14ac:dyDescent="0.25">
      <c r="A84" s="1" t="s">
        <v>166</v>
      </c>
      <c r="B84" s="1" t="s">
        <v>167</v>
      </c>
      <c r="C84" s="1"/>
      <c r="D84" s="1" t="s">
        <v>7</v>
      </c>
      <c r="E84" s="1"/>
      <c r="F84" s="4">
        <f>VLOOKUP(A84,[1]Sheet1!$A$6:$C$740,3,FALSE)</f>
        <v>183094490.31525001</v>
      </c>
      <c r="G84" s="1"/>
      <c r="H84" s="5">
        <f>UTFUND1516BL</f>
        <v>67936722.181378007</v>
      </c>
      <c r="I84" s="5">
        <f>LTFUND1516BL</f>
        <v>11887277.034583</v>
      </c>
      <c r="K84" s="5">
        <f t="shared" si="305"/>
        <v>1046427.9599510001</v>
      </c>
      <c r="L84" s="5">
        <f t="shared" si="311"/>
        <v>1046427.9599510001</v>
      </c>
      <c r="M84" s="5">
        <f>EIF1516BL</f>
        <v>5535280.1334929997</v>
      </c>
      <c r="Q84" s="5">
        <f>HPF1516BL</f>
        <v>32386.087695999999</v>
      </c>
      <c r="R84" s="5">
        <f>LLFA1516BL</f>
        <v>52090.353413999997</v>
      </c>
      <c r="S84" s="5">
        <f>LDHR1516BL</f>
        <v>5870090.5655479999</v>
      </c>
      <c r="T84" s="6">
        <f t="shared" si="306"/>
        <v>92360274.316063002</v>
      </c>
      <c r="U84" s="5">
        <f>LWP1516RSG</f>
        <v>1199267.6914349999</v>
      </c>
      <c r="V84" s="5">
        <f>UTFUND1516RSG</f>
        <v>54159259.331136003</v>
      </c>
      <c r="W84" s="5">
        <f>LTFUND1516RSG</f>
        <v>8628097.8217769992</v>
      </c>
      <c r="Y84" s="5">
        <f t="shared" si="307"/>
        <v>1453873.617567</v>
      </c>
      <c r="Z84" s="5">
        <f t="shared" si="312"/>
        <v>1453873.617567</v>
      </c>
      <c r="AA84" s="5">
        <f>EIF1516RSG</f>
        <v>5670159.843235</v>
      </c>
      <c r="AC84" s="5">
        <f>HPF1516RSG</f>
        <v>44177.702824</v>
      </c>
      <c r="AD84" s="5">
        <f>LLFA1516RSG</f>
        <v>71056.193595000004</v>
      </c>
      <c r="AE84" s="5">
        <f>LDHR1516RSG</f>
        <v>8353511.5272380002</v>
      </c>
      <c r="AG84" s="5">
        <f t="shared" si="328"/>
        <v>2081618</v>
      </c>
      <c r="AH84" s="5">
        <f t="shared" si="168"/>
        <v>2081618</v>
      </c>
      <c r="AK84" s="5">
        <f>VLOOKUP(A84,[2]CTF1516!$A$1:$C$235,3,FALSE)</f>
        <v>1050957</v>
      </c>
      <c r="AL84" s="5">
        <f t="shared" ref="AL84" si="391">SUM(AL85:AL86)</f>
        <v>1050957.0000000056</v>
      </c>
      <c r="AO84" s="5">
        <f>VLOOKUP(A84,[3]careact_v3!$A$1:$D$154,4,FALSE)</f>
        <v>1413957</v>
      </c>
      <c r="AP84" s="5">
        <f t="shared" ref="AP84" si="392">AO84</f>
        <v>1413957</v>
      </c>
      <c r="AQ84" s="5">
        <f>VLOOKUP(A84,[3]careact_v3!$A$1:$D$154,3,FALSE)</f>
        <v>736691</v>
      </c>
      <c r="AR84" s="5">
        <f t="shared" ref="AR84" si="393">AQ84</f>
        <v>736691</v>
      </c>
      <c r="AS84" s="5">
        <f>VLOOKUP(A84,[4]FWMA!$A$1:$C$153,3,FALSE)</f>
        <v>36420</v>
      </c>
      <c r="AT84" s="5">
        <f t="shared" ref="AT84" si="394">AS84</f>
        <v>36420</v>
      </c>
      <c r="AU84" s="5">
        <f>VLOOKUP(A84,[5]SUDS2!$A$1:$C$153,3,FALSE)</f>
        <v>9232.5479369999994</v>
      </c>
      <c r="AV84" s="5">
        <f t="shared" ref="AV84" si="395">AU84</f>
        <v>9232.5479369999994</v>
      </c>
      <c r="AW84" s="5">
        <f>VLOOKUP(A84,[6]COFA!$A$1:$C$327,3,FALSE)</f>
        <v>693.23</v>
      </c>
      <c r="AX84" s="5">
        <f t="shared" ref="AX84" si="396">AW84</f>
        <v>693.23</v>
      </c>
      <c r="AY84" s="6">
        <f t="shared" si="309"/>
        <v>84908972.506744012</v>
      </c>
      <c r="AZ84" s="6">
        <f t="shared" si="310"/>
        <v>177269246.82280701</v>
      </c>
      <c r="BA84" s="26">
        <f>VLOOKUP(A84,[7]Sheet1!$A$1:$P$742,16,FALSE)</f>
        <v>177337109.67487001</v>
      </c>
      <c r="BB84" s="26" t="b">
        <f t="shared" si="317"/>
        <v>0</v>
      </c>
      <c r="BC84" s="5">
        <f t="shared" ref="BC84" si="397">BC86</f>
        <v>80293975.568021014</v>
      </c>
      <c r="BD84" s="5">
        <f t="shared" ref="BD84" si="398">BD85</f>
        <v>12066298.748042</v>
      </c>
      <c r="BH84" s="5">
        <f t="shared" ref="BH84" si="399">BH86</f>
        <v>75590611.740950882</v>
      </c>
      <c r="BI84" s="5">
        <f t="shared" ref="BI84" si="400">BI85</f>
        <v>9318360.7657931354</v>
      </c>
    </row>
    <row r="85" spans="1:64" s="11" customFormat="1" x14ac:dyDescent="0.25">
      <c r="A85" s="8" t="s">
        <v>168</v>
      </c>
      <c r="B85" s="8" t="s">
        <v>169</v>
      </c>
      <c r="C85" s="8" t="s">
        <v>7</v>
      </c>
      <c r="D85" s="8"/>
      <c r="E85" s="8"/>
      <c r="F85" s="37">
        <f>VLOOKUP(A85,[1]Sheet1!$A$6:$C$740,3,FALSE)</f>
        <v>25814457.262736998</v>
      </c>
      <c r="G85" s="8"/>
      <c r="H85" s="9"/>
      <c r="I85" s="9">
        <f>LTFUND1516BL</f>
        <v>11887277.034583</v>
      </c>
      <c r="J85" s="9"/>
      <c r="K85" s="9">
        <f t="shared" si="305"/>
        <v>146635.62576299999</v>
      </c>
      <c r="L85" s="9">
        <f t="shared" si="311"/>
        <v>146635.62576299999</v>
      </c>
      <c r="M85" s="9"/>
      <c r="N85" s="9"/>
      <c r="O85" s="9"/>
      <c r="P85" s="9"/>
      <c r="Q85" s="9">
        <f>HPF1516BL</f>
        <v>32386.087695999999</v>
      </c>
      <c r="R85" s="9"/>
      <c r="S85" s="9"/>
      <c r="T85" s="10">
        <f t="shared" si="306"/>
        <v>12066298.748042</v>
      </c>
      <c r="U85" s="9"/>
      <c r="V85" s="9"/>
      <c r="W85" s="9">
        <f>LTFUND1516RSG</f>
        <v>8628097.8217769992</v>
      </c>
      <c r="X85" s="9"/>
      <c r="Y85" s="9">
        <f t="shared" si="307"/>
        <v>203730.85950699999</v>
      </c>
      <c r="Z85" s="9">
        <f t="shared" si="312"/>
        <v>203730.85950699999</v>
      </c>
      <c r="AA85" s="9"/>
      <c r="AB85" s="9"/>
      <c r="AC85" s="9">
        <f>HPF1516RSG</f>
        <v>44177.702824</v>
      </c>
      <c r="AD85" s="9"/>
      <c r="AE85" s="9"/>
      <c r="AF85" s="9"/>
      <c r="AG85" s="9">
        <f t="shared" si="328"/>
        <v>293486.924734</v>
      </c>
      <c r="AH85" s="9">
        <f t="shared" si="168"/>
        <v>293486.924734</v>
      </c>
      <c r="AI85" s="9"/>
      <c r="AJ85" s="9"/>
      <c r="AK85" s="9"/>
      <c r="AL85" s="9">
        <f>F85/F84*AK84</f>
        <v>148174.22695113524</v>
      </c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>
        <f t="shared" ref="AX85" si="401">AW84</f>
        <v>693.23</v>
      </c>
      <c r="AY85" s="10">
        <f t="shared" si="309"/>
        <v>9318360.7657931354</v>
      </c>
      <c r="AZ85" s="10">
        <f t="shared" si="310"/>
        <v>21384659.513835136</v>
      </c>
      <c r="BA85" s="26">
        <f>VLOOKUP(A85,[7]Sheet1!$A$1:$P$742,16,FALSE)</f>
        <v>21384659.513835002</v>
      </c>
      <c r="BB85" s="26" t="b">
        <f t="shared" si="317"/>
        <v>1</v>
      </c>
      <c r="BC85" s="9"/>
      <c r="BD85" s="9">
        <f>I85+L85+Q85</f>
        <v>12066298.748042</v>
      </c>
      <c r="BE85" s="9"/>
      <c r="BF85" s="9"/>
      <c r="BG85" s="9"/>
      <c r="BH85" s="9"/>
      <c r="BI85" s="9">
        <f>W85+Z85+AC85+AH85+AI85+AL85+AN85+AX85</f>
        <v>9318360.7657931354</v>
      </c>
      <c r="BJ85" s="9"/>
      <c r="BK85" s="9"/>
      <c r="BL85" s="9"/>
    </row>
    <row r="86" spans="1:64" s="15" customFormat="1" x14ac:dyDescent="0.25">
      <c r="A86" s="12" t="s">
        <v>170</v>
      </c>
      <c r="B86" s="12" t="s">
        <v>171</v>
      </c>
      <c r="C86" s="12" t="s">
        <v>7</v>
      </c>
      <c r="D86" s="12"/>
      <c r="E86" s="12"/>
      <c r="F86" s="38">
        <f>VLOOKUP(A86,[1]Sheet1!$A$6:$C$740,3,FALSE)</f>
        <v>157280033.05251399</v>
      </c>
      <c r="G86" s="12"/>
      <c r="H86" s="13">
        <f>UTFUND1516BL</f>
        <v>67936722.181378007</v>
      </c>
      <c r="I86" s="13"/>
      <c r="J86" s="13"/>
      <c r="K86" s="13">
        <f t="shared" si="305"/>
        <v>899792.33418799995</v>
      </c>
      <c r="L86" s="13">
        <f t="shared" si="311"/>
        <v>899792.33418799995</v>
      </c>
      <c r="M86" s="13">
        <f>EIF1516BL</f>
        <v>5535280.1334929997</v>
      </c>
      <c r="N86" s="13"/>
      <c r="O86" s="13"/>
      <c r="P86" s="13"/>
      <c r="Q86" s="13"/>
      <c r="R86" s="13">
        <f>LLFA1516BL</f>
        <v>52090.353413999997</v>
      </c>
      <c r="S86" s="13">
        <f>LDHR1516BL</f>
        <v>5870090.5655479999</v>
      </c>
      <c r="T86" s="14">
        <f t="shared" si="306"/>
        <v>80293975.568020999</v>
      </c>
      <c r="U86" s="13">
        <f>LWP1516RSG</f>
        <v>1199267.6914349999</v>
      </c>
      <c r="V86" s="13">
        <f>UTFUND1516RSG</f>
        <v>54159259.331136003</v>
      </c>
      <c r="W86" s="13"/>
      <c r="X86" s="13"/>
      <c r="Y86" s="13">
        <f t="shared" si="307"/>
        <v>1250142.7580599999</v>
      </c>
      <c r="Z86" s="13">
        <f t="shared" si="312"/>
        <v>1250142.7580599999</v>
      </c>
      <c r="AA86" s="13">
        <f>EIF1516RSG</f>
        <v>5670159.843235</v>
      </c>
      <c r="AB86" s="13"/>
      <c r="AC86" s="13"/>
      <c r="AD86" s="13">
        <f>LLFA1516RSG</f>
        <v>71056.193595000004</v>
      </c>
      <c r="AE86" s="13">
        <f>LDHR1516RSG</f>
        <v>8353511.5272380002</v>
      </c>
      <c r="AF86" s="13"/>
      <c r="AG86" s="13">
        <f t="shared" si="328"/>
        <v>1788131.0752659999</v>
      </c>
      <c r="AH86" s="13">
        <f t="shared" si="168"/>
        <v>1788131.0752659999</v>
      </c>
      <c r="AI86" s="13"/>
      <c r="AJ86" s="13"/>
      <c r="AK86" s="13"/>
      <c r="AL86" s="13">
        <f>F86/F84*AK84</f>
        <v>902782.77304887027</v>
      </c>
      <c r="AM86" s="13"/>
      <c r="AN86" s="13"/>
      <c r="AO86" s="13"/>
      <c r="AP86" s="13">
        <f t="shared" ref="AP86" si="402">AO84</f>
        <v>1413957</v>
      </c>
      <c r="AQ86" s="13"/>
      <c r="AR86" s="13">
        <f t="shared" ref="AR86" si="403">AQ84</f>
        <v>736691</v>
      </c>
      <c r="AS86" s="13"/>
      <c r="AT86" s="13">
        <f t="shared" ref="AT86" si="404">AS84</f>
        <v>36420</v>
      </c>
      <c r="AU86" s="13"/>
      <c r="AV86" s="13">
        <f t="shared" ref="AV86" si="405">AU84</f>
        <v>9232.5479369999994</v>
      </c>
      <c r="AW86" s="13"/>
      <c r="AX86" s="13"/>
      <c r="AY86" s="14">
        <f t="shared" si="309"/>
        <v>75590611.740950882</v>
      </c>
      <c r="AZ86" s="14">
        <f t="shared" si="310"/>
        <v>155884587.30897188</v>
      </c>
      <c r="BA86" s="26">
        <f>VLOOKUP(A86,[7]Sheet1!$A$1:$P$742,16,FALSE)</f>
        <v>155952450.161035</v>
      </c>
      <c r="BB86" s="26" t="b">
        <f t="shared" si="317"/>
        <v>0</v>
      </c>
      <c r="BC86" s="13">
        <f>H86+L86+M86+R86+S86</f>
        <v>80293975.568021014</v>
      </c>
      <c r="BD86" s="13"/>
      <c r="BE86" s="13"/>
      <c r="BF86" s="13"/>
      <c r="BG86" s="13"/>
      <c r="BH86" s="13">
        <f>U86+V86+Z86+AA86+AD86+AE86+AH86+AI86+AJ86+AL86+AN86+AP86+AR86+AT86+AV86</f>
        <v>75590611.740950882</v>
      </c>
      <c r="BI86" s="13"/>
      <c r="BJ86" s="13"/>
      <c r="BK86" s="13"/>
      <c r="BL86" s="13"/>
    </row>
    <row r="87" spans="1:64" x14ac:dyDescent="0.25">
      <c r="A87" s="1" t="s">
        <v>172</v>
      </c>
      <c r="B87" s="1" t="s">
        <v>173</v>
      </c>
      <c r="C87" s="1"/>
      <c r="D87" s="1" t="s">
        <v>7</v>
      </c>
      <c r="E87" s="1"/>
      <c r="F87" s="4">
        <f>VLOOKUP(A87,[1]Sheet1!$A$6:$C$740,3,FALSE)</f>
        <v>47433496.371918</v>
      </c>
      <c r="G87" s="1"/>
      <c r="H87" s="5">
        <f>UTFUND1516BL</f>
        <v>17651466.515135001</v>
      </c>
      <c r="I87" s="5">
        <f>LTFUND1516BL</f>
        <v>3817689.0739739998</v>
      </c>
      <c r="K87" s="5">
        <f t="shared" si="305"/>
        <v>971970.71438699996</v>
      </c>
      <c r="L87" s="5">
        <f t="shared" si="311"/>
        <v>971970.71438699996</v>
      </c>
      <c r="M87" s="5">
        <f>EIF1516BL</f>
        <v>2679926.3402160001</v>
      </c>
      <c r="Q87" s="5">
        <f>HPF1516BL</f>
        <v>72832.690637000007</v>
      </c>
      <c r="R87" s="5">
        <f>LLFA1516BL</f>
        <v>49309.434148</v>
      </c>
      <c r="S87" s="5">
        <f>LDHR1516BL</f>
        <v>2178977.669067</v>
      </c>
      <c r="T87" s="6">
        <f t="shared" si="306"/>
        <v>27422172.437564</v>
      </c>
      <c r="U87" s="5">
        <f>LWP1516RSG</f>
        <v>419855.12571599998</v>
      </c>
      <c r="V87" s="5">
        <f>UTFUND1516RSG</f>
        <v>13963517.440556999</v>
      </c>
      <c r="W87" s="5">
        <f>LTFUND1516RSG</f>
        <v>2770978.9792519999</v>
      </c>
      <c r="Y87" s="5">
        <f t="shared" si="307"/>
        <v>1350425.0964029999</v>
      </c>
      <c r="Z87" s="5">
        <f t="shared" si="312"/>
        <v>1350425.0964029999</v>
      </c>
      <c r="AA87" s="5">
        <f>EIF1516RSG</f>
        <v>2745228.850329</v>
      </c>
      <c r="AC87" s="5">
        <f>HPF1516RSG</f>
        <v>99350.714821000001</v>
      </c>
      <c r="AD87" s="5">
        <f>LLFA1516RSG</f>
        <v>67262.755371000007</v>
      </c>
      <c r="AE87" s="5">
        <f>LDHR1516RSG</f>
        <v>3100823.55168</v>
      </c>
      <c r="AG87" s="5">
        <f t="shared" si="328"/>
        <v>1899629</v>
      </c>
      <c r="AH87" s="5">
        <f t="shared" si="168"/>
        <v>1899629</v>
      </c>
      <c r="AK87" s="5">
        <f>VLOOKUP(A87,[2]CTF1516!$A$1:$C$235,3,FALSE)</f>
        <v>960447</v>
      </c>
      <c r="AL87" s="5">
        <f t="shared" ref="AL87" si="406">SUM(AL88:AL89)</f>
        <v>960447</v>
      </c>
      <c r="AO87" s="5">
        <f>VLOOKUP(A87,[3]careact_v3!$A$1:$D$154,4,FALSE)</f>
        <v>665961</v>
      </c>
      <c r="AP87" s="5">
        <f t="shared" ref="AP87" si="407">AO87</f>
        <v>665961</v>
      </c>
      <c r="AQ87" s="5">
        <f>VLOOKUP(A87,[3]careact_v3!$A$1:$D$154,3,FALSE)</f>
        <v>553900</v>
      </c>
      <c r="AR87" s="5">
        <f t="shared" ref="AR87" si="408">AQ87</f>
        <v>553900</v>
      </c>
      <c r="AS87" s="5">
        <f>VLOOKUP(A87,[4]FWMA!$A$1:$C$153,3,FALSE)</f>
        <v>20680</v>
      </c>
      <c r="AT87" s="5">
        <f t="shared" ref="AT87" si="409">AS87</f>
        <v>20680</v>
      </c>
      <c r="AU87" s="5">
        <f>VLOOKUP(A87,[5]SUDS2!$A$1:$C$153,3,FALSE)</f>
        <v>9232.5479369999994</v>
      </c>
      <c r="AV87" s="5">
        <f t="shared" ref="AV87" si="410">AU87</f>
        <v>9232.5479369999994</v>
      </c>
      <c r="AW87" s="5">
        <f>VLOOKUP(A87,[6]COFA!$A$1:$C$327,3,FALSE)</f>
        <v>693.23</v>
      </c>
      <c r="AX87" s="5">
        <f t="shared" ref="AX87" si="411">AW87</f>
        <v>693.23</v>
      </c>
      <c r="AY87" s="6">
        <f t="shared" si="309"/>
        <v>28627985.292065997</v>
      </c>
      <c r="AZ87" s="6">
        <f t="shared" si="310"/>
        <v>56050157.729629993</v>
      </c>
      <c r="BA87" s="26">
        <f>VLOOKUP(A87,[7]Sheet1!$A$1:$P$742,16,FALSE)</f>
        <v>56118020.581693999</v>
      </c>
      <c r="BB87" s="26" t="b">
        <f t="shared" si="317"/>
        <v>0</v>
      </c>
      <c r="BC87" s="5">
        <f t="shared" ref="BC87" si="412">BC89</f>
        <v>23349652.240676001</v>
      </c>
      <c r="BD87" s="5">
        <f t="shared" ref="BD87" si="413">BD88</f>
        <v>4072520.1968889995</v>
      </c>
      <c r="BH87" s="5">
        <f t="shared" ref="BH87" si="414">BH89</f>
        <v>25050256.82923479</v>
      </c>
      <c r="BI87" s="5">
        <f t="shared" ref="BI87" si="415">BI88</f>
        <v>3577728.4628312066</v>
      </c>
    </row>
    <row r="88" spans="1:64" s="11" customFormat="1" x14ac:dyDescent="0.25">
      <c r="A88" s="8" t="s">
        <v>174</v>
      </c>
      <c r="B88" s="8" t="s">
        <v>175</v>
      </c>
      <c r="C88" s="8" t="s">
        <v>7</v>
      </c>
      <c r="D88" s="8"/>
      <c r="E88" s="8"/>
      <c r="F88" s="37">
        <f>VLOOKUP(A88,[1]Sheet1!$A$6:$C$740,3,FALSE)</f>
        <v>7526844.4665139997</v>
      </c>
      <c r="G88" s="8"/>
      <c r="H88" s="9"/>
      <c r="I88" s="9">
        <f>LTFUND1516BL</f>
        <v>3817689.0739739998</v>
      </c>
      <c r="J88" s="9"/>
      <c r="K88" s="9">
        <f t="shared" si="305"/>
        <v>181998.43227799999</v>
      </c>
      <c r="L88" s="9">
        <f t="shared" si="311"/>
        <v>181998.43227799999</v>
      </c>
      <c r="M88" s="9"/>
      <c r="N88" s="9"/>
      <c r="O88" s="9"/>
      <c r="P88" s="9"/>
      <c r="Q88" s="9">
        <f>HPF1516BL</f>
        <v>72832.690637000007</v>
      </c>
      <c r="R88" s="9"/>
      <c r="S88" s="9"/>
      <c r="T88" s="10">
        <f t="shared" si="306"/>
        <v>4072520.1968889995</v>
      </c>
      <c r="U88" s="9"/>
      <c r="V88" s="9"/>
      <c r="W88" s="9">
        <f>LTFUND1516RSG</f>
        <v>2770978.9792519999</v>
      </c>
      <c r="X88" s="9"/>
      <c r="Y88" s="9">
        <f t="shared" si="307"/>
        <v>252862.81450199999</v>
      </c>
      <c r="Z88" s="9">
        <f t="shared" si="312"/>
        <v>252862.81450199999</v>
      </c>
      <c r="AA88" s="9"/>
      <c r="AB88" s="9"/>
      <c r="AC88" s="9">
        <f>HPF1516RSG</f>
        <v>99350.714821000001</v>
      </c>
      <c r="AD88" s="9"/>
      <c r="AE88" s="9"/>
      <c r="AF88" s="9"/>
      <c r="AG88" s="9">
        <f t="shared" si="328"/>
        <v>301437.02490299998</v>
      </c>
      <c r="AH88" s="9">
        <f t="shared" si="168"/>
        <v>301437.02490299998</v>
      </c>
      <c r="AI88" s="9"/>
      <c r="AJ88" s="9"/>
      <c r="AK88" s="9"/>
      <c r="AL88" s="9">
        <f>F88/F87*AK87</f>
        <v>152405.69935320702</v>
      </c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>
        <f t="shared" ref="AX88" si="416">AW87</f>
        <v>693.23</v>
      </c>
      <c r="AY88" s="10">
        <f t="shared" si="309"/>
        <v>3577728.4628312066</v>
      </c>
      <c r="AZ88" s="10">
        <f t="shared" si="310"/>
        <v>7650248.6597202066</v>
      </c>
      <c r="BA88" s="26">
        <f>VLOOKUP(A88,[7]Sheet1!$A$1:$P$742,16,FALSE)</f>
        <v>7650248.6597199999</v>
      </c>
      <c r="BB88" s="26" t="b">
        <f t="shared" si="317"/>
        <v>1</v>
      </c>
      <c r="BC88" s="9"/>
      <c r="BD88" s="9">
        <f>I88+L88+Q88</f>
        <v>4072520.1968889995</v>
      </c>
      <c r="BE88" s="9"/>
      <c r="BF88" s="9"/>
      <c r="BG88" s="9"/>
      <c r="BH88" s="9"/>
      <c r="BI88" s="9">
        <f>W88+Z88+AC88+AH88+AI88+AL88+AN88+AX88</f>
        <v>3577728.4628312066</v>
      </c>
      <c r="BJ88" s="9"/>
      <c r="BK88" s="9"/>
      <c r="BL88" s="9"/>
    </row>
    <row r="89" spans="1:64" s="15" customFormat="1" x14ac:dyDescent="0.25">
      <c r="A89" s="12" t="s">
        <v>176</v>
      </c>
      <c r="B89" s="12" t="s">
        <v>177</v>
      </c>
      <c r="C89" s="12" t="s">
        <v>7</v>
      </c>
      <c r="D89" s="12"/>
      <c r="E89" s="12"/>
      <c r="F89" s="38">
        <f>VLOOKUP(A89,[1]Sheet1!$A$6:$C$740,3,FALSE)</f>
        <v>39906651.905404001</v>
      </c>
      <c r="G89" s="12"/>
      <c r="H89" s="13">
        <f>UTFUND1516BL</f>
        <v>17651466.515135001</v>
      </c>
      <c r="I89" s="13"/>
      <c r="J89" s="13"/>
      <c r="K89" s="13">
        <f t="shared" si="305"/>
        <v>789972.28211000003</v>
      </c>
      <c r="L89" s="13">
        <f t="shared" si="311"/>
        <v>789972.28211000003</v>
      </c>
      <c r="M89" s="13">
        <f>EIF1516BL</f>
        <v>2679926.3402160001</v>
      </c>
      <c r="N89" s="13"/>
      <c r="O89" s="13"/>
      <c r="P89" s="13"/>
      <c r="Q89" s="13"/>
      <c r="R89" s="13">
        <f>LLFA1516BL</f>
        <v>49309.434148</v>
      </c>
      <c r="S89" s="13">
        <f>LDHR1516BL</f>
        <v>2178977.669067</v>
      </c>
      <c r="T89" s="14">
        <f t="shared" si="306"/>
        <v>23349652.240676004</v>
      </c>
      <c r="U89" s="13">
        <f>LWP1516RSG</f>
        <v>419855.12571599998</v>
      </c>
      <c r="V89" s="13">
        <f>UTFUND1516RSG</f>
        <v>13963517.440556999</v>
      </c>
      <c r="W89" s="13"/>
      <c r="X89" s="13"/>
      <c r="Y89" s="13">
        <f t="shared" si="307"/>
        <v>1097562.2819010001</v>
      </c>
      <c r="Z89" s="13">
        <f t="shared" si="312"/>
        <v>1097562.2819010001</v>
      </c>
      <c r="AA89" s="13">
        <f>EIF1516RSG</f>
        <v>2745228.850329</v>
      </c>
      <c r="AB89" s="13"/>
      <c r="AC89" s="13"/>
      <c r="AD89" s="13">
        <f>LLFA1516RSG</f>
        <v>67262.755371000007</v>
      </c>
      <c r="AE89" s="13">
        <f>LDHR1516RSG</f>
        <v>3100823.55168</v>
      </c>
      <c r="AF89" s="13"/>
      <c r="AG89" s="13">
        <f t="shared" si="328"/>
        <v>1598191.9750970001</v>
      </c>
      <c r="AH89" s="13">
        <f t="shared" si="168"/>
        <v>1598191.9750970001</v>
      </c>
      <c r="AI89" s="13"/>
      <c r="AJ89" s="13"/>
      <c r="AK89" s="13"/>
      <c r="AL89" s="13">
        <f>F89/F87*AK87</f>
        <v>808041.30064679298</v>
      </c>
      <c r="AM89" s="13"/>
      <c r="AN89" s="13"/>
      <c r="AO89" s="13"/>
      <c r="AP89" s="13">
        <f t="shared" ref="AP89" si="417">AO87</f>
        <v>665961</v>
      </c>
      <c r="AQ89" s="13"/>
      <c r="AR89" s="13">
        <f t="shared" ref="AR89" si="418">AQ87</f>
        <v>553900</v>
      </c>
      <c r="AS89" s="13"/>
      <c r="AT89" s="13">
        <f t="shared" ref="AT89" si="419">AS87</f>
        <v>20680</v>
      </c>
      <c r="AU89" s="13"/>
      <c r="AV89" s="13">
        <f t="shared" ref="AV89" si="420">AU87</f>
        <v>9232.5479369999994</v>
      </c>
      <c r="AW89" s="13"/>
      <c r="AX89" s="13"/>
      <c r="AY89" s="14">
        <f t="shared" si="309"/>
        <v>25050256.82923479</v>
      </c>
      <c r="AZ89" s="14">
        <f t="shared" si="310"/>
        <v>48399909.069910794</v>
      </c>
      <c r="BA89" s="26">
        <f>VLOOKUP(A89,[7]Sheet1!$A$1:$P$742,16,FALSE)</f>
        <v>48467771.921974003</v>
      </c>
      <c r="BB89" s="26" t="b">
        <f t="shared" si="317"/>
        <v>0</v>
      </c>
      <c r="BC89" s="13">
        <f>H89+L89+M89+R89+S89</f>
        <v>23349652.240676001</v>
      </c>
      <c r="BD89" s="13"/>
      <c r="BE89" s="13"/>
      <c r="BF89" s="13"/>
      <c r="BG89" s="13"/>
      <c r="BH89" s="13">
        <f>U89+V89+Z89+AA89+AD89+AE89+AH89+AI89+AJ89+AL89+AN89+AP89+AR89+AT89+AV89</f>
        <v>25050256.82923479</v>
      </c>
      <c r="BI89" s="13"/>
      <c r="BJ89" s="13"/>
      <c r="BK89" s="13"/>
      <c r="BL89" s="13"/>
    </row>
    <row r="90" spans="1:64" x14ac:dyDescent="0.25">
      <c r="A90" s="1" t="s">
        <v>178</v>
      </c>
      <c r="B90" s="1" t="s">
        <v>179</v>
      </c>
      <c r="C90" s="1"/>
      <c r="D90" s="1" t="s">
        <v>7</v>
      </c>
      <c r="E90" s="1"/>
      <c r="F90" s="4">
        <f>VLOOKUP(A90,[1]Sheet1!$A$6:$C$740,3,FALSE)</f>
        <v>133487227.363121</v>
      </c>
      <c r="G90" s="1"/>
      <c r="H90" s="5">
        <f>UTFUND1516BL</f>
        <v>50143198.138065003</v>
      </c>
      <c r="I90" s="5">
        <f>LTFUND1516BL</f>
        <v>9140825.6985110007</v>
      </c>
      <c r="K90" s="5">
        <f t="shared" si="305"/>
        <v>1130858.3291150001</v>
      </c>
      <c r="L90" s="5">
        <f t="shared" si="311"/>
        <v>1130858.3291150001</v>
      </c>
      <c r="M90" s="5">
        <f>EIF1516BL</f>
        <v>4515653.9594320003</v>
      </c>
      <c r="Q90" s="5">
        <f>HPF1516BL</f>
        <v>50174.424558999999</v>
      </c>
      <c r="R90" s="5">
        <f>LLFA1516BL</f>
        <v>50513.115620999997</v>
      </c>
      <c r="S90" s="5">
        <f>LDHR1516BL</f>
        <v>2824045.927931</v>
      </c>
      <c r="T90" s="6">
        <f t="shared" si="306"/>
        <v>67855269.593234003</v>
      </c>
      <c r="U90" s="5">
        <f>LWP1516RSG</f>
        <v>987299.68693800003</v>
      </c>
      <c r="V90" s="5">
        <f>UTFUND1516RSG</f>
        <v>39872098.588316001</v>
      </c>
      <c r="W90" s="5">
        <f>LTFUND1516RSG</f>
        <v>6634651.3225119999</v>
      </c>
      <c r="Y90" s="5">
        <f t="shared" si="307"/>
        <v>1571178.4784329999</v>
      </c>
      <c r="Z90" s="5">
        <f t="shared" si="312"/>
        <v>1571178.4784329999</v>
      </c>
      <c r="AA90" s="5">
        <f>EIF1516RSG</f>
        <v>4625688.1547490004</v>
      </c>
      <c r="AC90" s="5">
        <f>HPF1516RSG</f>
        <v>68442.685584999999</v>
      </c>
      <c r="AD90" s="5">
        <f>LLFA1516RSG</f>
        <v>68904.691319000005</v>
      </c>
      <c r="AE90" s="5">
        <f>LDHR1516RSG</f>
        <v>4018796.6350770001</v>
      </c>
      <c r="AG90" s="5">
        <f t="shared" si="328"/>
        <v>1131338</v>
      </c>
      <c r="AH90" s="5">
        <f t="shared" si="168"/>
        <v>1131338</v>
      </c>
      <c r="AO90" s="5">
        <f>VLOOKUP(A90,[3]careact_v3!$A$1:$D$154,4,FALSE)</f>
        <v>1095572</v>
      </c>
      <c r="AP90" s="5">
        <f t="shared" ref="AP90" si="421">AO90</f>
        <v>1095572</v>
      </c>
      <c r="AQ90" s="5">
        <f>VLOOKUP(A90,[3]careact_v3!$A$1:$D$154,3,FALSE)</f>
        <v>671600</v>
      </c>
      <c r="AR90" s="5">
        <f t="shared" ref="AR90" si="422">AQ90</f>
        <v>671600</v>
      </c>
      <c r="AS90" s="5">
        <f>VLOOKUP(A90,[4]FWMA!$A$1:$C$153,3,FALSE)</f>
        <v>27366</v>
      </c>
      <c r="AT90" s="5">
        <f t="shared" ref="AT90" si="423">AS90</f>
        <v>27366</v>
      </c>
      <c r="AU90" s="5">
        <f>VLOOKUP(A90,[5]SUDS2!$A$1:$C$153,3,FALSE)</f>
        <v>9232.5479369999994</v>
      </c>
      <c r="AV90" s="5">
        <f t="shared" ref="AV90" si="424">AU90</f>
        <v>9232.5479369999994</v>
      </c>
      <c r="AW90" s="5">
        <f>VLOOKUP(A90,[6]COFA!$A$1:$C$327,3,FALSE)</f>
        <v>693.23</v>
      </c>
      <c r="AX90" s="5">
        <f t="shared" ref="AX90" si="425">AW90</f>
        <v>693.23</v>
      </c>
      <c r="AY90" s="6">
        <f t="shared" si="309"/>
        <v>60782862.020865999</v>
      </c>
      <c r="AZ90" s="6">
        <f t="shared" si="310"/>
        <v>128638131.61410001</v>
      </c>
      <c r="BA90" s="26">
        <f>VLOOKUP(A90,[7]Sheet1!$A$1:$P$742,16,FALSE)</f>
        <v>128705994.466162</v>
      </c>
      <c r="BB90" s="26" t="b">
        <f t="shared" si="317"/>
        <v>0</v>
      </c>
      <c r="BC90" s="5">
        <f t="shared" ref="BC90" si="426">BC92</f>
        <v>58500237.053467005</v>
      </c>
      <c r="BD90" s="5">
        <f t="shared" ref="BD90" si="427">BD91</f>
        <v>9355032.5397670008</v>
      </c>
      <c r="BH90" s="5">
        <f t="shared" ref="BH90" si="428">BH92</f>
        <v>53688064.913628004</v>
      </c>
      <c r="BI90" s="5">
        <f t="shared" ref="BI90" si="429">BI91</f>
        <v>7094797.1072380003</v>
      </c>
    </row>
    <row r="91" spans="1:64" s="11" customFormat="1" x14ac:dyDescent="0.25">
      <c r="A91" s="8" t="s">
        <v>180</v>
      </c>
      <c r="B91" s="8" t="s">
        <v>181</v>
      </c>
      <c r="C91" s="8" t="s">
        <v>7</v>
      </c>
      <c r="D91" s="8"/>
      <c r="E91" s="8"/>
      <c r="F91" s="37">
        <f>VLOOKUP(A91,[1]Sheet1!$A$6:$C$740,3,FALSE)</f>
        <v>19245262.283369001</v>
      </c>
      <c r="G91" s="8"/>
      <c r="H91" s="9"/>
      <c r="I91" s="9">
        <f>LTFUND1516BL</f>
        <v>9140825.6985110007</v>
      </c>
      <c r="J91" s="9"/>
      <c r="K91" s="9">
        <f t="shared" si="305"/>
        <v>164032.41669700001</v>
      </c>
      <c r="L91" s="9">
        <f t="shared" si="311"/>
        <v>164032.41669700001</v>
      </c>
      <c r="M91" s="9"/>
      <c r="N91" s="9"/>
      <c r="O91" s="9"/>
      <c r="P91" s="9"/>
      <c r="Q91" s="9">
        <f>HPF1516BL</f>
        <v>50174.424558999999</v>
      </c>
      <c r="R91" s="9"/>
      <c r="S91" s="9"/>
      <c r="T91" s="10">
        <f t="shared" si="306"/>
        <v>9355032.5397670008</v>
      </c>
      <c r="U91" s="9"/>
      <c r="V91" s="9"/>
      <c r="W91" s="9">
        <f>LTFUND1516RSG</f>
        <v>6634651.3225119999</v>
      </c>
      <c r="X91" s="9"/>
      <c r="Y91" s="9">
        <f t="shared" si="307"/>
        <v>227901.405723</v>
      </c>
      <c r="Z91" s="9">
        <f t="shared" si="312"/>
        <v>227901.405723</v>
      </c>
      <c r="AA91" s="9"/>
      <c r="AB91" s="9"/>
      <c r="AC91" s="9">
        <f>HPF1516RSG</f>
        <v>68442.685584999999</v>
      </c>
      <c r="AD91" s="9"/>
      <c r="AE91" s="9"/>
      <c r="AF91" s="9"/>
      <c r="AG91" s="9">
        <f t="shared" si="328"/>
        <v>163108.463418</v>
      </c>
      <c r="AH91" s="9">
        <f t="shared" si="168"/>
        <v>163108.463418</v>
      </c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>
        <f t="shared" ref="AX91" si="430">AW90</f>
        <v>693.23</v>
      </c>
      <c r="AY91" s="10">
        <f t="shared" si="309"/>
        <v>7094797.1072380003</v>
      </c>
      <c r="AZ91" s="10">
        <f t="shared" si="310"/>
        <v>16449829.647005001</v>
      </c>
      <c r="BA91" s="26">
        <f>VLOOKUP(A91,[7]Sheet1!$A$1:$P$742,16,FALSE)</f>
        <v>16449829.647004999</v>
      </c>
      <c r="BB91" s="26" t="b">
        <f t="shared" si="317"/>
        <v>1</v>
      </c>
      <c r="BC91" s="9"/>
      <c r="BD91" s="9">
        <f>I91+L91+Q91</f>
        <v>9355032.5397670008</v>
      </c>
      <c r="BE91" s="9"/>
      <c r="BF91" s="9"/>
      <c r="BG91" s="9"/>
      <c r="BH91" s="9"/>
      <c r="BI91" s="9">
        <f>W91+Z91+AC91+AH91+AI91+AL91+AN91+AX91</f>
        <v>7094797.1072380003</v>
      </c>
      <c r="BJ91" s="9"/>
      <c r="BK91" s="9"/>
      <c r="BL91" s="9"/>
    </row>
    <row r="92" spans="1:64" s="15" customFormat="1" x14ac:dyDescent="0.25">
      <c r="A92" s="12" t="s">
        <v>182</v>
      </c>
      <c r="B92" s="12" t="s">
        <v>183</v>
      </c>
      <c r="C92" s="12" t="s">
        <v>7</v>
      </c>
      <c r="D92" s="12"/>
      <c r="E92" s="12"/>
      <c r="F92" s="38">
        <f>VLOOKUP(A92,[1]Sheet1!$A$6:$C$740,3,FALSE)</f>
        <v>114241965.079752</v>
      </c>
      <c r="G92" s="12"/>
      <c r="H92" s="13">
        <f>UTFUND1516BL</f>
        <v>50143198.138065003</v>
      </c>
      <c r="I92" s="13"/>
      <c r="J92" s="13"/>
      <c r="K92" s="13">
        <f t="shared" si="305"/>
        <v>966825.91241800005</v>
      </c>
      <c r="L92" s="13">
        <f t="shared" si="311"/>
        <v>966825.91241800005</v>
      </c>
      <c r="M92" s="13">
        <f>EIF1516BL</f>
        <v>4515653.9594320003</v>
      </c>
      <c r="N92" s="13"/>
      <c r="O92" s="13"/>
      <c r="P92" s="13"/>
      <c r="Q92" s="13"/>
      <c r="R92" s="13">
        <f>LLFA1516BL</f>
        <v>50513.115620999997</v>
      </c>
      <c r="S92" s="13">
        <f>LDHR1516BL</f>
        <v>2824045.927931</v>
      </c>
      <c r="T92" s="14">
        <f t="shared" si="306"/>
        <v>58500237.053467005</v>
      </c>
      <c r="U92" s="13">
        <f>LWP1516RSG</f>
        <v>987299.68693800003</v>
      </c>
      <c r="V92" s="13">
        <f>UTFUND1516RSG</f>
        <v>39872098.588316001</v>
      </c>
      <c r="W92" s="13"/>
      <c r="X92" s="13"/>
      <c r="Y92" s="13">
        <f t="shared" si="307"/>
        <v>1343277.07271</v>
      </c>
      <c r="Z92" s="13">
        <f t="shared" si="312"/>
        <v>1343277.07271</v>
      </c>
      <c r="AA92" s="13">
        <f>EIF1516RSG</f>
        <v>4625688.1547490004</v>
      </c>
      <c r="AB92" s="13"/>
      <c r="AC92" s="13"/>
      <c r="AD92" s="13">
        <f>LLFA1516RSG</f>
        <v>68904.691319000005</v>
      </c>
      <c r="AE92" s="13">
        <f>LDHR1516RSG</f>
        <v>4018796.6350770001</v>
      </c>
      <c r="AF92" s="13"/>
      <c r="AG92" s="13">
        <f t="shared" si="328"/>
        <v>968229.53658199997</v>
      </c>
      <c r="AH92" s="13">
        <f t="shared" si="168"/>
        <v>968229.53658199997</v>
      </c>
      <c r="AI92" s="13"/>
      <c r="AJ92" s="13"/>
      <c r="AK92" s="13"/>
      <c r="AL92" s="13"/>
      <c r="AM92" s="13"/>
      <c r="AN92" s="13"/>
      <c r="AO92" s="13"/>
      <c r="AP92" s="13">
        <f t="shared" ref="AP92" si="431">AO90</f>
        <v>1095572</v>
      </c>
      <c r="AQ92" s="13"/>
      <c r="AR92" s="13">
        <f t="shared" ref="AR92" si="432">AQ90</f>
        <v>671600</v>
      </c>
      <c r="AS92" s="13"/>
      <c r="AT92" s="13">
        <f t="shared" ref="AT92" si="433">AS90</f>
        <v>27366</v>
      </c>
      <c r="AU92" s="13"/>
      <c r="AV92" s="13">
        <f t="shared" ref="AV92" si="434">AU90</f>
        <v>9232.5479369999994</v>
      </c>
      <c r="AW92" s="13"/>
      <c r="AX92" s="13"/>
      <c r="AY92" s="14">
        <f t="shared" si="309"/>
        <v>53688064.913628004</v>
      </c>
      <c r="AZ92" s="14">
        <f t="shared" si="310"/>
        <v>112188301.96709502</v>
      </c>
      <c r="BA92" s="26">
        <f>VLOOKUP(A92,[7]Sheet1!$A$1:$P$742,16,FALSE)</f>
        <v>112256164.819158</v>
      </c>
      <c r="BB92" s="26" t="b">
        <f t="shared" si="317"/>
        <v>0</v>
      </c>
      <c r="BC92" s="13">
        <f>H92+L92+M92+R92+S92</f>
        <v>58500237.053467005</v>
      </c>
      <c r="BD92" s="13"/>
      <c r="BE92" s="13"/>
      <c r="BF92" s="13"/>
      <c r="BG92" s="13"/>
      <c r="BH92" s="13">
        <f>U92+V92+Z92+AA92+AD92+AE92+AH92+AI92+AJ92+AL92+AN92+AP92+AR92+AT92+AV92</f>
        <v>53688064.913628004</v>
      </c>
      <c r="BI92" s="13"/>
      <c r="BJ92" s="13"/>
      <c r="BK92" s="13"/>
      <c r="BL92" s="13"/>
    </row>
    <row r="93" spans="1:64" x14ac:dyDescent="0.25">
      <c r="A93" s="1" t="s">
        <v>184</v>
      </c>
      <c r="B93" s="1" t="s">
        <v>185</v>
      </c>
      <c r="C93" s="1"/>
      <c r="D93" s="1" t="s">
        <v>7</v>
      </c>
      <c r="E93" s="1"/>
      <c r="F93" s="4">
        <f>VLOOKUP(A93,[1]Sheet1!$A$6:$C$740,3,FALSE)</f>
        <v>137176780.24187601</v>
      </c>
      <c r="G93" s="1"/>
      <c r="H93" s="5">
        <f>UTFUND1516BL</f>
        <v>53037786.057341002</v>
      </c>
      <c r="I93" s="5">
        <f>LTFUND1516BL</f>
        <v>9459192.5362860002</v>
      </c>
      <c r="K93" s="5">
        <f t="shared" si="305"/>
        <v>970394.72178200004</v>
      </c>
      <c r="L93" s="5">
        <f t="shared" si="311"/>
        <v>970394.72178200004</v>
      </c>
      <c r="M93" s="5">
        <f>EIF1516BL</f>
        <v>4033254.9950299999</v>
      </c>
      <c r="Q93" s="5">
        <f>HPF1516BL</f>
        <v>71099.389316000001</v>
      </c>
      <c r="R93" s="5">
        <f>LLFA1516BL</f>
        <v>51218.722002000002</v>
      </c>
      <c r="S93" s="5">
        <f>LDHR1516BL</f>
        <v>4691093.2787520001</v>
      </c>
      <c r="T93" s="6">
        <f t="shared" si="306"/>
        <v>72314039.700509012</v>
      </c>
      <c r="U93" s="5">
        <f>LWP1516RSG</f>
        <v>1195032.457404</v>
      </c>
      <c r="V93" s="5">
        <f>UTFUND1516RSG</f>
        <v>42023033.09533</v>
      </c>
      <c r="W93" s="5">
        <f>LTFUND1516RSG</f>
        <v>6865730.33342</v>
      </c>
      <c r="Y93" s="5">
        <f t="shared" si="307"/>
        <v>1348235.4625649999</v>
      </c>
      <c r="Z93" s="5">
        <f t="shared" si="312"/>
        <v>1348235.4625649999</v>
      </c>
      <c r="AA93" s="5">
        <f>EIF1516RSG</f>
        <v>4131534.4406809998</v>
      </c>
      <c r="AC93" s="5">
        <f>HPF1516RSG</f>
        <v>96986.327019000004</v>
      </c>
      <c r="AD93" s="5">
        <f>LLFA1516RSG</f>
        <v>69867.205495000002</v>
      </c>
      <c r="AE93" s="5">
        <f>LDHR1516RSG</f>
        <v>6675723.5415409999</v>
      </c>
      <c r="AG93" s="5">
        <f t="shared" si="328"/>
        <v>951637</v>
      </c>
      <c r="AH93" s="5">
        <f t="shared" si="168"/>
        <v>951637</v>
      </c>
      <c r="AO93" s="5">
        <f>VLOOKUP(A93,[3]careact_v3!$A$1:$D$154,4,FALSE)</f>
        <v>1053222</v>
      </c>
      <c r="AP93" s="5">
        <f t="shared" ref="AP93" si="435">AO93</f>
        <v>1053222</v>
      </c>
      <c r="AQ93" s="5">
        <f>VLOOKUP(A93,[3]careact_v3!$A$1:$D$154,3,FALSE)</f>
        <v>623241</v>
      </c>
      <c r="AR93" s="5">
        <f t="shared" ref="AR93" si="436">AQ93</f>
        <v>623241</v>
      </c>
      <c r="AS93" s="5">
        <f>VLOOKUP(A93,[4]FWMA!$A$1:$C$153,3,FALSE)</f>
        <v>31608</v>
      </c>
      <c r="AT93" s="5">
        <f t="shared" ref="AT93" si="437">AS93</f>
        <v>31608</v>
      </c>
      <c r="AU93" s="5">
        <f>VLOOKUP(A93,[5]SUDS2!$A$1:$C$153,3,FALSE)</f>
        <v>9232.5479369999994</v>
      </c>
      <c r="AV93" s="5">
        <f t="shared" ref="AV93" si="438">AU93</f>
        <v>9232.5479369999994</v>
      </c>
      <c r="AW93" s="5">
        <f>VLOOKUP(A93,[6]COFA!$A$1:$C$327,3,FALSE)</f>
        <v>693.23</v>
      </c>
      <c r="AX93" s="5">
        <f t="shared" ref="AX93" si="439">AW93</f>
        <v>693.23</v>
      </c>
      <c r="AY93" s="6">
        <f t="shared" si="309"/>
        <v>65075776.641391993</v>
      </c>
      <c r="AZ93" s="6">
        <f t="shared" si="310"/>
        <v>137389816.341901</v>
      </c>
      <c r="BA93" s="26">
        <f>VLOOKUP(A93,[7]Sheet1!$A$1:$P$742,16,FALSE)</f>
        <v>137457679.19396499</v>
      </c>
      <c r="BB93" s="26" t="b">
        <f t="shared" si="317"/>
        <v>0</v>
      </c>
      <c r="BC93" s="5">
        <f t="shared" ref="BC93" si="440">BC95</f>
        <v>62645076.893871002</v>
      </c>
      <c r="BD93" s="5">
        <f t="shared" ref="BD93" si="441">BD94</f>
        <v>9668962.8066380005</v>
      </c>
      <c r="BH93" s="5">
        <f t="shared" ref="BH93" si="442">BH95</f>
        <v>57783605.230057001</v>
      </c>
      <c r="BI93" s="5">
        <f t="shared" ref="BI93" si="443">BI94</f>
        <v>7292171.4113350008</v>
      </c>
    </row>
    <row r="94" spans="1:64" s="11" customFormat="1" x14ac:dyDescent="0.25">
      <c r="A94" s="8" t="s">
        <v>186</v>
      </c>
      <c r="B94" s="8" t="s">
        <v>187</v>
      </c>
      <c r="C94" s="8" t="s">
        <v>7</v>
      </c>
      <c r="D94" s="8"/>
      <c r="E94" s="8"/>
      <c r="F94" s="37">
        <f>VLOOKUP(A94,[1]Sheet1!$A$6:$C$740,3,FALSE)</f>
        <v>19618086.122221999</v>
      </c>
      <c r="G94" s="8"/>
      <c r="H94" s="9"/>
      <c r="I94" s="9">
        <f>LTFUND1516BL</f>
        <v>9459192.5362860002</v>
      </c>
      <c r="J94" s="9"/>
      <c r="K94" s="9">
        <f t="shared" si="305"/>
        <v>138670.88103600001</v>
      </c>
      <c r="L94" s="9">
        <f t="shared" si="311"/>
        <v>138670.88103600001</v>
      </c>
      <c r="M94" s="9"/>
      <c r="N94" s="9"/>
      <c r="O94" s="9"/>
      <c r="P94" s="9"/>
      <c r="Q94" s="9">
        <f>HPF1516BL</f>
        <v>71099.389316000001</v>
      </c>
      <c r="R94" s="9"/>
      <c r="S94" s="9"/>
      <c r="T94" s="10">
        <f t="shared" si="306"/>
        <v>9668962.8066380005</v>
      </c>
      <c r="U94" s="9"/>
      <c r="V94" s="9"/>
      <c r="W94" s="9">
        <f>LTFUND1516RSG</f>
        <v>6865730.33342</v>
      </c>
      <c r="X94" s="9"/>
      <c r="Y94" s="9">
        <f t="shared" si="307"/>
        <v>192664.89732600001</v>
      </c>
      <c r="Z94" s="9">
        <f t="shared" si="312"/>
        <v>192664.89732600001</v>
      </c>
      <c r="AA94" s="9"/>
      <c r="AB94" s="9"/>
      <c r="AC94" s="9">
        <f>HPF1516RSG</f>
        <v>96986.327019000004</v>
      </c>
      <c r="AD94" s="9"/>
      <c r="AE94" s="9"/>
      <c r="AF94" s="9"/>
      <c r="AG94" s="9">
        <f t="shared" si="328"/>
        <v>136096.62357</v>
      </c>
      <c r="AH94" s="9">
        <f t="shared" si="168"/>
        <v>136096.62357</v>
      </c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>
        <f t="shared" ref="AX94" si="444">AW93</f>
        <v>693.23</v>
      </c>
      <c r="AY94" s="10">
        <f t="shared" si="309"/>
        <v>7292171.4113350008</v>
      </c>
      <c r="AZ94" s="10">
        <f t="shared" si="310"/>
        <v>16961134.217973001</v>
      </c>
      <c r="BA94" s="26">
        <f>VLOOKUP(A94,[7]Sheet1!$A$1:$P$742,16,FALSE)</f>
        <v>16961134.217971999</v>
      </c>
      <c r="BB94" s="26" t="b">
        <f t="shared" si="317"/>
        <v>1</v>
      </c>
      <c r="BC94" s="9"/>
      <c r="BD94" s="9">
        <f>I94+L94+Q94</f>
        <v>9668962.8066380005</v>
      </c>
      <c r="BE94" s="9"/>
      <c r="BF94" s="9"/>
      <c r="BG94" s="9"/>
      <c r="BH94" s="9"/>
      <c r="BI94" s="9">
        <f>W94+Z94+AC94+AH94+AI94+AL94+AN94+AX94</f>
        <v>7292171.4113350008</v>
      </c>
      <c r="BJ94" s="9"/>
      <c r="BK94" s="9"/>
      <c r="BL94" s="9"/>
    </row>
    <row r="95" spans="1:64" s="15" customFormat="1" x14ac:dyDescent="0.25">
      <c r="A95" s="12" t="s">
        <v>188</v>
      </c>
      <c r="B95" s="12" t="s">
        <v>189</v>
      </c>
      <c r="C95" s="12" t="s">
        <v>7</v>
      </c>
      <c r="D95" s="12"/>
      <c r="E95" s="12"/>
      <c r="F95" s="38">
        <f>VLOOKUP(A95,[1]Sheet1!$A$6:$C$740,3,FALSE)</f>
        <v>117558694.119654</v>
      </c>
      <c r="G95" s="12"/>
      <c r="H95" s="13">
        <f>UTFUND1516BL</f>
        <v>53037786.057341002</v>
      </c>
      <c r="I95" s="13"/>
      <c r="J95" s="13"/>
      <c r="K95" s="13">
        <f t="shared" si="305"/>
        <v>831723.84074599994</v>
      </c>
      <c r="L95" s="13">
        <f t="shared" si="311"/>
        <v>831723.84074599994</v>
      </c>
      <c r="M95" s="13">
        <f>EIF1516BL</f>
        <v>4033254.9950299999</v>
      </c>
      <c r="N95" s="13"/>
      <c r="O95" s="13"/>
      <c r="P95" s="13"/>
      <c r="Q95" s="13"/>
      <c r="R95" s="13">
        <f>LLFA1516BL</f>
        <v>51218.722002000002</v>
      </c>
      <c r="S95" s="13">
        <f>LDHR1516BL</f>
        <v>4691093.2787520001</v>
      </c>
      <c r="T95" s="14">
        <f t="shared" si="306"/>
        <v>62645076.893871002</v>
      </c>
      <c r="U95" s="13">
        <f>LWP1516RSG</f>
        <v>1195032.457404</v>
      </c>
      <c r="V95" s="13">
        <f>UTFUND1516RSG</f>
        <v>42023033.09533</v>
      </c>
      <c r="W95" s="13"/>
      <c r="X95" s="13"/>
      <c r="Y95" s="13">
        <f t="shared" si="307"/>
        <v>1155570.5652389999</v>
      </c>
      <c r="Z95" s="13">
        <f t="shared" si="312"/>
        <v>1155570.5652389999</v>
      </c>
      <c r="AA95" s="13">
        <f>EIF1516RSG</f>
        <v>4131534.4406809998</v>
      </c>
      <c r="AB95" s="13"/>
      <c r="AC95" s="13"/>
      <c r="AD95" s="13">
        <f>LLFA1516RSG</f>
        <v>69867.205495000002</v>
      </c>
      <c r="AE95" s="13">
        <f>LDHR1516RSG</f>
        <v>6675723.5415409999</v>
      </c>
      <c r="AF95" s="13"/>
      <c r="AG95" s="13">
        <f t="shared" si="328"/>
        <v>815540.37642999995</v>
      </c>
      <c r="AH95" s="13">
        <f t="shared" si="168"/>
        <v>815540.37642999995</v>
      </c>
      <c r="AI95" s="13"/>
      <c r="AJ95" s="13"/>
      <c r="AK95" s="13"/>
      <c r="AL95" s="13"/>
      <c r="AM95" s="13"/>
      <c r="AN95" s="13"/>
      <c r="AO95" s="13"/>
      <c r="AP95" s="13">
        <f t="shared" ref="AP95" si="445">AO93</f>
        <v>1053222</v>
      </c>
      <c r="AQ95" s="13"/>
      <c r="AR95" s="13">
        <f t="shared" ref="AR95" si="446">AQ93</f>
        <v>623241</v>
      </c>
      <c r="AS95" s="13"/>
      <c r="AT95" s="13">
        <f t="shared" ref="AT95" si="447">AS93</f>
        <v>31608</v>
      </c>
      <c r="AU95" s="13"/>
      <c r="AV95" s="13">
        <f t="shared" ref="AV95" si="448">AU93</f>
        <v>9232.5479369999994</v>
      </c>
      <c r="AW95" s="13"/>
      <c r="AX95" s="13"/>
      <c r="AY95" s="14">
        <f t="shared" si="309"/>
        <v>57783605.230056994</v>
      </c>
      <c r="AZ95" s="14">
        <f t="shared" si="310"/>
        <v>120428682.123928</v>
      </c>
      <c r="BA95" s="26">
        <f>VLOOKUP(A95,[7]Sheet1!$A$1:$P$742,16,FALSE)</f>
        <v>120496544.97599301</v>
      </c>
      <c r="BB95" s="26" t="b">
        <f t="shared" si="317"/>
        <v>0</v>
      </c>
      <c r="BC95" s="13">
        <f>H95+L95+M95+R95+S95</f>
        <v>62645076.893871002</v>
      </c>
      <c r="BD95" s="13"/>
      <c r="BE95" s="13"/>
      <c r="BF95" s="13"/>
      <c r="BG95" s="13"/>
      <c r="BH95" s="13">
        <f>U95+V95+Z95+AA95+AD95+AE95+AH95+AI95+AJ95+AL95+AN95+AP95+AR95+AT95+AV95</f>
        <v>57783605.230057001</v>
      </c>
      <c r="BI95" s="13"/>
      <c r="BJ95" s="13"/>
      <c r="BK95" s="13"/>
      <c r="BL95" s="13"/>
    </row>
    <row r="96" spans="1:64" x14ac:dyDescent="0.25">
      <c r="A96" s="1" t="s">
        <v>190</v>
      </c>
      <c r="B96" s="1" t="s">
        <v>191</v>
      </c>
      <c r="C96" s="1"/>
      <c r="D96" s="1" t="s">
        <v>7</v>
      </c>
      <c r="E96" s="1"/>
      <c r="F96" s="4">
        <f>VLOOKUP(A96,[1]Sheet1!$A$6:$C$740,3,FALSE)</f>
        <v>240770011.496968</v>
      </c>
      <c r="G96" s="1"/>
      <c r="H96" s="5">
        <f>UTFUND1516BL</f>
        <v>91129882.271265</v>
      </c>
      <c r="I96" s="5">
        <f>LTFUND1516BL</f>
        <v>19189988.682475001</v>
      </c>
      <c r="K96" s="5">
        <f t="shared" si="305"/>
        <v>1691157.5277519999</v>
      </c>
      <c r="L96" s="5">
        <f t="shared" si="311"/>
        <v>1691157.5277519999</v>
      </c>
      <c r="M96" s="5">
        <f>EIF1516BL</f>
        <v>9043366.2930830009</v>
      </c>
      <c r="Q96" s="5">
        <f>HPF1516BL</f>
        <v>49720.346099000002</v>
      </c>
      <c r="R96" s="5">
        <f>LLFA1516BL</f>
        <v>54746.753906999998</v>
      </c>
      <c r="S96" s="5">
        <f>LDHR1516BL</f>
        <v>5234097.2348680003</v>
      </c>
      <c r="T96" s="6">
        <f t="shared" si="306"/>
        <v>126392959.109449</v>
      </c>
      <c r="U96" s="5">
        <f>LWP1516RSG</f>
        <v>1758828.317451</v>
      </c>
      <c r="V96" s="5">
        <f>UTFUND1516RSG</f>
        <v>72498743.851087004</v>
      </c>
      <c r="W96" s="5">
        <f>LTFUND1516RSG</f>
        <v>13928597.698992999</v>
      </c>
      <c r="Y96" s="5">
        <f t="shared" si="307"/>
        <v>2349640.30669</v>
      </c>
      <c r="Z96" s="5">
        <f t="shared" si="312"/>
        <v>2349640.30669</v>
      </c>
      <c r="AA96" s="5">
        <f>EIF1516RSG</f>
        <v>9263728.5134740006</v>
      </c>
      <c r="AC96" s="5">
        <f>HPF1516RSG</f>
        <v>67823.279393999997</v>
      </c>
      <c r="AD96" s="5">
        <f>LLFA1516RSG</f>
        <v>74679.776375999994</v>
      </c>
      <c r="AE96" s="5">
        <f>LDHR1516RSG</f>
        <v>7448452.6427530004</v>
      </c>
      <c r="AO96" s="5">
        <f>VLOOKUP(A96,[3]careact_v3!$A$1:$D$154,4,FALSE)</f>
        <v>1757731</v>
      </c>
      <c r="AP96" s="5">
        <f t="shared" ref="AP96" si="449">AO96</f>
        <v>1757731</v>
      </c>
      <c r="AQ96" s="5">
        <f>VLOOKUP(A96,[3]careact_v3!$A$1:$D$154,3,FALSE)</f>
        <v>992337</v>
      </c>
      <c r="AR96" s="5">
        <f t="shared" ref="AR96" si="450">AQ96</f>
        <v>992337</v>
      </c>
      <c r="AS96" s="5">
        <f>VLOOKUP(A96,[4]FWMA!$A$1:$C$153,3,FALSE)</f>
        <v>51369</v>
      </c>
      <c r="AT96" s="5">
        <f t="shared" ref="AT96" si="451">AS96</f>
        <v>51369</v>
      </c>
      <c r="AU96" s="5">
        <f>VLOOKUP(A96,[5]SUDS2!$A$1:$C$153,3,FALSE)</f>
        <v>18465.095870000001</v>
      </c>
      <c r="AV96" s="5">
        <f t="shared" ref="AV96" si="452">AU96</f>
        <v>18465.095870000001</v>
      </c>
      <c r="AW96" s="5">
        <f>VLOOKUP(A96,[6]COFA!$A$1:$C$327,3,FALSE)</f>
        <v>693.23</v>
      </c>
      <c r="AX96" s="5">
        <f t="shared" ref="AX96" si="453">AW96</f>
        <v>693.23</v>
      </c>
      <c r="AY96" s="6">
        <f t="shared" si="309"/>
        <v>110211089.71208802</v>
      </c>
      <c r="AZ96" s="6">
        <f t="shared" si="310"/>
        <v>236604048.82153702</v>
      </c>
      <c r="BA96" s="26">
        <f>VLOOKUP(A96,[7]Sheet1!$A$1:$P$742,16,FALSE)</f>
        <v>236686925.475667</v>
      </c>
      <c r="BB96" s="26" t="b">
        <f t="shared" si="317"/>
        <v>0</v>
      </c>
      <c r="BC96" s="5">
        <f t="shared" ref="BC96" si="454">BC98</f>
        <v>106872612.719119</v>
      </c>
      <c r="BD96" s="5">
        <f t="shared" ref="BD96" si="455">BD97</f>
        <v>19520346.390329</v>
      </c>
      <c r="BH96" s="5">
        <f t="shared" ref="BH96" si="456">BH98</f>
        <v>95824066.908006012</v>
      </c>
      <c r="BI96" s="5">
        <f t="shared" ref="BI96" si="457">BI97</f>
        <v>14387022.804081</v>
      </c>
    </row>
    <row r="97" spans="1:64" s="11" customFormat="1" x14ac:dyDescent="0.25">
      <c r="A97" s="8" t="s">
        <v>192</v>
      </c>
      <c r="B97" s="8" t="s">
        <v>193</v>
      </c>
      <c r="C97" s="8" t="s">
        <v>7</v>
      </c>
      <c r="D97" s="8"/>
      <c r="E97" s="8"/>
      <c r="F97" s="37">
        <f>VLOOKUP(A97,[1]Sheet1!$A$6:$C$740,3,FALSE)</f>
        <v>39666665.462125003</v>
      </c>
      <c r="G97" s="8"/>
      <c r="H97" s="9"/>
      <c r="I97" s="9">
        <f>LTFUND1516BL</f>
        <v>19189988.682475001</v>
      </c>
      <c r="J97" s="9"/>
      <c r="K97" s="9">
        <f t="shared" si="305"/>
        <v>280637.36175500002</v>
      </c>
      <c r="L97" s="9">
        <f t="shared" si="311"/>
        <v>280637.36175500002</v>
      </c>
      <c r="M97" s="9"/>
      <c r="N97" s="9"/>
      <c r="O97" s="9"/>
      <c r="P97" s="9"/>
      <c r="Q97" s="9">
        <f>HPF1516BL</f>
        <v>49720.346099000002</v>
      </c>
      <c r="R97" s="9"/>
      <c r="S97" s="9"/>
      <c r="T97" s="10">
        <f t="shared" si="306"/>
        <v>19520346.390329</v>
      </c>
      <c r="U97" s="9"/>
      <c r="V97" s="9"/>
      <c r="W97" s="9">
        <f>LTFUND1516RSG</f>
        <v>13928597.698992999</v>
      </c>
      <c r="X97" s="9"/>
      <c r="Y97" s="9">
        <f t="shared" si="307"/>
        <v>389908.59569400002</v>
      </c>
      <c r="Z97" s="9">
        <f t="shared" si="312"/>
        <v>389908.59569400002</v>
      </c>
      <c r="AA97" s="9"/>
      <c r="AB97" s="9"/>
      <c r="AC97" s="9">
        <f>HPF1516RSG</f>
        <v>67823.279393999997</v>
      </c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>
        <f t="shared" ref="AX97" si="458">AW96</f>
        <v>693.23</v>
      </c>
      <c r="AY97" s="10">
        <f t="shared" si="309"/>
        <v>14387022.804081</v>
      </c>
      <c r="AZ97" s="10">
        <f t="shared" si="310"/>
        <v>33907369.194409996</v>
      </c>
      <c r="BA97" s="26">
        <f>VLOOKUP(A97,[7]Sheet1!$A$1:$P$742,16,FALSE)</f>
        <v>33907369.194411002</v>
      </c>
      <c r="BB97" s="26" t="b">
        <f t="shared" si="317"/>
        <v>1</v>
      </c>
      <c r="BC97" s="9"/>
      <c r="BD97" s="9">
        <f>I97+L97+Q97</f>
        <v>19520346.390329</v>
      </c>
      <c r="BE97" s="9"/>
      <c r="BF97" s="9"/>
      <c r="BG97" s="9"/>
      <c r="BH97" s="9"/>
      <c r="BI97" s="9">
        <f>W97+Z97+AC97+AH97+AI97+AL97+AN97+AX97</f>
        <v>14387022.804081</v>
      </c>
      <c r="BJ97" s="9"/>
      <c r="BK97" s="9"/>
      <c r="BL97" s="9"/>
    </row>
    <row r="98" spans="1:64" s="15" customFormat="1" x14ac:dyDescent="0.25">
      <c r="A98" s="12" t="s">
        <v>194</v>
      </c>
      <c r="B98" s="12" t="s">
        <v>195</v>
      </c>
      <c r="C98" s="12" t="s">
        <v>7</v>
      </c>
      <c r="D98" s="12"/>
      <c r="E98" s="12"/>
      <c r="F98" s="38">
        <f>VLOOKUP(A98,[1]Sheet1!$A$6:$C$740,3,FALSE)</f>
        <v>201103346.034843</v>
      </c>
      <c r="G98" s="12"/>
      <c r="H98" s="13">
        <f>UTFUND1516BL</f>
        <v>91129882.271265</v>
      </c>
      <c r="I98" s="13"/>
      <c r="J98" s="13"/>
      <c r="K98" s="13">
        <f t="shared" si="305"/>
        <v>1410520.1659959999</v>
      </c>
      <c r="L98" s="13">
        <f t="shared" si="311"/>
        <v>1410520.1659959999</v>
      </c>
      <c r="M98" s="13">
        <f>EIF1516BL</f>
        <v>9043366.2930830009</v>
      </c>
      <c r="N98" s="13"/>
      <c r="O98" s="13"/>
      <c r="P98" s="13"/>
      <c r="Q98" s="13"/>
      <c r="R98" s="13">
        <f>LLFA1516BL</f>
        <v>54746.753906999998</v>
      </c>
      <c r="S98" s="13">
        <f>LDHR1516BL</f>
        <v>5234097.2348680003</v>
      </c>
      <c r="T98" s="14">
        <f t="shared" si="306"/>
        <v>106872612.719119</v>
      </c>
      <c r="U98" s="13">
        <f>LWP1516RSG</f>
        <v>1758828.317451</v>
      </c>
      <c r="V98" s="13">
        <f>UTFUND1516RSG</f>
        <v>72498743.851087004</v>
      </c>
      <c r="W98" s="13"/>
      <c r="X98" s="13"/>
      <c r="Y98" s="13">
        <f t="shared" si="307"/>
        <v>1959731.7109950001</v>
      </c>
      <c r="Z98" s="13">
        <f t="shared" si="312"/>
        <v>1959731.7109950001</v>
      </c>
      <c r="AA98" s="13">
        <f>EIF1516RSG</f>
        <v>9263728.5134740006</v>
      </c>
      <c r="AB98" s="13"/>
      <c r="AC98" s="13"/>
      <c r="AD98" s="13">
        <f>LLFA1516RSG</f>
        <v>74679.776375999994</v>
      </c>
      <c r="AE98" s="13">
        <f>LDHR1516RSG</f>
        <v>7448452.6427530004</v>
      </c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>
        <f t="shared" ref="AP98" si="459">AO96</f>
        <v>1757731</v>
      </c>
      <c r="AQ98" s="13"/>
      <c r="AR98" s="13">
        <f t="shared" ref="AR98" si="460">AQ96</f>
        <v>992337</v>
      </c>
      <c r="AS98" s="13"/>
      <c r="AT98" s="13">
        <f t="shared" ref="AT98" si="461">AS96</f>
        <v>51369</v>
      </c>
      <c r="AU98" s="13"/>
      <c r="AV98" s="13">
        <f t="shared" ref="AV98" si="462">AU96</f>
        <v>18465.095870000001</v>
      </c>
      <c r="AW98" s="13"/>
      <c r="AX98" s="13"/>
      <c r="AY98" s="14">
        <f t="shared" si="309"/>
        <v>95824066.908006012</v>
      </c>
      <c r="AZ98" s="14">
        <f t="shared" si="310"/>
        <v>202696679.62712502</v>
      </c>
      <c r="BA98" s="26">
        <f>VLOOKUP(A98,[7]Sheet1!$A$1:$P$742,16,FALSE)</f>
        <v>202779556.28125599</v>
      </c>
      <c r="BB98" s="26" t="b">
        <f t="shared" si="317"/>
        <v>0</v>
      </c>
      <c r="BC98" s="13">
        <f>H98+L98+M98+R98+S98</f>
        <v>106872612.719119</v>
      </c>
      <c r="BD98" s="13"/>
      <c r="BE98" s="13"/>
      <c r="BF98" s="13"/>
      <c r="BG98" s="13"/>
      <c r="BH98" s="13">
        <f>U98+V98+Z98+AA98+AD98+AE98+AH98+AI98+AJ98+AL98+AN98+AP98+AR98+AT98+AV98</f>
        <v>95824066.908006012</v>
      </c>
      <c r="BI98" s="13"/>
      <c r="BJ98" s="13"/>
      <c r="BK98" s="13"/>
      <c r="BL98" s="13"/>
    </row>
    <row r="99" spans="1:64" x14ac:dyDescent="0.25">
      <c r="A99" s="1" t="s">
        <v>196</v>
      </c>
      <c r="B99" s="1" t="s">
        <v>197</v>
      </c>
      <c r="C99" s="1"/>
      <c r="D99" s="1" t="s">
        <v>7</v>
      </c>
      <c r="E99" s="1"/>
      <c r="F99" s="4">
        <f>VLOOKUP(A99,[1]Sheet1!$A$6:$C$740,3,FALSE)</f>
        <v>74115159.246436</v>
      </c>
      <c r="G99" s="1"/>
      <c r="H99" s="5">
        <f>UTFUND1516BL</f>
        <v>27616044.008935001</v>
      </c>
      <c r="I99" s="5">
        <f>LTFUND1516BL</f>
        <v>5976281.988872</v>
      </c>
      <c r="K99" s="5">
        <f t="shared" ref="K99:K111" si="463">CTFREEZE11516BL</f>
        <v>835958.85852899996</v>
      </c>
      <c r="L99" s="5">
        <f t="shared" si="311"/>
        <v>835958.85852899996</v>
      </c>
      <c r="M99" s="5">
        <f>EIF1516BL</f>
        <v>3145742.706892</v>
      </c>
      <c r="Q99" s="5">
        <f>HPF1516BL</f>
        <v>43335.853539999996</v>
      </c>
      <c r="R99" s="5">
        <f>LLFA1516BL</f>
        <v>56739.054277000003</v>
      </c>
      <c r="S99" s="5">
        <f>LDHR1516BL</f>
        <v>653345.02171200002</v>
      </c>
      <c r="T99" s="6">
        <f t="shared" si="306"/>
        <v>38327447.492757007</v>
      </c>
      <c r="U99" s="5">
        <f>LWP1516RSG</f>
        <v>494498.396136</v>
      </c>
      <c r="V99" s="5">
        <f>UTFUND1516RSG</f>
        <v>22008552.522976</v>
      </c>
      <c r="W99" s="5">
        <f>LTFUND1516RSG</f>
        <v>4337742.3997520003</v>
      </c>
      <c r="Y99" s="5">
        <f t="shared" ref="Y99:Y111" si="464">CTFREEZE11516RSG</f>
        <v>1161454.563813</v>
      </c>
      <c r="Z99" s="5">
        <f t="shared" si="312"/>
        <v>1161454.563813</v>
      </c>
      <c r="AA99" s="5">
        <f>EIF1516RSG</f>
        <v>3222395.8939029998</v>
      </c>
      <c r="AC99" s="5">
        <f>HPF1516RSG</f>
        <v>59114.224518000003</v>
      </c>
      <c r="AD99" s="5">
        <f>LLFA1516RSG</f>
        <v>77397.463462</v>
      </c>
      <c r="AE99" s="5">
        <f>LDHR1516RSG</f>
        <v>929751.44236500002</v>
      </c>
      <c r="AG99" s="5">
        <f t="shared" ref="AG99:AG107" si="465">CTFREEZE21516RSG</f>
        <v>841202</v>
      </c>
      <c r="AH99" s="5">
        <f t="shared" si="168"/>
        <v>841202</v>
      </c>
      <c r="AK99" s="5">
        <f>VLOOKUP(A99,[2]CTF1516!$A$1:$C$235,3,FALSE)</f>
        <v>840485</v>
      </c>
      <c r="AL99" s="5">
        <f>SUM(AL100:AL101)</f>
        <v>840485</v>
      </c>
      <c r="AO99" s="5">
        <f>VLOOKUP(A99,[3]careact_v3!$A$1:$D$154,4,FALSE)</f>
        <v>704419</v>
      </c>
      <c r="AP99" s="5">
        <f t="shared" ref="AP99" si="466">AO99</f>
        <v>704419</v>
      </c>
      <c r="AQ99" s="5">
        <f>VLOOKUP(A99,[3]careact_v3!$A$1:$D$154,3,FALSE)</f>
        <v>433864</v>
      </c>
      <c r="AR99" s="5">
        <f t="shared" ref="AR99" si="467">AQ99</f>
        <v>433864</v>
      </c>
      <c r="AS99" s="5">
        <f>VLOOKUP(A99,[4]FWMA!$A$1:$C$153,3,FALSE)</f>
        <v>62526</v>
      </c>
      <c r="AT99" s="5">
        <f t="shared" ref="AT99" si="468">AS99</f>
        <v>62526</v>
      </c>
      <c r="AU99" s="5">
        <f>VLOOKUP(A99,[5]SUDS2!$A$1:$C$153,3,FALSE)</f>
        <v>9232.5479369999994</v>
      </c>
      <c r="AV99" s="5">
        <f t="shared" ref="AV99" si="469">AU99</f>
        <v>9232.5479369999994</v>
      </c>
      <c r="AW99" s="5">
        <f>VLOOKUP(A99,[6]COFA!$A$1:$C$327,3,FALSE)</f>
        <v>693.23</v>
      </c>
      <c r="AX99" s="5">
        <f t="shared" ref="AX99" si="470">AW99</f>
        <v>693.23</v>
      </c>
      <c r="AY99" s="6">
        <f t="shared" si="309"/>
        <v>35183328.684862003</v>
      </c>
      <c r="AZ99" s="6">
        <f t="shared" si="310"/>
        <v>73510776.17761901</v>
      </c>
      <c r="BA99" s="26">
        <f>VLOOKUP(A99,[7]Sheet1!$A$1:$P$742,16,FALSE)</f>
        <v>73578639.029680997</v>
      </c>
      <c r="BB99" s="26" t="b">
        <f t="shared" si="317"/>
        <v>0</v>
      </c>
      <c r="BC99" s="5">
        <f t="shared" ref="BC99" si="471">BC101</f>
        <v>32164025.437851999</v>
      </c>
      <c r="BD99" s="5">
        <f t="shared" ref="BD99" si="472">BD100</f>
        <v>6163422.0549049992</v>
      </c>
      <c r="BH99" s="5">
        <f t="shared" ref="BH99" si="473">BH101</f>
        <v>30306467.272177212</v>
      </c>
      <c r="BI99" s="5">
        <f t="shared" ref="BI99" si="474">BI100</f>
        <v>4876861.4126837859</v>
      </c>
    </row>
    <row r="100" spans="1:64" s="11" customFormat="1" x14ac:dyDescent="0.25">
      <c r="A100" s="8" t="s">
        <v>198</v>
      </c>
      <c r="B100" s="8" t="s">
        <v>199</v>
      </c>
      <c r="C100" s="8" t="s">
        <v>7</v>
      </c>
      <c r="D100" s="8"/>
      <c r="E100" s="8"/>
      <c r="F100" s="37">
        <f>VLOOKUP(A100,[1]Sheet1!$A$6:$C$740,3,FALSE)</f>
        <v>12318741.344552999</v>
      </c>
      <c r="G100" s="8"/>
      <c r="H100" s="9"/>
      <c r="I100" s="9">
        <f>LTFUND1516BL</f>
        <v>5976281.988872</v>
      </c>
      <c r="J100" s="9"/>
      <c r="K100" s="9">
        <f t="shared" si="463"/>
        <v>143804.212493</v>
      </c>
      <c r="L100" s="9">
        <f t="shared" si="311"/>
        <v>143804.212493</v>
      </c>
      <c r="M100" s="9"/>
      <c r="N100" s="9"/>
      <c r="O100" s="9"/>
      <c r="P100" s="9"/>
      <c r="Q100" s="9">
        <f>HPF1516BL</f>
        <v>43335.853539999996</v>
      </c>
      <c r="R100" s="9"/>
      <c r="S100" s="9"/>
      <c r="T100" s="10">
        <f t="shared" si="306"/>
        <v>6163422.0549049992</v>
      </c>
      <c r="U100" s="9"/>
      <c r="V100" s="9"/>
      <c r="W100" s="9">
        <f>LTFUND1516RSG</f>
        <v>4337742.3997520003</v>
      </c>
      <c r="X100" s="9"/>
      <c r="Y100" s="9">
        <f t="shared" si="464"/>
        <v>199796.98425499999</v>
      </c>
      <c r="Z100" s="9">
        <f t="shared" si="312"/>
        <v>199796.98425499999</v>
      </c>
      <c r="AA100" s="9"/>
      <c r="AB100" s="9"/>
      <c r="AC100" s="9">
        <f>HPF1516RSG</f>
        <v>59114.224518000003</v>
      </c>
      <c r="AD100" s="9"/>
      <c r="AE100" s="9"/>
      <c r="AF100" s="9"/>
      <c r="AG100" s="9">
        <f t="shared" si="465"/>
        <v>139816.873658</v>
      </c>
      <c r="AH100" s="9">
        <f t="shared" si="168"/>
        <v>139816.873658</v>
      </c>
      <c r="AI100" s="9"/>
      <c r="AJ100" s="9"/>
      <c r="AK100" s="9"/>
      <c r="AL100" s="9">
        <f>F100/F99*AK99</f>
        <v>139697.70050078534</v>
      </c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>
        <f t="shared" ref="AX100" si="475">AW99</f>
        <v>693.23</v>
      </c>
      <c r="AY100" s="10">
        <f t="shared" si="309"/>
        <v>4876861.4126837859</v>
      </c>
      <c r="AZ100" s="10">
        <f t="shared" si="310"/>
        <v>11040283.467588786</v>
      </c>
      <c r="BA100" s="26">
        <f>VLOOKUP(A100,[7]Sheet1!$A$1:$P$742,16,FALSE)</f>
        <v>11040283.467589</v>
      </c>
      <c r="BB100" s="26" t="b">
        <f t="shared" si="317"/>
        <v>1</v>
      </c>
      <c r="BC100" s="9"/>
      <c r="BD100" s="9">
        <f>I100+L100+Q100</f>
        <v>6163422.0549049992</v>
      </c>
      <c r="BE100" s="9"/>
      <c r="BF100" s="9"/>
      <c r="BG100" s="9"/>
      <c r="BH100" s="9"/>
      <c r="BI100" s="9">
        <f>W100+Z100+AC100+AH100+AI100+AL100+AN100+AX100</f>
        <v>4876861.4126837859</v>
      </c>
      <c r="BJ100" s="9"/>
      <c r="BK100" s="9"/>
      <c r="BL100" s="9"/>
    </row>
    <row r="101" spans="1:64" s="15" customFormat="1" x14ac:dyDescent="0.25">
      <c r="A101" s="12" t="s">
        <v>200</v>
      </c>
      <c r="B101" s="12" t="s">
        <v>201</v>
      </c>
      <c r="C101" s="12" t="s">
        <v>7</v>
      </c>
      <c r="D101" s="12"/>
      <c r="E101" s="12"/>
      <c r="F101" s="38">
        <f>VLOOKUP(A101,[1]Sheet1!$A$6:$C$740,3,FALSE)</f>
        <v>61796417.901882999</v>
      </c>
      <c r="G101" s="12"/>
      <c r="H101" s="13">
        <f>UTFUND1516BL</f>
        <v>27616044.008935001</v>
      </c>
      <c r="I101" s="13"/>
      <c r="J101" s="13"/>
      <c r="K101" s="13">
        <f t="shared" si="463"/>
        <v>692154.64603599999</v>
      </c>
      <c r="L101" s="13">
        <f t="shared" si="311"/>
        <v>692154.64603599999</v>
      </c>
      <c r="M101" s="13">
        <f>EIF1516BL</f>
        <v>3145742.706892</v>
      </c>
      <c r="N101" s="13"/>
      <c r="O101" s="13"/>
      <c r="P101" s="13"/>
      <c r="Q101" s="13"/>
      <c r="R101" s="13">
        <f>LLFA1516BL</f>
        <v>56739.054277000003</v>
      </c>
      <c r="S101" s="13">
        <f>LDHR1516BL</f>
        <v>653345.02171200002</v>
      </c>
      <c r="T101" s="14">
        <f t="shared" si="306"/>
        <v>32164025.437851999</v>
      </c>
      <c r="U101" s="13">
        <f>LWP1516RSG</f>
        <v>494498.396136</v>
      </c>
      <c r="V101" s="13">
        <f>UTFUND1516RSG</f>
        <v>22008552.522976</v>
      </c>
      <c r="W101" s="13"/>
      <c r="X101" s="13"/>
      <c r="Y101" s="13">
        <f t="shared" si="464"/>
        <v>961657.57955699996</v>
      </c>
      <c r="Z101" s="13">
        <f t="shared" si="312"/>
        <v>961657.57955699996</v>
      </c>
      <c r="AA101" s="13">
        <f>EIF1516RSG</f>
        <v>3222395.8939029998</v>
      </c>
      <c r="AB101" s="13"/>
      <c r="AC101" s="13"/>
      <c r="AD101" s="13">
        <f>LLFA1516RSG</f>
        <v>77397.463462</v>
      </c>
      <c r="AE101" s="13">
        <f>LDHR1516RSG</f>
        <v>929751.44236500002</v>
      </c>
      <c r="AF101" s="13"/>
      <c r="AG101" s="13">
        <f t="shared" si="465"/>
        <v>701385.12634199997</v>
      </c>
      <c r="AH101" s="13">
        <f t="shared" si="168"/>
        <v>701385.12634199997</v>
      </c>
      <c r="AI101" s="13"/>
      <c r="AJ101" s="13"/>
      <c r="AK101" s="13"/>
      <c r="AL101" s="13">
        <f>F101/F99*AK99</f>
        <v>700787.29949921463</v>
      </c>
      <c r="AM101" s="13"/>
      <c r="AN101" s="13"/>
      <c r="AO101" s="13"/>
      <c r="AP101" s="13">
        <f t="shared" ref="AP101" si="476">AO99</f>
        <v>704419</v>
      </c>
      <c r="AQ101" s="13"/>
      <c r="AR101" s="13">
        <f t="shared" ref="AR101" si="477">AQ99</f>
        <v>433864</v>
      </c>
      <c r="AS101" s="13"/>
      <c r="AT101" s="13">
        <f t="shared" ref="AT101" si="478">AS99</f>
        <v>62526</v>
      </c>
      <c r="AU101" s="13"/>
      <c r="AV101" s="13">
        <f t="shared" ref="AV101" si="479">AU99</f>
        <v>9232.5479369999994</v>
      </c>
      <c r="AW101" s="13"/>
      <c r="AX101" s="13"/>
      <c r="AY101" s="14">
        <f t="shared" si="309"/>
        <v>30306467.272177212</v>
      </c>
      <c r="AZ101" s="14">
        <f t="shared" si="310"/>
        <v>62470492.710029215</v>
      </c>
      <c r="BA101" s="26">
        <f>VLOOKUP(A101,[7]Sheet1!$A$1:$P$742,16,FALSE)</f>
        <v>62538355.562091999</v>
      </c>
      <c r="BB101" s="26" t="b">
        <f t="shared" si="317"/>
        <v>0</v>
      </c>
      <c r="BC101" s="13">
        <f>H101+L101+M101+R101+S101</f>
        <v>32164025.437851999</v>
      </c>
      <c r="BD101" s="13"/>
      <c r="BE101" s="13"/>
      <c r="BF101" s="13"/>
      <c r="BG101" s="13"/>
      <c r="BH101" s="13">
        <f>U101+V101+Z101+AA101+AD101+AE101+AH101+AI101+AJ101+AL101+AN101+AP101+AR101+AT101+AV101</f>
        <v>30306467.272177212</v>
      </c>
      <c r="BI101" s="13"/>
      <c r="BJ101" s="13"/>
      <c r="BK101" s="13"/>
      <c r="BL101" s="13"/>
    </row>
    <row r="102" spans="1:64" x14ac:dyDescent="0.25">
      <c r="A102" s="1" t="s">
        <v>202</v>
      </c>
      <c r="B102" s="1" t="s">
        <v>203</v>
      </c>
      <c r="C102" s="1"/>
      <c r="D102" s="1" t="s">
        <v>7</v>
      </c>
      <c r="E102" s="1"/>
      <c r="F102" s="4">
        <f>VLOOKUP(A102,[1]Sheet1!$A$6:$C$740,3,FALSE)</f>
        <v>150013452.41824099</v>
      </c>
      <c r="G102" s="1"/>
      <c r="H102" s="5">
        <f>UTFUND1516BL</f>
        <v>55171660.637626</v>
      </c>
      <c r="I102" s="5">
        <f>LTFUND1516BL</f>
        <v>11071594.942299001</v>
      </c>
      <c r="K102" s="5">
        <f t="shared" si="463"/>
        <v>1613433.7397070001</v>
      </c>
      <c r="L102" s="5">
        <f t="shared" si="311"/>
        <v>1613433.7397070001</v>
      </c>
      <c r="M102" s="5">
        <f>EIF1516BL</f>
        <v>6258109.5660920003</v>
      </c>
      <c r="Q102" s="5">
        <f>HPF1516BL</f>
        <v>54342.898019</v>
      </c>
      <c r="R102" s="5">
        <f>LLFA1516BL</f>
        <v>57444.660657</v>
      </c>
      <c r="S102" s="5">
        <f>LDHR1516BL</f>
        <v>814207.089118</v>
      </c>
      <c r="T102" s="6">
        <f t="shared" si="306"/>
        <v>75040793.533517987</v>
      </c>
      <c r="U102" s="5">
        <f>LWP1516RSG</f>
        <v>1005739.707675</v>
      </c>
      <c r="V102" s="5">
        <f>UTFUND1516RSG</f>
        <v>43951122.622744001</v>
      </c>
      <c r="W102" s="5">
        <f>LTFUND1516RSG</f>
        <v>8036054.3400590001</v>
      </c>
      <c r="Y102" s="5">
        <f t="shared" si="464"/>
        <v>2241653.3556329999</v>
      </c>
      <c r="Z102" s="5">
        <f t="shared" si="312"/>
        <v>2241653.3556329999</v>
      </c>
      <c r="AA102" s="5">
        <f>EIF1516RSG</f>
        <v>6410602.6615549996</v>
      </c>
      <c r="AC102" s="5">
        <f>HPF1516RSG</f>
        <v>74128.879715999996</v>
      </c>
      <c r="AD102" s="5">
        <f>LLFA1516RSG</f>
        <v>78359.977637999997</v>
      </c>
      <c r="AE102" s="5">
        <f>LDHR1516RSG</f>
        <v>1158668.3763319999</v>
      </c>
      <c r="AG102" s="5">
        <f t="shared" si="465"/>
        <v>1598869</v>
      </c>
      <c r="AH102" s="5">
        <f t="shared" si="168"/>
        <v>1598869</v>
      </c>
      <c r="AO102" s="5">
        <f>VLOOKUP(A102,[3]careact_v3!$A$1:$D$154,4,FALSE)</f>
        <v>1423106</v>
      </c>
      <c r="AP102" s="5">
        <f t="shared" ref="AP102" si="480">AO102</f>
        <v>1423106</v>
      </c>
      <c r="AQ102" s="5">
        <f>VLOOKUP(A102,[3]careact_v3!$A$1:$D$154,3,FALSE)</f>
        <v>848901</v>
      </c>
      <c r="AR102" s="5">
        <f t="shared" ref="AR102" si="481">AQ102</f>
        <v>848901</v>
      </c>
      <c r="AS102" s="5">
        <f>VLOOKUP(A102,[4]FWMA!$A$1:$C$153,3,FALSE)</f>
        <v>66577</v>
      </c>
      <c r="AT102" s="5">
        <f t="shared" ref="AT102" si="482">AS102</f>
        <v>66577</v>
      </c>
      <c r="AU102" s="5">
        <f>VLOOKUP(A102,[5]SUDS2!$A$1:$C$153,3,FALSE)</f>
        <v>13848.821900000001</v>
      </c>
      <c r="AV102" s="5">
        <f t="shared" ref="AV102" si="483">AU102</f>
        <v>13848.821900000001</v>
      </c>
      <c r="AW102" s="5">
        <f>VLOOKUP(A102,[6]COFA!$A$1:$C$327,3,FALSE)</f>
        <v>693.23</v>
      </c>
      <c r="AX102" s="5">
        <f t="shared" ref="AX102" si="484">AW102</f>
        <v>693.23</v>
      </c>
      <c r="AY102" s="6">
        <f t="shared" si="309"/>
        <v>66908324.973251998</v>
      </c>
      <c r="AZ102" s="6">
        <f t="shared" si="310"/>
        <v>141949118.50676998</v>
      </c>
      <c r="BA102" s="26">
        <f>VLOOKUP(A102,[7]Sheet1!$A$1:$P$742,16,FALSE)</f>
        <v>142024488.25487301</v>
      </c>
      <c r="BB102" s="26" t="b">
        <f t="shared" si="317"/>
        <v>0</v>
      </c>
      <c r="BC102" s="5">
        <f t="shared" ref="BC102" si="485">BC104</f>
        <v>63657179.583907999</v>
      </c>
      <c r="BD102" s="5">
        <f t="shared" ref="BD102" si="486">BD103</f>
        <v>11383613.949611003</v>
      </c>
      <c r="BH102" s="5">
        <f t="shared" ref="BH102" si="487">BH104</f>
        <v>58190440.357283011</v>
      </c>
      <c r="BI102" s="5">
        <f t="shared" ref="BI102" si="488">BI103</f>
        <v>8717884.6159690004</v>
      </c>
    </row>
    <row r="103" spans="1:64" s="11" customFormat="1" x14ac:dyDescent="0.25">
      <c r="A103" s="8" t="s">
        <v>204</v>
      </c>
      <c r="B103" s="8" t="s">
        <v>205</v>
      </c>
      <c r="C103" s="8" t="s">
        <v>7</v>
      </c>
      <c r="D103" s="8"/>
      <c r="E103" s="8"/>
      <c r="F103" s="37">
        <f>VLOOKUP(A103,[1]Sheet1!$A$6:$C$740,3,FALSE)</f>
        <v>23362470.577633001</v>
      </c>
      <c r="G103" s="8"/>
      <c r="H103" s="9"/>
      <c r="I103" s="9">
        <f>LTFUND1516BL</f>
        <v>11071594.942299001</v>
      </c>
      <c r="J103" s="9"/>
      <c r="K103" s="9">
        <f t="shared" si="463"/>
        <v>257676.10929299999</v>
      </c>
      <c r="L103" s="9">
        <f t="shared" si="311"/>
        <v>257676.10929299999</v>
      </c>
      <c r="M103" s="9"/>
      <c r="N103" s="9"/>
      <c r="O103" s="9"/>
      <c r="P103" s="9"/>
      <c r="Q103" s="9">
        <f>HPF1516BL</f>
        <v>54342.898019</v>
      </c>
      <c r="R103" s="9"/>
      <c r="S103" s="9"/>
      <c r="T103" s="10">
        <f t="shared" si="306"/>
        <v>11383613.949611003</v>
      </c>
      <c r="U103" s="9"/>
      <c r="V103" s="9"/>
      <c r="W103" s="9">
        <f>LTFUND1516RSG</f>
        <v>8036054.3400590001</v>
      </c>
      <c r="X103" s="9"/>
      <c r="Y103" s="9">
        <f t="shared" si="464"/>
        <v>358006.96418299997</v>
      </c>
      <c r="Z103" s="9">
        <f t="shared" si="312"/>
        <v>358006.96418299997</v>
      </c>
      <c r="AA103" s="9"/>
      <c r="AB103" s="9"/>
      <c r="AC103" s="9">
        <f>HPF1516RSG</f>
        <v>74128.879715999996</v>
      </c>
      <c r="AD103" s="9"/>
      <c r="AE103" s="9"/>
      <c r="AF103" s="9"/>
      <c r="AG103" s="9">
        <f t="shared" si="465"/>
        <v>249001.20201099999</v>
      </c>
      <c r="AH103" s="9">
        <f t="shared" ref="AH103:AH107" si="489">AG103</f>
        <v>249001.20201099999</v>
      </c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>
        <f t="shared" ref="AX103" si="490">AW102</f>
        <v>693.23</v>
      </c>
      <c r="AY103" s="10">
        <f t="shared" si="309"/>
        <v>8717884.6159690004</v>
      </c>
      <c r="AZ103" s="10">
        <f t="shared" si="310"/>
        <v>20101498.565580003</v>
      </c>
      <c r="BA103" s="26">
        <f>VLOOKUP(A103,[7]Sheet1!$A$1:$P$742,16,FALSE)</f>
        <v>20101498.565579999</v>
      </c>
      <c r="BB103" s="26" t="b">
        <f t="shared" si="317"/>
        <v>1</v>
      </c>
      <c r="BC103" s="9"/>
      <c r="BD103" s="9">
        <f>I103+L103+Q103</f>
        <v>11383613.949611003</v>
      </c>
      <c r="BE103" s="9"/>
      <c r="BF103" s="9"/>
      <c r="BG103" s="9"/>
      <c r="BH103" s="9"/>
      <c r="BI103" s="9">
        <f>W103+Z103+AC103+AH103+AI103+AL103+AN103+AX103</f>
        <v>8717884.6159690004</v>
      </c>
      <c r="BJ103" s="9"/>
      <c r="BK103" s="9"/>
      <c r="BL103" s="9"/>
    </row>
    <row r="104" spans="1:64" s="15" customFormat="1" x14ac:dyDescent="0.25">
      <c r="A104" s="12" t="s">
        <v>206</v>
      </c>
      <c r="B104" s="12" t="s">
        <v>207</v>
      </c>
      <c r="C104" s="12" t="s">
        <v>7</v>
      </c>
      <c r="D104" s="12"/>
      <c r="E104" s="12"/>
      <c r="F104" s="38">
        <f>VLOOKUP(A104,[1]Sheet1!$A$6:$C$740,3,FALSE)</f>
        <v>126650981.840608</v>
      </c>
      <c r="G104" s="12"/>
      <c r="H104" s="13">
        <f>UTFUND1516BL</f>
        <v>55171660.637626</v>
      </c>
      <c r="I104" s="13"/>
      <c r="J104" s="13"/>
      <c r="K104" s="13">
        <f t="shared" si="463"/>
        <v>1355757.630415</v>
      </c>
      <c r="L104" s="13">
        <f t="shared" si="311"/>
        <v>1355757.630415</v>
      </c>
      <c r="M104" s="13">
        <f>EIF1516BL</f>
        <v>6258109.5660920003</v>
      </c>
      <c r="N104" s="13"/>
      <c r="O104" s="13"/>
      <c r="P104" s="13"/>
      <c r="Q104" s="13"/>
      <c r="R104" s="13">
        <f>LLFA1516BL</f>
        <v>57444.660657</v>
      </c>
      <c r="S104" s="13">
        <f>LDHR1516BL</f>
        <v>814207.089118</v>
      </c>
      <c r="T104" s="14">
        <f t="shared" si="306"/>
        <v>63657179.583907999</v>
      </c>
      <c r="U104" s="13">
        <f>LWP1516RSG</f>
        <v>1005739.707675</v>
      </c>
      <c r="V104" s="13">
        <f>UTFUND1516RSG</f>
        <v>43951122.622744001</v>
      </c>
      <c r="W104" s="13"/>
      <c r="X104" s="13"/>
      <c r="Y104" s="13">
        <f t="shared" si="464"/>
        <v>1883646.39145</v>
      </c>
      <c r="Z104" s="13">
        <f t="shared" si="312"/>
        <v>1883646.39145</v>
      </c>
      <c r="AA104" s="13">
        <f>EIF1516RSG</f>
        <v>6410602.6615549996</v>
      </c>
      <c r="AB104" s="13"/>
      <c r="AC104" s="13"/>
      <c r="AD104" s="13">
        <f>LLFA1516RSG</f>
        <v>78359.977637999997</v>
      </c>
      <c r="AE104" s="13">
        <f>LDHR1516RSG</f>
        <v>1158668.3763319999</v>
      </c>
      <c r="AF104" s="13"/>
      <c r="AG104" s="13">
        <f t="shared" si="465"/>
        <v>1349867.7979890001</v>
      </c>
      <c r="AH104" s="13">
        <f t="shared" si="489"/>
        <v>1349867.7979890001</v>
      </c>
      <c r="AI104" s="13"/>
      <c r="AJ104" s="13"/>
      <c r="AK104" s="13"/>
      <c r="AL104" s="13"/>
      <c r="AM104" s="13"/>
      <c r="AN104" s="13"/>
      <c r="AO104" s="13"/>
      <c r="AP104" s="13">
        <f t="shared" ref="AP104" si="491">AO102</f>
        <v>1423106</v>
      </c>
      <c r="AQ104" s="13"/>
      <c r="AR104" s="13">
        <f t="shared" ref="AR104" si="492">AQ102</f>
        <v>848901</v>
      </c>
      <c r="AS104" s="13"/>
      <c r="AT104" s="13">
        <f t="shared" ref="AT104" si="493">AS102</f>
        <v>66577</v>
      </c>
      <c r="AU104" s="13"/>
      <c r="AV104" s="13">
        <f t="shared" ref="AV104" si="494">AU102</f>
        <v>13848.821900000001</v>
      </c>
      <c r="AW104" s="13"/>
      <c r="AX104" s="13"/>
      <c r="AY104" s="14">
        <f t="shared" si="309"/>
        <v>58190440.357283011</v>
      </c>
      <c r="AZ104" s="14">
        <f t="shared" si="310"/>
        <v>121847619.94119102</v>
      </c>
      <c r="BA104" s="26">
        <f>VLOOKUP(A104,[7]Sheet1!$A$1:$P$742,16,FALSE)</f>
        <v>121922989.689293</v>
      </c>
      <c r="BB104" s="26" t="b">
        <f t="shared" si="317"/>
        <v>0</v>
      </c>
      <c r="BC104" s="13">
        <f>H104+L104+M104+R104+S104</f>
        <v>63657179.583907999</v>
      </c>
      <c r="BD104" s="13"/>
      <c r="BE104" s="13"/>
      <c r="BF104" s="13"/>
      <c r="BG104" s="13"/>
      <c r="BH104" s="13">
        <f>U104+V104+Z104+AA104+AD104+AE104+AH104+AI104+AJ104+AL104+AN104+AP104+AR104+AT104+AV104</f>
        <v>58190440.357283011</v>
      </c>
      <c r="BI104" s="13"/>
      <c r="BJ104" s="13"/>
      <c r="BK104" s="13"/>
      <c r="BL104" s="13"/>
    </row>
    <row r="105" spans="1:64" x14ac:dyDescent="0.25">
      <c r="A105" s="1" t="s">
        <v>208</v>
      </c>
      <c r="B105" s="1" t="s">
        <v>209</v>
      </c>
      <c r="C105" s="1"/>
      <c r="D105" s="1" t="s">
        <v>7</v>
      </c>
      <c r="E105" s="1"/>
      <c r="F105" s="4">
        <f>VLOOKUP(A105,[1]Sheet1!$A$6:$C$740,3,FALSE)</f>
        <v>268072661.67660901</v>
      </c>
      <c r="G105" s="1"/>
      <c r="H105" s="5">
        <f>UTFUND1516BL</f>
        <v>102873187.677497</v>
      </c>
      <c r="I105" s="5">
        <f>LTFUND1516BL</f>
        <v>23800824.420779001</v>
      </c>
      <c r="K105" s="5">
        <f t="shared" si="463"/>
        <v>2777475.4917279999</v>
      </c>
      <c r="L105" s="5">
        <f t="shared" si="311"/>
        <v>2777475.4917279999</v>
      </c>
      <c r="M105" s="5">
        <f>EIF1516BL</f>
        <v>9555593.9169200007</v>
      </c>
      <c r="Q105" s="5">
        <f>HPF1516BL</f>
        <v>363194.28206900001</v>
      </c>
      <c r="R105" s="5">
        <f>LLFA1516BL</f>
        <v>60433.111212000003</v>
      </c>
      <c r="S105" s="5">
        <f>LDHR1516BL</f>
        <v>4367509.663594</v>
      </c>
      <c r="T105" s="6">
        <f t="shared" si="306"/>
        <v>143798218.56379899</v>
      </c>
      <c r="U105" s="5">
        <f>LWP1516RSG</f>
        <v>2593902.7758280002</v>
      </c>
      <c r="V105" s="5">
        <f>UTFUND1516RSG</f>
        <v>81232751.750401005</v>
      </c>
      <c r="W105" s="5">
        <f>LTFUND1516RSG</f>
        <v>17275263.354591999</v>
      </c>
      <c r="Y105" s="5">
        <f t="shared" si="464"/>
        <v>3858935.823018</v>
      </c>
      <c r="Z105" s="5">
        <f t="shared" si="312"/>
        <v>3858935.823018</v>
      </c>
      <c r="AA105" s="5">
        <f>EIF1516RSG</f>
        <v>9788437.7302129995</v>
      </c>
      <c r="AC105" s="5">
        <f>HPF1516RSG</f>
        <v>495431.53255200002</v>
      </c>
      <c r="AD105" s="5">
        <f>LLFA1516RSG</f>
        <v>82436.508266999997</v>
      </c>
      <c r="AE105" s="5">
        <f>LDHR1516RSG</f>
        <v>6215243.5150300004</v>
      </c>
      <c r="AG105" s="5">
        <f t="shared" si="465"/>
        <v>2765723</v>
      </c>
      <c r="AH105" s="5">
        <f t="shared" si="489"/>
        <v>2765723</v>
      </c>
      <c r="AO105" s="5">
        <f>VLOOKUP(A105,[3]careact_v3!$A$1:$D$154,4,FALSE)</f>
        <v>2533233</v>
      </c>
      <c r="AP105" s="5">
        <f t="shared" ref="AP105" si="495">AO105</f>
        <v>2533233</v>
      </c>
      <c r="AQ105" s="5">
        <f>VLOOKUP(A105,[3]careact_v3!$A$1:$D$154,3,FALSE)</f>
        <v>1428970</v>
      </c>
      <c r="AR105" s="5">
        <f t="shared" ref="AR105" si="496">AQ105</f>
        <v>1428970</v>
      </c>
      <c r="AS105" s="5">
        <f>VLOOKUP(A105,[4]FWMA!$A$1:$C$153,3,FALSE)</f>
        <v>83235</v>
      </c>
      <c r="AT105" s="5">
        <f t="shared" ref="AT105" si="497">AS105</f>
        <v>83235</v>
      </c>
      <c r="AU105" s="5">
        <f>VLOOKUP(A105,[5]SUDS2!$A$1:$C$153,3,FALSE)</f>
        <v>18465.095870000001</v>
      </c>
      <c r="AV105" s="5">
        <f t="shared" ref="AV105" si="498">AU105</f>
        <v>18465.095870000001</v>
      </c>
      <c r="AW105" s="5">
        <f>VLOOKUP(A105,[6]COFA!$A$1:$C$327,3,FALSE)</f>
        <v>693.23</v>
      </c>
      <c r="AX105" s="5">
        <f t="shared" ref="AX105" si="499">AW105</f>
        <v>693.23</v>
      </c>
      <c r="AY105" s="6">
        <f t="shared" si="309"/>
        <v>128372722.31577101</v>
      </c>
      <c r="AZ105" s="6">
        <f t="shared" si="310"/>
        <v>272170940.87957001</v>
      </c>
      <c r="BA105" s="26">
        <f>VLOOKUP(A105,[7]Sheet1!$A$1:$P$742,16,FALSE)</f>
        <v>272253817.53369999</v>
      </c>
      <c r="BB105" s="26" t="b">
        <f t="shared" si="317"/>
        <v>0</v>
      </c>
      <c r="BC105" s="5">
        <f t="shared" ref="BC105" si="500">BC107</f>
        <v>119097426.36568302</v>
      </c>
      <c r="BD105" s="5">
        <f t="shared" ref="BD105" si="501">BD106</f>
        <v>24700792.198117003</v>
      </c>
      <c r="BH105" s="5">
        <f t="shared" ref="BH105" si="502">BH107</f>
        <v>109362378.85514101</v>
      </c>
      <c r="BI105" s="5">
        <f t="shared" ref="BI105" si="503">BI106</f>
        <v>19010343.460629001</v>
      </c>
    </row>
    <row r="106" spans="1:64" s="11" customFormat="1" x14ac:dyDescent="0.25">
      <c r="A106" s="8" t="s">
        <v>210</v>
      </c>
      <c r="B106" s="8" t="s">
        <v>211</v>
      </c>
      <c r="C106" s="8" t="s">
        <v>7</v>
      </c>
      <c r="D106" s="8"/>
      <c r="E106" s="8"/>
      <c r="F106" s="37">
        <f>VLOOKUP(A106,[1]Sheet1!$A$6:$C$740,3,FALSE)</f>
        <v>47802295.539962001</v>
      </c>
      <c r="G106" s="8"/>
      <c r="H106" s="9"/>
      <c r="I106" s="9">
        <f>LTFUND1516BL</f>
        <v>23800824.420779001</v>
      </c>
      <c r="J106" s="9"/>
      <c r="K106" s="9">
        <f t="shared" si="463"/>
        <v>536773.49526899995</v>
      </c>
      <c r="L106" s="9">
        <f t="shared" si="311"/>
        <v>536773.49526899995</v>
      </c>
      <c r="M106" s="9"/>
      <c r="N106" s="9"/>
      <c r="O106" s="9"/>
      <c r="P106" s="9"/>
      <c r="Q106" s="9">
        <f>HPF1516BL</f>
        <v>363194.28206900001</v>
      </c>
      <c r="R106" s="9"/>
      <c r="S106" s="9"/>
      <c r="T106" s="10">
        <f t="shared" si="306"/>
        <v>24700792.198117003</v>
      </c>
      <c r="U106" s="9"/>
      <c r="V106" s="9"/>
      <c r="W106" s="9">
        <f>LTFUND1516RSG</f>
        <v>17275263.354591999</v>
      </c>
      <c r="X106" s="9"/>
      <c r="Y106" s="9">
        <f t="shared" si="464"/>
        <v>745775.96666699997</v>
      </c>
      <c r="Z106" s="9">
        <f t="shared" si="312"/>
        <v>745775.96666699997</v>
      </c>
      <c r="AA106" s="9"/>
      <c r="AB106" s="9"/>
      <c r="AC106" s="9">
        <f>HPF1516RSG</f>
        <v>495431.53255200002</v>
      </c>
      <c r="AD106" s="9"/>
      <c r="AE106" s="9"/>
      <c r="AF106" s="9"/>
      <c r="AG106" s="9">
        <f t="shared" si="465"/>
        <v>493179.37681799999</v>
      </c>
      <c r="AH106" s="9">
        <f t="shared" si="489"/>
        <v>493179.37681799999</v>
      </c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>
        <f t="shared" ref="AX106" si="504">AW105</f>
        <v>693.23</v>
      </c>
      <c r="AY106" s="10">
        <f t="shared" si="309"/>
        <v>19010343.460629001</v>
      </c>
      <c r="AZ106" s="10">
        <f t="shared" si="310"/>
        <v>43711135.658746004</v>
      </c>
      <c r="BA106" s="26">
        <f>VLOOKUP(A106,[7]Sheet1!$A$1:$P$742,16,FALSE)</f>
        <v>43711135.658747002</v>
      </c>
      <c r="BB106" s="26" t="b">
        <f t="shared" si="317"/>
        <v>1</v>
      </c>
      <c r="BC106" s="9"/>
      <c r="BD106" s="9">
        <f>I106+L106+Q106</f>
        <v>24700792.198117003</v>
      </c>
      <c r="BE106" s="9"/>
      <c r="BF106" s="9"/>
      <c r="BG106" s="9"/>
      <c r="BH106" s="9"/>
      <c r="BI106" s="9">
        <f>W106+Z106+AC106+AH106+AI106+AL106+AN106+AX106</f>
        <v>19010343.460629001</v>
      </c>
      <c r="BJ106" s="9"/>
      <c r="BK106" s="9"/>
      <c r="BL106" s="9"/>
    </row>
    <row r="107" spans="1:64" s="15" customFormat="1" x14ac:dyDescent="0.25">
      <c r="A107" s="12" t="s">
        <v>212</v>
      </c>
      <c r="B107" s="12" t="s">
        <v>213</v>
      </c>
      <c r="C107" s="12" t="s">
        <v>7</v>
      </c>
      <c r="D107" s="12"/>
      <c r="E107" s="12"/>
      <c r="F107" s="38">
        <f>VLOOKUP(A107,[1]Sheet1!$A$6:$C$740,3,FALSE)</f>
        <v>220270366.136646</v>
      </c>
      <c r="G107" s="12"/>
      <c r="H107" s="13">
        <f>UTFUND1516BL</f>
        <v>102873187.677497</v>
      </c>
      <c r="I107" s="13"/>
      <c r="J107" s="13"/>
      <c r="K107" s="13">
        <f t="shared" si="463"/>
        <v>2240701.9964600001</v>
      </c>
      <c r="L107" s="13">
        <f t="shared" si="311"/>
        <v>2240701.9964600001</v>
      </c>
      <c r="M107" s="13">
        <f>EIF1516BL</f>
        <v>9555593.9169200007</v>
      </c>
      <c r="N107" s="13"/>
      <c r="O107" s="13"/>
      <c r="P107" s="13"/>
      <c r="Q107" s="13"/>
      <c r="R107" s="13">
        <f>LLFA1516BL</f>
        <v>60433.111212000003</v>
      </c>
      <c r="S107" s="13">
        <f>LDHR1516BL</f>
        <v>4367509.663594</v>
      </c>
      <c r="T107" s="14">
        <f t="shared" si="306"/>
        <v>119097426.365683</v>
      </c>
      <c r="U107" s="13">
        <f>LWP1516RSG</f>
        <v>2593902.7758280002</v>
      </c>
      <c r="V107" s="13">
        <f>UTFUND1516RSG</f>
        <v>81232751.750401005</v>
      </c>
      <c r="W107" s="13"/>
      <c r="X107" s="13"/>
      <c r="Y107" s="13">
        <f t="shared" si="464"/>
        <v>3113159.85635</v>
      </c>
      <c r="Z107" s="13">
        <f t="shared" si="312"/>
        <v>3113159.85635</v>
      </c>
      <c r="AA107" s="13">
        <f>EIF1516RSG</f>
        <v>9788437.7302129995</v>
      </c>
      <c r="AB107" s="13"/>
      <c r="AC107" s="13"/>
      <c r="AD107" s="13">
        <f>LLFA1516RSG</f>
        <v>82436.508266999997</v>
      </c>
      <c r="AE107" s="13">
        <f>LDHR1516RSG</f>
        <v>6215243.5150300004</v>
      </c>
      <c r="AF107" s="13"/>
      <c r="AG107" s="13">
        <f t="shared" si="465"/>
        <v>2272543.6231820001</v>
      </c>
      <c r="AH107" s="13">
        <f t="shared" si="489"/>
        <v>2272543.6231820001</v>
      </c>
      <c r="AI107" s="13"/>
      <c r="AJ107" s="13"/>
      <c r="AK107" s="13"/>
      <c r="AL107" s="13"/>
      <c r="AM107" s="13"/>
      <c r="AN107" s="13"/>
      <c r="AO107" s="13"/>
      <c r="AP107" s="13">
        <f t="shared" ref="AP107" si="505">AO105</f>
        <v>2533233</v>
      </c>
      <c r="AQ107" s="13"/>
      <c r="AR107" s="13">
        <f t="shared" ref="AR107" si="506">AQ105</f>
        <v>1428970</v>
      </c>
      <c r="AS107" s="13"/>
      <c r="AT107" s="13">
        <f t="shared" ref="AT107" si="507">AS105</f>
        <v>83235</v>
      </c>
      <c r="AU107" s="13"/>
      <c r="AV107" s="13">
        <f t="shared" ref="AV107" si="508">AU105</f>
        <v>18465.095870000001</v>
      </c>
      <c r="AW107" s="13"/>
      <c r="AX107" s="13"/>
      <c r="AY107" s="14">
        <f t="shared" si="309"/>
        <v>109362378.85514101</v>
      </c>
      <c r="AZ107" s="14">
        <f t="shared" si="310"/>
        <v>228459805.220824</v>
      </c>
      <c r="BA107" s="26">
        <f>VLOOKUP(A107,[7]Sheet1!$A$1:$P$742,16,FALSE)</f>
        <v>228542681.874953</v>
      </c>
      <c r="BB107" s="26" t="b">
        <f t="shared" si="317"/>
        <v>0</v>
      </c>
      <c r="BC107" s="13">
        <f>H107+L107+M107+R107+S107</f>
        <v>119097426.36568302</v>
      </c>
      <c r="BD107" s="13"/>
      <c r="BE107" s="13"/>
      <c r="BF107" s="13"/>
      <c r="BG107" s="13"/>
      <c r="BH107" s="13">
        <f>U107+V107+Z107+AA107+AD107+AE107+AH107+AI107+AJ107+AL107+AN107+AP107+AR107+AT107+AV107</f>
        <v>109362378.85514101</v>
      </c>
      <c r="BI107" s="13"/>
      <c r="BJ107" s="13"/>
      <c r="BK107" s="13"/>
      <c r="BL107" s="13"/>
    </row>
    <row r="108" spans="1:64" x14ac:dyDescent="0.25">
      <c r="A108" s="1" t="s">
        <v>214</v>
      </c>
      <c r="B108" s="1" t="s">
        <v>215</v>
      </c>
      <c r="C108" s="1"/>
      <c r="D108" s="1" t="s">
        <v>7</v>
      </c>
      <c r="E108" s="1"/>
      <c r="F108" s="4">
        <f>VLOOKUP(A108,[1]Sheet1!$A$6:$C$740,3,FALSE)</f>
        <v>122804289.634634</v>
      </c>
      <c r="G108" s="1"/>
      <c r="H108" s="5">
        <f>UTFUND1516BL</f>
        <v>47059923.352164999</v>
      </c>
      <c r="I108" s="5">
        <f>LTFUND1516BL</f>
        <v>8931725.4887910001</v>
      </c>
      <c r="K108" s="5">
        <f t="shared" si="463"/>
        <v>1162659.5936400001</v>
      </c>
      <c r="L108" s="5">
        <f t="shared" si="311"/>
        <v>1162659.5936400001</v>
      </c>
      <c r="M108" s="5">
        <f>EIF1516BL</f>
        <v>4464080.6912669996</v>
      </c>
      <c r="Q108" s="5">
        <f>HPF1516BL</f>
        <v>43859.662512000003</v>
      </c>
      <c r="R108" s="5">
        <f>LLFA1516BL</f>
        <v>53211.022371999999</v>
      </c>
      <c r="S108" s="5">
        <f>LDHR1516BL</f>
        <v>3755525.6276810002</v>
      </c>
      <c r="T108" s="6">
        <f t="shared" si="306"/>
        <v>65470985.438428</v>
      </c>
      <c r="U108" s="5">
        <f>LWP1516RSG</f>
        <v>847571.59872300003</v>
      </c>
      <c r="V108" s="5">
        <f>UTFUND1516RSG</f>
        <v>37499407.103247002</v>
      </c>
      <c r="W108" s="5">
        <f>LTFUND1516RSG</f>
        <v>6482880.8994979998</v>
      </c>
      <c r="Y108" s="5">
        <f t="shared" si="464"/>
        <v>1615362.1406320001</v>
      </c>
      <c r="Z108" s="5">
        <f t="shared" si="312"/>
        <v>1615362.1406320001</v>
      </c>
      <c r="AA108" s="5">
        <f>EIF1516RSG</f>
        <v>4572858.1864219997</v>
      </c>
      <c r="AC108" s="5">
        <f>HPF1516RSG</f>
        <v>59828.749757999998</v>
      </c>
      <c r="AD108" s="5">
        <f>LLFA1516RSG</f>
        <v>72584.892580999993</v>
      </c>
      <c r="AE108" s="5">
        <f>LDHR1516RSG</f>
        <v>5344351.3811860001</v>
      </c>
      <c r="AO108" s="5">
        <f>VLOOKUP(A108,[3]careact_v3!$A$1:$D$154,4,FALSE)</f>
        <v>1261650</v>
      </c>
      <c r="AP108" s="5">
        <f t="shared" ref="AP108" si="509">AO108</f>
        <v>1261650</v>
      </c>
      <c r="AQ108" s="5">
        <f>VLOOKUP(A108,[3]careact_v3!$A$1:$D$154,3,FALSE)</f>
        <v>637654</v>
      </c>
      <c r="AR108" s="5">
        <f t="shared" ref="AR108" si="510">AQ108</f>
        <v>637654</v>
      </c>
      <c r="AS108" s="5">
        <f>VLOOKUP(A108,[4]FWMA!$A$1:$C$153,3,FALSE)</f>
        <v>42661</v>
      </c>
      <c r="AT108" s="5">
        <f t="shared" ref="AT108" si="511">AS108</f>
        <v>42661</v>
      </c>
      <c r="AU108" s="5">
        <f>VLOOKUP(A108,[5]SUDS2!$A$1:$C$153,3,FALSE)</f>
        <v>13848.821900000001</v>
      </c>
      <c r="AV108" s="5">
        <f t="shared" ref="AV108" si="512">AU108</f>
        <v>13848.821900000001</v>
      </c>
      <c r="AW108" s="5">
        <f>VLOOKUP(A108,[6]COFA!$A$1:$C$327,3,FALSE)</f>
        <v>693.23</v>
      </c>
      <c r="AX108" s="5">
        <f t="shared" ref="AX108" si="513">AW108</f>
        <v>693.23</v>
      </c>
      <c r="AY108" s="6">
        <f t="shared" si="309"/>
        <v>58451352.003947005</v>
      </c>
      <c r="AZ108" s="6">
        <f t="shared" si="310"/>
        <v>123922337.442375</v>
      </c>
      <c r="BA108" s="26">
        <f>VLOOKUP(A108,[7]Sheet1!$A$1:$P$742,16,FALSE)</f>
        <v>123997707.190475</v>
      </c>
      <c r="BB108" s="26" t="b">
        <f t="shared" si="317"/>
        <v>0</v>
      </c>
      <c r="BC108" s="5">
        <f t="shared" ref="BC108" si="514">BC110</f>
        <v>56316674.168297</v>
      </c>
      <c r="BD108" s="5">
        <f t="shared" ref="BD108" si="515">BD109</f>
        <v>9154311.2701310012</v>
      </c>
      <c r="BH108" s="5">
        <f t="shared" ref="BH108" si="516">BH110</f>
        <v>51659632.758081004</v>
      </c>
      <c r="BI108" s="5">
        <f t="shared" ref="BI108" si="517">BI109</f>
        <v>6791719.2458659997</v>
      </c>
    </row>
    <row r="109" spans="1:64" s="11" customFormat="1" x14ac:dyDescent="0.25">
      <c r="A109" s="8" t="s">
        <v>216</v>
      </c>
      <c r="B109" s="8" t="s">
        <v>217</v>
      </c>
      <c r="C109" s="8" t="s">
        <v>7</v>
      </c>
      <c r="D109" s="8"/>
      <c r="E109" s="8"/>
      <c r="F109" s="37">
        <f>VLOOKUP(A109,[1]Sheet1!$A$6:$C$740,3,FALSE)</f>
        <v>18368577.046344999</v>
      </c>
      <c r="G109" s="8"/>
      <c r="H109" s="9"/>
      <c r="I109" s="9">
        <f>LTFUND1516BL</f>
        <v>8931725.4887910001</v>
      </c>
      <c r="J109" s="9"/>
      <c r="K109" s="9">
        <f t="shared" si="463"/>
        <v>178726.11882800001</v>
      </c>
      <c r="L109" s="9">
        <f t="shared" si="311"/>
        <v>178726.11882800001</v>
      </c>
      <c r="M109" s="9"/>
      <c r="N109" s="9"/>
      <c r="O109" s="9"/>
      <c r="P109" s="9"/>
      <c r="Q109" s="9">
        <f>HPF1516BL</f>
        <v>43859.662512000003</v>
      </c>
      <c r="R109" s="9"/>
      <c r="S109" s="9"/>
      <c r="T109" s="10">
        <f t="shared" si="306"/>
        <v>9154311.2701310012</v>
      </c>
      <c r="U109" s="9"/>
      <c r="V109" s="9"/>
      <c r="W109" s="9">
        <f>LTFUND1516RSG</f>
        <v>6482880.8994979998</v>
      </c>
      <c r="X109" s="9"/>
      <c r="Y109" s="9">
        <f t="shared" si="464"/>
        <v>248316.36661</v>
      </c>
      <c r="Z109" s="9">
        <f t="shared" si="312"/>
        <v>248316.36661</v>
      </c>
      <c r="AA109" s="9"/>
      <c r="AB109" s="9"/>
      <c r="AC109" s="9">
        <f>HPF1516RSG</f>
        <v>59828.749757999998</v>
      </c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>
        <f t="shared" ref="AX109" si="518">AW108</f>
        <v>693.23</v>
      </c>
      <c r="AY109" s="10">
        <f t="shared" si="309"/>
        <v>6791719.2458659997</v>
      </c>
      <c r="AZ109" s="10">
        <f t="shared" si="310"/>
        <v>15946030.515997</v>
      </c>
      <c r="BA109" s="26">
        <f>VLOOKUP(A109,[7]Sheet1!$A$1:$P$742,16,FALSE)</f>
        <v>15946030.515998</v>
      </c>
      <c r="BB109" s="26" t="b">
        <f t="shared" si="317"/>
        <v>1</v>
      </c>
      <c r="BC109" s="9"/>
      <c r="BD109" s="9">
        <f>I109+L109+Q109</f>
        <v>9154311.2701310012</v>
      </c>
      <c r="BE109" s="9"/>
      <c r="BF109" s="9"/>
      <c r="BG109" s="9"/>
      <c r="BH109" s="9"/>
      <c r="BI109" s="9">
        <f>W109+Z109+AC109+AH109+AI109+AL109+AN109+AX109</f>
        <v>6791719.2458659997</v>
      </c>
      <c r="BJ109" s="9"/>
      <c r="BK109" s="9"/>
      <c r="BL109" s="9"/>
    </row>
    <row r="110" spans="1:64" s="15" customFormat="1" x14ac:dyDescent="0.25">
      <c r="A110" s="12" t="s">
        <v>218</v>
      </c>
      <c r="B110" s="12" t="s">
        <v>219</v>
      </c>
      <c r="C110" s="12" t="s">
        <v>7</v>
      </c>
      <c r="D110" s="12"/>
      <c r="E110" s="12"/>
      <c r="F110" s="38">
        <f>VLOOKUP(A110,[1]Sheet1!$A$6:$C$740,3,FALSE)</f>
        <v>104435712.58828799</v>
      </c>
      <c r="G110" s="12"/>
      <c r="H110" s="13">
        <f>UTFUND1516BL</f>
        <v>47059923.352164999</v>
      </c>
      <c r="I110" s="13"/>
      <c r="J110" s="13"/>
      <c r="K110" s="13">
        <f t="shared" si="463"/>
        <v>983933.47481199994</v>
      </c>
      <c r="L110" s="13">
        <f t="shared" si="311"/>
        <v>983933.47481199994</v>
      </c>
      <c r="M110" s="13">
        <f>EIF1516BL</f>
        <v>4464080.6912669996</v>
      </c>
      <c r="N110" s="13"/>
      <c r="O110" s="13"/>
      <c r="P110" s="13"/>
      <c r="Q110" s="13"/>
      <c r="R110" s="13">
        <f>LLFA1516BL</f>
        <v>53211.022371999999</v>
      </c>
      <c r="S110" s="13">
        <f>LDHR1516BL</f>
        <v>3755525.6276810002</v>
      </c>
      <c r="T110" s="14">
        <f t="shared" si="306"/>
        <v>56316674.168297</v>
      </c>
      <c r="U110" s="13">
        <f>LWP1516RSG</f>
        <v>847571.59872300003</v>
      </c>
      <c r="V110" s="13">
        <f>UTFUND1516RSG</f>
        <v>37499407.103247002</v>
      </c>
      <c r="W110" s="13"/>
      <c r="X110" s="13"/>
      <c r="Y110" s="13">
        <f t="shared" si="464"/>
        <v>1367045.7740219999</v>
      </c>
      <c r="Z110" s="13">
        <f t="shared" si="312"/>
        <v>1367045.7740219999</v>
      </c>
      <c r="AA110" s="13">
        <f>EIF1516RSG</f>
        <v>4572858.1864219997</v>
      </c>
      <c r="AB110" s="13"/>
      <c r="AC110" s="13"/>
      <c r="AD110" s="13">
        <f>LLFA1516RSG</f>
        <v>72584.892580999993</v>
      </c>
      <c r="AE110" s="13">
        <f>LDHR1516RSG</f>
        <v>5344351.3811860001</v>
      </c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>
        <f t="shared" ref="AP110" si="519">AO108</f>
        <v>1261650</v>
      </c>
      <c r="AQ110" s="13"/>
      <c r="AR110" s="13">
        <f t="shared" ref="AR110" si="520">AQ108</f>
        <v>637654</v>
      </c>
      <c r="AS110" s="13"/>
      <c r="AT110" s="13">
        <f t="shared" ref="AT110" si="521">AS108</f>
        <v>42661</v>
      </c>
      <c r="AU110" s="13"/>
      <c r="AV110" s="13">
        <f t="shared" ref="AV110" si="522">AU108</f>
        <v>13848.821900000001</v>
      </c>
      <c r="AW110" s="13"/>
      <c r="AX110" s="13"/>
      <c r="AY110" s="14">
        <f t="shared" si="309"/>
        <v>51659632.758081004</v>
      </c>
      <c r="AZ110" s="14">
        <f t="shared" si="310"/>
        <v>107976306.92637801</v>
      </c>
      <c r="BA110" s="26">
        <f>VLOOKUP(A110,[7]Sheet1!$A$1:$P$742,16,FALSE)</f>
        <v>108051676.67447799</v>
      </c>
      <c r="BB110" s="26" t="b">
        <f t="shared" si="317"/>
        <v>0</v>
      </c>
      <c r="BC110" s="13">
        <f>H110+L110+M110+R110+S110</f>
        <v>56316674.168297</v>
      </c>
      <c r="BD110" s="13"/>
      <c r="BE110" s="13"/>
      <c r="BF110" s="13"/>
      <c r="BG110" s="13"/>
      <c r="BH110" s="13">
        <f>U110+V110+Z110+AA110+AD110+AE110+AH110+AI110+AJ110+AL110+AN110+AP110+AR110+AT110+AV110</f>
        <v>51659632.758081004</v>
      </c>
      <c r="BI110" s="13"/>
      <c r="BJ110" s="13"/>
      <c r="BK110" s="13"/>
      <c r="BL110" s="13"/>
    </row>
    <row r="111" spans="1:64" x14ac:dyDescent="0.25">
      <c r="A111" s="1" t="s">
        <v>1400</v>
      </c>
      <c r="B111" s="1" t="s">
        <v>1372</v>
      </c>
      <c r="C111" s="1"/>
      <c r="D111" s="1" t="s">
        <v>223</v>
      </c>
      <c r="E111" s="1"/>
      <c r="F111" s="4">
        <f>SUM(F112:F114)</f>
        <v>78713662.063302994</v>
      </c>
      <c r="G111" s="1"/>
      <c r="H111" s="5">
        <f>UTFUND1516BL</f>
        <v>8029963.575313</v>
      </c>
      <c r="I111" s="5">
        <f>LTFUND1516BL</f>
        <v>6501488.7053720001</v>
      </c>
      <c r="K111" s="5">
        <f t="shared" si="463"/>
        <v>50601.523950000003</v>
      </c>
      <c r="L111" s="5">
        <f>SUM(L112:L114)</f>
        <v>50601.523950000003</v>
      </c>
      <c r="M111" s="5">
        <f>EIF1516BL</f>
        <v>332548.42645199999</v>
      </c>
      <c r="Q111" s="5">
        <f>HPF1516BL</f>
        <v>166025.03080199999</v>
      </c>
      <c r="R111" s="5">
        <f>LLFA1516BL</f>
        <v>47483.158809</v>
      </c>
      <c r="S111" s="5">
        <f>LDHR1516BL</f>
        <v>5384.6068109999997</v>
      </c>
      <c r="T111" s="6">
        <f t="shared" si="306"/>
        <v>15133495.027509</v>
      </c>
      <c r="U111" s="5">
        <f>LWP1516RSG</f>
        <v>18868.438189</v>
      </c>
      <c r="V111" s="5">
        <f>UTFUND1516RSG</f>
        <v>6524381.5347410003</v>
      </c>
      <c r="W111" s="5">
        <f>LTFUND1516RSG</f>
        <v>4718951.2260830002</v>
      </c>
      <c r="Y111" s="5">
        <f t="shared" si="464"/>
        <v>70304.142756000001</v>
      </c>
      <c r="Z111" s="5">
        <f>SUM(Z112:Z114)</f>
        <v>70304.142756000001</v>
      </c>
      <c r="AA111" s="5">
        <f>EIF1516RSG</f>
        <v>340651.72640300001</v>
      </c>
      <c r="AC111" s="5">
        <f>HPF1516RSG</f>
        <v>226473.92735300001</v>
      </c>
      <c r="AD111" s="5">
        <f>LLFA1516RSG</f>
        <v>64771.54221</v>
      </c>
      <c r="AE111" s="5">
        <f>LDHR1516RSG</f>
        <v>7662.6373249999997</v>
      </c>
      <c r="AG111" s="5">
        <f>CTFREEZE21516RSG</f>
        <v>101568</v>
      </c>
      <c r="AH111" s="5">
        <f>SUM(AH112:AH114)</f>
        <v>101568.00000000001</v>
      </c>
      <c r="AK111" s="5">
        <f>VLOOKUP(A111,[2]CTF1516!$A$1:$C$235,3,FALSE)</f>
        <v>51923</v>
      </c>
      <c r="AL111" s="5">
        <f>SUM(AL112:AL114)</f>
        <v>51923.000000000007</v>
      </c>
      <c r="AM111" s="5">
        <f>VLOOKUP(A111,[8]esg1516!$A$1:$C$20,3,FALSE)</f>
        <v>585398</v>
      </c>
      <c r="AN111" s="5">
        <f>SUM(AN112:AN114)</f>
        <v>585398</v>
      </c>
      <c r="AO111" s="5">
        <f>VLOOKUP(A111,[3]careact_v3!$A$1:$D$154,4,FALSE)</f>
        <v>37333</v>
      </c>
      <c r="AP111" s="5">
        <f>AO111</f>
        <v>37333</v>
      </c>
      <c r="AQ111" s="5">
        <f>VLOOKUP(A111,[3]careact_v3!$A$1:$D$154,3,FALSE)</f>
        <v>18944</v>
      </c>
      <c r="AR111" s="5">
        <f>AQ111</f>
        <v>18944</v>
      </c>
      <c r="AS111" s="5">
        <f>VLOOKUP(A111,[4]FWMA!$A$1:$C$153,3,FALSE)</f>
        <v>10288</v>
      </c>
      <c r="AT111" s="5">
        <f>AS111</f>
        <v>10288</v>
      </c>
      <c r="AU111" s="5">
        <f>VLOOKUP(A111,[5]SUDS2!$A$1:$C$153,3,FALSE)</f>
        <v>9232.5479369999994</v>
      </c>
      <c r="AV111" s="5">
        <f>AU111</f>
        <v>9232.5479369999994</v>
      </c>
      <c r="AW111" s="5">
        <f>VLOOKUP(A111,[6]COFA!$A$1:$C$327,3,FALSE)</f>
        <v>693.23</v>
      </c>
      <c r="AX111" s="5">
        <f>AW111</f>
        <v>693.23</v>
      </c>
      <c r="AY111" s="6">
        <f t="shared" si="309"/>
        <v>12787444.952997001</v>
      </c>
      <c r="AZ111" s="6">
        <f t="shared" si="310"/>
        <v>27920939.980506003</v>
      </c>
      <c r="BA111" s="26">
        <f>VLOOKUP(A111,[7]Sheet1!$A$1:$P$742,16,FALSE)</f>
        <v>27988802.832568001</v>
      </c>
      <c r="BB111" s="26" t="b">
        <f t="shared" si="317"/>
        <v>0</v>
      </c>
      <c r="BC111" s="5">
        <f>BC114</f>
        <v>8426667.0436798651</v>
      </c>
      <c r="BD111" s="5">
        <f>BD113</f>
        <v>6676639.8062064163</v>
      </c>
      <c r="BG111" s="5">
        <f>BG112</f>
        <v>30188.177622719002</v>
      </c>
      <c r="BH111" s="5">
        <f>BH114</f>
        <v>7405741.3077007458</v>
      </c>
      <c r="BI111" s="5">
        <f>BI113</f>
        <v>5248190.5217133453</v>
      </c>
      <c r="BL111" s="5">
        <f>BL112</f>
        <v>133513.12358290906</v>
      </c>
    </row>
    <row r="112" spans="1:64" s="34" customFormat="1" x14ac:dyDescent="0.25">
      <c r="A112" s="28" t="s">
        <v>1373</v>
      </c>
      <c r="B112" s="28" t="s">
        <v>1374</v>
      </c>
      <c r="C112" s="28" t="s">
        <v>223</v>
      </c>
      <c r="D112" s="28"/>
      <c r="E112" s="28"/>
      <c r="F112" s="39">
        <f>VLOOKUP(A112,[1]Sheet1!$A$6:$C$740,3,FALSE)</f>
        <v>46959495.0154</v>
      </c>
      <c r="G112" s="28"/>
      <c r="H112" s="32"/>
      <c r="I112" s="32"/>
      <c r="J112" s="32"/>
      <c r="K112" s="32"/>
      <c r="L112" s="32">
        <f>$F112/$F$111*K$111</f>
        <v>30188.177622719002</v>
      </c>
      <c r="M112" s="32"/>
      <c r="N112" s="32"/>
      <c r="O112" s="32"/>
      <c r="P112" s="32"/>
      <c r="Q112" s="32"/>
      <c r="R112" s="32"/>
      <c r="S112" s="32"/>
      <c r="T112" s="33">
        <f t="shared" si="306"/>
        <v>30188.177622719002</v>
      </c>
      <c r="U112" s="32"/>
      <c r="V112" s="32"/>
      <c r="W112" s="32"/>
      <c r="X112" s="32"/>
      <c r="Y112" s="32"/>
      <c r="Z112" s="32">
        <f>$F112/$F$111*Y$111</f>
        <v>41942.490728703066</v>
      </c>
      <c r="AA112" s="32"/>
      <c r="AB112" s="32"/>
      <c r="AC112" s="32"/>
      <c r="AD112" s="32"/>
      <c r="AE112" s="32"/>
      <c r="AF112" s="32"/>
      <c r="AG112" s="32"/>
      <c r="AH112" s="32">
        <f>$F112/$F$111*AG$111</f>
        <v>60594.080680534986</v>
      </c>
      <c r="AI112" s="32"/>
      <c r="AJ112" s="32"/>
      <c r="AK112" s="32"/>
      <c r="AL112" s="32">
        <f>$F112/$F$111*AK$111</f>
        <v>30976.552173671018</v>
      </c>
      <c r="AM112" s="32"/>
      <c r="AN112" s="32">
        <v>0</v>
      </c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3">
        <f t="shared" si="309"/>
        <v>133513.12358290906</v>
      </c>
      <c r="AZ112" s="33">
        <f t="shared" si="310"/>
        <v>163701.30120562806</v>
      </c>
      <c r="BA112" s="26">
        <f>VLOOKUP(A112,[7]Sheet1!$A$1:$P$742,16,FALSE)</f>
        <v>163701.301206</v>
      </c>
      <c r="BB112" s="26" t="b">
        <f t="shared" si="317"/>
        <v>1</v>
      </c>
      <c r="BC112" s="32"/>
      <c r="BD112" s="32"/>
      <c r="BE112" s="32"/>
      <c r="BF112" s="32"/>
      <c r="BG112" s="32">
        <f>L112</f>
        <v>30188.177622719002</v>
      </c>
      <c r="BH112" s="32"/>
      <c r="BI112" s="32"/>
      <c r="BJ112" s="32"/>
      <c r="BK112" s="32"/>
      <c r="BL112" s="32">
        <f>Z112+AH112+AL112</f>
        <v>133513.12358290906</v>
      </c>
    </row>
    <row r="113" spans="1:64" s="11" customFormat="1" x14ac:dyDescent="0.25">
      <c r="A113" s="8" t="s">
        <v>221</v>
      </c>
      <c r="B113" s="8" t="s">
        <v>222</v>
      </c>
      <c r="C113" s="8" t="s">
        <v>223</v>
      </c>
      <c r="D113" s="8"/>
      <c r="E113" s="8"/>
      <c r="F113" s="37">
        <f>VLOOKUP(A113,[1]Sheet1!$A$6:$C$740,3,FALSE)</f>
        <v>14196141.468139</v>
      </c>
      <c r="G113" s="8"/>
      <c r="H113" s="9"/>
      <c r="I113" s="9">
        <f>LTFUND1516BL</f>
        <v>6501488.7053720001</v>
      </c>
      <c r="J113" s="9"/>
      <c r="K113" s="9">
        <f t="shared" ref="K113:K176" si="523">CTFREEZE11516BL</f>
        <v>23653.254314999998</v>
      </c>
      <c r="L113" s="9">
        <f>$F113/$F$111*K$111</f>
        <v>9126.0700324159261</v>
      </c>
      <c r="M113" s="9"/>
      <c r="N113" s="9"/>
      <c r="O113" s="9"/>
      <c r="P113" s="9"/>
      <c r="Q113" s="9">
        <f>HPF1516BL</f>
        <v>166025.03080199999</v>
      </c>
      <c r="R113" s="9"/>
      <c r="S113" s="9"/>
      <c r="T113" s="10">
        <f t="shared" si="306"/>
        <v>6676639.8062064163</v>
      </c>
      <c r="U113" s="9"/>
      <c r="V113" s="9"/>
      <c r="W113" s="9">
        <f>LTFUND1516RSG</f>
        <v>4718951.2260830002</v>
      </c>
      <c r="X113" s="9"/>
      <c r="Y113" s="9">
        <f t="shared" ref="Y113:Y176" si="524">CTFREEZE11516RSG</f>
        <v>32863.076804999997</v>
      </c>
      <c r="Z113" s="9">
        <f>$F113/$F$111*Y$111</f>
        <v>12679.470503580016</v>
      </c>
      <c r="AA113" s="9"/>
      <c r="AB113" s="9"/>
      <c r="AC113" s="9">
        <f>HPF1516RSG</f>
        <v>226473.92735300001</v>
      </c>
      <c r="AD113" s="9"/>
      <c r="AE113" s="9"/>
      <c r="AF113" s="9"/>
      <c r="AG113" s="9">
        <f t="shared" ref="AG113:AG144" si="525">CTFREEZE21516RSG</f>
        <v>45407.385255999994</v>
      </c>
      <c r="AH113" s="9">
        <f>$F113/$F$111*AG$111</f>
        <v>18317.959790466364</v>
      </c>
      <c r="AI113" s="9"/>
      <c r="AJ113" s="9"/>
      <c r="AK113" s="9"/>
      <c r="AL113" s="9">
        <f>$F113/$F$111*AK$111</f>
        <v>9364.4004627479626</v>
      </c>
      <c r="AM113" s="9"/>
      <c r="AN113" s="9">
        <f>F113/(F$113+F$114)*AM$111</f>
        <v>261710.30752055079</v>
      </c>
      <c r="AO113" s="9"/>
      <c r="AP113" s="9"/>
      <c r="AQ113" s="9"/>
      <c r="AR113" s="9"/>
      <c r="AS113" s="9"/>
      <c r="AT113" s="9"/>
      <c r="AU113" s="9"/>
      <c r="AV113" s="9"/>
      <c r="AW113" s="9"/>
      <c r="AX113" s="9">
        <f>AW111</f>
        <v>693.23</v>
      </c>
      <c r="AY113" s="10">
        <f t="shared" si="309"/>
        <v>5248190.5217133453</v>
      </c>
      <c r="AZ113" s="10">
        <f t="shared" si="310"/>
        <v>11924830.327919763</v>
      </c>
      <c r="BA113" s="26">
        <f>VLOOKUP(A113,[7]Sheet1!$A$1:$P$742,16,FALSE)</f>
        <v>11924830.327919001</v>
      </c>
      <c r="BB113" s="26" t="b">
        <f t="shared" si="317"/>
        <v>1</v>
      </c>
      <c r="BC113" s="9"/>
      <c r="BD113" s="9">
        <f>I113+L113+Q113</f>
        <v>6676639.8062064163</v>
      </c>
      <c r="BE113" s="9"/>
      <c r="BF113" s="9"/>
      <c r="BG113" s="9"/>
      <c r="BH113" s="9"/>
      <c r="BI113" s="9">
        <f>W113+Z113+AC113+AH113+AI113+AL113+AN113+AX113</f>
        <v>5248190.5217133453</v>
      </c>
      <c r="BJ113" s="9"/>
      <c r="BK113" s="9"/>
      <c r="BL113" s="9"/>
    </row>
    <row r="114" spans="1:64" s="15" customFormat="1" x14ac:dyDescent="0.25">
      <c r="A114" s="12" t="s">
        <v>224</v>
      </c>
      <c r="B114" s="12" t="s">
        <v>225</v>
      </c>
      <c r="C114" s="12" t="s">
        <v>223</v>
      </c>
      <c r="D114" s="12"/>
      <c r="E114" s="12"/>
      <c r="F114" s="38">
        <f>VLOOKUP(A114,[1]Sheet1!$A$6:$C$740,3,FALSE)</f>
        <v>17558025.579764001</v>
      </c>
      <c r="G114" s="12"/>
      <c r="H114" s="13">
        <f>UTFUND1516BL</f>
        <v>8029963.575313</v>
      </c>
      <c r="I114" s="13"/>
      <c r="J114" s="13"/>
      <c r="K114" s="13">
        <f t="shared" si="523"/>
        <v>26948.269635000001</v>
      </c>
      <c r="L114" s="13">
        <f>$F114/$F$111*K$111</f>
        <v>11287.276294865082</v>
      </c>
      <c r="M114" s="13">
        <f>EIF1516BL</f>
        <v>332548.42645199999</v>
      </c>
      <c r="N114" s="13"/>
      <c r="O114" s="13"/>
      <c r="P114" s="13"/>
      <c r="Q114" s="13"/>
      <c r="R114" s="13">
        <f>LLFA1516BL</f>
        <v>47483.158809</v>
      </c>
      <c r="S114" s="13">
        <f>LDHR1516BL</f>
        <v>5384.6068109999997</v>
      </c>
      <c r="T114" s="14">
        <f t="shared" si="306"/>
        <v>8426667.0436798651</v>
      </c>
      <c r="U114" s="13">
        <f>LWP1516RSG</f>
        <v>18868.438189</v>
      </c>
      <c r="V114" s="13">
        <f>UTFUND1516RSG</f>
        <v>6524381.5347410003</v>
      </c>
      <c r="W114" s="13"/>
      <c r="X114" s="13"/>
      <c r="Y114" s="13">
        <f t="shared" si="524"/>
        <v>37441.065950999997</v>
      </c>
      <c r="Z114" s="13">
        <f>$F114/$F$111*Y$111</f>
        <v>15682.181523716925</v>
      </c>
      <c r="AA114" s="13">
        <f>EIF1516RSG</f>
        <v>340651.72640300001</v>
      </c>
      <c r="AB114" s="13"/>
      <c r="AC114" s="13"/>
      <c r="AD114" s="13">
        <f>LLFA1516RSG</f>
        <v>64771.54221</v>
      </c>
      <c r="AE114" s="13">
        <f>LDHR1516RSG</f>
        <v>7662.6373249999997</v>
      </c>
      <c r="AF114" s="13"/>
      <c r="AG114" s="13">
        <f t="shared" si="525"/>
        <v>56160.614744000006</v>
      </c>
      <c r="AH114" s="13">
        <f>$F114/$F$111*AG$111</f>
        <v>22655.959528998661</v>
      </c>
      <c r="AI114" s="13"/>
      <c r="AJ114" s="13"/>
      <c r="AK114" s="13"/>
      <c r="AL114" s="13">
        <f>$F114/$F$111*AK$111</f>
        <v>11582.047363581025</v>
      </c>
      <c r="AM114" s="13"/>
      <c r="AN114" s="9">
        <f>F114/(F$113+F$114)*AM$111</f>
        <v>323687.69247944921</v>
      </c>
      <c r="AO114" s="13"/>
      <c r="AP114" s="13">
        <f>AO111</f>
        <v>37333</v>
      </c>
      <c r="AQ114" s="13"/>
      <c r="AR114" s="13">
        <f>AQ111</f>
        <v>18944</v>
      </c>
      <c r="AS114" s="13"/>
      <c r="AT114" s="13">
        <f>AS111</f>
        <v>10288</v>
      </c>
      <c r="AU114" s="13"/>
      <c r="AV114" s="13">
        <f>AU111</f>
        <v>9232.5479369999994</v>
      </c>
      <c r="AW114" s="13"/>
      <c r="AX114" s="13"/>
      <c r="AY114" s="14">
        <f t="shared" si="309"/>
        <v>7405741.3077007467</v>
      </c>
      <c r="AZ114" s="14">
        <f t="shared" si="310"/>
        <v>15832408.351380613</v>
      </c>
      <c r="BA114" s="26">
        <f>VLOOKUP(A114,[7]Sheet1!$A$1:$P$742,16,FALSE)</f>
        <v>15900271.203443</v>
      </c>
      <c r="BB114" s="26" t="b">
        <f t="shared" si="317"/>
        <v>0</v>
      </c>
      <c r="BC114" s="13">
        <f>H114+L114+M114+R114+S114</f>
        <v>8426667.0436798651</v>
      </c>
      <c r="BD114" s="13"/>
      <c r="BE114" s="13"/>
      <c r="BF114" s="13"/>
      <c r="BG114" s="13"/>
      <c r="BH114" s="13">
        <f>U114+V114+Z114+AA114+AD114+AE114+AH114+AI114+AJ114+AL114+AN114+AP114+AR114+AT114+AV114</f>
        <v>7405741.3077007458</v>
      </c>
      <c r="BI114" s="13"/>
      <c r="BJ114" s="13"/>
      <c r="BK114" s="13"/>
      <c r="BL114" s="13"/>
    </row>
    <row r="115" spans="1:64" x14ac:dyDescent="0.25">
      <c r="A115" s="1" t="s">
        <v>226</v>
      </c>
      <c r="B115" s="1" t="s">
        <v>227</v>
      </c>
      <c r="C115" s="1"/>
      <c r="D115" s="1" t="s">
        <v>223</v>
      </c>
      <c r="E115" s="1"/>
      <c r="F115" s="4">
        <f>VLOOKUP(A115,[1]Sheet1!$A$6:$C$740,3,FALSE)</f>
        <v>132750657.09678499</v>
      </c>
      <c r="G115" s="1"/>
      <c r="H115" s="5">
        <f>UTFUND1516BL</f>
        <v>50569858.777925998</v>
      </c>
      <c r="I115" s="5">
        <f>LTFUND1516BL</f>
        <v>25045624.158085998</v>
      </c>
      <c r="K115" s="5">
        <f t="shared" si="523"/>
        <v>1024198.038452</v>
      </c>
      <c r="L115" s="5">
        <f t="shared" ref="L115:L178" si="526">K115</f>
        <v>1024198.038452</v>
      </c>
      <c r="M115" s="5">
        <f>EIF1516BL</f>
        <v>3968094.923982</v>
      </c>
      <c r="Q115" s="5">
        <f>HPF1516BL</f>
        <v>846077.25403099996</v>
      </c>
      <c r="R115" s="5">
        <f>LLFA1516BL</f>
        <v>55784.410348999998</v>
      </c>
      <c r="S115" s="5">
        <f>LDHR1516BL</f>
        <v>1525406.4382509999</v>
      </c>
      <c r="T115" s="6">
        <f t="shared" si="306"/>
        <v>83035044.001076996</v>
      </c>
      <c r="U115" s="5">
        <f>LWP1516RSG</f>
        <v>769758.49092100002</v>
      </c>
      <c r="V115" s="5">
        <f>UTFUND1516RSG</f>
        <v>40437306.021426</v>
      </c>
      <c r="W115" s="5">
        <f>LTFUND1516RSG</f>
        <v>18178771.691342998</v>
      </c>
      <c r="Y115" s="5">
        <f t="shared" si="524"/>
        <v>1422988.07396</v>
      </c>
      <c r="Z115" s="5">
        <f t="shared" si="312"/>
        <v>1422988.07396</v>
      </c>
      <c r="AA115" s="5">
        <f>EIF1516RSG</f>
        <v>4064786.5960690002</v>
      </c>
      <c r="AC115" s="5">
        <f>HPF1516RSG</f>
        <v>1154129.817888</v>
      </c>
      <c r="AD115" s="5">
        <f>LLFA1516RSG</f>
        <v>76095.238400000002</v>
      </c>
      <c r="AE115" s="5">
        <f>LDHR1516RSG</f>
        <v>2170750.199399</v>
      </c>
      <c r="AG115" s="5">
        <f t="shared" si="525"/>
        <v>2052741</v>
      </c>
      <c r="AH115" s="5">
        <f t="shared" ref="AH115:AH178" si="527">AG115</f>
        <v>2052741</v>
      </c>
      <c r="AO115" s="5">
        <f>VLOOKUP(A115,[3]careact_v3!$A$1:$D$154,4,FALSE)</f>
        <v>983810</v>
      </c>
      <c r="AP115" s="5">
        <f t="shared" ref="AP115:AP178" si="528">AO115</f>
        <v>983810</v>
      </c>
      <c r="AQ115" s="5">
        <f>VLOOKUP(A115,[3]careact_v3!$A$1:$D$154,3,FALSE)</f>
        <v>389313</v>
      </c>
      <c r="AR115" s="5">
        <f t="shared" ref="AR115:AR178" si="529">AQ115</f>
        <v>389313</v>
      </c>
      <c r="AS115" s="5">
        <f>VLOOKUP(A115,[4]FWMA!$A$1:$C$153,3,FALSE)</f>
        <v>57218</v>
      </c>
      <c r="AT115" s="5">
        <f>AS115</f>
        <v>57218</v>
      </c>
      <c r="AU115" s="5">
        <f>VLOOKUP(A115,[5]SUDS2!$A$1:$C$153,3,FALSE)</f>
        <v>13848.821900000001</v>
      </c>
      <c r="AV115" s="5">
        <f t="shared" ref="AV115:AV178" si="530">AU115</f>
        <v>13848.821900000001</v>
      </c>
      <c r="AW115" s="5">
        <f>VLOOKUP(A115,[6]COFA!$A$1:$C$327,3,FALSE)</f>
        <v>693.23</v>
      </c>
      <c r="AX115" s="5">
        <f>AW115</f>
        <v>693.23</v>
      </c>
      <c r="AY115" s="6">
        <f t="shared" si="309"/>
        <v>71772210.18130599</v>
      </c>
      <c r="AZ115" s="6">
        <f t="shared" si="310"/>
        <v>154807254.182383</v>
      </c>
      <c r="BA115" s="26">
        <f>VLOOKUP(A115,[7]Sheet1!$A$1:$P$742,16,FALSE)</f>
        <v>154882623.930482</v>
      </c>
      <c r="BB115" s="26" t="b">
        <f t="shared" si="317"/>
        <v>0</v>
      </c>
      <c r="BC115" s="5">
        <f>BC117</f>
        <v>56789079.152286991</v>
      </c>
      <c r="BD115" s="5">
        <f t="shared" ref="BD115:BD178" si="531">BD116</f>
        <v>26245964.848789997</v>
      </c>
      <c r="BH115" s="5">
        <f>BH117</f>
        <v>51265457.368230999</v>
      </c>
      <c r="BI115" s="5">
        <f t="shared" ref="BI115:BI178" si="532">BI116</f>
        <v>20506752.813074999</v>
      </c>
    </row>
    <row r="116" spans="1:64" s="11" customFormat="1" x14ac:dyDescent="0.25">
      <c r="A116" s="8" t="s">
        <v>228</v>
      </c>
      <c r="B116" s="8" t="s">
        <v>229</v>
      </c>
      <c r="C116" s="8" t="s">
        <v>223</v>
      </c>
      <c r="D116" s="8"/>
      <c r="E116" s="8"/>
      <c r="F116" s="37">
        <f>VLOOKUP(A116,[1]Sheet1!$A$6:$C$740,3,FALSE)</f>
        <v>44037374.639905997</v>
      </c>
      <c r="G116" s="8"/>
      <c r="H116" s="9"/>
      <c r="I116" s="9">
        <f>LTFUND1516BL</f>
        <v>25045624.158085998</v>
      </c>
      <c r="J116" s="9"/>
      <c r="K116" s="9">
        <f t="shared" si="523"/>
        <v>354263.43667299999</v>
      </c>
      <c r="L116" s="9">
        <f t="shared" si="526"/>
        <v>354263.43667299999</v>
      </c>
      <c r="M116" s="9"/>
      <c r="N116" s="9"/>
      <c r="O116" s="9"/>
      <c r="P116" s="9"/>
      <c r="Q116" s="9">
        <f>HPF1516BL</f>
        <v>846077.25403099996</v>
      </c>
      <c r="R116" s="9"/>
      <c r="S116" s="9"/>
      <c r="T116" s="10">
        <f t="shared" si="306"/>
        <v>26245964.848789997</v>
      </c>
      <c r="U116" s="9"/>
      <c r="V116" s="9"/>
      <c r="W116" s="9">
        <f>LTFUND1516RSG</f>
        <v>18178771.691342998</v>
      </c>
      <c r="X116" s="9"/>
      <c r="Y116" s="9">
        <f t="shared" si="524"/>
        <v>492202.31488399999</v>
      </c>
      <c r="Z116" s="9">
        <f t="shared" si="312"/>
        <v>492202.31488399999</v>
      </c>
      <c r="AA116" s="9"/>
      <c r="AB116" s="9"/>
      <c r="AC116" s="9">
        <f>HPF1516RSG</f>
        <v>1154129.817888</v>
      </c>
      <c r="AD116" s="9"/>
      <c r="AE116" s="9"/>
      <c r="AF116" s="9"/>
      <c r="AG116" s="9">
        <f t="shared" si="525"/>
        <v>680955.75896000001</v>
      </c>
      <c r="AH116" s="9">
        <f t="shared" si="527"/>
        <v>680955.75896000001</v>
      </c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>
        <f>AW115</f>
        <v>693.23</v>
      </c>
      <c r="AY116" s="10">
        <f t="shared" si="309"/>
        <v>20506752.813074999</v>
      </c>
      <c r="AZ116" s="10">
        <f t="shared" si="310"/>
        <v>46752717.661864996</v>
      </c>
      <c r="BA116" s="26">
        <f>VLOOKUP(A116,[7]Sheet1!$A$1:$P$742,16,FALSE)</f>
        <v>46752717.661862999</v>
      </c>
      <c r="BB116" s="26" t="b">
        <f t="shared" si="317"/>
        <v>1</v>
      </c>
      <c r="BC116" s="9"/>
      <c r="BD116" s="9">
        <f>I116+L116+Q116</f>
        <v>26245964.848789997</v>
      </c>
      <c r="BE116" s="9"/>
      <c r="BF116" s="9"/>
      <c r="BG116" s="9"/>
      <c r="BH116" s="9"/>
      <c r="BI116" s="9">
        <f>W116+Z116+AC116+AH116+AI116+AL116+AN116+AX116</f>
        <v>20506752.813074999</v>
      </c>
      <c r="BJ116" s="9"/>
      <c r="BK116" s="9"/>
      <c r="BL116" s="9"/>
    </row>
    <row r="117" spans="1:64" s="15" customFormat="1" x14ac:dyDescent="0.25">
      <c r="A117" s="12" t="s">
        <v>230</v>
      </c>
      <c r="B117" s="12" t="s">
        <v>231</v>
      </c>
      <c r="C117" s="12" t="s">
        <v>223</v>
      </c>
      <c r="D117" s="12"/>
      <c r="E117" s="12"/>
      <c r="F117" s="38">
        <f>VLOOKUP(A117,[1]Sheet1!$A$6:$C$740,3,FALSE)</f>
        <v>88713282.456879005</v>
      </c>
      <c r="G117" s="12"/>
      <c r="H117" s="13">
        <f>UTFUND1516BL</f>
        <v>50569858.777925998</v>
      </c>
      <c r="I117" s="13"/>
      <c r="J117" s="13"/>
      <c r="K117" s="13">
        <f t="shared" si="523"/>
        <v>669934.60177900002</v>
      </c>
      <c r="L117" s="13">
        <f t="shared" si="526"/>
        <v>669934.60177900002</v>
      </c>
      <c r="M117" s="13">
        <f>EIF1516BL</f>
        <v>3968094.923982</v>
      </c>
      <c r="N117" s="13"/>
      <c r="O117" s="13"/>
      <c r="P117" s="13"/>
      <c r="Q117" s="13"/>
      <c r="R117" s="13">
        <f>LLFA1516BL</f>
        <v>55784.410348999998</v>
      </c>
      <c r="S117" s="13">
        <f>LDHR1516BL</f>
        <v>1525406.4382509999</v>
      </c>
      <c r="T117" s="14">
        <f t="shared" si="306"/>
        <v>56789079.152286999</v>
      </c>
      <c r="U117" s="13">
        <f>LWP1516RSG</f>
        <v>769758.49092100002</v>
      </c>
      <c r="V117" s="13">
        <f>UTFUND1516RSG</f>
        <v>40437306.021426</v>
      </c>
      <c r="W117" s="13"/>
      <c r="X117" s="13"/>
      <c r="Y117" s="13">
        <f t="shared" si="524"/>
        <v>930785.75907599996</v>
      </c>
      <c r="Z117" s="13">
        <f t="shared" si="312"/>
        <v>930785.75907599996</v>
      </c>
      <c r="AA117" s="13">
        <f>EIF1516RSG</f>
        <v>4064786.5960690002</v>
      </c>
      <c r="AB117" s="13"/>
      <c r="AC117" s="13"/>
      <c r="AD117" s="13">
        <f>LLFA1516RSG</f>
        <v>76095.238400000002</v>
      </c>
      <c r="AE117" s="13">
        <f>LDHR1516RSG</f>
        <v>2170750.199399</v>
      </c>
      <c r="AF117" s="13"/>
      <c r="AG117" s="13">
        <f t="shared" si="525"/>
        <v>1371785.24104</v>
      </c>
      <c r="AH117" s="13">
        <f t="shared" si="527"/>
        <v>1371785.24104</v>
      </c>
      <c r="AI117" s="13"/>
      <c r="AJ117" s="13"/>
      <c r="AK117" s="13"/>
      <c r="AL117" s="13"/>
      <c r="AM117" s="13"/>
      <c r="AN117" s="13"/>
      <c r="AO117" s="13"/>
      <c r="AP117" s="13">
        <f t="shared" ref="AP117:AP180" si="533">AO115</f>
        <v>983810</v>
      </c>
      <c r="AQ117" s="13"/>
      <c r="AR117" s="13">
        <f t="shared" ref="AR117:AR180" si="534">AQ115</f>
        <v>389313</v>
      </c>
      <c r="AS117" s="13"/>
      <c r="AT117" s="13">
        <f>AS115</f>
        <v>57218</v>
      </c>
      <c r="AU117" s="13"/>
      <c r="AV117" s="13">
        <f t="shared" ref="AV117:AV180" si="535">AU115</f>
        <v>13848.821900000001</v>
      </c>
      <c r="AW117" s="13"/>
      <c r="AX117" s="13"/>
      <c r="AY117" s="14">
        <f t="shared" si="309"/>
        <v>51265457.368230999</v>
      </c>
      <c r="AZ117" s="14">
        <f t="shared" si="310"/>
        <v>108054536.520518</v>
      </c>
      <c r="BA117" s="26">
        <f>VLOOKUP(A117,[7]Sheet1!$A$1:$P$742,16,FALSE)</f>
        <v>108129906.268618</v>
      </c>
      <c r="BB117" s="26" t="b">
        <f t="shared" si="317"/>
        <v>0</v>
      </c>
      <c r="BC117" s="13">
        <f>H117+L117+M117+R117+S117</f>
        <v>56789079.152286991</v>
      </c>
      <c r="BD117" s="13"/>
      <c r="BE117" s="13"/>
      <c r="BF117" s="13"/>
      <c r="BG117" s="13"/>
      <c r="BH117" s="13">
        <f>U117+V117+Z117+AA117+AD117+AE117+AH117+AI117+AJ117+AL117+AN117+AP117+AR117+AT117+AV117</f>
        <v>51265457.368230999</v>
      </c>
      <c r="BI117" s="13"/>
      <c r="BJ117" s="13"/>
      <c r="BK117" s="13"/>
      <c r="BL117" s="13"/>
    </row>
    <row r="118" spans="1:64" x14ac:dyDescent="0.25">
      <c r="A118" s="1" t="s">
        <v>232</v>
      </c>
      <c r="B118" s="1" t="s">
        <v>233</v>
      </c>
      <c r="C118" s="1"/>
      <c r="D118" s="1" t="s">
        <v>223</v>
      </c>
      <c r="E118" s="1"/>
      <c r="F118" s="4">
        <f>VLOOKUP(A118,[1]Sheet1!$A$6:$C$740,3,FALSE)</f>
        <v>153497090.99547499</v>
      </c>
      <c r="G118" s="1"/>
      <c r="H118" s="5">
        <f>UTFUND1516BL</f>
        <v>53998250.783642001</v>
      </c>
      <c r="I118" s="5">
        <f>LTFUND1516BL</f>
        <v>13244264.713231999</v>
      </c>
      <c r="K118" s="5">
        <f t="shared" si="523"/>
        <v>810334.55527500005</v>
      </c>
      <c r="L118" s="5">
        <f t="shared" si="526"/>
        <v>810334.55527500005</v>
      </c>
      <c r="M118" s="5">
        <f>EIF1516BL</f>
        <v>5247462.9987669997</v>
      </c>
      <c r="Q118" s="5">
        <f>HPF1516BL</f>
        <v>166025.03080199999</v>
      </c>
      <c r="R118" s="5">
        <f>LLFA1516BL</f>
        <v>59021.898450000001</v>
      </c>
      <c r="S118" s="5">
        <f>LDHR1516BL</f>
        <v>2248845.5677169999</v>
      </c>
      <c r="T118" s="6">
        <f t="shared" si="306"/>
        <v>75774205.547885001</v>
      </c>
      <c r="U118" s="5">
        <f>LWP1516RSG</f>
        <v>983311.414109</v>
      </c>
      <c r="V118" s="5">
        <f>UTFUND1516RSG</f>
        <v>43017392.905965</v>
      </c>
      <c r="W118" s="5">
        <f>LTFUND1516RSG</f>
        <v>9613035.1123159993</v>
      </c>
      <c r="Y118" s="5">
        <f t="shared" si="524"/>
        <v>1125852.9745060001</v>
      </c>
      <c r="Z118" s="5">
        <f t="shared" si="312"/>
        <v>1125852.9745060001</v>
      </c>
      <c r="AA118" s="5">
        <f>EIF1516RSG</f>
        <v>5375329.3883779999</v>
      </c>
      <c r="AC118" s="5">
        <f>HPF1516RSG</f>
        <v>226473.92735300001</v>
      </c>
      <c r="AD118" s="5">
        <f>LLFA1516RSG</f>
        <v>80511.479913999996</v>
      </c>
      <c r="AE118" s="5">
        <f>LDHR1516RSG</f>
        <v>3200250.0069010002</v>
      </c>
      <c r="AG118" s="5">
        <f t="shared" si="525"/>
        <v>1627068</v>
      </c>
      <c r="AH118" s="5">
        <f t="shared" si="527"/>
        <v>1627068</v>
      </c>
      <c r="AK118" s="5">
        <f>VLOOKUP(A118,[2]CTF1516!$A$1:$C$235,3,FALSE)</f>
        <v>848354</v>
      </c>
      <c r="AL118" s="5">
        <f t="shared" ref="AL118" si="536">SUM(AL119:AL120)</f>
        <v>848353.99999999441</v>
      </c>
      <c r="AO118" s="5">
        <f>VLOOKUP(A118,[3]careact_v3!$A$1:$D$154,4,FALSE)</f>
        <v>1017871</v>
      </c>
      <c r="AP118" s="5">
        <f t="shared" si="528"/>
        <v>1017871</v>
      </c>
      <c r="AQ118" s="5">
        <f>VLOOKUP(A118,[3]careact_v3!$A$1:$D$154,3,FALSE)</f>
        <v>407330</v>
      </c>
      <c r="AR118" s="5">
        <f t="shared" si="529"/>
        <v>407330</v>
      </c>
      <c r="AS118" s="5">
        <f>VLOOKUP(A118,[4]FWMA!$A$1:$C$153,3,FALSE)</f>
        <v>75450</v>
      </c>
      <c r="AT118" s="5">
        <f t="shared" ref="AT118" si="537">AS118</f>
        <v>75450</v>
      </c>
      <c r="AU118" s="5">
        <f>VLOOKUP(A118,[5]SUDS2!$A$1:$C$153,3,FALSE)</f>
        <v>9232.5479369999994</v>
      </c>
      <c r="AV118" s="5">
        <f t="shared" si="530"/>
        <v>9232.5479369999994</v>
      </c>
      <c r="AW118" s="5">
        <f>VLOOKUP(A118,[6]COFA!$A$1:$C$327,3,FALSE)</f>
        <v>693.23</v>
      </c>
      <c r="AX118" s="5">
        <f t="shared" ref="AX118" si="538">AW118</f>
        <v>693.23</v>
      </c>
      <c r="AY118" s="6">
        <f t="shared" si="309"/>
        <v>67608155.987379</v>
      </c>
      <c r="AZ118" s="6">
        <f t="shared" si="310"/>
        <v>143382361.53526402</v>
      </c>
      <c r="BA118" s="26">
        <f>VLOOKUP(A118,[7]Sheet1!$A$1:$P$742,16,FALSE)</f>
        <v>143450224.38732401</v>
      </c>
      <c r="BB118" s="26" t="b">
        <f t="shared" si="317"/>
        <v>0</v>
      </c>
      <c r="BC118" s="5">
        <f t="shared" ref="BC118" si="539">BC120</f>
        <v>62222080.146117002</v>
      </c>
      <c r="BD118" s="5">
        <f t="shared" si="531"/>
        <v>13552125.401767999</v>
      </c>
      <c r="BH118" s="5">
        <f t="shared" ref="BH118" si="540">BH120</f>
        <v>57099058.113204584</v>
      </c>
      <c r="BI118" s="5">
        <f t="shared" si="532"/>
        <v>10509097.874173414</v>
      </c>
    </row>
    <row r="119" spans="1:64" s="11" customFormat="1" x14ac:dyDescent="0.25">
      <c r="A119" s="8" t="s">
        <v>234</v>
      </c>
      <c r="B119" s="8" t="s">
        <v>235</v>
      </c>
      <c r="C119" s="8" t="s">
        <v>223</v>
      </c>
      <c r="D119" s="8"/>
      <c r="E119" s="8"/>
      <c r="F119" s="37">
        <f>VLOOKUP(A119,[1]Sheet1!$A$6:$C$740,3,FALSE)</f>
        <v>29257676.219386</v>
      </c>
      <c r="G119" s="8"/>
      <c r="H119" s="9"/>
      <c r="I119" s="9">
        <f>LTFUND1516BL</f>
        <v>13244264.713231999</v>
      </c>
      <c r="J119" s="9"/>
      <c r="K119" s="9">
        <f t="shared" si="523"/>
        <v>141835.65773400001</v>
      </c>
      <c r="L119" s="9">
        <f t="shared" si="526"/>
        <v>141835.65773400001</v>
      </c>
      <c r="M119" s="9"/>
      <c r="N119" s="9"/>
      <c r="O119" s="9"/>
      <c r="P119" s="9"/>
      <c r="Q119" s="9">
        <f>HPF1516BL</f>
        <v>166025.03080199999</v>
      </c>
      <c r="R119" s="9"/>
      <c r="S119" s="9"/>
      <c r="T119" s="10">
        <f t="shared" si="306"/>
        <v>13552125.401767999</v>
      </c>
      <c r="U119" s="9"/>
      <c r="V119" s="9"/>
      <c r="W119" s="9">
        <f>LTFUND1516RSG</f>
        <v>9613035.1123159993</v>
      </c>
      <c r="X119" s="9"/>
      <c r="Y119" s="9">
        <f t="shared" si="524"/>
        <v>197061.93708599999</v>
      </c>
      <c r="Z119" s="9">
        <f t="shared" si="312"/>
        <v>197061.93708599999</v>
      </c>
      <c r="AA119" s="9"/>
      <c r="AB119" s="9"/>
      <c r="AC119" s="9">
        <f>HPF1516RSG</f>
        <v>226473.92735300001</v>
      </c>
      <c r="AD119" s="9"/>
      <c r="AE119" s="9"/>
      <c r="AF119" s="9"/>
      <c r="AG119" s="9">
        <f t="shared" si="525"/>
        <v>310131.14595400001</v>
      </c>
      <c r="AH119" s="9">
        <f t="shared" si="527"/>
        <v>310131.14595400001</v>
      </c>
      <c r="AI119" s="9"/>
      <c r="AJ119" s="9"/>
      <c r="AK119" s="9"/>
      <c r="AL119" s="9">
        <f>F119/F118*AK118</f>
        <v>161702.52146441457</v>
      </c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>
        <f t="shared" ref="AX119" si="541">AW118</f>
        <v>693.23</v>
      </c>
      <c r="AY119" s="10">
        <f t="shared" si="309"/>
        <v>10509097.874173414</v>
      </c>
      <c r="AZ119" s="10">
        <f t="shared" si="310"/>
        <v>24061223.275941413</v>
      </c>
      <c r="BA119" s="26">
        <f>VLOOKUP(A119,[7]Sheet1!$A$1:$P$742,16,FALSE)</f>
        <v>24061223.275938999</v>
      </c>
      <c r="BB119" s="26" t="b">
        <f t="shared" si="317"/>
        <v>1</v>
      </c>
      <c r="BC119" s="9"/>
      <c r="BD119" s="9">
        <f>I119+L119+Q119</f>
        <v>13552125.401767999</v>
      </c>
      <c r="BE119" s="9"/>
      <c r="BF119" s="9"/>
      <c r="BG119" s="9"/>
      <c r="BH119" s="9"/>
      <c r="BI119" s="9">
        <f>W119+Z119+AC119+AH119+AI119+AL119+AN119+AX119</f>
        <v>10509097.874173414</v>
      </c>
      <c r="BJ119" s="9"/>
      <c r="BK119" s="9"/>
      <c r="BL119" s="9"/>
    </row>
    <row r="120" spans="1:64" s="15" customFormat="1" x14ac:dyDescent="0.25">
      <c r="A120" s="12" t="s">
        <v>236</v>
      </c>
      <c r="B120" s="12" t="s">
        <v>237</v>
      </c>
      <c r="C120" s="12" t="s">
        <v>223</v>
      </c>
      <c r="D120" s="12"/>
      <c r="E120" s="12"/>
      <c r="F120" s="38">
        <f>VLOOKUP(A120,[1]Sheet1!$A$6:$C$740,3,FALSE)</f>
        <v>124239414.776088</v>
      </c>
      <c r="G120" s="12"/>
      <c r="H120" s="13">
        <f>UTFUND1516BL</f>
        <v>53998250.783642001</v>
      </c>
      <c r="I120" s="13"/>
      <c r="J120" s="13"/>
      <c r="K120" s="13">
        <f t="shared" si="523"/>
        <v>668498.89754100004</v>
      </c>
      <c r="L120" s="13">
        <f t="shared" si="526"/>
        <v>668498.89754100004</v>
      </c>
      <c r="M120" s="13">
        <f>EIF1516BL</f>
        <v>5247462.9987669997</v>
      </c>
      <c r="N120" s="13"/>
      <c r="O120" s="13"/>
      <c r="P120" s="13"/>
      <c r="Q120" s="13"/>
      <c r="R120" s="13">
        <f>LLFA1516BL</f>
        <v>59021.898450000001</v>
      </c>
      <c r="S120" s="13">
        <f>LDHR1516BL</f>
        <v>2248845.5677169999</v>
      </c>
      <c r="T120" s="14">
        <f t="shared" si="306"/>
        <v>62222080.146117002</v>
      </c>
      <c r="U120" s="13">
        <f>LWP1516RSG</f>
        <v>983311.414109</v>
      </c>
      <c r="V120" s="13">
        <f>UTFUND1516RSG</f>
        <v>43017392.905965</v>
      </c>
      <c r="W120" s="13"/>
      <c r="X120" s="13"/>
      <c r="Y120" s="13">
        <f t="shared" si="524"/>
        <v>928791.03741899994</v>
      </c>
      <c r="Z120" s="13">
        <f t="shared" si="312"/>
        <v>928791.03741899994</v>
      </c>
      <c r="AA120" s="13">
        <f>EIF1516RSG</f>
        <v>5375329.3883779999</v>
      </c>
      <c r="AB120" s="13"/>
      <c r="AC120" s="13"/>
      <c r="AD120" s="13">
        <f>LLFA1516RSG</f>
        <v>80511.479913999996</v>
      </c>
      <c r="AE120" s="13">
        <f>LDHR1516RSG</f>
        <v>3200250.0069010002</v>
      </c>
      <c r="AF120" s="13"/>
      <c r="AG120" s="13">
        <f t="shared" si="525"/>
        <v>1316936.8540460002</v>
      </c>
      <c r="AH120" s="13">
        <f t="shared" si="527"/>
        <v>1316936.8540460002</v>
      </c>
      <c r="AI120" s="13"/>
      <c r="AJ120" s="13"/>
      <c r="AK120" s="13"/>
      <c r="AL120" s="13">
        <f>F120/F118*AK118</f>
        <v>686651.47853557987</v>
      </c>
      <c r="AM120" s="13"/>
      <c r="AN120" s="13"/>
      <c r="AO120" s="13"/>
      <c r="AP120" s="13">
        <f t="shared" si="533"/>
        <v>1017871</v>
      </c>
      <c r="AQ120" s="13"/>
      <c r="AR120" s="13">
        <f t="shared" si="534"/>
        <v>407330</v>
      </c>
      <c r="AS120" s="13"/>
      <c r="AT120" s="13">
        <f t="shared" ref="AT120" si="542">AS118</f>
        <v>75450</v>
      </c>
      <c r="AU120" s="13"/>
      <c r="AV120" s="13">
        <f t="shared" si="535"/>
        <v>9232.5479369999994</v>
      </c>
      <c r="AW120" s="13"/>
      <c r="AX120" s="13"/>
      <c r="AY120" s="14">
        <f t="shared" si="309"/>
        <v>57099058.113204576</v>
      </c>
      <c r="AZ120" s="14">
        <f t="shared" si="310"/>
        <v>119321138.25932157</v>
      </c>
      <c r="BA120" s="26">
        <f>VLOOKUP(A120,[7]Sheet1!$A$1:$P$742,16,FALSE)</f>
        <v>119389001.111385</v>
      </c>
      <c r="BB120" s="26" t="b">
        <f t="shared" si="317"/>
        <v>0</v>
      </c>
      <c r="BC120" s="13">
        <f>H120+L120+M120+R120+S120</f>
        <v>62222080.146117002</v>
      </c>
      <c r="BD120" s="13"/>
      <c r="BE120" s="13"/>
      <c r="BF120" s="13"/>
      <c r="BG120" s="13"/>
      <c r="BH120" s="13">
        <f>U120+V120+Z120+AA120+AD120+AE120+AH120+AI120+AJ120+AL120+AN120+AP120+AR120+AT120+AV120</f>
        <v>57099058.113204584</v>
      </c>
      <c r="BI120" s="13"/>
      <c r="BJ120" s="13"/>
      <c r="BK120" s="13"/>
      <c r="BL120" s="13"/>
    </row>
    <row r="121" spans="1:64" x14ac:dyDescent="0.25">
      <c r="A121" s="1" t="s">
        <v>238</v>
      </c>
      <c r="B121" s="1" t="s">
        <v>239</v>
      </c>
      <c r="C121" s="1"/>
      <c r="D121" s="1" t="s">
        <v>223</v>
      </c>
      <c r="E121" s="1"/>
      <c r="F121" s="4">
        <f>VLOOKUP(A121,[1]Sheet1!$A$6:$C$740,3,FALSE)</f>
        <v>194008608.735448</v>
      </c>
      <c r="G121" s="1"/>
      <c r="H121" s="5">
        <f>UTFUND1516BL</f>
        <v>69710500.736834005</v>
      </c>
      <c r="I121" s="5">
        <f>LTFUND1516BL</f>
        <v>22858166.659793999</v>
      </c>
      <c r="K121" s="5">
        <f t="shared" si="523"/>
        <v>788354.91651000001</v>
      </c>
      <c r="L121" s="5">
        <f t="shared" si="526"/>
        <v>788354.91651000001</v>
      </c>
      <c r="M121" s="5">
        <f>EIF1516BL</f>
        <v>6142172.7056689998</v>
      </c>
      <c r="Q121" s="5">
        <f>HPF1516BL</f>
        <v>412720.79394499998</v>
      </c>
      <c r="R121" s="5">
        <f>LLFA1516BL</f>
        <v>54290.185072</v>
      </c>
      <c r="S121" s="5">
        <f>LDHR1516BL</f>
        <v>812523.18024300004</v>
      </c>
      <c r="T121" s="6">
        <f t="shared" si="306"/>
        <v>100778729.17806701</v>
      </c>
      <c r="U121" s="5">
        <f>LWP1516RSG</f>
        <v>1264790.714777</v>
      </c>
      <c r="V121" s="5">
        <f>UTFUND1516RSG</f>
        <v>55539107.308063</v>
      </c>
      <c r="W121" s="5">
        <f>LTFUND1516RSG</f>
        <v>16591057.598254999</v>
      </c>
      <c r="Y121" s="5">
        <f t="shared" si="524"/>
        <v>1095315.1657430001</v>
      </c>
      <c r="Z121" s="5">
        <f t="shared" si="312"/>
        <v>1095315.1657430001</v>
      </c>
      <c r="AA121" s="5">
        <f>EIF1516RSG</f>
        <v>6291840.7354250001</v>
      </c>
      <c r="AC121" s="5">
        <f>HPF1516RSG</f>
        <v>562990.403636</v>
      </c>
      <c r="AD121" s="5">
        <f>LLFA1516RSG</f>
        <v>74056.973085999998</v>
      </c>
      <c r="AE121" s="5">
        <f>LDHR1516RSG</f>
        <v>1156272.0671029999</v>
      </c>
      <c r="AG121" s="5">
        <f t="shared" si="525"/>
        <v>1676807</v>
      </c>
      <c r="AH121" s="5">
        <f t="shared" si="527"/>
        <v>1676807</v>
      </c>
      <c r="AK121" s="5">
        <f>VLOOKUP(A121,[2]CTF1516!$A$1:$C$235,3,FALSE)</f>
        <v>867329</v>
      </c>
      <c r="AL121" s="5">
        <f t="shared" ref="AL121" si="543">SUM(AL122:AL123)</f>
        <v>867329.00000000012</v>
      </c>
      <c r="AO121" s="5">
        <f>VLOOKUP(A121,[3]careact_v3!$A$1:$D$154,4,FALSE)</f>
        <v>1075050</v>
      </c>
      <c r="AP121" s="5">
        <f t="shared" si="528"/>
        <v>1075050</v>
      </c>
      <c r="AQ121" s="5">
        <f>VLOOKUP(A121,[3]careact_v3!$A$1:$D$154,3,FALSE)</f>
        <v>284636</v>
      </c>
      <c r="AR121" s="5">
        <f t="shared" si="529"/>
        <v>284636</v>
      </c>
      <c r="AS121" s="5">
        <f>VLOOKUP(A121,[4]FWMA!$A$1:$C$153,3,FALSE)</f>
        <v>48736</v>
      </c>
      <c r="AT121" s="5">
        <f t="shared" ref="AT121" si="544">AS121</f>
        <v>48736</v>
      </c>
      <c r="AU121" s="5">
        <f>VLOOKUP(A121,[5]SUDS2!$A$1:$C$153,3,FALSE)</f>
        <v>9232.5479369999994</v>
      </c>
      <c r="AV121" s="5">
        <f t="shared" si="530"/>
        <v>9232.5479369999994</v>
      </c>
      <c r="AW121" s="5">
        <f>VLOOKUP(A121,[6]COFA!$A$1:$C$327,3,FALSE)</f>
        <v>693.23</v>
      </c>
      <c r="AX121" s="5">
        <f t="shared" ref="AX121" si="545">AW121</f>
        <v>693.23</v>
      </c>
      <c r="AY121" s="6">
        <f t="shared" si="309"/>
        <v>86537914.744025007</v>
      </c>
      <c r="AZ121" s="6">
        <f t="shared" si="310"/>
        <v>187316643.92209202</v>
      </c>
      <c r="BA121" s="26">
        <f>VLOOKUP(A121,[7]Sheet1!$A$1:$P$742,16,FALSE)</f>
        <v>187384506.774156</v>
      </c>
      <c r="BB121" s="26" t="b">
        <f t="shared" si="317"/>
        <v>0</v>
      </c>
      <c r="BC121" s="5">
        <f t="shared" ref="BC121" si="546">BC123</f>
        <v>77336996.904583007</v>
      </c>
      <c r="BD121" s="5">
        <f t="shared" si="531"/>
        <v>23441732.273482997</v>
      </c>
      <c r="BH121" s="5">
        <f t="shared" ref="BH121" si="547">BH123</f>
        <v>68527699.793675005</v>
      </c>
      <c r="BI121" s="5">
        <f t="shared" si="532"/>
        <v>18010214.950351007</v>
      </c>
    </row>
    <row r="122" spans="1:64" s="11" customFormat="1" x14ac:dyDescent="0.25">
      <c r="A122" s="8" t="s">
        <v>240</v>
      </c>
      <c r="B122" s="8" t="s">
        <v>241</v>
      </c>
      <c r="C122" s="8" t="s">
        <v>223</v>
      </c>
      <c r="D122" s="8"/>
      <c r="E122" s="8"/>
      <c r="F122" s="37">
        <f>VLOOKUP(A122,[1]Sheet1!$A$6:$C$740,3,FALSE)</f>
        <v>47135118.689537004</v>
      </c>
      <c r="G122" s="8"/>
      <c r="H122" s="9"/>
      <c r="I122" s="9">
        <f>LTFUND1516BL</f>
        <v>22858166.659793999</v>
      </c>
      <c r="J122" s="9"/>
      <c r="K122" s="9">
        <f t="shared" si="523"/>
        <v>170844.81974400001</v>
      </c>
      <c r="L122" s="9">
        <f t="shared" si="526"/>
        <v>170844.81974400001</v>
      </c>
      <c r="M122" s="9"/>
      <c r="N122" s="9"/>
      <c r="O122" s="9"/>
      <c r="P122" s="9"/>
      <c r="Q122" s="9">
        <f>HPF1516BL</f>
        <v>412720.79394499998</v>
      </c>
      <c r="R122" s="9"/>
      <c r="S122" s="9"/>
      <c r="T122" s="10">
        <f t="shared" si="306"/>
        <v>23441732.273482997</v>
      </c>
      <c r="U122" s="9"/>
      <c r="V122" s="9"/>
      <c r="W122" s="9">
        <f>LTFUND1516RSG</f>
        <v>16591057.598254999</v>
      </c>
      <c r="X122" s="9"/>
      <c r="Y122" s="9">
        <f t="shared" si="524"/>
        <v>237366.34114400001</v>
      </c>
      <c r="Z122" s="9">
        <f t="shared" si="312"/>
        <v>237366.34114400001</v>
      </c>
      <c r="AA122" s="9"/>
      <c r="AB122" s="9"/>
      <c r="AC122" s="9">
        <f>HPF1516RSG</f>
        <v>562990.403636</v>
      </c>
      <c r="AD122" s="9"/>
      <c r="AE122" s="9"/>
      <c r="AF122" s="9"/>
      <c r="AG122" s="9">
        <f t="shared" si="525"/>
        <v>407386.54578000004</v>
      </c>
      <c r="AH122" s="9">
        <f t="shared" si="527"/>
        <v>407386.54578000004</v>
      </c>
      <c r="AI122" s="9"/>
      <c r="AJ122" s="9"/>
      <c r="AK122" s="9"/>
      <c r="AL122" s="9">
        <f>F122/F121*AK121</f>
        <v>210720.83153600703</v>
      </c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>
        <f t="shared" ref="AX122" si="548">AW121</f>
        <v>693.23</v>
      </c>
      <c r="AY122" s="10">
        <f t="shared" si="309"/>
        <v>18010214.950351007</v>
      </c>
      <c r="AZ122" s="10">
        <f t="shared" si="310"/>
        <v>41451947.223834008</v>
      </c>
      <c r="BA122" s="26">
        <f>VLOOKUP(A122,[7]Sheet1!$A$1:$P$742,16,FALSE)</f>
        <v>41451947.223834001</v>
      </c>
      <c r="BB122" s="26" t="b">
        <f t="shared" si="317"/>
        <v>1</v>
      </c>
      <c r="BC122" s="9"/>
      <c r="BD122" s="9">
        <f>I122+L122+Q122</f>
        <v>23441732.273482997</v>
      </c>
      <c r="BE122" s="9"/>
      <c r="BF122" s="9"/>
      <c r="BG122" s="9"/>
      <c r="BH122" s="9"/>
      <c r="BI122" s="9">
        <f>W122+Z122+AC122+AH122+AI122+AL122+AN122+AX122</f>
        <v>18010214.950351007</v>
      </c>
      <c r="BJ122" s="9"/>
      <c r="BK122" s="9"/>
      <c r="BL122" s="9"/>
    </row>
    <row r="123" spans="1:64" s="15" customFormat="1" x14ac:dyDescent="0.25">
      <c r="A123" s="12" t="s">
        <v>242</v>
      </c>
      <c r="B123" s="12" t="s">
        <v>243</v>
      </c>
      <c r="C123" s="12" t="s">
        <v>223</v>
      </c>
      <c r="D123" s="12"/>
      <c r="E123" s="12"/>
      <c r="F123" s="38">
        <f>VLOOKUP(A123,[1]Sheet1!$A$6:$C$740,3,FALSE)</f>
        <v>146873490.04591101</v>
      </c>
      <c r="G123" s="12"/>
      <c r="H123" s="13">
        <f>UTFUND1516BL</f>
        <v>69710500.736834005</v>
      </c>
      <c r="I123" s="13"/>
      <c r="J123" s="13"/>
      <c r="K123" s="13">
        <f t="shared" si="523"/>
        <v>617510.09676500002</v>
      </c>
      <c r="L123" s="13">
        <f t="shared" si="526"/>
        <v>617510.09676500002</v>
      </c>
      <c r="M123" s="13">
        <f>EIF1516BL</f>
        <v>6142172.7056689998</v>
      </c>
      <c r="N123" s="13"/>
      <c r="O123" s="13"/>
      <c r="P123" s="13"/>
      <c r="Q123" s="13"/>
      <c r="R123" s="13">
        <f>LLFA1516BL</f>
        <v>54290.185072</v>
      </c>
      <c r="S123" s="13">
        <f>LDHR1516BL</f>
        <v>812523.18024300004</v>
      </c>
      <c r="T123" s="14">
        <f t="shared" si="306"/>
        <v>77336996.904583007</v>
      </c>
      <c r="U123" s="13">
        <f>LWP1516RSG</f>
        <v>1264790.714777</v>
      </c>
      <c r="V123" s="13">
        <f>UTFUND1516RSG</f>
        <v>55539107.308063</v>
      </c>
      <c r="W123" s="13"/>
      <c r="X123" s="13"/>
      <c r="Y123" s="13">
        <f t="shared" si="524"/>
        <v>857948.82460000005</v>
      </c>
      <c r="Z123" s="13">
        <f t="shared" si="312"/>
        <v>857948.82460000005</v>
      </c>
      <c r="AA123" s="13">
        <f>EIF1516RSG</f>
        <v>6291840.7354250001</v>
      </c>
      <c r="AB123" s="13"/>
      <c r="AC123" s="13"/>
      <c r="AD123" s="13">
        <f>LLFA1516RSG</f>
        <v>74056.973085999998</v>
      </c>
      <c r="AE123" s="13">
        <f>LDHR1516RSG</f>
        <v>1156272.0671029999</v>
      </c>
      <c r="AF123" s="13"/>
      <c r="AG123" s="13">
        <f t="shared" si="525"/>
        <v>1269420.4542200002</v>
      </c>
      <c r="AH123" s="13">
        <f t="shared" si="527"/>
        <v>1269420.4542200002</v>
      </c>
      <c r="AI123" s="13"/>
      <c r="AJ123" s="13"/>
      <c r="AK123" s="13"/>
      <c r="AL123" s="13">
        <f>F123/F121*AK121</f>
        <v>656608.16846399312</v>
      </c>
      <c r="AM123" s="13"/>
      <c r="AN123" s="13"/>
      <c r="AO123" s="13"/>
      <c r="AP123" s="13">
        <f t="shared" si="533"/>
        <v>1075050</v>
      </c>
      <c r="AQ123" s="13"/>
      <c r="AR123" s="13">
        <f t="shared" si="534"/>
        <v>284636</v>
      </c>
      <c r="AS123" s="13"/>
      <c r="AT123" s="13">
        <f t="shared" ref="AT123" si="549">AS121</f>
        <v>48736</v>
      </c>
      <c r="AU123" s="13"/>
      <c r="AV123" s="13">
        <f t="shared" si="535"/>
        <v>9232.5479369999994</v>
      </c>
      <c r="AW123" s="13"/>
      <c r="AX123" s="13"/>
      <c r="AY123" s="14">
        <f t="shared" si="309"/>
        <v>68527699.793675005</v>
      </c>
      <c r="AZ123" s="14">
        <f t="shared" si="310"/>
        <v>145864696.69825801</v>
      </c>
      <c r="BA123" s="26">
        <f>VLOOKUP(A123,[7]Sheet1!$A$1:$P$742,16,FALSE)</f>
        <v>145932559.55032101</v>
      </c>
      <c r="BB123" s="26" t="b">
        <f t="shared" si="317"/>
        <v>0</v>
      </c>
      <c r="BC123" s="13">
        <f>H123+L123+M123+R123+S123</f>
        <v>77336996.904583007</v>
      </c>
      <c r="BD123" s="13"/>
      <c r="BE123" s="13"/>
      <c r="BF123" s="13"/>
      <c r="BG123" s="13"/>
      <c r="BH123" s="13">
        <f>U123+V123+Z123+AA123+AD123+AE123+AH123+AI123+AJ123+AL123+AN123+AP123+AR123+AT123+AV123</f>
        <v>68527699.793675005</v>
      </c>
      <c r="BI123" s="13"/>
      <c r="BJ123" s="13"/>
      <c r="BK123" s="13"/>
      <c r="BL123" s="13"/>
    </row>
    <row r="124" spans="1:64" x14ac:dyDescent="0.25">
      <c r="A124" s="1" t="s">
        <v>244</v>
      </c>
      <c r="B124" s="1" t="s">
        <v>245</v>
      </c>
      <c r="C124" s="1"/>
      <c r="D124" s="1" t="s">
        <v>223</v>
      </c>
      <c r="E124" s="1"/>
      <c r="F124" s="4">
        <f>VLOOKUP(A124,[1]Sheet1!$A$6:$C$740,3,FALSE)</f>
        <v>85508788.110033005</v>
      </c>
      <c r="G124" s="1"/>
      <c r="H124" s="5">
        <f>UTFUND1516BL</f>
        <v>32368396.423661999</v>
      </c>
      <c r="I124" s="5">
        <f>LTFUND1516BL</f>
        <v>17707798.520675998</v>
      </c>
      <c r="K124" s="5">
        <f t="shared" si="523"/>
        <v>672185.12714500003</v>
      </c>
      <c r="L124" s="5">
        <f t="shared" si="526"/>
        <v>672185.12714500003</v>
      </c>
      <c r="M124" s="5">
        <f>EIF1516BL</f>
        <v>2934346.082924</v>
      </c>
      <c r="Q124" s="5">
        <f>HPF1516BL</f>
        <v>660352.93826199998</v>
      </c>
      <c r="R124" s="5">
        <f>LLFA1516BL</f>
        <v>66036.456000999999</v>
      </c>
      <c r="S124" s="5">
        <f>LDHR1516BL</f>
        <v>1732508.136986</v>
      </c>
      <c r="T124" s="6">
        <f t="shared" si="306"/>
        <v>56141623.685655996</v>
      </c>
      <c r="U124" s="5">
        <f>LWP1516RSG</f>
        <v>528994.65966600005</v>
      </c>
      <c r="V124" s="5">
        <f>UTFUND1516RSG</f>
        <v>25846530.837614998</v>
      </c>
      <c r="W124" s="5">
        <f>LTFUND1516RSG</f>
        <v>12852785.158469999</v>
      </c>
      <c r="Y124" s="5">
        <f t="shared" si="524"/>
        <v>933912.56720799999</v>
      </c>
      <c r="Z124" s="5">
        <f t="shared" si="312"/>
        <v>933912.56720799999</v>
      </c>
      <c r="AA124" s="5">
        <f>EIF1516RSG</f>
        <v>3005848.1096339999</v>
      </c>
      <c r="AC124" s="5">
        <f>HPF1516RSG</f>
        <v>900784.19287000003</v>
      </c>
      <c r="AD124" s="5">
        <f>LLFA1516RSG</f>
        <v>90080.003194999998</v>
      </c>
      <c r="AE124" s="5">
        <f>LDHR1516RSG</f>
        <v>2465469.0641890001</v>
      </c>
      <c r="AG124" s="5">
        <f t="shared" si="525"/>
        <v>1256459</v>
      </c>
      <c r="AH124" s="5">
        <f t="shared" si="527"/>
        <v>1256459</v>
      </c>
      <c r="AJ124" s="5">
        <f t="shared" ref="AJ124:AJ165" si="550">CRC1516RSG</f>
        <v>-89435</v>
      </c>
      <c r="AK124" s="5">
        <f>VLOOKUP(A124,[2]CTF1516!$A$1:$C$235,3,FALSE)</f>
        <v>621435</v>
      </c>
      <c r="AL124" s="5">
        <f t="shared" ref="AL124" si="551">SUM(AL125:AL126)</f>
        <v>621435</v>
      </c>
      <c r="AO124" s="5">
        <f>VLOOKUP(A124,[3]careact_v3!$A$1:$D$154,4,FALSE)</f>
        <v>702709</v>
      </c>
      <c r="AP124" s="5">
        <f t="shared" si="528"/>
        <v>702709</v>
      </c>
      <c r="AQ124" s="5">
        <f>VLOOKUP(A124,[3]careact_v3!$A$1:$D$154,3,FALSE)</f>
        <v>258098</v>
      </c>
      <c r="AR124" s="5">
        <f t="shared" si="529"/>
        <v>258098</v>
      </c>
      <c r="AS124" s="5">
        <f>VLOOKUP(A124,[4]FWMA!$A$1:$C$153,3,FALSE)</f>
        <v>114833</v>
      </c>
      <c r="AT124" s="5">
        <f t="shared" ref="AT124" si="552">AS124</f>
        <v>114833</v>
      </c>
      <c r="AU124" s="5">
        <f>VLOOKUP(A124,[5]SUDS2!$A$1:$C$153,3,FALSE)</f>
        <v>9232.5479369999994</v>
      </c>
      <c r="AV124" s="5">
        <f t="shared" si="530"/>
        <v>9232.5479369999994</v>
      </c>
      <c r="AW124" s="5">
        <f>VLOOKUP(A124,[6]COFA!$A$1:$C$327,3,FALSE)</f>
        <v>693.23</v>
      </c>
      <c r="AX124" s="5">
        <f t="shared" ref="AX124" si="553">AW124</f>
        <v>693.23</v>
      </c>
      <c r="AY124" s="6">
        <f t="shared" si="309"/>
        <v>49498429.370783992</v>
      </c>
      <c r="AZ124" s="6">
        <f t="shared" si="310"/>
        <v>105640053.05644</v>
      </c>
      <c r="BA124" s="26">
        <f>VLOOKUP(A124,[7]Sheet1!$A$1:$P$742,16,FALSE)</f>
        <v>105707915.90850399</v>
      </c>
      <c r="BB124" s="26" t="b">
        <f t="shared" si="317"/>
        <v>0</v>
      </c>
      <c r="BC124" s="5">
        <f t="shared" ref="BC124" si="554">BC126</f>
        <v>37552956.722395003</v>
      </c>
      <c r="BD124" s="5">
        <f t="shared" si="531"/>
        <v>18588666.963260997</v>
      </c>
      <c r="BH124" s="5">
        <f t="shared" ref="BH124" si="555">BH126</f>
        <v>34774577.66071339</v>
      </c>
      <c r="BI124" s="5">
        <f t="shared" si="532"/>
        <v>14723851.710070608</v>
      </c>
    </row>
    <row r="125" spans="1:64" s="11" customFormat="1" x14ac:dyDescent="0.25">
      <c r="A125" s="8" t="s">
        <v>246</v>
      </c>
      <c r="B125" s="8" t="s">
        <v>247</v>
      </c>
      <c r="C125" s="8" t="s">
        <v>223</v>
      </c>
      <c r="D125" s="8"/>
      <c r="E125" s="8"/>
      <c r="F125" s="37">
        <f>VLOOKUP(A125,[1]Sheet1!$A$6:$C$740,3,FALSE)</f>
        <v>30198961.084074002</v>
      </c>
      <c r="G125" s="8"/>
      <c r="H125" s="9"/>
      <c r="I125" s="9">
        <f>LTFUND1516BL</f>
        <v>17707798.520675998</v>
      </c>
      <c r="J125" s="9"/>
      <c r="K125" s="9">
        <f t="shared" si="523"/>
        <v>220515.504323</v>
      </c>
      <c r="L125" s="9">
        <f t="shared" si="526"/>
        <v>220515.504323</v>
      </c>
      <c r="M125" s="9"/>
      <c r="N125" s="9"/>
      <c r="O125" s="9"/>
      <c r="P125" s="9"/>
      <c r="Q125" s="9">
        <f>HPF1516BL</f>
        <v>660352.93826199998</v>
      </c>
      <c r="R125" s="9"/>
      <c r="S125" s="9"/>
      <c r="T125" s="10">
        <f t="shared" si="306"/>
        <v>18588666.963260997</v>
      </c>
      <c r="U125" s="9"/>
      <c r="V125" s="9"/>
      <c r="W125" s="9">
        <f>LTFUND1516RSG</f>
        <v>12852785.158469999</v>
      </c>
      <c r="X125" s="9"/>
      <c r="Y125" s="9">
        <f t="shared" si="524"/>
        <v>306377.20537799998</v>
      </c>
      <c r="Z125" s="9">
        <f t="shared" si="312"/>
        <v>306377.20537799998</v>
      </c>
      <c r="AA125" s="9"/>
      <c r="AB125" s="9"/>
      <c r="AC125" s="9">
        <f>HPF1516RSG</f>
        <v>900784.19287000003</v>
      </c>
      <c r="AD125" s="9"/>
      <c r="AE125" s="9"/>
      <c r="AF125" s="9"/>
      <c r="AG125" s="9">
        <f t="shared" si="525"/>
        <v>443741.01520300005</v>
      </c>
      <c r="AH125" s="9">
        <f t="shared" si="527"/>
        <v>443741.01520300005</v>
      </c>
      <c r="AI125" s="9"/>
      <c r="AJ125" s="9"/>
      <c r="AK125" s="9"/>
      <c r="AL125" s="9">
        <f>F125/F124*AK124</f>
        <v>219470.9081496101</v>
      </c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>
        <f t="shared" ref="AX125" si="556">AW124</f>
        <v>693.23</v>
      </c>
      <c r="AY125" s="10">
        <f t="shared" si="309"/>
        <v>14723851.710070608</v>
      </c>
      <c r="AZ125" s="10">
        <f t="shared" si="310"/>
        <v>33312518.673331603</v>
      </c>
      <c r="BA125" s="26">
        <f>VLOOKUP(A125,[7]Sheet1!$A$1:$P$742,16,FALSE)</f>
        <v>33312518.673333</v>
      </c>
      <c r="BB125" s="26" t="b">
        <f t="shared" si="317"/>
        <v>1</v>
      </c>
      <c r="BC125" s="9"/>
      <c r="BD125" s="9">
        <f>I125+L125+Q125</f>
        <v>18588666.963260997</v>
      </c>
      <c r="BE125" s="9"/>
      <c r="BF125" s="9"/>
      <c r="BG125" s="9"/>
      <c r="BH125" s="9"/>
      <c r="BI125" s="9">
        <f>W125+Z125+AC125+AH125+AI125+AL125+AN125+AX125</f>
        <v>14723851.710070608</v>
      </c>
      <c r="BJ125" s="9"/>
      <c r="BK125" s="9"/>
      <c r="BL125" s="9"/>
    </row>
    <row r="126" spans="1:64" s="15" customFormat="1" x14ac:dyDescent="0.25">
      <c r="A126" s="12" t="s">
        <v>248</v>
      </c>
      <c r="B126" s="12" t="s">
        <v>249</v>
      </c>
      <c r="C126" s="12" t="s">
        <v>223</v>
      </c>
      <c r="D126" s="12"/>
      <c r="E126" s="12"/>
      <c r="F126" s="38">
        <f>VLOOKUP(A126,[1]Sheet1!$A$6:$C$740,3,FALSE)</f>
        <v>55309827.025959</v>
      </c>
      <c r="G126" s="12"/>
      <c r="H126" s="13">
        <f>UTFUND1516BL</f>
        <v>32368396.423661999</v>
      </c>
      <c r="I126" s="13"/>
      <c r="J126" s="13"/>
      <c r="K126" s="13">
        <f t="shared" si="523"/>
        <v>451669.622822</v>
      </c>
      <c r="L126" s="13">
        <f t="shared" si="526"/>
        <v>451669.622822</v>
      </c>
      <c r="M126" s="13">
        <f>EIF1516BL</f>
        <v>2934346.082924</v>
      </c>
      <c r="N126" s="13"/>
      <c r="O126" s="13"/>
      <c r="P126" s="13"/>
      <c r="Q126" s="13"/>
      <c r="R126" s="13">
        <f>LLFA1516BL</f>
        <v>66036.456000999999</v>
      </c>
      <c r="S126" s="13">
        <f>LDHR1516BL</f>
        <v>1732508.136986</v>
      </c>
      <c r="T126" s="14">
        <f t="shared" si="306"/>
        <v>37552956.722395003</v>
      </c>
      <c r="U126" s="13">
        <f>LWP1516RSG</f>
        <v>528994.65966600005</v>
      </c>
      <c r="V126" s="13">
        <f>UTFUND1516RSG</f>
        <v>25846530.837614998</v>
      </c>
      <c r="W126" s="13"/>
      <c r="X126" s="13"/>
      <c r="Y126" s="13">
        <f t="shared" si="524"/>
        <v>627535.36182999995</v>
      </c>
      <c r="Z126" s="13">
        <f t="shared" si="312"/>
        <v>627535.36182999995</v>
      </c>
      <c r="AA126" s="13">
        <f>EIF1516RSG</f>
        <v>3005848.1096339999</v>
      </c>
      <c r="AB126" s="13"/>
      <c r="AC126" s="13"/>
      <c r="AD126" s="13">
        <f>LLFA1516RSG</f>
        <v>90080.003194999998</v>
      </c>
      <c r="AE126" s="13">
        <f>LDHR1516RSG</f>
        <v>2465469.0641890001</v>
      </c>
      <c r="AF126" s="13"/>
      <c r="AG126" s="13">
        <f t="shared" si="525"/>
        <v>812717.98479699995</v>
      </c>
      <c r="AH126" s="13">
        <f t="shared" si="527"/>
        <v>812717.98479699995</v>
      </c>
      <c r="AI126" s="13"/>
      <c r="AJ126" s="13">
        <f t="shared" si="550"/>
        <v>-89435</v>
      </c>
      <c r="AK126" s="13"/>
      <c r="AL126" s="13">
        <f>F126/F124*AK124</f>
        <v>401964.09185038984</v>
      </c>
      <c r="AM126" s="13"/>
      <c r="AN126" s="13"/>
      <c r="AO126" s="13"/>
      <c r="AP126" s="13">
        <f t="shared" si="533"/>
        <v>702709</v>
      </c>
      <c r="AQ126" s="13"/>
      <c r="AR126" s="13">
        <f t="shared" si="534"/>
        <v>258098</v>
      </c>
      <c r="AS126" s="13"/>
      <c r="AT126" s="13">
        <f t="shared" ref="AT126" si="557">AS124</f>
        <v>114833</v>
      </c>
      <c r="AU126" s="13"/>
      <c r="AV126" s="13">
        <f t="shared" si="535"/>
        <v>9232.5479369999994</v>
      </c>
      <c r="AW126" s="13"/>
      <c r="AX126" s="13"/>
      <c r="AY126" s="14">
        <f t="shared" si="309"/>
        <v>34774577.66071339</v>
      </c>
      <c r="AZ126" s="14">
        <f t="shared" si="310"/>
        <v>72327534.383108392</v>
      </c>
      <c r="BA126" s="26">
        <f>VLOOKUP(A126,[7]Sheet1!$A$1:$P$742,16,FALSE)</f>
        <v>72395397.235172004</v>
      </c>
      <c r="BB126" s="26" t="b">
        <f t="shared" si="317"/>
        <v>0</v>
      </c>
      <c r="BC126" s="13">
        <f>H126+L126+M126+R126+S126</f>
        <v>37552956.722395003</v>
      </c>
      <c r="BD126" s="13"/>
      <c r="BE126" s="13"/>
      <c r="BF126" s="13"/>
      <c r="BG126" s="13"/>
      <c r="BH126" s="13">
        <f>U126+V126+Z126+AA126+AD126+AE126+AH126+AI126+AJ126+AL126+AN126+AP126+AR126+AT126+AV126</f>
        <v>34774577.66071339</v>
      </c>
      <c r="BI126" s="13"/>
      <c r="BJ126" s="13"/>
      <c r="BK126" s="13"/>
      <c r="BL126" s="13"/>
    </row>
    <row r="127" spans="1:64" x14ac:dyDescent="0.25">
      <c r="A127" s="1" t="s">
        <v>250</v>
      </c>
      <c r="B127" s="1" t="s">
        <v>251</v>
      </c>
      <c r="C127" s="1"/>
      <c r="D127" s="1" t="s">
        <v>223</v>
      </c>
      <c r="E127" s="1"/>
      <c r="F127" s="4">
        <f>VLOOKUP(A127,[1]Sheet1!$A$6:$C$740,3,FALSE)</f>
        <v>133313847.260741</v>
      </c>
      <c r="G127" s="1"/>
      <c r="H127" s="5">
        <f>UTFUND1516BL</f>
        <v>49811703.345661998</v>
      </c>
      <c r="I127" s="5">
        <f>LTFUND1516BL</f>
        <v>19043286.230602998</v>
      </c>
      <c r="K127" s="5">
        <f t="shared" si="523"/>
        <v>878002.20720399998</v>
      </c>
      <c r="L127" s="5">
        <f t="shared" si="526"/>
        <v>878002.20720399998</v>
      </c>
      <c r="M127" s="5">
        <f>EIF1516BL</f>
        <v>4279881.3055910002</v>
      </c>
      <c r="Q127" s="5">
        <f>HPF1516BL</f>
        <v>361130.59093599999</v>
      </c>
      <c r="R127" s="5">
        <f>LLFA1516BL</f>
        <v>55535.372802999998</v>
      </c>
      <c r="S127" s="5">
        <f>LDHR1516BL</f>
        <v>2948512.8182100002</v>
      </c>
      <c r="T127" s="6">
        <f t="shared" si="306"/>
        <v>77378051.871008992</v>
      </c>
      <c r="U127" s="5">
        <f>LWP1516RSG</f>
        <v>1087154.0820319999</v>
      </c>
      <c r="V127" s="5">
        <f>UTFUND1516RSG</f>
        <v>39502124.251696996</v>
      </c>
      <c r="W127" s="5">
        <f>LTFUND1516RSG</f>
        <v>13822117.207139</v>
      </c>
      <c r="Y127" s="5">
        <f t="shared" si="524"/>
        <v>1219868.25092</v>
      </c>
      <c r="Z127" s="5">
        <f t="shared" si="312"/>
        <v>1219868.25092</v>
      </c>
      <c r="AA127" s="5">
        <f>EIF1516RSG</f>
        <v>4384170.3631109996</v>
      </c>
      <c r="AC127" s="5">
        <f>HPF1516RSG</f>
        <v>492616.46163500001</v>
      </c>
      <c r="AD127" s="5">
        <f>LLFA1516RSG</f>
        <v>75755.527514000001</v>
      </c>
      <c r="AE127" s="5">
        <f>LDHR1516RSG</f>
        <v>4195920.9215080002</v>
      </c>
      <c r="AG127" s="5">
        <f t="shared" si="525"/>
        <v>1726389</v>
      </c>
      <c r="AH127" s="5">
        <f t="shared" si="527"/>
        <v>1726389</v>
      </c>
      <c r="AO127" s="5">
        <f>VLOOKUP(A127,[3]careact_v3!$A$1:$D$154,4,FALSE)</f>
        <v>983910</v>
      </c>
      <c r="AP127" s="5">
        <f t="shared" si="528"/>
        <v>983910</v>
      </c>
      <c r="AQ127" s="5">
        <f>VLOOKUP(A127,[3]careact_v3!$A$1:$D$154,3,FALSE)</f>
        <v>291703</v>
      </c>
      <c r="AR127" s="5">
        <f t="shared" si="529"/>
        <v>291703</v>
      </c>
      <c r="AS127" s="5">
        <f>VLOOKUP(A127,[4]FWMA!$A$1:$C$153,3,FALSE)</f>
        <v>55798</v>
      </c>
      <c r="AT127" s="5">
        <f t="shared" ref="AT127" si="558">AS127</f>
        <v>55798</v>
      </c>
      <c r="AU127" s="5">
        <f>VLOOKUP(A127,[5]SUDS2!$A$1:$C$153,3,FALSE)</f>
        <v>9232.5479369999994</v>
      </c>
      <c r="AV127" s="5">
        <f t="shared" si="530"/>
        <v>9232.5479369999994</v>
      </c>
      <c r="AW127" s="5">
        <f>VLOOKUP(A127,[6]COFA!$A$1:$C$327,3,FALSE)</f>
        <v>693.23</v>
      </c>
      <c r="AX127" s="5">
        <f t="shared" ref="AX127" si="559">AW127</f>
        <v>693.23</v>
      </c>
      <c r="AY127" s="6">
        <f t="shared" si="309"/>
        <v>67847452.843493</v>
      </c>
      <c r="AZ127" s="6">
        <f t="shared" si="310"/>
        <v>145225504.71450198</v>
      </c>
      <c r="BA127" s="26">
        <f>VLOOKUP(A127,[7]Sheet1!$A$1:$P$742,16,FALSE)</f>
        <v>145293367.56656599</v>
      </c>
      <c r="BB127" s="26" t="b">
        <f t="shared" si="317"/>
        <v>0</v>
      </c>
      <c r="BC127" s="5">
        <f t="shared" ref="BC127" si="560">BC129</f>
        <v>57733606.902340002</v>
      </c>
      <c r="BD127" s="5">
        <f t="shared" si="531"/>
        <v>19644444.968669001</v>
      </c>
      <c r="BH127" s="5">
        <f t="shared" ref="BH127" si="561">BH129</f>
        <v>52724192.270666994</v>
      </c>
      <c r="BI127" s="5">
        <f t="shared" si="532"/>
        <v>15123260.572826</v>
      </c>
    </row>
    <row r="128" spans="1:64" s="11" customFormat="1" x14ac:dyDescent="0.25">
      <c r="A128" s="8" t="s">
        <v>252</v>
      </c>
      <c r="B128" s="8" t="s">
        <v>253</v>
      </c>
      <c r="C128" s="8" t="s">
        <v>223</v>
      </c>
      <c r="D128" s="8"/>
      <c r="E128" s="8"/>
      <c r="F128" s="37">
        <f>VLOOKUP(A128,[1]Sheet1!$A$6:$C$740,3,FALSE)</f>
        <v>36629589.413914002</v>
      </c>
      <c r="G128" s="8"/>
      <c r="H128" s="9"/>
      <c r="I128" s="9">
        <f>LTFUND1516BL</f>
        <v>19043286.230602998</v>
      </c>
      <c r="J128" s="9"/>
      <c r="K128" s="9">
        <f t="shared" si="523"/>
        <v>240028.14713</v>
      </c>
      <c r="L128" s="9">
        <f t="shared" si="526"/>
        <v>240028.14713</v>
      </c>
      <c r="M128" s="9"/>
      <c r="N128" s="9"/>
      <c r="O128" s="9"/>
      <c r="P128" s="9"/>
      <c r="Q128" s="9">
        <f>HPF1516BL</f>
        <v>361130.59093599999</v>
      </c>
      <c r="R128" s="9"/>
      <c r="S128" s="9"/>
      <c r="T128" s="10">
        <f t="shared" si="306"/>
        <v>19644444.968669001</v>
      </c>
      <c r="U128" s="9"/>
      <c r="V128" s="9"/>
      <c r="W128" s="9">
        <f>LTFUND1516RSG</f>
        <v>13822117.207139</v>
      </c>
      <c r="X128" s="9"/>
      <c r="Y128" s="9">
        <f t="shared" si="524"/>
        <v>333487.44867499999</v>
      </c>
      <c r="Z128" s="9">
        <f t="shared" si="312"/>
        <v>333487.44867499999</v>
      </c>
      <c r="AA128" s="9"/>
      <c r="AB128" s="9"/>
      <c r="AC128" s="9">
        <f>HPF1516RSG</f>
        <v>492616.46163500001</v>
      </c>
      <c r="AD128" s="9"/>
      <c r="AE128" s="9"/>
      <c r="AF128" s="9"/>
      <c r="AG128" s="9">
        <f t="shared" si="525"/>
        <v>474346.225377</v>
      </c>
      <c r="AH128" s="9">
        <f t="shared" si="527"/>
        <v>474346.225377</v>
      </c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>
        <f t="shared" ref="AX128" si="562">AW127</f>
        <v>693.23</v>
      </c>
      <c r="AY128" s="10">
        <f t="shared" si="309"/>
        <v>15123260.572826</v>
      </c>
      <c r="AZ128" s="10">
        <f t="shared" si="310"/>
        <v>34767705.541495003</v>
      </c>
      <c r="BA128" s="26">
        <f>VLOOKUP(A128,[7]Sheet1!$A$1:$P$742,16,FALSE)</f>
        <v>34767705.541496001</v>
      </c>
      <c r="BB128" s="26" t="b">
        <f t="shared" si="317"/>
        <v>1</v>
      </c>
      <c r="BC128" s="9"/>
      <c r="BD128" s="9">
        <f>I128+L128+Q128</f>
        <v>19644444.968669001</v>
      </c>
      <c r="BE128" s="9"/>
      <c r="BF128" s="9"/>
      <c r="BG128" s="9"/>
      <c r="BH128" s="9"/>
      <c r="BI128" s="9">
        <f>W128+Z128+AC128+AH128+AI128+AL128+AN128+AX128</f>
        <v>15123260.572826</v>
      </c>
      <c r="BJ128" s="9"/>
      <c r="BK128" s="9"/>
      <c r="BL128" s="9"/>
    </row>
    <row r="129" spans="1:64" s="15" customFormat="1" x14ac:dyDescent="0.25">
      <c r="A129" s="12" t="s">
        <v>254</v>
      </c>
      <c r="B129" s="12" t="s">
        <v>255</v>
      </c>
      <c r="C129" s="12" t="s">
        <v>223</v>
      </c>
      <c r="D129" s="12"/>
      <c r="E129" s="12"/>
      <c r="F129" s="38">
        <f>VLOOKUP(A129,[1]Sheet1!$A$6:$C$740,3,FALSE)</f>
        <v>96684257.846826002</v>
      </c>
      <c r="G129" s="12"/>
      <c r="H129" s="13">
        <f>UTFUND1516BL</f>
        <v>49811703.345661998</v>
      </c>
      <c r="I129" s="13"/>
      <c r="J129" s="13"/>
      <c r="K129" s="13">
        <f t="shared" si="523"/>
        <v>637974.06007400004</v>
      </c>
      <c r="L129" s="13">
        <f t="shared" si="526"/>
        <v>637974.06007400004</v>
      </c>
      <c r="M129" s="13">
        <f>EIF1516BL</f>
        <v>4279881.3055910002</v>
      </c>
      <c r="N129" s="13"/>
      <c r="O129" s="13"/>
      <c r="P129" s="13"/>
      <c r="Q129" s="13"/>
      <c r="R129" s="13">
        <f>LLFA1516BL</f>
        <v>55535.372802999998</v>
      </c>
      <c r="S129" s="13">
        <f>LDHR1516BL</f>
        <v>2948512.8182100002</v>
      </c>
      <c r="T129" s="14">
        <f t="shared" si="306"/>
        <v>57733606.902340002</v>
      </c>
      <c r="U129" s="13">
        <f>LWP1516RSG</f>
        <v>1087154.0820319999</v>
      </c>
      <c r="V129" s="13">
        <f>UTFUND1516RSG</f>
        <v>39502124.251696996</v>
      </c>
      <c r="W129" s="13"/>
      <c r="X129" s="13"/>
      <c r="Y129" s="13">
        <f t="shared" si="524"/>
        <v>886380.80224500003</v>
      </c>
      <c r="Z129" s="13">
        <f t="shared" si="312"/>
        <v>886380.80224500003</v>
      </c>
      <c r="AA129" s="13">
        <f>EIF1516RSG</f>
        <v>4384170.3631109996</v>
      </c>
      <c r="AB129" s="13"/>
      <c r="AC129" s="13"/>
      <c r="AD129" s="13">
        <f>LLFA1516RSG</f>
        <v>75755.527514000001</v>
      </c>
      <c r="AE129" s="13">
        <f>LDHR1516RSG</f>
        <v>4195920.9215080002</v>
      </c>
      <c r="AF129" s="13"/>
      <c r="AG129" s="13">
        <f t="shared" si="525"/>
        <v>1252042.7746230001</v>
      </c>
      <c r="AH129" s="13">
        <f t="shared" si="527"/>
        <v>1252042.7746230001</v>
      </c>
      <c r="AI129" s="13"/>
      <c r="AJ129" s="13"/>
      <c r="AK129" s="13"/>
      <c r="AL129" s="13"/>
      <c r="AM129" s="13"/>
      <c r="AN129" s="13"/>
      <c r="AO129" s="13"/>
      <c r="AP129" s="13">
        <f t="shared" si="533"/>
        <v>983910</v>
      </c>
      <c r="AQ129" s="13"/>
      <c r="AR129" s="13">
        <f t="shared" si="534"/>
        <v>291703</v>
      </c>
      <c r="AS129" s="13"/>
      <c r="AT129" s="13">
        <f t="shared" ref="AT129" si="563">AS127</f>
        <v>55798</v>
      </c>
      <c r="AU129" s="13"/>
      <c r="AV129" s="13">
        <f t="shared" si="535"/>
        <v>9232.5479369999994</v>
      </c>
      <c r="AW129" s="13"/>
      <c r="AX129" s="13"/>
      <c r="AY129" s="14">
        <f t="shared" si="309"/>
        <v>52724192.270666994</v>
      </c>
      <c r="AZ129" s="14">
        <f t="shared" si="310"/>
        <v>110457799.173007</v>
      </c>
      <c r="BA129" s="26">
        <f>VLOOKUP(A129,[7]Sheet1!$A$1:$P$742,16,FALSE)</f>
        <v>110525662.025069</v>
      </c>
      <c r="BB129" s="26" t="b">
        <f t="shared" si="317"/>
        <v>0</v>
      </c>
      <c r="BC129" s="13">
        <f>H129+L129+M129+R129+S129</f>
        <v>57733606.902340002</v>
      </c>
      <c r="BD129" s="13"/>
      <c r="BE129" s="13"/>
      <c r="BF129" s="13"/>
      <c r="BG129" s="13"/>
      <c r="BH129" s="13">
        <f>U129+V129+Z129+AA129+AD129+AE129+AH129+AI129+AJ129+AL129+AN129+AP129+AR129+AT129+AV129</f>
        <v>52724192.270666994</v>
      </c>
      <c r="BI129" s="13"/>
      <c r="BJ129" s="13"/>
      <c r="BK129" s="13"/>
      <c r="BL129" s="13"/>
    </row>
    <row r="130" spans="1:64" x14ac:dyDescent="0.25">
      <c r="A130" s="1" t="s">
        <v>256</v>
      </c>
      <c r="B130" s="1" t="s">
        <v>257</v>
      </c>
      <c r="C130" s="1"/>
      <c r="D130" s="1" t="s">
        <v>223</v>
      </c>
      <c r="E130" s="1"/>
      <c r="F130" s="4">
        <f>VLOOKUP(A130,[1]Sheet1!$A$6:$C$740,3,FALSE)</f>
        <v>61586522.997945003</v>
      </c>
      <c r="G130" s="1"/>
      <c r="H130" s="5">
        <f>UTFUND1516BL</f>
        <v>22275572.137665</v>
      </c>
      <c r="I130" s="5">
        <f>LTFUND1516BL</f>
        <v>19964561.959058002</v>
      </c>
      <c r="K130" s="5">
        <f t="shared" si="523"/>
        <v>808231.01813500002</v>
      </c>
      <c r="L130" s="5">
        <f t="shared" si="526"/>
        <v>808231.01813500002</v>
      </c>
      <c r="M130" s="5">
        <f>EIF1516BL</f>
        <v>2254916.5213739998</v>
      </c>
      <c r="Q130" s="5">
        <f>HPF1516BL</f>
        <v>907985.49764099997</v>
      </c>
      <c r="R130" s="5">
        <f>LLFA1516BL</f>
        <v>54580.728876000001</v>
      </c>
      <c r="S130" s="5">
        <f>LDHR1516BL</f>
        <v>1592590.95734</v>
      </c>
      <c r="T130" s="6">
        <f t="shared" si="306"/>
        <v>47858438.820088997</v>
      </c>
      <c r="U130" s="5">
        <f>LWP1516RSG</f>
        <v>374786.96511400002</v>
      </c>
      <c r="V130" s="5">
        <f>UTFUND1516RSG</f>
        <v>17776557.735236999</v>
      </c>
      <c r="W130" s="5">
        <f>LTFUND1516RSG</f>
        <v>14490803.322791001</v>
      </c>
      <c r="Y130" s="5">
        <f t="shared" si="524"/>
        <v>1122930.3871239999</v>
      </c>
      <c r="Z130" s="5">
        <f t="shared" si="312"/>
        <v>1122930.3871239999</v>
      </c>
      <c r="AA130" s="5">
        <f>EIF1516RSG</f>
        <v>2309862.699085</v>
      </c>
      <c r="AC130" s="5">
        <f>HPF1516RSG</f>
        <v>1238578.5482890001</v>
      </c>
      <c r="AD130" s="5">
        <f>LLFA1516RSG</f>
        <v>74453.302452000004</v>
      </c>
      <c r="AE130" s="5">
        <f>LDHR1516RSG</f>
        <v>2266358.0351550002</v>
      </c>
      <c r="AG130" s="5">
        <f t="shared" si="525"/>
        <v>1608861</v>
      </c>
      <c r="AH130" s="5">
        <f t="shared" si="527"/>
        <v>1608861</v>
      </c>
      <c r="AK130" s="5">
        <f>VLOOKUP(A130,[2]CTF1516!$A$1:$C$235,3,FALSE)</f>
        <v>810721</v>
      </c>
      <c r="AL130" s="5">
        <f>SUM(AL131:AL132)</f>
        <v>810721</v>
      </c>
      <c r="AO130" s="5">
        <f>VLOOKUP(A130,[3]careact_v3!$A$1:$D$154,4,FALSE)</f>
        <v>663245</v>
      </c>
      <c r="AP130" s="5">
        <f t="shared" si="528"/>
        <v>663245</v>
      </c>
      <c r="AQ130" s="5">
        <f>VLOOKUP(A130,[3]careact_v3!$A$1:$D$154,3,FALSE)</f>
        <v>293039</v>
      </c>
      <c r="AR130" s="5">
        <f t="shared" si="529"/>
        <v>293039</v>
      </c>
      <c r="AS130" s="5">
        <f>VLOOKUP(A130,[4]FWMA!$A$1:$C$153,3,FALSE)</f>
        <v>50341</v>
      </c>
      <c r="AT130" s="5">
        <f t="shared" ref="AT130" si="564">AS130</f>
        <v>50341</v>
      </c>
      <c r="AU130" s="5">
        <f>VLOOKUP(A130,[5]SUDS2!$A$1:$C$153,3,FALSE)</f>
        <v>9232.5479369999994</v>
      </c>
      <c r="AV130" s="5">
        <f t="shared" si="530"/>
        <v>9232.5479369999994</v>
      </c>
      <c r="AW130" s="5">
        <f>VLOOKUP(A130,[6]COFA!$A$1:$C$327,3,FALSE)</f>
        <v>693.23</v>
      </c>
      <c r="AX130" s="5">
        <f t="shared" ref="AX130" si="565">AW130</f>
        <v>693.23</v>
      </c>
      <c r="AY130" s="6">
        <f t="shared" si="309"/>
        <v>43090463.773184001</v>
      </c>
      <c r="AZ130" s="6">
        <f t="shared" si="310"/>
        <v>90948902.593272999</v>
      </c>
      <c r="BA130" s="26">
        <f>VLOOKUP(A130,[7]Sheet1!$A$1:$P$742,16,FALSE)</f>
        <v>91016765.445335999</v>
      </c>
      <c r="BB130" s="26" t="b">
        <f t="shared" si="317"/>
        <v>0</v>
      </c>
      <c r="BC130" s="5">
        <f t="shared" ref="BC130" si="566">BC132</f>
        <v>26622893.837845996</v>
      </c>
      <c r="BD130" s="5">
        <f t="shared" si="531"/>
        <v>21235544.982242003</v>
      </c>
      <c r="BH130" s="5">
        <f t="shared" ref="BH130" si="567">BH132</f>
        <v>25694925.645546377</v>
      </c>
      <c r="BI130" s="5">
        <f t="shared" si="532"/>
        <v>17395538.127636626</v>
      </c>
    </row>
    <row r="131" spans="1:64" s="11" customFormat="1" x14ac:dyDescent="0.25">
      <c r="A131" s="8" t="s">
        <v>258</v>
      </c>
      <c r="B131" s="8" t="s">
        <v>259</v>
      </c>
      <c r="C131" s="8" t="s">
        <v>223</v>
      </c>
      <c r="D131" s="8"/>
      <c r="E131" s="8"/>
      <c r="F131" s="37">
        <f>VLOOKUP(A131,[1]Sheet1!$A$6:$C$740,3,FALSE)</f>
        <v>29554569.217966001</v>
      </c>
      <c r="G131" s="8"/>
      <c r="H131" s="9"/>
      <c r="I131" s="9">
        <f>LTFUND1516BL</f>
        <v>19964561.959058002</v>
      </c>
      <c r="J131" s="9"/>
      <c r="K131" s="9">
        <f t="shared" si="523"/>
        <v>362997.52554300003</v>
      </c>
      <c r="L131" s="9">
        <f t="shared" si="526"/>
        <v>362997.52554300003</v>
      </c>
      <c r="M131" s="9"/>
      <c r="N131" s="9"/>
      <c r="O131" s="9"/>
      <c r="P131" s="9"/>
      <c r="Q131" s="9">
        <f>HPF1516BL</f>
        <v>907985.49764099997</v>
      </c>
      <c r="R131" s="9"/>
      <c r="S131" s="9"/>
      <c r="T131" s="10">
        <f t="shared" ref="T131:T194" si="568">SUM(H131:J131)+L131+SUM(M131:S131)</f>
        <v>21235544.982242003</v>
      </c>
      <c r="U131" s="9"/>
      <c r="V131" s="9"/>
      <c r="W131" s="9">
        <f>LTFUND1516RSG</f>
        <v>14490803.322791001</v>
      </c>
      <c r="X131" s="9"/>
      <c r="Y131" s="9">
        <f t="shared" si="524"/>
        <v>504337.17926800001</v>
      </c>
      <c r="Z131" s="9">
        <f t="shared" si="312"/>
        <v>504337.17926800001</v>
      </c>
      <c r="AA131" s="9"/>
      <c r="AB131" s="9"/>
      <c r="AC131" s="9">
        <f>HPF1516RSG</f>
        <v>1238578.5482890001</v>
      </c>
      <c r="AD131" s="9"/>
      <c r="AE131" s="9"/>
      <c r="AF131" s="9"/>
      <c r="AG131" s="9">
        <f t="shared" si="525"/>
        <v>772071.41225000005</v>
      </c>
      <c r="AH131" s="9">
        <f t="shared" si="527"/>
        <v>772071.41225000005</v>
      </c>
      <c r="AI131" s="9"/>
      <c r="AJ131" s="9"/>
      <c r="AK131" s="9"/>
      <c r="AL131" s="9">
        <f>F131/F130*AK130</f>
        <v>389054.43503862235</v>
      </c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>
        <f t="shared" ref="AX131" si="569">AW130</f>
        <v>693.23</v>
      </c>
      <c r="AY131" s="10">
        <f t="shared" ref="AY131:AY194" si="570">SUM(U131:X131)+Z131+SUM(AA131:AE131)+AH131+SUM(AI131:AJ131)+AL131+AN131+AP131+AR131+AT131+AV131+AX131</f>
        <v>17395538.127636626</v>
      </c>
      <c r="AZ131" s="10">
        <f t="shared" ref="AZ131:AZ194" si="571">T131+AY131</f>
        <v>38631083.109878629</v>
      </c>
      <c r="BA131" s="26">
        <f>VLOOKUP(A131,[7]Sheet1!$A$1:$P$742,16,FALSE)</f>
        <v>38631083.10988</v>
      </c>
      <c r="BB131" s="26" t="b">
        <f t="shared" si="317"/>
        <v>1</v>
      </c>
      <c r="BC131" s="9"/>
      <c r="BD131" s="9">
        <f>I131+L131+Q131</f>
        <v>21235544.982242003</v>
      </c>
      <c r="BE131" s="9"/>
      <c r="BF131" s="9"/>
      <c r="BG131" s="9"/>
      <c r="BH131" s="9"/>
      <c r="BI131" s="9">
        <f>W131+Z131+AC131+AH131+AI131+AL131+AN131+AX131</f>
        <v>17395538.127636626</v>
      </c>
      <c r="BJ131" s="9"/>
      <c r="BK131" s="9"/>
      <c r="BL131" s="9"/>
    </row>
    <row r="132" spans="1:64" s="15" customFormat="1" x14ac:dyDescent="0.25">
      <c r="A132" s="12" t="s">
        <v>260</v>
      </c>
      <c r="B132" s="12" t="s">
        <v>261</v>
      </c>
      <c r="C132" s="12" t="s">
        <v>223</v>
      </c>
      <c r="D132" s="12"/>
      <c r="E132" s="12"/>
      <c r="F132" s="38">
        <f>VLOOKUP(A132,[1]Sheet1!$A$6:$C$740,3,FALSE)</f>
        <v>32031953.779979002</v>
      </c>
      <c r="G132" s="12"/>
      <c r="H132" s="13">
        <f>UTFUND1516BL</f>
        <v>22275572.137665</v>
      </c>
      <c r="I132" s="13"/>
      <c r="J132" s="13"/>
      <c r="K132" s="13">
        <f t="shared" si="523"/>
        <v>445233.49259099999</v>
      </c>
      <c r="L132" s="13">
        <f t="shared" si="526"/>
        <v>445233.49259099999</v>
      </c>
      <c r="M132" s="13">
        <f>EIF1516BL</f>
        <v>2254916.5213739998</v>
      </c>
      <c r="N132" s="13"/>
      <c r="O132" s="13"/>
      <c r="P132" s="13"/>
      <c r="Q132" s="13"/>
      <c r="R132" s="13">
        <f>LLFA1516BL</f>
        <v>54580.728876000001</v>
      </c>
      <c r="S132" s="13">
        <f>LDHR1516BL</f>
        <v>1592590.95734</v>
      </c>
      <c r="T132" s="14">
        <f t="shared" si="568"/>
        <v>26622893.837846</v>
      </c>
      <c r="U132" s="13">
        <f>LWP1516RSG</f>
        <v>374786.96511400002</v>
      </c>
      <c r="V132" s="13">
        <f>UTFUND1516RSG</f>
        <v>17776557.735236999</v>
      </c>
      <c r="W132" s="13"/>
      <c r="X132" s="13"/>
      <c r="Y132" s="13">
        <f t="shared" si="524"/>
        <v>618593.20785500004</v>
      </c>
      <c r="Z132" s="13">
        <f t="shared" ref="Z132:Z195" si="572">Y132</f>
        <v>618593.20785500004</v>
      </c>
      <c r="AA132" s="13">
        <f>EIF1516RSG</f>
        <v>2309862.699085</v>
      </c>
      <c r="AB132" s="13"/>
      <c r="AC132" s="13"/>
      <c r="AD132" s="13">
        <f>LLFA1516RSG</f>
        <v>74453.302452000004</v>
      </c>
      <c r="AE132" s="13">
        <f>LDHR1516RSG</f>
        <v>2266358.0351550002</v>
      </c>
      <c r="AF132" s="13"/>
      <c r="AG132" s="13">
        <f t="shared" si="525"/>
        <v>836789.58774999995</v>
      </c>
      <c r="AH132" s="13">
        <f t="shared" si="527"/>
        <v>836789.58774999995</v>
      </c>
      <c r="AI132" s="13"/>
      <c r="AJ132" s="13"/>
      <c r="AK132" s="13"/>
      <c r="AL132" s="13">
        <f>F132/F130*AK130</f>
        <v>421666.56496137765</v>
      </c>
      <c r="AM132" s="13"/>
      <c r="AN132" s="13"/>
      <c r="AO132" s="13"/>
      <c r="AP132" s="13">
        <f t="shared" si="533"/>
        <v>663245</v>
      </c>
      <c r="AQ132" s="13"/>
      <c r="AR132" s="13">
        <f t="shared" si="534"/>
        <v>293039</v>
      </c>
      <c r="AS132" s="13"/>
      <c r="AT132" s="13">
        <f t="shared" ref="AT132" si="573">AS130</f>
        <v>50341</v>
      </c>
      <c r="AU132" s="13"/>
      <c r="AV132" s="13">
        <f t="shared" si="535"/>
        <v>9232.5479369999994</v>
      </c>
      <c r="AW132" s="13"/>
      <c r="AX132" s="13"/>
      <c r="AY132" s="14">
        <f t="shared" si="570"/>
        <v>25694925.645546377</v>
      </c>
      <c r="AZ132" s="14">
        <f t="shared" si="571"/>
        <v>52317819.483392373</v>
      </c>
      <c r="BA132" s="26">
        <f>VLOOKUP(A132,[7]Sheet1!$A$1:$P$742,16,FALSE)</f>
        <v>52385682.335455999</v>
      </c>
      <c r="BB132" s="26" t="b">
        <f t="shared" ref="BB132:BB195" si="574">ROUND(AZ132,0)=ROUND(BA132,0)</f>
        <v>0</v>
      </c>
      <c r="BC132" s="13">
        <f>H132+L132+M132+R132+S132</f>
        <v>26622893.837845996</v>
      </c>
      <c r="BD132" s="13"/>
      <c r="BE132" s="13"/>
      <c r="BF132" s="13"/>
      <c r="BG132" s="13"/>
      <c r="BH132" s="13">
        <f>U132+V132+Z132+AA132+AD132+AE132+AH132+AI132+AJ132+AL132+AN132+AP132+AR132+AT132+AV132</f>
        <v>25694925.645546377</v>
      </c>
      <c r="BI132" s="13"/>
      <c r="BJ132" s="13"/>
      <c r="BK132" s="13"/>
      <c r="BL132" s="13"/>
    </row>
    <row r="133" spans="1:64" x14ac:dyDescent="0.25">
      <c r="A133" s="1" t="s">
        <v>262</v>
      </c>
      <c r="B133" s="1" t="s">
        <v>263</v>
      </c>
      <c r="C133" s="1"/>
      <c r="D133" s="1" t="s">
        <v>223</v>
      </c>
      <c r="E133" s="1"/>
      <c r="F133" s="4">
        <f>VLOOKUP(A133,[1]Sheet1!$A$6:$C$740,3,FALSE)</f>
        <v>181057547.69726899</v>
      </c>
      <c r="G133" s="1"/>
      <c r="H133" s="5">
        <f>UTFUND1516BL</f>
        <v>66470589.419974998</v>
      </c>
      <c r="I133" s="5">
        <f>LTFUND1516BL</f>
        <v>22906367.561831001</v>
      </c>
      <c r="K133" s="5">
        <f t="shared" si="523"/>
        <v>1022148.044384</v>
      </c>
      <c r="L133" s="5">
        <f t="shared" si="526"/>
        <v>1022148.044384</v>
      </c>
      <c r="M133" s="5">
        <f>EIF1516BL</f>
        <v>6016103.2058150005</v>
      </c>
      <c r="Q133" s="5">
        <f>HPF1516BL</f>
        <v>1155618.057021</v>
      </c>
      <c r="R133" s="5">
        <f>LLFA1516BL</f>
        <v>62300.892807999997</v>
      </c>
      <c r="S133" s="5">
        <f>LDHR1516BL</f>
        <v>3591769.328925</v>
      </c>
      <c r="T133" s="6">
        <f t="shared" si="568"/>
        <v>101224896.510759</v>
      </c>
      <c r="U133" s="5">
        <f>LWP1516RSG</f>
        <v>1427785.8611300001</v>
      </c>
      <c r="V133" s="5">
        <f>UTFUND1516RSG</f>
        <v>52736056.644956999</v>
      </c>
      <c r="W133" s="5">
        <f>LTFUND1516RSG</f>
        <v>16626043.078670001</v>
      </c>
      <c r="Y133" s="5">
        <f t="shared" si="524"/>
        <v>1420139.8776149999</v>
      </c>
      <c r="Z133" s="5">
        <f t="shared" si="572"/>
        <v>1420139.8776149999</v>
      </c>
      <c r="AA133" s="5">
        <f>EIF1516RSG</f>
        <v>6162699.2650220003</v>
      </c>
      <c r="AC133" s="5">
        <f>HPF1516RSG</f>
        <v>1576372.903707</v>
      </c>
      <c r="AD133" s="5">
        <f>LLFA1516RSG</f>
        <v>84984.339909999995</v>
      </c>
      <c r="AE133" s="5">
        <f>LDHR1516RSG</f>
        <v>5111315.7722730003</v>
      </c>
      <c r="AG133" s="5">
        <f t="shared" si="525"/>
        <v>2034816</v>
      </c>
      <c r="AH133" s="5">
        <f t="shared" si="527"/>
        <v>2034816</v>
      </c>
      <c r="AO133" s="5">
        <f>VLOOKUP(A133,[3]careact_v3!$A$1:$D$154,4,FALSE)</f>
        <v>1154561</v>
      </c>
      <c r="AP133" s="5">
        <f t="shared" si="528"/>
        <v>1154561</v>
      </c>
      <c r="AQ133" s="5">
        <f>VLOOKUP(A133,[3]careact_v3!$A$1:$D$154,3,FALSE)</f>
        <v>391280</v>
      </c>
      <c r="AR133" s="5">
        <f t="shared" si="529"/>
        <v>391280</v>
      </c>
      <c r="AS133" s="5">
        <f>VLOOKUP(A133,[4]FWMA!$A$1:$C$153,3,FALSE)</f>
        <v>93917</v>
      </c>
      <c r="AT133" s="5">
        <f t="shared" ref="AT133" si="575">AS133</f>
        <v>93917</v>
      </c>
      <c r="AU133" s="5">
        <f>VLOOKUP(A133,[5]SUDS2!$A$1:$C$153,3,FALSE)</f>
        <v>9232.5479369999994</v>
      </c>
      <c r="AV133" s="5">
        <f t="shared" si="530"/>
        <v>9232.5479369999994</v>
      </c>
      <c r="AW133" s="5">
        <f>VLOOKUP(A133,[6]COFA!$A$1:$C$327,3,FALSE)</f>
        <v>693.23</v>
      </c>
      <c r="AX133" s="5">
        <f t="shared" ref="AX133" si="576">AW133</f>
        <v>693.23</v>
      </c>
      <c r="AY133" s="6">
        <f t="shared" si="570"/>
        <v>88829897.521221012</v>
      </c>
      <c r="AZ133" s="6">
        <f t="shared" si="571"/>
        <v>190054794.03198001</v>
      </c>
      <c r="BA133" s="26">
        <f>VLOOKUP(A133,[7]Sheet1!$A$1:$P$742,16,FALSE)</f>
        <v>190122656.88404301</v>
      </c>
      <c r="BB133" s="26" t="b">
        <f t="shared" si="574"/>
        <v>0</v>
      </c>
      <c r="BC133" s="5">
        <f t="shared" ref="BC133" si="577">BC135</f>
        <v>76915328.978496</v>
      </c>
      <c r="BD133" s="5">
        <f t="shared" si="531"/>
        <v>24309567.532263</v>
      </c>
      <c r="BH133" s="5">
        <f t="shared" ref="BH133" si="578">BH135</f>
        <v>69769454.22215201</v>
      </c>
      <c r="BI133" s="5">
        <f t="shared" si="532"/>
        <v>19060443.299068</v>
      </c>
    </row>
    <row r="134" spans="1:64" s="11" customFormat="1" x14ac:dyDescent="0.25">
      <c r="A134" s="8" t="s">
        <v>264</v>
      </c>
      <c r="B134" s="8" t="s">
        <v>265</v>
      </c>
      <c r="C134" s="8" t="s">
        <v>223</v>
      </c>
      <c r="D134" s="8"/>
      <c r="E134" s="8"/>
      <c r="F134" s="37">
        <f>VLOOKUP(A134,[1]Sheet1!$A$6:$C$740,3,FALSE)</f>
        <v>45677936.282462999</v>
      </c>
      <c r="G134" s="8"/>
      <c r="H134" s="9"/>
      <c r="I134" s="9">
        <f>LTFUND1516BL</f>
        <v>22906367.561831001</v>
      </c>
      <c r="J134" s="9"/>
      <c r="K134" s="9">
        <f t="shared" si="523"/>
        <v>247581.91341099999</v>
      </c>
      <c r="L134" s="9">
        <f t="shared" si="526"/>
        <v>247581.91341099999</v>
      </c>
      <c r="M134" s="9"/>
      <c r="N134" s="9"/>
      <c r="O134" s="9"/>
      <c r="P134" s="9"/>
      <c r="Q134" s="9">
        <f>HPF1516BL</f>
        <v>1155618.057021</v>
      </c>
      <c r="R134" s="9"/>
      <c r="S134" s="9"/>
      <c r="T134" s="10">
        <f t="shared" si="568"/>
        <v>24309567.532263</v>
      </c>
      <c r="U134" s="9"/>
      <c r="V134" s="9"/>
      <c r="W134" s="9">
        <f>LTFUND1516RSG</f>
        <v>16626043.078670001</v>
      </c>
      <c r="X134" s="9"/>
      <c r="Y134" s="9">
        <f t="shared" si="524"/>
        <v>343982.410516</v>
      </c>
      <c r="Z134" s="9">
        <f t="shared" si="572"/>
        <v>343982.410516</v>
      </c>
      <c r="AA134" s="9"/>
      <c r="AB134" s="9"/>
      <c r="AC134" s="9">
        <f>HPF1516RSG</f>
        <v>1576372.903707</v>
      </c>
      <c r="AD134" s="9"/>
      <c r="AE134" s="9"/>
      <c r="AF134" s="9"/>
      <c r="AG134" s="9">
        <f t="shared" si="525"/>
        <v>513351.67617500003</v>
      </c>
      <c r="AH134" s="9">
        <f t="shared" si="527"/>
        <v>513351.67617500003</v>
      </c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>
        <f t="shared" ref="AX134" si="579">AW133</f>
        <v>693.23</v>
      </c>
      <c r="AY134" s="10">
        <f t="shared" si="570"/>
        <v>19060443.299068</v>
      </c>
      <c r="AZ134" s="10">
        <f t="shared" si="571"/>
        <v>43370010.831331</v>
      </c>
      <c r="BA134" s="26">
        <f>VLOOKUP(A134,[7]Sheet1!$A$1:$P$742,16,FALSE)</f>
        <v>43370010.831331998</v>
      </c>
      <c r="BB134" s="26" t="b">
        <f t="shared" si="574"/>
        <v>1</v>
      </c>
      <c r="BC134" s="9"/>
      <c r="BD134" s="9">
        <f>I134+L134+Q134</f>
        <v>24309567.532263</v>
      </c>
      <c r="BE134" s="9"/>
      <c r="BF134" s="9"/>
      <c r="BG134" s="9"/>
      <c r="BH134" s="9"/>
      <c r="BI134" s="9">
        <f>W134+Z134+AC134+AH134+AI134+AL134+AN134+AX134</f>
        <v>19060443.299068</v>
      </c>
      <c r="BJ134" s="9"/>
      <c r="BK134" s="9"/>
      <c r="BL134" s="9"/>
    </row>
    <row r="135" spans="1:64" s="15" customFormat="1" x14ac:dyDescent="0.25">
      <c r="A135" s="12" t="s">
        <v>266</v>
      </c>
      <c r="B135" s="12" t="s">
        <v>267</v>
      </c>
      <c r="C135" s="12" t="s">
        <v>223</v>
      </c>
      <c r="D135" s="12"/>
      <c r="E135" s="12"/>
      <c r="F135" s="38">
        <f>VLOOKUP(A135,[1]Sheet1!$A$6:$C$740,3,FALSE)</f>
        <v>135379611.41480601</v>
      </c>
      <c r="G135" s="12"/>
      <c r="H135" s="13">
        <f>UTFUND1516BL</f>
        <v>66470589.419974998</v>
      </c>
      <c r="I135" s="13"/>
      <c r="J135" s="13"/>
      <c r="K135" s="13">
        <f t="shared" si="523"/>
        <v>774566.13097299996</v>
      </c>
      <c r="L135" s="13">
        <f t="shared" si="526"/>
        <v>774566.13097299996</v>
      </c>
      <c r="M135" s="13">
        <f>EIF1516BL</f>
        <v>6016103.2058150005</v>
      </c>
      <c r="N135" s="13"/>
      <c r="O135" s="13"/>
      <c r="P135" s="13"/>
      <c r="Q135" s="13"/>
      <c r="R135" s="13">
        <f>LLFA1516BL</f>
        <v>62300.892807999997</v>
      </c>
      <c r="S135" s="13">
        <f>LDHR1516BL</f>
        <v>3591769.328925</v>
      </c>
      <c r="T135" s="14">
        <f t="shared" si="568"/>
        <v>76915328.978496</v>
      </c>
      <c r="U135" s="13">
        <f>LWP1516RSG</f>
        <v>1427785.8611300001</v>
      </c>
      <c r="V135" s="13">
        <f>UTFUND1516RSG</f>
        <v>52736056.644956999</v>
      </c>
      <c r="W135" s="13"/>
      <c r="X135" s="13"/>
      <c r="Y135" s="13">
        <f t="shared" si="524"/>
        <v>1076157.467098</v>
      </c>
      <c r="Z135" s="13">
        <f t="shared" si="572"/>
        <v>1076157.467098</v>
      </c>
      <c r="AA135" s="13">
        <f>EIF1516RSG</f>
        <v>6162699.2650220003</v>
      </c>
      <c r="AB135" s="13"/>
      <c r="AC135" s="13"/>
      <c r="AD135" s="13">
        <f>LLFA1516RSG</f>
        <v>84984.339909999995</v>
      </c>
      <c r="AE135" s="13">
        <f>LDHR1516RSG</f>
        <v>5111315.7722730003</v>
      </c>
      <c r="AF135" s="13"/>
      <c r="AG135" s="13">
        <f t="shared" si="525"/>
        <v>1521464.3238249999</v>
      </c>
      <c r="AH135" s="13">
        <f t="shared" si="527"/>
        <v>1521464.3238249999</v>
      </c>
      <c r="AI135" s="13"/>
      <c r="AJ135" s="13"/>
      <c r="AK135" s="13"/>
      <c r="AL135" s="13"/>
      <c r="AM135" s="13"/>
      <c r="AN135" s="13"/>
      <c r="AO135" s="13"/>
      <c r="AP135" s="13">
        <f t="shared" si="533"/>
        <v>1154561</v>
      </c>
      <c r="AQ135" s="13"/>
      <c r="AR135" s="13">
        <f t="shared" si="534"/>
        <v>391280</v>
      </c>
      <c r="AS135" s="13"/>
      <c r="AT135" s="13">
        <f t="shared" ref="AT135" si="580">AS133</f>
        <v>93917</v>
      </c>
      <c r="AU135" s="13"/>
      <c r="AV135" s="13">
        <f t="shared" si="535"/>
        <v>9232.5479369999994</v>
      </c>
      <c r="AW135" s="13"/>
      <c r="AX135" s="13"/>
      <c r="AY135" s="14">
        <f t="shared" si="570"/>
        <v>69769454.222151995</v>
      </c>
      <c r="AZ135" s="14">
        <f t="shared" si="571"/>
        <v>146684783.20064801</v>
      </c>
      <c r="BA135" s="26">
        <f>VLOOKUP(A135,[7]Sheet1!$A$1:$P$742,16,FALSE)</f>
        <v>146752646.05271101</v>
      </c>
      <c r="BB135" s="26" t="b">
        <f t="shared" si="574"/>
        <v>0</v>
      </c>
      <c r="BC135" s="13">
        <f>H135+L135+M135+R135+S135</f>
        <v>76915328.978496</v>
      </c>
      <c r="BD135" s="13"/>
      <c r="BE135" s="13"/>
      <c r="BF135" s="13"/>
      <c r="BG135" s="13"/>
      <c r="BH135" s="13">
        <f>U135+V135+Z135+AA135+AD135+AE135+AH135+AI135+AJ135+AL135+AN135+AP135+AR135+AT135+AV135</f>
        <v>69769454.22215201</v>
      </c>
      <c r="BI135" s="13"/>
      <c r="BJ135" s="13"/>
      <c r="BK135" s="13"/>
      <c r="BL135" s="13"/>
    </row>
    <row r="136" spans="1:64" x14ac:dyDescent="0.25">
      <c r="A136" s="1" t="s">
        <v>268</v>
      </c>
      <c r="B136" s="1" t="s">
        <v>269</v>
      </c>
      <c r="C136" s="1"/>
      <c r="D136" s="1" t="s">
        <v>223</v>
      </c>
      <c r="E136" s="1"/>
      <c r="F136" s="4">
        <f>VLOOKUP(A136,[1]Sheet1!$A$6:$C$740,3,FALSE)</f>
        <v>170214711.45903799</v>
      </c>
      <c r="G136" s="1"/>
      <c r="H136" s="5">
        <f>UTFUND1516BL</f>
        <v>60548734.194045998</v>
      </c>
      <c r="I136" s="5">
        <f>LTFUND1516BL</f>
        <v>15827768.177983999</v>
      </c>
      <c r="K136" s="5">
        <f t="shared" si="523"/>
        <v>956856.21064599999</v>
      </c>
      <c r="L136" s="5">
        <f t="shared" si="526"/>
        <v>956856.21064599999</v>
      </c>
      <c r="M136" s="5">
        <f>EIF1516BL</f>
        <v>5403264.6408310002</v>
      </c>
      <c r="Q136" s="5">
        <f>HPF1516BL</f>
        <v>206360.396973</v>
      </c>
      <c r="R136" s="5">
        <f>LLFA1516BL</f>
        <v>59561.479800000001</v>
      </c>
      <c r="S136" s="5">
        <f>LDHR1516BL</f>
        <v>3360475.2928269999</v>
      </c>
      <c r="T136" s="6">
        <f t="shared" si="568"/>
        <v>86363020.393106997</v>
      </c>
      <c r="U136" s="5">
        <f>LWP1516RSG</f>
        <v>1375929.2791909999</v>
      </c>
      <c r="V136" s="5">
        <f>UTFUND1516RSG</f>
        <v>47962464.308812</v>
      </c>
      <c r="W136" s="5">
        <f>LTFUND1516RSG</f>
        <v>11488209.7677</v>
      </c>
      <c r="Y136" s="5">
        <f t="shared" si="524"/>
        <v>1329425.487186</v>
      </c>
      <c r="Z136" s="5">
        <f t="shared" si="572"/>
        <v>1329425.487186</v>
      </c>
      <c r="AA136" s="5">
        <f>EIF1516RSG</f>
        <v>5534927.4923649998</v>
      </c>
      <c r="AC136" s="5">
        <f>HPF1516RSG</f>
        <v>281495.201818</v>
      </c>
      <c r="AD136" s="5">
        <f>LLFA1516RSG</f>
        <v>81247.520166999995</v>
      </c>
      <c r="AE136" s="5">
        <f>LDHR1516RSG</f>
        <v>4782169.6756069995</v>
      </c>
      <c r="AG136" s="5">
        <f t="shared" si="525"/>
        <v>968432</v>
      </c>
      <c r="AH136" s="5">
        <f t="shared" si="527"/>
        <v>968432</v>
      </c>
      <c r="AJ136" s="5">
        <f t="shared" si="550"/>
        <v>-150727</v>
      </c>
      <c r="AK136" s="5">
        <f>VLOOKUP(A136,[2]CTF1516!$A$1:$C$235,3,FALSE)</f>
        <v>993954</v>
      </c>
      <c r="AL136" s="5">
        <f t="shared" ref="AL136" si="581">SUM(AL137:AL138)</f>
        <v>993954.00000000012</v>
      </c>
      <c r="AO136" s="5">
        <f>VLOOKUP(A136,[3]careact_v3!$A$1:$D$154,4,FALSE)</f>
        <v>1046648</v>
      </c>
      <c r="AP136" s="5">
        <f t="shared" si="528"/>
        <v>1046648</v>
      </c>
      <c r="AQ136" s="5">
        <f>VLOOKUP(A136,[3]careact_v3!$A$1:$D$154,3,FALSE)</f>
        <v>444933</v>
      </c>
      <c r="AR136" s="5">
        <f t="shared" si="529"/>
        <v>444933</v>
      </c>
      <c r="AS136" s="5">
        <f>VLOOKUP(A136,[4]FWMA!$A$1:$C$153,3,FALSE)</f>
        <v>78407</v>
      </c>
      <c r="AT136" s="5">
        <f t="shared" ref="AT136" si="582">AS136</f>
        <v>78407</v>
      </c>
      <c r="AU136" s="5">
        <f>VLOOKUP(A136,[5]SUDS2!$A$1:$C$153,3,FALSE)</f>
        <v>9232.5479369999994</v>
      </c>
      <c r="AV136" s="5">
        <f t="shared" si="530"/>
        <v>9232.5479369999994</v>
      </c>
      <c r="AW136" s="5">
        <f>VLOOKUP(A136,[6]COFA!$A$1:$C$327,3,FALSE)</f>
        <v>693.23</v>
      </c>
      <c r="AX136" s="5">
        <f t="shared" ref="AX136" si="583">AW136</f>
        <v>693.23</v>
      </c>
      <c r="AY136" s="6">
        <f t="shared" si="570"/>
        <v>76227441.510783017</v>
      </c>
      <c r="AZ136" s="6">
        <f t="shared" si="571"/>
        <v>162590461.90389001</v>
      </c>
      <c r="BA136" s="26">
        <f>VLOOKUP(A136,[7]Sheet1!$A$1:$P$742,16,FALSE)</f>
        <v>162658324.755952</v>
      </c>
      <c r="BB136" s="26" t="b">
        <f t="shared" si="574"/>
        <v>0</v>
      </c>
      <c r="BC136" s="5">
        <f t="shared" ref="BC136" si="584">BC138</f>
        <v>70139251.243239999</v>
      </c>
      <c r="BD136" s="5">
        <f t="shared" si="531"/>
        <v>16223769.149866</v>
      </c>
      <c r="BH136" s="5">
        <f t="shared" ref="BH136" si="585">BH138</f>
        <v>63798912.436042175</v>
      </c>
      <c r="BI136" s="5">
        <f t="shared" si="532"/>
        <v>12428529.074740835</v>
      </c>
    </row>
    <row r="137" spans="1:64" s="11" customFormat="1" x14ac:dyDescent="0.25">
      <c r="A137" s="8" t="s">
        <v>270</v>
      </c>
      <c r="B137" s="8" t="s">
        <v>271</v>
      </c>
      <c r="C137" s="8" t="s">
        <v>223</v>
      </c>
      <c r="D137" s="8"/>
      <c r="E137" s="8"/>
      <c r="F137" s="37">
        <f>VLOOKUP(A137,[1]Sheet1!$A$6:$C$740,3,FALSE)</f>
        <v>34231435.057021998</v>
      </c>
      <c r="G137" s="8"/>
      <c r="H137" s="9"/>
      <c r="I137" s="9">
        <f>LTFUND1516BL</f>
        <v>15827768.177983999</v>
      </c>
      <c r="J137" s="9"/>
      <c r="K137" s="9">
        <f t="shared" si="523"/>
        <v>189640.57490899999</v>
      </c>
      <c r="L137" s="9">
        <f t="shared" si="526"/>
        <v>189640.57490899999</v>
      </c>
      <c r="M137" s="9"/>
      <c r="N137" s="9"/>
      <c r="O137" s="9"/>
      <c r="P137" s="9"/>
      <c r="Q137" s="9">
        <f>HPF1516BL</f>
        <v>206360.396973</v>
      </c>
      <c r="R137" s="9"/>
      <c r="S137" s="9"/>
      <c r="T137" s="10">
        <f t="shared" si="568"/>
        <v>16223769.149866</v>
      </c>
      <c r="U137" s="9"/>
      <c r="V137" s="9"/>
      <c r="W137" s="9">
        <f>LTFUND1516RSG</f>
        <v>11488209.7677</v>
      </c>
      <c r="X137" s="9"/>
      <c r="Y137" s="9">
        <f t="shared" si="524"/>
        <v>263480.56362500001</v>
      </c>
      <c r="Z137" s="9">
        <f t="shared" si="572"/>
        <v>263480.56362500001</v>
      </c>
      <c r="AA137" s="9"/>
      <c r="AB137" s="9"/>
      <c r="AC137" s="9">
        <f>HPF1516RSG</f>
        <v>281495.201818</v>
      </c>
      <c r="AD137" s="9"/>
      <c r="AE137" s="9"/>
      <c r="AF137" s="9"/>
      <c r="AG137" s="9">
        <f t="shared" si="525"/>
        <v>194758.82449299999</v>
      </c>
      <c r="AH137" s="9">
        <f t="shared" si="527"/>
        <v>194758.82449299999</v>
      </c>
      <c r="AI137" s="9"/>
      <c r="AJ137" s="9"/>
      <c r="AK137" s="9"/>
      <c r="AL137" s="9">
        <f>F137/F136*AK136</f>
        <v>199891.48710483348</v>
      </c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>
        <f t="shared" ref="AX137" si="586">AW136</f>
        <v>693.23</v>
      </c>
      <c r="AY137" s="10">
        <f t="shared" si="570"/>
        <v>12428529.074740835</v>
      </c>
      <c r="AZ137" s="10">
        <f t="shared" si="571"/>
        <v>28652298.224606834</v>
      </c>
      <c r="BA137" s="26">
        <f>VLOOKUP(A137,[7]Sheet1!$A$1:$P$742,16,FALSE)</f>
        <v>28652298.224606998</v>
      </c>
      <c r="BB137" s="26" t="b">
        <f t="shared" si="574"/>
        <v>1</v>
      </c>
      <c r="BC137" s="9"/>
      <c r="BD137" s="9">
        <f>I137+L137+Q137</f>
        <v>16223769.149866</v>
      </c>
      <c r="BE137" s="9"/>
      <c r="BF137" s="9"/>
      <c r="BG137" s="9"/>
      <c r="BH137" s="9"/>
      <c r="BI137" s="9">
        <f>W137+Z137+AC137+AH137+AI137+AL137+AN137+AX137</f>
        <v>12428529.074740835</v>
      </c>
      <c r="BJ137" s="9"/>
      <c r="BK137" s="9"/>
      <c r="BL137" s="9"/>
    </row>
    <row r="138" spans="1:64" s="15" customFormat="1" x14ac:dyDescent="0.25">
      <c r="A138" s="12" t="s">
        <v>272</v>
      </c>
      <c r="B138" s="12" t="s">
        <v>273</v>
      </c>
      <c r="C138" s="12" t="s">
        <v>223</v>
      </c>
      <c r="D138" s="12"/>
      <c r="E138" s="12"/>
      <c r="F138" s="38">
        <f>VLOOKUP(A138,[1]Sheet1!$A$6:$C$740,3,FALSE)</f>
        <v>135983276.40201601</v>
      </c>
      <c r="G138" s="12"/>
      <c r="H138" s="13">
        <f>UTFUND1516BL</f>
        <v>60548734.194045998</v>
      </c>
      <c r="I138" s="13"/>
      <c r="J138" s="13"/>
      <c r="K138" s="13">
        <f t="shared" si="523"/>
        <v>767215.63573600003</v>
      </c>
      <c r="L138" s="13">
        <f t="shared" si="526"/>
        <v>767215.63573600003</v>
      </c>
      <c r="M138" s="13">
        <f>EIF1516BL</f>
        <v>5403264.6408310002</v>
      </c>
      <c r="N138" s="13"/>
      <c r="O138" s="13"/>
      <c r="P138" s="13"/>
      <c r="Q138" s="13"/>
      <c r="R138" s="13">
        <f>LLFA1516BL</f>
        <v>59561.479800000001</v>
      </c>
      <c r="S138" s="13">
        <f>LDHR1516BL</f>
        <v>3360475.2928269999</v>
      </c>
      <c r="T138" s="14">
        <f t="shared" si="568"/>
        <v>70139251.243239999</v>
      </c>
      <c r="U138" s="13">
        <f>LWP1516RSG</f>
        <v>1375929.2791909999</v>
      </c>
      <c r="V138" s="13">
        <f>UTFUND1516RSG</f>
        <v>47962464.308812</v>
      </c>
      <c r="W138" s="13"/>
      <c r="X138" s="13"/>
      <c r="Y138" s="13">
        <f t="shared" si="524"/>
        <v>1065944.923561</v>
      </c>
      <c r="Z138" s="13">
        <f t="shared" si="572"/>
        <v>1065944.923561</v>
      </c>
      <c r="AA138" s="13">
        <f>EIF1516RSG</f>
        <v>5534927.4923649998</v>
      </c>
      <c r="AB138" s="13"/>
      <c r="AC138" s="13"/>
      <c r="AD138" s="13">
        <f>LLFA1516RSG</f>
        <v>81247.520166999995</v>
      </c>
      <c r="AE138" s="13">
        <f>LDHR1516RSG</f>
        <v>4782169.6756069995</v>
      </c>
      <c r="AF138" s="13"/>
      <c r="AG138" s="13">
        <f t="shared" si="525"/>
        <v>773673.17550699995</v>
      </c>
      <c r="AH138" s="13">
        <f t="shared" si="527"/>
        <v>773673.17550699995</v>
      </c>
      <c r="AI138" s="13"/>
      <c r="AJ138" s="13">
        <f t="shared" si="550"/>
        <v>-150727</v>
      </c>
      <c r="AK138" s="13"/>
      <c r="AL138" s="13">
        <f>F138/F136*AK136</f>
        <v>794062.51289516664</v>
      </c>
      <c r="AM138" s="13"/>
      <c r="AN138" s="13"/>
      <c r="AO138" s="13"/>
      <c r="AP138" s="13">
        <f t="shared" si="533"/>
        <v>1046648</v>
      </c>
      <c r="AQ138" s="13"/>
      <c r="AR138" s="13">
        <f t="shared" si="534"/>
        <v>444933</v>
      </c>
      <c r="AS138" s="13"/>
      <c r="AT138" s="13">
        <f t="shared" ref="AT138" si="587">AS136</f>
        <v>78407</v>
      </c>
      <c r="AU138" s="13"/>
      <c r="AV138" s="13">
        <f t="shared" si="535"/>
        <v>9232.5479369999994</v>
      </c>
      <c r="AW138" s="13"/>
      <c r="AX138" s="13"/>
      <c r="AY138" s="14">
        <f t="shared" si="570"/>
        <v>63798912.436042167</v>
      </c>
      <c r="AZ138" s="14">
        <f t="shared" si="571"/>
        <v>133938163.67928216</v>
      </c>
      <c r="BA138" s="26">
        <f>VLOOKUP(A138,[7]Sheet1!$A$1:$P$742,16,FALSE)</f>
        <v>134006026.53134499</v>
      </c>
      <c r="BB138" s="26" t="b">
        <f t="shared" si="574"/>
        <v>0</v>
      </c>
      <c r="BC138" s="13">
        <f>H138+L138+M138+R138+S138</f>
        <v>70139251.243239999</v>
      </c>
      <c r="BD138" s="13"/>
      <c r="BE138" s="13"/>
      <c r="BF138" s="13"/>
      <c r="BG138" s="13"/>
      <c r="BH138" s="13">
        <f>U138+V138+Z138+AA138+AD138+AE138+AH138+AI138+AJ138+AL138+AN138+AP138+AR138+AT138+AV138</f>
        <v>63798912.436042175</v>
      </c>
      <c r="BI138" s="13"/>
      <c r="BJ138" s="13"/>
      <c r="BK138" s="13"/>
      <c r="BL138" s="13"/>
    </row>
    <row r="139" spans="1:64" x14ac:dyDescent="0.25">
      <c r="A139" s="1" t="s">
        <v>274</v>
      </c>
      <c r="B139" s="1" t="s">
        <v>275</v>
      </c>
      <c r="C139" s="1"/>
      <c r="D139" s="1" t="s">
        <v>223</v>
      </c>
      <c r="E139" s="1"/>
      <c r="F139" s="4">
        <f>VLOOKUP(A139,[1]Sheet1!$A$6:$C$740,3,FALSE)</f>
        <v>191648561.90288401</v>
      </c>
      <c r="G139" s="1"/>
      <c r="H139" s="5">
        <f>UTFUND1516BL</f>
        <v>66997764.02318</v>
      </c>
      <c r="I139" s="5">
        <f>LTFUND1516BL</f>
        <v>26036199.204888001</v>
      </c>
      <c r="K139" s="5">
        <f t="shared" si="523"/>
        <v>936966.41195600003</v>
      </c>
      <c r="L139" s="5">
        <f t="shared" si="526"/>
        <v>936966.41195600003</v>
      </c>
      <c r="M139" s="5">
        <f>EIF1516BL</f>
        <v>5983277.9870809997</v>
      </c>
      <c r="Q139" s="5">
        <f>HPF1516BL</f>
        <v>639717.27212099999</v>
      </c>
      <c r="R139" s="5">
        <f>LLFA1516BL</f>
        <v>75873.439075999995</v>
      </c>
      <c r="S139" s="5">
        <f>LDHR1516BL</f>
        <v>4495301.205116</v>
      </c>
      <c r="T139" s="6">
        <f t="shared" si="568"/>
        <v>105165099.54341799</v>
      </c>
      <c r="U139" s="5">
        <f>LWP1516RSG</f>
        <v>1224952.4093899999</v>
      </c>
      <c r="V139" s="5">
        <f>UTFUND1516RSG</f>
        <v>53368460.564332999</v>
      </c>
      <c r="W139" s="5">
        <f>LTFUND1516RSG</f>
        <v>18897757.071993999</v>
      </c>
      <c r="Y139" s="5">
        <f t="shared" si="524"/>
        <v>1301791.23554</v>
      </c>
      <c r="Z139" s="5">
        <f t="shared" si="572"/>
        <v>1301791.23554</v>
      </c>
      <c r="AA139" s="5">
        <f>EIF1516RSG</f>
        <v>6129074.1850589998</v>
      </c>
      <c r="AC139" s="5">
        <f>HPF1516RSG</f>
        <v>872635.18225499999</v>
      </c>
      <c r="AD139" s="5">
        <f>LLFA1516RSG</f>
        <v>103498.58318099999</v>
      </c>
      <c r="AE139" s="5">
        <f>LDHR1516RSG</f>
        <v>6397098.9912369996</v>
      </c>
      <c r="AG139" s="5">
        <f t="shared" si="525"/>
        <v>1869819</v>
      </c>
      <c r="AH139" s="5">
        <f t="shared" si="527"/>
        <v>1869819</v>
      </c>
      <c r="AJ139" s="5">
        <f t="shared" si="550"/>
        <v>-121430</v>
      </c>
      <c r="AK139" s="5">
        <f>VLOOKUP(A139,[2]CTF1516!$A$1:$C$235,3,FALSE)</f>
        <v>964312</v>
      </c>
      <c r="AL139" s="5">
        <f t="shared" ref="AL139" si="588">SUM(AL140:AL141)</f>
        <v>964312.00000000012</v>
      </c>
      <c r="AO139" s="5">
        <f>VLOOKUP(A139,[3]careact_v3!$A$1:$D$154,4,FALSE)</f>
        <v>1201794</v>
      </c>
      <c r="AP139" s="5">
        <f t="shared" si="528"/>
        <v>1201794</v>
      </c>
      <c r="AQ139" s="5">
        <f>VLOOKUP(A139,[3]careact_v3!$A$1:$D$154,3,FALSE)</f>
        <v>355484</v>
      </c>
      <c r="AR139" s="5">
        <f t="shared" si="529"/>
        <v>355484</v>
      </c>
      <c r="AS139" s="5">
        <f>VLOOKUP(A139,[4]FWMA!$A$1:$C$153,3,FALSE)</f>
        <v>170285</v>
      </c>
      <c r="AT139" s="5">
        <f t="shared" ref="AT139" si="589">AS139</f>
        <v>170285</v>
      </c>
      <c r="AU139" s="5">
        <f>VLOOKUP(A139,[5]SUDS2!$A$1:$C$153,3,FALSE)</f>
        <v>13848.821900000001</v>
      </c>
      <c r="AV139" s="5">
        <f t="shared" si="530"/>
        <v>13848.821900000001</v>
      </c>
      <c r="AW139" s="5">
        <f>VLOOKUP(A139,[6]COFA!$A$1:$C$327,3,FALSE)</f>
        <v>693.23</v>
      </c>
      <c r="AX139" s="5">
        <f t="shared" ref="AX139" si="590">AW139</f>
        <v>693.23</v>
      </c>
      <c r="AY139" s="6">
        <f t="shared" si="570"/>
        <v>92750074.274889007</v>
      </c>
      <c r="AZ139" s="6">
        <f t="shared" si="571"/>
        <v>197915173.81830698</v>
      </c>
      <c r="BA139" s="26">
        <f>VLOOKUP(A139,[7]Sheet1!$A$1:$P$742,16,FALSE)</f>
        <v>197990543.566407</v>
      </c>
      <c r="BB139" s="26" t="b">
        <f t="shared" si="574"/>
        <v>0</v>
      </c>
      <c r="BC139" s="5">
        <f t="shared" ref="BC139" si="591">BC141</f>
        <v>78233033.252641022</v>
      </c>
      <c r="BD139" s="5">
        <f t="shared" si="531"/>
        <v>26932066.290776003</v>
      </c>
      <c r="BH139" s="5">
        <f t="shared" ref="BH139" si="592">BH141</f>
        <v>71841859.846330881</v>
      </c>
      <c r="BI139" s="5">
        <f t="shared" si="532"/>
        <v>20908214.42855813</v>
      </c>
    </row>
    <row r="140" spans="1:64" s="11" customFormat="1" x14ac:dyDescent="0.25">
      <c r="A140" s="8" t="s">
        <v>276</v>
      </c>
      <c r="B140" s="8" t="s">
        <v>277</v>
      </c>
      <c r="C140" s="8" t="s">
        <v>223</v>
      </c>
      <c r="D140" s="8"/>
      <c r="E140" s="8"/>
      <c r="F140" s="37">
        <f>VLOOKUP(A140,[1]Sheet1!$A$6:$C$740,3,FALSE)</f>
        <v>52828896.883464999</v>
      </c>
      <c r="G140" s="8"/>
      <c r="H140" s="9"/>
      <c r="I140" s="9">
        <f>LTFUND1516BL</f>
        <v>26036199.204888001</v>
      </c>
      <c r="J140" s="9"/>
      <c r="K140" s="9">
        <f t="shared" si="523"/>
        <v>256149.81376700001</v>
      </c>
      <c r="L140" s="9">
        <f t="shared" si="526"/>
        <v>256149.81376700001</v>
      </c>
      <c r="M140" s="9"/>
      <c r="N140" s="9"/>
      <c r="O140" s="9"/>
      <c r="P140" s="9"/>
      <c r="Q140" s="9">
        <f>HPF1516BL</f>
        <v>639717.27212099999</v>
      </c>
      <c r="R140" s="9"/>
      <c r="S140" s="9"/>
      <c r="T140" s="10">
        <f t="shared" si="568"/>
        <v>26932066.290776003</v>
      </c>
      <c r="U140" s="9"/>
      <c r="V140" s="9"/>
      <c r="W140" s="9">
        <f>LTFUND1516RSG</f>
        <v>18897757.071993999</v>
      </c>
      <c r="X140" s="9"/>
      <c r="Y140" s="9">
        <f t="shared" si="524"/>
        <v>355886.377882</v>
      </c>
      <c r="Z140" s="9">
        <f t="shared" si="572"/>
        <v>355886.377882</v>
      </c>
      <c r="AA140" s="9"/>
      <c r="AB140" s="9"/>
      <c r="AC140" s="9">
        <f>HPF1516RSG</f>
        <v>872635.18225499999</v>
      </c>
      <c r="AD140" s="9"/>
      <c r="AE140" s="9"/>
      <c r="AF140" s="9"/>
      <c r="AG140" s="9">
        <f t="shared" si="525"/>
        <v>515425.07890900003</v>
      </c>
      <c r="AH140" s="9">
        <f t="shared" si="527"/>
        <v>515425.07890900003</v>
      </c>
      <c r="AI140" s="9"/>
      <c r="AJ140" s="9"/>
      <c r="AK140" s="9"/>
      <c r="AL140" s="9">
        <f>F140/F139*AK139</f>
        <v>265817.48751813243</v>
      </c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>
        <f t="shared" ref="AX140" si="593">AW139</f>
        <v>693.23</v>
      </c>
      <c r="AY140" s="10">
        <f t="shared" si="570"/>
        <v>20908214.42855813</v>
      </c>
      <c r="AZ140" s="10">
        <f t="shared" si="571"/>
        <v>47840280.719334133</v>
      </c>
      <c r="BA140" s="26">
        <f>VLOOKUP(A140,[7]Sheet1!$A$1:$P$742,16,FALSE)</f>
        <v>47840280.719334997</v>
      </c>
      <c r="BB140" s="26" t="b">
        <f t="shared" si="574"/>
        <v>1</v>
      </c>
      <c r="BC140" s="9"/>
      <c r="BD140" s="9">
        <f>I140+L140+Q140</f>
        <v>26932066.290776003</v>
      </c>
      <c r="BE140" s="9"/>
      <c r="BF140" s="9"/>
      <c r="BG140" s="9"/>
      <c r="BH140" s="9"/>
      <c r="BI140" s="9">
        <f>W140+Z140+AC140+AH140+AI140+AL140+AN140+AX140</f>
        <v>20908214.42855813</v>
      </c>
      <c r="BJ140" s="9"/>
      <c r="BK140" s="9"/>
      <c r="BL140" s="9"/>
    </row>
    <row r="141" spans="1:64" s="15" customFormat="1" x14ac:dyDescent="0.25">
      <c r="A141" s="12" t="s">
        <v>278</v>
      </c>
      <c r="B141" s="12" t="s">
        <v>279</v>
      </c>
      <c r="C141" s="12" t="s">
        <v>223</v>
      </c>
      <c r="D141" s="12"/>
      <c r="E141" s="12"/>
      <c r="F141" s="38">
        <f>VLOOKUP(A141,[1]Sheet1!$A$6:$C$740,3,FALSE)</f>
        <v>138819665.01941901</v>
      </c>
      <c r="G141" s="12"/>
      <c r="H141" s="13">
        <f>UTFUND1516BL</f>
        <v>66997764.02318</v>
      </c>
      <c r="I141" s="13"/>
      <c r="J141" s="13"/>
      <c r="K141" s="13">
        <f t="shared" si="523"/>
        <v>680816.59818800003</v>
      </c>
      <c r="L141" s="13">
        <f t="shared" si="526"/>
        <v>680816.59818800003</v>
      </c>
      <c r="M141" s="13">
        <f>EIF1516BL</f>
        <v>5983277.9870809997</v>
      </c>
      <c r="N141" s="13"/>
      <c r="O141" s="13"/>
      <c r="P141" s="13"/>
      <c r="Q141" s="13"/>
      <c r="R141" s="13">
        <f>LLFA1516BL</f>
        <v>75873.439075999995</v>
      </c>
      <c r="S141" s="13">
        <f>LDHR1516BL</f>
        <v>4495301.205116</v>
      </c>
      <c r="T141" s="14">
        <f t="shared" si="568"/>
        <v>78233033.252641007</v>
      </c>
      <c r="U141" s="13">
        <f>LWP1516RSG</f>
        <v>1224952.4093899999</v>
      </c>
      <c r="V141" s="13">
        <f>UTFUND1516RSG</f>
        <v>53368460.564332999</v>
      </c>
      <c r="W141" s="13"/>
      <c r="X141" s="13"/>
      <c r="Y141" s="13">
        <f t="shared" si="524"/>
        <v>945904.85765799996</v>
      </c>
      <c r="Z141" s="13">
        <f t="shared" si="572"/>
        <v>945904.85765799996</v>
      </c>
      <c r="AA141" s="13">
        <f>EIF1516RSG</f>
        <v>6129074.1850589998</v>
      </c>
      <c r="AB141" s="13"/>
      <c r="AC141" s="13"/>
      <c r="AD141" s="13">
        <f>LLFA1516RSG</f>
        <v>103498.58318099999</v>
      </c>
      <c r="AE141" s="13">
        <f>LDHR1516RSG</f>
        <v>6397098.9912369996</v>
      </c>
      <c r="AF141" s="13"/>
      <c r="AG141" s="13">
        <f t="shared" si="525"/>
        <v>1354393.9210910001</v>
      </c>
      <c r="AH141" s="13">
        <f t="shared" si="527"/>
        <v>1354393.9210910001</v>
      </c>
      <c r="AI141" s="13"/>
      <c r="AJ141" s="13">
        <f t="shared" si="550"/>
        <v>-121430</v>
      </c>
      <c r="AK141" s="13"/>
      <c r="AL141" s="13">
        <f>F141/F139*AK139</f>
        <v>698494.51248186768</v>
      </c>
      <c r="AM141" s="13"/>
      <c r="AN141" s="13"/>
      <c r="AO141" s="13"/>
      <c r="AP141" s="13">
        <f t="shared" si="533"/>
        <v>1201794</v>
      </c>
      <c r="AQ141" s="13"/>
      <c r="AR141" s="13">
        <f t="shared" si="534"/>
        <v>355484</v>
      </c>
      <c r="AS141" s="13"/>
      <c r="AT141" s="13">
        <f t="shared" ref="AT141" si="594">AS139</f>
        <v>170285</v>
      </c>
      <c r="AU141" s="13"/>
      <c r="AV141" s="13">
        <f t="shared" si="535"/>
        <v>13848.821900000001</v>
      </c>
      <c r="AW141" s="13"/>
      <c r="AX141" s="13"/>
      <c r="AY141" s="14">
        <f t="shared" si="570"/>
        <v>71841859.846330866</v>
      </c>
      <c r="AZ141" s="14">
        <f t="shared" si="571"/>
        <v>150074893.09897187</v>
      </c>
      <c r="BA141" s="26">
        <f>VLOOKUP(A141,[7]Sheet1!$A$1:$P$742,16,FALSE)</f>
        <v>150150262.84707201</v>
      </c>
      <c r="BB141" s="26" t="b">
        <f t="shared" si="574"/>
        <v>0</v>
      </c>
      <c r="BC141" s="13">
        <f>H141+L141+M141+R141+S141</f>
        <v>78233033.252641022</v>
      </c>
      <c r="BD141" s="13"/>
      <c r="BE141" s="13"/>
      <c r="BF141" s="13"/>
      <c r="BG141" s="13"/>
      <c r="BH141" s="13">
        <f>U141+V141+Z141+AA141+AD141+AE141+AH141+AI141+AJ141+AL141+AN141+AP141+AR141+AT141+AV141</f>
        <v>71841859.846330881</v>
      </c>
      <c r="BI141" s="13"/>
      <c r="BJ141" s="13"/>
      <c r="BK141" s="13"/>
      <c r="BL141" s="13"/>
    </row>
    <row r="142" spans="1:64" x14ac:dyDescent="0.25">
      <c r="A142" s="1" t="s">
        <v>280</v>
      </c>
      <c r="B142" s="1" t="s">
        <v>281</v>
      </c>
      <c r="C142" s="1"/>
      <c r="D142" s="1" t="s">
        <v>223</v>
      </c>
      <c r="E142" s="1"/>
      <c r="F142" s="4">
        <f>VLOOKUP(A142,[1]Sheet1!$A$6:$C$740,3,FALSE)</f>
        <v>201815736.17940399</v>
      </c>
      <c r="G142" s="1"/>
      <c r="H142" s="5">
        <f>UTFUND1516BL</f>
        <v>63616626.429912999</v>
      </c>
      <c r="I142" s="5">
        <f>LTFUND1516BL</f>
        <v>28978822.654428001</v>
      </c>
      <c r="K142" s="5">
        <f t="shared" si="523"/>
        <v>817027.85439200001</v>
      </c>
      <c r="L142" s="5">
        <f t="shared" si="526"/>
        <v>817027.85439200001</v>
      </c>
      <c r="M142" s="5">
        <f>EIF1516BL</f>
        <v>6239985.2072830005</v>
      </c>
      <c r="Q142" s="5">
        <f>HPF1516BL</f>
        <v>722261.18187199999</v>
      </c>
      <c r="R142" s="5">
        <f>LLFA1516BL</f>
        <v>60806.667530999999</v>
      </c>
      <c r="S142" s="5">
        <f>LDHR1516BL</f>
        <v>783902.125183</v>
      </c>
      <c r="T142" s="6">
        <f t="shared" si="568"/>
        <v>101219432.12060201</v>
      </c>
      <c r="U142" s="5">
        <f>LWP1516RSG</f>
        <v>1298420.355309</v>
      </c>
      <c r="V142" s="5">
        <f>UTFUND1516RSG</f>
        <v>50539858.269657001</v>
      </c>
      <c r="W142" s="5">
        <f>LTFUND1516RSG</f>
        <v>21033590.442531999</v>
      </c>
      <c r="Y142" s="5">
        <f t="shared" si="524"/>
        <v>1135152.4307250001</v>
      </c>
      <c r="Z142" s="5">
        <f t="shared" si="572"/>
        <v>1135152.4307250001</v>
      </c>
      <c r="AA142" s="5">
        <f>EIF1516RSG</f>
        <v>6392036.6614560001</v>
      </c>
      <c r="AC142" s="5">
        <f>HPF1516RSG</f>
        <v>985232.92327100004</v>
      </c>
      <c r="AD142" s="5">
        <f>LLFA1516RSG</f>
        <v>82946.074594999998</v>
      </c>
      <c r="AE142" s="5">
        <f>LDHR1516RSG</f>
        <v>1115542.4887949999</v>
      </c>
      <c r="AG142" s="5">
        <f t="shared" si="525"/>
        <v>1717642</v>
      </c>
      <c r="AH142" s="5">
        <f t="shared" si="527"/>
        <v>1717642</v>
      </c>
      <c r="AK142" s="5">
        <f>VLOOKUP(A142,[2]CTF1516!$A$1:$C$235,3,FALSE)</f>
        <v>900847</v>
      </c>
      <c r="AL142" s="5">
        <f t="shared" ref="AL142" si="595">SUM(AL143:AL144)</f>
        <v>900846.99999999558</v>
      </c>
      <c r="AO142" s="5">
        <f>VLOOKUP(A142,[3]careact_v3!$A$1:$D$154,4,FALSE)</f>
        <v>1120930</v>
      </c>
      <c r="AP142" s="5">
        <f t="shared" si="528"/>
        <v>1120930</v>
      </c>
      <c r="AQ142" s="5">
        <f>VLOOKUP(A142,[3]careact_v3!$A$1:$D$154,3,FALSE)</f>
        <v>237402</v>
      </c>
      <c r="AR142" s="5">
        <f t="shared" si="529"/>
        <v>237402</v>
      </c>
      <c r="AS142" s="5">
        <f>VLOOKUP(A142,[4]FWMA!$A$1:$C$153,3,FALSE)</f>
        <v>85293</v>
      </c>
      <c r="AT142" s="5">
        <f t="shared" ref="AT142" si="596">AS142</f>
        <v>85293</v>
      </c>
      <c r="AU142" s="5">
        <f>VLOOKUP(A142,[5]SUDS2!$A$1:$C$153,3,FALSE)</f>
        <v>13848.821900000001</v>
      </c>
      <c r="AV142" s="5">
        <f t="shared" si="530"/>
        <v>13848.821900000001</v>
      </c>
      <c r="AW142" s="5">
        <f>VLOOKUP(A142,[6]COFA!$A$1:$C$327,3,FALSE)</f>
        <v>693.23</v>
      </c>
      <c r="AX142" s="5">
        <f t="shared" ref="AX142" si="597">AW142</f>
        <v>693.23</v>
      </c>
      <c r="AY142" s="6">
        <f t="shared" si="570"/>
        <v>86659435.698239997</v>
      </c>
      <c r="AZ142" s="6">
        <f t="shared" si="571"/>
        <v>187878867.81884199</v>
      </c>
      <c r="BA142" s="26">
        <f>VLOOKUP(A142,[7]Sheet1!$A$1:$P$742,16,FALSE)</f>
        <v>187954237.56694201</v>
      </c>
      <c r="BB142" s="26" t="b">
        <f t="shared" si="574"/>
        <v>0</v>
      </c>
      <c r="BC142" s="5">
        <f t="shared" ref="BC142" si="598">BC144</f>
        <v>71292347.210382998</v>
      </c>
      <c r="BD142" s="5">
        <f t="shared" si="531"/>
        <v>29927084.910218999</v>
      </c>
      <c r="BH142" s="5">
        <f t="shared" ref="BH142" si="599">BH144</f>
        <v>63517734.686042883</v>
      </c>
      <c r="BI142" s="5">
        <f t="shared" si="532"/>
        <v>23141701.012197107</v>
      </c>
    </row>
    <row r="143" spans="1:64" s="11" customFormat="1" x14ac:dyDescent="0.25">
      <c r="A143" s="8" t="s">
        <v>282</v>
      </c>
      <c r="B143" s="8" t="s">
        <v>283</v>
      </c>
      <c r="C143" s="8" t="s">
        <v>223</v>
      </c>
      <c r="D143" s="8"/>
      <c r="E143" s="8"/>
      <c r="F143" s="37">
        <f>VLOOKUP(A143,[1]Sheet1!$A$6:$C$740,3,FALSE)</f>
        <v>62289587.319655001</v>
      </c>
      <c r="G143" s="8"/>
      <c r="H143" s="9"/>
      <c r="I143" s="9">
        <f>LTFUND1516BL</f>
        <v>28978822.654428001</v>
      </c>
      <c r="J143" s="9"/>
      <c r="K143" s="9">
        <f t="shared" si="523"/>
        <v>226001.07391899999</v>
      </c>
      <c r="L143" s="9">
        <f t="shared" si="526"/>
        <v>226001.07391899999</v>
      </c>
      <c r="M143" s="9"/>
      <c r="N143" s="9"/>
      <c r="O143" s="9"/>
      <c r="P143" s="9"/>
      <c r="Q143" s="9">
        <f>HPF1516BL</f>
        <v>722261.18187199999</v>
      </c>
      <c r="R143" s="9"/>
      <c r="S143" s="9"/>
      <c r="T143" s="10">
        <f t="shared" si="568"/>
        <v>29927084.910218999</v>
      </c>
      <c r="U143" s="9"/>
      <c r="V143" s="9"/>
      <c r="W143" s="9">
        <f>LTFUND1516RSG</f>
        <v>21033590.442531999</v>
      </c>
      <c r="X143" s="9"/>
      <c r="Y143" s="9">
        <f t="shared" si="524"/>
        <v>313998.68073800002</v>
      </c>
      <c r="Z143" s="9">
        <f t="shared" si="572"/>
        <v>313998.68073800002</v>
      </c>
      <c r="AA143" s="9"/>
      <c r="AB143" s="9"/>
      <c r="AC143" s="9">
        <f>HPF1516RSG</f>
        <v>985232.92327100004</v>
      </c>
      <c r="AD143" s="9"/>
      <c r="AE143" s="9"/>
      <c r="AF143" s="9"/>
      <c r="AG143" s="9">
        <f t="shared" si="525"/>
        <v>530143.05706999998</v>
      </c>
      <c r="AH143" s="9">
        <f t="shared" si="527"/>
        <v>530143.05706999998</v>
      </c>
      <c r="AI143" s="9"/>
      <c r="AJ143" s="9"/>
      <c r="AK143" s="9"/>
      <c r="AL143" s="9">
        <f>F143/F142*AK142</f>
        <v>278042.6785861103</v>
      </c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>
        <f t="shared" ref="AX143" si="600">AW142</f>
        <v>693.23</v>
      </c>
      <c r="AY143" s="10">
        <f t="shared" si="570"/>
        <v>23141701.012197107</v>
      </c>
      <c r="AZ143" s="10">
        <f t="shared" si="571"/>
        <v>53068785.922416106</v>
      </c>
      <c r="BA143" s="26">
        <f>VLOOKUP(A143,[7]Sheet1!$A$1:$P$742,16,FALSE)</f>
        <v>53068785.922416002</v>
      </c>
      <c r="BB143" s="26" t="b">
        <f t="shared" si="574"/>
        <v>1</v>
      </c>
      <c r="BC143" s="9"/>
      <c r="BD143" s="9">
        <f>I143+L143+Q143</f>
        <v>29927084.910218999</v>
      </c>
      <c r="BE143" s="9"/>
      <c r="BF143" s="9"/>
      <c r="BG143" s="9"/>
      <c r="BH143" s="9"/>
      <c r="BI143" s="9">
        <f>W143+Z143+AC143+AH143+AI143+AL143+AN143+AX143</f>
        <v>23141701.012197107</v>
      </c>
      <c r="BJ143" s="9"/>
      <c r="BK143" s="9"/>
      <c r="BL143" s="9"/>
    </row>
    <row r="144" spans="1:64" s="15" customFormat="1" x14ac:dyDescent="0.25">
      <c r="A144" s="12" t="s">
        <v>284</v>
      </c>
      <c r="B144" s="12" t="s">
        <v>285</v>
      </c>
      <c r="C144" s="12" t="s">
        <v>223</v>
      </c>
      <c r="D144" s="12"/>
      <c r="E144" s="12"/>
      <c r="F144" s="38">
        <f>VLOOKUP(A144,[1]Sheet1!$A$6:$C$740,3,FALSE)</f>
        <v>139526148.85974801</v>
      </c>
      <c r="G144" s="12"/>
      <c r="H144" s="13">
        <f>UTFUND1516BL</f>
        <v>63616626.429912999</v>
      </c>
      <c r="I144" s="13"/>
      <c r="J144" s="13"/>
      <c r="K144" s="13">
        <f t="shared" si="523"/>
        <v>591026.78047300002</v>
      </c>
      <c r="L144" s="13">
        <f t="shared" si="526"/>
        <v>591026.78047300002</v>
      </c>
      <c r="M144" s="13">
        <f>EIF1516BL</f>
        <v>6239985.2072830005</v>
      </c>
      <c r="N144" s="13"/>
      <c r="O144" s="13"/>
      <c r="P144" s="13"/>
      <c r="Q144" s="13"/>
      <c r="R144" s="13">
        <f>LLFA1516BL</f>
        <v>60806.667530999999</v>
      </c>
      <c r="S144" s="13">
        <f>LDHR1516BL</f>
        <v>783902.125183</v>
      </c>
      <c r="T144" s="14">
        <f t="shared" si="568"/>
        <v>71292347.210382998</v>
      </c>
      <c r="U144" s="13">
        <f>LWP1516RSG</f>
        <v>1298420.355309</v>
      </c>
      <c r="V144" s="13">
        <f>UTFUND1516RSG</f>
        <v>50539858.269657001</v>
      </c>
      <c r="W144" s="13"/>
      <c r="X144" s="13"/>
      <c r="Y144" s="13">
        <f t="shared" si="524"/>
        <v>821153.74998700002</v>
      </c>
      <c r="Z144" s="13">
        <f t="shared" si="572"/>
        <v>821153.74998700002</v>
      </c>
      <c r="AA144" s="13">
        <f>EIF1516RSG</f>
        <v>6392036.6614560001</v>
      </c>
      <c r="AB144" s="13"/>
      <c r="AC144" s="13"/>
      <c r="AD144" s="13">
        <f>LLFA1516RSG</f>
        <v>82946.074594999998</v>
      </c>
      <c r="AE144" s="13">
        <f>LDHR1516RSG</f>
        <v>1115542.4887949999</v>
      </c>
      <c r="AF144" s="13"/>
      <c r="AG144" s="13">
        <f t="shared" si="525"/>
        <v>1187498.9429299999</v>
      </c>
      <c r="AH144" s="13">
        <f t="shared" si="527"/>
        <v>1187498.9429299999</v>
      </c>
      <c r="AI144" s="13"/>
      <c r="AJ144" s="13"/>
      <c r="AK144" s="13"/>
      <c r="AL144" s="13">
        <f>F144/F142*AK142</f>
        <v>622804.32141388534</v>
      </c>
      <c r="AM144" s="13"/>
      <c r="AN144" s="13"/>
      <c r="AO144" s="13"/>
      <c r="AP144" s="13">
        <f t="shared" si="533"/>
        <v>1120930</v>
      </c>
      <c r="AQ144" s="13"/>
      <c r="AR144" s="13">
        <f t="shared" si="534"/>
        <v>237402</v>
      </c>
      <c r="AS144" s="13"/>
      <c r="AT144" s="13">
        <f t="shared" ref="AT144" si="601">AS142</f>
        <v>85293</v>
      </c>
      <c r="AU144" s="13"/>
      <c r="AV144" s="13">
        <f t="shared" si="535"/>
        <v>13848.821900000001</v>
      </c>
      <c r="AW144" s="13"/>
      <c r="AX144" s="13"/>
      <c r="AY144" s="14">
        <f t="shared" si="570"/>
        <v>63517734.686042883</v>
      </c>
      <c r="AZ144" s="14">
        <f t="shared" si="571"/>
        <v>134810081.89642587</v>
      </c>
      <c r="BA144" s="26">
        <f>VLOOKUP(A144,[7]Sheet1!$A$1:$P$742,16,FALSE)</f>
        <v>134885451.64452699</v>
      </c>
      <c r="BB144" s="26" t="b">
        <f t="shared" si="574"/>
        <v>0</v>
      </c>
      <c r="BC144" s="13">
        <f>H144+L144+M144+R144+S144</f>
        <v>71292347.210382998</v>
      </c>
      <c r="BD144" s="13"/>
      <c r="BE144" s="13"/>
      <c r="BF144" s="13"/>
      <c r="BG144" s="13"/>
      <c r="BH144" s="13">
        <f>U144+V144+Z144+AA144+AD144+AE144+AH144+AI144+AJ144+AL144+AN144+AP144+AR144+AT144+AV144</f>
        <v>63517734.686042883</v>
      </c>
      <c r="BI144" s="13"/>
      <c r="BJ144" s="13"/>
      <c r="BK144" s="13"/>
      <c r="BL144" s="13"/>
    </row>
    <row r="145" spans="1:64" x14ac:dyDescent="0.25">
      <c r="A145" s="1" t="s">
        <v>286</v>
      </c>
      <c r="B145" s="1" t="s">
        <v>287</v>
      </c>
      <c r="C145" s="1"/>
      <c r="D145" s="1" t="s">
        <v>223</v>
      </c>
      <c r="E145" s="1"/>
      <c r="F145" s="4">
        <f>VLOOKUP(A145,[1]Sheet1!$A$6:$C$740,3,FALSE)</f>
        <v>97828107.396752998</v>
      </c>
      <c r="G145" s="1"/>
      <c r="H145" s="5">
        <f>UTFUND1516BL</f>
        <v>34661435.218649998</v>
      </c>
      <c r="I145" s="5">
        <f>LTFUND1516BL</f>
        <v>23088615.859469999</v>
      </c>
      <c r="K145" s="5">
        <f t="shared" si="523"/>
        <v>496511.96674</v>
      </c>
      <c r="L145" s="5">
        <f t="shared" si="526"/>
        <v>496511.96674</v>
      </c>
      <c r="M145" s="5">
        <f>EIF1516BL</f>
        <v>4356489.2898509996</v>
      </c>
      <c r="Q145" s="5">
        <f>HPF1516BL</f>
        <v>301286.038459</v>
      </c>
      <c r="R145" s="5">
        <f>LLFA1516BL</f>
        <v>64210.180662999999</v>
      </c>
      <c r="S145" s="5">
        <f>LDHR1516BL</f>
        <v>4114509.9300319999</v>
      </c>
      <c r="T145" s="6">
        <f t="shared" si="568"/>
        <v>67083058.483864993</v>
      </c>
      <c r="U145" s="5">
        <f>LWP1516RSG</f>
        <v>836678.95326099999</v>
      </c>
      <c r="V145" s="5">
        <f>UTFUND1516RSG</f>
        <v>27407338.959024001</v>
      </c>
      <c r="W145" s="5">
        <f>LTFUND1516RSG</f>
        <v>16758323.678785</v>
      </c>
      <c r="Y145" s="5">
        <f t="shared" si="524"/>
        <v>689837.88361699996</v>
      </c>
      <c r="Z145" s="5">
        <f t="shared" si="572"/>
        <v>689837.88361699996</v>
      </c>
      <c r="AA145" s="5">
        <f>EIF1516RSG</f>
        <v>4462645.0754190003</v>
      </c>
      <c r="AC145" s="5">
        <f>HPF1516RSG</f>
        <v>410982.80215200002</v>
      </c>
      <c r="AD145" s="5">
        <f>LLFA1516RSG</f>
        <v>87588.790032999997</v>
      </c>
      <c r="AE145" s="5">
        <f>LDHR1516RSG</f>
        <v>5855208.8329229997</v>
      </c>
      <c r="AG145" s="5">
        <f t="shared" ref="AG145:AG176" si="602">CTFREEZE21516RSG</f>
        <v>511728</v>
      </c>
      <c r="AH145" s="5">
        <f t="shared" si="527"/>
        <v>511728</v>
      </c>
      <c r="AK145" s="5">
        <f>VLOOKUP(A145,[2]CTF1516!$A$1:$C$235,3,FALSE)</f>
        <v>519206</v>
      </c>
      <c r="AL145" s="5">
        <f t="shared" ref="AL145" si="603">SUM(AL146:AL147)</f>
        <v>519206</v>
      </c>
      <c r="AO145" s="5">
        <f>VLOOKUP(A145,[3]careact_v3!$A$1:$D$154,4,FALSE)</f>
        <v>992761</v>
      </c>
      <c r="AP145" s="5">
        <f t="shared" si="528"/>
        <v>992761</v>
      </c>
      <c r="AQ145" s="5">
        <f>VLOOKUP(A145,[3]careact_v3!$A$1:$D$154,3,FALSE)</f>
        <v>478244</v>
      </c>
      <c r="AR145" s="5">
        <f t="shared" si="529"/>
        <v>478244</v>
      </c>
      <c r="AS145" s="5">
        <f>VLOOKUP(A145,[4]FWMA!$A$1:$C$153,3,FALSE)</f>
        <v>104696</v>
      </c>
      <c r="AT145" s="5">
        <f t="shared" ref="AT145" si="604">AS145</f>
        <v>104696</v>
      </c>
      <c r="AU145" s="5">
        <f>VLOOKUP(A145,[5]SUDS2!$A$1:$C$153,3,FALSE)</f>
        <v>13848.821900000001</v>
      </c>
      <c r="AV145" s="5">
        <f t="shared" si="530"/>
        <v>13848.821900000001</v>
      </c>
      <c r="AW145" s="5">
        <f>VLOOKUP(A145,[6]COFA!$A$1:$C$327,3,FALSE)</f>
        <v>693.23</v>
      </c>
      <c r="AX145" s="5">
        <f t="shared" ref="AX145" si="605">AW145</f>
        <v>693.23</v>
      </c>
      <c r="AY145" s="6">
        <f t="shared" si="570"/>
        <v>59129782.027113996</v>
      </c>
      <c r="AZ145" s="6">
        <f t="shared" si="571"/>
        <v>126212840.510979</v>
      </c>
      <c r="BA145" s="26">
        <f>VLOOKUP(A145,[7]Sheet1!$A$1:$P$742,16,FALSE)</f>
        <v>126288210.259077</v>
      </c>
      <c r="BB145" s="26" t="b">
        <f t="shared" si="574"/>
        <v>0</v>
      </c>
      <c r="BC145" s="5">
        <f t="shared" ref="BC145" si="606">BC147</f>
        <v>43507814.590181999</v>
      </c>
      <c r="BD145" s="5">
        <f t="shared" si="531"/>
        <v>23575243.893683996</v>
      </c>
      <c r="BH145" s="5">
        <f t="shared" ref="BH145" si="607">BH147</f>
        <v>41297938.2340426</v>
      </c>
      <c r="BI145" s="5">
        <f t="shared" si="532"/>
        <v>17831843.793071412</v>
      </c>
    </row>
    <row r="146" spans="1:64" s="11" customFormat="1" x14ac:dyDescent="0.25">
      <c r="A146" s="8" t="s">
        <v>288</v>
      </c>
      <c r="B146" s="8" t="s">
        <v>289</v>
      </c>
      <c r="C146" s="8" t="s">
        <v>223</v>
      </c>
      <c r="D146" s="8"/>
      <c r="E146" s="8"/>
      <c r="F146" s="37">
        <f>VLOOKUP(A146,[1]Sheet1!$A$6:$C$740,3,FALSE)</f>
        <v>38368517.024489999</v>
      </c>
      <c r="G146" s="8"/>
      <c r="H146" s="9"/>
      <c r="I146" s="9">
        <f>LTFUND1516BL</f>
        <v>23088615.859469999</v>
      </c>
      <c r="J146" s="9"/>
      <c r="K146" s="9">
        <f t="shared" si="523"/>
        <v>185341.99575500001</v>
      </c>
      <c r="L146" s="9">
        <f t="shared" si="526"/>
        <v>185341.99575500001</v>
      </c>
      <c r="M146" s="9"/>
      <c r="N146" s="9"/>
      <c r="O146" s="9"/>
      <c r="P146" s="9"/>
      <c r="Q146" s="9">
        <f>HPF1516BL</f>
        <v>301286.038459</v>
      </c>
      <c r="R146" s="9"/>
      <c r="S146" s="9"/>
      <c r="T146" s="10">
        <f t="shared" si="568"/>
        <v>23575243.893683996</v>
      </c>
      <c r="U146" s="9"/>
      <c r="V146" s="9"/>
      <c r="W146" s="9">
        <f>LTFUND1516RSG</f>
        <v>16758323.678785</v>
      </c>
      <c r="X146" s="9"/>
      <c r="Y146" s="9">
        <f t="shared" si="524"/>
        <v>257508.25490900001</v>
      </c>
      <c r="Z146" s="9">
        <f t="shared" si="572"/>
        <v>257508.25490900001</v>
      </c>
      <c r="AA146" s="9"/>
      <c r="AB146" s="9"/>
      <c r="AC146" s="9">
        <f>HPF1516RSG</f>
        <v>410982.80215200002</v>
      </c>
      <c r="AD146" s="9"/>
      <c r="AE146" s="9"/>
      <c r="AF146" s="9"/>
      <c r="AG146" s="9">
        <f t="shared" si="602"/>
        <v>200701.46507400001</v>
      </c>
      <c r="AH146" s="9">
        <f t="shared" si="527"/>
        <v>200701.46507400001</v>
      </c>
      <c r="AI146" s="9"/>
      <c r="AJ146" s="9"/>
      <c r="AK146" s="9"/>
      <c r="AL146" s="9">
        <f>F146/F145*AK145</f>
        <v>203634.36215140921</v>
      </c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>
        <f t="shared" ref="AX146" si="608">AW145</f>
        <v>693.23</v>
      </c>
      <c r="AY146" s="10">
        <f t="shared" si="570"/>
        <v>17831843.793071412</v>
      </c>
      <c r="AZ146" s="10">
        <f t="shared" si="571"/>
        <v>41407087.686755404</v>
      </c>
      <c r="BA146" s="26">
        <f>VLOOKUP(A146,[7]Sheet1!$A$1:$P$742,16,FALSE)</f>
        <v>41407087.686754003</v>
      </c>
      <c r="BB146" s="26" t="b">
        <f t="shared" si="574"/>
        <v>1</v>
      </c>
      <c r="BC146" s="9"/>
      <c r="BD146" s="9">
        <f>I146+L146+Q146</f>
        <v>23575243.893683996</v>
      </c>
      <c r="BE146" s="9"/>
      <c r="BF146" s="9"/>
      <c r="BG146" s="9"/>
      <c r="BH146" s="9"/>
      <c r="BI146" s="9">
        <f>W146+Z146+AC146+AH146+AI146+AL146+AN146+AX146</f>
        <v>17831843.793071412</v>
      </c>
      <c r="BJ146" s="9"/>
      <c r="BK146" s="9"/>
      <c r="BL146" s="9"/>
    </row>
    <row r="147" spans="1:64" s="15" customFormat="1" x14ac:dyDescent="0.25">
      <c r="A147" s="12" t="s">
        <v>290</v>
      </c>
      <c r="B147" s="12" t="s">
        <v>291</v>
      </c>
      <c r="C147" s="12" t="s">
        <v>223</v>
      </c>
      <c r="D147" s="12"/>
      <c r="E147" s="12"/>
      <c r="F147" s="38">
        <f>VLOOKUP(A147,[1]Sheet1!$A$6:$C$740,3,FALSE)</f>
        <v>59459590.372262999</v>
      </c>
      <c r="G147" s="12"/>
      <c r="H147" s="13">
        <f>UTFUND1516BL</f>
        <v>34661435.218649998</v>
      </c>
      <c r="I147" s="13"/>
      <c r="J147" s="13"/>
      <c r="K147" s="13">
        <f t="shared" si="523"/>
        <v>311169.97098599997</v>
      </c>
      <c r="L147" s="13">
        <f t="shared" si="526"/>
        <v>311169.97098599997</v>
      </c>
      <c r="M147" s="13">
        <f>EIF1516BL</f>
        <v>4356489.2898509996</v>
      </c>
      <c r="N147" s="13"/>
      <c r="O147" s="13"/>
      <c r="P147" s="13"/>
      <c r="Q147" s="13"/>
      <c r="R147" s="13">
        <f>LLFA1516BL</f>
        <v>64210.180662999999</v>
      </c>
      <c r="S147" s="13">
        <f>LDHR1516BL</f>
        <v>4114509.9300319999</v>
      </c>
      <c r="T147" s="14">
        <f t="shared" si="568"/>
        <v>43507814.590181999</v>
      </c>
      <c r="U147" s="13">
        <f>LWP1516RSG</f>
        <v>836678.95326099999</v>
      </c>
      <c r="V147" s="13">
        <f>UTFUND1516RSG</f>
        <v>27407338.959024001</v>
      </c>
      <c r="W147" s="13"/>
      <c r="X147" s="13"/>
      <c r="Y147" s="13">
        <f t="shared" si="524"/>
        <v>432329.628708</v>
      </c>
      <c r="Z147" s="13">
        <f t="shared" si="572"/>
        <v>432329.628708</v>
      </c>
      <c r="AA147" s="13">
        <f>EIF1516RSG</f>
        <v>4462645.0754190003</v>
      </c>
      <c r="AB147" s="13"/>
      <c r="AC147" s="13"/>
      <c r="AD147" s="13">
        <f>LLFA1516RSG</f>
        <v>87588.790032999997</v>
      </c>
      <c r="AE147" s="13">
        <f>LDHR1516RSG</f>
        <v>5855208.8329229997</v>
      </c>
      <c r="AF147" s="13"/>
      <c r="AG147" s="13">
        <f t="shared" si="602"/>
        <v>311026.53492599999</v>
      </c>
      <c r="AH147" s="13">
        <f t="shared" si="527"/>
        <v>311026.53492599999</v>
      </c>
      <c r="AI147" s="13"/>
      <c r="AJ147" s="13"/>
      <c r="AK147" s="13"/>
      <c r="AL147" s="13">
        <f>F147/F145*AK145</f>
        <v>315571.63784859079</v>
      </c>
      <c r="AM147" s="13"/>
      <c r="AN147" s="13"/>
      <c r="AO147" s="13"/>
      <c r="AP147" s="13">
        <f t="shared" si="533"/>
        <v>992761</v>
      </c>
      <c r="AQ147" s="13"/>
      <c r="AR147" s="13">
        <f t="shared" si="534"/>
        <v>478244</v>
      </c>
      <c r="AS147" s="13"/>
      <c r="AT147" s="13">
        <f t="shared" ref="AT147" si="609">AS145</f>
        <v>104696</v>
      </c>
      <c r="AU147" s="13"/>
      <c r="AV147" s="13">
        <f t="shared" si="535"/>
        <v>13848.821900000001</v>
      </c>
      <c r="AW147" s="13"/>
      <c r="AX147" s="13"/>
      <c r="AY147" s="14">
        <f t="shared" si="570"/>
        <v>41297938.234042592</v>
      </c>
      <c r="AZ147" s="14">
        <f t="shared" si="571"/>
        <v>84805752.824224591</v>
      </c>
      <c r="BA147" s="26">
        <f>VLOOKUP(A147,[7]Sheet1!$A$1:$P$742,16,FALSE)</f>
        <v>84881122.572322994</v>
      </c>
      <c r="BB147" s="26" t="b">
        <f t="shared" si="574"/>
        <v>0</v>
      </c>
      <c r="BC147" s="13">
        <f>H147+L147+M147+R147+S147</f>
        <v>43507814.590181999</v>
      </c>
      <c r="BD147" s="13"/>
      <c r="BE147" s="13"/>
      <c r="BF147" s="13"/>
      <c r="BG147" s="13"/>
      <c r="BH147" s="13">
        <f>U147+V147+Z147+AA147+AD147+AE147+AH147+AI147+AJ147+AL147+AN147+AP147+AR147+AT147+AV147</f>
        <v>41297938.2340426</v>
      </c>
      <c r="BI147" s="13"/>
      <c r="BJ147" s="13"/>
      <c r="BK147" s="13"/>
      <c r="BL147" s="13"/>
    </row>
    <row r="148" spans="1:64" x14ac:dyDescent="0.25">
      <c r="A148" s="1" t="s">
        <v>292</v>
      </c>
      <c r="B148" s="1" t="s">
        <v>293</v>
      </c>
      <c r="C148" s="1"/>
      <c r="D148" s="1" t="s">
        <v>223</v>
      </c>
      <c r="E148" s="1"/>
      <c r="F148" s="4">
        <f>VLOOKUP(A148,[1]Sheet1!$A$6:$C$740,3,FALSE)</f>
        <v>138071528.56624001</v>
      </c>
      <c r="G148" s="1"/>
      <c r="H148" s="5">
        <f>UTFUND1516BL</f>
        <v>41531043.573565997</v>
      </c>
      <c r="I148" s="5">
        <f>LTFUND1516BL</f>
        <v>30029171.164999999</v>
      </c>
      <c r="K148" s="5">
        <f t="shared" si="523"/>
        <v>509716.76756499999</v>
      </c>
      <c r="L148" s="5">
        <f t="shared" si="526"/>
        <v>509716.76756499999</v>
      </c>
      <c r="M148" s="5">
        <f>EIF1516BL</f>
        <v>3187755.2964570001</v>
      </c>
      <c r="Q148" s="5">
        <f>HPF1516BL</f>
        <v>3363673.7650449998</v>
      </c>
      <c r="R148" s="5">
        <f>LLFA1516BL</f>
        <v>65745.912198000005</v>
      </c>
      <c r="S148" s="5">
        <f>LDHR1516BL</f>
        <v>3345730.6098409998</v>
      </c>
      <c r="T148" s="6">
        <f t="shared" si="568"/>
        <v>82032837.089671999</v>
      </c>
      <c r="U148" s="5">
        <f>LWP1516RSG</f>
        <v>795666.82923200005</v>
      </c>
      <c r="V148" s="5">
        <f>UTFUND1516RSG</f>
        <v>33046080.66934</v>
      </c>
      <c r="W148" s="5">
        <f>LTFUND1516RSG</f>
        <v>21795960.972789001</v>
      </c>
      <c r="Y148" s="5">
        <f t="shared" si="524"/>
        <v>708184.21253699996</v>
      </c>
      <c r="Z148" s="5">
        <f t="shared" si="572"/>
        <v>708184.21253699996</v>
      </c>
      <c r="AA148" s="5">
        <f>EIF1516RSG</f>
        <v>3265432.2159159998</v>
      </c>
      <c r="AC148" s="5">
        <f>HPF1516RSG</f>
        <v>4588370.8271209998</v>
      </c>
      <c r="AD148" s="5">
        <f>LLFA1516RSG</f>
        <v>89683.673829000007</v>
      </c>
      <c r="AE148" s="5">
        <f>LDHR1516RSG</f>
        <v>4761187.0556779997</v>
      </c>
      <c r="AG148" s="5">
        <f t="shared" si="602"/>
        <v>988068</v>
      </c>
      <c r="AH148" s="5">
        <f t="shared" si="527"/>
        <v>988068</v>
      </c>
      <c r="AK148" s="5">
        <f>VLOOKUP(A148,[2]CTF1516!$A$1:$C$235,3,FALSE)</f>
        <v>518002</v>
      </c>
      <c r="AL148" s="5">
        <f t="shared" ref="AL148" si="610">SUM(AL149:AL150)</f>
        <v>518002.00000000373</v>
      </c>
      <c r="AO148" s="5">
        <f>VLOOKUP(A148,[3]careact_v3!$A$1:$D$154,4,FALSE)</f>
        <v>1012428</v>
      </c>
      <c r="AP148" s="5">
        <f t="shared" si="528"/>
        <v>1012428</v>
      </c>
      <c r="AQ148" s="5">
        <f>VLOOKUP(A148,[3]careact_v3!$A$1:$D$154,3,FALSE)</f>
        <v>376333</v>
      </c>
      <c r="AR148" s="5">
        <f t="shared" si="529"/>
        <v>376333</v>
      </c>
      <c r="AS148" s="5">
        <f>VLOOKUP(A148,[4]FWMA!$A$1:$C$153,3,FALSE)</f>
        <v>113263</v>
      </c>
      <c r="AT148" s="5">
        <f t="shared" ref="AT148" si="611">AS148</f>
        <v>113263</v>
      </c>
      <c r="AU148" s="5">
        <f>VLOOKUP(A148,[5]SUDS2!$A$1:$C$153,3,FALSE)</f>
        <v>18465.095870000001</v>
      </c>
      <c r="AV148" s="5">
        <f t="shared" si="530"/>
        <v>18465.095870000001</v>
      </c>
      <c r="AW148" s="5">
        <f>VLOOKUP(A148,[6]COFA!$A$1:$C$327,3,FALSE)</f>
        <v>693.23</v>
      </c>
      <c r="AX148" s="5">
        <f t="shared" ref="AX148" si="612">AW148</f>
        <v>693.23</v>
      </c>
      <c r="AY148" s="6">
        <f t="shared" si="570"/>
        <v>72077818.782312006</v>
      </c>
      <c r="AZ148" s="6">
        <f t="shared" si="571"/>
        <v>154110655.871984</v>
      </c>
      <c r="BA148" s="26">
        <f>VLOOKUP(A148,[7]Sheet1!$A$1:$P$742,16,FALSE)</f>
        <v>154193532.52611399</v>
      </c>
      <c r="BB148" s="26" t="b">
        <f t="shared" si="574"/>
        <v>0</v>
      </c>
      <c r="BC148" s="5">
        <f t="shared" ref="BC148" si="613">BC150</f>
        <v>48419398.197381996</v>
      </c>
      <c r="BD148" s="5">
        <f t="shared" si="531"/>
        <v>33613438.892289996</v>
      </c>
      <c r="BH148" s="5">
        <f t="shared" ref="BH148" si="614">BH150</f>
        <v>44758393.583007559</v>
      </c>
      <c r="BI148" s="5">
        <f t="shared" si="532"/>
        <v>27319425.199303452</v>
      </c>
    </row>
    <row r="149" spans="1:64" s="11" customFormat="1" x14ac:dyDescent="0.25">
      <c r="A149" s="8" t="s">
        <v>294</v>
      </c>
      <c r="B149" s="8" t="s">
        <v>295</v>
      </c>
      <c r="C149" s="8" t="s">
        <v>223</v>
      </c>
      <c r="D149" s="8"/>
      <c r="E149" s="8"/>
      <c r="F149" s="37">
        <f>VLOOKUP(A149,[1]Sheet1!$A$6:$C$740,3,FALSE)</f>
        <v>57565079.884924002</v>
      </c>
      <c r="G149" s="8"/>
      <c r="H149" s="9"/>
      <c r="I149" s="9">
        <f>LTFUND1516BL</f>
        <v>30029171.164999999</v>
      </c>
      <c r="J149" s="9"/>
      <c r="K149" s="9">
        <f t="shared" si="523"/>
        <v>220593.962245</v>
      </c>
      <c r="L149" s="9">
        <f t="shared" si="526"/>
        <v>220593.962245</v>
      </c>
      <c r="M149" s="9"/>
      <c r="N149" s="9"/>
      <c r="O149" s="9"/>
      <c r="P149" s="9"/>
      <c r="Q149" s="9">
        <f>HPF1516BL</f>
        <v>3363673.7650449998</v>
      </c>
      <c r="R149" s="9"/>
      <c r="S149" s="9"/>
      <c r="T149" s="10">
        <f t="shared" si="568"/>
        <v>33613438.892289996</v>
      </c>
      <c r="U149" s="9"/>
      <c r="V149" s="9"/>
      <c r="W149" s="9">
        <f>LTFUND1516RSG</f>
        <v>21795960.972789001</v>
      </c>
      <c r="X149" s="9"/>
      <c r="Y149" s="9">
        <f t="shared" si="524"/>
        <v>306486.21231199999</v>
      </c>
      <c r="Z149" s="9">
        <f t="shared" si="572"/>
        <v>306486.21231199999</v>
      </c>
      <c r="AA149" s="9"/>
      <c r="AB149" s="9"/>
      <c r="AC149" s="9">
        <f>HPF1516RSG</f>
        <v>4588370.8271209998</v>
      </c>
      <c r="AD149" s="9"/>
      <c r="AE149" s="9"/>
      <c r="AF149" s="9"/>
      <c r="AG149" s="9">
        <f t="shared" si="602"/>
        <v>411947.44450500002</v>
      </c>
      <c r="AH149" s="9">
        <f t="shared" si="527"/>
        <v>411947.44450500002</v>
      </c>
      <c r="AI149" s="9"/>
      <c r="AJ149" s="9"/>
      <c r="AK149" s="9"/>
      <c r="AL149" s="9">
        <f>F149/F148*AK148</f>
        <v>215966.51257644893</v>
      </c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>
        <f t="shared" ref="AX149" si="615">AW148</f>
        <v>693.23</v>
      </c>
      <c r="AY149" s="10">
        <f t="shared" si="570"/>
        <v>27319425.199303452</v>
      </c>
      <c r="AZ149" s="10">
        <f t="shared" si="571"/>
        <v>60932864.091593444</v>
      </c>
      <c r="BA149" s="26">
        <f>VLOOKUP(A149,[7]Sheet1!$A$1:$P$742,16,FALSE)</f>
        <v>60932864.091594003</v>
      </c>
      <c r="BB149" s="26" t="b">
        <f t="shared" si="574"/>
        <v>1</v>
      </c>
      <c r="BC149" s="9"/>
      <c r="BD149" s="9">
        <f>I149+L149+Q149</f>
        <v>33613438.892289996</v>
      </c>
      <c r="BE149" s="9"/>
      <c r="BF149" s="9"/>
      <c r="BG149" s="9"/>
      <c r="BH149" s="9"/>
      <c r="BI149" s="9">
        <f>W149+Z149+AC149+AH149+AI149+AL149+AN149+AX149</f>
        <v>27319425.199303452</v>
      </c>
      <c r="BJ149" s="9"/>
      <c r="BK149" s="9"/>
      <c r="BL149" s="9"/>
    </row>
    <row r="150" spans="1:64" s="15" customFormat="1" x14ac:dyDescent="0.25">
      <c r="A150" s="12" t="s">
        <v>296</v>
      </c>
      <c r="B150" s="12" t="s">
        <v>297</v>
      </c>
      <c r="C150" s="12" t="s">
        <v>223</v>
      </c>
      <c r="D150" s="12"/>
      <c r="E150" s="12"/>
      <c r="F150" s="38">
        <f>VLOOKUP(A150,[1]Sheet1!$A$6:$C$740,3,FALSE)</f>
        <v>80506448.681317002</v>
      </c>
      <c r="G150" s="12"/>
      <c r="H150" s="13">
        <f>UTFUND1516BL</f>
        <v>41531043.573565997</v>
      </c>
      <c r="I150" s="13"/>
      <c r="J150" s="13"/>
      <c r="K150" s="13">
        <f t="shared" si="523"/>
        <v>289122.80531999998</v>
      </c>
      <c r="L150" s="13">
        <f t="shared" si="526"/>
        <v>289122.80531999998</v>
      </c>
      <c r="M150" s="13">
        <f>EIF1516BL</f>
        <v>3187755.2964570001</v>
      </c>
      <c r="N150" s="13"/>
      <c r="O150" s="13"/>
      <c r="P150" s="13"/>
      <c r="Q150" s="13"/>
      <c r="R150" s="13">
        <f>LLFA1516BL</f>
        <v>65745.912198000005</v>
      </c>
      <c r="S150" s="13">
        <f>LDHR1516BL</f>
        <v>3345730.6098409998</v>
      </c>
      <c r="T150" s="14">
        <f t="shared" si="568"/>
        <v>48419398.197382003</v>
      </c>
      <c r="U150" s="13">
        <f>LWP1516RSG</f>
        <v>795666.82923200005</v>
      </c>
      <c r="V150" s="13">
        <f>UTFUND1516RSG</f>
        <v>33046080.66934</v>
      </c>
      <c r="W150" s="13"/>
      <c r="X150" s="13"/>
      <c r="Y150" s="13">
        <f t="shared" si="524"/>
        <v>401698.00022400002</v>
      </c>
      <c r="Z150" s="13">
        <f t="shared" si="572"/>
        <v>401698.00022400002</v>
      </c>
      <c r="AA150" s="13">
        <f>EIF1516RSG</f>
        <v>3265432.2159159998</v>
      </c>
      <c r="AB150" s="13"/>
      <c r="AC150" s="13"/>
      <c r="AD150" s="13">
        <f>LLFA1516RSG</f>
        <v>89683.673829000007</v>
      </c>
      <c r="AE150" s="13">
        <f>LDHR1516RSG</f>
        <v>4761187.0556779997</v>
      </c>
      <c r="AF150" s="13"/>
      <c r="AG150" s="13">
        <f t="shared" si="602"/>
        <v>576120.55549499998</v>
      </c>
      <c r="AH150" s="13">
        <f t="shared" si="527"/>
        <v>576120.55549499998</v>
      </c>
      <c r="AI150" s="13"/>
      <c r="AJ150" s="13"/>
      <c r="AK150" s="13"/>
      <c r="AL150" s="13">
        <f>F150/F148*AK148</f>
        <v>302035.48742355482</v>
      </c>
      <c r="AM150" s="13"/>
      <c r="AN150" s="13"/>
      <c r="AO150" s="13"/>
      <c r="AP150" s="13">
        <f t="shared" si="533"/>
        <v>1012428</v>
      </c>
      <c r="AQ150" s="13"/>
      <c r="AR150" s="13">
        <f t="shared" si="534"/>
        <v>376333</v>
      </c>
      <c r="AS150" s="13"/>
      <c r="AT150" s="13">
        <f t="shared" ref="AT150" si="616">AS148</f>
        <v>113263</v>
      </c>
      <c r="AU150" s="13"/>
      <c r="AV150" s="13">
        <f t="shared" si="535"/>
        <v>18465.095870000001</v>
      </c>
      <c r="AW150" s="13"/>
      <c r="AX150" s="13"/>
      <c r="AY150" s="14">
        <f t="shared" si="570"/>
        <v>44758393.583007559</v>
      </c>
      <c r="AZ150" s="14">
        <f t="shared" si="571"/>
        <v>93177791.780389562</v>
      </c>
      <c r="BA150" s="26">
        <f>VLOOKUP(A150,[7]Sheet1!$A$1:$P$742,16,FALSE)</f>
        <v>93260668.434520006</v>
      </c>
      <c r="BB150" s="26" t="b">
        <f t="shared" si="574"/>
        <v>0</v>
      </c>
      <c r="BC150" s="13">
        <f>H150+L150+M150+R150+S150</f>
        <v>48419398.197381996</v>
      </c>
      <c r="BD150" s="13"/>
      <c r="BE150" s="13"/>
      <c r="BF150" s="13"/>
      <c r="BG150" s="13"/>
      <c r="BH150" s="13">
        <f>U150+V150+Z150+AA150+AD150+AE150+AH150+AI150+AJ150+AL150+AN150+AP150+AR150+AT150+AV150</f>
        <v>44758393.583007559</v>
      </c>
      <c r="BI150" s="13"/>
      <c r="BJ150" s="13"/>
      <c r="BK150" s="13"/>
      <c r="BL150" s="13"/>
    </row>
    <row r="151" spans="1:64" x14ac:dyDescent="0.25">
      <c r="A151" s="1" t="s">
        <v>298</v>
      </c>
      <c r="B151" s="1" t="s">
        <v>299</v>
      </c>
      <c r="C151" s="1"/>
      <c r="D151" s="1" t="s">
        <v>302</v>
      </c>
      <c r="E151" s="1"/>
      <c r="F151" s="4">
        <f>VLOOKUP(A151,[1]Sheet1!$A$6:$C$740,3,FALSE)</f>
        <v>108770661.597031</v>
      </c>
      <c r="G151" s="1"/>
      <c r="H151" s="5">
        <f>UTFUND1516BL</f>
        <v>37138998.488323003</v>
      </c>
      <c r="I151" s="5">
        <f>LTFUND1516BL</f>
        <v>8517392.929126</v>
      </c>
      <c r="K151" s="5">
        <f t="shared" si="523"/>
        <v>556063.069976</v>
      </c>
      <c r="L151" s="5">
        <f t="shared" si="526"/>
        <v>556063.069976</v>
      </c>
      <c r="M151" s="5">
        <f>EIF1516BL</f>
        <v>4126731.5322690001</v>
      </c>
      <c r="Q151" s="5">
        <f>HPF1516BL</f>
        <v>175406.27516700001</v>
      </c>
      <c r="R151" s="5">
        <f>LLFA1516BL</f>
        <v>50513.115620999997</v>
      </c>
      <c r="S151" s="5">
        <f>LDHR1516BL</f>
        <v>1803504.1757199999</v>
      </c>
      <c r="T151" s="6">
        <f t="shared" si="568"/>
        <v>52368609.586202011</v>
      </c>
      <c r="U151" s="5">
        <f>LWP1516RSG</f>
        <v>688920.86132300005</v>
      </c>
      <c r="V151" s="5">
        <f>UTFUND1516RSG</f>
        <v>29573950.018994</v>
      </c>
      <c r="W151" s="5">
        <f>LTFUND1516RSG</f>
        <v>6182147.4476629999</v>
      </c>
      <c r="Y151" s="5">
        <f t="shared" si="524"/>
        <v>772576.28626399999</v>
      </c>
      <c r="Z151" s="5">
        <f t="shared" si="572"/>
        <v>772576.28626399999</v>
      </c>
      <c r="AA151" s="5">
        <f>EIF1516RSG</f>
        <v>4227288.7466890002</v>
      </c>
      <c r="AC151" s="5">
        <f>HPF1516RSG</f>
        <v>239270.836618</v>
      </c>
      <c r="AD151" s="5">
        <f>LLFA1516RSG</f>
        <v>68904.691319000005</v>
      </c>
      <c r="AE151" s="5">
        <f>LDHR1516RSG</f>
        <v>2566500.9343670001</v>
      </c>
      <c r="AG151" s="5">
        <f t="shared" si="602"/>
        <v>1081849</v>
      </c>
      <c r="AH151" s="5">
        <f t="shared" si="527"/>
        <v>1081849</v>
      </c>
      <c r="AO151" s="5">
        <f>VLOOKUP(A151,[3]careact_v3!$A$1:$D$154,4,FALSE)</f>
        <v>698635</v>
      </c>
      <c r="AP151" s="5">
        <f t="shared" si="528"/>
        <v>698635</v>
      </c>
      <c r="AQ151" s="5">
        <f>VLOOKUP(A151,[3]careact_v3!$A$1:$D$154,3,FALSE)</f>
        <v>329048</v>
      </c>
      <c r="AR151" s="5">
        <f t="shared" si="529"/>
        <v>329048</v>
      </c>
      <c r="AS151" s="5">
        <f>VLOOKUP(A151,[4]FWMA!$A$1:$C$153,3,FALSE)</f>
        <v>27573</v>
      </c>
      <c r="AT151" s="5">
        <f t="shared" ref="AT151" si="617">AS151</f>
        <v>27573</v>
      </c>
      <c r="AU151" s="5">
        <f>VLOOKUP(A151,[5]SUDS2!$A$1:$C$153,3,FALSE)</f>
        <v>9232.5479369999994</v>
      </c>
      <c r="AV151" s="5">
        <f t="shared" si="530"/>
        <v>9232.5479369999994</v>
      </c>
      <c r="AW151" s="5">
        <f>VLOOKUP(A151,[6]COFA!$A$1:$C$327,3,FALSE)</f>
        <v>693.23</v>
      </c>
      <c r="AX151" s="5">
        <f t="shared" ref="AX151" si="618">AW151</f>
        <v>693.23</v>
      </c>
      <c r="AY151" s="6">
        <f t="shared" si="570"/>
        <v>46466590.601173997</v>
      </c>
      <c r="AZ151" s="6">
        <f t="shared" si="571"/>
        <v>98835200.187376007</v>
      </c>
      <c r="BA151" s="26">
        <f>VLOOKUP(A151,[7]Sheet1!$A$1:$P$742,16,FALSE)</f>
        <v>98903063.039440006</v>
      </c>
      <c r="BB151" s="26" t="b">
        <f t="shared" si="574"/>
        <v>0</v>
      </c>
      <c r="BC151" s="5">
        <f t="shared" ref="BC151" si="619">BC153</f>
        <v>43581323.250376001</v>
      </c>
      <c r="BD151" s="5">
        <f t="shared" si="531"/>
        <v>8787286.3358260002</v>
      </c>
      <c r="BH151" s="5">
        <f t="shared" ref="BH151" si="620">BH153</f>
        <v>39721485.457148008</v>
      </c>
      <c r="BI151" s="5">
        <f t="shared" si="532"/>
        <v>6745105.1440250007</v>
      </c>
    </row>
    <row r="152" spans="1:64" s="11" customFormat="1" x14ac:dyDescent="0.25">
      <c r="A152" s="8" t="s">
        <v>300</v>
      </c>
      <c r="B152" s="8" t="s">
        <v>301</v>
      </c>
      <c r="C152" s="8" t="s">
        <v>302</v>
      </c>
      <c r="D152" s="8"/>
      <c r="E152" s="8"/>
      <c r="F152" s="37">
        <f>VLOOKUP(A152,[1]Sheet1!$A$6:$C$740,3,FALSE)</f>
        <v>19275426.181008998</v>
      </c>
      <c r="G152" s="8"/>
      <c r="H152" s="9"/>
      <c r="I152" s="9">
        <f>LTFUND1516BL</f>
        <v>8517392.929126</v>
      </c>
      <c r="J152" s="9"/>
      <c r="K152" s="9">
        <f t="shared" si="523"/>
        <v>94487.131533000007</v>
      </c>
      <c r="L152" s="9">
        <f t="shared" si="526"/>
        <v>94487.131533000007</v>
      </c>
      <c r="M152" s="9"/>
      <c r="N152" s="9"/>
      <c r="O152" s="9"/>
      <c r="P152" s="9"/>
      <c r="Q152" s="9">
        <f>HPF1516BL</f>
        <v>175406.27516700001</v>
      </c>
      <c r="R152" s="9"/>
      <c r="S152" s="9"/>
      <c r="T152" s="10">
        <f t="shared" si="568"/>
        <v>8787286.3358260002</v>
      </c>
      <c r="U152" s="9"/>
      <c r="V152" s="9"/>
      <c r="W152" s="9">
        <f>LTFUND1516RSG</f>
        <v>6182147.4476629999</v>
      </c>
      <c r="X152" s="9"/>
      <c r="Y152" s="9">
        <f t="shared" si="524"/>
        <v>131277.40560500001</v>
      </c>
      <c r="Z152" s="9">
        <f t="shared" si="572"/>
        <v>131277.40560500001</v>
      </c>
      <c r="AA152" s="9"/>
      <c r="AB152" s="9"/>
      <c r="AC152" s="9">
        <f>HPF1516RSG</f>
        <v>239270.836618</v>
      </c>
      <c r="AD152" s="9"/>
      <c r="AE152" s="9"/>
      <c r="AF152" s="9"/>
      <c r="AG152" s="9">
        <f t="shared" si="602"/>
        <v>191716.224139</v>
      </c>
      <c r="AH152" s="9">
        <f t="shared" si="527"/>
        <v>191716.224139</v>
      </c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>
        <f t="shared" ref="AX152" si="621">AW151</f>
        <v>693.23</v>
      </c>
      <c r="AY152" s="10">
        <f t="shared" si="570"/>
        <v>6745105.1440250007</v>
      </c>
      <c r="AZ152" s="10">
        <f t="shared" si="571"/>
        <v>15532391.479851</v>
      </c>
      <c r="BA152" s="26">
        <f>VLOOKUP(A152,[7]Sheet1!$A$1:$P$742,16,FALSE)</f>
        <v>15532391.479851</v>
      </c>
      <c r="BB152" s="26" t="b">
        <f t="shared" si="574"/>
        <v>1</v>
      </c>
      <c r="BC152" s="9"/>
      <c r="BD152" s="9">
        <f>I152+L152+Q152</f>
        <v>8787286.3358260002</v>
      </c>
      <c r="BE152" s="9"/>
      <c r="BF152" s="9"/>
      <c r="BG152" s="9"/>
      <c r="BH152" s="9"/>
      <c r="BI152" s="9">
        <f>W152+Z152+AC152+AH152+AI152+AL152+AN152+AX152</f>
        <v>6745105.1440250007</v>
      </c>
      <c r="BJ152" s="9"/>
      <c r="BK152" s="9"/>
      <c r="BL152" s="9"/>
    </row>
    <row r="153" spans="1:64" s="15" customFormat="1" x14ac:dyDescent="0.25">
      <c r="A153" s="12" t="s">
        <v>303</v>
      </c>
      <c r="B153" s="12" t="s">
        <v>304</v>
      </c>
      <c r="C153" s="12" t="s">
        <v>302</v>
      </c>
      <c r="D153" s="12"/>
      <c r="E153" s="12"/>
      <c r="F153" s="38">
        <f>VLOOKUP(A153,[1]Sheet1!$A$6:$C$740,3,FALSE)</f>
        <v>89495235.416022003</v>
      </c>
      <c r="G153" s="12"/>
      <c r="H153" s="13">
        <f>UTFUND1516BL</f>
        <v>37138998.488323003</v>
      </c>
      <c r="I153" s="13"/>
      <c r="J153" s="13"/>
      <c r="K153" s="13">
        <f t="shared" si="523"/>
        <v>461575.93844300002</v>
      </c>
      <c r="L153" s="13">
        <f t="shared" si="526"/>
        <v>461575.93844300002</v>
      </c>
      <c r="M153" s="13">
        <f>EIF1516BL</f>
        <v>4126731.5322690001</v>
      </c>
      <c r="N153" s="13"/>
      <c r="O153" s="13"/>
      <c r="P153" s="13"/>
      <c r="Q153" s="13"/>
      <c r="R153" s="13">
        <f>LLFA1516BL</f>
        <v>50513.115620999997</v>
      </c>
      <c r="S153" s="13">
        <f>LDHR1516BL</f>
        <v>1803504.1757199999</v>
      </c>
      <c r="T153" s="14">
        <f t="shared" si="568"/>
        <v>43581323.250376001</v>
      </c>
      <c r="U153" s="13">
        <f>LWP1516RSG</f>
        <v>688920.86132300005</v>
      </c>
      <c r="V153" s="13">
        <f>UTFUND1516RSG</f>
        <v>29573950.018994</v>
      </c>
      <c r="W153" s="13"/>
      <c r="X153" s="13"/>
      <c r="Y153" s="13">
        <f t="shared" si="524"/>
        <v>641298.88065800001</v>
      </c>
      <c r="Z153" s="13">
        <f t="shared" si="572"/>
        <v>641298.88065800001</v>
      </c>
      <c r="AA153" s="13">
        <f>EIF1516RSG</f>
        <v>4227288.7466890002</v>
      </c>
      <c r="AB153" s="13"/>
      <c r="AC153" s="13"/>
      <c r="AD153" s="13">
        <f>LLFA1516RSG</f>
        <v>68904.691319000005</v>
      </c>
      <c r="AE153" s="13">
        <f>LDHR1516RSG</f>
        <v>2566500.9343670001</v>
      </c>
      <c r="AF153" s="13"/>
      <c r="AG153" s="13">
        <f t="shared" si="602"/>
        <v>890132.77586099994</v>
      </c>
      <c r="AH153" s="13">
        <f t="shared" si="527"/>
        <v>890132.77586099994</v>
      </c>
      <c r="AI153" s="13"/>
      <c r="AJ153" s="13"/>
      <c r="AK153" s="13"/>
      <c r="AL153" s="13"/>
      <c r="AM153" s="13"/>
      <c r="AN153" s="13"/>
      <c r="AO153" s="13"/>
      <c r="AP153" s="13">
        <f t="shared" si="533"/>
        <v>698635</v>
      </c>
      <c r="AQ153" s="13"/>
      <c r="AR153" s="13">
        <f t="shared" si="534"/>
        <v>329048</v>
      </c>
      <c r="AS153" s="13"/>
      <c r="AT153" s="13">
        <f t="shared" ref="AT153" si="622">AS151</f>
        <v>27573</v>
      </c>
      <c r="AU153" s="13"/>
      <c r="AV153" s="13">
        <f t="shared" si="535"/>
        <v>9232.5479369999994</v>
      </c>
      <c r="AW153" s="13"/>
      <c r="AX153" s="13"/>
      <c r="AY153" s="14">
        <f t="shared" si="570"/>
        <v>39721485.457148001</v>
      </c>
      <c r="AZ153" s="14">
        <f t="shared" si="571"/>
        <v>83302808.707524002</v>
      </c>
      <c r="BA153" s="26">
        <f>VLOOKUP(A153,[7]Sheet1!$A$1:$P$742,16,FALSE)</f>
        <v>83370671.559588999</v>
      </c>
      <c r="BB153" s="26" t="b">
        <f t="shared" si="574"/>
        <v>0</v>
      </c>
      <c r="BC153" s="13">
        <f>H153+L153+M153+R153+S153</f>
        <v>43581323.250376001</v>
      </c>
      <c r="BD153" s="13"/>
      <c r="BE153" s="13"/>
      <c r="BF153" s="13"/>
      <c r="BG153" s="13"/>
      <c r="BH153" s="13">
        <f>U153+V153+Z153+AA153+AD153+AE153+AH153+AI153+AJ153+AL153+AN153+AP153+AR153+AT153+AV153</f>
        <v>39721485.457148008</v>
      </c>
      <c r="BI153" s="13"/>
      <c r="BJ153" s="13"/>
      <c r="BK153" s="13"/>
      <c r="BL153" s="13"/>
    </row>
    <row r="154" spans="1:64" x14ac:dyDescent="0.25">
      <c r="A154" s="1" t="s">
        <v>305</v>
      </c>
      <c r="B154" s="1" t="s">
        <v>306</v>
      </c>
      <c r="C154" s="1"/>
      <c r="D154" s="1" t="s">
        <v>302</v>
      </c>
      <c r="E154" s="1"/>
      <c r="F154" s="4">
        <f>VLOOKUP(A154,[1]Sheet1!$A$6:$C$740,3,FALSE)</f>
        <v>88791390.915121004</v>
      </c>
      <c r="G154" s="1"/>
      <c r="H154" s="5">
        <f>UTFUND1516BL</f>
        <v>30557927.344774</v>
      </c>
      <c r="I154" s="5">
        <f>LTFUND1516BL</f>
        <v>11822517.855249999</v>
      </c>
      <c r="K154" s="5">
        <f t="shared" si="523"/>
        <v>1613201.3046639999</v>
      </c>
      <c r="L154" s="5">
        <f t="shared" si="526"/>
        <v>1613201.3046639999</v>
      </c>
      <c r="M154" s="5">
        <f>EIF1516BL</f>
        <v>4451993.0714570004</v>
      </c>
      <c r="Q154" s="5">
        <f>HPF1516BL</f>
        <v>247632.55937999999</v>
      </c>
      <c r="R154" s="5">
        <f>LLFA1516BL</f>
        <v>54871.272680000002</v>
      </c>
      <c r="S154" s="5">
        <f>LDHR1516BL</f>
        <v>4557145.9441520004</v>
      </c>
      <c r="T154" s="6">
        <f t="shared" si="568"/>
        <v>53305289.352357</v>
      </c>
      <c r="U154" s="5">
        <f>LWP1516RSG</f>
        <v>718457.57168699999</v>
      </c>
      <c r="V154" s="5">
        <f>UTFUND1516RSG</f>
        <v>24181799.496252</v>
      </c>
      <c r="W154" s="5">
        <f>LTFUND1516RSG</f>
        <v>8581093.9088950008</v>
      </c>
      <c r="Y154" s="5">
        <f t="shared" si="524"/>
        <v>2241330.4178010002</v>
      </c>
      <c r="Z154" s="5">
        <f t="shared" si="572"/>
        <v>2241330.4178010002</v>
      </c>
      <c r="AA154" s="5">
        <f>EIF1516RSG</f>
        <v>4560476.02422</v>
      </c>
      <c r="AC154" s="5">
        <f>HPF1516RSG</f>
        <v>337794.35541900003</v>
      </c>
      <c r="AD154" s="5">
        <f>LLFA1516RSG</f>
        <v>74849.631819000002</v>
      </c>
      <c r="AE154" s="5">
        <f>LDHR1516RSG</f>
        <v>6485107.9809910003</v>
      </c>
      <c r="AG154" s="5">
        <f t="shared" si="602"/>
        <v>3262996</v>
      </c>
      <c r="AH154" s="5">
        <f t="shared" si="527"/>
        <v>3262996</v>
      </c>
      <c r="AK154" s="5">
        <f>VLOOKUP(A154,[2]CTF1516!$A$1:$C$235,3,FALSE)</f>
        <v>1661268</v>
      </c>
      <c r="AL154" s="5">
        <f>SUM(AL155:AL156)</f>
        <v>1661268</v>
      </c>
      <c r="AO154" s="5">
        <f>VLOOKUP(A154,[3]careact_v3!$A$1:$D$154,4,FALSE)</f>
        <v>1107559</v>
      </c>
      <c r="AP154" s="5">
        <f t="shared" si="528"/>
        <v>1107559</v>
      </c>
      <c r="AQ154" s="5">
        <f>VLOOKUP(A154,[3]careact_v3!$A$1:$D$154,3,FALSE)</f>
        <v>755837</v>
      </c>
      <c r="AR154" s="5">
        <f t="shared" si="529"/>
        <v>755837</v>
      </c>
      <c r="AS154" s="5">
        <f>VLOOKUP(A154,[4]FWMA!$A$1:$C$153,3,FALSE)</f>
        <v>52150</v>
      </c>
      <c r="AT154" s="5">
        <f t="shared" ref="AT154" si="623">AS154</f>
        <v>52150</v>
      </c>
      <c r="AU154" s="5">
        <f>VLOOKUP(A154,[5]SUDS2!$A$1:$C$153,3,FALSE)</f>
        <v>9232.5479369999994</v>
      </c>
      <c r="AV154" s="5">
        <f t="shared" si="530"/>
        <v>9232.5479369999994</v>
      </c>
      <c r="AW154" s="5">
        <f>VLOOKUP(A154,[6]COFA!$A$1:$C$327,3,FALSE)</f>
        <v>693.23</v>
      </c>
      <c r="AX154" s="5">
        <f t="shared" ref="AX154" si="624">AW154</f>
        <v>693.23</v>
      </c>
      <c r="AY154" s="6">
        <f t="shared" si="570"/>
        <v>54030645.165021002</v>
      </c>
      <c r="AZ154" s="6">
        <f t="shared" si="571"/>
        <v>107335934.517378</v>
      </c>
      <c r="BA154" s="26">
        <f>VLOOKUP(A154,[7]Sheet1!$A$1:$P$742,16,FALSE)</f>
        <v>107403797.369441</v>
      </c>
      <c r="BB154" s="26" t="b">
        <f t="shared" si="574"/>
        <v>0</v>
      </c>
      <c r="BC154" s="5">
        <f t="shared" ref="BC154" si="625">BC156</f>
        <v>40788876.329999998</v>
      </c>
      <c r="BD154" s="5">
        <f t="shared" si="531"/>
        <v>12516413.022357</v>
      </c>
      <c r="BH154" s="5">
        <f t="shared" ref="BH154" si="626">BH156</f>
        <v>43146555.232293047</v>
      </c>
      <c r="BI154" s="5">
        <f t="shared" si="532"/>
        <v>10884089.932727955</v>
      </c>
    </row>
    <row r="155" spans="1:64" s="11" customFormat="1" x14ac:dyDescent="0.25">
      <c r="A155" s="8" t="s">
        <v>307</v>
      </c>
      <c r="B155" s="8" t="s">
        <v>308</v>
      </c>
      <c r="C155" s="8" t="s">
        <v>302</v>
      </c>
      <c r="D155" s="8"/>
      <c r="E155" s="8"/>
      <c r="F155" s="37">
        <f>VLOOKUP(A155,[1]Sheet1!$A$6:$C$740,3,FALSE)</f>
        <v>24242958.885299999</v>
      </c>
      <c r="G155" s="8"/>
      <c r="H155" s="9"/>
      <c r="I155" s="9">
        <f>LTFUND1516BL</f>
        <v>11822517.855249999</v>
      </c>
      <c r="J155" s="9"/>
      <c r="K155" s="9">
        <f t="shared" si="523"/>
        <v>446262.60772700002</v>
      </c>
      <c r="L155" s="9">
        <f t="shared" si="526"/>
        <v>446262.60772700002</v>
      </c>
      <c r="M155" s="9"/>
      <c r="N155" s="9"/>
      <c r="O155" s="9"/>
      <c r="P155" s="9"/>
      <c r="Q155" s="9">
        <f>HPF1516BL</f>
        <v>247632.55937999999</v>
      </c>
      <c r="R155" s="9"/>
      <c r="S155" s="9"/>
      <c r="T155" s="10">
        <f t="shared" si="568"/>
        <v>12516413.022357</v>
      </c>
      <c r="U155" s="9"/>
      <c r="V155" s="9"/>
      <c r="W155" s="9">
        <f>LTFUND1516RSG</f>
        <v>8581093.9088950008</v>
      </c>
      <c r="X155" s="9"/>
      <c r="Y155" s="9">
        <f t="shared" si="524"/>
        <v>620023.02758800006</v>
      </c>
      <c r="Z155" s="9">
        <f t="shared" si="572"/>
        <v>620023.02758800006</v>
      </c>
      <c r="AA155" s="9"/>
      <c r="AB155" s="9"/>
      <c r="AC155" s="9">
        <f>HPF1516RSG</f>
        <v>337794.35541900003</v>
      </c>
      <c r="AD155" s="9"/>
      <c r="AE155" s="9"/>
      <c r="AF155" s="9"/>
      <c r="AG155" s="9">
        <f t="shared" si="602"/>
        <v>890904.81695999997</v>
      </c>
      <c r="AH155" s="9">
        <f t="shared" si="527"/>
        <v>890904.81695999997</v>
      </c>
      <c r="AI155" s="9"/>
      <c r="AJ155" s="9"/>
      <c r="AK155" s="9"/>
      <c r="AL155" s="9">
        <f>F155/F154*AK154</f>
        <v>453580.59386595292</v>
      </c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>
        <f t="shared" ref="AX155" si="627">AW154</f>
        <v>693.23</v>
      </c>
      <c r="AY155" s="10">
        <f t="shared" si="570"/>
        <v>10884089.932727955</v>
      </c>
      <c r="AZ155" s="10">
        <f t="shared" si="571"/>
        <v>23400502.955084957</v>
      </c>
      <c r="BA155" s="26">
        <f>VLOOKUP(A155,[7]Sheet1!$A$1:$P$742,16,FALSE)</f>
        <v>23400502.955084</v>
      </c>
      <c r="BB155" s="26" t="b">
        <f t="shared" si="574"/>
        <v>1</v>
      </c>
      <c r="BC155" s="9"/>
      <c r="BD155" s="9">
        <f>I155+L155+Q155</f>
        <v>12516413.022357</v>
      </c>
      <c r="BE155" s="9"/>
      <c r="BF155" s="9"/>
      <c r="BG155" s="9"/>
      <c r="BH155" s="9"/>
      <c r="BI155" s="9">
        <f>W155+Z155+AC155+AH155+AI155+AL155+AN155+AX155</f>
        <v>10884089.932727955</v>
      </c>
      <c r="BJ155" s="9"/>
      <c r="BK155" s="9"/>
      <c r="BL155" s="9"/>
    </row>
    <row r="156" spans="1:64" s="15" customFormat="1" x14ac:dyDescent="0.25">
      <c r="A156" s="12" t="s">
        <v>309</v>
      </c>
      <c r="B156" s="12" t="s">
        <v>310</v>
      </c>
      <c r="C156" s="12" t="s">
        <v>302</v>
      </c>
      <c r="D156" s="12"/>
      <c r="E156" s="12"/>
      <c r="F156" s="38">
        <f>VLOOKUP(A156,[1]Sheet1!$A$6:$C$740,3,FALSE)</f>
        <v>64548432.029821001</v>
      </c>
      <c r="G156" s="12"/>
      <c r="H156" s="13">
        <f>UTFUND1516BL</f>
        <v>30557927.344774</v>
      </c>
      <c r="I156" s="13"/>
      <c r="J156" s="13"/>
      <c r="K156" s="13">
        <f t="shared" si="523"/>
        <v>1166938.6969369999</v>
      </c>
      <c r="L156" s="13">
        <f t="shared" si="526"/>
        <v>1166938.6969369999</v>
      </c>
      <c r="M156" s="13">
        <f>EIF1516BL</f>
        <v>4451993.0714570004</v>
      </c>
      <c r="N156" s="13"/>
      <c r="O156" s="13"/>
      <c r="P156" s="13"/>
      <c r="Q156" s="13"/>
      <c r="R156" s="13">
        <f>LLFA1516BL</f>
        <v>54871.272680000002</v>
      </c>
      <c r="S156" s="13">
        <f>LDHR1516BL</f>
        <v>4557145.9441520004</v>
      </c>
      <c r="T156" s="14">
        <f t="shared" si="568"/>
        <v>40788876.329999998</v>
      </c>
      <c r="U156" s="13">
        <f>LWP1516RSG</f>
        <v>718457.57168699999</v>
      </c>
      <c r="V156" s="13">
        <f>UTFUND1516RSG</f>
        <v>24181799.496252</v>
      </c>
      <c r="W156" s="13"/>
      <c r="X156" s="13"/>
      <c r="Y156" s="13">
        <f t="shared" si="524"/>
        <v>1621307.3902129999</v>
      </c>
      <c r="Z156" s="13">
        <f t="shared" si="572"/>
        <v>1621307.3902129999</v>
      </c>
      <c r="AA156" s="13">
        <f>EIF1516RSG</f>
        <v>4560476.02422</v>
      </c>
      <c r="AB156" s="13"/>
      <c r="AC156" s="13"/>
      <c r="AD156" s="13">
        <f>LLFA1516RSG</f>
        <v>74849.631819000002</v>
      </c>
      <c r="AE156" s="13">
        <f>LDHR1516RSG</f>
        <v>6485107.9809910003</v>
      </c>
      <c r="AF156" s="13"/>
      <c r="AG156" s="13">
        <f t="shared" si="602"/>
        <v>2372091.18304</v>
      </c>
      <c r="AH156" s="13">
        <f t="shared" si="527"/>
        <v>2372091.18304</v>
      </c>
      <c r="AI156" s="13"/>
      <c r="AJ156" s="13"/>
      <c r="AK156" s="13"/>
      <c r="AL156" s="13">
        <f>F156/F154*AK154</f>
        <v>1207687.4061340471</v>
      </c>
      <c r="AM156" s="13"/>
      <c r="AN156" s="13"/>
      <c r="AO156" s="13"/>
      <c r="AP156" s="13">
        <f t="shared" si="533"/>
        <v>1107559</v>
      </c>
      <c r="AQ156" s="13"/>
      <c r="AR156" s="13">
        <f t="shared" si="534"/>
        <v>755837</v>
      </c>
      <c r="AS156" s="13"/>
      <c r="AT156" s="13">
        <f t="shared" ref="AT156" si="628">AS154</f>
        <v>52150</v>
      </c>
      <c r="AU156" s="13"/>
      <c r="AV156" s="13">
        <f t="shared" si="535"/>
        <v>9232.5479369999994</v>
      </c>
      <c r="AW156" s="13"/>
      <c r="AX156" s="13"/>
      <c r="AY156" s="14">
        <f t="shared" si="570"/>
        <v>43146555.232293047</v>
      </c>
      <c r="AZ156" s="14">
        <f t="shared" si="571"/>
        <v>83935431.562293053</v>
      </c>
      <c r="BA156" s="26">
        <f>VLOOKUP(A156,[7]Sheet1!$A$1:$P$742,16,FALSE)</f>
        <v>84003294.414357007</v>
      </c>
      <c r="BB156" s="26" t="b">
        <f t="shared" si="574"/>
        <v>0</v>
      </c>
      <c r="BC156" s="13">
        <f>H156+L156+M156+R156+S156</f>
        <v>40788876.329999998</v>
      </c>
      <c r="BD156" s="13"/>
      <c r="BE156" s="13"/>
      <c r="BF156" s="13"/>
      <c r="BG156" s="13"/>
      <c r="BH156" s="13">
        <f>U156+V156+Z156+AA156+AD156+AE156+AH156+AI156+AJ156+AL156+AN156+AP156+AR156+AT156+AV156</f>
        <v>43146555.232293047</v>
      </c>
      <c r="BI156" s="13"/>
      <c r="BJ156" s="13"/>
      <c r="BK156" s="13"/>
      <c r="BL156" s="13"/>
    </row>
    <row r="157" spans="1:64" x14ac:dyDescent="0.25">
      <c r="A157" s="1" t="s">
        <v>311</v>
      </c>
      <c r="B157" s="1" t="s">
        <v>312</v>
      </c>
      <c r="C157" s="1"/>
      <c r="D157" s="1" t="s">
        <v>302</v>
      </c>
      <c r="E157" s="1"/>
      <c r="F157" s="4">
        <f>VLOOKUP(A157,[1]Sheet1!$A$6:$C$740,3,FALSE)</f>
        <v>62709428.673836999</v>
      </c>
      <c r="G157" s="1"/>
      <c r="H157" s="5">
        <f>UTFUND1516BL</f>
        <v>20483988.320677999</v>
      </c>
      <c r="I157" s="5">
        <f>LTFUND1516BL</f>
        <v>6411621.9514229996</v>
      </c>
      <c r="K157" s="5">
        <f t="shared" si="523"/>
        <v>985600.12422799994</v>
      </c>
      <c r="L157" s="5">
        <f t="shared" si="526"/>
        <v>985600.12422799994</v>
      </c>
      <c r="M157" s="5">
        <f>EIF1516BL</f>
        <v>2982266.7794679999</v>
      </c>
      <c r="Q157" s="5">
        <f>HPF1516BL</f>
        <v>166025.03080199999</v>
      </c>
      <c r="R157" s="5">
        <f>LLFA1516BL</f>
        <v>54248.678813999999</v>
      </c>
      <c r="S157" s="5">
        <f>LDHR1516BL</f>
        <v>2182179.046724</v>
      </c>
      <c r="T157" s="6">
        <f t="shared" si="568"/>
        <v>33265929.932137001</v>
      </c>
      <c r="U157" s="5">
        <f>LWP1516RSG</f>
        <v>449495.74048699997</v>
      </c>
      <c r="V157" s="5">
        <f>UTFUND1516RSG</f>
        <v>16241969.266505999</v>
      </c>
      <c r="W157" s="5">
        <f>LTFUND1516RSG</f>
        <v>4653723.5762400003</v>
      </c>
      <c r="Y157" s="5">
        <f t="shared" si="524"/>
        <v>1369361.3635410001</v>
      </c>
      <c r="Z157" s="5">
        <f t="shared" si="572"/>
        <v>1369361.3635410001</v>
      </c>
      <c r="AA157" s="5">
        <f>EIF1516RSG</f>
        <v>3054936.5031110002</v>
      </c>
      <c r="AC157" s="5">
        <f>HPF1516RSG</f>
        <v>226473.92735300001</v>
      </c>
      <c r="AD157" s="5">
        <f>LLFA1516RSG</f>
        <v>74000.354605</v>
      </c>
      <c r="AE157" s="5">
        <f>LDHR1516RSG</f>
        <v>3105379.3153189998</v>
      </c>
      <c r="AG157" s="5">
        <f t="shared" si="602"/>
        <v>1926879</v>
      </c>
      <c r="AH157" s="5">
        <f t="shared" si="527"/>
        <v>1926879</v>
      </c>
      <c r="AJ157" s="5">
        <f t="shared" si="550"/>
        <v>-84287</v>
      </c>
      <c r="AO157" s="5">
        <f>VLOOKUP(A157,[3]careact_v3!$A$1:$D$154,4,FALSE)</f>
        <v>710355</v>
      </c>
      <c r="AP157" s="5">
        <f t="shared" si="528"/>
        <v>710355</v>
      </c>
      <c r="AQ157" s="5">
        <f>VLOOKUP(A157,[3]careact_v3!$A$1:$D$154,3,FALSE)</f>
        <v>571978</v>
      </c>
      <c r="AR157" s="5">
        <f t="shared" si="529"/>
        <v>571978</v>
      </c>
      <c r="AS157" s="5">
        <f>VLOOKUP(A157,[4]FWMA!$A$1:$C$153,3,FALSE)</f>
        <v>48545</v>
      </c>
      <c r="AT157" s="5">
        <f t="shared" ref="AT157" si="629">AS157</f>
        <v>48545</v>
      </c>
      <c r="AU157" s="5">
        <f>VLOOKUP(A157,[5]SUDS2!$A$1:$C$153,3,FALSE)</f>
        <v>9232.5479369999994</v>
      </c>
      <c r="AV157" s="5">
        <f t="shared" si="530"/>
        <v>9232.5479369999994</v>
      </c>
      <c r="AW157" s="5">
        <f>VLOOKUP(A157,[6]COFA!$A$1:$C$327,3,FALSE)</f>
        <v>693.23</v>
      </c>
      <c r="AX157" s="5">
        <f t="shared" ref="AX157" si="630">AW157</f>
        <v>693.23</v>
      </c>
      <c r="AY157" s="6">
        <f t="shared" si="570"/>
        <v>32358735.825098995</v>
      </c>
      <c r="AZ157" s="6">
        <f t="shared" si="571"/>
        <v>65624665.757235996</v>
      </c>
      <c r="BA157" s="26">
        <f>VLOOKUP(A157,[7]Sheet1!$A$1:$P$742,16,FALSE)</f>
        <v>65692528.609300002</v>
      </c>
      <c r="BB157" s="26" t="b">
        <f t="shared" si="574"/>
        <v>0</v>
      </c>
      <c r="BC157" s="5">
        <f t="shared" ref="BC157" si="631">BC159</f>
        <v>26451930.751754001</v>
      </c>
      <c r="BD157" s="5">
        <f t="shared" si="531"/>
        <v>6813999.1803829996</v>
      </c>
      <c r="BH157" s="5">
        <f t="shared" ref="BH157" si="632">BH159</f>
        <v>26721061.782458004</v>
      </c>
      <c r="BI157" s="5">
        <f t="shared" si="532"/>
        <v>5637674.0426410008</v>
      </c>
    </row>
    <row r="158" spans="1:64" s="11" customFormat="1" x14ac:dyDescent="0.25">
      <c r="A158" s="8" t="s">
        <v>313</v>
      </c>
      <c r="B158" s="8" t="s">
        <v>314</v>
      </c>
      <c r="C158" s="8" t="s">
        <v>302</v>
      </c>
      <c r="D158" s="8"/>
      <c r="E158" s="8"/>
      <c r="F158" s="37">
        <f>VLOOKUP(A158,[1]Sheet1!$A$6:$C$740,3,FALSE)</f>
        <v>13942190.483024999</v>
      </c>
      <c r="G158" s="8"/>
      <c r="H158" s="9"/>
      <c r="I158" s="9">
        <f>LTFUND1516BL</f>
        <v>6411621.9514229996</v>
      </c>
      <c r="J158" s="9"/>
      <c r="K158" s="9">
        <f t="shared" si="523"/>
        <v>236352.19815800001</v>
      </c>
      <c r="L158" s="9">
        <f t="shared" si="526"/>
        <v>236352.19815800001</v>
      </c>
      <c r="M158" s="9"/>
      <c r="N158" s="9"/>
      <c r="O158" s="9"/>
      <c r="P158" s="9"/>
      <c r="Q158" s="9">
        <f>HPF1516BL</f>
        <v>166025.03080199999</v>
      </c>
      <c r="R158" s="9"/>
      <c r="S158" s="9"/>
      <c r="T158" s="10">
        <f t="shared" si="568"/>
        <v>6813999.1803829996</v>
      </c>
      <c r="U158" s="9"/>
      <c r="V158" s="9"/>
      <c r="W158" s="9">
        <f>LTFUND1516RSG</f>
        <v>4653723.5762400003</v>
      </c>
      <c r="X158" s="9"/>
      <c r="Y158" s="9">
        <f t="shared" si="524"/>
        <v>328380.202467</v>
      </c>
      <c r="Z158" s="9">
        <f t="shared" si="572"/>
        <v>328380.202467</v>
      </c>
      <c r="AA158" s="9"/>
      <c r="AB158" s="9"/>
      <c r="AC158" s="9">
        <f>HPF1516RSG</f>
        <v>226473.92735300001</v>
      </c>
      <c r="AD158" s="9"/>
      <c r="AE158" s="9"/>
      <c r="AF158" s="9"/>
      <c r="AG158" s="9">
        <f t="shared" si="602"/>
        <v>428403.10658100003</v>
      </c>
      <c r="AH158" s="9">
        <f t="shared" si="527"/>
        <v>428403.10658100003</v>
      </c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>
        <f t="shared" ref="AX158" si="633">AW157</f>
        <v>693.23</v>
      </c>
      <c r="AY158" s="10">
        <f t="shared" si="570"/>
        <v>5637674.0426410008</v>
      </c>
      <c r="AZ158" s="10">
        <f t="shared" si="571"/>
        <v>12451673.223023999</v>
      </c>
      <c r="BA158" s="26">
        <f>VLOOKUP(A158,[7]Sheet1!$A$1:$P$742,16,FALSE)</f>
        <v>12451673.223022999</v>
      </c>
      <c r="BB158" s="26" t="b">
        <f t="shared" si="574"/>
        <v>1</v>
      </c>
      <c r="BC158" s="9"/>
      <c r="BD158" s="9">
        <f>I158+L158+Q158</f>
        <v>6813999.1803829996</v>
      </c>
      <c r="BE158" s="9"/>
      <c r="BF158" s="9"/>
      <c r="BG158" s="9"/>
      <c r="BH158" s="9"/>
      <c r="BI158" s="9">
        <f>W158+Z158+AC158+AH158+AI158+AL158+AN158+AX158</f>
        <v>5637674.0426410008</v>
      </c>
      <c r="BJ158" s="9"/>
      <c r="BK158" s="9"/>
      <c r="BL158" s="9"/>
    </row>
    <row r="159" spans="1:64" s="15" customFormat="1" x14ac:dyDescent="0.25">
      <c r="A159" s="12" t="s">
        <v>315</v>
      </c>
      <c r="B159" s="12" t="s">
        <v>316</v>
      </c>
      <c r="C159" s="12" t="s">
        <v>302</v>
      </c>
      <c r="D159" s="12"/>
      <c r="E159" s="12"/>
      <c r="F159" s="38">
        <f>VLOOKUP(A159,[1]Sheet1!$A$6:$C$740,3,FALSE)</f>
        <v>48767238.190811999</v>
      </c>
      <c r="G159" s="12"/>
      <c r="H159" s="13">
        <f>UTFUND1516BL</f>
        <v>20483988.320677999</v>
      </c>
      <c r="I159" s="13"/>
      <c r="J159" s="13"/>
      <c r="K159" s="13">
        <f t="shared" si="523"/>
        <v>749247.92607000005</v>
      </c>
      <c r="L159" s="13">
        <f t="shared" si="526"/>
        <v>749247.92607000005</v>
      </c>
      <c r="M159" s="13">
        <f>EIF1516BL</f>
        <v>2982266.7794679999</v>
      </c>
      <c r="N159" s="13"/>
      <c r="O159" s="13"/>
      <c r="P159" s="13"/>
      <c r="Q159" s="13"/>
      <c r="R159" s="13">
        <f>LLFA1516BL</f>
        <v>54248.678813999999</v>
      </c>
      <c r="S159" s="13">
        <f>LDHR1516BL</f>
        <v>2182179.046724</v>
      </c>
      <c r="T159" s="14">
        <f t="shared" si="568"/>
        <v>26451930.751754001</v>
      </c>
      <c r="U159" s="13">
        <f>LWP1516RSG</f>
        <v>449495.74048699997</v>
      </c>
      <c r="V159" s="13">
        <f>UTFUND1516RSG</f>
        <v>16241969.266505999</v>
      </c>
      <c r="W159" s="13"/>
      <c r="X159" s="13"/>
      <c r="Y159" s="13">
        <f t="shared" si="524"/>
        <v>1040981.1610739999</v>
      </c>
      <c r="Z159" s="13">
        <f t="shared" si="572"/>
        <v>1040981.1610739999</v>
      </c>
      <c r="AA159" s="13">
        <f>EIF1516RSG</f>
        <v>3054936.5031110002</v>
      </c>
      <c r="AB159" s="13"/>
      <c r="AC159" s="13"/>
      <c r="AD159" s="13">
        <f>LLFA1516RSG</f>
        <v>74000.354605</v>
      </c>
      <c r="AE159" s="13">
        <f>LDHR1516RSG</f>
        <v>3105379.3153189998</v>
      </c>
      <c r="AF159" s="13"/>
      <c r="AG159" s="13">
        <f t="shared" si="602"/>
        <v>1498475.8934189999</v>
      </c>
      <c r="AH159" s="13">
        <f t="shared" si="527"/>
        <v>1498475.8934189999</v>
      </c>
      <c r="AI159" s="13"/>
      <c r="AJ159" s="13">
        <f t="shared" si="550"/>
        <v>-84287</v>
      </c>
      <c r="AK159" s="13"/>
      <c r="AL159" s="13"/>
      <c r="AM159" s="13"/>
      <c r="AN159" s="13"/>
      <c r="AO159" s="13"/>
      <c r="AP159" s="13">
        <f t="shared" si="533"/>
        <v>710355</v>
      </c>
      <c r="AQ159" s="13"/>
      <c r="AR159" s="13">
        <f t="shared" si="534"/>
        <v>571978</v>
      </c>
      <c r="AS159" s="13"/>
      <c r="AT159" s="13">
        <f t="shared" ref="AT159" si="634">AS157</f>
        <v>48545</v>
      </c>
      <c r="AU159" s="13"/>
      <c r="AV159" s="13">
        <f t="shared" si="535"/>
        <v>9232.5479369999994</v>
      </c>
      <c r="AW159" s="13"/>
      <c r="AX159" s="13"/>
      <c r="AY159" s="14">
        <f t="shared" si="570"/>
        <v>26721061.782458</v>
      </c>
      <c r="AZ159" s="14">
        <f t="shared" si="571"/>
        <v>53172992.534212001</v>
      </c>
      <c r="BA159" s="26">
        <f>VLOOKUP(A159,[7]Sheet1!$A$1:$P$742,16,FALSE)</f>
        <v>53240855.386278003</v>
      </c>
      <c r="BB159" s="26" t="b">
        <f t="shared" si="574"/>
        <v>0</v>
      </c>
      <c r="BC159" s="13">
        <f>H159+L159+M159+R159+S159</f>
        <v>26451930.751754001</v>
      </c>
      <c r="BD159" s="13"/>
      <c r="BE159" s="13"/>
      <c r="BF159" s="13"/>
      <c r="BG159" s="13"/>
      <c r="BH159" s="13">
        <f>U159+V159+Z159+AA159+AD159+AE159+AH159+AI159+AJ159+AL159+AN159+AP159+AR159+AT159+AV159</f>
        <v>26721061.782458004</v>
      </c>
      <c r="BI159" s="13"/>
      <c r="BJ159" s="13"/>
      <c r="BK159" s="13"/>
      <c r="BL159" s="13"/>
    </row>
    <row r="160" spans="1:64" x14ac:dyDescent="0.25">
      <c r="A160" s="1" t="s">
        <v>317</v>
      </c>
      <c r="B160" s="1" t="s">
        <v>318</v>
      </c>
      <c r="C160" s="1"/>
      <c r="D160" s="1" t="s">
        <v>302</v>
      </c>
      <c r="E160" s="1"/>
      <c r="F160" s="4">
        <f>VLOOKUP(A160,[1]Sheet1!$A$6:$C$740,3,FALSE)</f>
        <v>153946923.002783</v>
      </c>
      <c r="G160" s="1"/>
      <c r="H160" s="5">
        <f>UTFUND1516BL</f>
        <v>52895052.502576999</v>
      </c>
      <c r="I160" s="5">
        <f>LTFUND1516BL</f>
        <v>17399933.359776001</v>
      </c>
      <c r="K160" s="5">
        <f t="shared" si="523"/>
        <v>1068620.5258180001</v>
      </c>
      <c r="L160" s="5">
        <f t="shared" si="526"/>
        <v>1068620.5258180001</v>
      </c>
      <c r="M160" s="5">
        <f>EIF1516BL</f>
        <v>4846912.7016629996</v>
      </c>
      <c r="Q160" s="5">
        <f>HPF1516BL</f>
        <v>648796.76599300001</v>
      </c>
      <c r="R160" s="5">
        <f>LLFA1516BL</f>
        <v>55410.854030000002</v>
      </c>
      <c r="S160" s="5">
        <f>LDHR1516BL</f>
        <v>3247133.7398620001</v>
      </c>
      <c r="T160" s="6">
        <f t="shared" si="568"/>
        <v>80161860.449718997</v>
      </c>
      <c r="U160" s="5">
        <f>LWP1516RSG</f>
        <v>768899.39722699998</v>
      </c>
      <c r="V160" s="5">
        <f>UTFUND1516RSG</f>
        <v>42332859.111322999</v>
      </c>
      <c r="W160" s="5">
        <f>LTFUND1516RSG</f>
        <v>12629328.540403999</v>
      </c>
      <c r="Y160" s="5">
        <f t="shared" si="524"/>
        <v>1484707.2604499999</v>
      </c>
      <c r="Z160" s="5">
        <f t="shared" si="572"/>
        <v>1484707.2604499999</v>
      </c>
      <c r="AA160" s="5">
        <f>EIF1516RSG</f>
        <v>4965018.7708369996</v>
      </c>
      <c r="AC160" s="5">
        <f>HPF1516RSG</f>
        <v>885020.47515700001</v>
      </c>
      <c r="AD160" s="5">
        <f>LLFA1516RSG</f>
        <v>75585.672070999994</v>
      </c>
      <c r="AE160" s="5">
        <f>LDHR1516RSG</f>
        <v>4620877.4504460003</v>
      </c>
      <c r="AG160" s="5">
        <f t="shared" si="602"/>
        <v>2091678</v>
      </c>
      <c r="AH160" s="5">
        <f t="shared" si="527"/>
        <v>2091678</v>
      </c>
      <c r="AK160" s="5">
        <f>VLOOKUP(A160,[2]CTF1516!$A$1:$C$235,3,FALSE)</f>
        <v>1078133</v>
      </c>
      <c r="AL160" s="5">
        <f>SUM(AL161:AL162)</f>
        <v>1078133</v>
      </c>
      <c r="AO160" s="5">
        <f>VLOOKUP(A160,[3]careact_v3!$A$1:$D$154,4,FALSE)</f>
        <v>1027635</v>
      </c>
      <c r="AP160" s="5">
        <f t="shared" si="528"/>
        <v>1027635</v>
      </c>
      <c r="AQ160" s="5">
        <f>VLOOKUP(A160,[3]careact_v3!$A$1:$D$154,3,FALSE)</f>
        <v>486816</v>
      </c>
      <c r="AR160" s="5">
        <f t="shared" si="529"/>
        <v>486816</v>
      </c>
      <c r="AS160" s="5">
        <f>VLOOKUP(A160,[4]FWMA!$A$1:$C$153,3,FALSE)</f>
        <v>55094</v>
      </c>
      <c r="AT160" s="5">
        <f t="shared" ref="AT160" si="635">AS160</f>
        <v>55094</v>
      </c>
      <c r="AU160" s="5">
        <f>VLOOKUP(A160,[5]SUDS2!$A$1:$C$153,3,FALSE)</f>
        <v>9232.5479369999994</v>
      </c>
      <c r="AV160" s="5">
        <f t="shared" si="530"/>
        <v>9232.5479369999994</v>
      </c>
      <c r="AW160" s="5">
        <f>VLOOKUP(A160,[6]COFA!$A$1:$C$327,3,FALSE)</f>
        <v>693.23</v>
      </c>
      <c r="AX160" s="5">
        <f t="shared" ref="AX160" si="636">AW160</f>
        <v>693.23</v>
      </c>
      <c r="AY160" s="6">
        <f t="shared" si="570"/>
        <v>72511578.455852002</v>
      </c>
      <c r="AZ160" s="6">
        <f t="shared" si="571"/>
        <v>152673438.90557098</v>
      </c>
      <c r="BA160" s="26">
        <f>VLOOKUP(A160,[7]Sheet1!$A$1:$P$742,16,FALSE)</f>
        <v>152741301.757635</v>
      </c>
      <c r="BB160" s="26" t="b">
        <f t="shared" si="574"/>
        <v>0</v>
      </c>
      <c r="BC160" s="5">
        <f t="shared" ref="BC160" si="637">BC162</f>
        <v>61881668.840550005</v>
      </c>
      <c r="BD160" s="5">
        <f t="shared" si="531"/>
        <v>18280191.609168999</v>
      </c>
      <c r="BH160" s="5">
        <f t="shared" ref="BH160" si="638">BH162</f>
        <v>57909982.760367185</v>
      </c>
      <c r="BI160" s="5">
        <f t="shared" si="532"/>
        <v>14601595.695484813</v>
      </c>
    </row>
    <row r="161" spans="1:64" s="11" customFormat="1" x14ac:dyDescent="0.25">
      <c r="A161" s="8" t="s">
        <v>319</v>
      </c>
      <c r="B161" s="8" t="s">
        <v>320</v>
      </c>
      <c r="C161" s="8" t="s">
        <v>302</v>
      </c>
      <c r="D161" s="8"/>
      <c r="E161" s="8"/>
      <c r="F161" s="37">
        <f>VLOOKUP(A161,[1]Sheet1!$A$6:$C$740,3,FALSE)</f>
        <v>37151902.229269996</v>
      </c>
      <c r="G161" s="8"/>
      <c r="H161" s="9"/>
      <c r="I161" s="9">
        <f>LTFUND1516BL</f>
        <v>17399933.359776001</v>
      </c>
      <c r="J161" s="9"/>
      <c r="K161" s="9">
        <f t="shared" si="523"/>
        <v>231461.4834</v>
      </c>
      <c r="L161" s="9">
        <f t="shared" si="526"/>
        <v>231461.4834</v>
      </c>
      <c r="M161" s="9"/>
      <c r="N161" s="9"/>
      <c r="O161" s="9"/>
      <c r="P161" s="9"/>
      <c r="Q161" s="9">
        <f>HPF1516BL</f>
        <v>648796.76599300001</v>
      </c>
      <c r="R161" s="9"/>
      <c r="S161" s="9"/>
      <c r="T161" s="10">
        <f t="shared" si="568"/>
        <v>18280191.609168999</v>
      </c>
      <c r="U161" s="9"/>
      <c r="V161" s="9"/>
      <c r="W161" s="9">
        <f>LTFUND1516RSG</f>
        <v>12629328.540403999</v>
      </c>
      <c r="X161" s="9"/>
      <c r="Y161" s="9">
        <f t="shared" si="524"/>
        <v>321585.19943799998</v>
      </c>
      <c r="Z161" s="9">
        <f t="shared" si="572"/>
        <v>321585.19943799998</v>
      </c>
      <c r="AA161" s="9"/>
      <c r="AB161" s="9"/>
      <c r="AC161" s="9">
        <f>HPF1516RSG</f>
        <v>885020.47515700001</v>
      </c>
      <c r="AD161" s="9"/>
      <c r="AE161" s="9"/>
      <c r="AF161" s="9"/>
      <c r="AG161" s="9">
        <f t="shared" si="602"/>
        <v>504783.17484500003</v>
      </c>
      <c r="AH161" s="9">
        <f t="shared" si="527"/>
        <v>504783.17484500003</v>
      </c>
      <c r="AI161" s="9"/>
      <c r="AJ161" s="9"/>
      <c r="AK161" s="9"/>
      <c r="AL161" s="9">
        <f>F161/F160*AK160</f>
        <v>260185.07564081324</v>
      </c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>
        <f t="shared" ref="AX161" si="639">AW160</f>
        <v>693.23</v>
      </c>
      <c r="AY161" s="10">
        <f t="shared" si="570"/>
        <v>14601595.695484813</v>
      </c>
      <c r="AZ161" s="10">
        <f t="shared" si="571"/>
        <v>32881787.304653812</v>
      </c>
      <c r="BA161" s="26">
        <f>VLOOKUP(A161,[7]Sheet1!$A$1:$P$742,16,FALSE)</f>
        <v>32881787.304655001</v>
      </c>
      <c r="BB161" s="26" t="b">
        <f t="shared" si="574"/>
        <v>1</v>
      </c>
      <c r="BC161" s="9"/>
      <c r="BD161" s="9">
        <f>I161+L161+Q161</f>
        <v>18280191.609168999</v>
      </c>
      <c r="BE161" s="9"/>
      <c r="BF161" s="9"/>
      <c r="BG161" s="9"/>
      <c r="BH161" s="9"/>
      <c r="BI161" s="9">
        <f>W161+Z161+AC161+AH161+AI161+AL161+AN161+AX161</f>
        <v>14601595.695484813</v>
      </c>
      <c r="BJ161" s="9"/>
      <c r="BK161" s="9"/>
      <c r="BL161" s="9"/>
    </row>
    <row r="162" spans="1:64" s="15" customFormat="1" x14ac:dyDescent="0.25">
      <c r="A162" s="12" t="s">
        <v>321</v>
      </c>
      <c r="B162" s="12" t="s">
        <v>322</v>
      </c>
      <c r="C162" s="12" t="s">
        <v>302</v>
      </c>
      <c r="D162" s="12"/>
      <c r="E162" s="12"/>
      <c r="F162" s="38">
        <f>VLOOKUP(A162,[1]Sheet1!$A$6:$C$740,3,FALSE)</f>
        <v>116795020.773513</v>
      </c>
      <c r="G162" s="12"/>
      <c r="H162" s="13">
        <f>UTFUND1516BL</f>
        <v>52895052.502576999</v>
      </c>
      <c r="I162" s="13"/>
      <c r="J162" s="13"/>
      <c r="K162" s="13">
        <f t="shared" si="523"/>
        <v>837159.04241800006</v>
      </c>
      <c r="L162" s="13">
        <f t="shared" si="526"/>
        <v>837159.04241800006</v>
      </c>
      <c r="M162" s="13">
        <f>EIF1516BL</f>
        <v>4846912.7016629996</v>
      </c>
      <c r="N162" s="13"/>
      <c r="O162" s="13"/>
      <c r="P162" s="13"/>
      <c r="Q162" s="13"/>
      <c r="R162" s="13">
        <f>LLFA1516BL</f>
        <v>55410.854030000002</v>
      </c>
      <c r="S162" s="13">
        <f>LDHR1516BL</f>
        <v>3247133.7398620001</v>
      </c>
      <c r="T162" s="14">
        <f t="shared" si="568"/>
        <v>61881668.840550005</v>
      </c>
      <c r="U162" s="13">
        <f>LWP1516RSG</f>
        <v>768899.39722699998</v>
      </c>
      <c r="V162" s="13">
        <f>UTFUND1516RSG</f>
        <v>42332859.111322999</v>
      </c>
      <c r="W162" s="13"/>
      <c r="X162" s="13"/>
      <c r="Y162" s="13">
        <f t="shared" si="524"/>
        <v>1163122.0610120001</v>
      </c>
      <c r="Z162" s="13">
        <f t="shared" si="572"/>
        <v>1163122.0610120001</v>
      </c>
      <c r="AA162" s="13">
        <f>EIF1516RSG</f>
        <v>4965018.7708369996</v>
      </c>
      <c r="AB162" s="13"/>
      <c r="AC162" s="13"/>
      <c r="AD162" s="13">
        <f>LLFA1516RSG</f>
        <v>75585.672070999994</v>
      </c>
      <c r="AE162" s="13">
        <f>LDHR1516RSG</f>
        <v>4620877.4504460003</v>
      </c>
      <c r="AF162" s="13"/>
      <c r="AG162" s="13">
        <f t="shared" si="602"/>
        <v>1586894.8251550002</v>
      </c>
      <c r="AH162" s="13">
        <f t="shared" si="527"/>
        <v>1586894.8251550002</v>
      </c>
      <c r="AI162" s="13"/>
      <c r="AJ162" s="13"/>
      <c r="AK162" s="13"/>
      <c r="AL162" s="13">
        <f>F162/F160*AK160</f>
        <v>817947.92435918679</v>
      </c>
      <c r="AM162" s="13"/>
      <c r="AN162" s="13"/>
      <c r="AO162" s="13"/>
      <c r="AP162" s="13">
        <f t="shared" si="533"/>
        <v>1027635</v>
      </c>
      <c r="AQ162" s="13"/>
      <c r="AR162" s="13">
        <f t="shared" si="534"/>
        <v>486816</v>
      </c>
      <c r="AS162" s="13"/>
      <c r="AT162" s="13">
        <f t="shared" ref="AT162" si="640">AS160</f>
        <v>55094</v>
      </c>
      <c r="AU162" s="13"/>
      <c r="AV162" s="13">
        <f t="shared" si="535"/>
        <v>9232.5479369999994</v>
      </c>
      <c r="AW162" s="13"/>
      <c r="AX162" s="13"/>
      <c r="AY162" s="14">
        <f t="shared" si="570"/>
        <v>57909982.760367177</v>
      </c>
      <c r="AZ162" s="14">
        <f t="shared" si="571"/>
        <v>119791651.60091719</v>
      </c>
      <c r="BA162" s="26">
        <f>VLOOKUP(A162,[7]Sheet1!$A$1:$P$742,16,FALSE)</f>
        <v>119859514.45298</v>
      </c>
      <c r="BB162" s="26" t="b">
        <f t="shared" si="574"/>
        <v>0</v>
      </c>
      <c r="BC162" s="13">
        <f>H162+L162+M162+R162+S162</f>
        <v>61881668.840550005</v>
      </c>
      <c r="BD162" s="13"/>
      <c r="BE162" s="13"/>
      <c r="BF162" s="13"/>
      <c r="BG162" s="13"/>
      <c r="BH162" s="13">
        <f>U162+V162+Z162+AA162+AD162+AE162+AH162+AI162+AJ162+AL162+AN162+AP162+AR162+AT162+AV162</f>
        <v>57909982.760367185</v>
      </c>
      <c r="BI162" s="13"/>
      <c r="BJ162" s="13"/>
      <c r="BK162" s="13"/>
      <c r="BL162" s="13"/>
    </row>
    <row r="163" spans="1:64" x14ac:dyDescent="0.25">
      <c r="A163" s="1" t="s">
        <v>323</v>
      </c>
      <c r="B163" s="1" t="s">
        <v>324</v>
      </c>
      <c r="C163" s="1"/>
      <c r="D163" s="1" t="s">
        <v>302</v>
      </c>
      <c r="E163" s="1"/>
      <c r="F163" s="4">
        <f>VLOOKUP(A163,[1]Sheet1!$A$6:$C$740,3,FALSE)</f>
        <v>43060586.383083001</v>
      </c>
      <c r="G163" s="1"/>
      <c r="H163" s="5">
        <f>UTFUND1516BL</f>
        <v>18033126.704730999</v>
      </c>
      <c r="I163" s="5">
        <f>LTFUND1516BL</f>
        <v>7842508.1312579997</v>
      </c>
      <c r="K163" s="5">
        <f t="shared" si="523"/>
        <v>1371484.6321950001</v>
      </c>
      <c r="L163" s="5">
        <f t="shared" si="526"/>
        <v>1371484.6321950001</v>
      </c>
      <c r="M163" s="5">
        <f>EIF1516BL</f>
        <v>3701531.152915</v>
      </c>
      <c r="Q163" s="5">
        <f>HPF1516BL</f>
        <v>166025.03080199999</v>
      </c>
      <c r="R163" s="5">
        <f>LLFA1516BL</f>
        <v>58772.860904000001</v>
      </c>
      <c r="S163" s="5">
        <f>LDHR1516BL</f>
        <v>3745762.5257450002</v>
      </c>
      <c r="T163" s="6">
        <f t="shared" si="568"/>
        <v>34919211.038549997</v>
      </c>
      <c r="U163" s="5">
        <f>LWP1516RSG</f>
        <v>736567.05593799998</v>
      </c>
      <c r="V163" s="5">
        <f>UTFUND1516RSG</f>
        <v>13957802.939130001</v>
      </c>
      <c r="W163" s="5">
        <f>LTFUND1516RSG</f>
        <v>5692298.3394529996</v>
      </c>
      <c r="Y163" s="5">
        <f t="shared" si="524"/>
        <v>1905496.985898</v>
      </c>
      <c r="Z163" s="5">
        <f t="shared" si="572"/>
        <v>1905496.985898</v>
      </c>
      <c r="AA163" s="5">
        <f>EIF1516RSG</f>
        <v>3791727.3914910001</v>
      </c>
      <c r="AC163" s="5">
        <f>HPF1516RSG</f>
        <v>226473.92735300001</v>
      </c>
      <c r="AD163" s="5">
        <f>LLFA1516RSG</f>
        <v>80171.769029000003</v>
      </c>
      <c r="AE163" s="5">
        <f>LDHR1516RSG</f>
        <v>5330457.8673369996</v>
      </c>
      <c r="AG163" s="5">
        <f t="shared" si="602"/>
        <v>1381741</v>
      </c>
      <c r="AH163" s="5">
        <f t="shared" si="527"/>
        <v>1381741</v>
      </c>
      <c r="AJ163" s="5">
        <f t="shared" si="550"/>
        <v>-131633</v>
      </c>
      <c r="AO163" s="5">
        <f>VLOOKUP(A163,[3]careact_v3!$A$1:$D$154,4,FALSE)</f>
        <v>910888</v>
      </c>
      <c r="AP163" s="5">
        <f t="shared" si="528"/>
        <v>910888</v>
      </c>
      <c r="AQ163" s="5">
        <f>VLOOKUP(A163,[3]careact_v3!$A$1:$D$154,3,FALSE)</f>
        <v>782974</v>
      </c>
      <c r="AR163" s="5">
        <f t="shared" si="529"/>
        <v>782974</v>
      </c>
      <c r="AS163" s="5">
        <f>VLOOKUP(A163,[4]FWMA!$A$1:$C$153,3,FALSE)</f>
        <v>74065</v>
      </c>
      <c r="AT163" s="5">
        <f t="shared" ref="AT163" si="641">AS163</f>
        <v>74065</v>
      </c>
      <c r="AU163" s="5">
        <f>VLOOKUP(A163,[5]SUDS2!$A$1:$C$153,3,FALSE)</f>
        <v>13848.821900000001</v>
      </c>
      <c r="AV163" s="5">
        <f t="shared" si="530"/>
        <v>13848.821900000001</v>
      </c>
      <c r="AW163" s="5">
        <f>VLOOKUP(A163,[6]COFA!$A$1:$C$327,3,FALSE)</f>
        <v>693.23</v>
      </c>
      <c r="AX163" s="5">
        <f t="shared" ref="AX163" si="642">AW163</f>
        <v>693.23</v>
      </c>
      <c r="AY163" s="6">
        <f t="shared" si="570"/>
        <v>34753573.327528998</v>
      </c>
      <c r="AZ163" s="6">
        <f t="shared" si="571"/>
        <v>69672784.366079003</v>
      </c>
      <c r="BA163" s="26">
        <f>VLOOKUP(A163,[7]Sheet1!$A$1:$P$742,16,FALSE)</f>
        <v>69748154.114177004</v>
      </c>
      <c r="BB163" s="26" t="b">
        <f t="shared" si="574"/>
        <v>0</v>
      </c>
      <c r="BC163" s="5">
        <f t="shared" ref="BC163" si="643">BC165</f>
        <v>26490215.618923999</v>
      </c>
      <c r="BD163" s="5">
        <f t="shared" si="531"/>
        <v>8428995.4196259994</v>
      </c>
      <c r="BH163" s="5">
        <f t="shared" ref="BH163" si="644">BH165</f>
        <v>27848230.859972998</v>
      </c>
      <c r="BI163" s="5">
        <f t="shared" si="532"/>
        <v>6905342.4675559998</v>
      </c>
    </row>
    <row r="164" spans="1:64" s="11" customFormat="1" x14ac:dyDescent="0.25">
      <c r="A164" s="8" t="s">
        <v>325</v>
      </c>
      <c r="B164" s="8" t="s">
        <v>326</v>
      </c>
      <c r="C164" s="8" t="s">
        <v>302</v>
      </c>
      <c r="D164" s="8"/>
      <c r="E164" s="8"/>
      <c r="F164" s="37">
        <f>VLOOKUP(A164,[1]Sheet1!$A$6:$C$740,3,FALSE)</f>
        <v>12518585.606131</v>
      </c>
      <c r="G164" s="8"/>
      <c r="H164" s="9"/>
      <c r="I164" s="9">
        <f>LTFUND1516BL</f>
        <v>7842508.1312579997</v>
      </c>
      <c r="J164" s="9"/>
      <c r="K164" s="9">
        <f t="shared" si="523"/>
        <v>420462.25756599999</v>
      </c>
      <c r="L164" s="9">
        <f t="shared" si="526"/>
        <v>420462.25756599999</v>
      </c>
      <c r="M164" s="9"/>
      <c r="N164" s="9"/>
      <c r="O164" s="9"/>
      <c r="P164" s="9"/>
      <c r="Q164" s="9">
        <f>HPF1516BL</f>
        <v>166025.03080199999</v>
      </c>
      <c r="R164" s="9"/>
      <c r="S164" s="9"/>
      <c r="T164" s="10">
        <f t="shared" si="568"/>
        <v>8428995.4196259994</v>
      </c>
      <c r="U164" s="9"/>
      <c r="V164" s="9"/>
      <c r="W164" s="9">
        <f>LTFUND1516RSG</f>
        <v>5692298.3394529996</v>
      </c>
      <c r="X164" s="9"/>
      <c r="Y164" s="9">
        <f t="shared" si="524"/>
        <v>584176.84432499995</v>
      </c>
      <c r="Z164" s="9">
        <f t="shared" si="572"/>
        <v>584176.84432499995</v>
      </c>
      <c r="AA164" s="9"/>
      <c r="AB164" s="9"/>
      <c r="AC164" s="9">
        <f>HPF1516RSG</f>
        <v>226473.92735300001</v>
      </c>
      <c r="AD164" s="9"/>
      <c r="AE164" s="9"/>
      <c r="AF164" s="9"/>
      <c r="AG164" s="9">
        <f t="shared" si="602"/>
        <v>401700.12642500002</v>
      </c>
      <c r="AH164" s="9">
        <f t="shared" si="527"/>
        <v>401700.12642500002</v>
      </c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>
        <f t="shared" ref="AX164" si="645">AW163</f>
        <v>693.23</v>
      </c>
      <c r="AY164" s="10">
        <f t="shared" si="570"/>
        <v>6905342.4675559998</v>
      </c>
      <c r="AZ164" s="10">
        <f t="shared" si="571"/>
        <v>15334337.887181999</v>
      </c>
      <c r="BA164" s="26">
        <f>VLOOKUP(A164,[7]Sheet1!$A$1:$P$742,16,FALSE)</f>
        <v>15334337.887180001</v>
      </c>
      <c r="BB164" s="26" t="b">
        <f t="shared" si="574"/>
        <v>1</v>
      </c>
      <c r="BC164" s="9"/>
      <c r="BD164" s="9">
        <f>I164+L164+Q164</f>
        <v>8428995.4196259994</v>
      </c>
      <c r="BE164" s="9"/>
      <c r="BF164" s="9"/>
      <c r="BG164" s="9"/>
      <c r="BH164" s="9"/>
      <c r="BI164" s="9">
        <f>W164+Z164+AC164+AH164+AI164+AL164+AN164+AX164</f>
        <v>6905342.4675559998</v>
      </c>
      <c r="BJ164" s="9"/>
      <c r="BK164" s="9"/>
      <c r="BL164" s="9"/>
    </row>
    <row r="165" spans="1:64" s="15" customFormat="1" x14ac:dyDescent="0.25">
      <c r="A165" s="12" t="s">
        <v>327</v>
      </c>
      <c r="B165" s="12" t="s">
        <v>328</v>
      </c>
      <c r="C165" s="12" t="s">
        <v>302</v>
      </c>
      <c r="D165" s="12"/>
      <c r="E165" s="12"/>
      <c r="F165" s="38">
        <f>VLOOKUP(A165,[1]Sheet1!$A$6:$C$740,3,FALSE)</f>
        <v>30542000.776951998</v>
      </c>
      <c r="G165" s="12"/>
      <c r="H165" s="13">
        <f>UTFUND1516BL</f>
        <v>18033126.704730999</v>
      </c>
      <c r="I165" s="13"/>
      <c r="J165" s="13"/>
      <c r="K165" s="13">
        <f t="shared" si="523"/>
        <v>951022.37462899997</v>
      </c>
      <c r="L165" s="13">
        <f t="shared" si="526"/>
        <v>951022.37462899997</v>
      </c>
      <c r="M165" s="13">
        <f>EIF1516BL</f>
        <v>3701531.152915</v>
      </c>
      <c r="N165" s="13"/>
      <c r="O165" s="13"/>
      <c r="P165" s="13"/>
      <c r="Q165" s="13"/>
      <c r="R165" s="13">
        <f>LLFA1516BL</f>
        <v>58772.860904000001</v>
      </c>
      <c r="S165" s="13">
        <f>LDHR1516BL</f>
        <v>3745762.5257450002</v>
      </c>
      <c r="T165" s="14">
        <f t="shared" si="568"/>
        <v>26490215.618923999</v>
      </c>
      <c r="U165" s="13">
        <f>LWP1516RSG</f>
        <v>736567.05593799998</v>
      </c>
      <c r="V165" s="13">
        <f>UTFUND1516RSG</f>
        <v>13957802.939130001</v>
      </c>
      <c r="W165" s="13"/>
      <c r="X165" s="13"/>
      <c r="Y165" s="13">
        <f t="shared" si="524"/>
        <v>1321320.141573</v>
      </c>
      <c r="Z165" s="13">
        <f t="shared" si="572"/>
        <v>1321320.141573</v>
      </c>
      <c r="AA165" s="13">
        <f>EIF1516RSG</f>
        <v>3791727.3914910001</v>
      </c>
      <c r="AB165" s="13"/>
      <c r="AC165" s="13"/>
      <c r="AD165" s="13">
        <f>LLFA1516RSG</f>
        <v>80171.769029000003</v>
      </c>
      <c r="AE165" s="13">
        <f>LDHR1516RSG</f>
        <v>5330457.8673369996</v>
      </c>
      <c r="AF165" s="13"/>
      <c r="AG165" s="13">
        <f t="shared" si="602"/>
        <v>980040.87357499998</v>
      </c>
      <c r="AH165" s="13">
        <f t="shared" si="527"/>
        <v>980040.87357499998</v>
      </c>
      <c r="AI165" s="13"/>
      <c r="AJ165" s="13">
        <f t="shared" si="550"/>
        <v>-131633</v>
      </c>
      <c r="AK165" s="13"/>
      <c r="AL165" s="13"/>
      <c r="AM165" s="13"/>
      <c r="AN165" s="13"/>
      <c r="AO165" s="13"/>
      <c r="AP165" s="13">
        <f t="shared" si="533"/>
        <v>910888</v>
      </c>
      <c r="AQ165" s="13"/>
      <c r="AR165" s="13">
        <f t="shared" si="534"/>
        <v>782974</v>
      </c>
      <c r="AS165" s="13"/>
      <c r="AT165" s="13">
        <f t="shared" ref="AT165" si="646">AS163</f>
        <v>74065</v>
      </c>
      <c r="AU165" s="13"/>
      <c r="AV165" s="13">
        <f t="shared" si="535"/>
        <v>13848.821900000001</v>
      </c>
      <c r="AW165" s="13"/>
      <c r="AX165" s="13"/>
      <c r="AY165" s="14">
        <f t="shared" si="570"/>
        <v>27848230.859972998</v>
      </c>
      <c r="AZ165" s="14">
        <f t="shared" si="571"/>
        <v>54338446.478896998</v>
      </c>
      <c r="BA165" s="26">
        <f>VLOOKUP(A165,[7]Sheet1!$A$1:$P$742,16,FALSE)</f>
        <v>54413816.226997003</v>
      </c>
      <c r="BB165" s="26" t="b">
        <f t="shared" si="574"/>
        <v>0</v>
      </c>
      <c r="BC165" s="13">
        <f>H165+L165+M165+R165+S165</f>
        <v>26490215.618923999</v>
      </c>
      <c r="BD165" s="13"/>
      <c r="BE165" s="13"/>
      <c r="BF165" s="13"/>
      <c r="BG165" s="13"/>
      <c r="BH165" s="13">
        <f>U165+V165+Z165+AA165+AD165+AE165+AH165+AI165+AJ165+AL165+AN165+AP165+AR165+AT165+AV165</f>
        <v>27848230.859972998</v>
      </c>
      <c r="BI165" s="13"/>
      <c r="BJ165" s="13"/>
      <c r="BK165" s="13"/>
      <c r="BL165" s="13"/>
    </row>
    <row r="166" spans="1:64" x14ac:dyDescent="0.25">
      <c r="A166" s="1" t="s">
        <v>329</v>
      </c>
      <c r="B166" s="1" t="s">
        <v>330</v>
      </c>
      <c r="C166" s="1"/>
      <c r="D166" s="1" t="s">
        <v>302</v>
      </c>
      <c r="E166" s="1"/>
      <c r="F166" s="4">
        <f>VLOOKUP(A166,[1]Sheet1!$A$6:$C$740,3,FALSE)</f>
        <v>121164531.13578101</v>
      </c>
      <c r="G166" s="1"/>
      <c r="H166" s="5">
        <f>UTFUND1516BL</f>
        <v>40678611.165384002</v>
      </c>
      <c r="I166" s="5">
        <f>LTFUND1516BL</f>
        <v>12762288.148186</v>
      </c>
      <c r="K166" s="5">
        <f t="shared" si="523"/>
        <v>1526645.400043</v>
      </c>
      <c r="L166" s="5">
        <f t="shared" si="526"/>
        <v>1526645.400043</v>
      </c>
      <c r="M166" s="5">
        <f>EIF1516BL</f>
        <v>5288673.8063660003</v>
      </c>
      <c r="Q166" s="5">
        <f>HPF1516BL</f>
        <v>392084.712741</v>
      </c>
      <c r="R166" s="5">
        <f>LLFA1516BL</f>
        <v>58855.873419000003</v>
      </c>
      <c r="S166" s="5">
        <f>LDHR1516BL</f>
        <v>6496855.8099539997</v>
      </c>
      <c r="T166" s="6">
        <f t="shared" si="568"/>
        <v>67204014.916093007</v>
      </c>
      <c r="U166" s="5">
        <f>LWP1516RSG</f>
        <v>1035255.335985</v>
      </c>
      <c r="V166" s="5">
        <f>UTFUND1516RSG</f>
        <v>32111883.989156</v>
      </c>
      <c r="W166" s="5">
        <f>LTFUND1516RSG</f>
        <v>9263203.8650989998</v>
      </c>
      <c r="Y166" s="5">
        <f t="shared" si="524"/>
        <v>2121072.405793</v>
      </c>
      <c r="Z166" s="5">
        <f t="shared" si="572"/>
        <v>2121072.405793</v>
      </c>
      <c r="AA166" s="5">
        <f>EIF1516RSG</f>
        <v>5417544.3911819998</v>
      </c>
      <c r="AC166" s="5">
        <f>HPF1516RSG</f>
        <v>534840.82683599996</v>
      </c>
      <c r="AD166" s="5">
        <f>LLFA1516RSG</f>
        <v>80285.005990000005</v>
      </c>
      <c r="AE166" s="5">
        <f>LDHR1516RSG</f>
        <v>9245438.2591260001</v>
      </c>
      <c r="AG166" s="5">
        <f t="shared" si="602"/>
        <v>1557419</v>
      </c>
      <c r="AH166" s="5">
        <f t="shared" si="527"/>
        <v>1557419</v>
      </c>
      <c r="AK166" s="5">
        <f>VLOOKUP(A166,[2]CTF1516!$A$1:$C$235,3,FALSE)</f>
        <v>1601618</v>
      </c>
      <c r="AL166" s="5">
        <f t="shared" ref="AL166" si="647">SUM(AL167:AL168)</f>
        <v>1601617.9999999998</v>
      </c>
      <c r="AO166" s="5">
        <f>VLOOKUP(A166,[3]careact_v3!$A$1:$D$154,4,FALSE)</f>
        <v>1072248</v>
      </c>
      <c r="AP166" s="5">
        <f t="shared" si="528"/>
        <v>1072248</v>
      </c>
      <c r="AQ166" s="5">
        <f>VLOOKUP(A166,[3]careact_v3!$A$1:$D$154,3,FALSE)</f>
        <v>686547</v>
      </c>
      <c r="AR166" s="5">
        <f t="shared" si="529"/>
        <v>686547</v>
      </c>
      <c r="AS166" s="5">
        <f>VLOOKUP(A166,[4]FWMA!$A$1:$C$153,3,FALSE)</f>
        <v>74509</v>
      </c>
      <c r="AT166" s="5">
        <f t="shared" ref="AT166" si="648">AS166</f>
        <v>74509</v>
      </c>
      <c r="AU166" s="5">
        <f>VLOOKUP(A166,[5]SUDS2!$A$1:$C$153,3,FALSE)</f>
        <v>9232.5479369999994</v>
      </c>
      <c r="AV166" s="5">
        <f t="shared" si="530"/>
        <v>9232.5479369999994</v>
      </c>
      <c r="AW166" s="5">
        <f>VLOOKUP(A166,[6]COFA!$A$1:$C$327,3,FALSE)</f>
        <v>693.23</v>
      </c>
      <c r="AX166" s="5">
        <f t="shared" ref="AX166" si="649">AW166</f>
        <v>693.23</v>
      </c>
      <c r="AY166" s="6">
        <f t="shared" si="570"/>
        <v>64811790.857104003</v>
      </c>
      <c r="AZ166" s="6">
        <f t="shared" si="571"/>
        <v>132015805.77319701</v>
      </c>
      <c r="BA166" s="26">
        <f>VLOOKUP(A166,[7]Sheet1!$A$1:$P$742,16,FALSE)</f>
        <v>132083668.62526</v>
      </c>
      <c r="BB166" s="26" t="b">
        <f t="shared" si="574"/>
        <v>0</v>
      </c>
      <c r="BC166" s="5">
        <f t="shared" ref="BC166" si="650">BC168</f>
        <v>53686933.869926006</v>
      </c>
      <c r="BD166" s="5">
        <f t="shared" si="531"/>
        <v>13517081.046167001</v>
      </c>
      <c r="BH166" s="5">
        <f t="shared" ref="BH166" si="651">BH168</f>
        <v>53785448.908666871</v>
      </c>
      <c r="BI166" s="5">
        <f t="shared" si="532"/>
        <v>11026341.94843713</v>
      </c>
    </row>
    <row r="167" spans="1:64" s="11" customFormat="1" x14ac:dyDescent="0.25">
      <c r="A167" s="8" t="s">
        <v>331</v>
      </c>
      <c r="B167" s="8" t="s">
        <v>332</v>
      </c>
      <c r="C167" s="8" t="s">
        <v>302</v>
      </c>
      <c r="D167" s="8"/>
      <c r="E167" s="8"/>
      <c r="F167" s="37">
        <f>VLOOKUP(A167,[1]Sheet1!$A$6:$C$740,3,FALSE)</f>
        <v>27756242.359634999</v>
      </c>
      <c r="G167" s="8"/>
      <c r="H167" s="9"/>
      <c r="I167" s="9">
        <f>LTFUND1516BL</f>
        <v>12762288.148186</v>
      </c>
      <c r="J167" s="9"/>
      <c r="K167" s="9">
        <f t="shared" si="523"/>
        <v>362708.18524000002</v>
      </c>
      <c r="L167" s="9">
        <f t="shared" si="526"/>
        <v>362708.18524000002</v>
      </c>
      <c r="M167" s="9"/>
      <c r="N167" s="9"/>
      <c r="O167" s="9"/>
      <c r="P167" s="9"/>
      <c r="Q167" s="9">
        <f>HPF1516BL</f>
        <v>392084.712741</v>
      </c>
      <c r="R167" s="9"/>
      <c r="S167" s="9"/>
      <c r="T167" s="10">
        <f t="shared" si="568"/>
        <v>13517081.046167001</v>
      </c>
      <c r="U167" s="9"/>
      <c r="V167" s="9"/>
      <c r="W167" s="9">
        <f>LTFUND1516RSG</f>
        <v>9263203.8650989998</v>
      </c>
      <c r="X167" s="9"/>
      <c r="Y167" s="9">
        <f t="shared" si="524"/>
        <v>503935.179083</v>
      </c>
      <c r="Z167" s="9">
        <f t="shared" si="572"/>
        <v>503935.179083</v>
      </c>
      <c r="AA167" s="9"/>
      <c r="AB167" s="9"/>
      <c r="AC167" s="9">
        <f>HPF1516RSG</f>
        <v>534840.82683599996</v>
      </c>
      <c r="AD167" s="9"/>
      <c r="AE167" s="9"/>
      <c r="AF167" s="9"/>
      <c r="AG167" s="9">
        <f t="shared" si="602"/>
        <v>356771.893675</v>
      </c>
      <c r="AH167" s="9">
        <f t="shared" si="527"/>
        <v>356771.893675</v>
      </c>
      <c r="AI167" s="9"/>
      <c r="AJ167" s="9"/>
      <c r="AK167" s="9"/>
      <c r="AL167" s="9">
        <f>F167/F166*AK166</f>
        <v>366896.95374413038</v>
      </c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>
        <f t="shared" ref="AX167" si="652">AW166</f>
        <v>693.23</v>
      </c>
      <c r="AY167" s="10">
        <f t="shared" si="570"/>
        <v>11026341.94843713</v>
      </c>
      <c r="AZ167" s="10">
        <f t="shared" si="571"/>
        <v>24543422.994604133</v>
      </c>
      <c r="BA167" s="26">
        <f>VLOOKUP(A167,[7]Sheet1!$A$1:$P$742,16,FALSE)</f>
        <v>24543422.994603999</v>
      </c>
      <c r="BB167" s="26" t="b">
        <f t="shared" si="574"/>
        <v>1</v>
      </c>
      <c r="BC167" s="9"/>
      <c r="BD167" s="9">
        <f>I167+L167+Q167</f>
        <v>13517081.046167001</v>
      </c>
      <c r="BE167" s="9"/>
      <c r="BF167" s="9"/>
      <c r="BG167" s="9"/>
      <c r="BH167" s="9"/>
      <c r="BI167" s="9">
        <f>W167+Z167+AC167+AH167+AI167+AL167+AN167+AX167</f>
        <v>11026341.94843713</v>
      </c>
      <c r="BJ167" s="9"/>
      <c r="BK167" s="9"/>
      <c r="BL167" s="9"/>
    </row>
    <row r="168" spans="1:64" s="15" customFormat="1" x14ac:dyDescent="0.25">
      <c r="A168" s="12" t="s">
        <v>333</v>
      </c>
      <c r="B168" s="12" t="s">
        <v>334</v>
      </c>
      <c r="C168" s="12" t="s">
        <v>302</v>
      </c>
      <c r="D168" s="12"/>
      <c r="E168" s="12"/>
      <c r="F168" s="38">
        <f>VLOOKUP(A168,[1]Sheet1!$A$6:$C$740,3,FALSE)</f>
        <v>93408288.776145995</v>
      </c>
      <c r="G168" s="12"/>
      <c r="H168" s="13">
        <f>UTFUND1516BL</f>
        <v>40678611.165384002</v>
      </c>
      <c r="I168" s="13"/>
      <c r="J168" s="13"/>
      <c r="K168" s="13">
        <f t="shared" si="523"/>
        <v>1163937.214803</v>
      </c>
      <c r="L168" s="13">
        <f t="shared" si="526"/>
        <v>1163937.214803</v>
      </c>
      <c r="M168" s="13">
        <f>EIF1516BL</f>
        <v>5288673.8063660003</v>
      </c>
      <c r="N168" s="13"/>
      <c r="O168" s="13"/>
      <c r="P168" s="13"/>
      <c r="Q168" s="13"/>
      <c r="R168" s="13">
        <f>LLFA1516BL</f>
        <v>58855.873419000003</v>
      </c>
      <c r="S168" s="13">
        <f>LDHR1516BL</f>
        <v>6496855.8099539997</v>
      </c>
      <c r="T168" s="14">
        <f t="shared" si="568"/>
        <v>53686933.869926006</v>
      </c>
      <c r="U168" s="13">
        <f>LWP1516RSG</f>
        <v>1035255.335985</v>
      </c>
      <c r="V168" s="13">
        <f>UTFUND1516RSG</f>
        <v>32111883.989156</v>
      </c>
      <c r="W168" s="13"/>
      <c r="X168" s="13"/>
      <c r="Y168" s="13">
        <f t="shared" si="524"/>
        <v>1617137.2267100001</v>
      </c>
      <c r="Z168" s="13">
        <f t="shared" si="572"/>
        <v>1617137.2267100001</v>
      </c>
      <c r="AA168" s="13">
        <f>EIF1516RSG</f>
        <v>5417544.3911819998</v>
      </c>
      <c r="AB168" s="13"/>
      <c r="AC168" s="13"/>
      <c r="AD168" s="13">
        <f>LLFA1516RSG</f>
        <v>80285.005990000005</v>
      </c>
      <c r="AE168" s="13">
        <f>LDHR1516RSG</f>
        <v>9245438.2591260001</v>
      </c>
      <c r="AF168" s="13"/>
      <c r="AG168" s="13">
        <f t="shared" si="602"/>
        <v>1200647.1063250001</v>
      </c>
      <c r="AH168" s="13">
        <f t="shared" si="527"/>
        <v>1200647.1063250001</v>
      </c>
      <c r="AI168" s="13"/>
      <c r="AJ168" s="13"/>
      <c r="AK168" s="13"/>
      <c r="AL168" s="13">
        <f>F168/F166*AK166</f>
        <v>1234721.0462558693</v>
      </c>
      <c r="AM168" s="13"/>
      <c r="AN168" s="13"/>
      <c r="AO168" s="13"/>
      <c r="AP168" s="13">
        <f t="shared" si="533"/>
        <v>1072248</v>
      </c>
      <c r="AQ168" s="13"/>
      <c r="AR168" s="13">
        <f t="shared" si="534"/>
        <v>686547</v>
      </c>
      <c r="AS168" s="13"/>
      <c r="AT168" s="13">
        <f t="shared" ref="AT168" si="653">AS166</f>
        <v>74509</v>
      </c>
      <c r="AU168" s="13"/>
      <c r="AV168" s="13">
        <f t="shared" si="535"/>
        <v>9232.5479369999994</v>
      </c>
      <c r="AW168" s="13"/>
      <c r="AX168" s="13"/>
      <c r="AY168" s="14">
        <f t="shared" si="570"/>
        <v>53785448.908666871</v>
      </c>
      <c r="AZ168" s="14">
        <f t="shared" si="571"/>
        <v>107472382.77859288</v>
      </c>
      <c r="BA168" s="26">
        <f>VLOOKUP(A168,[7]Sheet1!$A$1:$P$742,16,FALSE)</f>
        <v>107540245.630656</v>
      </c>
      <c r="BB168" s="26" t="b">
        <f t="shared" si="574"/>
        <v>0</v>
      </c>
      <c r="BC168" s="13">
        <f>H168+L168+M168+R168+S168</f>
        <v>53686933.869926006</v>
      </c>
      <c r="BD168" s="13"/>
      <c r="BE168" s="13"/>
      <c r="BF168" s="13"/>
      <c r="BG168" s="13"/>
      <c r="BH168" s="13">
        <f>U168+V168+Z168+AA168+AD168+AE168+AH168+AI168+AJ168+AL168+AN168+AP168+AR168+AT168+AV168</f>
        <v>53785448.908666871</v>
      </c>
      <c r="BI168" s="13"/>
      <c r="BJ168" s="13"/>
      <c r="BK168" s="13"/>
      <c r="BL168" s="13"/>
    </row>
    <row r="169" spans="1:64" x14ac:dyDescent="0.25">
      <c r="A169" s="1" t="s">
        <v>335</v>
      </c>
      <c r="B169" s="1" t="s">
        <v>336</v>
      </c>
      <c r="C169" s="1"/>
      <c r="D169" s="1" t="s">
        <v>302</v>
      </c>
      <c r="E169" s="1"/>
      <c r="F169" s="4">
        <f>VLOOKUP(A169,[1]Sheet1!$A$6:$C$740,3,FALSE)</f>
        <v>132336969.559053</v>
      </c>
      <c r="G169" s="1"/>
      <c r="H169" s="5">
        <f>UTFUND1516BL</f>
        <v>45407597.603428997</v>
      </c>
      <c r="I169" s="5">
        <f>LTFUND1516BL</f>
        <v>14710157.601261999</v>
      </c>
      <c r="K169" s="5">
        <f t="shared" si="523"/>
        <v>1307176.9118260001</v>
      </c>
      <c r="L169" s="5">
        <f t="shared" si="526"/>
        <v>1307176.9118260001</v>
      </c>
      <c r="M169" s="5">
        <f>EIF1516BL</f>
        <v>5223491.2151950002</v>
      </c>
      <c r="Q169" s="5">
        <f>HPF1516BL</f>
        <v>429229.492883</v>
      </c>
      <c r="R169" s="5">
        <f>LLFA1516BL</f>
        <v>52505.415991000002</v>
      </c>
      <c r="S169" s="5">
        <f>LDHR1516BL</f>
        <v>2851852.2151520001</v>
      </c>
      <c r="T169" s="6">
        <f t="shared" si="568"/>
        <v>69982010.455737993</v>
      </c>
      <c r="U169" s="5">
        <f>LWP1516RSG</f>
        <v>779670.06794900005</v>
      </c>
      <c r="V169" s="5">
        <f>UTFUND1516RSG</f>
        <v>36220903.96988</v>
      </c>
      <c r="W169" s="5">
        <f>LTFUND1516RSG</f>
        <v>10677018.663583999</v>
      </c>
      <c r="Y169" s="5">
        <f t="shared" si="524"/>
        <v>1816149.8911840001</v>
      </c>
      <c r="Z169" s="5">
        <f t="shared" si="572"/>
        <v>1816149.8911840001</v>
      </c>
      <c r="AA169" s="5">
        <f>EIF1516RSG</f>
        <v>5350773.4776919996</v>
      </c>
      <c r="AC169" s="5">
        <f>HPF1516RSG</f>
        <v>585509.83860300004</v>
      </c>
      <c r="AD169" s="5">
        <f>LLFA1516RSG</f>
        <v>71622.378404999996</v>
      </c>
      <c r="AE169" s="5">
        <f>LDHR1516RSG</f>
        <v>4058366.7470260002</v>
      </c>
      <c r="AG169" s="5">
        <f t="shared" si="602"/>
        <v>2544154</v>
      </c>
      <c r="AH169" s="5">
        <f t="shared" si="527"/>
        <v>2544154</v>
      </c>
      <c r="AK169" s="5">
        <f>VLOOKUP(A169,[2]CTF1516!$A$1:$C$235,3,FALSE)</f>
        <v>1304367</v>
      </c>
      <c r="AL169" s="5">
        <f t="shared" ref="AL169" si="654">SUM(AL170:AL171)</f>
        <v>1304367</v>
      </c>
      <c r="AO169" s="5">
        <f>VLOOKUP(A169,[3]careact_v3!$A$1:$D$154,4,FALSE)</f>
        <v>1084666</v>
      </c>
      <c r="AP169" s="5">
        <f t="shared" si="528"/>
        <v>1084666</v>
      </c>
      <c r="AQ169" s="5">
        <f>VLOOKUP(A169,[3]careact_v3!$A$1:$D$154,3,FALSE)</f>
        <v>618825</v>
      </c>
      <c r="AR169" s="5">
        <f t="shared" si="529"/>
        <v>618825</v>
      </c>
      <c r="AS169" s="5">
        <f>VLOOKUP(A169,[4]FWMA!$A$1:$C$153,3,FALSE)</f>
        <v>38789</v>
      </c>
      <c r="AT169" s="5">
        <f t="shared" ref="AT169" si="655">AS169</f>
        <v>38789</v>
      </c>
      <c r="AU169" s="5">
        <f>VLOOKUP(A169,[5]SUDS2!$A$1:$C$153,3,FALSE)</f>
        <v>9232.5479369999994</v>
      </c>
      <c r="AV169" s="5">
        <f t="shared" si="530"/>
        <v>9232.5479369999994</v>
      </c>
      <c r="AW169" s="5">
        <f>VLOOKUP(A169,[6]COFA!$A$1:$C$327,3,FALSE)</f>
        <v>693.23</v>
      </c>
      <c r="AX169" s="5">
        <f t="shared" ref="AX169" si="656">AW169</f>
        <v>693.23</v>
      </c>
      <c r="AY169" s="6">
        <f t="shared" si="570"/>
        <v>65160741.812259994</v>
      </c>
      <c r="AZ169" s="6">
        <f t="shared" si="571"/>
        <v>135142752.26799798</v>
      </c>
      <c r="BA169" s="26">
        <f>VLOOKUP(A169,[7]Sheet1!$A$1:$P$742,16,FALSE)</f>
        <v>135210615.12006199</v>
      </c>
      <c r="BB169" s="26" t="b">
        <f t="shared" si="574"/>
        <v>0</v>
      </c>
      <c r="BC169" s="5">
        <f t="shared" ref="BC169" si="657">BC171</f>
        <v>54538769.344618</v>
      </c>
      <c r="BD169" s="5">
        <f t="shared" si="531"/>
        <v>15443241.11112</v>
      </c>
      <c r="BH169" s="5">
        <f t="shared" ref="BH169" si="658">BH171</f>
        <v>52562706.569098547</v>
      </c>
      <c r="BI169" s="5">
        <f t="shared" si="532"/>
        <v>12598035.243161445</v>
      </c>
    </row>
    <row r="170" spans="1:64" s="11" customFormat="1" x14ac:dyDescent="0.25">
      <c r="A170" s="8" t="s">
        <v>337</v>
      </c>
      <c r="B170" s="8" t="s">
        <v>338</v>
      </c>
      <c r="C170" s="8" t="s">
        <v>302</v>
      </c>
      <c r="D170" s="8"/>
      <c r="E170" s="8"/>
      <c r="F170" s="37">
        <f>VLOOKUP(A170,[1]Sheet1!$A$6:$C$740,3,FALSE)</f>
        <v>31382738.512802999</v>
      </c>
      <c r="G170" s="8"/>
      <c r="H170" s="9"/>
      <c r="I170" s="9">
        <f>LTFUND1516BL</f>
        <v>14710157.601261999</v>
      </c>
      <c r="J170" s="9"/>
      <c r="K170" s="9">
        <f t="shared" si="523"/>
        <v>303854.01697499998</v>
      </c>
      <c r="L170" s="9">
        <f t="shared" si="526"/>
        <v>303854.01697499998</v>
      </c>
      <c r="M170" s="9"/>
      <c r="N170" s="9"/>
      <c r="O170" s="9"/>
      <c r="P170" s="9"/>
      <c r="Q170" s="9">
        <f>HPF1516BL</f>
        <v>429229.492883</v>
      </c>
      <c r="R170" s="9"/>
      <c r="S170" s="9"/>
      <c r="T170" s="10">
        <f t="shared" si="568"/>
        <v>15443241.11112</v>
      </c>
      <c r="U170" s="9"/>
      <c r="V170" s="9"/>
      <c r="W170" s="9">
        <f>LTFUND1516RSG</f>
        <v>10677018.663583999</v>
      </c>
      <c r="X170" s="9"/>
      <c r="Y170" s="9">
        <f t="shared" si="524"/>
        <v>422165.07564699999</v>
      </c>
      <c r="Z170" s="9">
        <f t="shared" si="572"/>
        <v>422165.07564699999</v>
      </c>
      <c r="AA170" s="9"/>
      <c r="AB170" s="9"/>
      <c r="AC170" s="9">
        <f>HPF1516RSG</f>
        <v>585509.83860300004</v>
      </c>
      <c r="AD170" s="9"/>
      <c r="AE170" s="9"/>
      <c r="AF170" s="9"/>
      <c r="AG170" s="9">
        <f t="shared" si="602"/>
        <v>603327.39962500008</v>
      </c>
      <c r="AH170" s="9">
        <f t="shared" si="527"/>
        <v>603327.39962500008</v>
      </c>
      <c r="AI170" s="9"/>
      <c r="AJ170" s="9"/>
      <c r="AK170" s="9"/>
      <c r="AL170" s="9">
        <f>F170/F169*AK169</f>
        <v>309321.03570244578</v>
      </c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>
        <f t="shared" ref="AX170" si="659">AW169</f>
        <v>693.23</v>
      </c>
      <c r="AY170" s="10">
        <f t="shared" si="570"/>
        <v>12598035.243161445</v>
      </c>
      <c r="AZ170" s="10">
        <f t="shared" si="571"/>
        <v>28041276.354281448</v>
      </c>
      <c r="BA170" s="26">
        <f>VLOOKUP(A170,[7]Sheet1!$A$1:$P$742,16,FALSE)</f>
        <v>28041276.354281001</v>
      </c>
      <c r="BB170" s="26" t="b">
        <f t="shared" si="574"/>
        <v>1</v>
      </c>
      <c r="BC170" s="9"/>
      <c r="BD170" s="9">
        <f>I170+L170+Q170</f>
        <v>15443241.11112</v>
      </c>
      <c r="BE170" s="9"/>
      <c r="BF170" s="9"/>
      <c r="BG170" s="9"/>
      <c r="BH170" s="9"/>
      <c r="BI170" s="9">
        <f>W170+Z170+AC170+AH170+AI170+AL170+AN170+AX170</f>
        <v>12598035.243161445</v>
      </c>
      <c r="BJ170" s="9"/>
      <c r="BK170" s="9"/>
      <c r="BL170" s="9"/>
    </row>
    <row r="171" spans="1:64" s="15" customFormat="1" x14ac:dyDescent="0.25">
      <c r="A171" s="12" t="s">
        <v>339</v>
      </c>
      <c r="B171" s="12" t="s">
        <v>340</v>
      </c>
      <c r="C171" s="12" t="s">
        <v>302</v>
      </c>
      <c r="D171" s="12"/>
      <c r="E171" s="12"/>
      <c r="F171" s="38">
        <f>VLOOKUP(A171,[1]Sheet1!$A$6:$C$740,3,FALSE)</f>
        <v>100954231.04625</v>
      </c>
      <c r="G171" s="12"/>
      <c r="H171" s="13">
        <f>UTFUND1516BL</f>
        <v>45407597.603428997</v>
      </c>
      <c r="I171" s="13"/>
      <c r="J171" s="13"/>
      <c r="K171" s="13">
        <f t="shared" si="523"/>
        <v>1003322.894851</v>
      </c>
      <c r="L171" s="13">
        <f t="shared" si="526"/>
        <v>1003322.894851</v>
      </c>
      <c r="M171" s="13">
        <f>EIF1516BL</f>
        <v>5223491.2151950002</v>
      </c>
      <c r="N171" s="13"/>
      <c r="O171" s="13"/>
      <c r="P171" s="13"/>
      <c r="Q171" s="13"/>
      <c r="R171" s="13">
        <f>LLFA1516BL</f>
        <v>52505.415991000002</v>
      </c>
      <c r="S171" s="13">
        <f>LDHR1516BL</f>
        <v>2851852.2151520001</v>
      </c>
      <c r="T171" s="14">
        <f t="shared" si="568"/>
        <v>54538769.344617993</v>
      </c>
      <c r="U171" s="13">
        <f>LWP1516RSG</f>
        <v>779670.06794900005</v>
      </c>
      <c r="V171" s="13">
        <f>UTFUND1516RSG</f>
        <v>36220903.96988</v>
      </c>
      <c r="W171" s="13"/>
      <c r="X171" s="13"/>
      <c r="Y171" s="13">
        <f t="shared" si="524"/>
        <v>1393984.8155370001</v>
      </c>
      <c r="Z171" s="13">
        <f t="shared" si="572"/>
        <v>1393984.8155370001</v>
      </c>
      <c r="AA171" s="13">
        <f>EIF1516RSG</f>
        <v>5350773.4776919996</v>
      </c>
      <c r="AB171" s="13"/>
      <c r="AC171" s="13"/>
      <c r="AD171" s="13">
        <f>LLFA1516RSG</f>
        <v>71622.378404999996</v>
      </c>
      <c r="AE171" s="13">
        <f>LDHR1516RSG</f>
        <v>4058366.7470260002</v>
      </c>
      <c r="AF171" s="13"/>
      <c r="AG171" s="13">
        <f t="shared" si="602"/>
        <v>1940826.6003749999</v>
      </c>
      <c r="AH171" s="13">
        <f t="shared" si="527"/>
        <v>1940826.6003749999</v>
      </c>
      <c r="AI171" s="13"/>
      <c r="AJ171" s="13"/>
      <c r="AK171" s="13"/>
      <c r="AL171" s="13">
        <f>F171/F169*AK169</f>
        <v>995045.96429755422</v>
      </c>
      <c r="AM171" s="13"/>
      <c r="AN171" s="13"/>
      <c r="AO171" s="13"/>
      <c r="AP171" s="13">
        <f t="shared" si="533"/>
        <v>1084666</v>
      </c>
      <c r="AQ171" s="13"/>
      <c r="AR171" s="13">
        <f t="shared" si="534"/>
        <v>618825</v>
      </c>
      <c r="AS171" s="13"/>
      <c r="AT171" s="13">
        <f t="shared" ref="AT171" si="660">AS169</f>
        <v>38789</v>
      </c>
      <c r="AU171" s="13"/>
      <c r="AV171" s="13">
        <f t="shared" si="535"/>
        <v>9232.5479369999994</v>
      </c>
      <c r="AW171" s="13"/>
      <c r="AX171" s="13"/>
      <c r="AY171" s="14">
        <f t="shared" si="570"/>
        <v>52562706.569098547</v>
      </c>
      <c r="AZ171" s="14">
        <f t="shared" si="571"/>
        <v>107101475.91371654</v>
      </c>
      <c r="BA171" s="26">
        <f>VLOOKUP(A171,[7]Sheet1!$A$1:$P$742,16,FALSE)</f>
        <v>107169338.765781</v>
      </c>
      <c r="BB171" s="26" t="b">
        <f t="shared" si="574"/>
        <v>0</v>
      </c>
      <c r="BC171" s="13">
        <f>H171+L171+M171+R171+S171</f>
        <v>54538769.344618</v>
      </c>
      <c r="BD171" s="13"/>
      <c r="BE171" s="13"/>
      <c r="BF171" s="13"/>
      <c r="BG171" s="13"/>
      <c r="BH171" s="13">
        <f>U171+V171+Z171+AA171+AD171+AE171+AH171+AI171+AJ171+AL171+AN171+AP171+AR171+AT171+AV171</f>
        <v>52562706.569098547</v>
      </c>
      <c r="BI171" s="13"/>
      <c r="BJ171" s="13"/>
      <c r="BK171" s="13"/>
      <c r="BL171" s="13"/>
    </row>
    <row r="172" spans="1:64" x14ac:dyDescent="0.25">
      <c r="A172" s="1" t="s">
        <v>341</v>
      </c>
      <c r="B172" s="1" t="s">
        <v>342</v>
      </c>
      <c r="C172" s="1"/>
      <c r="D172" s="1" t="s">
        <v>302</v>
      </c>
      <c r="E172" s="1"/>
      <c r="F172" s="4">
        <f>VLOOKUP(A172,[1]Sheet1!$A$6:$C$740,3,FALSE)</f>
        <v>134583356.52279299</v>
      </c>
      <c r="G172" s="1"/>
      <c r="H172" s="5">
        <f>UTFUND1516BL</f>
        <v>45928739.676834002</v>
      </c>
      <c r="I172" s="5">
        <f>LTFUND1516BL</f>
        <v>12822396.141084</v>
      </c>
      <c r="K172" s="5">
        <f t="shared" si="523"/>
        <v>1258400.418027</v>
      </c>
      <c r="L172" s="5">
        <f t="shared" si="526"/>
        <v>1258400.418027</v>
      </c>
      <c r="M172" s="5">
        <f>EIF1516BL</f>
        <v>4884341.3430610001</v>
      </c>
      <c r="Q172" s="5">
        <f>HPF1516BL</f>
        <v>226996.478176</v>
      </c>
      <c r="R172" s="5">
        <f>LLFA1516BL</f>
        <v>55825.916606999999</v>
      </c>
      <c r="S172" s="5">
        <f>LDHR1516BL</f>
        <v>2136122.8730540001</v>
      </c>
      <c r="T172" s="6">
        <f t="shared" si="568"/>
        <v>67312822.846843004</v>
      </c>
      <c r="U172" s="5">
        <f>LWP1516RSG</f>
        <v>818479.11735099996</v>
      </c>
      <c r="V172" s="5">
        <f>UTFUND1516RSG</f>
        <v>36606749.755548</v>
      </c>
      <c r="W172" s="5">
        <f>LTFUND1516RSG</f>
        <v>9306831.8247309998</v>
      </c>
      <c r="Y172" s="5">
        <f t="shared" si="524"/>
        <v>1748381.3870860001</v>
      </c>
      <c r="Z172" s="5">
        <f t="shared" si="572"/>
        <v>1748381.3870860001</v>
      </c>
      <c r="AA172" s="5">
        <f>EIF1516RSG</f>
        <v>5003359.4463449996</v>
      </c>
      <c r="AC172" s="5">
        <f>HPF1516RSG</f>
        <v>309644.77861799998</v>
      </c>
      <c r="AD172" s="5">
        <f>LLFA1516RSG</f>
        <v>76151.856881</v>
      </c>
      <c r="AE172" s="5">
        <f>LDHR1516RSG</f>
        <v>3039838.456392</v>
      </c>
      <c r="AG172" s="5">
        <f t="shared" si="602"/>
        <v>2415436</v>
      </c>
      <c r="AH172" s="5">
        <f t="shared" si="527"/>
        <v>2415436</v>
      </c>
      <c r="AK172" s="5">
        <f>VLOOKUP(A172,[2]CTF1516!$A$1:$C$235,3,FALSE)</f>
        <v>1235009</v>
      </c>
      <c r="AL172" s="5">
        <f t="shared" ref="AL172" si="661">SUM(AL173:AL174)</f>
        <v>1235009</v>
      </c>
      <c r="AO172" s="5">
        <f>VLOOKUP(A172,[3]careact_v3!$A$1:$D$154,4,FALSE)</f>
        <v>993661</v>
      </c>
      <c r="AP172" s="5">
        <f t="shared" si="528"/>
        <v>993661</v>
      </c>
      <c r="AQ172" s="5">
        <f>VLOOKUP(A172,[3]careact_v3!$A$1:$D$154,3,FALSE)</f>
        <v>619309</v>
      </c>
      <c r="AR172" s="5">
        <f t="shared" si="529"/>
        <v>619309</v>
      </c>
      <c r="AS172" s="5">
        <f>VLOOKUP(A172,[4]FWMA!$A$1:$C$153,3,FALSE)</f>
        <v>57263</v>
      </c>
      <c r="AT172" s="5">
        <f t="shared" ref="AT172" si="662">AS172</f>
        <v>57263</v>
      </c>
      <c r="AU172" s="5">
        <f>VLOOKUP(A172,[5]SUDS2!$A$1:$C$153,3,FALSE)</f>
        <v>9232.5479369999994</v>
      </c>
      <c r="AV172" s="5">
        <f t="shared" si="530"/>
        <v>9232.5479369999994</v>
      </c>
      <c r="AW172" s="5">
        <f>VLOOKUP(A172,[6]COFA!$A$1:$C$327,3,FALSE)</f>
        <v>693.23</v>
      </c>
      <c r="AX172" s="5">
        <f t="shared" ref="AX172" si="663">AW172</f>
        <v>693.23</v>
      </c>
      <c r="AY172" s="6">
        <f t="shared" si="570"/>
        <v>62240040.400888994</v>
      </c>
      <c r="AZ172" s="6">
        <f t="shared" si="571"/>
        <v>129552863.247732</v>
      </c>
      <c r="BA172" s="26">
        <f>VLOOKUP(A172,[7]Sheet1!$A$1:$P$742,16,FALSE)</f>
        <v>129620726.099794</v>
      </c>
      <c r="BB172" s="26" t="b">
        <f t="shared" si="574"/>
        <v>0</v>
      </c>
      <c r="BC172" s="5">
        <f t="shared" ref="BC172" si="664">BC174</f>
        <v>54007214.834027</v>
      </c>
      <c r="BD172" s="5">
        <f t="shared" si="531"/>
        <v>13305608.012816001</v>
      </c>
      <c r="BH172" s="5">
        <f t="shared" ref="BH172" si="665">BH174</f>
        <v>51505337.040663064</v>
      </c>
      <c r="BI172" s="5">
        <f t="shared" si="532"/>
        <v>10734703.360225948</v>
      </c>
    </row>
    <row r="173" spans="1:64" s="11" customFormat="1" x14ac:dyDescent="0.25">
      <c r="A173" s="8" t="s">
        <v>343</v>
      </c>
      <c r="B173" s="8" t="s">
        <v>344</v>
      </c>
      <c r="C173" s="8" t="s">
        <v>302</v>
      </c>
      <c r="D173" s="8"/>
      <c r="E173" s="8"/>
      <c r="F173" s="37">
        <f>VLOOKUP(A173,[1]Sheet1!$A$6:$C$740,3,FALSE)</f>
        <v>28076787.160804</v>
      </c>
      <c r="G173" s="8"/>
      <c r="H173" s="9"/>
      <c r="I173" s="9">
        <f>LTFUND1516BL</f>
        <v>12822396.141084</v>
      </c>
      <c r="J173" s="9"/>
      <c r="K173" s="9">
        <f t="shared" si="523"/>
        <v>256215.393556</v>
      </c>
      <c r="L173" s="9">
        <f t="shared" si="526"/>
        <v>256215.393556</v>
      </c>
      <c r="M173" s="9"/>
      <c r="N173" s="9"/>
      <c r="O173" s="9"/>
      <c r="P173" s="9"/>
      <c r="Q173" s="9">
        <f>HPF1516BL</f>
        <v>226996.478176</v>
      </c>
      <c r="R173" s="9"/>
      <c r="S173" s="9"/>
      <c r="T173" s="10">
        <f t="shared" si="568"/>
        <v>13305608.012816001</v>
      </c>
      <c r="U173" s="9"/>
      <c r="V173" s="9"/>
      <c r="W173" s="9">
        <f>LTFUND1516RSG</f>
        <v>9306831.8247309998</v>
      </c>
      <c r="X173" s="9"/>
      <c r="Y173" s="9">
        <f t="shared" si="524"/>
        <v>355977.49234699999</v>
      </c>
      <c r="Z173" s="9">
        <f t="shared" si="572"/>
        <v>355977.49234699999</v>
      </c>
      <c r="AA173" s="9"/>
      <c r="AB173" s="9"/>
      <c r="AC173" s="9">
        <f>HPF1516RSG</f>
        <v>309644.77861799998</v>
      </c>
      <c r="AD173" s="9"/>
      <c r="AE173" s="9"/>
      <c r="AF173" s="9"/>
      <c r="AG173" s="9">
        <f t="shared" si="602"/>
        <v>503908.38974999997</v>
      </c>
      <c r="AH173" s="9">
        <f t="shared" si="527"/>
        <v>503908.38974999997</v>
      </c>
      <c r="AI173" s="9"/>
      <c r="AJ173" s="9"/>
      <c r="AK173" s="9"/>
      <c r="AL173" s="9">
        <f>F173/F172*AK172</f>
        <v>257647.6447799459</v>
      </c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>
        <f t="shared" ref="AX173" si="666">AW172</f>
        <v>693.23</v>
      </c>
      <c r="AY173" s="10">
        <f t="shared" si="570"/>
        <v>10734703.360225948</v>
      </c>
      <c r="AZ173" s="10">
        <f t="shared" si="571"/>
        <v>24040311.37304195</v>
      </c>
      <c r="BA173" s="26">
        <f>VLOOKUP(A173,[7]Sheet1!$A$1:$P$742,16,FALSE)</f>
        <v>24040311.373041999</v>
      </c>
      <c r="BB173" s="26" t="b">
        <f t="shared" si="574"/>
        <v>1</v>
      </c>
      <c r="BC173" s="9"/>
      <c r="BD173" s="9">
        <f>I173+L173+Q173</f>
        <v>13305608.012816001</v>
      </c>
      <c r="BE173" s="9"/>
      <c r="BF173" s="9"/>
      <c r="BG173" s="9"/>
      <c r="BH173" s="9"/>
      <c r="BI173" s="9">
        <f>W173+Z173+AC173+AH173+AI173+AL173+AN173+AX173</f>
        <v>10734703.360225948</v>
      </c>
      <c r="BJ173" s="9"/>
      <c r="BK173" s="9"/>
      <c r="BL173" s="9"/>
    </row>
    <row r="174" spans="1:64" s="15" customFormat="1" x14ac:dyDescent="0.25">
      <c r="A174" s="12" t="s">
        <v>345</v>
      </c>
      <c r="B174" s="12" t="s">
        <v>346</v>
      </c>
      <c r="C174" s="12" t="s">
        <v>302</v>
      </c>
      <c r="D174" s="12"/>
      <c r="E174" s="12"/>
      <c r="F174" s="38">
        <f>VLOOKUP(A174,[1]Sheet1!$A$6:$C$740,3,FALSE)</f>
        <v>106506569.36198901</v>
      </c>
      <c r="G174" s="12"/>
      <c r="H174" s="13">
        <f>UTFUND1516BL</f>
        <v>45928739.676834002</v>
      </c>
      <c r="I174" s="13"/>
      <c r="J174" s="13"/>
      <c r="K174" s="13">
        <f t="shared" si="523"/>
        <v>1002185.024471</v>
      </c>
      <c r="L174" s="13">
        <f t="shared" si="526"/>
        <v>1002185.024471</v>
      </c>
      <c r="M174" s="13">
        <f>EIF1516BL</f>
        <v>4884341.3430610001</v>
      </c>
      <c r="N174" s="13"/>
      <c r="O174" s="13"/>
      <c r="P174" s="13"/>
      <c r="Q174" s="13"/>
      <c r="R174" s="13">
        <f>LLFA1516BL</f>
        <v>55825.916606999999</v>
      </c>
      <c r="S174" s="13">
        <f>LDHR1516BL</f>
        <v>2136122.8730540001</v>
      </c>
      <c r="T174" s="14">
        <f t="shared" si="568"/>
        <v>54007214.834027</v>
      </c>
      <c r="U174" s="13">
        <f>LWP1516RSG</f>
        <v>818479.11735099996</v>
      </c>
      <c r="V174" s="13">
        <f>UTFUND1516RSG</f>
        <v>36606749.755548</v>
      </c>
      <c r="W174" s="13"/>
      <c r="X174" s="13"/>
      <c r="Y174" s="13">
        <f t="shared" si="524"/>
        <v>1392403.8947389999</v>
      </c>
      <c r="Z174" s="13">
        <f t="shared" si="572"/>
        <v>1392403.8947389999</v>
      </c>
      <c r="AA174" s="13">
        <f>EIF1516RSG</f>
        <v>5003359.4463449996</v>
      </c>
      <c r="AB174" s="13"/>
      <c r="AC174" s="13"/>
      <c r="AD174" s="13">
        <f>LLFA1516RSG</f>
        <v>76151.856881</v>
      </c>
      <c r="AE174" s="13">
        <f>LDHR1516RSG</f>
        <v>3039838.456392</v>
      </c>
      <c r="AF174" s="13"/>
      <c r="AG174" s="13">
        <f t="shared" si="602"/>
        <v>1911527.6102499999</v>
      </c>
      <c r="AH174" s="13">
        <f t="shared" si="527"/>
        <v>1911527.6102499999</v>
      </c>
      <c r="AI174" s="13"/>
      <c r="AJ174" s="13"/>
      <c r="AK174" s="13"/>
      <c r="AL174" s="13">
        <f>F174/F172*AK172</f>
        <v>977361.35522005416</v>
      </c>
      <c r="AM174" s="13"/>
      <c r="AN174" s="13"/>
      <c r="AO174" s="13"/>
      <c r="AP174" s="13">
        <f t="shared" si="533"/>
        <v>993661</v>
      </c>
      <c r="AQ174" s="13"/>
      <c r="AR174" s="13">
        <f t="shared" si="534"/>
        <v>619309</v>
      </c>
      <c r="AS174" s="13"/>
      <c r="AT174" s="13">
        <f t="shared" ref="AT174" si="667">AS172</f>
        <v>57263</v>
      </c>
      <c r="AU174" s="13"/>
      <c r="AV174" s="13">
        <f t="shared" si="535"/>
        <v>9232.5479369999994</v>
      </c>
      <c r="AW174" s="13"/>
      <c r="AX174" s="13"/>
      <c r="AY174" s="14">
        <f t="shared" si="570"/>
        <v>51505337.040663064</v>
      </c>
      <c r="AZ174" s="14">
        <f t="shared" si="571"/>
        <v>105512551.87469006</v>
      </c>
      <c r="BA174" s="26">
        <f>VLOOKUP(A174,[7]Sheet1!$A$1:$P$742,16,FALSE)</f>
        <v>105580414.726752</v>
      </c>
      <c r="BB174" s="26" t="b">
        <f t="shared" si="574"/>
        <v>0</v>
      </c>
      <c r="BC174" s="13">
        <f>H174+L174+M174+R174+S174</f>
        <v>54007214.834027</v>
      </c>
      <c r="BD174" s="13"/>
      <c r="BE174" s="13"/>
      <c r="BF174" s="13"/>
      <c r="BG174" s="13"/>
      <c r="BH174" s="13">
        <f>U174+V174+Z174+AA174+AD174+AE174+AH174+AI174+AJ174+AL174+AN174+AP174+AR174+AT174+AV174</f>
        <v>51505337.040663064</v>
      </c>
      <c r="BI174" s="13"/>
      <c r="BJ174" s="13"/>
      <c r="BK174" s="13"/>
      <c r="BL174" s="13"/>
    </row>
    <row r="175" spans="1:64" x14ac:dyDescent="0.25">
      <c r="A175" s="1" t="s">
        <v>347</v>
      </c>
      <c r="B175" s="1" t="s">
        <v>348</v>
      </c>
      <c r="C175" s="1"/>
      <c r="D175" s="1" t="s">
        <v>302</v>
      </c>
      <c r="E175" s="1"/>
      <c r="F175" s="4">
        <f>VLOOKUP(A175,[1]Sheet1!$A$6:$C$740,3,FALSE)</f>
        <v>140872266.15634701</v>
      </c>
      <c r="G175" s="1"/>
      <c r="H175" s="5">
        <f>UTFUND1516BL</f>
        <v>51038572.217665002</v>
      </c>
      <c r="I175" s="5">
        <f>LTFUND1516BL</f>
        <v>15571953.029837999</v>
      </c>
      <c r="K175" s="5">
        <f t="shared" si="523"/>
        <v>1063595.7782610001</v>
      </c>
      <c r="L175" s="5">
        <f t="shared" si="526"/>
        <v>1063595.7782610001</v>
      </c>
      <c r="M175" s="5">
        <f>EIF1516BL</f>
        <v>4820902.1221240005</v>
      </c>
      <c r="Q175" s="5">
        <f>HPF1516BL</f>
        <v>309540.387927</v>
      </c>
      <c r="R175" s="5">
        <f>LLFA1516BL</f>
        <v>54539.222618</v>
      </c>
      <c r="S175" s="5">
        <f>LDHR1516BL</f>
        <v>1555968.325921</v>
      </c>
      <c r="T175" s="6">
        <f t="shared" si="568"/>
        <v>74415071.084353998</v>
      </c>
      <c r="U175" s="5">
        <f>LWP1516RSG</f>
        <v>1005321.8312510001</v>
      </c>
      <c r="V175" s="5">
        <f>UTFUND1516RSG</f>
        <v>40583675.821030997</v>
      </c>
      <c r="W175" s="5">
        <f>LTFUND1516RSG</f>
        <v>11302532.415681001</v>
      </c>
      <c r="Y175" s="5">
        <f t="shared" si="524"/>
        <v>1477726.0365269999</v>
      </c>
      <c r="Z175" s="5">
        <f t="shared" si="572"/>
        <v>1477726.0365269999</v>
      </c>
      <c r="AA175" s="5">
        <f>EIF1516RSG</f>
        <v>4938374.3842759999</v>
      </c>
      <c r="AC175" s="5">
        <f>HPF1516RSG</f>
        <v>422242.51963499998</v>
      </c>
      <c r="AD175" s="5">
        <f>LLFA1516RSG</f>
        <v>74396.683971000006</v>
      </c>
      <c r="AE175" s="5">
        <f>LDHR1516RSG</f>
        <v>2214241.7057210002</v>
      </c>
      <c r="AG175" s="5">
        <f t="shared" si="602"/>
        <v>2042299</v>
      </c>
      <c r="AH175" s="5">
        <f t="shared" si="527"/>
        <v>2042299</v>
      </c>
      <c r="AK175" s="5">
        <f>VLOOKUP(A175,[2]CTF1516!$A$1:$C$235,3,FALSE)</f>
        <v>1049382</v>
      </c>
      <c r="AL175" s="5">
        <f t="shared" ref="AL175" si="668">SUM(AL176:AL177)</f>
        <v>1049382</v>
      </c>
      <c r="AO175" s="5">
        <f>VLOOKUP(A175,[3]careact_v3!$A$1:$D$154,4,FALSE)</f>
        <v>878558</v>
      </c>
      <c r="AP175" s="5">
        <f t="shared" si="528"/>
        <v>878558</v>
      </c>
      <c r="AQ175" s="5">
        <f>VLOOKUP(A175,[3]careact_v3!$A$1:$D$154,3,FALSE)</f>
        <v>344544</v>
      </c>
      <c r="AR175" s="5">
        <f t="shared" si="529"/>
        <v>344544</v>
      </c>
      <c r="AS175" s="5">
        <f>VLOOKUP(A175,[4]FWMA!$A$1:$C$153,3,FALSE)</f>
        <v>50165</v>
      </c>
      <c r="AT175" s="5">
        <f t="shared" ref="AT175" si="669">AS175</f>
        <v>50165</v>
      </c>
      <c r="AU175" s="5">
        <f>VLOOKUP(A175,[5]SUDS2!$A$1:$C$153,3,FALSE)</f>
        <v>9232.5479369999994</v>
      </c>
      <c r="AV175" s="5">
        <f t="shared" si="530"/>
        <v>9232.5479369999994</v>
      </c>
      <c r="AW175" s="5">
        <f>VLOOKUP(A175,[6]COFA!$A$1:$C$327,3,FALSE)</f>
        <v>693.23</v>
      </c>
      <c r="AX175" s="5">
        <f t="shared" ref="AX175" si="670">AW175</f>
        <v>693.23</v>
      </c>
      <c r="AY175" s="6">
        <f t="shared" si="570"/>
        <v>66393385.176030003</v>
      </c>
      <c r="AZ175" s="6">
        <f t="shared" si="571"/>
        <v>140808456.26038399</v>
      </c>
      <c r="BA175" s="26">
        <f>VLOOKUP(A175,[7]Sheet1!$A$1:$P$742,16,FALSE)</f>
        <v>140876319.11244801</v>
      </c>
      <c r="BB175" s="26" t="b">
        <f t="shared" si="574"/>
        <v>0</v>
      </c>
      <c r="BC175" s="5">
        <f t="shared" ref="BC175" si="671">BC177</f>
        <v>58307979.717477001</v>
      </c>
      <c r="BD175" s="5">
        <f t="shared" si="531"/>
        <v>16107091.366876999</v>
      </c>
      <c r="BH175" s="5">
        <f t="shared" ref="BH175" si="672">BH177</f>
        <v>53648370.625649542</v>
      </c>
      <c r="BI175" s="5">
        <f t="shared" si="532"/>
        <v>12745014.550380461</v>
      </c>
    </row>
    <row r="176" spans="1:64" s="11" customFormat="1" x14ac:dyDescent="0.25">
      <c r="A176" s="8" t="s">
        <v>349</v>
      </c>
      <c r="B176" s="8" t="s">
        <v>350</v>
      </c>
      <c r="C176" s="8" t="s">
        <v>302</v>
      </c>
      <c r="D176" s="8"/>
      <c r="E176" s="8"/>
      <c r="F176" s="37">
        <f>VLOOKUP(A176,[1]Sheet1!$A$6:$C$740,3,FALSE)</f>
        <v>32173760.798875999</v>
      </c>
      <c r="G176" s="8"/>
      <c r="H176" s="9"/>
      <c r="I176" s="9">
        <f>LTFUND1516BL</f>
        <v>15571953.029837999</v>
      </c>
      <c r="J176" s="9"/>
      <c r="K176" s="9">
        <f t="shared" si="523"/>
        <v>225597.949112</v>
      </c>
      <c r="L176" s="9">
        <f t="shared" si="526"/>
        <v>225597.949112</v>
      </c>
      <c r="M176" s="9"/>
      <c r="N176" s="9"/>
      <c r="O176" s="9"/>
      <c r="P176" s="9"/>
      <c r="Q176" s="9">
        <f>HPF1516BL</f>
        <v>309540.387927</v>
      </c>
      <c r="R176" s="9"/>
      <c r="S176" s="9"/>
      <c r="T176" s="10">
        <f t="shared" si="568"/>
        <v>16107091.366876999</v>
      </c>
      <c r="U176" s="9"/>
      <c r="V176" s="9"/>
      <c r="W176" s="9">
        <f>LTFUND1516RSG</f>
        <v>11302532.415681001</v>
      </c>
      <c r="X176" s="9"/>
      <c r="Y176" s="9">
        <f t="shared" si="524"/>
        <v>313438.59199500002</v>
      </c>
      <c r="Z176" s="9">
        <f t="shared" si="572"/>
        <v>313438.59199500002</v>
      </c>
      <c r="AA176" s="9"/>
      <c r="AB176" s="9"/>
      <c r="AC176" s="9">
        <f>HPF1516RSG</f>
        <v>422242.51963499998</v>
      </c>
      <c r="AD176" s="9"/>
      <c r="AE176" s="9"/>
      <c r="AF176" s="9"/>
      <c r="AG176" s="9">
        <f t="shared" si="602"/>
        <v>466439.85575400002</v>
      </c>
      <c r="AH176" s="9">
        <f t="shared" si="527"/>
        <v>466439.85575400002</v>
      </c>
      <c r="AI176" s="9"/>
      <c r="AJ176" s="9"/>
      <c r="AK176" s="9"/>
      <c r="AL176" s="9">
        <f>F176/F175*AK175</f>
        <v>239667.93731545945</v>
      </c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>
        <f t="shared" ref="AX176" si="673">AW175</f>
        <v>693.23</v>
      </c>
      <c r="AY176" s="10">
        <f t="shared" si="570"/>
        <v>12745014.550380461</v>
      </c>
      <c r="AZ176" s="10">
        <f t="shared" si="571"/>
        <v>28852105.917257458</v>
      </c>
      <c r="BA176" s="26">
        <f>VLOOKUP(A176,[7]Sheet1!$A$1:$P$742,16,FALSE)</f>
        <v>28852105.917258002</v>
      </c>
      <c r="BB176" s="26" t="b">
        <f t="shared" si="574"/>
        <v>1</v>
      </c>
      <c r="BC176" s="9"/>
      <c r="BD176" s="9">
        <f>I176+L176+Q176</f>
        <v>16107091.366876999</v>
      </c>
      <c r="BE176" s="9"/>
      <c r="BF176" s="9"/>
      <c r="BG176" s="9"/>
      <c r="BH176" s="9"/>
      <c r="BI176" s="9">
        <f>W176+Z176+AC176+AH176+AI176+AL176+AN176+AX176</f>
        <v>12745014.550380461</v>
      </c>
      <c r="BJ176" s="9"/>
      <c r="BK176" s="9"/>
      <c r="BL176" s="9"/>
    </row>
    <row r="177" spans="1:64" s="15" customFormat="1" x14ac:dyDescent="0.25">
      <c r="A177" s="12" t="s">
        <v>351</v>
      </c>
      <c r="B177" s="12" t="s">
        <v>352</v>
      </c>
      <c r="C177" s="12" t="s">
        <v>302</v>
      </c>
      <c r="D177" s="12"/>
      <c r="E177" s="12"/>
      <c r="F177" s="38">
        <f>VLOOKUP(A177,[1]Sheet1!$A$6:$C$740,3,FALSE)</f>
        <v>108698505.357471</v>
      </c>
      <c r="G177" s="12"/>
      <c r="H177" s="13">
        <f>UTFUND1516BL</f>
        <v>51038572.217665002</v>
      </c>
      <c r="I177" s="13"/>
      <c r="J177" s="13"/>
      <c r="K177" s="13">
        <f t="shared" ref="K177:K240" si="674">CTFREEZE11516BL</f>
        <v>837997.829149</v>
      </c>
      <c r="L177" s="13">
        <f t="shared" si="526"/>
        <v>837997.829149</v>
      </c>
      <c r="M177" s="13">
        <f>EIF1516BL</f>
        <v>4820902.1221240005</v>
      </c>
      <c r="N177" s="13"/>
      <c r="O177" s="13"/>
      <c r="P177" s="13"/>
      <c r="Q177" s="13"/>
      <c r="R177" s="13">
        <f>LLFA1516BL</f>
        <v>54539.222618</v>
      </c>
      <c r="S177" s="13">
        <f>LDHR1516BL</f>
        <v>1555968.325921</v>
      </c>
      <c r="T177" s="14">
        <f t="shared" si="568"/>
        <v>58307979.717477001</v>
      </c>
      <c r="U177" s="13">
        <f>LWP1516RSG</f>
        <v>1005321.8312510001</v>
      </c>
      <c r="V177" s="13">
        <f>UTFUND1516RSG</f>
        <v>40583675.821030997</v>
      </c>
      <c r="W177" s="13"/>
      <c r="X177" s="13"/>
      <c r="Y177" s="13">
        <f t="shared" ref="Y177:Y240" si="675">CTFREEZE11516RSG</f>
        <v>1164287.444532</v>
      </c>
      <c r="Z177" s="13">
        <f t="shared" si="572"/>
        <v>1164287.444532</v>
      </c>
      <c r="AA177" s="13">
        <f>EIF1516RSG</f>
        <v>4938374.3842759999</v>
      </c>
      <c r="AB177" s="13"/>
      <c r="AC177" s="13"/>
      <c r="AD177" s="13">
        <f>LLFA1516RSG</f>
        <v>74396.683971000006</v>
      </c>
      <c r="AE177" s="13">
        <f>LDHR1516RSG</f>
        <v>2214241.7057210002</v>
      </c>
      <c r="AF177" s="13"/>
      <c r="AG177" s="13">
        <f t="shared" ref="AG177:AG208" si="676">CTFREEZE21516RSG</f>
        <v>1575859.1442460001</v>
      </c>
      <c r="AH177" s="13">
        <f t="shared" si="527"/>
        <v>1575859.1442460001</v>
      </c>
      <c r="AI177" s="13"/>
      <c r="AJ177" s="13"/>
      <c r="AK177" s="13"/>
      <c r="AL177" s="13">
        <f>F177/F175*AK175</f>
        <v>809714.06268454052</v>
      </c>
      <c r="AM177" s="13"/>
      <c r="AN177" s="13"/>
      <c r="AO177" s="13"/>
      <c r="AP177" s="13">
        <f t="shared" si="533"/>
        <v>878558</v>
      </c>
      <c r="AQ177" s="13"/>
      <c r="AR177" s="13">
        <f t="shared" si="534"/>
        <v>344544</v>
      </c>
      <c r="AS177" s="13"/>
      <c r="AT177" s="13">
        <f t="shared" ref="AT177" si="677">AS175</f>
        <v>50165</v>
      </c>
      <c r="AU177" s="13"/>
      <c r="AV177" s="13">
        <f t="shared" si="535"/>
        <v>9232.5479369999994</v>
      </c>
      <c r="AW177" s="13"/>
      <c r="AX177" s="13"/>
      <c r="AY177" s="14">
        <f t="shared" si="570"/>
        <v>53648370.625649542</v>
      </c>
      <c r="AZ177" s="14">
        <f t="shared" si="571"/>
        <v>111956350.34312654</v>
      </c>
      <c r="BA177" s="26">
        <f>VLOOKUP(A177,[7]Sheet1!$A$1:$P$742,16,FALSE)</f>
        <v>112024213.195191</v>
      </c>
      <c r="BB177" s="26" t="b">
        <f t="shared" si="574"/>
        <v>0</v>
      </c>
      <c r="BC177" s="13">
        <f>H177+L177+M177+R177+S177</f>
        <v>58307979.717477001</v>
      </c>
      <c r="BD177" s="13"/>
      <c r="BE177" s="13"/>
      <c r="BF177" s="13"/>
      <c r="BG177" s="13"/>
      <c r="BH177" s="13">
        <f>U177+V177+Z177+AA177+AD177+AE177+AH177+AI177+AJ177+AL177+AN177+AP177+AR177+AT177+AV177</f>
        <v>53648370.625649542</v>
      </c>
      <c r="BI177" s="13"/>
      <c r="BJ177" s="13"/>
      <c r="BK177" s="13"/>
      <c r="BL177" s="13"/>
    </row>
    <row r="178" spans="1:64" x14ac:dyDescent="0.25">
      <c r="A178" s="1" t="s">
        <v>353</v>
      </c>
      <c r="B178" s="1" t="s">
        <v>354</v>
      </c>
      <c r="C178" s="1"/>
      <c r="D178" s="1" t="s">
        <v>302</v>
      </c>
      <c r="E178" s="1"/>
      <c r="F178" s="4">
        <f>VLOOKUP(A178,[1]Sheet1!$A$6:$C$740,3,FALSE)</f>
        <v>66767694.356169</v>
      </c>
      <c r="G178" s="1"/>
      <c r="H178" s="5">
        <f>UTFUND1516BL</f>
        <v>22176713.164692</v>
      </c>
      <c r="I178" s="5">
        <f>LTFUND1516BL</f>
        <v>8008701.5502469996</v>
      </c>
      <c r="K178" s="5">
        <f t="shared" si="674"/>
        <v>1072993.210067</v>
      </c>
      <c r="L178" s="5">
        <f t="shared" si="526"/>
        <v>1072993.210067</v>
      </c>
      <c r="M178" s="5">
        <f>EIF1516BL</f>
        <v>2616224.392614</v>
      </c>
      <c r="Q178" s="5">
        <f>HPF1516BL</f>
        <v>206360.396973</v>
      </c>
      <c r="R178" s="5">
        <f>LLFA1516BL</f>
        <v>51633.784578999999</v>
      </c>
      <c r="S178" s="5">
        <f>LDHR1516BL</f>
        <v>1877656.35029</v>
      </c>
      <c r="T178" s="6">
        <f t="shared" si="568"/>
        <v>36010282.849462003</v>
      </c>
      <c r="U178" s="5">
        <f>LWP1516RSG</f>
        <v>363977.894937</v>
      </c>
      <c r="V178" s="5">
        <f>UTFUND1516RSG</f>
        <v>17706811.150814001</v>
      </c>
      <c r="W178" s="5">
        <f>LTFUND1516RSG</f>
        <v>5812925.8870569998</v>
      </c>
      <c r="Y178" s="5">
        <f t="shared" si="675"/>
        <v>1490782.5284200001</v>
      </c>
      <c r="Z178" s="5">
        <f t="shared" si="572"/>
        <v>1490782.5284200001</v>
      </c>
      <c r="AA178" s="5">
        <f>EIF1516RSG</f>
        <v>2679974.6596619999</v>
      </c>
      <c r="AC178" s="5">
        <f>HPF1516RSG</f>
        <v>281495.201818</v>
      </c>
      <c r="AD178" s="5">
        <f>LLFA1516RSG</f>
        <v>70433.390304999994</v>
      </c>
      <c r="AE178" s="5">
        <f>LDHR1516RSG</f>
        <v>2672024.1862010001</v>
      </c>
      <c r="AG178" s="5">
        <f t="shared" si="676"/>
        <v>1049890</v>
      </c>
      <c r="AH178" s="5">
        <f t="shared" si="527"/>
        <v>1049890</v>
      </c>
      <c r="AJ178" s="5">
        <f t="shared" ref="AJ178:AJ239" si="678">CRC1516RSG</f>
        <v>-94536</v>
      </c>
      <c r="AO178" s="5">
        <f>VLOOKUP(A178,[3]careact_v3!$A$1:$D$154,4,FALSE)</f>
        <v>742073</v>
      </c>
      <c r="AP178" s="5">
        <f t="shared" si="528"/>
        <v>742073</v>
      </c>
      <c r="AQ178" s="5">
        <f>VLOOKUP(A178,[3]careact_v3!$A$1:$D$154,3,FALSE)</f>
        <v>508431</v>
      </c>
      <c r="AR178" s="5">
        <f t="shared" si="529"/>
        <v>508431</v>
      </c>
      <c r="AS178" s="5">
        <f>VLOOKUP(A178,[4]FWMA!$A$1:$C$153,3,FALSE)</f>
        <v>33951</v>
      </c>
      <c r="AT178" s="5">
        <f t="shared" ref="AT178" si="679">AS178</f>
        <v>33951</v>
      </c>
      <c r="AU178" s="5">
        <f>VLOOKUP(A178,[5]SUDS2!$A$1:$C$153,3,FALSE)</f>
        <v>9232.5479369999994</v>
      </c>
      <c r="AV178" s="5">
        <f t="shared" si="530"/>
        <v>9232.5479369999994</v>
      </c>
      <c r="AW178" s="5">
        <f>VLOOKUP(A178,[6]COFA!$A$1:$C$327,3,FALSE)</f>
        <v>693.23</v>
      </c>
      <c r="AX178" s="5">
        <f t="shared" ref="AX178" si="680">AW178</f>
        <v>693.23</v>
      </c>
      <c r="AY178" s="6">
        <f t="shared" si="570"/>
        <v>33328159.677150998</v>
      </c>
      <c r="AZ178" s="6">
        <f t="shared" si="571"/>
        <v>69338442.526612997</v>
      </c>
      <c r="BA178" s="26">
        <f>VLOOKUP(A178,[7]Sheet1!$A$1:$P$742,16,FALSE)</f>
        <v>69406305.378674001</v>
      </c>
      <c r="BB178" s="26" t="b">
        <f t="shared" si="574"/>
        <v>0</v>
      </c>
      <c r="BC178" s="5">
        <f t="shared" ref="BC178" si="681">BC180</f>
        <v>27516390.712308999</v>
      </c>
      <c r="BD178" s="5">
        <f t="shared" si="531"/>
        <v>8493892.1371529996</v>
      </c>
      <c r="BH178" s="5">
        <f t="shared" ref="BH178" si="682">BH180</f>
        <v>26574199.906939998</v>
      </c>
      <c r="BI178" s="5">
        <f t="shared" si="532"/>
        <v>6753959.770211</v>
      </c>
    </row>
    <row r="179" spans="1:64" s="11" customFormat="1" x14ac:dyDescent="0.25">
      <c r="A179" s="8" t="s">
        <v>355</v>
      </c>
      <c r="B179" s="8" t="s">
        <v>356</v>
      </c>
      <c r="C179" s="8" t="s">
        <v>302</v>
      </c>
      <c r="D179" s="8"/>
      <c r="E179" s="8"/>
      <c r="F179" s="37">
        <f>VLOOKUP(A179,[1]Sheet1!$A$6:$C$740,3,FALSE)</f>
        <v>17262699.805982001</v>
      </c>
      <c r="G179" s="8"/>
      <c r="H179" s="9"/>
      <c r="I179" s="9">
        <f>LTFUND1516BL</f>
        <v>8008701.5502469996</v>
      </c>
      <c r="J179" s="9"/>
      <c r="K179" s="9">
        <f t="shared" si="674"/>
        <v>278830.18993300002</v>
      </c>
      <c r="L179" s="9">
        <f t="shared" ref="L179:L242" si="683">K179</f>
        <v>278830.18993300002</v>
      </c>
      <c r="M179" s="9"/>
      <c r="N179" s="9"/>
      <c r="O179" s="9"/>
      <c r="P179" s="9"/>
      <c r="Q179" s="9">
        <f>HPF1516BL</f>
        <v>206360.396973</v>
      </c>
      <c r="R179" s="9"/>
      <c r="S179" s="9"/>
      <c r="T179" s="10">
        <f t="shared" si="568"/>
        <v>8493892.1371529996</v>
      </c>
      <c r="U179" s="9"/>
      <c r="V179" s="9"/>
      <c r="W179" s="9">
        <f>LTFUND1516RSG</f>
        <v>5812925.8870569998</v>
      </c>
      <c r="X179" s="9"/>
      <c r="Y179" s="9">
        <f t="shared" si="675"/>
        <v>387397.76882900001</v>
      </c>
      <c r="Z179" s="9">
        <f t="shared" si="572"/>
        <v>387397.76882900001</v>
      </c>
      <c r="AA179" s="9"/>
      <c r="AB179" s="9"/>
      <c r="AC179" s="9">
        <f>HPF1516RSG</f>
        <v>281495.201818</v>
      </c>
      <c r="AD179" s="9"/>
      <c r="AE179" s="9"/>
      <c r="AF179" s="9"/>
      <c r="AG179" s="9">
        <f t="shared" si="676"/>
        <v>271447.68250699999</v>
      </c>
      <c r="AH179" s="9">
        <f t="shared" ref="AH179:AH228" si="684">AG179</f>
        <v>271447.68250699999</v>
      </c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>
        <f t="shared" ref="AX179" si="685">AW178</f>
        <v>693.23</v>
      </c>
      <c r="AY179" s="10">
        <f t="shared" si="570"/>
        <v>6753959.770211</v>
      </c>
      <c r="AZ179" s="10">
        <f t="shared" si="571"/>
        <v>15247851.907364</v>
      </c>
      <c r="BA179" s="26">
        <f>VLOOKUP(A179,[7]Sheet1!$A$1:$P$742,16,FALSE)</f>
        <v>15247851.907364</v>
      </c>
      <c r="BB179" s="26" t="b">
        <f t="shared" si="574"/>
        <v>1</v>
      </c>
      <c r="BC179" s="9"/>
      <c r="BD179" s="9">
        <f>I179+L179+Q179</f>
        <v>8493892.1371529996</v>
      </c>
      <c r="BE179" s="9"/>
      <c r="BF179" s="9"/>
      <c r="BG179" s="9"/>
      <c r="BH179" s="9"/>
      <c r="BI179" s="9">
        <f>W179+Z179+AC179+AH179+AI179+AL179+AN179+AX179</f>
        <v>6753959.770211</v>
      </c>
      <c r="BJ179" s="9"/>
      <c r="BK179" s="9"/>
      <c r="BL179" s="9"/>
    </row>
    <row r="180" spans="1:64" s="15" customFormat="1" x14ac:dyDescent="0.25">
      <c r="A180" s="12" t="s">
        <v>357</v>
      </c>
      <c r="B180" s="12" t="s">
        <v>358</v>
      </c>
      <c r="C180" s="12" t="s">
        <v>302</v>
      </c>
      <c r="D180" s="12"/>
      <c r="E180" s="12"/>
      <c r="F180" s="38">
        <f>VLOOKUP(A180,[1]Sheet1!$A$6:$C$740,3,FALSE)</f>
        <v>49504994.550186001</v>
      </c>
      <c r="G180" s="12"/>
      <c r="H180" s="13">
        <f>UTFUND1516BL</f>
        <v>22176713.164692</v>
      </c>
      <c r="I180" s="13"/>
      <c r="J180" s="13"/>
      <c r="K180" s="13">
        <f t="shared" si="674"/>
        <v>794163.02013399999</v>
      </c>
      <c r="L180" s="13">
        <f t="shared" si="683"/>
        <v>794163.02013399999</v>
      </c>
      <c r="M180" s="13">
        <f>EIF1516BL</f>
        <v>2616224.392614</v>
      </c>
      <c r="N180" s="13"/>
      <c r="O180" s="13"/>
      <c r="P180" s="13"/>
      <c r="Q180" s="13"/>
      <c r="R180" s="13">
        <f>LLFA1516BL</f>
        <v>51633.784578999999</v>
      </c>
      <c r="S180" s="13">
        <f>LDHR1516BL</f>
        <v>1877656.35029</v>
      </c>
      <c r="T180" s="14">
        <f t="shared" si="568"/>
        <v>27516390.712308995</v>
      </c>
      <c r="U180" s="13">
        <f>LWP1516RSG</f>
        <v>363977.894937</v>
      </c>
      <c r="V180" s="13">
        <f>UTFUND1516RSG</f>
        <v>17706811.150814001</v>
      </c>
      <c r="W180" s="13"/>
      <c r="X180" s="13"/>
      <c r="Y180" s="13">
        <f t="shared" si="675"/>
        <v>1103384.7595909999</v>
      </c>
      <c r="Z180" s="13">
        <f t="shared" si="572"/>
        <v>1103384.7595909999</v>
      </c>
      <c r="AA180" s="13">
        <f>EIF1516RSG</f>
        <v>2679974.6596619999</v>
      </c>
      <c r="AB180" s="13"/>
      <c r="AC180" s="13"/>
      <c r="AD180" s="13">
        <f>LLFA1516RSG</f>
        <v>70433.390304999994</v>
      </c>
      <c r="AE180" s="13">
        <f>LDHR1516RSG</f>
        <v>2672024.1862010001</v>
      </c>
      <c r="AF180" s="13"/>
      <c r="AG180" s="13">
        <f t="shared" si="676"/>
        <v>778442.31749299995</v>
      </c>
      <c r="AH180" s="13">
        <f t="shared" si="684"/>
        <v>778442.31749299995</v>
      </c>
      <c r="AI180" s="13"/>
      <c r="AJ180" s="13">
        <f t="shared" si="678"/>
        <v>-94536</v>
      </c>
      <c r="AK180" s="13"/>
      <c r="AL180" s="13"/>
      <c r="AM180" s="13"/>
      <c r="AN180" s="13"/>
      <c r="AO180" s="13"/>
      <c r="AP180" s="13">
        <f t="shared" si="533"/>
        <v>742073</v>
      </c>
      <c r="AQ180" s="13"/>
      <c r="AR180" s="13">
        <f t="shared" si="534"/>
        <v>508431</v>
      </c>
      <c r="AS180" s="13"/>
      <c r="AT180" s="13">
        <f t="shared" ref="AT180" si="686">AS178</f>
        <v>33951</v>
      </c>
      <c r="AU180" s="13"/>
      <c r="AV180" s="13">
        <f t="shared" si="535"/>
        <v>9232.5479369999994</v>
      </c>
      <c r="AW180" s="13"/>
      <c r="AX180" s="13"/>
      <c r="AY180" s="14">
        <f t="shared" si="570"/>
        <v>26574199.906939998</v>
      </c>
      <c r="AZ180" s="14">
        <f t="shared" si="571"/>
        <v>54090590.619248994</v>
      </c>
      <c r="BA180" s="26">
        <f>VLOOKUP(A180,[7]Sheet1!$A$1:$P$742,16,FALSE)</f>
        <v>54158453.471311003</v>
      </c>
      <c r="BB180" s="26" t="b">
        <f t="shared" si="574"/>
        <v>0</v>
      </c>
      <c r="BC180" s="13">
        <f>H180+L180+M180+R180+S180</f>
        <v>27516390.712308999</v>
      </c>
      <c r="BD180" s="13"/>
      <c r="BE180" s="13"/>
      <c r="BF180" s="13"/>
      <c r="BG180" s="13"/>
      <c r="BH180" s="13">
        <f>U180+V180+Z180+AA180+AD180+AE180+AH180+AI180+AJ180+AL180+AN180+AP180+AR180+AT180+AV180</f>
        <v>26574199.906939998</v>
      </c>
      <c r="BI180" s="13"/>
      <c r="BJ180" s="13"/>
      <c r="BK180" s="13"/>
      <c r="BL180" s="13"/>
    </row>
    <row r="181" spans="1:64" x14ac:dyDescent="0.25">
      <c r="A181" s="1" t="s">
        <v>359</v>
      </c>
      <c r="B181" s="1" t="s">
        <v>360</v>
      </c>
      <c r="C181" s="1"/>
      <c r="D181" s="1" t="s">
        <v>302</v>
      </c>
      <c r="E181" s="1"/>
      <c r="F181" s="4">
        <f>VLOOKUP(A181,[1]Sheet1!$A$6:$C$740,3,FALSE)</f>
        <v>53296281.836855002</v>
      </c>
      <c r="G181" s="1"/>
      <c r="H181" s="5">
        <f>UTFUND1516BL</f>
        <v>18517173.384399001</v>
      </c>
      <c r="I181" s="5">
        <f>LTFUND1516BL</f>
        <v>5509781.9125039997</v>
      </c>
      <c r="K181" s="5">
        <f t="shared" si="674"/>
        <v>1112446.9833239999</v>
      </c>
      <c r="L181" s="5">
        <f t="shared" si="683"/>
        <v>1112446.9833239999</v>
      </c>
      <c r="M181" s="5">
        <f>EIF1516BL</f>
        <v>2758547.545684</v>
      </c>
      <c r="Q181" s="5">
        <f>HPF1516BL</f>
        <v>166025.03080199999</v>
      </c>
      <c r="R181" s="5">
        <f>LLFA1516BL</f>
        <v>54788.260165</v>
      </c>
      <c r="S181" s="5">
        <f>LDHR1516BL</f>
        <v>3246478.3560529999</v>
      </c>
      <c r="T181" s="6">
        <f t="shared" si="568"/>
        <v>31365241.472930998</v>
      </c>
      <c r="U181" s="5">
        <f>LWP1516RSG</f>
        <v>543012.71961000003</v>
      </c>
      <c r="V181" s="5">
        <f>UTFUND1516RSG</f>
        <v>14545784.771165</v>
      </c>
      <c r="W181" s="5">
        <f>LTFUND1516RSG</f>
        <v>3999144.3944179998</v>
      </c>
      <c r="Y181" s="5">
        <f t="shared" si="675"/>
        <v>1545598.342071</v>
      </c>
      <c r="Z181" s="5">
        <f t="shared" si="572"/>
        <v>1545598.342071</v>
      </c>
      <c r="AA181" s="5">
        <f>EIF1516RSG</f>
        <v>2825765.8405670002</v>
      </c>
      <c r="AC181" s="5">
        <f>HPF1516RSG</f>
        <v>226473.92735300001</v>
      </c>
      <c r="AD181" s="5">
        <f>LLFA1516RSG</f>
        <v>74736.394857000007</v>
      </c>
      <c r="AE181" s="5">
        <f>LDHR1516RSG</f>
        <v>4619944.7976799998</v>
      </c>
      <c r="AG181" s="5">
        <f t="shared" si="676"/>
        <v>2180682</v>
      </c>
      <c r="AH181" s="5">
        <f t="shared" si="684"/>
        <v>2180682</v>
      </c>
      <c r="AJ181" s="5">
        <f t="shared" si="678"/>
        <v>-118622</v>
      </c>
      <c r="AO181" s="5">
        <f>VLOOKUP(A181,[3]careact_v3!$A$1:$D$154,4,FALSE)</f>
        <v>769506</v>
      </c>
      <c r="AP181" s="5">
        <f t="shared" ref="AP181:AP208" si="687">AO181</f>
        <v>769506</v>
      </c>
      <c r="AQ181" s="5">
        <f>VLOOKUP(A181,[3]careact_v3!$A$1:$D$154,3,FALSE)</f>
        <v>688970</v>
      </c>
      <c r="AR181" s="5">
        <f t="shared" ref="AR181:AR208" si="688">AQ181</f>
        <v>688970</v>
      </c>
      <c r="AS181" s="5">
        <f>VLOOKUP(A181,[4]FWMA!$A$1:$C$153,3,FALSE)</f>
        <v>51685</v>
      </c>
      <c r="AT181" s="5">
        <f t="shared" ref="AT181" si="689">AS181</f>
        <v>51685</v>
      </c>
      <c r="AU181" s="5">
        <f>VLOOKUP(A181,[5]SUDS2!$A$1:$C$153,3,FALSE)</f>
        <v>9232.5479369999994</v>
      </c>
      <c r="AV181" s="5">
        <f t="shared" ref="AV181:AV208" si="690">AU181</f>
        <v>9232.5479369999994</v>
      </c>
      <c r="AW181" s="5">
        <f>VLOOKUP(A181,[6]COFA!$A$1:$C$327,3,FALSE)</f>
        <v>693.23</v>
      </c>
      <c r="AX181" s="5">
        <f t="shared" ref="AX181" si="691">AW181</f>
        <v>693.23</v>
      </c>
      <c r="AY181" s="6">
        <f t="shared" si="570"/>
        <v>31962607.965658002</v>
      </c>
      <c r="AZ181" s="6">
        <f t="shared" si="571"/>
        <v>63327849.438588999</v>
      </c>
      <c r="BA181" s="26">
        <f>VLOOKUP(A181,[7]Sheet1!$A$1:$P$742,16,FALSE)</f>
        <v>63395712.290651001</v>
      </c>
      <c r="BB181" s="26" t="b">
        <f t="shared" si="574"/>
        <v>0</v>
      </c>
      <c r="BC181" s="5">
        <f t="shared" ref="BC181" si="692">BC183</f>
        <v>25421231.753760997</v>
      </c>
      <c r="BD181" s="5">
        <f t="shared" ref="BD181:BD208" si="693">BD182</f>
        <v>5944009.7191700004</v>
      </c>
      <c r="BH181" s="5">
        <f t="shared" ref="BH181" si="694">BH183</f>
        <v>26893494.613394003</v>
      </c>
      <c r="BI181" s="5">
        <f t="shared" ref="BI181:BI208" si="695">BI182</f>
        <v>5069113.352264001</v>
      </c>
    </row>
    <row r="182" spans="1:64" s="11" customFormat="1" x14ac:dyDescent="0.25">
      <c r="A182" s="8" t="s">
        <v>361</v>
      </c>
      <c r="B182" s="8" t="s">
        <v>362</v>
      </c>
      <c r="C182" s="8" t="s">
        <v>302</v>
      </c>
      <c r="D182" s="8"/>
      <c r="E182" s="8"/>
      <c r="F182" s="37">
        <f>VLOOKUP(A182,[1]Sheet1!$A$6:$C$740,3,FALSE)</f>
        <v>11491029.874245999</v>
      </c>
      <c r="G182" s="8"/>
      <c r="H182" s="9"/>
      <c r="I182" s="9">
        <f>LTFUND1516BL</f>
        <v>5509781.9125039997</v>
      </c>
      <c r="J182" s="9"/>
      <c r="K182" s="9">
        <f t="shared" si="674"/>
        <v>268202.77586400002</v>
      </c>
      <c r="L182" s="9">
        <f t="shared" si="683"/>
        <v>268202.77586400002</v>
      </c>
      <c r="M182" s="9"/>
      <c r="N182" s="9"/>
      <c r="O182" s="9"/>
      <c r="P182" s="9"/>
      <c r="Q182" s="9">
        <f>HPF1516BL</f>
        <v>166025.03080199999</v>
      </c>
      <c r="R182" s="9"/>
      <c r="S182" s="9"/>
      <c r="T182" s="10">
        <f t="shared" si="568"/>
        <v>5944009.7191700004</v>
      </c>
      <c r="U182" s="9"/>
      <c r="V182" s="9"/>
      <c r="W182" s="9">
        <f>LTFUND1516RSG</f>
        <v>3999144.3944179998</v>
      </c>
      <c r="X182" s="9"/>
      <c r="Y182" s="9">
        <f t="shared" si="675"/>
        <v>372632.37882599997</v>
      </c>
      <c r="Z182" s="9">
        <f t="shared" si="572"/>
        <v>372632.37882599997</v>
      </c>
      <c r="AA182" s="9"/>
      <c r="AB182" s="9"/>
      <c r="AC182" s="9">
        <f>HPF1516RSG</f>
        <v>226473.92735300001</v>
      </c>
      <c r="AD182" s="9"/>
      <c r="AE182" s="9"/>
      <c r="AF182" s="9"/>
      <c r="AG182" s="9">
        <f t="shared" si="676"/>
        <v>470169.42166699999</v>
      </c>
      <c r="AH182" s="9">
        <f t="shared" si="684"/>
        <v>470169.42166699999</v>
      </c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>
        <f t="shared" ref="AX182" si="696">AW181</f>
        <v>693.23</v>
      </c>
      <c r="AY182" s="10">
        <f t="shared" si="570"/>
        <v>5069113.352264001</v>
      </c>
      <c r="AZ182" s="10">
        <f t="shared" si="571"/>
        <v>11013123.071434002</v>
      </c>
      <c r="BA182" s="26">
        <f>VLOOKUP(A182,[7]Sheet1!$A$1:$P$742,16,FALSE)</f>
        <v>11013123.071433</v>
      </c>
      <c r="BB182" s="26" t="b">
        <f t="shared" si="574"/>
        <v>1</v>
      </c>
      <c r="BC182" s="9"/>
      <c r="BD182" s="9">
        <f>I182+L182+Q182</f>
        <v>5944009.7191700004</v>
      </c>
      <c r="BE182" s="9"/>
      <c r="BF182" s="9"/>
      <c r="BG182" s="9"/>
      <c r="BH182" s="9"/>
      <c r="BI182" s="9">
        <f>W182+Z182+AC182+AH182+AI182+AL182+AN182+AX182</f>
        <v>5069113.352264001</v>
      </c>
      <c r="BJ182" s="9"/>
      <c r="BK182" s="9"/>
      <c r="BL182" s="9"/>
    </row>
    <row r="183" spans="1:64" s="15" customFormat="1" x14ac:dyDescent="0.25">
      <c r="A183" s="12" t="s">
        <v>363</v>
      </c>
      <c r="B183" s="12" t="s">
        <v>364</v>
      </c>
      <c r="C183" s="12" t="s">
        <v>302</v>
      </c>
      <c r="D183" s="12"/>
      <c r="E183" s="12"/>
      <c r="F183" s="38">
        <f>VLOOKUP(A183,[1]Sheet1!$A$6:$C$740,3,FALSE)</f>
        <v>41805251.962609999</v>
      </c>
      <c r="G183" s="12"/>
      <c r="H183" s="13">
        <f>UTFUND1516BL</f>
        <v>18517173.384399001</v>
      </c>
      <c r="I183" s="13"/>
      <c r="J183" s="13"/>
      <c r="K183" s="13">
        <f t="shared" si="674"/>
        <v>844244.20745999995</v>
      </c>
      <c r="L183" s="13">
        <f t="shared" si="683"/>
        <v>844244.20745999995</v>
      </c>
      <c r="M183" s="13">
        <f>EIF1516BL</f>
        <v>2758547.545684</v>
      </c>
      <c r="N183" s="13"/>
      <c r="O183" s="13"/>
      <c r="P183" s="13"/>
      <c r="Q183" s="13"/>
      <c r="R183" s="13">
        <f>LLFA1516BL</f>
        <v>54788.260165</v>
      </c>
      <c r="S183" s="13">
        <f>LDHR1516BL</f>
        <v>3246478.3560529999</v>
      </c>
      <c r="T183" s="14">
        <f t="shared" si="568"/>
        <v>25421231.753761001</v>
      </c>
      <c r="U183" s="13">
        <f>LWP1516RSG</f>
        <v>543012.71961000003</v>
      </c>
      <c r="V183" s="13">
        <f>UTFUND1516RSG</f>
        <v>14545784.771165</v>
      </c>
      <c r="W183" s="13"/>
      <c r="X183" s="13"/>
      <c r="Y183" s="13">
        <f t="shared" si="675"/>
        <v>1172965.963245</v>
      </c>
      <c r="Z183" s="13">
        <f t="shared" si="572"/>
        <v>1172965.963245</v>
      </c>
      <c r="AA183" s="13">
        <f>EIF1516RSG</f>
        <v>2825765.8405670002</v>
      </c>
      <c r="AB183" s="13"/>
      <c r="AC183" s="13"/>
      <c r="AD183" s="13">
        <f>LLFA1516RSG</f>
        <v>74736.394857000007</v>
      </c>
      <c r="AE183" s="13">
        <f>LDHR1516RSG</f>
        <v>4619944.7976799998</v>
      </c>
      <c r="AF183" s="13"/>
      <c r="AG183" s="13">
        <f t="shared" si="676"/>
        <v>1710512.5783330002</v>
      </c>
      <c r="AH183" s="13">
        <f t="shared" si="684"/>
        <v>1710512.5783330002</v>
      </c>
      <c r="AI183" s="13"/>
      <c r="AJ183" s="13">
        <f t="shared" si="678"/>
        <v>-118622</v>
      </c>
      <c r="AK183" s="13"/>
      <c r="AL183" s="13"/>
      <c r="AM183" s="13"/>
      <c r="AN183" s="13"/>
      <c r="AO183" s="13"/>
      <c r="AP183" s="13">
        <f t="shared" ref="AP183:AP210" si="697">AO181</f>
        <v>769506</v>
      </c>
      <c r="AQ183" s="13"/>
      <c r="AR183" s="13">
        <f t="shared" ref="AR183:AR210" si="698">AQ181</f>
        <v>688970</v>
      </c>
      <c r="AS183" s="13"/>
      <c r="AT183" s="13">
        <f t="shared" ref="AT183" si="699">AS181</f>
        <v>51685</v>
      </c>
      <c r="AU183" s="13"/>
      <c r="AV183" s="13">
        <f t="shared" ref="AV183:AV210" si="700">AU181</f>
        <v>9232.5479369999994</v>
      </c>
      <c r="AW183" s="13"/>
      <c r="AX183" s="13"/>
      <c r="AY183" s="14">
        <f t="shared" si="570"/>
        <v>26893494.613394003</v>
      </c>
      <c r="AZ183" s="14">
        <f t="shared" si="571"/>
        <v>52314726.367155001</v>
      </c>
      <c r="BA183" s="26">
        <f>VLOOKUP(A183,[7]Sheet1!$A$1:$P$742,16,FALSE)</f>
        <v>52382589.219218001</v>
      </c>
      <c r="BB183" s="26" t="b">
        <f t="shared" si="574"/>
        <v>0</v>
      </c>
      <c r="BC183" s="13">
        <f>H183+L183+M183+R183+S183</f>
        <v>25421231.753760997</v>
      </c>
      <c r="BD183" s="13"/>
      <c r="BE183" s="13"/>
      <c r="BF183" s="13"/>
      <c r="BG183" s="13"/>
      <c r="BH183" s="13">
        <f>U183+V183+Z183+AA183+AD183+AE183+AH183+AI183+AJ183+AL183+AN183+AP183+AR183+AT183+AV183</f>
        <v>26893494.613394003</v>
      </c>
      <c r="BI183" s="13"/>
      <c r="BJ183" s="13"/>
      <c r="BK183" s="13"/>
      <c r="BL183" s="13"/>
    </row>
    <row r="184" spans="1:64" x14ac:dyDescent="0.25">
      <c r="A184" s="1" t="s">
        <v>365</v>
      </c>
      <c r="B184" s="1" t="s">
        <v>366</v>
      </c>
      <c r="C184" s="1"/>
      <c r="D184" s="1" t="s">
        <v>302</v>
      </c>
      <c r="E184" s="1"/>
      <c r="F184" s="4">
        <f>VLOOKUP(A184,[1]Sheet1!$A$6:$C$740,3,FALSE)</f>
        <v>80565955.764173001</v>
      </c>
      <c r="G184" s="1"/>
      <c r="H184" s="5">
        <f>UTFUND1516BL</f>
        <v>26638261.706946</v>
      </c>
      <c r="I184" s="5">
        <f>LTFUND1516BL</f>
        <v>8637330.8053220008</v>
      </c>
      <c r="K184" s="5">
        <f t="shared" si="674"/>
        <v>1144654.594112</v>
      </c>
      <c r="L184" s="5">
        <f t="shared" si="683"/>
        <v>1144654.594112</v>
      </c>
      <c r="M184" s="5">
        <f>EIF1516BL</f>
        <v>3669685.93469</v>
      </c>
      <c r="Q184" s="5">
        <f>HPF1516BL</f>
        <v>190470.55633699999</v>
      </c>
      <c r="R184" s="5">
        <f>LLFA1516BL</f>
        <v>52505.415991000002</v>
      </c>
      <c r="S184" s="5">
        <f>LDHR1516BL</f>
        <v>2526020.2060150001</v>
      </c>
      <c r="T184" s="6">
        <f t="shared" si="568"/>
        <v>42858929.219412997</v>
      </c>
      <c r="U184" s="5">
        <f>LWP1516RSG</f>
        <v>637429.45067399996</v>
      </c>
      <c r="V184" s="5">
        <f>UTFUND1516RSG</f>
        <v>21068871.400892001</v>
      </c>
      <c r="W184" s="5">
        <f>LTFUND1516RSG</f>
        <v>6269201.5076749995</v>
      </c>
      <c r="Y184" s="5">
        <f t="shared" si="675"/>
        <v>1590346.568801</v>
      </c>
      <c r="Z184" s="5">
        <f t="shared" si="572"/>
        <v>1590346.568801</v>
      </c>
      <c r="AA184" s="5">
        <f>EIF1516RSG</f>
        <v>3759106.1919809999</v>
      </c>
      <c r="AC184" s="5">
        <f>HPF1516RSG</f>
        <v>259819.948416</v>
      </c>
      <c r="AD184" s="5">
        <f>LLFA1516RSG</f>
        <v>71622.378404999996</v>
      </c>
      <c r="AE184" s="5">
        <f>LDHR1516RSG</f>
        <v>3594687.1131469999</v>
      </c>
      <c r="AG184" s="5">
        <f t="shared" si="676"/>
        <v>2256682</v>
      </c>
      <c r="AH184" s="5">
        <f t="shared" si="684"/>
        <v>2256682</v>
      </c>
      <c r="AK184" s="5">
        <f>VLOOKUP(A184,[2]CTF1516!$A$1:$C$235,3,FALSE)</f>
        <v>1149301</v>
      </c>
      <c r="AL184" s="5">
        <f t="shared" ref="AL184" si="701">SUM(AL185:AL186)</f>
        <v>1149301</v>
      </c>
      <c r="AO184" s="5">
        <f>VLOOKUP(A184,[3]careact_v3!$A$1:$D$154,4,FALSE)</f>
        <v>796612</v>
      </c>
      <c r="AP184" s="5">
        <f t="shared" si="687"/>
        <v>796612</v>
      </c>
      <c r="AQ184" s="5">
        <f>VLOOKUP(A184,[3]careact_v3!$A$1:$D$154,3,FALSE)</f>
        <v>555102</v>
      </c>
      <c r="AR184" s="5">
        <f t="shared" si="688"/>
        <v>555102</v>
      </c>
      <c r="AS184" s="5">
        <f>VLOOKUP(A184,[4]FWMA!$A$1:$C$153,3,FALSE)</f>
        <v>38611</v>
      </c>
      <c r="AT184" s="5">
        <f t="shared" ref="AT184" si="702">AS184</f>
        <v>38611</v>
      </c>
      <c r="AU184" s="5">
        <f>VLOOKUP(A184,[5]SUDS2!$A$1:$C$153,3,FALSE)</f>
        <v>13848.821900000001</v>
      </c>
      <c r="AV184" s="5">
        <f t="shared" si="690"/>
        <v>13848.821900000001</v>
      </c>
      <c r="AW184" s="5">
        <f>VLOOKUP(A184,[6]COFA!$A$1:$C$327,3,FALSE)</f>
        <v>693.23</v>
      </c>
      <c r="AX184" s="5">
        <f t="shared" ref="AX184" si="703">AW184</f>
        <v>693.23</v>
      </c>
      <c r="AY184" s="6">
        <f t="shared" si="570"/>
        <v>42061934.611891001</v>
      </c>
      <c r="AZ184" s="6">
        <f t="shared" si="571"/>
        <v>84920863.831303999</v>
      </c>
      <c r="BA184" s="26">
        <f>VLOOKUP(A184,[7]Sheet1!$A$1:$P$742,16,FALSE)</f>
        <v>84996233.579404995</v>
      </c>
      <c r="BB184" s="26" t="b">
        <f t="shared" si="574"/>
        <v>0</v>
      </c>
      <c r="BC184" s="5">
        <f t="shared" ref="BC184" si="704">BC186</f>
        <v>33754072.843961999</v>
      </c>
      <c r="BD184" s="5">
        <f t="shared" si="693"/>
        <v>9104856.3754510023</v>
      </c>
      <c r="BH184" s="5">
        <f t="shared" ref="BH184" si="705">BH186</f>
        <v>34355287.40595068</v>
      </c>
      <c r="BI184" s="5">
        <f t="shared" si="695"/>
        <v>7706647.2059403211</v>
      </c>
    </row>
    <row r="185" spans="1:64" s="11" customFormat="1" x14ac:dyDescent="0.25">
      <c r="A185" s="8" t="s">
        <v>367</v>
      </c>
      <c r="B185" s="8" t="s">
        <v>368</v>
      </c>
      <c r="C185" s="8" t="s">
        <v>302</v>
      </c>
      <c r="D185" s="8"/>
      <c r="E185" s="8"/>
      <c r="F185" s="37">
        <f>VLOOKUP(A185,[1]Sheet1!$A$6:$C$740,3,FALSE)</f>
        <v>18734188.494210001</v>
      </c>
      <c r="G185" s="8"/>
      <c r="H185" s="9"/>
      <c r="I185" s="9">
        <f>LTFUND1516BL</f>
        <v>8637330.8053220008</v>
      </c>
      <c r="J185" s="9"/>
      <c r="K185" s="9">
        <f t="shared" si="674"/>
        <v>277055.01379200001</v>
      </c>
      <c r="L185" s="9">
        <f t="shared" si="683"/>
        <v>277055.01379200001</v>
      </c>
      <c r="M185" s="9"/>
      <c r="N185" s="9"/>
      <c r="O185" s="9"/>
      <c r="P185" s="9"/>
      <c r="Q185" s="9">
        <f>HPF1516BL</f>
        <v>190470.55633699999</v>
      </c>
      <c r="R185" s="9"/>
      <c r="S185" s="9"/>
      <c r="T185" s="10">
        <f t="shared" si="568"/>
        <v>9104856.3754510023</v>
      </c>
      <c r="U185" s="9"/>
      <c r="V185" s="9"/>
      <c r="W185" s="9">
        <f>LTFUND1516RSG</f>
        <v>6269201.5076749995</v>
      </c>
      <c r="X185" s="9"/>
      <c r="Y185" s="9">
        <f t="shared" si="675"/>
        <v>384931.39574100001</v>
      </c>
      <c r="Z185" s="9">
        <f t="shared" si="572"/>
        <v>384931.39574100001</v>
      </c>
      <c r="AA185" s="9"/>
      <c r="AB185" s="9"/>
      <c r="AC185" s="9">
        <f>HPF1516RSG</f>
        <v>259819.948416</v>
      </c>
      <c r="AD185" s="9"/>
      <c r="AE185" s="9"/>
      <c r="AF185" s="9"/>
      <c r="AG185" s="9">
        <f t="shared" si="676"/>
        <v>524751.49780700007</v>
      </c>
      <c r="AH185" s="9">
        <f t="shared" si="684"/>
        <v>524751.49780700007</v>
      </c>
      <c r="AI185" s="9"/>
      <c r="AJ185" s="9"/>
      <c r="AK185" s="9"/>
      <c r="AL185" s="9">
        <f>F185/F184*AK184</f>
        <v>267249.62630132167</v>
      </c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>
        <f t="shared" ref="AX185" si="706">AW184</f>
        <v>693.23</v>
      </c>
      <c r="AY185" s="10">
        <f t="shared" si="570"/>
        <v>7706647.2059403211</v>
      </c>
      <c r="AZ185" s="10">
        <f t="shared" si="571"/>
        <v>16811503.581391323</v>
      </c>
      <c r="BA185" s="26">
        <f>VLOOKUP(A185,[7]Sheet1!$A$1:$P$742,16,FALSE)</f>
        <v>16811503.581390999</v>
      </c>
      <c r="BB185" s="26" t="b">
        <f t="shared" si="574"/>
        <v>1</v>
      </c>
      <c r="BC185" s="9"/>
      <c r="BD185" s="9">
        <f>I185+L185+Q185</f>
        <v>9104856.3754510023</v>
      </c>
      <c r="BE185" s="9"/>
      <c r="BF185" s="9"/>
      <c r="BG185" s="9"/>
      <c r="BH185" s="9"/>
      <c r="BI185" s="9">
        <f>W185+Z185+AC185+AH185+AI185+AL185+AN185+AX185</f>
        <v>7706647.2059403211</v>
      </c>
      <c r="BJ185" s="9"/>
      <c r="BK185" s="9"/>
      <c r="BL185" s="9"/>
    </row>
    <row r="186" spans="1:64" s="15" customFormat="1" x14ac:dyDescent="0.25">
      <c r="A186" s="12" t="s">
        <v>369</v>
      </c>
      <c r="B186" s="12" t="s">
        <v>370</v>
      </c>
      <c r="C186" s="12" t="s">
        <v>302</v>
      </c>
      <c r="D186" s="12"/>
      <c r="E186" s="12"/>
      <c r="F186" s="38">
        <f>VLOOKUP(A186,[1]Sheet1!$A$6:$C$740,3,FALSE)</f>
        <v>61831767.269963004</v>
      </c>
      <c r="G186" s="12"/>
      <c r="H186" s="13">
        <f>UTFUND1516BL</f>
        <v>26638261.706946</v>
      </c>
      <c r="I186" s="13"/>
      <c r="J186" s="13"/>
      <c r="K186" s="13">
        <f t="shared" si="674"/>
        <v>867599.58031999995</v>
      </c>
      <c r="L186" s="13">
        <f t="shared" si="683"/>
        <v>867599.58031999995</v>
      </c>
      <c r="M186" s="13">
        <f>EIF1516BL</f>
        <v>3669685.93469</v>
      </c>
      <c r="N186" s="13"/>
      <c r="O186" s="13"/>
      <c r="P186" s="13"/>
      <c r="Q186" s="13"/>
      <c r="R186" s="13">
        <f>LLFA1516BL</f>
        <v>52505.415991000002</v>
      </c>
      <c r="S186" s="13">
        <f>LDHR1516BL</f>
        <v>2526020.2060150001</v>
      </c>
      <c r="T186" s="14">
        <f t="shared" si="568"/>
        <v>33754072.843961999</v>
      </c>
      <c r="U186" s="13">
        <f>LWP1516RSG</f>
        <v>637429.45067399996</v>
      </c>
      <c r="V186" s="13">
        <f>UTFUND1516RSG</f>
        <v>21068871.400892001</v>
      </c>
      <c r="W186" s="13"/>
      <c r="X186" s="13"/>
      <c r="Y186" s="13">
        <f t="shared" si="675"/>
        <v>1205415.1730599999</v>
      </c>
      <c r="Z186" s="13">
        <f t="shared" si="572"/>
        <v>1205415.1730599999</v>
      </c>
      <c r="AA186" s="13">
        <f>EIF1516RSG</f>
        <v>3759106.1919809999</v>
      </c>
      <c r="AB186" s="13"/>
      <c r="AC186" s="13"/>
      <c r="AD186" s="13">
        <f>LLFA1516RSG</f>
        <v>71622.378404999996</v>
      </c>
      <c r="AE186" s="13">
        <f>LDHR1516RSG</f>
        <v>3594687.1131469999</v>
      </c>
      <c r="AF186" s="13"/>
      <c r="AG186" s="13">
        <f t="shared" si="676"/>
        <v>1731930.5021930002</v>
      </c>
      <c r="AH186" s="13">
        <f t="shared" si="684"/>
        <v>1731930.5021930002</v>
      </c>
      <c r="AI186" s="13"/>
      <c r="AJ186" s="13"/>
      <c r="AK186" s="13"/>
      <c r="AL186" s="13">
        <f>F186/F184*AK184</f>
        <v>882051.37369867833</v>
      </c>
      <c r="AM186" s="13"/>
      <c r="AN186" s="13"/>
      <c r="AO186" s="13"/>
      <c r="AP186" s="13">
        <f t="shared" si="697"/>
        <v>796612</v>
      </c>
      <c r="AQ186" s="13"/>
      <c r="AR186" s="13">
        <f t="shared" si="698"/>
        <v>555102</v>
      </c>
      <c r="AS186" s="13"/>
      <c r="AT186" s="13">
        <f t="shared" ref="AT186" si="707">AS184</f>
        <v>38611</v>
      </c>
      <c r="AU186" s="13"/>
      <c r="AV186" s="13">
        <f t="shared" si="700"/>
        <v>13848.821900000001</v>
      </c>
      <c r="AW186" s="13"/>
      <c r="AX186" s="13"/>
      <c r="AY186" s="14">
        <f t="shared" si="570"/>
        <v>34355287.40595068</v>
      </c>
      <c r="AZ186" s="14">
        <f t="shared" si="571"/>
        <v>68109360.249912679</v>
      </c>
      <c r="BA186" s="26">
        <f>VLOOKUP(A186,[7]Sheet1!$A$1:$P$742,16,FALSE)</f>
        <v>68184729.998013005</v>
      </c>
      <c r="BB186" s="26" t="b">
        <f t="shared" si="574"/>
        <v>0</v>
      </c>
      <c r="BC186" s="13">
        <f>H186+L186+M186+R186+S186</f>
        <v>33754072.843961999</v>
      </c>
      <c r="BD186" s="13"/>
      <c r="BE186" s="13"/>
      <c r="BF186" s="13"/>
      <c r="BG186" s="13"/>
      <c r="BH186" s="13">
        <f>U186+V186+Z186+AA186+AD186+AE186+AH186+AI186+AJ186+AL186+AN186+AP186+AR186+AT186+AV186</f>
        <v>34355287.40595068</v>
      </c>
      <c r="BI186" s="13"/>
      <c r="BJ186" s="13"/>
      <c r="BK186" s="13"/>
      <c r="BL186" s="13"/>
    </row>
    <row r="187" spans="1:64" x14ac:dyDescent="0.25">
      <c r="A187" s="1" t="s">
        <v>371</v>
      </c>
      <c r="B187" s="1" t="s">
        <v>372</v>
      </c>
      <c r="C187" s="1"/>
      <c r="D187" s="1" t="s">
        <v>302</v>
      </c>
      <c r="E187" s="1"/>
      <c r="F187" s="4">
        <f>VLOOKUP(A187,[1]Sheet1!$A$6:$C$740,3,FALSE)</f>
        <v>84240566.303075001</v>
      </c>
      <c r="G187" s="1"/>
      <c r="H187" s="5">
        <f>UTFUND1516BL</f>
        <v>27167742.373009998</v>
      </c>
      <c r="I187" s="5">
        <f>LTFUND1516BL</f>
        <v>9856452.6784179993</v>
      </c>
      <c r="K187" s="5">
        <f t="shared" si="674"/>
        <v>982761.92632700002</v>
      </c>
      <c r="L187" s="5">
        <f t="shared" si="683"/>
        <v>982761.92632700002</v>
      </c>
      <c r="M187" s="5">
        <f>EIF1516BL</f>
        <v>3890864.606414</v>
      </c>
      <c r="Q187" s="5">
        <f>HPF1516BL</f>
        <v>215234.019806</v>
      </c>
      <c r="R187" s="5">
        <f>LLFA1516BL</f>
        <v>54165.666298999997</v>
      </c>
      <c r="S187" s="5">
        <f>LDHR1516BL</f>
        <v>2579528.4131919998</v>
      </c>
      <c r="T187" s="6">
        <f t="shared" si="568"/>
        <v>44746749.683465995</v>
      </c>
      <c r="U187" s="5">
        <f>LWP1516RSG</f>
        <v>538383.70293100004</v>
      </c>
      <c r="V187" s="5">
        <f>UTFUND1516RSG</f>
        <v>21599366.721400999</v>
      </c>
      <c r="W187" s="5">
        <f>LTFUND1516RSG</f>
        <v>7154072.1763019999</v>
      </c>
      <c r="Y187" s="5">
        <f t="shared" si="675"/>
        <v>1365418.0619399999</v>
      </c>
      <c r="Z187" s="5">
        <f t="shared" si="572"/>
        <v>1365418.0619399999</v>
      </c>
      <c r="AA187" s="5">
        <f>EIF1516RSG</f>
        <v>3985674.385884</v>
      </c>
      <c r="AC187" s="5">
        <f>HPF1516RSG</f>
        <v>293599.66704999999</v>
      </c>
      <c r="AD187" s="5">
        <f>LLFA1516RSG</f>
        <v>73887.117643000005</v>
      </c>
      <c r="AE187" s="5">
        <f>LDHR1516RSG</f>
        <v>3670832.6888350002</v>
      </c>
      <c r="AG187" s="5">
        <f t="shared" si="676"/>
        <v>1955657</v>
      </c>
      <c r="AH187" s="5">
        <f t="shared" si="684"/>
        <v>1955657</v>
      </c>
      <c r="AK187" s="5">
        <f>VLOOKUP(A187,[2]CTF1516!$A$1:$C$235,3,FALSE)</f>
        <v>997148</v>
      </c>
      <c r="AL187" s="5">
        <f t="shared" ref="AL187" si="708">SUM(AL188:AL189)</f>
        <v>997148</v>
      </c>
      <c r="AO187" s="5">
        <f>VLOOKUP(A187,[3]careact_v3!$A$1:$D$154,4,FALSE)</f>
        <v>764656</v>
      </c>
      <c r="AP187" s="5">
        <f t="shared" si="687"/>
        <v>764656</v>
      </c>
      <c r="AQ187" s="5">
        <f>VLOOKUP(A187,[3]careact_v3!$A$1:$D$154,3,FALSE)</f>
        <v>392743</v>
      </c>
      <c r="AR187" s="5">
        <f t="shared" si="688"/>
        <v>392743</v>
      </c>
      <c r="AS187" s="5">
        <f>VLOOKUP(A187,[4]FWMA!$A$1:$C$153,3,FALSE)</f>
        <v>48193</v>
      </c>
      <c r="AT187" s="5">
        <f t="shared" ref="AT187" si="709">AS187</f>
        <v>48193</v>
      </c>
      <c r="AU187" s="5">
        <f>VLOOKUP(A187,[5]SUDS2!$A$1:$C$153,3,FALSE)</f>
        <v>13848.821900000001</v>
      </c>
      <c r="AV187" s="5">
        <f t="shared" si="690"/>
        <v>13848.821900000001</v>
      </c>
      <c r="AW187" s="5">
        <f>VLOOKUP(A187,[6]COFA!$A$1:$C$327,3,FALSE)</f>
        <v>693.23</v>
      </c>
      <c r="AX187" s="5">
        <f t="shared" ref="AX187" si="710">AW187</f>
        <v>693.23</v>
      </c>
      <c r="AY187" s="6">
        <f t="shared" si="570"/>
        <v>42854173.573886</v>
      </c>
      <c r="AZ187" s="6">
        <f t="shared" si="571"/>
        <v>87600923.257351995</v>
      </c>
      <c r="BA187" s="26">
        <f>VLOOKUP(A187,[7]Sheet1!$A$1:$P$742,16,FALSE)</f>
        <v>87676293.005452007</v>
      </c>
      <c r="BB187" s="26" t="b">
        <f t="shared" si="574"/>
        <v>0</v>
      </c>
      <c r="BC187" s="5">
        <f t="shared" ref="BC187" si="711">BC189</f>
        <v>34427545.111638002</v>
      </c>
      <c r="BD187" s="5">
        <f t="shared" si="693"/>
        <v>10319204.571827998</v>
      </c>
      <c r="BH187" s="5">
        <f t="shared" ref="BH187" si="712">BH189</f>
        <v>34302215.93208079</v>
      </c>
      <c r="BI187" s="5">
        <f t="shared" si="695"/>
        <v>8551957.6418052055</v>
      </c>
    </row>
    <row r="188" spans="1:64" s="11" customFormat="1" x14ac:dyDescent="0.25">
      <c r="A188" s="8" t="s">
        <v>373</v>
      </c>
      <c r="B188" s="8" t="s">
        <v>374</v>
      </c>
      <c r="C188" s="8" t="s">
        <v>302</v>
      </c>
      <c r="D188" s="8"/>
      <c r="E188" s="8"/>
      <c r="F188" s="37">
        <f>VLOOKUP(A188,[1]Sheet1!$A$6:$C$740,3,FALSE)</f>
        <v>21673454.619327001</v>
      </c>
      <c r="G188" s="8"/>
      <c r="H188" s="9"/>
      <c r="I188" s="9">
        <f>LTFUND1516BL</f>
        <v>9856452.6784179993</v>
      </c>
      <c r="J188" s="9"/>
      <c r="K188" s="9">
        <f t="shared" si="674"/>
        <v>247517.87360399999</v>
      </c>
      <c r="L188" s="9">
        <f t="shared" si="683"/>
        <v>247517.87360399999</v>
      </c>
      <c r="M188" s="9"/>
      <c r="N188" s="9"/>
      <c r="O188" s="9"/>
      <c r="P188" s="9"/>
      <c r="Q188" s="9">
        <f>HPF1516BL</f>
        <v>215234.019806</v>
      </c>
      <c r="R188" s="9"/>
      <c r="S188" s="9"/>
      <c r="T188" s="10">
        <f t="shared" si="568"/>
        <v>10319204.571827998</v>
      </c>
      <c r="U188" s="9"/>
      <c r="V188" s="9"/>
      <c r="W188" s="9">
        <f>LTFUND1516RSG</f>
        <v>7154072.1763019999</v>
      </c>
      <c r="X188" s="9"/>
      <c r="Y188" s="9">
        <f t="shared" si="675"/>
        <v>343893.43565100001</v>
      </c>
      <c r="Z188" s="9">
        <f t="shared" si="572"/>
        <v>343893.43565100001</v>
      </c>
      <c r="AA188" s="9"/>
      <c r="AB188" s="9"/>
      <c r="AC188" s="9">
        <f>HPF1516RSG</f>
        <v>293599.66704999999</v>
      </c>
      <c r="AD188" s="9"/>
      <c r="AE188" s="9"/>
      <c r="AF188" s="9"/>
      <c r="AG188" s="9">
        <f t="shared" si="676"/>
        <v>503152.40151600004</v>
      </c>
      <c r="AH188" s="9">
        <f t="shared" si="684"/>
        <v>503152.40151600004</v>
      </c>
      <c r="AI188" s="9"/>
      <c r="AJ188" s="9"/>
      <c r="AK188" s="9"/>
      <c r="AL188" s="9">
        <f>F188/F187*AK187</f>
        <v>256546.73128620454</v>
      </c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>
        <f t="shared" ref="AX188" si="713">AW187</f>
        <v>693.23</v>
      </c>
      <c r="AY188" s="10">
        <f t="shared" si="570"/>
        <v>8551957.6418052055</v>
      </c>
      <c r="AZ188" s="10">
        <f t="shared" si="571"/>
        <v>18871162.213633202</v>
      </c>
      <c r="BA188" s="26">
        <f>VLOOKUP(A188,[7]Sheet1!$A$1:$P$742,16,FALSE)</f>
        <v>18871162.213633999</v>
      </c>
      <c r="BB188" s="26" t="b">
        <f t="shared" si="574"/>
        <v>1</v>
      </c>
      <c r="BC188" s="9"/>
      <c r="BD188" s="9">
        <f>I188+L188+Q188</f>
        <v>10319204.571827998</v>
      </c>
      <c r="BE188" s="9"/>
      <c r="BF188" s="9"/>
      <c r="BG188" s="9"/>
      <c r="BH188" s="9"/>
      <c r="BI188" s="9">
        <f>W188+Z188+AC188+AH188+AI188+AL188+AN188+AX188</f>
        <v>8551957.6418052055</v>
      </c>
      <c r="BJ188" s="9"/>
      <c r="BK188" s="9"/>
      <c r="BL188" s="9"/>
    </row>
    <row r="189" spans="1:64" s="15" customFormat="1" x14ac:dyDescent="0.25">
      <c r="A189" s="12" t="s">
        <v>375</v>
      </c>
      <c r="B189" s="12" t="s">
        <v>376</v>
      </c>
      <c r="C189" s="12" t="s">
        <v>302</v>
      </c>
      <c r="D189" s="12"/>
      <c r="E189" s="12"/>
      <c r="F189" s="38">
        <f>VLOOKUP(A189,[1]Sheet1!$A$6:$C$740,3,FALSE)</f>
        <v>62567111.683747999</v>
      </c>
      <c r="G189" s="12"/>
      <c r="H189" s="13">
        <f>UTFUND1516BL</f>
        <v>27167742.373009998</v>
      </c>
      <c r="I189" s="13"/>
      <c r="J189" s="13"/>
      <c r="K189" s="13">
        <f t="shared" si="674"/>
        <v>735244.05272299994</v>
      </c>
      <c r="L189" s="13">
        <f t="shared" si="683"/>
        <v>735244.05272299994</v>
      </c>
      <c r="M189" s="13">
        <f>EIF1516BL</f>
        <v>3890864.606414</v>
      </c>
      <c r="N189" s="13"/>
      <c r="O189" s="13"/>
      <c r="P189" s="13"/>
      <c r="Q189" s="13"/>
      <c r="R189" s="13">
        <f>LLFA1516BL</f>
        <v>54165.666298999997</v>
      </c>
      <c r="S189" s="13">
        <f>LDHR1516BL</f>
        <v>2579528.4131919998</v>
      </c>
      <c r="T189" s="14">
        <f t="shared" si="568"/>
        <v>34427545.111638002</v>
      </c>
      <c r="U189" s="13">
        <f>LWP1516RSG</f>
        <v>538383.70293100004</v>
      </c>
      <c r="V189" s="13">
        <f>UTFUND1516RSG</f>
        <v>21599366.721400999</v>
      </c>
      <c r="W189" s="13"/>
      <c r="X189" s="13"/>
      <c r="Y189" s="13">
        <f t="shared" si="675"/>
        <v>1021524.626289</v>
      </c>
      <c r="Z189" s="13">
        <f t="shared" si="572"/>
        <v>1021524.626289</v>
      </c>
      <c r="AA189" s="13">
        <f>EIF1516RSG</f>
        <v>3985674.385884</v>
      </c>
      <c r="AB189" s="13"/>
      <c r="AC189" s="13"/>
      <c r="AD189" s="13">
        <f>LLFA1516RSG</f>
        <v>73887.117643000005</v>
      </c>
      <c r="AE189" s="13">
        <f>LDHR1516RSG</f>
        <v>3670832.6888350002</v>
      </c>
      <c r="AF189" s="13"/>
      <c r="AG189" s="13">
        <f t="shared" si="676"/>
        <v>1452504.598484</v>
      </c>
      <c r="AH189" s="13">
        <f t="shared" si="684"/>
        <v>1452504.598484</v>
      </c>
      <c r="AI189" s="13"/>
      <c r="AJ189" s="13"/>
      <c r="AK189" s="13"/>
      <c r="AL189" s="13">
        <f>F189/F187*AK187</f>
        <v>740601.26871379546</v>
      </c>
      <c r="AM189" s="13"/>
      <c r="AN189" s="13"/>
      <c r="AO189" s="13"/>
      <c r="AP189" s="13">
        <f t="shared" si="697"/>
        <v>764656</v>
      </c>
      <c r="AQ189" s="13"/>
      <c r="AR189" s="13">
        <f t="shared" si="698"/>
        <v>392743</v>
      </c>
      <c r="AS189" s="13"/>
      <c r="AT189" s="13">
        <f t="shared" ref="AT189" si="714">AS187</f>
        <v>48193</v>
      </c>
      <c r="AU189" s="13"/>
      <c r="AV189" s="13">
        <f t="shared" si="700"/>
        <v>13848.821900000001</v>
      </c>
      <c r="AW189" s="13"/>
      <c r="AX189" s="13"/>
      <c r="AY189" s="14">
        <f t="shared" si="570"/>
        <v>34302215.932080798</v>
      </c>
      <c r="AZ189" s="14">
        <f t="shared" si="571"/>
        <v>68729761.0437188</v>
      </c>
      <c r="BA189" s="26">
        <f>VLOOKUP(A189,[7]Sheet1!$A$1:$P$742,16,FALSE)</f>
        <v>68805130.791819006</v>
      </c>
      <c r="BB189" s="26" t="b">
        <f t="shared" si="574"/>
        <v>0</v>
      </c>
      <c r="BC189" s="13">
        <f>H189+L189+M189+R189+S189</f>
        <v>34427545.111638002</v>
      </c>
      <c r="BD189" s="13"/>
      <c r="BE189" s="13"/>
      <c r="BF189" s="13"/>
      <c r="BG189" s="13"/>
      <c r="BH189" s="13">
        <f>U189+V189+Z189+AA189+AD189+AE189+AH189+AI189+AJ189+AL189+AN189+AP189+AR189+AT189+AV189</f>
        <v>34302215.93208079</v>
      </c>
      <c r="BI189" s="13"/>
      <c r="BJ189" s="13"/>
      <c r="BK189" s="13"/>
      <c r="BL189" s="13"/>
    </row>
    <row r="190" spans="1:64" x14ac:dyDescent="0.25">
      <c r="A190" s="1" t="s">
        <v>377</v>
      </c>
      <c r="B190" s="1" t="s">
        <v>378</v>
      </c>
      <c r="C190" s="1"/>
      <c r="D190" s="1" t="s">
        <v>302</v>
      </c>
      <c r="E190" s="1"/>
      <c r="F190" s="4">
        <f>VLOOKUP(A190,[1]Sheet1!$A$6:$C$740,3,FALSE)</f>
        <v>29996797.362085</v>
      </c>
      <c r="G190" s="1"/>
      <c r="H190" s="5">
        <f>UTFUND1516BL</f>
        <v>10438304.57856</v>
      </c>
      <c r="I190" s="5">
        <f>LTFUND1516BL</f>
        <v>5266156.0755650001</v>
      </c>
      <c r="K190" s="5">
        <f t="shared" si="674"/>
        <v>882255.76849299995</v>
      </c>
      <c r="L190" s="5">
        <f t="shared" si="683"/>
        <v>882255.76849299995</v>
      </c>
      <c r="M190" s="5">
        <f>EIF1516BL</f>
        <v>1716349.8841190001</v>
      </c>
      <c r="Q190" s="5">
        <f>HPF1516BL</f>
        <v>166025.03080199999</v>
      </c>
      <c r="R190" s="5">
        <f>LLFA1516BL</f>
        <v>50015.040528999998</v>
      </c>
      <c r="S190" s="5">
        <f>LDHR1516BL</f>
        <v>1507521.80687</v>
      </c>
      <c r="T190" s="6">
        <f t="shared" si="568"/>
        <v>20026628.184938002</v>
      </c>
      <c r="U190" s="5">
        <f>LWP1516RSG</f>
        <v>220006.29045500001</v>
      </c>
      <c r="V190" s="5">
        <f>UTFUND1516RSG</f>
        <v>8285690.5922889998</v>
      </c>
      <c r="W190" s="5">
        <f>LTFUND1516RSG</f>
        <v>3822314.3645540001</v>
      </c>
      <c r="Y190" s="5">
        <f t="shared" si="675"/>
        <v>1225778.0132500001</v>
      </c>
      <c r="Z190" s="5">
        <f t="shared" si="572"/>
        <v>1225778.0132500001</v>
      </c>
      <c r="AA190" s="5">
        <f>EIF1516RSG</f>
        <v>1758172.6588659999</v>
      </c>
      <c r="AC190" s="5">
        <f>HPF1516RSG</f>
        <v>226473.92735300001</v>
      </c>
      <c r="AD190" s="5">
        <f>LLFA1516RSG</f>
        <v>68225.269547999997</v>
      </c>
      <c r="AE190" s="5">
        <f>LDHR1516RSG</f>
        <v>2145299.2335700002</v>
      </c>
      <c r="AG190" s="5">
        <f t="shared" si="676"/>
        <v>892015</v>
      </c>
      <c r="AH190" s="5">
        <f t="shared" si="684"/>
        <v>892015</v>
      </c>
      <c r="AJ190" s="5">
        <f t="shared" si="678"/>
        <v>-84521</v>
      </c>
      <c r="AK190" s="5">
        <f>VLOOKUP(A190,[2]CTF1516!$A$1:$C$235,3,FALSE)</f>
        <v>907574</v>
      </c>
      <c r="AL190" s="5">
        <f t="shared" ref="AL190" si="715">SUM(AL191:AL192)</f>
        <v>907573.99999999988</v>
      </c>
      <c r="AO190" s="5">
        <f>VLOOKUP(A190,[3]careact_v3!$A$1:$D$154,4,FALSE)</f>
        <v>438574</v>
      </c>
      <c r="AP190" s="5">
        <f t="shared" si="687"/>
        <v>438574</v>
      </c>
      <c r="AQ190" s="5">
        <f>VLOOKUP(A190,[3]careact_v3!$A$1:$D$154,3,FALSE)</f>
        <v>338541</v>
      </c>
      <c r="AR190" s="5">
        <f t="shared" si="688"/>
        <v>338541</v>
      </c>
      <c r="AS190" s="5">
        <f>VLOOKUP(A190,[4]FWMA!$A$1:$C$153,3,FALSE)</f>
        <v>24708</v>
      </c>
      <c r="AT190" s="5">
        <f t="shared" ref="AT190" si="716">AS190</f>
        <v>24708</v>
      </c>
      <c r="AU190" s="5">
        <f>VLOOKUP(A190,[5]SUDS2!$A$1:$C$153,3,FALSE)</f>
        <v>9232.5479369999994</v>
      </c>
      <c r="AV190" s="5">
        <f t="shared" si="690"/>
        <v>9232.5479369999994</v>
      </c>
      <c r="AW190" s="5">
        <f>VLOOKUP(A190,[6]COFA!$A$1:$C$327,3,FALSE)</f>
        <v>693.23</v>
      </c>
      <c r="AX190" s="5">
        <f t="shared" ref="AX190" si="717">AW190</f>
        <v>693.23</v>
      </c>
      <c r="AY190" s="6">
        <f t="shared" si="570"/>
        <v>20278777.127822001</v>
      </c>
      <c r="AZ190" s="6">
        <f t="shared" si="571"/>
        <v>40305405.312760003</v>
      </c>
      <c r="BA190" s="26">
        <f>VLOOKUP(A190,[7]Sheet1!$A$1:$P$742,16,FALSE)</f>
        <v>40373268.164821997</v>
      </c>
      <c r="BB190" s="26" t="b">
        <f t="shared" si="574"/>
        <v>0</v>
      </c>
      <c r="BC190" s="5">
        <f t="shared" ref="BC190" si="718">BC192</f>
        <v>14288410.590854</v>
      </c>
      <c r="BD190" s="5">
        <f t="shared" si="693"/>
        <v>5738217.5940840002</v>
      </c>
      <c r="BH190" s="5">
        <f t="shared" ref="BH190" si="719">BH192</f>
        <v>15209295.953949828</v>
      </c>
      <c r="BI190" s="5">
        <f t="shared" si="695"/>
        <v>5069481.1738721719</v>
      </c>
    </row>
    <row r="191" spans="1:64" s="11" customFormat="1" x14ac:dyDescent="0.25">
      <c r="A191" s="8" t="s">
        <v>379</v>
      </c>
      <c r="B191" s="8" t="s">
        <v>380</v>
      </c>
      <c r="C191" s="8" t="s">
        <v>302</v>
      </c>
      <c r="D191" s="8"/>
      <c r="E191" s="8"/>
      <c r="F191" s="37">
        <f>VLOOKUP(A191,[1]Sheet1!$A$6:$C$740,3,FALSE)</f>
        <v>9914577.5489959996</v>
      </c>
      <c r="G191" s="8"/>
      <c r="H191" s="9"/>
      <c r="I191" s="9">
        <f>LTFUND1516BL</f>
        <v>5266156.0755650001</v>
      </c>
      <c r="J191" s="9"/>
      <c r="K191" s="9">
        <f t="shared" si="674"/>
        <v>306036.48771700001</v>
      </c>
      <c r="L191" s="9">
        <f t="shared" si="683"/>
        <v>306036.48771700001</v>
      </c>
      <c r="M191" s="9"/>
      <c r="N191" s="9"/>
      <c r="O191" s="9"/>
      <c r="P191" s="9"/>
      <c r="Q191" s="9">
        <f>HPF1516BL</f>
        <v>166025.03080199999</v>
      </c>
      <c r="R191" s="9"/>
      <c r="S191" s="9"/>
      <c r="T191" s="10">
        <f t="shared" si="568"/>
        <v>5738217.5940840002</v>
      </c>
      <c r="U191" s="9"/>
      <c r="V191" s="9"/>
      <c r="W191" s="9">
        <f>LTFUND1516RSG</f>
        <v>3822314.3645540001</v>
      </c>
      <c r="X191" s="9"/>
      <c r="Y191" s="9">
        <f t="shared" si="675"/>
        <v>425197.33085600002</v>
      </c>
      <c r="Z191" s="9">
        <f t="shared" si="572"/>
        <v>425197.33085600002</v>
      </c>
      <c r="AA191" s="9"/>
      <c r="AB191" s="9"/>
      <c r="AC191" s="9">
        <f>HPF1516RSG</f>
        <v>226473.92735300001</v>
      </c>
      <c r="AD191" s="9"/>
      <c r="AE191" s="9"/>
      <c r="AF191" s="9"/>
      <c r="AG191" s="9">
        <f t="shared" si="676"/>
        <v>294829.87085599999</v>
      </c>
      <c r="AH191" s="9">
        <f t="shared" si="684"/>
        <v>294829.87085599999</v>
      </c>
      <c r="AI191" s="9"/>
      <c r="AJ191" s="9"/>
      <c r="AK191" s="9"/>
      <c r="AL191" s="9">
        <f>F191/F190*AK190</f>
        <v>299972.45025317103</v>
      </c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>
        <f t="shared" ref="AX191" si="720">AW190</f>
        <v>693.23</v>
      </c>
      <c r="AY191" s="10">
        <f t="shared" si="570"/>
        <v>5069481.1738721719</v>
      </c>
      <c r="AZ191" s="10">
        <f t="shared" si="571"/>
        <v>10807698.767956171</v>
      </c>
      <c r="BA191" s="26">
        <f>VLOOKUP(A191,[7]Sheet1!$A$1:$P$742,16,FALSE)</f>
        <v>10807698.767956</v>
      </c>
      <c r="BB191" s="26" t="b">
        <f t="shared" si="574"/>
        <v>1</v>
      </c>
      <c r="BC191" s="9"/>
      <c r="BD191" s="9">
        <f>I191+L191+Q191</f>
        <v>5738217.5940840002</v>
      </c>
      <c r="BE191" s="9"/>
      <c r="BF191" s="9"/>
      <c r="BG191" s="9"/>
      <c r="BH191" s="9"/>
      <c r="BI191" s="9">
        <f>W191+Z191+AC191+AH191+AI191+AL191+AN191+AX191</f>
        <v>5069481.1738721719</v>
      </c>
      <c r="BJ191" s="9"/>
      <c r="BK191" s="9"/>
      <c r="BL191" s="9"/>
    </row>
    <row r="192" spans="1:64" s="15" customFormat="1" x14ac:dyDescent="0.25">
      <c r="A192" s="12" t="s">
        <v>381</v>
      </c>
      <c r="B192" s="12" t="s">
        <v>382</v>
      </c>
      <c r="C192" s="12" t="s">
        <v>302</v>
      </c>
      <c r="D192" s="12"/>
      <c r="E192" s="12"/>
      <c r="F192" s="38">
        <f>VLOOKUP(A192,[1]Sheet1!$A$6:$C$740,3,FALSE)</f>
        <v>20082219.813088998</v>
      </c>
      <c r="G192" s="12"/>
      <c r="H192" s="13">
        <f>UTFUND1516BL</f>
        <v>10438304.57856</v>
      </c>
      <c r="I192" s="13"/>
      <c r="J192" s="13"/>
      <c r="K192" s="13">
        <f t="shared" si="674"/>
        <v>576219.280776</v>
      </c>
      <c r="L192" s="13">
        <f t="shared" si="683"/>
        <v>576219.280776</v>
      </c>
      <c r="M192" s="13">
        <f>EIF1516BL</f>
        <v>1716349.8841190001</v>
      </c>
      <c r="N192" s="13"/>
      <c r="O192" s="13"/>
      <c r="P192" s="13"/>
      <c r="Q192" s="13"/>
      <c r="R192" s="13">
        <f>LLFA1516BL</f>
        <v>50015.040528999998</v>
      </c>
      <c r="S192" s="13">
        <f>LDHR1516BL</f>
        <v>1507521.80687</v>
      </c>
      <c r="T192" s="14">
        <f t="shared" si="568"/>
        <v>14288410.590854</v>
      </c>
      <c r="U192" s="13">
        <f>LWP1516RSG</f>
        <v>220006.29045500001</v>
      </c>
      <c r="V192" s="13">
        <f>UTFUND1516RSG</f>
        <v>8285690.5922889998</v>
      </c>
      <c r="W192" s="13"/>
      <c r="X192" s="13"/>
      <c r="Y192" s="13">
        <f t="shared" si="675"/>
        <v>800580.682394</v>
      </c>
      <c r="Z192" s="13">
        <f t="shared" si="572"/>
        <v>800580.682394</v>
      </c>
      <c r="AA192" s="13">
        <f>EIF1516RSG</f>
        <v>1758172.6588659999</v>
      </c>
      <c r="AB192" s="13"/>
      <c r="AC192" s="13"/>
      <c r="AD192" s="13">
        <f>LLFA1516RSG</f>
        <v>68225.269547999997</v>
      </c>
      <c r="AE192" s="13">
        <f>LDHR1516RSG</f>
        <v>2145299.2335700002</v>
      </c>
      <c r="AF192" s="13"/>
      <c r="AG192" s="13">
        <f t="shared" si="676"/>
        <v>597185.12914400001</v>
      </c>
      <c r="AH192" s="13">
        <f t="shared" si="684"/>
        <v>597185.12914400001</v>
      </c>
      <c r="AI192" s="13"/>
      <c r="AJ192" s="13">
        <f t="shared" si="678"/>
        <v>-84521</v>
      </c>
      <c r="AK192" s="13"/>
      <c r="AL192" s="13">
        <f>F192/F190*AK190</f>
        <v>607601.54974682885</v>
      </c>
      <c r="AM192" s="13"/>
      <c r="AN192" s="13"/>
      <c r="AO192" s="13"/>
      <c r="AP192" s="13">
        <f t="shared" si="697"/>
        <v>438574</v>
      </c>
      <c r="AQ192" s="13"/>
      <c r="AR192" s="13">
        <f t="shared" si="698"/>
        <v>338541</v>
      </c>
      <c r="AS192" s="13"/>
      <c r="AT192" s="13">
        <f t="shared" ref="AT192" si="721">AS190</f>
        <v>24708</v>
      </c>
      <c r="AU192" s="13"/>
      <c r="AV192" s="13">
        <f t="shared" si="700"/>
        <v>9232.5479369999994</v>
      </c>
      <c r="AW192" s="13"/>
      <c r="AX192" s="13"/>
      <c r="AY192" s="14">
        <f t="shared" si="570"/>
        <v>15209295.953949828</v>
      </c>
      <c r="AZ192" s="14">
        <f t="shared" si="571"/>
        <v>29497706.544803828</v>
      </c>
      <c r="BA192" s="26">
        <f>VLOOKUP(A192,[7]Sheet1!$A$1:$P$742,16,FALSE)</f>
        <v>29565569.396866001</v>
      </c>
      <c r="BB192" s="26" t="b">
        <f t="shared" si="574"/>
        <v>0</v>
      </c>
      <c r="BC192" s="13">
        <f>H192+L192+M192+R192+S192</f>
        <v>14288410.590854</v>
      </c>
      <c r="BD192" s="13"/>
      <c r="BE192" s="13"/>
      <c r="BF192" s="13"/>
      <c r="BG192" s="13"/>
      <c r="BH192" s="13">
        <f>U192+V192+Z192+AA192+AD192+AE192+AH192+AI192+AJ192+AL192+AN192+AP192+AR192+AT192+AV192</f>
        <v>15209295.953949828</v>
      </c>
      <c r="BI192" s="13"/>
      <c r="BJ192" s="13"/>
      <c r="BK192" s="13"/>
      <c r="BL192" s="13"/>
    </row>
    <row r="193" spans="1:64" x14ac:dyDescent="0.25">
      <c r="A193" s="1" t="s">
        <v>383</v>
      </c>
      <c r="B193" s="1" t="s">
        <v>384</v>
      </c>
      <c r="C193" s="1"/>
      <c r="D193" s="1" t="s">
        <v>302</v>
      </c>
      <c r="E193" s="1"/>
      <c r="F193" s="4">
        <f>VLOOKUP(A193,[1]Sheet1!$A$6:$C$740,3,FALSE)</f>
        <v>53734228.608246997</v>
      </c>
      <c r="G193" s="1"/>
      <c r="H193" s="5">
        <f>UTFUND1516BL</f>
        <v>18022981.213303</v>
      </c>
      <c r="I193" s="5">
        <f>LTFUND1516BL</f>
        <v>8069632.7249750001</v>
      </c>
      <c r="K193" s="5">
        <f t="shared" si="674"/>
        <v>855276.70098800003</v>
      </c>
      <c r="L193" s="5">
        <f t="shared" si="683"/>
        <v>855276.70098800003</v>
      </c>
      <c r="M193" s="5">
        <f>EIF1516BL</f>
        <v>2568705.0514310002</v>
      </c>
      <c r="Q193" s="5">
        <f>HPF1516BL</f>
        <v>166025.03080199999</v>
      </c>
      <c r="R193" s="5">
        <f>LLFA1516BL</f>
        <v>52878.972309999997</v>
      </c>
      <c r="S193" s="5">
        <f>LDHR1516BL</f>
        <v>2903184.6643010001</v>
      </c>
      <c r="T193" s="6">
        <f t="shared" si="568"/>
        <v>32638684.358109999</v>
      </c>
      <c r="U193" s="5">
        <f>LWP1516RSG</f>
        <v>329766.23913300002</v>
      </c>
      <c r="V193" s="5">
        <f>UTFUND1516RSG</f>
        <v>14356336.659093</v>
      </c>
      <c r="W193" s="5">
        <f>LTFUND1516RSG</f>
        <v>5857151.3336770004</v>
      </c>
      <c r="Y193" s="5">
        <f t="shared" si="675"/>
        <v>1188294.157721</v>
      </c>
      <c r="Z193" s="5">
        <f t="shared" si="572"/>
        <v>1188294.157721</v>
      </c>
      <c r="AA193" s="5">
        <f>EIF1516RSG</f>
        <v>2631297.4014829998</v>
      </c>
      <c r="AC193" s="5">
        <f>HPF1516RSG</f>
        <v>226473.92735300001</v>
      </c>
      <c r="AD193" s="5">
        <f>LLFA1516RSG</f>
        <v>72131.944732999997</v>
      </c>
      <c r="AE193" s="5">
        <f>LDHR1516RSG</f>
        <v>4131416.0809160001</v>
      </c>
      <c r="AG193" s="5">
        <f t="shared" si="676"/>
        <v>1700062</v>
      </c>
      <c r="AH193" s="5">
        <f t="shared" si="684"/>
        <v>1700062</v>
      </c>
      <c r="AJ193" s="5">
        <f t="shared" si="678"/>
        <v>-67954</v>
      </c>
      <c r="AK193" s="5">
        <f>VLOOKUP(A193,[2]CTF1516!$A$1:$C$235,3,FALSE)</f>
        <v>867310</v>
      </c>
      <c r="AL193" s="5">
        <f t="shared" ref="AL193" si="722">SUM(AL194:AL195)</f>
        <v>867310.00000000023</v>
      </c>
      <c r="AO193" s="5">
        <f>VLOOKUP(A193,[3]careact_v3!$A$1:$D$154,4,FALSE)</f>
        <v>572269</v>
      </c>
      <c r="AP193" s="5">
        <f t="shared" si="687"/>
        <v>572269</v>
      </c>
      <c r="AQ193" s="5">
        <f>VLOOKUP(A193,[3]careact_v3!$A$1:$D$154,3,FALSE)</f>
        <v>376378</v>
      </c>
      <c r="AR193" s="5">
        <f t="shared" si="688"/>
        <v>376378</v>
      </c>
      <c r="AS193" s="5">
        <f>VLOOKUP(A193,[4]FWMA!$A$1:$C$153,3,FALSE)</f>
        <v>40809</v>
      </c>
      <c r="AT193" s="5">
        <f t="shared" ref="AT193" si="723">AS193</f>
        <v>40809</v>
      </c>
      <c r="AU193" s="5">
        <f>VLOOKUP(A193,[5]SUDS2!$A$1:$C$153,3,FALSE)</f>
        <v>9232.5479369999994</v>
      </c>
      <c r="AV193" s="5">
        <f t="shared" si="690"/>
        <v>9232.5479369999994</v>
      </c>
      <c r="AW193" s="5">
        <f>VLOOKUP(A193,[6]COFA!$A$1:$C$327,3,FALSE)</f>
        <v>693.23</v>
      </c>
      <c r="AX193" s="5">
        <f t="shared" ref="AX193" si="724">AW193</f>
        <v>693.23</v>
      </c>
      <c r="AY193" s="6">
        <f t="shared" si="570"/>
        <v>32291667.522046003</v>
      </c>
      <c r="AZ193" s="6">
        <f t="shared" si="571"/>
        <v>64930351.880156003</v>
      </c>
      <c r="BA193" s="26">
        <f>VLOOKUP(A193,[7]Sheet1!$A$1:$P$742,16,FALSE)</f>
        <v>64998214.732217997</v>
      </c>
      <c r="BB193" s="26" t="b">
        <f t="shared" si="574"/>
        <v>0</v>
      </c>
      <c r="BC193" s="5">
        <f t="shared" ref="BC193" si="725">BC195</f>
        <v>24133847.252794001</v>
      </c>
      <c r="BD193" s="5">
        <f t="shared" si="693"/>
        <v>8504837.1053149998</v>
      </c>
      <c r="BH193" s="5">
        <f t="shared" ref="BH193" si="726">BH195</f>
        <v>25054206.675269429</v>
      </c>
      <c r="BI193" s="5">
        <f t="shared" si="695"/>
        <v>7237460.8467765683</v>
      </c>
    </row>
    <row r="194" spans="1:64" s="11" customFormat="1" x14ac:dyDescent="0.25">
      <c r="A194" s="8" t="s">
        <v>385</v>
      </c>
      <c r="B194" s="8" t="s">
        <v>386</v>
      </c>
      <c r="C194" s="8" t="s">
        <v>302</v>
      </c>
      <c r="D194" s="8"/>
      <c r="E194" s="8"/>
      <c r="F194" s="37">
        <f>VLOOKUP(A194,[1]Sheet1!$A$6:$C$740,3,FALSE)</f>
        <v>16307412.341721</v>
      </c>
      <c r="G194" s="8"/>
      <c r="H194" s="9"/>
      <c r="I194" s="9">
        <f>LTFUND1516BL</f>
        <v>8069632.7249750001</v>
      </c>
      <c r="J194" s="9"/>
      <c r="K194" s="9">
        <f t="shared" si="674"/>
        <v>269179.34953800001</v>
      </c>
      <c r="L194" s="9">
        <f t="shared" si="683"/>
        <v>269179.34953800001</v>
      </c>
      <c r="M194" s="9"/>
      <c r="N194" s="9"/>
      <c r="O194" s="9"/>
      <c r="P194" s="9"/>
      <c r="Q194" s="9">
        <f>HPF1516BL</f>
        <v>166025.03080199999</v>
      </c>
      <c r="R194" s="9"/>
      <c r="S194" s="9"/>
      <c r="T194" s="10">
        <f t="shared" si="568"/>
        <v>8504837.1053149998</v>
      </c>
      <c r="U194" s="9"/>
      <c r="V194" s="9"/>
      <c r="W194" s="9">
        <f>LTFUND1516RSG</f>
        <v>5857151.3336770004</v>
      </c>
      <c r="X194" s="9"/>
      <c r="Y194" s="9">
        <f t="shared" si="675"/>
        <v>373989.19912800001</v>
      </c>
      <c r="Z194" s="9">
        <f t="shared" si="572"/>
        <v>373989.19912800001</v>
      </c>
      <c r="AA194" s="9"/>
      <c r="AB194" s="9"/>
      <c r="AC194" s="9">
        <f>HPF1516RSG</f>
        <v>226473.92735300001</v>
      </c>
      <c r="AD194" s="9"/>
      <c r="AE194" s="9"/>
      <c r="AF194" s="9"/>
      <c r="AG194" s="9">
        <f t="shared" si="676"/>
        <v>515939.51860000001</v>
      </c>
      <c r="AH194" s="9">
        <f t="shared" si="684"/>
        <v>515939.51860000001</v>
      </c>
      <c r="AI194" s="9"/>
      <c r="AJ194" s="9"/>
      <c r="AK194" s="9"/>
      <c r="AL194" s="9">
        <f>F194/F193*AK193</f>
        <v>263213.63801856682</v>
      </c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>
        <f t="shared" ref="AX194" si="727">AW193</f>
        <v>693.23</v>
      </c>
      <c r="AY194" s="10">
        <f t="shared" si="570"/>
        <v>7237460.8467765683</v>
      </c>
      <c r="AZ194" s="10">
        <f t="shared" si="571"/>
        <v>15742297.952091567</v>
      </c>
      <c r="BA194" s="26">
        <f>VLOOKUP(A194,[7]Sheet1!$A$1:$P$742,16,FALSE)</f>
        <v>15742297.952090999</v>
      </c>
      <c r="BB194" s="26" t="b">
        <f t="shared" si="574"/>
        <v>1</v>
      </c>
      <c r="BC194" s="9"/>
      <c r="BD194" s="9">
        <f>I194+L194+Q194</f>
        <v>8504837.1053149998</v>
      </c>
      <c r="BE194" s="9"/>
      <c r="BF194" s="9"/>
      <c r="BG194" s="9"/>
      <c r="BH194" s="9"/>
      <c r="BI194" s="9">
        <f>W194+Z194+AC194+AH194+AI194+AL194+AN194+AX194</f>
        <v>7237460.8467765683</v>
      </c>
      <c r="BJ194" s="9"/>
      <c r="BK194" s="9"/>
      <c r="BL194" s="9"/>
    </row>
    <row r="195" spans="1:64" s="15" customFormat="1" x14ac:dyDescent="0.25">
      <c r="A195" s="12" t="s">
        <v>387</v>
      </c>
      <c r="B195" s="12" t="s">
        <v>388</v>
      </c>
      <c r="C195" s="12" t="s">
        <v>302</v>
      </c>
      <c r="D195" s="12"/>
      <c r="E195" s="12"/>
      <c r="F195" s="38">
        <f>VLOOKUP(A195,[1]Sheet1!$A$6:$C$740,3,FALSE)</f>
        <v>37426816.266525999</v>
      </c>
      <c r="G195" s="12"/>
      <c r="H195" s="13">
        <f>UTFUND1516BL</f>
        <v>18022981.213303</v>
      </c>
      <c r="I195" s="13"/>
      <c r="J195" s="13"/>
      <c r="K195" s="13">
        <f t="shared" si="674"/>
        <v>586097.35144899995</v>
      </c>
      <c r="L195" s="13">
        <f t="shared" si="683"/>
        <v>586097.35144899995</v>
      </c>
      <c r="M195" s="13">
        <f>EIF1516BL</f>
        <v>2568705.0514310002</v>
      </c>
      <c r="N195" s="13"/>
      <c r="O195" s="13"/>
      <c r="P195" s="13"/>
      <c r="Q195" s="13"/>
      <c r="R195" s="13">
        <f>LLFA1516BL</f>
        <v>52878.972309999997</v>
      </c>
      <c r="S195" s="13">
        <f>LDHR1516BL</f>
        <v>2903184.6643010001</v>
      </c>
      <c r="T195" s="14">
        <f t="shared" ref="T195:T258" si="728">SUM(H195:J195)+L195+SUM(M195:S195)</f>
        <v>24133847.252794001</v>
      </c>
      <c r="U195" s="13">
        <f>LWP1516RSG</f>
        <v>329766.23913300002</v>
      </c>
      <c r="V195" s="13">
        <f>UTFUND1516RSG</f>
        <v>14356336.659093</v>
      </c>
      <c r="W195" s="13"/>
      <c r="X195" s="13"/>
      <c r="Y195" s="13">
        <f t="shared" si="675"/>
        <v>814304.95859299996</v>
      </c>
      <c r="Z195" s="13">
        <f t="shared" si="572"/>
        <v>814304.95859299996</v>
      </c>
      <c r="AA195" s="13">
        <f>EIF1516RSG</f>
        <v>2631297.4014829998</v>
      </c>
      <c r="AB195" s="13"/>
      <c r="AC195" s="13"/>
      <c r="AD195" s="13">
        <f>LLFA1516RSG</f>
        <v>72131.944732999997</v>
      </c>
      <c r="AE195" s="13">
        <f>LDHR1516RSG</f>
        <v>4131416.0809160001</v>
      </c>
      <c r="AF195" s="13"/>
      <c r="AG195" s="13">
        <f t="shared" si="676"/>
        <v>1184122.4813999999</v>
      </c>
      <c r="AH195" s="13">
        <f t="shared" si="684"/>
        <v>1184122.4813999999</v>
      </c>
      <c r="AI195" s="13"/>
      <c r="AJ195" s="13">
        <f t="shared" si="678"/>
        <v>-67954</v>
      </c>
      <c r="AK195" s="13"/>
      <c r="AL195" s="13">
        <f>F195/F193*AK193</f>
        <v>604096.36198143335</v>
      </c>
      <c r="AM195" s="13"/>
      <c r="AN195" s="13"/>
      <c r="AO195" s="13"/>
      <c r="AP195" s="13">
        <f t="shared" si="697"/>
        <v>572269</v>
      </c>
      <c r="AQ195" s="13"/>
      <c r="AR195" s="13">
        <f t="shared" si="698"/>
        <v>376378</v>
      </c>
      <c r="AS195" s="13"/>
      <c r="AT195" s="13">
        <f t="shared" ref="AT195" si="729">AS193</f>
        <v>40809</v>
      </c>
      <c r="AU195" s="13"/>
      <c r="AV195" s="13">
        <f t="shared" si="700"/>
        <v>9232.5479369999994</v>
      </c>
      <c r="AW195" s="13"/>
      <c r="AX195" s="13"/>
      <c r="AY195" s="14">
        <f t="shared" ref="AY195:AY258" si="730">SUM(U195:X195)+Z195+SUM(AA195:AE195)+AH195+SUM(AI195:AJ195)+AL195+AN195+AP195+AR195+AT195+AV195+AX195</f>
        <v>25054206.675269429</v>
      </c>
      <c r="AZ195" s="14">
        <f t="shared" ref="AZ195:AZ258" si="731">T195+AY195</f>
        <v>49188053.92806343</v>
      </c>
      <c r="BA195" s="26">
        <f>VLOOKUP(A195,[7]Sheet1!$A$1:$P$742,16,FALSE)</f>
        <v>49255916.780126996</v>
      </c>
      <c r="BB195" s="26" t="b">
        <f t="shared" si="574"/>
        <v>0</v>
      </c>
      <c r="BC195" s="13">
        <f>H195+L195+M195+R195+S195</f>
        <v>24133847.252794001</v>
      </c>
      <c r="BD195" s="13"/>
      <c r="BE195" s="13"/>
      <c r="BF195" s="13"/>
      <c r="BG195" s="13"/>
      <c r="BH195" s="13">
        <f>U195+V195+Z195+AA195+AD195+AE195+AH195+AI195+AJ195+AL195+AN195+AP195+AR195+AT195+AV195</f>
        <v>25054206.675269429</v>
      </c>
      <c r="BI195" s="13"/>
      <c r="BJ195" s="13"/>
      <c r="BK195" s="13"/>
      <c r="BL195" s="13"/>
    </row>
    <row r="196" spans="1:64" x14ac:dyDescent="0.25">
      <c r="A196" s="1" t="s">
        <v>389</v>
      </c>
      <c r="B196" s="1" t="s">
        <v>390</v>
      </c>
      <c r="C196" s="1"/>
      <c r="D196" s="1" t="s">
        <v>302</v>
      </c>
      <c r="E196" s="1"/>
      <c r="F196" s="4">
        <f>VLOOKUP(A196,[1]Sheet1!$A$6:$C$740,3,FALSE)</f>
        <v>217243319.61188301</v>
      </c>
      <c r="G196" s="1"/>
      <c r="H196" s="5">
        <f>UTFUND1516BL</f>
        <v>68926573.231628999</v>
      </c>
      <c r="I196" s="5">
        <f>LTFUND1516BL</f>
        <v>21427425.540355999</v>
      </c>
      <c r="K196" s="5">
        <f t="shared" si="674"/>
        <v>742230.67257699999</v>
      </c>
      <c r="L196" s="5">
        <f t="shared" si="683"/>
        <v>742230.67257699999</v>
      </c>
      <c r="M196" s="5">
        <f>EIF1516BL</f>
        <v>6857301.3323010001</v>
      </c>
      <c r="Q196" s="5">
        <f>HPF1516BL</f>
        <v>288904.30672400002</v>
      </c>
      <c r="R196" s="5">
        <f>LLFA1516BL</f>
        <v>60931.186304000003</v>
      </c>
      <c r="S196" s="5">
        <f>LDHR1516BL</f>
        <v>2869504.4114899999</v>
      </c>
      <c r="T196" s="6">
        <f t="shared" si="728"/>
        <v>101172870.68138099</v>
      </c>
      <c r="U196" s="5">
        <f>LWP1516RSG</f>
        <v>953556.353902</v>
      </c>
      <c r="V196" s="5">
        <f>UTFUND1516RSG</f>
        <v>55211555.007068001</v>
      </c>
      <c r="W196" s="5">
        <f>LTFUND1516RSG</f>
        <v>15552588.123686999</v>
      </c>
      <c r="Y196" s="5">
        <f t="shared" si="675"/>
        <v>1031231.612981</v>
      </c>
      <c r="Z196" s="5">
        <f t="shared" ref="Z196:Z259" si="732">Y196</f>
        <v>1031231.612981</v>
      </c>
      <c r="AA196" s="5">
        <f>EIF1516RSG</f>
        <v>7024395.1000979999</v>
      </c>
      <c r="AC196" s="5">
        <f>HPF1516RSG</f>
        <v>394092.94283399999</v>
      </c>
      <c r="AD196" s="5">
        <f>LLFA1516RSG</f>
        <v>83115.930038000006</v>
      </c>
      <c r="AE196" s="5">
        <f>LDHR1516RSG</f>
        <v>4083486.943033</v>
      </c>
      <c r="AG196" s="5">
        <f t="shared" si="676"/>
        <v>1480503</v>
      </c>
      <c r="AH196" s="5">
        <f t="shared" si="684"/>
        <v>1480503</v>
      </c>
      <c r="AK196" s="5">
        <f>VLOOKUP(A196,[2]CTF1516!$A$1:$C$235,3,FALSE)</f>
        <v>758420</v>
      </c>
      <c r="AL196" s="5">
        <f t="shared" ref="AL196" si="733">SUM(AL197:AL198)</f>
        <v>758419.99999999651</v>
      </c>
      <c r="AO196" s="5">
        <f>VLOOKUP(A196,[3]careact_v3!$A$1:$D$154,4,FALSE)</f>
        <v>1123567</v>
      </c>
      <c r="AP196" s="5">
        <f t="shared" si="687"/>
        <v>1123567</v>
      </c>
      <c r="AQ196" s="5">
        <f>VLOOKUP(A196,[3]careact_v3!$A$1:$D$154,3,FALSE)</f>
        <v>335515</v>
      </c>
      <c r="AR196" s="5">
        <f t="shared" si="688"/>
        <v>335515</v>
      </c>
      <c r="AS196" s="5">
        <f>VLOOKUP(A196,[4]FWMA!$A$1:$C$153,3,FALSE)</f>
        <v>86183</v>
      </c>
      <c r="AT196" s="5">
        <f t="shared" ref="AT196" si="734">AS196</f>
        <v>86183</v>
      </c>
      <c r="AU196" s="5">
        <f>VLOOKUP(A196,[5]SUDS2!$A$1:$C$153,3,FALSE)</f>
        <v>9232.5479369999994</v>
      </c>
      <c r="AV196" s="5">
        <f t="shared" si="690"/>
        <v>9232.5479369999994</v>
      </c>
      <c r="AW196" s="5">
        <f>VLOOKUP(A196,[6]COFA!$A$1:$C$327,3,FALSE)</f>
        <v>693.23</v>
      </c>
      <c r="AX196" s="5">
        <f t="shared" ref="AX196" si="735">AW196</f>
        <v>693.23</v>
      </c>
      <c r="AY196" s="6">
        <f t="shared" si="730"/>
        <v>88128135.79157801</v>
      </c>
      <c r="AZ196" s="6">
        <f t="shared" si="731"/>
        <v>189301006.47295898</v>
      </c>
      <c r="BA196" s="26">
        <f>VLOOKUP(A196,[7]Sheet1!$A$1:$P$742,16,FALSE)</f>
        <v>189368869.32502201</v>
      </c>
      <c r="BB196" s="26" t="b">
        <f t="shared" ref="BB196:BB259" si="736">ROUND(AZ196,0)=ROUND(BA196,0)</f>
        <v>0</v>
      </c>
      <c r="BC196" s="5">
        <f t="shared" ref="BC196" si="737">BC198</f>
        <v>79322081.246519998</v>
      </c>
      <c r="BD196" s="5">
        <f t="shared" si="693"/>
        <v>21850789.434861001</v>
      </c>
      <c r="BH196" s="5">
        <f t="shared" ref="BH196" si="738">BH198</f>
        <v>71478572.329584315</v>
      </c>
      <c r="BI196" s="5">
        <f t="shared" si="695"/>
        <v>16649563.461993683</v>
      </c>
    </row>
    <row r="197" spans="1:64" s="11" customFormat="1" x14ac:dyDescent="0.25">
      <c r="A197" s="8" t="s">
        <v>391</v>
      </c>
      <c r="B197" s="8" t="s">
        <v>392</v>
      </c>
      <c r="C197" s="8" t="s">
        <v>302</v>
      </c>
      <c r="D197" s="8"/>
      <c r="E197" s="8"/>
      <c r="F197" s="37">
        <f>VLOOKUP(A197,[1]Sheet1!$A$6:$C$740,3,FALSE)</f>
        <v>50007008.736518003</v>
      </c>
      <c r="G197" s="8"/>
      <c r="H197" s="9"/>
      <c r="I197" s="9">
        <f>LTFUND1516BL</f>
        <v>21427425.540355999</v>
      </c>
      <c r="J197" s="9"/>
      <c r="K197" s="9">
        <f t="shared" si="674"/>
        <v>134459.58778100001</v>
      </c>
      <c r="L197" s="9">
        <f t="shared" si="683"/>
        <v>134459.58778100001</v>
      </c>
      <c r="M197" s="9"/>
      <c r="N197" s="9"/>
      <c r="O197" s="9"/>
      <c r="P197" s="9"/>
      <c r="Q197" s="9">
        <f>HPF1516BL</f>
        <v>288904.30672400002</v>
      </c>
      <c r="R197" s="9"/>
      <c r="S197" s="9"/>
      <c r="T197" s="10">
        <f t="shared" si="728"/>
        <v>21850789.434861001</v>
      </c>
      <c r="U197" s="9"/>
      <c r="V197" s="9"/>
      <c r="W197" s="9">
        <f>LTFUND1516RSG</f>
        <v>15552588.123686999</v>
      </c>
      <c r="X197" s="9"/>
      <c r="Y197" s="9">
        <f t="shared" si="675"/>
        <v>186813.860854</v>
      </c>
      <c r="Z197" s="9">
        <f t="shared" si="732"/>
        <v>186813.860854</v>
      </c>
      <c r="AA197" s="9"/>
      <c r="AB197" s="9"/>
      <c r="AC197" s="9">
        <f>HPF1516RSG</f>
        <v>394092.94283399999</v>
      </c>
      <c r="AD197" s="9"/>
      <c r="AE197" s="9"/>
      <c r="AF197" s="9"/>
      <c r="AG197" s="9">
        <f t="shared" si="676"/>
        <v>340795.41128200002</v>
      </c>
      <c r="AH197" s="9">
        <f t="shared" si="684"/>
        <v>340795.41128200002</v>
      </c>
      <c r="AI197" s="9"/>
      <c r="AJ197" s="9"/>
      <c r="AK197" s="9"/>
      <c r="AL197" s="9">
        <f>F197/F196*AK196</f>
        <v>174579.89333668537</v>
      </c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>
        <f t="shared" ref="AX197" si="739">AW196</f>
        <v>693.23</v>
      </c>
      <c r="AY197" s="10">
        <f t="shared" si="730"/>
        <v>16649563.461993683</v>
      </c>
      <c r="AZ197" s="10">
        <f t="shared" si="731"/>
        <v>38500352.896854684</v>
      </c>
      <c r="BA197" s="26">
        <f>VLOOKUP(A197,[7]Sheet1!$A$1:$P$742,16,FALSE)</f>
        <v>38500352.896856003</v>
      </c>
      <c r="BB197" s="26" t="b">
        <f t="shared" si="736"/>
        <v>1</v>
      </c>
      <c r="BC197" s="9"/>
      <c r="BD197" s="9">
        <f>I197+L197+Q197</f>
        <v>21850789.434861001</v>
      </c>
      <c r="BE197" s="9"/>
      <c r="BF197" s="9"/>
      <c r="BG197" s="9"/>
      <c r="BH197" s="9"/>
      <c r="BI197" s="9">
        <f>W197+Z197+AC197+AH197+AI197+AL197+AN197+AX197</f>
        <v>16649563.461993683</v>
      </c>
      <c r="BJ197" s="9"/>
      <c r="BK197" s="9"/>
      <c r="BL197" s="9"/>
    </row>
    <row r="198" spans="1:64" s="15" customFormat="1" x14ac:dyDescent="0.25">
      <c r="A198" s="12" t="s">
        <v>393</v>
      </c>
      <c r="B198" s="12" t="s">
        <v>394</v>
      </c>
      <c r="C198" s="12" t="s">
        <v>302</v>
      </c>
      <c r="D198" s="12"/>
      <c r="E198" s="12"/>
      <c r="F198" s="38">
        <f>VLOOKUP(A198,[1]Sheet1!$A$6:$C$740,3,FALSE)</f>
        <v>167236310.87536401</v>
      </c>
      <c r="G198" s="12"/>
      <c r="H198" s="13">
        <f>UTFUND1516BL</f>
        <v>68926573.231628999</v>
      </c>
      <c r="I198" s="13"/>
      <c r="J198" s="13"/>
      <c r="K198" s="13">
        <f t="shared" si="674"/>
        <v>607771.08479600004</v>
      </c>
      <c r="L198" s="13">
        <f t="shared" si="683"/>
        <v>607771.08479600004</v>
      </c>
      <c r="M198" s="13">
        <f>EIF1516BL</f>
        <v>6857301.3323010001</v>
      </c>
      <c r="N198" s="13"/>
      <c r="O198" s="13"/>
      <c r="P198" s="13"/>
      <c r="Q198" s="13"/>
      <c r="R198" s="13">
        <f>LLFA1516BL</f>
        <v>60931.186304000003</v>
      </c>
      <c r="S198" s="13">
        <f>LDHR1516BL</f>
        <v>2869504.4114899999</v>
      </c>
      <c r="T198" s="14">
        <f t="shared" si="728"/>
        <v>79322081.246519998</v>
      </c>
      <c r="U198" s="13">
        <f>LWP1516RSG</f>
        <v>953556.353902</v>
      </c>
      <c r="V198" s="13">
        <f>UTFUND1516RSG</f>
        <v>55211555.007068001</v>
      </c>
      <c r="W198" s="13"/>
      <c r="X198" s="13"/>
      <c r="Y198" s="13">
        <f t="shared" si="675"/>
        <v>844417.75212700001</v>
      </c>
      <c r="Z198" s="13">
        <f t="shared" si="732"/>
        <v>844417.75212700001</v>
      </c>
      <c r="AA198" s="13">
        <f>EIF1516RSG</f>
        <v>7024395.1000979999</v>
      </c>
      <c r="AB198" s="13"/>
      <c r="AC198" s="13"/>
      <c r="AD198" s="13">
        <f>LLFA1516RSG</f>
        <v>83115.930038000006</v>
      </c>
      <c r="AE198" s="13">
        <f>LDHR1516RSG</f>
        <v>4083486.943033</v>
      </c>
      <c r="AF198" s="13"/>
      <c r="AG198" s="13">
        <f t="shared" si="676"/>
        <v>1139707.5887179999</v>
      </c>
      <c r="AH198" s="13">
        <f t="shared" si="684"/>
        <v>1139707.5887179999</v>
      </c>
      <c r="AI198" s="13"/>
      <c r="AJ198" s="13"/>
      <c r="AK198" s="13"/>
      <c r="AL198" s="13">
        <f>F198/F196*AK196</f>
        <v>583840.10666331113</v>
      </c>
      <c r="AM198" s="13"/>
      <c r="AN198" s="13"/>
      <c r="AO198" s="13"/>
      <c r="AP198" s="13">
        <f t="shared" si="697"/>
        <v>1123567</v>
      </c>
      <c r="AQ198" s="13"/>
      <c r="AR198" s="13">
        <f t="shared" si="698"/>
        <v>335515</v>
      </c>
      <c r="AS198" s="13"/>
      <c r="AT198" s="13">
        <f t="shared" ref="AT198" si="740">AS196</f>
        <v>86183</v>
      </c>
      <c r="AU198" s="13"/>
      <c r="AV198" s="13">
        <f t="shared" si="700"/>
        <v>9232.5479369999994</v>
      </c>
      <c r="AW198" s="13"/>
      <c r="AX198" s="13"/>
      <c r="AY198" s="14">
        <f t="shared" si="730"/>
        <v>71478572.329584315</v>
      </c>
      <c r="AZ198" s="14">
        <f t="shared" si="731"/>
        <v>150800653.57610431</v>
      </c>
      <c r="BA198" s="26">
        <f>VLOOKUP(A198,[7]Sheet1!$A$1:$P$742,16,FALSE)</f>
        <v>150868516.428166</v>
      </c>
      <c r="BB198" s="26" t="b">
        <f t="shared" si="736"/>
        <v>0</v>
      </c>
      <c r="BC198" s="13">
        <f>H198+L198+M198+R198+S198</f>
        <v>79322081.246519998</v>
      </c>
      <c r="BD198" s="13"/>
      <c r="BE198" s="13"/>
      <c r="BF198" s="13"/>
      <c r="BG198" s="13"/>
      <c r="BH198" s="13">
        <f>U198+V198+Z198+AA198+AD198+AE198+AH198+AI198+AJ198+AL198+AN198+AP198+AR198+AT198+AV198</f>
        <v>71478572.329584315</v>
      </c>
      <c r="BI198" s="13"/>
      <c r="BJ198" s="13"/>
      <c r="BK198" s="13"/>
      <c r="BL198" s="13"/>
    </row>
    <row r="199" spans="1:64" x14ac:dyDescent="0.25">
      <c r="A199" s="1" t="s">
        <v>395</v>
      </c>
      <c r="B199" s="1" t="s">
        <v>396</v>
      </c>
      <c r="C199" s="1"/>
      <c r="D199" s="1" t="s">
        <v>302</v>
      </c>
      <c r="E199" s="1"/>
      <c r="F199" s="4">
        <f>VLOOKUP(A199,[1]Sheet1!$A$6:$C$740,3,FALSE)</f>
        <v>104254194.13515501</v>
      </c>
      <c r="G199" s="1"/>
      <c r="H199" s="5">
        <f>UTFUND1516BL</f>
        <v>32301969.130600002</v>
      </c>
      <c r="I199" s="5">
        <f>LTFUND1516BL</f>
        <v>10168064.922907</v>
      </c>
      <c r="K199" s="5">
        <f t="shared" si="674"/>
        <v>1032922.65382</v>
      </c>
      <c r="L199" s="5">
        <f t="shared" si="683"/>
        <v>1032922.65382</v>
      </c>
      <c r="M199" s="5">
        <f>EIF1516BL</f>
        <v>3375355.785782</v>
      </c>
      <c r="Q199" s="5">
        <f>HPF1516BL</f>
        <v>177469.9663</v>
      </c>
      <c r="R199" s="5">
        <f>LLFA1516BL</f>
        <v>51716.797095000002</v>
      </c>
      <c r="S199" s="5">
        <f>LDHR1516BL</f>
        <v>1395708.514314</v>
      </c>
      <c r="T199" s="6">
        <f t="shared" si="728"/>
        <v>48503207.770818003</v>
      </c>
      <c r="U199" s="5">
        <f>LWP1516RSG</f>
        <v>479239.50673700002</v>
      </c>
      <c r="V199" s="5">
        <f>UTFUND1516RSG</f>
        <v>25842157.428259</v>
      </c>
      <c r="W199" s="5">
        <f>LTFUND1516RSG</f>
        <v>7380248.5260319998</v>
      </c>
      <c r="Y199" s="5">
        <f t="shared" si="675"/>
        <v>1435109.7761639999</v>
      </c>
      <c r="Z199" s="5">
        <f t="shared" si="732"/>
        <v>1435109.7761639999</v>
      </c>
      <c r="AA199" s="5">
        <f>EIF1516RSG</f>
        <v>3457604.0185150001</v>
      </c>
      <c r="AC199" s="5">
        <f>HPF1516RSG</f>
        <v>242085.90753500001</v>
      </c>
      <c r="AD199" s="5">
        <f>LLFA1516RSG</f>
        <v>70546.627267000003</v>
      </c>
      <c r="AE199" s="5">
        <f>LDHR1516RSG</f>
        <v>1986181.81999</v>
      </c>
      <c r="AG199" s="5">
        <f t="shared" si="676"/>
        <v>2051692</v>
      </c>
      <c r="AH199" s="5">
        <f t="shared" si="684"/>
        <v>2051692</v>
      </c>
      <c r="AK199" s="5">
        <f>VLOOKUP(A199,[2]CTF1516!$A$1:$C$235,3,FALSE)</f>
        <v>1041009</v>
      </c>
      <c r="AL199" s="5">
        <f t="shared" ref="AL199" si="741">SUM(AL200:AL201)</f>
        <v>1041008.9999999901</v>
      </c>
      <c r="AO199" s="5">
        <f>VLOOKUP(A199,[3]careact_v3!$A$1:$D$154,4,FALSE)</f>
        <v>853897</v>
      </c>
      <c r="AP199" s="5">
        <f t="shared" si="687"/>
        <v>853897</v>
      </c>
      <c r="AQ199" s="5">
        <f>VLOOKUP(A199,[3]careact_v3!$A$1:$D$154,3,FALSE)</f>
        <v>562757</v>
      </c>
      <c r="AR199" s="5">
        <f t="shared" si="688"/>
        <v>562757</v>
      </c>
      <c r="AS199" s="5">
        <f>VLOOKUP(A199,[4]FWMA!$A$1:$C$153,3,FALSE)</f>
        <v>34213</v>
      </c>
      <c r="AT199" s="5">
        <f t="shared" ref="AT199" si="742">AS199</f>
        <v>34213</v>
      </c>
      <c r="AU199" s="5">
        <f>VLOOKUP(A199,[5]SUDS2!$A$1:$C$153,3,FALSE)</f>
        <v>9232.5479369999994</v>
      </c>
      <c r="AV199" s="5">
        <f t="shared" si="690"/>
        <v>9232.5479369999994</v>
      </c>
      <c r="AW199" s="5">
        <f>VLOOKUP(A199,[6]COFA!$A$1:$C$327,3,FALSE)</f>
        <v>693.23</v>
      </c>
      <c r="AX199" s="5">
        <f t="shared" ref="AX199" si="743">AW199</f>
        <v>693.23</v>
      </c>
      <c r="AY199" s="6">
        <f t="shared" si="730"/>
        <v>45446667.38843599</v>
      </c>
      <c r="AZ199" s="6">
        <f t="shared" si="731"/>
        <v>93949875.159253985</v>
      </c>
      <c r="BA199" s="26">
        <f>VLOOKUP(A199,[7]Sheet1!$A$1:$P$742,16,FALSE)</f>
        <v>94017738.011316001</v>
      </c>
      <c r="BB199" s="26" t="b">
        <f t="shared" si="736"/>
        <v>0</v>
      </c>
      <c r="BC199" s="5">
        <f t="shared" ref="BC199" si="744">BC201</f>
        <v>37919415.468672007</v>
      </c>
      <c r="BD199" s="5">
        <f t="shared" si="693"/>
        <v>10583792.302146001</v>
      </c>
      <c r="BH199" s="5">
        <f t="shared" ref="BH199" si="745">BH201</f>
        <v>36790681.57065776</v>
      </c>
      <c r="BI199" s="5">
        <f t="shared" si="695"/>
        <v>8655985.8177782334</v>
      </c>
    </row>
    <row r="200" spans="1:64" s="11" customFormat="1" x14ac:dyDescent="0.25">
      <c r="A200" s="8" t="s">
        <v>397</v>
      </c>
      <c r="B200" s="8" t="s">
        <v>398</v>
      </c>
      <c r="C200" s="8" t="s">
        <v>302</v>
      </c>
      <c r="D200" s="8"/>
      <c r="E200" s="8"/>
      <c r="F200" s="37">
        <f>VLOOKUP(A200,[1]Sheet1!$A$6:$C$740,3,FALSE)</f>
        <v>23661919.163965002</v>
      </c>
      <c r="G200" s="8"/>
      <c r="H200" s="9"/>
      <c r="I200" s="9">
        <f>LTFUND1516BL</f>
        <v>10168064.922907</v>
      </c>
      <c r="J200" s="9"/>
      <c r="K200" s="9">
        <f t="shared" si="674"/>
        <v>238257.412939</v>
      </c>
      <c r="L200" s="9">
        <f t="shared" si="683"/>
        <v>238257.412939</v>
      </c>
      <c r="M200" s="9"/>
      <c r="N200" s="9"/>
      <c r="O200" s="9"/>
      <c r="P200" s="9"/>
      <c r="Q200" s="9">
        <f>HPF1516BL</f>
        <v>177469.9663</v>
      </c>
      <c r="R200" s="9"/>
      <c r="S200" s="9"/>
      <c r="T200" s="10">
        <f t="shared" si="728"/>
        <v>10583792.302146001</v>
      </c>
      <c r="U200" s="9"/>
      <c r="V200" s="9"/>
      <c r="W200" s="9">
        <f>LTFUND1516RSG</f>
        <v>7380248.5260319998</v>
      </c>
      <c r="X200" s="9"/>
      <c r="Y200" s="9">
        <f t="shared" si="675"/>
        <v>331027.24709199998</v>
      </c>
      <c r="Z200" s="9">
        <f t="shared" si="732"/>
        <v>331027.24709199998</v>
      </c>
      <c r="AA200" s="9"/>
      <c r="AB200" s="9"/>
      <c r="AC200" s="9">
        <f>HPF1516RSG</f>
        <v>242085.90753500001</v>
      </c>
      <c r="AD200" s="9"/>
      <c r="AE200" s="9"/>
      <c r="AF200" s="9"/>
      <c r="AG200" s="9">
        <f t="shared" si="676"/>
        <v>465659.63754299999</v>
      </c>
      <c r="AH200" s="9">
        <f t="shared" si="684"/>
        <v>465659.63754299999</v>
      </c>
      <c r="AI200" s="9"/>
      <c r="AJ200" s="9"/>
      <c r="AK200" s="9"/>
      <c r="AL200" s="9">
        <f>F200/F199*AK199</f>
        <v>236271.26957623207</v>
      </c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>
        <f t="shared" ref="AX200" si="746">AW199</f>
        <v>693.23</v>
      </c>
      <c r="AY200" s="10">
        <f t="shared" si="730"/>
        <v>8655985.8177782334</v>
      </c>
      <c r="AZ200" s="10">
        <f t="shared" si="731"/>
        <v>19239778.119924232</v>
      </c>
      <c r="BA200" s="26">
        <f>VLOOKUP(A200,[7]Sheet1!$A$1:$P$742,16,FALSE)</f>
        <v>19239778.119925</v>
      </c>
      <c r="BB200" s="26" t="b">
        <f t="shared" si="736"/>
        <v>1</v>
      </c>
      <c r="BC200" s="9"/>
      <c r="BD200" s="9">
        <f>I200+L200+Q200</f>
        <v>10583792.302146001</v>
      </c>
      <c r="BE200" s="9"/>
      <c r="BF200" s="9"/>
      <c r="BG200" s="9"/>
      <c r="BH200" s="9"/>
      <c r="BI200" s="9">
        <f>W200+Z200+AC200+AH200+AI200+AL200+AN200+AX200</f>
        <v>8655985.8177782334</v>
      </c>
      <c r="BJ200" s="9"/>
      <c r="BK200" s="9"/>
      <c r="BL200" s="9"/>
    </row>
    <row r="201" spans="1:64" s="15" customFormat="1" x14ac:dyDescent="0.25">
      <c r="A201" s="12" t="s">
        <v>399</v>
      </c>
      <c r="B201" s="12" t="s">
        <v>400</v>
      </c>
      <c r="C201" s="12" t="s">
        <v>302</v>
      </c>
      <c r="D201" s="12"/>
      <c r="E201" s="12"/>
      <c r="F201" s="38">
        <f>VLOOKUP(A201,[1]Sheet1!$A$6:$C$740,3,FALSE)</f>
        <v>80592274.971189007</v>
      </c>
      <c r="G201" s="12"/>
      <c r="H201" s="13">
        <f>UTFUND1516BL</f>
        <v>32301969.130600002</v>
      </c>
      <c r="I201" s="13"/>
      <c r="J201" s="13"/>
      <c r="K201" s="13">
        <f t="shared" si="674"/>
        <v>794665.24088099995</v>
      </c>
      <c r="L201" s="13">
        <f t="shared" si="683"/>
        <v>794665.24088099995</v>
      </c>
      <c r="M201" s="13">
        <f>EIF1516BL</f>
        <v>3375355.785782</v>
      </c>
      <c r="N201" s="13"/>
      <c r="O201" s="13"/>
      <c r="P201" s="13"/>
      <c r="Q201" s="13"/>
      <c r="R201" s="13">
        <f>LLFA1516BL</f>
        <v>51716.797095000002</v>
      </c>
      <c r="S201" s="13">
        <f>LDHR1516BL</f>
        <v>1395708.514314</v>
      </c>
      <c r="T201" s="14">
        <f t="shared" si="728"/>
        <v>37919415.468672</v>
      </c>
      <c r="U201" s="13">
        <f>LWP1516RSG</f>
        <v>479239.50673700002</v>
      </c>
      <c r="V201" s="13">
        <f>UTFUND1516RSG</f>
        <v>25842157.428259</v>
      </c>
      <c r="W201" s="13"/>
      <c r="X201" s="13"/>
      <c r="Y201" s="13">
        <f t="shared" si="675"/>
        <v>1104082.5290719999</v>
      </c>
      <c r="Z201" s="13">
        <f t="shared" si="732"/>
        <v>1104082.5290719999</v>
      </c>
      <c r="AA201" s="13">
        <f>EIF1516RSG</f>
        <v>3457604.0185150001</v>
      </c>
      <c r="AB201" s="13"/>
      <c r="AC201" s="13"/>
      <c r="AD201" s="13">
        <f>LLFA1516RSG</f>
        <v>70546.627267000003</v>
      </c>
      <c r="AE201" s="13">
        <f>LDHR1516RSG</f>
        <v>1986181.81999</v>
      </c>
      <c r="AF201" s="13"/>
      <c r="AG201" s="13">
        <f t="shared" si="676"/>
        <v>1586032.3624570002</v>
      </c>
      <c r="AH201" s="13">
        <f t="shared" si="684"/>
        <v>1586032.3624570002</v>
      </c>
      <c r="AI201" s="13"/>
      <c r="AJ201" s="13"/>
      <c r="AK201" s="13"/>
      <c r="AL201" s="13">
        <f>F201/F199*AK199</f>
        <v>804737.73042375804</v>
      </c>
      <c r="AM201" s="13"/>
      <c r="AN201" s="13"/>
      <c r="AO201" s="13"/>
      <c r="AP201" s="13">
        <f t="shared" si="697"/>
        <v>853897</v>
      </c>
      <c r="AQ201" s="13"/>
      <c r="AR201" s="13">
        <f t="shared" si="698"/>
        <v>562757</v>
      </c>
      <c r="AS201" s="13"/>
      <c r="AT201" s="13">
        <f t="shared" ref="AT201" si="747">AS199</f>
        <v>34213</v>
      </c>
      <c r="AU201" s="13"/>
      <c r="AV201" s="13">
        <f t="shared" si="700"/>
        <v>9232.5479369999994</v>
      </c>
      <c r="AW201" s="13"/>
      <c r="AX201" s="13"/>
      <c r="AY201" s="14">
        <f t="shared" si="730"/>
        <v>36790681.57065776</v>
      </c>
      <c r="AZ201" s="14">
        <f t="shared" si="731"/>
        <v>74710097.039329767</v>
      </c>
      <c r="BA201" s="26">
        <f>VLOOKUP(A201,[7]Sheet1!$A$1:$P$742,16,FALSE)</f>
        <v>74777959.891390994</v>
      </c>
      <c r="BB201" s="26" t="b">
        <f t="shared" si="736"/>
        <v>0</v>
      </c>
      <c r="BC201" s="13">
        <f>H201+L201+M201+R201+S201</f>
        <v>37919415.468672007</v>
      </c>
      <c r="BD201" s="13"/>
      <c r="BE201" s="13"/>
      <c r="BF201" s="13"/>
      <c r="BG201" s="13"/>
      <c r="BH201" s="13">
        <f>U201+V201+Z201+AA201+AD201+AE201+AH201+AI201+AJ201+AL201+AN201+AP201+AR201+AT201+AV201</f>
        <v>36790681.57065776</v>
      </c>
      <c r="BI201" s="13"/>
      <c r="BJ201" s="13"/>
      <c r="BK201" s="13"/>
      <c r="BL201" s="13"/>
    </row>
    <row r="202" spans="1:64" x14ac:dyDescent="0.25">
      <c r="A202" s="1" t="s">
        <v>401</v>
      </c>
      <c r="B202" s="1" t="s">
        <v>402</v>
      </c>
      <c r="C202" s="1"/>
      <c r="D202" s="1" t="s">
        <v>302</v>
      </c>
      <c r="E202" s="1"/>
      <c r="F202" s="4">
        <f>VLOOKUP(A202,[1]Sheet1!$A$6:$C$740,3,FALSE)</f>
        <v>7949119.0101669999</v>
      </c>
      <c r="G202" s="1"/>
      <c r="H202" s="5">
        <f>UTFUND1516BL</f>
        <v>1090932.989178</v>
      </c>
      <c r="I202" s="5">
        <f>LTFUND1516BL</f>
        <v>11976513.029116999</v>
      </c>
      <c r="K202" s="5">
        <f t="shared" si="674"/>
        <v>1192811.814546</v>
      </c>
      <c r="L202" s="5">
        <f t="shared" si="683"/>
        <v>1192811.814546</v>
      </c>
      <c r="M202" s="5">
        <f>EIF1516BL</f>
        <v>2008929.1803909999</v>
      </c>
      <c r="Q202" s="5">
        <f>HPF1516BL</f>
        <v>247632.55937999999</v>
      </c>
      <c r="R202" s="5">
        <f>LLFA1516BL</f>
        <v>54041.147526000001</v>
      </c>
      <c r="S202" s="5">
        <f>LDHR1516BL</f>
        <v>3917593.451874</v>
      </c>
      <c r="T202" s="6">
        <f t="shared" si="728"/>
        <v>20488454.172012001</v>
      </c>
      <c r="U202" s="5">
        <f>LWP1516RSG</f>
        <v>297351.82841999998</v>
      </c>
      <c r="V202" s="5">
        <f>UTFUND1516RSG</f>
        <v>591599.55784200004</v>
      </c>
      <c r="W202" s="5">
        <f>LTFUND1516RSG</f>
        <v>8692867.6498729996</v>
      </c>
      <c r="Y202" s="5">
        <f t="shared" si="675"/>
        <v>1657254.6742459999</v>
      </c>
      <c r="Z202" s="5">
        <f t="shared" si="732"/>
        <v>1657254.6742459999</v>
      </c>
      <c r="AA202" s="5">
        <f>EIF1516RSG</f>
        <v>2057881.3161840001</v>
      </c>
      <c r="AC202" s="5">
        <f>HPF1516RSG</f>
        <v>337794.35541900003</v>
      </c>
      <c r="AD202" s="5">
        <f>LLFA1516RSG</f>
        <v>73717.262199999997</v>
      </c>
      <c r="AE202" s="5">
        <f>LDHR1516RSG</f>
        <v>5574984.1836050004</v>
      </c>
      <c r="AG202" s="5">
        <f t="shared" si="676"/>
        <v>2365817</v>
      </c>
      <c r="AH202" s="5">
        <f t="shared" si="684"/>
        <v>2365817</v>
      </c>
      <c r="AJ202" s="5">
        <f t="shared" si="678"/>
        <v>-64990</v>
      </c>
      <c r="AK202" s="5">
        <f>VLOOKUP(A202,[2]CTF1516!$A$1:$C$235,3,FALSE)</f>
        <v>1196790</v>
      </c>
      <c r="AL202" s="5">
        <f t="shared" ref="AL202" si="748">SUM(AL203:AL204)</f>
        <v>1196790</v>
      </c>
      <c r="AO202" s="5">
        <f>VLOOKUP(A202,[3]careact_v3!$A$1:$D$154,4,FALSE)</f>
        <v>505650</v>
      </c>
      <c r="AP202" s="5">
        <f t="shared" si="687"/>
        <v>505650</v>
      </c>
      <c r="AQ202" s="5">
        <f>VLOOKUP(A202,[3]careact_v3!$A$1:$D$154,3,FALSE)</f>
        <v>418447</v>
      </c>
      <c r="AR202" s="5">
        <f t="shared" si="688"/>
        <v>418447</v>
      </c>
      <c r="AS202" s="5">
        <f>VLOOKUP(A202,[4]FWMA!$A$1:$C$153,3,FALSE)</f>
        <v>47481</v>
      </c>
      <c r="AT202" s="5">
        <f t="shared" ref="AT202" si="749">AS202</f>
        <v>47481</v>
      </c>
      <c r="AU202" s="5">
        <f>VLOOKUP(A202,[5]SUDS2!$A$1:$C$153,3,FALSE)</f>
        <v>9232.5479369999994</v>
      </c>
      <c r="AV202" s="5">
        <f t="shared" si="690"/>
        <v>9232.5479369999994</v>
      </c>
      <c r="AW202" s="5">
        <f>VLOOKUP(A202,[6]COFA!$A$1:$C$327,3,FALSE)</f>
        <v>693.23</v>
      </c>
      <c r="AX202" s="5">
        <f t="shared" ref="AX202" si="750">AW202</f>
        <v>693.23</v>
      </c>
      <c r="AY202" s="6">
        <f t="shared" si="730"/>
        <v>23762571.605726</v>
      </c>
      <c r="AZ202" s="6">
        <f t="shared" si="731"/>
        <v>44251025.777738005</v>
      </c>
      <c r="BA202" s="26">
        <f>VLOOKUP(A202,[7]Sheet1!$A$1:$P$742,16,FALSE)</f>
        <v>44318888.629800998</v>
      </c>
      <c r="BB202" s="26" t="b">
        <f t="shared" si="736"/>
        <v>0</v>
      </c>
      <c r="BC202" s="5">
        <f t="shared" ref="BC202" si="751">BC204</f>
        <v>7420973.9132490009</v>
      </c>
      <c r="BD202" s="5">
        <f t="shared" si="693"/>
        <v>13067480.258763</v>
      </c>
      <c r="BH202" s="5">
        <f t="shared" ref="BH202" si="752">BH204</f>
        <v>9815444.2838660423</v>
      </c>
      <c r="BI202" s="5">
        <f t="shared" si="695"/>
        <v>13947127.32185996</v>
      </c>
    </row>
    <row r="203" spans="1:64" s="11" customFormat="1" x14ac:dyDescent="0.25">
      <c r="A203" s="8" t="s">
        <v>403</v>
      </c>
      <c r="B203" s="8" t="s">
        <v>404</v>
      </c>
      <c r="C203" s="8" t="s">
        <v>302</v>
      </c>
      <c r="D203" s="8"/>
      <c r="E203" s="8"/>
      <c r="F203" s="37">
        <f>VLOOKUP(A203,[1]Sheet1!$A$6:$C$740,3,FALSE)</f>
        <v>8354010.5502909999</v>
      </c>
      <c r="G203" s="8"/>
      <c r="H203" s="9"/>
      <c r="I203" s="9">
        <f>LTFUND1516BL</f>
        <v>11976513.029116999</v>
      </c>
      <c r="J203" s="9"/>
      <c r="K203" s="9">
        <f t="shared" si="674"/>
        <v>843334.67026599997</v>
      </c>
      <c r="L203" s="9">
        <f t="shared" si="683"/>
        <v>843334.67026599997</v>
      </c>
      <c r="M203" s="9"/>
      <c r="N203" s="9"/>
      <c r="O203" s="9"/>
      <c r="P203" s="9"/>
      <c r="Q203" s="9">
        <f>HPF1516BL</f>
        <v>247632.55937999999</v>
      </c>
      <c r="R203" s="9"/>
      <c r="S203" s="9"/>
      <c r="T203" s="10">
        <f t="shared" si="728"/>
        <v>13067480.258763</v>
      </c>
      <c r="U203" s="9"/>
      <c r="V203" s="9"/>
      <c r="W203" s="9">
        <f>LTFUND1516RSG</f>
        <v>8692867.6498729996</v>
      </c>
      <c r="X203" s="9"/>
      <c r="Y203" s="9">
        <f t="shared" si="675"/>
        <v>1171702.2812890001</v>
      </c>
      <c r="Z203" s="9">
        <f t="shared" si="732"/>
        <v>1171702.2812890001</v>
      </c>
      <c r="AA203" s="9"/>
      <c r="AB203" s="9"/>
      <c r="AC203" s="9">
        <f>HPF1516RSG</f>
        <v>337794.35541900003</v>
      </c>
      <c r="AD203" s="9"/>
      <c r="AE203" s="9"/>
      <c r="AF203" s="9"/>
      <c r="AG203" s="9">
        <f t="shared" si="676"/>
        <v>2486320.8303680001</v>
      </c>
      <c r="AH203" s="9">
        <f t="shared" si="684"/>
        <v>2486320.8303680001</v>
      </c>
      <c r="AI203" s="9"/>
      <c r="AJ203" s="9"/>
      <c r="AK203" s="9"/>
      <c r="AL203" s="9">
        <f>F203/F202*AK202</f>
        <v>1257748.9749109596</v>
      </c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>
        <f t="shared" ref="AX203" si="753">AW202</f>
        <v>693.23</v>
      </c>
      <c r="AY203" s="10">
        <f t="shared" si="730"/>
        <v>13947127.32185996</v>
      </c>
      <c r="AZ203" s="10">
        <f t="shared" si="731"/>
        <v>27014607.58062296</v>
      </c>
      <c r="BA203" s="26">
        <f>VLOOKUP(A203,[7]Sheet1!$A$1:$P$742,16,FALSE)</f>
        <v>27014607.580623001</v>
      </c>
      <c r="BB203" s="26" t="b">
        <f t="shared" si="736"/>
        <v>1</v>
      </c>
      <c r="BC203" s="9"/>
      <c r="BD203" s="9">
        <f>I203+L203+Q203</f>
        <v>13067480.258763</v>
      </c>
      <c r="BE203" s="9"/>
      <c r="BF203" s="9"/>
      <c r="BG203" s="9"/>
      <c r="BH203" s="9"/>
      <c r="BI203" s="9">
        <f>W203+Z203+AC203+AH203+AI203+AL203+AN203+AX203</f>
        <v>13947127.32185996</v>
      </c>
      <c r="BJ203" s="9"/>
      <c r="BK203" s="9"/>
      <c r="BL203" s="9"/>
    </row>
    <row r="204" spans="1:64" s="15" customFormat="1" x14ac:dyDescent="0.25">
      <c r="A204" s="12" t="s">
        <v>405</v>
      </c>
      <c r="B204" s="12" t="s">
        <v>406</v>
      </c>
      <c r="C204" s="12" t="s">
        <v>302</v>
      </c>
      <c r="D204" s="12"/>
      <c r="E204" s="12"/>
      <c r="F204" s="38">
        <f>VLOOKUP(A204,[1]Sheet1!$A$6:$C$740,3,FALSE)</f>
        <v>-404891.54012399999</v>
      </c>
      <c r="G204" s="12"/>
      <c r="H204" s="13">
        <f>UTFUND1516BL</f>
        <v>1090932.989178</v>
      </c>
      <c r="I204" s="13"/>
      <c r="J204" s="13"/>
      <c r="K204" s="13">
        <f t="shared" si="674"/>
        <v>349477.14428000001</v>
      </c>
      <c r="L204" s="13">
        <f t="shared" si="683"/>
        <v>349477.14428000001</v>
      </c>
      <c r="M204" s="13">
        <f>EIF1516BL</f>
        <v>2008929.1803909999</v>
      </c>
      <c r="N204" s="13"/>
      <c r="O204" s="13"/>
      <c r="P204" s="13"/>
      <c r="Q204" s="13"/>
      <c r="R204" s="13">
        <f>LLFA1516BL</f>
        <v>54041.147526000001</v>
      </c>
      <c r="S204" s="13">
        <f>LDHR1516BL</f>
        <v>3917593.451874</v>
      </c>
      <c r="T204" s="14">
        <f t="shared" si="728"/>
        <v>7420973.913248999</v>
      </c>
      <c r="U204" s="13">
        <f>LWP1516RSG</f>
        <v>297351.82841999998</v>
      </c>
      <c r="V204" s="13">
        <f>UTFUND1516RSG</f>
        <v>591599.55784200004</v>
      </c>
      <c r="W204" s="13"/>
      <c r="X204" s="13"/>
      <c r="Y204" s="13">
        <f t="shared" si="675"/>
        <v>485552.392957</v>
      </c>
      <c r="Z204" s="13">
        <f t="shared" si="732"/>
        <v>485552.392957</v>
      </c>
      <c r="AA204" s="13">
        <f>EIF1516RSG</f>
        <v>2057881.3161840001</v>
      </c>
      <c r="AB204" s="13"/>
      <c r="AC204" s="13"/>
      <c r="AD204" s="13">
        <f>LLFA1516RSG</f>
        <v>73717.262199999997</v>
      </c>
      <c r="AE204" s="13">
        <f>LDHR1516RSG</f>
        <v>5574984.1836050004</v>
      </c>
      <c r="AF204" s="13"/>
      <c r="AG204" s="13">
        <f t="shared" si="676"/>
        <v>-120503.830368</v>
      </c>
      <c r="AH204" s="13">
        <f t="shared" si="684"/>
        <v>-120503.830368</v>
      </c>
      <c r="AI204" s="13"/>
      <c r="AJ204" s="13">
        <f t="shared" si="678"/>
        <v>-64990</v>
      </c>
      <c r="AK204" s="13"/>
      <c r="AL204" s="13">
        <f>F204/F202*AK202</f>
        <v>-60958.974910959572</v>
      </c>
      <c r="AM204" s="13"/>
      <c r="AN204" s="13"/>
      <c r="AO204" s="13"/>
      <c r="AP204" s="13">
        <f t="shared" si="697"/>
        <v>505650</v>
      </c>
      <c r="AQ204" s="13"/>
      <c r="AR204" s="13">
        <f t="shared" si="698"/>
        <v>418447</v>
      </c>
      <c r="AS204" s="13"/>
      <c r="AT204" s="13">
        <f t="shared" ref="AT204" si="754">AS202</f>
        <v>47481</v>
      </c>
      <c r="AU204" s="13"/>
      <c r="AV204" s="13">
        <f t="shared" si="700"/>
        <v>9232.5479369999994</v>
      </c>
      <c r="AW204" s="13"/>
      <c r="AX204" s="13"/>
      <c r="AY204" s="14">
        <f t="shared" si="730"/>
        <v>9815444.2838660423</v>
      </c>
      <c r="AZ204" s="14">
        <f t="shared" si="731"/>
        <v>17236418.197115041</v>
      </c>
      <c r="BA204" s="26">
        <f>VLOOKUP(A204,[7]Sheet1!$A$1:$P$742,16,FALSE)</f>
        <v>17304281.049178999</v>
      </c>
      <c r="BB204" s="26" t="b">
        <f t="shared" si="736"/>
        <v>0</v>
      </c>
      <c r="BC204" s="13">
        <f>H204+L204+M204+R204+S204</f>
        <v>7420973.9132490009</v>
      </c>
      <c r="BD204" s="13"/>
      <c r="BE204" s="13"/>
      <c r="BF204" s="13"/>
      <c r="BG204" s="13"/>
      <c r="BH204" s="13">
        <f>U204+V204+Z204+AA204+AD204+AE204+AH204+AI204+AJ204+AL204+AN204+AP204+AR204+AT204+AV204</f>
        <v>9815444.2838660423</v>
      </c>
      <c r="BI204" s="13"/>
      <c r="BJ204" s="13"/>
      <c r="BK204" s="13"/>
      <c r="BL204" s="13"/>
    </row>
    <row r="205" spans="1:64" x14ac:dyDescent="0.25">
      <c r="A205" s="1" t="s">
        <v>407</v>
      </c>
      <c r="B205" s="1" t="s">
        <v>408</v>
      </c>
      <c r="C205" s="1"/>
      <c r="D205" s="1" t="s">
        <v>302</v>
      </c>
      <c r="E205" s="1"/>
      <c r="F205" s="4">
        <f>VLOOKUP(A205,[1]Sheet1!$A$6:$C$740,3,FALSE)</f>
        <v>43250307.928507999</v>
      </c>
      <c r="G205" s="1"/>
      <c r="H205" s="5">
        <f>UTFUND1516BL</f>
        <v>15539316.68107</v>
      </c>
      <c r="I205" s="5">
        <f>LTFUND1516BL</f>
        <v>6154070.7697109999</v>
      </c>
      <c r="K205" s="5">
        <f t="shared" si="674"/>
        <v>875377.76652900001</v>
      </c>
      <c r="L205" s="5">
        <f t="shared" si="683"/>
        <v>875377.76652900001</v>
      </c>
      <c r="M205" s="5">
        <f>EIF1516BL</f>
        <v>2601338.452728</v>
      </c>
      <c r="Q205" s="5">
        <f>HPF1516BL</f>
        <v>166025.03080199999</v>
      </c>
      <c r="R205" s="5">
        <f>LLFA1516BL</f>
        <v>51882.822125999999</v>
      </c>
      <c r="S205" s="5">
        <f>LDHR1516BL</f>
        <v>7665061.8848099997</v>
      </c>
      <c r="T205" s="6">
        <f t="shared" si="728"/>
        <v>33053073.407775998</v>
      </c>
      <c r="U205" s="5">
        <f>LWP1516RSG</f>
        <v>379438.569708</v>
      </c>
      <c r="V205" s="5">
        <f>UTFUND1516RSG</f>
        <v>12282839.720737999</v>
      </c>
      <c r="W205" s="5">
        <f>LTFUND1516RSG</f>
        <v>4466786.1654719999</v>
      </c>
      <c r="Y205" s="5">
        <f t="shared" si="675"/>
        <v>1216221.9367889999</v>
      </c>
      <c r="Z205" s="5">
        <f t="shared" si="732"/>
        <v>1216221.9367889999</v>
      </c>
      <c r="AA205" s="5">
        <f>EIF1516RSG</f>
        <v>2664725.989941</v>
      </c>
      <c r="AC205" s="5">
        <f>HPF1516RSG</f>
        <v>226473.92735300001</v>
      </c>
      <c r="AD205" s="5">
        <f>LLFA1516RSG</f>
        <v>70773.101190000001</v>
      </c>
      <c r="AE205" s="5">
        <f>LDHR1516RSG</f>
        <v>10907869.665171999</v>
      </c>
      <c r="AG205" s="5">
        <f t="shared" si="676"/>
        <v>1686544</v>
      </c>
      <c r="AH205" s="5">
        <f t="shared" si="684"/>
        <v>1686544</v>
      </c>
      <c r="AJ205" s="5">
        <f t="shared" si="678"/>
        <v>-105986</v>
      </c>
      <c r="AO205" s="5">
        <f>VLOOKUP(A205,[3]careact_v3!$A$1:$D$154,4,FALSE)</f>
        <v>564140</v>
      </c>
      <c r="AP205" s="5">
        <f t="shared" si="687"/>
        <v>564140</v>
      </c>
      <c r="AQ205" s="5">
        <f>VLOOKUP(A205,[3]careact_v3!$A$1:$D$154,3,FALSE)</f>
        <v>450385</v>
      </c>
      <c r="AR205" s="5">
        <f t="shared" si="688"/>
        <v>450385</v>
      </c>
      <c r="AS205" s="5">
        <f>VLOOKUP(A205,[4]FWMA!$A$1:$C$153,3,FALSE)</f>
        <v>35216</v>
      </c>
      <c r="AT205" s="5">
        <f t="shared" ref="AT205" si="755">AS205</f>
        <v>35216</v>
      </c>
      <c r="AU205" s="5">
        <f>VLOOKUP(A205,[5]SUDS2!$A$1:$C$153,3,FALSE)</f>
        <v>9232.5479369999994</v>
      </c>
      <c r="AV205" s="5">
        <f t="shared" si="690"/>
        <v>9232.5479369999994</v>
      </c>
      <c r="AW205" s="5">
        <f>VLOOKUP(A205,[6]COFA!$A$1:$C$327,3,FALSE)</f>
        <v>693.23</v>
      </c>
      <c r="AX205" s="5">
        <f t="shared" ref="AX205" si="756">AW205</f>
        <v>693.23</v>
      </c>
      <c r="AY205" s="6">
        <f t="shared" si="730"/>
        <v>34855353.854299992</v>
      </c>
      <c r="AZ205" s="6">
        <f t="shared" si="731"/>
        <v>67908427.26207599</v>
      </c>
      <c r="BA205" s="26">
        <f>VLOOKUP(A205,[7]Sheet1!$A$1:$P$742,16,FALSE)</f>
        <v>67976290.114138007</v>
      </c>
      <c r="BB205" s="26" t="b">
        <f t="shared" si="736"/>
        <v>0</v>
      </c>
      <c r="BC205" s="5">
        <f t="shared" ref="BC205" si="757">BC207</f>
        <v>26488219.988911003</v>
      </c>
      <c r="BD205" s="5">
        <f t="shared" si="693"/>
        <v>6564853.4188649999</v>
      </c>
      <c r="BH205" s="5">
        <f t="shared" ref="BH205" si="758">BH207</f>
        <v>29364906.378757998</v>
      </c>
      <c r="BI205" s="5">
        <f t="shared" si="695"/>
        <v>5490447.4755420014</v>
      </c>
    </row>
    <row r="206" spans="1:64" s="11" customFormat="1" x14ac:dyDescent="0.25">
      <c r="A206" s="8" t="s">
        <v>409</v>
      </c>
      <c r="B206" s="8" t="s">
        <v>410</v>
      </c>
      <c r="C206" s="8" t="s">
        <v>302</v>
      </c>
      <c r="D206" s="8"/>
      <c r="E206" s="8"/>
      <c r="F206" s="37">
        <f>VLOOKUP(A206,[1]Sheet1!$A$6:$C$740,3,FALSE)</f>
        <v>11704993.033002</v>
      </c>
      <c r="G206" s="8"/>
      <c r="H206" s="9"/>
      <c r="I206" s="9">
        <f>LTFUND1516BL</f>
        <v>6154070.7697109999</v>
      </c>
      <c r="J206" s="9"/>
      <c r="K206" s="9">
        <f t="shared" si="674"/>
        <v>244757.61835199999</v>
      </c>
      <c r="L206" s="9">
        <f t="shared" si="683"/>
        <v>244757.61835199999</v>
      </c>
      <c r="M206" s="9"/>
      <c r="N206" s="9"/>
      <c r="O206" s="9"/>
      <c r="P206" s="9"/>
      <c r="Q206" s="9">
        <f>HPF1516BL</f>
        <v>166025.03080199999</v>
      </c>
      <c r="R206" s="9"/>
      <c r="S206" s="9"/>
      <c r="T206" s="10">
        <f t="shared" si="728"/>
        <v>6564853.4188649999</v>
      </c>
      <c r="U206" s="9"/>
      <c r="V206" s="9"/>
      <c r="W206" s="9">
        <f>LTFUND1516RSG</f>
        <v>4466786.1654719999</v>
      </c>
      <c r="X206" s="9"/>
      <c r="Y206" s="9">
        <f t="shared" si="675"/>
        <v>340058.42508000002</v>
      </c>
      <c r="Z206" s="9">
        <f t="shared" si="732"/>
        <v>340058.42508000002</v>
      </c>
      <c r="AA206" s="9"/>
      <c r="AB206" s="9"/>
      <c r="AC206" s="9">
        <f>HPF1516RSG</f>
        <v>226473.92735300001</v>
      </c>
      <c r="AD206" s="9"/>
      <c r="AE206" s="9"/>
      <c r="AF206" s="9"/>
      <c r="AG206" s="9">
        <f t="shared" si="676"/>
        <v>456435.72763700003</v>
      </c>
      <c r="AH206" s="9">
        <f t="shared" si="684"/>
        <v>456435.72763700003</v>
      </c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>
        <f t="shared" ref="AX206" si="759">AW205</f>
        <v>693.23</v>
      </c>
      <c r="AY206" s="10">
        <f t="shared" si="730"/>
        <v>5490447.4755420014</v>
      </c>
      <c r="AZ206" s="10">
        <f t="shared" si="731"/>
        <v>12055300.894407</v>
      </c>
      <c r="BA206" s="26">
        <f>VLOOKUP(A206,[7]Sheet1!$A$1:$P$742,16,FALSE)</f>
        <v>12055300.894405</v>
      </c>
      <c r="BB206" s="26" t="b">
        <f t="shared" si="736"/>
        <v>1</v>
      </c>
      <c r="BC206" s="9"/>
      <c r="BD206" s="9">
        <f>I206+L206+Q206</f>
        <v>6564853.4188649999</v>
      </c>
      <c r="BE206" s="9"/>
      <c r="BF206" s="9"/>
      <c r="BG206" s="9"/>
      <c r="BH206" s="9"/>
      <c r="BI206" s="9">
        <f>W206+Z206+AC206+AH206+AI206+AL206+AN206+AX206</f>
        <v>5490447.4755420014</v>
      </c>
      <c r="BJ206" s="9"/>
      <c r="BK206" s="9"/>
      <c r="BL206" s="9"/>
    </row>
    <row r="207" spans="1:64" s="15" customFormat="1" x14ac:dyDescent="0.25">
      <c r="A207" s="12" t="s">
        <v>411</v>
      </c>
      <c r="B207" s="12" t="s">
        <v>412</v>
      </c>
      <c r="C207" s="12" t="s">
        <v>302</v>
      </c>
      <c r="D207" s="12"/>
      <c r="E207" s="12"/>
      <c r="F207" s="38">
        <f>VLOOKUP(A207,[1]Sheet1!$A$6:$C$740,3,FALSE)</f>
        <v>31545314.895507</v>
      </c>
      <c r="G207" s="12"/>
      <c r="H207" s="13">
        <f>UTFUND1516BL</f>
        <v>15539316.68107</v>
      </c>
      <c r="I207" s="13"/>
      <c r="J207" s="13"/>
      <c r="K207" s="13">
        <f t="shared" si="674"/>
        <v>630620.148177</v>
      </c>
      <c r="L207" s="13">
        <f t="shared" si="683"/>
        <v>630620.148177</v>
      </c>
      <c r="M207" s="13">
        <f>EIF1516BL</f>
        <v>2601338.452728</v>
      </c>
      <c r="N207" s="13"/>
      <c r="O207" s="13"/>
      <c r="P207" s="13"/>
      <c r="Q207" s="13"/>
      <c r="R207" s="13">
        <f>LLFA1516BL</f>
        <v>51882.822125999999</v>
      </c>
      <c r="S207" s="13">
        <f>LDHR1516BL</f>
        <v>7665061.8848099997</v>
      </c>
      <c r="T207" s="14">
        <f t="shared" si="728"/>
        <v>26488219.988910999</v>
      </c>
      <c r="U207" s="13">
        <f>LWP1516RSG</f>
        <v>379438.569708</v>
      </c>
      <c r="V207" s="13">
        <f>UTFUND1516RSG</f>
        <v>12282839.720737999</v>
      </c>
      <c r="W207" s="13"/>
      <c r="X207" s="13"/>
      <c r="Y207" s="13">
        <f t="shared" si="675"/>
        <v>876163.51170899998</v>
      </c>
      <c r="Z207" s="13">
        <f t="shared" si="732"/>
        <v>876163.51170899998</v>
      </c>
      <c r="AA207" s="13">
        <f>EIF1516RSG</f>
        <v>2664725.989941</v>
      </c>
      <c r="AB207" s="13"/>
      <c r="AC207" s="13"/>
      <c r="AD207" s="13">
        <f>LLFA1516RSG</f>
        <v>70773.101190000001</v>
      </c>
      <c r="AE207" s="13">
        <f>LDHR1516RSG</f>
        <v>10907869.665171999</v>
      </c>
      <c r="AF207" s="13"/>
      <c r="AG207" s="13">
        <f t="shared" si="676"/>
        <v>1230108.2723630001</v>
      </c>
      <c r="AH207" s="13">
        <f t="shared" si="684"/>
        <v>1230108.2723630001</v>
      </c>
      <c r="AI207" s="13"/>
      <c r="AJ207" s="13">
        <f t="shared" si="678"/>
        <v>-105986</v>
      </c>
      <c r="AK207" s="13"/>
      <c r="AL207" s="13"/>
      <c r="AM207" s="13"/>
      <c r="AN207" s="13"/>
      <c r="AO207" s="13"/>
      <c r="AP207" s="13">
        <f t="shared" si="697"/>
        <v>564140</v>
      </c>
      <c r="AQ207" s="13"/>
      <c r="AR207" s="13">
        <f t="shared" si="698"/>
        <v>450385</v>
      </c>
      <c r="AS207" s="13"/>
      <c r="AT207" s="13">
        <f t="shared" ref="AT207" si="760">AS205</f>
        <v>35216</v>
      </c>
      <c r="AU207" s="13"/>
      <c r="AV207" s="13">
        <f t="shared" si="700"/>
        <v>9232.5479369999994</v>
      </c>
      <c r="AW207" s="13"/>
      <c r="AX207" s="13"/>
      <c r="AY207" s="14">
        <f t="shared" si="730"/>
        <v>29364906.378757998</v>
      </c>
      <c r="AZ207" s="14">
        <f t="shared" si="731"/>
        <v>55853126.367669001</v>
      </c>
      <c r="BA207" s="26">
        <f>VLOOKUP(A207,[7]Sheet1!$A$1:$P$742,16,FALSE)</f>
        <v>55920989.219733</v>
      </c>
      <c r="BB207" s="26" t="b">
        <f t="shared" si="736"/>
        <v>0</v>
      </c>
      <c r="BC207" s="13">
        <f>H207+L207+M207+R207+S207</f>
        <v>26488219.988911003</v>
      </c>
      <c r="BD207" s="13"/>
      <c r="BE207" s="13"/>
      <c r="BF207" s="13"/>
      <c r="BG207" s="13"/>
      <c r="BH207" s="13">
        <f>U207+V207+Z207+AA207+AD207+AE207+AH207+AI207+AJ207+AL207+AN207+AP207+AR207+AT207+AV207</f>
        <v>29364906.378757998</v>
      </c>
      <c r="BI207" s="13"/>
      <c r="BJ207" s="13"/>
      <c r="BK207" s="13"/>
      <c r="BL207" s="13"/>
    </row>
    <row r="208" spans="1:64" x14ac:dyDescent="0.25">
      <c r="A208" s="1" t="s">
        <v>413</v>
      </c>
      <c r="B208" s="1" t="s">
        <v>414</v>
      </c>
      <c r="C208" s="1"/>
      <c r="D208" s="1" t="s">
        <v>302</v>
      </c>
      <c r="E208" s="1"/>
      <c r="F208" s="4">
        <f>VLOOKUP(A208,[1]Sheet1!$A$6:$C$740,3,FALSE)</f>
        <v>127369958.890524</v>
      </c>
      <c r="G208" s="1"/>
      <c r="H208" s="5">
        <f>UTFUND1516BL</f>
        <v>41664766.913538001</v>
      </c>
      <c r="I208" s="5">
        <f>LTFUND1516BL</f>
        <v>12986828.195908001</v>
      </c>
      <c r="K208" s="5">
        <f t="shared" si="674"/>
        <v>907150.39173699997</v>
      </c>
      <c r="L208" s="5">
        <f t="shared" si="683"/>
        <v>907150.39173699997</v>
      </c>
      <c r="M208" s="5">
        <f>EIF1516BL</f>
        <v>4715597.4453410003</v>
      </c>
      <c r="Q208" s="5">
        <f>HPF1516BL</f>
        <v>206360.396973</v>
      </c>
      <c r="R208" s="5">
        <f>LLFA1516BL</f>
        <v>52795.959795000002</v>
      </c>
      <c r="S208" s="5">
        <f>LDHR1516BL</f>
        <v>3141570.0445269998</v>
      </c>
      <c r="T208" s="6">
        <f t="shared" si="728"/>
        <v>63675069.347819</v>
      </c>
      <c r="U208" s="5">
        <f>LWP1516RSG</f>
        <v>695705.51800799998</v>
      </c>
      <c r="V208" s="5">
        <f>UTFUND1516RSG</f>
        <v>33255007.012901999</v>
      </c>
      <c r="W208" s="5">
        <f>LTFUND1516RSG</f>
        <v>9426180.9279720001</v>
      </c>
      <c r="Y208" s="5">
        <f t="shared" si="675"/>
        <v>1260365.808433</v>
      </c>
      <c r="Z208" s="5">
        <f t="shared" si="732"/>
        <v>1260365.808433</v>
      </c>
      <c r="AA208" s="5">
        <f>EIF1516RSG</f>
        <v>4830503.7191610001</v>
      </c>
      <c r="AC208" s="5">
        <f>HPF1516RSG</f>
        <v>281495.201818</v>
      </c>
      <c r="AD208" s="5">
        <f>LLFA1516RSG</f>
        <v>72018.707771000001</v>
      </c>
      <c r="AE208" s="5">
        <f>LDHR1516RSG</f>
        <v>4470653.6104579996</v>
      </c>
      <c r="AG208" s="5">
        <f t="shared" si="676"/>
        <v>1830835</v>
      </c>
      <c r="AH208" s="5">
        <f t="shared" si="684"/>
        <v>1830835</v>
      </c>
      <c r="AJ208" s="5">
        <f t="shared" si="678"/>
        <v>-131789</v>
      </c>
      <c r="AK208" s="5">
        <f>VLOOKUP(A208,[2]CTF1516!$A$1:$C$235,3,FALSE)</f>
        <v>940306</v>
      </c>
      <c r="AL208" s="5">
        <f>SUM(AL209:AL210)</f>
        <v>940306</v>
      </c>
      <c r="AO208" s="5">
        <f>VLOOKUP(A208,[3]careact_v3!$A$1:$D$154,4,FALSE)</f>
        <v>833022</v>
      </c>
      <c r="AP208" s="5">
        <f t="shared" si="687"/>
        <v>833022</v>
      </c>
      <c r="AQ208" s="5">
        <f>VLOOKUP(A208,[3]careact_v3!$A$1:$D$154,3,FALSE)</f>
        <v>409521</v>
      </c>
      <c r="AR208" s="5">
        <f t="shared" si="688"/>
        <v>409521</v>
      </c>
      <c r="AS208" s="5">
        <f>VLOOKUP(A208,[4]FWMA!$A$1:$C$153,3,FALSE)</f>
        <v>40255</v>
      </c>
      <c r="AT208" s="5">
        <f t="shared" ref="AT208" si="761">AS208</f>
        <v>40255</v>
      </c>
      <c r="AU208" s="5">
        <f>VLOOKUP(A208,[5]SUDS2!$A$1:$C$153,3,FALSE)</f>
        <v>9232.5479369999994</v>
      </c>
      <c r="AV208" s="5">
        <f t="shared" si="690"/>
        <v>9232.5479369999994</v>
      </c>
      <c r="AW208" s="5">
        <f>VLOOKUP(A208,[6]COFA!$A$1:$C$327,3,FALSE)</f>
        <v>693.23</v>
      </c>
      <c r="AX208" s="5">
        <f t="shared" ref="AX208" si="762">AW208</f>
        <v>693.23</v>
      </c>
      <c r="AY208" s="6">
        <f t="shared" si="730"/>
        <v>58224006.284459993</v>
      </c>
      <c r="AZ208" s="6">
        <f t="shared" si="731"/>
        <v>121899075.63227899</v>
      </c>
      <c r="BA208" s="26">
        <f>VLOOKUP(A208,[7]Sheet1!$A$1:$P$742,16,FALSE)</f>
        <v>121966938.48434199</v>
      </c>
      <c r="BB208" s="26" t="b">
        <f t="shared" si="736"/>
        <v>0</v>
      </c>
      <c r="BC208" s="5">
        <f t="shared" ref="BC208" si="763">BC210</f>
        <v>50294823.952248998</v>
      </c>
      <c r="BD208" s="5">
        <f t="shared" si="693"/>
        <v>13380245.395570001</v>
      </c>
      <c r="BH208" s="5">
        <f t="shared" ref="BH208" si="764">BH210</f>
        <v>47619522.125329599</v>
      </c>
      <c r="BI208" s="5">
        <f t="shared" si="695"/>
        <v>10604484.1591304</v>
      </c>
    </row>
    <row r="209" spans="1:64" s="11" customFormat="1" x14ac:dyDescent="0.25">
      <c r="A209" s="8" t="s">
        <v>415</v>
      </c>
      <c r="B209" s="8" t="s">
        <v>416</v>
      </c>
      <c r="C209" s="8" t="s">
        <v>302</v>
      </c>
      <c r="D209" s="8"/>
      <c r="E209" s="8"/>
      <c r="F209" s="37">
        <f>VLOOKUP(A209,[1]Sheet1!$A$6:$C$740,3,FALSE)</f>
        <v>29242767.017073002</v>
      </c>
      <c r="G209" s="8"/>
      <c r="H209" s="9"/>
      <c r="I209" s="9">
        <f>LTFUND1516BL</f>
        <v>12986828.195908001</v>
      </c>
      <c r="J209" s="9"/>
      <c r="K209" s="9">
        <f t="shared" si="674"/>
        <v>187056.802689</v>
      </c>
      <c r="L209" s="9">
        <f t="shared" si="683"/>
        <v>187056.802689</v>
      </c>
      <c r="M209" s="9"/>
      <c r="N209" s="9"/>
      <c r="O209" s="9"/>
      <c r="P209" s="9"/>
      <c r="Q209" s="9">
        <f>HPF1516BL</f>
        <v>206360.396973</v>
      </c>
      <c r="R209" s="9"/>
      <c r="S209" s="9"/>
      <c r="T209" s="10">
        <f t="shared" si="728"/>
        <v>13380245.395570001</v>
      </c>
      <c r="U209" s="9"/>
      <c r="V209" s="9"/>
      <c r="W209" s="9">
        <f>LTFUND1516RSG</f>
        <v>9426180.9279720001</v>
      </c>
      <c r="X209" s="9"/>
      <c r="Y209" s="9">
        <f t="shared" si="675"/>
        <v>259890.75294599999</v>
      </c>
      <c r="Z209" s="9">
        <f t="shared" si="732"/>
        <v>259890.75294599999</v>
      </c>
      <c r="AA209" s="9"/>
      <c r="AB209" s="9"/>
      <c r="AC209" s="9">
        <f>HPF1516RSG</f>
        <v>281495.201818</v>
      </c>
      <c r="AD209" s="9"/>
      <c r="AE209" s="9"/>
      <c r="AF209" s="9"/>
      <c r="AG209" s="9">
        <f t="shared" ref="AG209:AG228" si="765">CTFREEZE21516RSG</f>
        <v>420339.94371999998</v>
      </c>
      <c r="AH209" s="9">
        <f t="shared" si="684"/>
        <v>420339.94371999998</v>
      </c>
      <c r="AI209" s="9"/>
      <c r="AJ209" s="9"/>
      <c r="AK209" s="9"/>
      <c r="AL209" s="9">
        <f>F209/F208*AK208</f>
        <v>215884.10267439886</v>
      </c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>
        <f t="shared" ref="AX209" si="766">AW208</f>
        <v>693.23</v>
      </c>
      <c r="AY209" s="10">
        <f t="shared" si="730"/>
        <v>10604484.1591304</v>
      </c>
      <c r="AZ209" s="10">
        <f t="shared" si="731"/>
        <v>23984729.554700401</v>
      </c>
      <c r="BA209" s="26">
        <f>VLOOKUP(A209,[7]Sheet1!$A$1:$P$742,16,FALSE)</f>
        <v>23984729.554701</v>
      </c>
      <c r="BB209" s="26" t="b">
        <f t="shared" si="736"/>
        <v>1</v>
      </c>
      <c r="BC209" s="9"/>
      <c r="BD209" s="9">
        <f>I209+L209+Q209</f>
        <v>13380245.395570001</v>
      </c>
      <c r="BE209" s="9"/>
      <c r="BF209" s="9"/>
      <c r="BG209" s="9"/>
      <c r="BH209" s="9"/>
      <c r="BI209" s="9">
        <f>W209+Z209+AC209+AH209+AI209+AL209+AN209+AX209</f>
        <v>10604484.1591304</v>
      </c>
      <c r="BJ209" s="9"/>
      <c r="BK209" s="9"/>
      <c r="BL209" s="9"/>
    </row>
    <row r="210" spans="1:64" s="15" customFormat="1" x14ac:dyDescent="0.25">
      <c r="A210" s="12" t="s">
        <v>417</v>
      </c>
      <c r="B210" s="12" t="s">
        <v>418</v>
      </c>
      <c r="C210" s="12" t="s">
        <v>302</v>
      </c>
      <c r="D210" s="12"/>
      <c r="E210" s="12"/>
      <c r="F210" s="38">
        <f>VLOOKUP(A210,[1]Sheet1!$A$6:$C$740,3,FALSE)</f>
        <v>98127191.873450994</v>
      </c>
      <c r="G210" s="12"/>
      <c r="H210" s="13">
        <f>UTFUND1516BL</f>
        <v>41664766.913538001</v>
      </c>
      <c r="I210" s="13"/>
      <c r="J210" s="13"/>
      <c r="K210" s="13">
        <f t="shared" si="674"/>
        <v>720093.58904800005</v>
      </c>
      <c r="L210" s="13">
        <f t="shared" si="683"/>
        <v>720093.58904800005</v>
      </c>
      <c r="M210" s="13">
        <f>EIF1516BL</f>
        <v>4715597.4453410003</v>
      </c>
      <c r="N210" s="13"/>
      <c r="O210" s="13"/>
      <c r="P210" s="13"/>
      <c r="Q210" s="13"/>
      <c r="R210" s="13">
        <f>LLFA1516BL</f>
        <v>52795.959795000002</v>
      </c>
      <c r="S210" s="13">
        <f>LDHR1516BL</f>
        <v>3141570.0445269998</v>
      </c>
      <c r="T210" s="14">
        <f t="shared" si="728"/>
        <v>50294823.952248998</v>
      </c>
      <c r="U210" s="13">
        <f>LWP1516RSG</f>
        <v>695705.51800799998</v>
      </c>
      <c r="V210" s="13">
        <f>UTFUND1516RSG</f>
        <v>33255007.012901999</v>
      </c>
      <c r="W210" s="13"/>
      <c r="X210" s="13"/>
      <c r="Y210" s="13">
        <f t="shared" si="675"/>
        <v>1000475.055487</v>
      </c>
      <c r="Z210" s="13">
        <f t="shared" si="732"/>
        <v>1000475.055487</v>
      </c>
      <c r="AA210" s="13">
        <f>EIF1516RSG</f>
        <v>4830503.7191610001</v>
      </c>
      <c r="AB210" s="13"/>
      <c r="AC210" s="13"/>
      <c r="AD210" s="13">
        <f>LLFA1516RSG</f>
        <v>72018.707771000001</v>
      </c>
      <c r="AE210" s="13">
        <f>LDHR1516RSG</f>
        <v>4470653.6104579996</v>
      </c>
      <c r="AF210" s="13"/>
      <c r="AG210" s="13">
        <f t="shared" si="765"/>
        <v>1410495.0562800001</v>
      </c>
      <c r="AH210" s="13">
        <f t="shared" si="684"/>
        <v>1410495.0562800001</v>
      </c>
      <c r="AI210" s="13"/>
      <c r="AJ210" s="13">
        <f t="shared" si="678"/>
        <v>-131789</v>
      </c>
      <c r="AK210" s="13"/>
      <c r="AL210" s="13">
        <f>F210/F208*AK208</f>
        <v>724421.89732560108</v>
      </c>
      <c r="AM210" s="13"/>
      <c r="AN210" s="13"/>
      <c r="AO210" s="13"/>
      <c r="AP210" s="13">
        <f t="shared" si="697"/>
        <v>833022</v>
      </c>
      <c r="AQ210" s="13"/>
      <c r="AR210" s="13">
        <f t="shared" si="698"/>
        <v>409521</v>
      </c>
      <c r="AS210" s="13"/>
      <c r="AT210" s="13">
        <f t="shared" ref="AT210" si="767">AS208</f>
        <v>40255</v>
      </c>
      <c r="AU210" s="13"/>
      <c r="AV210" s="13">
        <f t="shared" si="700"/>
        <v>9232.5479369999994</v>
      </c>
      <c r="AW210" s="13"/>
      <c r="AX210" s="13"/>
      <c r="AY210" s="14">
        <f t="shared" si="730"/>
        <v>47619522.125329599</v>
      </c>
      <c r="AZ210" s="14">
        <f t="shared" si="731"/>
        <v>97914346.077578604</v>
      </c>
      <c r="BA210" s="26">
        <f>VLOOKUP(A210,[7]Sheet1!$A$1:$P$742,16,FALSE)</f>
        <v>97982208.929640993</v>
      </c>
      <c r="BB210" s="26" t="b">
        <f t="shared" si="736"/>
        <v>0</v>
      </c>
      <c r="BC210" s="13">
        <f>H210+L210+M210+R210+S210</f>
        <v>50294823.952248998</v>
      </c>
      <c r="BD210" s="13"/>
      <c r="BE210" s="13"/>
      <c r="BF210" s="13"/>
      <c r="BG210" s="13"/>
      <c r="BH210" s="13">
        <f>U210+V210+Z210+AA210+AD210+AE210+AH210+AI210+AJ210+AL210+AN210+AP210+AR210+AT210+AV210</f>
        <v>47619522.125329599</v>
      </c>
      <c r="BI210" s="13"/>
      <c r="BJ210" s="13"/>
      <c r="BK210" s="13"/>
      <c r="BL210" s="13"/>
    </row>
    <row r="211" spans="1:64" x14ac:dyDescent="0.25">
      <c r="A211" s="1" t="s">
        <v>419</v>
      </c>
      <c r="B211" s="1" t="s">
        <v>420</v>
      </c>
      <c r="C211" s="1"/>
      <c r="D211" s="1" t="s">
        <v>423</v>
      </c>
      <c r="E211" s="1"/>
      <c r="F211" s="4">
        <f>VLOOKUP(A211,[1]Sheet1!$A$6:$C$740,3,FALSE)</f>
        <v>152824330.59116301</v>
      </c>
      <c r="G211" s="1"/>
      <c r="H211" s="5">
        <f>UTFUND1516BL</f>
        <v>60593083.581646003</v>
      </c>
      <c r="J211" s="5">
        <f>FIREFUND1516BL</f>
        <v>4969203.3752459995</v>
      </c>
      <c r="K211" s="5">
        <f t="shared" si="674"/>
        <v>2132895.3464549999</v>
      </c>
      <c r="L211" s="5">
        <f t="shared" si="683"/>
        <v>2132895.3464549999</v>
      </c>
      <c r="M211" s="5">
        <f>EIF1516BL</f>
        <v>5846634.2747989995</v>
      </c>
      <c r="R211" s="5">
        <f>LLFA1516BL</f>
        <v>66742.062382000004</v>
      </c>
      <c r="S211" s="5">
        <f>LDHR1516BL</f>
        <v>7032704.5023050001</v>
      </c>
      <c r="T211" s="6">
        <f t="shared" si="728"/>
        <v>80641263.142832994</v>
      </c>
      <c r="U211" s="5">
        <f>LWP1516RSG</f>
        <v>1031985.3588479999</v>
      </c>
      <c r="V211" s="5">
        <f>UTFUND1516RSG</f>
        <v>48342546.516268998</v>
      </c>
      <c r="X211" s="5">
        <f>FIREFUND1516RSG</f>
        <v>5058420.0980460001</v>
      </c>
      <c r="Y211" s="5">
        <f t="shared" si="675"/>
        <v>2963376.7367870002</v>
      </c>
      <c r="Z211" s="5">
        <f t="shared" si="732"/>
        <v>2963376.7367870002</v>
      </c>
      <c r="AA211" s="5">
        <f>EIF1516RSG</f>
        <v>5989100.8374549998</v>
      </c>
      <c r="AD211" s="5">
        <f>LLFA1516RSG</f>
        <v>91042.517370999994</v>
      </c>
      <c r="AE211" s="5">
        <f>LDHR1516RSG</f>
        <v>10007984.965761</v>
      </c>
      <c r="AF211" s="5">
        <f>RURAL1516RSG</f>
        <v>1111076.470588</v>
      </c>
      <c r="AG211" s="5">
        <f t="shared" si="765"/>
        <v>4202691</v>
      </c>
      <c r="AH211" s="5">
        <f t="shared" si="684"/>
        <v>4202691</v>
      </c>
      <c r="AJ211" s="5">
        <f t="shared" si="678"/>
        <v>-183472</v>
      </c>
      <c r="AO211" s="5">
        <f>VLOOKUP(A211,[3]careact_v3!$A$1:$D$154,4,FALSE)</f>
        <v>1918423</v>
      </c>
      <c r="AP211" s="5">
        <f>AO211</f>
        <v>1918423</v>
      </c>
      <c r="AQ211" s="5">
        <f>VLOOKUP(A211,[3]careact_v3!$A$1:$D$154,3,FALSE)</f>
        <v>1454411</v>
      </c>
      <c r="AR211" s="5">
        <f>AQ211</f>
        <v>1454411</v>
      </c>
      <c r="AS211" s="5">
        <f>VLOOKUP(A211,[4]FWMA!$A$1:$C$153,3,FALSE)</f>
        <v>118731</v>
      </c>
      <c r="AT211" s="5">
        <f>AS211</f>
        <v>118731</v>
      </c>
      <c r="AU211" s="5">
        <f>VLOOKUP(A211,[5]SUDS2!$A$1:$C$153,3,FALSE)</f>
        <v>18465.095870000001</v>
      </c>
      <c r="AV211" s="5">
        <f>AU211</f>
        <v>18465.095870000001</v>
      </c>
      <c r="AY211" s="6">
        <f t="shared" si="730"/>
        <v>81013706.126406997</v>
      </c>
      <c r="AZ211" s="6">
        <f t="shared" si="731"/>
        <v>161654969.26923999</v>
      </c>
      <c r="BA211" s="26">
        <f>VLOOKUP(A211,[7]Sheet1!$A$1:$P$742,16,FALSE)</f>
        <v>161737845.923372</v>
      </c>
      <c r="BB211" s="26" t="b">
        <f t="shared" si="736"/>
        <v>0</v>
      </c>
      <c r="BC211" s="5">
        <f>BC212</f>
        <v>75514332.845833004</v>
      </c>
      <c r="BE211" s="5">
        <f>BE213</f>
        <v>5126930.2969999993</v>
      </c>
      <c r="BH211" s="5">
        <f>BH212</f>
        <v>75430318.240421996</v>
      </c>
      <c r="BJ211" s="5">
        <f>BJ213</f>
        <v>5583387.8859850001</v>
      </c>
    </row>
    <row r="212" spans="1:64" s="15" customFormat="1" x14ac:dyDescent="0.25">
      <c r="A212" s="12" t="s">
        <v>421</v>
      </c>
      <c r="B212" s="12" t="s">
        <v>422</v>
      </c>
      <c r="C212" s="12" t="s">
        <v>423</v>
      </c>
      <c r="D212" s="12"/>
      <c r="E212" s="12"/>
      <c r="F212" s="38">
        <f>VLOOKUP(A212,[1]Sheet1!$A$6:$C$740,3,FALSE)</f>
        <v>141703405.449155</v>
      </c>
      <c r="G212" s="12"/>
      <c r="H212" s="13">
        <f>UTFUND1516BL</f>
        <v>60593083.581646003</v>
      </c>
      <c r="I212" s="13"/>
      <c r="J212" s="13"/>
      <c r="K212" s="13">
        <f t="shared" si="674"/>
        <v>1975168.4247010001</v>
      </c>
      <c r="L212" s="13">
        <f t="shared" si="683"/>
        <v>1975168.4247010001</v>
      </c>
      <c r="M212" s="13">
        <f>EIF1516BL</f>
        <v>5846634.2747989995</v>
      </c>
      <c r="N212" s="13"/>
      <c r="O212" s="13"/>
      <c r="P212" s="13"/>
      <c r="Q212" s="13"/>
      <c r="R212" s="13">
        <f>LLFA1516BL</f>
        <v>66742.062382000004</v>
      </c>
      <c r="S212" s="13">
        <f>LDHR1516BL</f>
        <v>7032704.5023050001</v>
      </c>
      <c r="T212" s="14">
        <f t="shared" si="728"/>
        <v>75514332.845833004</v>
      </c>
      <c r="U212" s="13">
        <f>LWP1516RSG</f>
        <v>1031985.3588479999</v>
      </c>
      <c r="V212" s="13">
        <f>UTFUND1516RSG</f>
        <v>48342546.516268998</v>
      </c>
      <c r="W212" s="13"/>
      <c r="X212" s="13"/>
      <c r="Y212" s="13">
        <f t="shared" si="675"/>
        <v>2744235.9845380001</v>
      </c>
      <c r="Z212" s="13">
        <f t="shared" si="732"/>
        <v>2744235.9845380001</v>
      </c>
      <c r="AA212" s="13">
        <f>EIF1516RSG</f>
        <v>5989100.8374549998</v>
      </c>
      <c r="AB212" s="13"/>
      <c r="AC212" s="13"/>
      <c r="AD212" s="13">
        <f>LLFA1516RSG</f>
        <v>91042.517370999994</v>
      </c>
      <c r="AE212" s="13">
        <f>LDHR1516RSG</f>
        <v>10007984.965761</v>
      </c>
      <c r="AF212" s="13">
        <f>RURAL1516RSG</f>
        <v>1027745.735294</v>
      </c>
      <c r="AG212" s="13">
        <f t="shared" si="765"/>
        <v>3896863.9643099997</v>
      </c>
      <c r="AH212" s="13">
        <f t="shared" si="684"/>
        <v>3896863.9643099997</v>
      </c>
      <c r="AI212" s="13"/>
      <c r="AJ212" s="13">
        <f t="shared" si="678"/>
        <v>-183472</v>
      </c>
      <c r="AK212" s="13"/>
      <c r="AL212" s="13"/>
      <c r="AM212" s="13"/>
      <c r="AN212" s="13"/>
      <c r="AO212" s="13"/>
      <c r="AP212" s="13">
        <f>AO211</f>
        <v>1918423</v>
      </c>
      <c r="AQ212" s="13"/>
      <c r="AR212" s="13">
        <f>AQ211</f>
        <v>1454411</v>
      </c>
      <c r="AS212" s="13"/>
      <c r="AT212" s="13">
        <f>AS211</f>
        <v>118731</v>
      </c>
      <c r="AU212" s="13"/>
      <c r="AV212" s="13">
        <f>AU211</f>
        <v>18465.095870000001</v>
      </c>
      <c r="AW212" s="13"/>
      <c r="AX212" s="13"/>
      <c r="AY212" s="14">
        <f t="shared" si="730"/>
        <v>75430318.240421996</v>
      </c>
      <c r="AZ212" s="14">
        <f t="shared" si="731"/>
        <v>150944651.08625501</v>
      </c>
      <c r="BA212" s="26">
        <f>VLOOKUP(A212,[7]Sheet1!$A$1:$P$742,16,FALSE)</f>
        <v>151027527.74038601</v>
      </c>
      <c r="BB212" s="26" t="b">
        <f t="shared" si="736"/>
        <v>0</v>
      </c>
      <c r="BC212" s="13">
        <f>H212+L212+M212+R212+S212</f>
        <v>75514332.845833004</v>
      </c>
      <c r="BD212" s="13"/>
      <c r="BE212" s="13"/>
      <c r="BF212" s="13"/>
      <c r="BG212" s="13"/>
      <c r="BH212" s="13">
        <f>U212+V212+Z212+AA212+AD212+AE212+AH212+AI212+AJ212+AL212+AN212+AP212+AR212+AT212+AV212</f>
        <v>75430318.240421996</v>
      </c>
      <c r="BI212" s="13"/>
      <c r="BJ212" s="13"/>
      <c r="BK212" s="13"/>
      <c r="BL212" s="13"/>
    </row>
    <row r="213" spans="1:64" s="20" customFormat="1" x14ac:dyDescent="0.25">
      <c r="A213" s="17" t="s">
        <v>424</v>
      </c>
      <c r="B213" s="17" t="s">
        <v>425</v>
      </c>
      <c r="C213" s="17" t="s">
        <v>423</v>
      </c>
      <c r="D213" s="17"/>
      <c r="E213" s="17"/>
      <c r="F213" s="40">
        <f>VLOOKUP(A213,[1]Sheet1!$A$6:$C$740,3,FALSE)</f>
        <v>11120925.142007001</v>
      </c>
      <c r="G213" s="17"/>
      <c r="H213" s="18"/>
      <c r="I213" s="18"/>
      <c r="J213" s="18">
        <f>FIREFUND1516BL</f>
        <v>4969203.3752459995</v>
      </c>
      <c r="K213" s="18">
        <f t="shared" si="674"/>
        <v>157726.92175400001</v>
      </c>
      <c r="L213" s="18">
        <f t="shared" si="683"/>
        <v>157726.92175400001</v>
      </c>
      <c r="M213" s="18"/>
      <c r="N213" s="18"/>
      <c r="O213" s="18"/>
      <c r="P213" s="18"/>
      <c r="Q213" s="18"/>
      <c r="R213" s="18"/>
      <c r="S213" s="18"/>
      <c r="T213" s="19">
        <f t="shared" si="728"/>
        <v>5126930.2969999993</v>
      </c>
      <c r="U213" s="18"/>
      <c r="V213" s="18"/>
      <c r="W213" s="18"/>
      <c r="X213" s="18">
        <f>FIREFUND1516RSG</f>
        <v>5058420.0980460001</v>
      </c>
      <c r="Y213" s="18">
        <f t="shared" si="675"/>
        <v>219140.75224900001</v>
      </c>
      <c r="Z213" s="18">
        <f t="shared" si="732"/>
        <v>219140.75224900001</v>
      </c>
      <c r="AA213" s="18"/>
      <c r="AB213" s="18"/>
      <c r="AC213" s="18"/>
      <c r="AD213" s="18"/>
      <c r="AE213" s="18"/>
      <c r="AF213" s="18">
        <f>RURAL1516RSG</f>
        <v>83330.735293999998</v>
      </c>
      <c r="AG213" s="18">
        <f t="shared" si="765"/>
        <v>305827.03568999999</v>
      </c>
      <c r="AH213" s="18">
        <f t="shared" si="684"/>
        <v>305827.03568999999</v>
      </c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9">
        <f t="shared" si="730"/>
        <v>5583387.8859850001</v>
      </c>
      <c r="AZ213" s="19">
        <f t="shared" si="731"/>
        <v>10710318.182985</v>
      </c>
      <c r="BA213" s="26">
        <f>VLOOKUP(A213,[7]Sheet1!$A$1:$P$742,16,FALSE)</f>
        <v>10710318.182985</v>
      </c>
      <c r="BB213" s="26" t="b">
        <f t="shared" si="736"/>
        <v>1</v>
      </c>
      <c r="BC213" s="18"/>
      <c r="BD213" s="18"/>
      <c r="BE213" s="18">
        <f>J213+L213</f>
        <v>5126930.2969999993</v>
      </c>
      <c r="BF213" s="18"/>
      <c r="BG213" s="18"/>
      <c r="BH213" s="18"/>
      <c r="BI213" s="18"/>
      <c r="BJ213" s="18">
        <f>X213+Z213+AH213+AL213</f>
        <v>5583387.8859850001</v>
      </c>
      <c r="BK213" s="18"/>
      <c r="BL213" s="18"/>
    </row>
    <row r="214" spans="1:64" x14ac:dyDescent="0.25">
      <c r="A214" s="1" t="s">
        <v>426</v>
      </c>
      <c r="B214" s="1" t="s">
        <v>427</v>
      </c>
      <c r="C214" s="1"/>
      <c r="D214" s="1" t="s">
        <v>423</v>
      </c>
      <c r="E214" s="1"/>
      <c r="F214" s="4">
        <f>VLOOKUP(A214,[1]Sheet1!$A$6:$C$740,3,FALSE)</f>
        <v>124876847.228607</v>
      </c>
      <c r="G214" s="1"/>
      <c r="H214" s="5">
        <f>UTFUND1516BL</f>
        <v>51257462.026168004</v>
      </c>
      <c r="J214" s="5">
        <f>FIREFUND1516BL</f>
        <v>3477157.912823</v>
      </c>
      <c r="K214" s="5">
        <f t="shared" si="674"/>
        <v>2531279.0488649998</v>
      </c>
      <c r="L214" s="5">
        <f t="shared" si="683"/>
        <v>2531279.0488649998</v>
      </c>
      <c r="M214" s="5">
        <f>EIF1516BL</f>
        <v>6481127.3016860001</v>
      </c>
      <c r="R214" s="5">
        <f>LLFA1516BL</f>
        <v>67364.656247999999</v>
      </c>
      <c r="S214" s="5">
        <f>LDHR1516BL</f>
        <v>4955204.2375010001</v>
      </c>
      <c r="T214" s="6">
        <f t="shared" si="728"/>
        <v>68769595.183291003</v>
      </c>
      <c r="U214" s="5">
        <f>LWP1516RSG</f>
        <v>831879.77428999997</v>
      </c>
      <c r="V214" s="5">
        <f>UTFUND1516RSG</f>
        <v>40935481.169448003</v>
      </c>
      <c r="X214" s="5">
        <f>FIREFUND1516RSG</f>
        <v>3534011.0883820001</v>
      </c>
      <c r="Y214" s="5">
        <f t="shared" si="675"/>
        <v>3516878.3410729999</v>
      </c>
      <c r="Z214" s="5">
        <f t="shared" si="732"/>
        <v>3516878.3410729999</v>
      </c>
      <c r="AA214" s="5">
        <f>EIF1516RSG</f>
        <v>6639054.7323080003</v>
      </c>
      <c r="AD214" s="5">
        <f>LLFA1516RSG</f>
        <v>91891.794586000004</v>
      </c>
      <c r="AE214" s="5">
        <f>LDHR1516RSG</f>
        <v>7051570.2024649996</v>
      </c>
      <c r="AG214" s="5">
        <f t="shared" si="765"/>
        <v>4966795</v>
      </c>
      <c r="AH214" s="5">
        <f t="shared" si="684"/>
        <v>4966795</v>
      </c>
      <c r="AJ214" s="5">
        <f t="shared" si="678"/>
        <v>-111181</v>
      </c>
      <c r="AK214" s="5">
        <f>VLOOKUP(A214,[2]CTF1516!$A$1:$C$235,3,FALSE)</f>
        <v>2556219</v>
      </c>
      <c r="AL214" s="5">
        <f>SUM(AL215:AL216)</f>
        <v>2556219.0000000005</v>
      </c>
      <c r="AO214" s="5">
        <f>VLOOKUP(A214,[3]careact_v3!$A$1:$D$154,4,FALSE)</f>
        <v>1935840</v>
      </c>
      <c r="AP214" s="5">
        <f t="shared" ref="AP214" si="768">AO214</f>
        <v>1935840</v>
      </c>
      <c r="AQ214" s="5">
        <f>VLOOKUP(A214,[3]careact_v3!$A$1:$D$154,3,FALSE)</f>
        <v>1529743</v>
      </c>
      <c r="AR214" s="5">
        <f t="shared" ref="AR214" si="769">AQ214</f>
        <v>1529743</v>
      </c>
      <c r="AS214" s="5">
        <f>VLOOKUP(A214,[4]FWMA!$A$1:$C$153,3,FALSE)</f>
        <v>122447</v>
      </c>
      <c r="AT214" s="5">
        <f t="shared" ref="AT214" si="770">AS214</f>
        <v>122447</v>
      </c>
      <c r="AU214" s="5">
        <f>VLOOKUP(A214,[5]SUDS2!$A$1:$C$153,3,FALSE)</f>
        <v>18465.095870000001</v>
      </c>
      <c r="AV214" s="5">
        <f t="shared" ref="AV214" si="771">AU214</f>
        <v>18465.095870000001</v>
      </c>
      <c r="AY214" s="6">
        <f t="shared" si="730"/>
        <v>73619095.198422</v>
      </c>
      <c r="AZ214" s="6">
        <f t="shared" si="731"/>
        <v>142388690.381713</v>
      </c>
      <c r="BA214" s="26">
        <f>VLOOKUP(A214,[7]Sheet1!$A$1:$P$742,16,FALSE)</f>
        <v>142471567.035842</v>
      </c>
      <c r="BB214" s="26" t="b">
        <f t="shared" si="736"/>
        <v>0</v>
      </c>
      <c r="BC214" s="5">
        <f t="shared" ref="BC214" si="772">BC215</f>
        <v>65133674.333989017</v>
      </c>
      <c r="BE214" s="5">
        <f t="shared" ref="BE214" si="773">BE216</f>
        <v>3635920.8493019999</v>
      </c>
      <c r="BH214" s="5">
        <f t="shared" ref="BH214" si="774">BH215</f>
        <v>69420748.760178193</v>
      </c>
      <c r="BJ214" s="5">
        <f t="shared" ref="BJ214" si="775">BJ216</f>
        <v>4198346.4382438166</v>
      </c>
    </row>
    <row r="215" spans="1:64" s="15" customFormat="1" x14ac:dyDescent="0.25">
      <c r="A215" s="12" t="s">
        <v>428</v>
      </c>
      <c r="B215" s="12" t="s">
        <v>429</v>
      </c>
      <c r="C215" s="12" t="s">
        <v>423</v>
      </c>
      <c r="D215" s="12"/>
      <c r="E215" s="12"/>
      <c r="F215" s="38">
        <f>VLOOKUP(A215,[1]Sheet1!$A$6:$C$740,3,FALSE)</f>
        <v>117510816.898908</v>
      </c>
      <c r="G215" s="12"/>
      <c r="H215" s="13">
        <f>UTFUND1516BL</f>
        <v>51257462.026168004</v>
      </c>
      <c r="I215" s="13"/>
      <c r="J215" s="13"/>
      <c r="K215" s="13">
        <f t="shared" si="674"/>
        <v>2372516.1123859999</v>
      </c>
      <c r="L215" s="13">
        <f t="shared" si="683"/>
        <v>2372516.1123859999</v>
      </c>
      <c r="M215" s="13">
        <f>EIF1516BL</f>
        <v>6481127.3016860001</v>
      </c>
      <c r="N215" s="13"/>
      <c r="O215" s="13"/>
      <c r="P215" s="13"/>
      <c r="Q215" s="13"/>
      <c r="R215" s="13">
        <f>LLFA1516BL</f>
        <v>67364.656247999999</v>
      </c>
      <c r="S215" s="13">
        <f>LDHR1516BL</f>
        <v>4955204.2375010001</v>
      </c>
      <c r="T215" s="14">
        <f t="shared" si="728"/>
        <v>65133674.333989009</v>
      </c>
      <c r="U215" s="13">
        <f>LWP1516RSG</f>
        <v>831879.77428999997</v>
      </c>
      <c r="V215" s="13">
        <f>UTFUND1516RSG</f>
        <v>40935481.169448003</v>
      </c>
      <c r="W215" s="13"/>
      <c r="X215" s="13"/>
      <c r="Y215" s="13">
        <f t="shared" si="675"/>
        <v>3296298.1830230001</v>
      </c>
      <c r="Z215" s="13">
        <f t="shared" si="732"/>
        <v>3296298.1830230001</v>
      </c>
      <c r="AA215" s="13">
        <f>EIF1516RSG</f>
        <v>6639054.7323080003</v>
      </c>
      <c r="AB215" s="13"/>
      <c r="AC215" s="13"/>
      <c r="AD215" s="13">
        <f>LLFA1516RSG</f>
        <v>91891.794586000004</v>
      </c>
      <c r="AE215" s="13">
        <f>LDHR1516RSG</f>
        <v>7051570.2024649996</v>
      </c>
      <c r="AF215" s="13"/>
      <c r="AG215" s="13">
        <f t="shared" si="765"/>
        <v>4673821.8554710001</v>
      </c>
      <c r="AH215" s="13">
        <f t="shared" si="684"/>
        <v>4673821.8554710001</v>
      </c>
      <c r="AI215" s="13"/>
      <c r="AJ215" s="13">
        <f t="shared" si="678"/>
        <v>-111181</v>
      </c>
      <c r="AK215" s="13"/>
      <c r="AL215" s="13">
        <f>F215/F214*AK214</f>
        <v>2405436.9527171841</v>
      </c>
      <c r="AM215" s="13"/>
      <c r="AN215" s="13"/>
      <c r="AO215" s="13"/>
      <c r="AP215" s="13">
        <f t="shared" ref="AP215" si="776">AO214</f>
        <v>1935840</v>
      </c>
      <c r="AQ215" s="13"/>
      <c r="AR215" s="13">
        <f t="shared" ref="AR215" si="777">AQ214</f>
        <v>1529743</v>
      </c>
      <c r="AS215" s="13"/>
      <c r="AT215" s="13">
        <f t="shared" ref="AT215" si="778">AS214</f>
        <v>122447</v>
      </c>
      <c r="AU215" s="13"/>
      <c r="AV215" s="13">
        <f t="shared" ref="AV215" si="779">AU214</f>
        <v>18465.095870000001</v>
      </c>
      <c r="AW215" s="13"/>
      <c r="AX215" s="13"/>
      <c r="AY215" s="14">
        <f t="shared" si="730"/>
        <v>69420748.760178193</v>
      </c>
      <c r="AZ215" s="14">
        <f t="shared" si="731"/>
        <v>134554423.0941672</v>
      </c>
      <c r="BA215" s="26">
        <f>VLOOKUP(A215,[7]Sheet1!$A$1:$P$742,16,FALSE)</f>
        <v>134637299.74829599</v>
      </c>
      <c r="BB215" s="26" t="b">
        <f t="shared" si="736"/>
        <v>0</v>
      </c>
      <c r="BC215" s="13">
        <f>H215+L215+M215+R215+S215</f>
        <v>65133674.333989017</v>
      </c>
      <c r="BD215" s="13"/>
      <c r="BE215" s="13"/>
      <c r="BF215" s="13"/>
      <c r="BG215" s="13"/>
      <c r="BH215" s="13">
        <f>U215+V215+Z215+AA215+AD215+AE215+AH215+AI215+AJ215+AL215+AN215+AP215+AR215+AT215+AV215</f>
        <v>69420748.760178193</v>
      </c>
      <c r="BI215" s="13"/>
      <c r="BJ215" s="13"/>
      <c r="BK215" s="13"/>
      <c r="BL215" s="13"/>
    </row>
    <row r="216" spans="1:64" s="20" customFormat="1" x14ac:dyDescent="0.25">
      <c r="A216" s="17" t="s">
        <v>430</v>
      </c>
      <c r="B216" s="17" t="s">
        <v>431</v>
      </c>
      <c r="C216" s="17" t="s">
        <v>423</v>
      </c>
      <c r="D216" s="17"/>
      <c r="E216" s="17"/>
      <c r="F216" s="40">
        <f>VLOOKUP(A216,[1]Sheet1!$A$6:$C$740,3,FALSE)</f>
        <v>7366030.3296990003</v>
      </c>
      <c r="G216" s="17"/>
      <c r="H216" s="18"/>
      <c r="I216" s="18"/>
      <c r="J216" s="18">
        <f>FIREFUND1516BL</f>
        <v>3477157.912823</v>
      </c>
      <c r="K216" s="18">
        <f t="shared" si="674"/>
        <v>158762.936479</v>
      </c>
      <c r="L216" s="18">
        <f t="shared" si="683"/>
        <v>158762.936479</v>
      </c>
      <c r="M216" s="18"/>
      <c r="N216" s="18"/>
      <c r="O216" s="18"/>
      <c r="P216" s="18"/>
      <c r="Q216" s="18"/>
      <c r="R216" s="18"/>
      <c r="S216" s="18"/>
      <c r="T216" s="19">
        <f t="shared" si="728"/>
        <v>3635920.8493019999</v>
      </c>
      <c r="U216" s="18"/>
      <c r="V216" s="18"/>
      <c r="W216" s="18"/>
      <c r="X216" s="18">
        <f>FIREFUND1516RSG</f>
        <v>3534011.0883820001</v>
      </c>
      <c r="Y216" s="18">
        <f t="shared" si="675"/>
        <v>220580.15805</v>
      </c>
      <c r="Z216" s="18">
        <f t="shared" si="732"/>
        <v>220580.15805</v>
      </c>
      <c r="AA216" s="18"/>
      <c r="AB216" s="18"/>
      <c r="AC216" s="18"/>
      <c r="AD216" s="18"/>
      <c r="AE216" s="18"/>
      <c r="AF216" s="18"/>
      <c r="AG216" s="18">
        <f t="shared" si="765"/>
        <v>292973.14452900004</v>
      </c>
      <c r="AH216" s="18">
        <f t="shared" si="684"/>
        <v>292973.14452900004</v>
      </c>
      <c r="AI216" s="18"/>
      <c r="AJ216" s="18"/>
      <c r="AK216" s="18"/>
      <c r="AL216" s="18">
        <f>F216/F214*AK214</f>
        <v>150782.04728281629</v>
      </c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9">
        <f t="shared" si="730"/>
        <v>4198346.4382438166</v>
      </c>
      <c r="AZ216" s="19">
        <f t="shared" si="731"/>
        <v>7834267.287545817</v>
      </c>
      <c r="BA216" s="26">
        <f>VLOOKUP(A216,[7]Sheet1!$A$1:$P$742,16,FALSE)</f>
        <v>7834267.2875450002</v>
      </c>
      <c r="BB216" s="26" t="b">
        <f t="shared" si="736"/>
        <v>1</v>
      </c>
      <c r="BC216" s="18"/>
      <c r="BD216" s="18"/>
      <c r="BE216" s="18">
        <f>J216+L216</f>
        <v>3635920.8493019999</v>
      </c>
      <c r="BF216" s="18"/>
      <c r="BG216" s="18"/>
      <c r="BH216" s="18"/>
      <c r="BI216" s="18"/>
      <c r="BJ216" s="18">
        <f>X216+Z216+AH216+AL216</f>
        <v>4198346.4382438166</v>
      </c>
      <c r="BK216" s="18"/>
      <c r="BL216" s="18"/>
    </row>
    <row r="217" spans="1:64" x14ac:dyDescent="0.25">
      <c r="A217" s="1" t="s">
        <v>432</v>
      </c>
      <c r="B217" s="1" t="s">
        <v>433</v>
      </c>
      <c r="C217" s="1"/>
      <c r="D217" s="1" t="s">
        <v>423</v>
      </c>
      <c r="E217" s="1"/>
      <c r="F217" s="4">
        <f>VLOOKUP(A217,[1]Sheet1!$A$6:$C$740,3,FALSE)</f>
        <v>142000034.207127</v>
      </c>
      <c r="G217" s="1"/>
      <c r="H217" s="5">
        <f>UTFUND1516BL</f>
        <v>71417482.652898997</v>
      </c>
      <c r="J217" s="5">
        <f>FIREFUND1516BL</f>
        <v>8191022.0282570003</v>
      </c>
      <c r="K217" s="5">
        <f t="shared" si="674"/>
        <v>5215912.9283069996</v>
      </c>
      <c r="L217" s="5">
        <f t="shared" si="683"/>
        <v>5215912.9283069996</v>
      </c>
      <c r="M217" s="5">
        <f>EIF1516BL</f>
        <v>11320836.446564</v>
      </c>
      <c r="R217" s="5">
        <f>LLFA1516BL</f>
        <v>86000.965955000007</v>
      </c>
      <c r="S217" s="5">
        <f>LDHR1516BL</f>
        <v>16370390.955740999</v>
      </c>
      <c r="T217" s="6">
        <f t="shared" si="728"/>
        <v>112601645.97772299</v>
      </c>
      <c r="U217" s="5">
        <f>LWP1516RSG</f>
        <v>1586565.3496439999</v>
      </c>
      <c r="V217" s="5">
        <f>UTFUND1516RSG</f>
        <v>56608274.147753</v>
      </c>
      <c r="X217" s="5">
        <f>FIREFUND1516RSG</f>
        <v>8332745.2910289997</v>
      </c>
      <c r="Y217" s="5">
        <f t="shared" si="675"/>
        <v>7246822.9904190004</v>
      </c>
      <c r="Z217" s="5">
        <f t="shared" si="732"/>
        <v>7246822.9904190004</v>
      </c>
      <c r="AA217" s="5">
        <f>EIF1516RSG</f>
        <v>11596694.415289</v>
      </c>
      <c r="AD217" s="5">
        <f>LLFA1516RSG</f>
        <v>117313.492533</v>
      </c>
      <c r="AE217" s="5">
        <f>LDHR1516RSG</f>
        <v>23296105.575741999</v>
      </c>
      <c r="AG217" s="5">
        <f t="shared" si="765"/>
        <v>10184972</v>
      </c>
      <c r="AH217" s="5">
        <f t="shared" si="684"/>
        <v>10184972</v>
      </c>
      <c r="AO217" s="5">
        <f>VLOOKUP(A217,[3]careact_v3!$A$1:$D$154,4,FALSE)</f>
        <v>3163482</v>
      </c>
      <c r="AP217" s="5">
        <f t="shared" ref="AP217" si="780">AO217</f>
        <v>3163482</v>
      </c>
      <c r="AQ217" s="5">
        <f>VLOOKUP(A217,[3]careact_v3!$A$1:$D$154,3,FALSE)</f>
        <v>2349992</v>
      </c>
      <c r="AR217" s="5">
        <f t="shared" ref="AR217" si="781">AQ217</f>
        <v>2349992</v>
      </c>
      <c r="AS217" s="5">
        <f>VLOOKUP(A217,[4]FWMA!$A$1:$C$153,3,FALSE)</f>
        <v>227277</v>
      </c>
      <c r="AT217" s="5">
        <f t="shared" ref="AT217" si="782">AS217</f>
        <v>227277</v>
      </c>
      <c r="AU217" s="5">
        <f>VLOOKUP(A217,[5]SUDS2!$A$1:$C$153,3,FALSE)</f>
        <v>18465.095870000001</v>
      </c>
      <c r="AV217" s="5">
        <f t="shared" ref="AV217" si="783">AU217</f>
        <v>18465.095870000001</v>
      </c>
      <c r="AY217" s="6">
        <f t="shared" si="730"/>
        <v>124728709.358279</v>
      </c>
      <c r="AZ217" s="6">
        <f t="shared" si="731"/>
        <v>237330355.33600199</v>
      </c>
      <c r="BA217" s="26">
        <f>VLOOKUP(A217,[7]Sheet1!$A$1:$P$742,16,FALSE)</f>
        <v>237413231.990134</v>
      </c>
      <c r="BB217" s="26" t="b">
        <f t="shared" si="736"/>
        <v>0</v>
      </c>
      <c r="BC217" s="5">
        <f t="shared" ref="BC217" si="784">BC218</f>
        <v>103866725.460821</v>
      </c>
      <c r="BE217" s="5">
        <f t="shared" ref="BE217" si="785">BE219</f>
        <v>8734920.5169009995</v>
      </c>
      <c r="BH217" s="5">
        <f t="shared" ref="BH217" si="786">BH218</f>
        <v>114626377.50236</v>
      </c>
      <c r="BJ217" s="5">
        <f t="shared" ref="BJ217" si="787">BJ219</f>
        <v>10102331.855919998</v>
      </c>
    </row>
    <row r="218" spans="1:64" s="15" customFormat="1" x14ac:dyDescent="0.25">
      <c r="A218" s="12" t="s">
        <v>434</v>
      </c>
      <c r="B218" s="12" t="s">
        <v>435</v>
      </c>
      <c r="C218" s="12" t="s">
        <v>423</v>
      </c>
      <c r="D218" s="12"/>
      <c r="E218" s="12"/>
      <c r="F218" s="38">
        <f>VLOOKUP(A218,[1]Sheet1!$A$6:$C$740,3,FALSE)</f>
        <v>127863967.09068</v>
      </c>
      <c r="G218" s="12"/>
      <c r="H218" s="13">
        <f>UTFUND1516BL</f>
        <v>71417482.652898997</v>
      </c>
      <c r="I218" s="13"/>
      <c r="J218" s="13"/>
      <c r="K218" s="13">
        <f t="shared" si="674"/>
        <v>4672014.4396620002</v>
      </c>
      <c r="L218" s="13">
        <f t="shared" si="683"/>
        <v>4672014.4396620002</v>
      </c>
      <c r="M218" s="13">
        <f>EIF1516BL</f>
        <v>11320836.446564</v>
      </c>
      <c r="N218" s="13"/>
      <c r="O218" s="13"/>
      <c r="P218" s="13"/>
      <c r="Q218" s="13"/>
      <c r="R218" s="13">
        <f>LLFA1516BL</f>
        <v>86000.965955000007</v>
      </c>
      <c r="S218" s="13">
        <f>LDHR1516BL</f>
        <v>16370390.955740999</v>
      </c>
      <c r="T218" s="14">
        <f t="shared" si="728"/>
        <v>103866725.46082099</v>
      </c>
      <c r="U218" s="13">
        <f>LWP1516RSG</f>
        <v>1586565.3496439999</v>
      </c>
      <c r="V218" s="13">
        <f>UTFUND1516RSG</f>
        <v>56608274.147753</v>
      </c>
      <c r="W218" s="13"/>
      <c r="X218" s="13"/>
      <c r="Y218" s="13">
        <f t="shared" si="675"/>
        <v>6491147.7853039997</v>
      </c>
      <c r="Z218" s="13">
        <f t="shared" si="732"/>
        <v>6491147.7853039997</v>
      </c>
      <c r="AA218" s="13">
        <f>EIF1516RSG</f>
        <v>11596694.415289</v>
      </c>
      <c r="AB218" s="13"/>
      <c r="AC218" s="13"/>
      <c r="AD218" s="13">
        <f>LLFA1516RSG</f>
        <v>117313.492533</v>
      </c>
      <c r="AE218" s="13">
        <f>LDHR1516RSG</f>
        <v>23296105.575741999</v>
      </c>
      <c r="AF218" s="13"/>
      <c r="AG218" s="13">
        <f t="shared" si="765"/>
        <v>9171060.6402250007</v>
      </c>
      <c r="AH218" s="13">
        <f t="shared" si="684"/>
        <v>9171060.6402250007</v>
      </c>
      <c r="AI218" s="13"/>
      <c r="AJ218" s="13"/>
      <c r="AK218" s="13"/>
      <c r="AL218" s="13"/>
      <c r="AM218" s="13"/>
      <c r="AN218" s="13"/>
      <c r="AO218" s="13"/>
      <c r="AP218" s="13">
        <f t="shared" ref="AP218" si="788">AO217</f>
        <v>3163482</v>
      </c>
      <c r="AQ218" s="13"/>
      <c r="AR218" s="13">
        <f t="shared" ref="AR218" si="789">AQ217</f>
        <v>2349992</v>
      </c>
      <c r="AS218" s="13"/>
      <c r="AT218" s="13">
        <f t="shared" ref="AT218" si="790">AS217</f>
        <v>227277</v>
      </c>
      <c r="AU218" s="13"/>
      <c r="AV218" s="13">
        <f t="shared" ref="AV218" si="791">AU217</f>
        <v>18465.095870000001</v>
      </c>
      <c r="AW218" s="13"/>
      <c r="AX218" s="13"/>
      <c r="AY218" s="14">
        <f t="shared" si="730"/>
        <v>114626377.50236</v>
      </c>
      <c r="AZ218" s="14">
        <f t="shared" si="731"/>
        <v>218493102.96318099</v>
      </c>
      <c r="BA218" s="26">
        <f>VLOOKUP(A218,[7]Sheet1!$A$1:$P$742,16,FALSE)</f>
        <v>218575979.617311</v>
      </c>
      <c r="BB218" s="26" t="b">
        <f t="shared" si="736"/>
        <v>0</v>
      </c>
      <c r="BC218" s="13">
        <f>H218+L218+M218+R218+S218</f>
        <v>103866725.460821</v>
      </c>
      <c r="BD218" s="13"/>
      <c r="BE218" s="13"/>
      <c r="BF218" s="13"/>
      <c r="BG218" s="13"/>
      <c r="BH218" s="13">
        <f>U218+V218+Z218+AA218+AD218+AE218+AH218+AI218+AJ218+AL218+AN218+AP218+AR218+AT218+AV218</f>
        <v>114626377.50236</v>
      </c>
      <c r="BI218" s="13"/>
      <c r="BJ218" s="13"/>
      <c r="BK218" s="13"/>
      <c r="BL218" s="13"/>
    </row>
    <row r="219" spans="1:64" s="20" customFormat="1" x14ac:dyDescent="0.25">
      <c r="A219" s="17" t="s">
        <v>436</v>
      </c>
      <c r="B219" s="17" t="s">
        <v>437</v>
      </c>
      <c r="C219" s="17" t="s">
        <v>423</v>
      </c>
      <c r="D219" s="17"/>
      <c r="E219" s="17"/>
      <c r="F219" s="40">
        <f>VLOOKUP(A219,[1]Sheet1!$A$6:$C$740,3,FALSE)</f>
        <v>14136067.116447</v>
      </c>
      <c r="G219" s="17"/>
      <c r="H219" s="18"/>
      <c r="I219" s="18"/>
      <c r="J219" s="18">
        <f>FIREFUND1516BL</f>
        <v>8191022.0282570003</v>
      </c>
      <c r="K219" s="18">
        <f t="shared" si="674"/>
        <v>543898.48864400003</v>
      </c>
      <c r="L219" s="18">
        <f t="shared" si="683"/>
        <v>543898.48864400003</v>
      </c>
      <c r="M219" s="18"/>
      <c r="N219" s="18"/>
      <c r="O219" s="18"/>
      <c r="P219" s="18"/>
      <c r="Q219" s="18"/>
      <c r="R219" s="18"/>
      <c r="S219" s="18"/>
      <c r="T219" s="19">
        <f t="shared" si="728"/>
        <v>8734920.5169009995</v>
      </c>
      <c r="U219" s="18"/>
      <c r="V219" s="18"/>
      <c r="W219" s="18"/>
      <c r="X219" s="18">
        <f>FIREFUND1516RSG</f>
        <v>8332745.2910289997</v>
      </c>
      <c r="Y219" s="18">
        <f t="shared" si="675"/>
        <v>755675.20511600003</v>
      </c>
      <c r="Z219" s="18">
        <f t="shared" si="732"/>
        <v>755675.20511600003</v>
      </c>
      <c r="AA219" s="18"/>
      <c r="AB219" s="18"/>
      <c r="AC219" s="18"/>
      <c r="AD219" s="18"/>
      <c r="AE219" s="18"/>
      <c r="AF219" s="18"/>
      <c r="AG219" s="18">
        <f t="shared" si="765"/>
        <v>1013911.359775</v>
      </c>
      <c r="AH219" s="18">
        <f t="shared" si="684"/>
        <v>1013911.359775</v>
      </c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9">
        <f t="shared" si="730"/>
        <v>10102331.855919998</v>
      </c>
      <c r="AZ219" s="19">
        <f t="shared" si="731"/>
        <v>18837252.372820996</v>
      </c>
      <c r="BA219" s="26">
        <f>VLOOKUP(A219,[7]Sheet1!$A$1:$P$742,16,FALSE)</f>
        <v>18837252.372823</v>
      </c>
      <c r="BB219" s="26" t="b">
        <f t="shared" si="736"/>
        <v>1</v>
      </c>
      <c r="BC219" s="18"/>
      <c r="BD219" s="18"/>
      <c r="BE219" s="18">
        <f>J219+L219</f>
        <v>8734920.5169009995</v>
      </c>
      <c r="BF219" s="18"/>
      <c r="BG219" s="18"/>
      <c r="BH219" s="18"/>
      <c r="BI219" s="18"/>
      <c r="BJ219" s="18">
        <f>X219+Z219+AH219+AL219</f>
        <v>10102331.855919998</v>
      </c>
      <c r="BK219" s="18"/>
      <c r="BL219" s="18"/>
    </row>
    <row r="220" spans="1:64" x14ac:dyDescent="0.25">
      <c r="A220" s="1" t="s">
        <v>438</v>
      </c>
      <c r="B220" s="1" t="s">
        <v>439</v>
      </c>
      <c r="C220" s="1"/>
      <c r="D220" s="1" t="s">
        <v>423</v>
      </c>
      <c r="E220" s="1"/>
      <c r="F220" s="4">
        <f>VLOOKUP(A220,[1]Sheet1!$A$6:$C$740,3,FALSE)</f>
        <v>209994175.02148801</v>
      </c>
      <c r="G220" s="1"/>
      <c r="H220" s="5">
        <f>UTFUND1516BL</f>
        <v>82063817.889269993</v>
      </c>
      <c r="J220" s="5">
        <f>FIREFUND1516BL</f>
        <v>5729764.5863730004</v>
      </c>
      <c r="K220" s="5">
        <f t="shared" si="674"/>
        <v>2611990.0422769999</v>
      </c>
      <c r="L220" s="5">
        <f t="shared" si="683"/>
        <v>2611990.0422769999</v>
      </c>
      <c r="M220" s="5">
        <f>EIF1516BL</f>
        <v>8129798.9024280002</v>
      </c>
      <c r="R220" s="5">
        <f>LLFA1516BL</f>
        <v>99033.930873000005</v>
      </c>
      <c r="S220" s="5">
        <f>LDHR1516BL</f>
        <v>2532449.5253329999</v>
      </c>
      <c r="T220" s="6">
        <f t="shared" si="728"/>
        <v>101166854.87655398</v>
      </c>
      <c r="U220" s="5">
        <f>LWP1516RSG</f>
        <v>1336627.8132450001</v>
      </c>
      <c r="V220" s="5">
        <f>UTFUND1516RSG</f>
        <v>65533423.233223997</v>
      </c>
      <c r="X220" s="5">
        <f>FIREFUND1516RSG</f>
        <v>5832077.0137839997</v>
      </c>
      <c r="Y220" s="5">
        <f t="shared" si="675"/>
        <v>3629015.619949</v>
      </c>
      <c r="Z220" s="5">
        <f t="shared" si="732"/>
        <v>3629015.619949</v>
      </c>
      <c r="AA220" s="5">
        <f>EIF1516RSG</f>
        <v>8327899.9722520001</v>
      </c>
      <c r="AD220" s="5">
        <f>LLFA1516RSG</f>
        <v>135091.69555199999</v>
      </c>
      <c r="AE220" s="5">
        <f>LDHR1516RSG</f>
        <v>3603836.4426899999</v>
      </c>
      <c r="AF220" s="5">
        <f t="shared" ref="AF220:AF225" si="792">RURAL1516RSG</f>
        <v>1327053.470588</v>
      </c>
      <c r="AG220" s="5">
        <f t="shared" si="765"/>
        <v>5131135</v>
      </c>
      <c r="AH220" s="5">
        <f t="shared" si="684"/>
        <v>5131135</v>
      </c>
      <c r="AJ220" s="5">
        <f t="shared" si="678"/>
        <v>-186061</v>
      </c>
      <c r="AO220" s="5">
        <f>VLOOKUP(A220,[3]careact_v3!$A$1:$D$154,4,FALSE)</f>
        <v>2577015</v>
      </c>
      <c r="AP220" s="5">
        <f t="shared" ref="AP220" si="793">AO220</f>
        <v>2577015</v>
      </c>
      <c r="AQ220" s="5">
        <f>VLOOKUP(A220,[3]careact_v3!$A$1:$D$154,3,FALSE)</f>
        <v>1690325</v>
      </c>
      <c r="AR220" s="5">
        <f t="shared" ref="AR220" si="794">AQ220</f>
        <v>1690325</v>
      </c>
      <c r="AS220" s="5">
        <f>VLOOKUP(A220,[4]FWMA!$A$1:$C$153,3,FALSE)</f>
        <v>300513</v>
      </c>
      <c r="AT220" s="5">
        <f t="shared" ref="AT220" si="795">AS220</f>
        <v>300513</v>
      </c>
      <c r="AU220" s="5">
        <f>VLOOKUP(A220,[5]SUDS2!$A$1:$C$153,3,FALSE)</f>
        <v>18465.095870000001</v>
      </c>
      <c r="AV220" s="5">
        <f t="shared" ref="AV220" si="796">AU220</f>
        <v>18465.095870000001</v>
      </c>
      <c r="AY220" s="6">
        <f t="shared" si="730"/>
        <v>97929363.886565998</v>
      </c>
      <c r="AZ220" s="6">
        <f t="shared" si="731"/>
        <v>199096218.76312</v>
      </c>
      <c r="BA220" s="26">
        <f>VLOOKUP(A220,[7]Sheet1!$A$1:$P$742,16,FALSE)</f>
        <v>199179095.41725099</v>
      </c>
      <c r="BB220" s="26" t="b">
        <f t="shared" si="736"/>
        <v>0</v>
      </c>
      <c r="BC220" s="5">
        <f t="shared" ref="BC220" si="797">BC221</f>
        <v>95270740.839293003</v>
      </c>
      <c r="BE220" s="5">
        <f t="shared" ref="BE220" si="798">BE222</f>
        <v>5896114.0372610008</v>
      </c>
      <c r="BH220" s="5">
        <f t="shared" ref="BH220" si="799">BH221</f>
        <v>91550332.225202993</v>
      </c>
      <c r="BJ220" s="5">
        <f t="shared" ref="BJ220" si="800">BJ222</f>
        <v>6379031.6613630001</v>
      </c>
    </row>
    <row r="221" spans="1:64" s="15" customFormat="1" x14ac:dyDescent="0.25">
      <c r="A221" s="12" t="s">
        <v>440</v>
      </c>
      <c r="B221" s="12" t="s">
        <v>441</v>
      </c>
      <c r="C221" s="12" t="s">
        <v>423</v>
      </c>
      <c r="D221" s="12"/>
      <c r="E221" s="12"/>
      <c r="F221" s="38">
        <f>VLOOKUP(A221,[1]Sheet1!$A$6:$C$740,3,FALSE)</f>
        <v>197068515.054427</v>
      </c>
      <c r="G221" s="12"/>
      <c r="H221" s="13">
        <f>UTFUND1516BL</f>
        <v>82063817.889269993</v>
      </c>
      <c r="I221" s="13"/>
      <c r="J221" s="13"/>
      <c r="K221" s="13">
        <f t="shared" si="674"/>
        <v>2445640.591389</v>
      </c>
      <c r="L221" s="13">
        <f t="shared" si="683"/>
        <v>2445640.591389</v>
      </c>
      <c r="M221" s="13">
        <f>EIF1516BL</f>
        <v>8129798.9024280002</v>
      </c>
      <c r="N221" s="13"/>
      <c r="O221" s="13"/>
      <c r="P221" s="13"/>
      <c r="Q221" s="13"/>
      <c r="R221" s="13">
        <f>LLFA1516BL</f>
        <v>99033.930873000005</v>
      </c>
      <c r="S221" s="13">
        <f>LDHR1516BL</f>
        <v>2532449.5253329999</v>
      </c>
      <c r="T221" s="14">
        <f t="shared" si="728"/>
        <v>95270740.839292988</v>
      </c>
      <c r="U221" s="13">
        <f>LWP1516RSG</f>
        <v>1336627.8132450001</v>
      </c>
      <c r="V221" s="13">
        <f>UTFUND1516RSG</f>
        <v>65533423.233223997</v>
      </c>
      <c r="W221" s="13"/>
      <c r="X221" s="13"/>
      <c r="Y221" s="13">
        <f t="shared" si="675"/>
        <v>3397895.000854</v>
      </c>
      <c r="Z221" s="13">
        <f t="shared" si="732"/>
        <v>3397895.000854</v>
      </c>
      <c r="AA221" s="13">
        <f>EIF1516RSG</f>
        <v>8327899.9722520001</v>
      </c>
      <c r="AB221" s="13"/>
      <c r="AC221" s="13"/>
      <c r="AD221" s="13">
        <f>LLFA1516RSG</f>
        <v>135091.69555199999</v>
      </c>
      <c r="AE221" s="13">
        <f>LDHR1516RSG</f>
        <v>3603836.4426899999</v>
      </c>
      <c r="AF221" s="13">
        <f t="shared" si="792"/>
        <v>1227524.4602940001</v>
      </c>
      <c r="AG221" s="13">
        <f t="shared" si="765"/>
        <v>4815300.9715160001</v>
      </c>
      <c r="AH221" s="13">
        <f t="shared" si="684"/>
        <v>4815300.9715160001</v>
      </c>
      <c r="AI221" s="13"/>
      <c r="AJ221" s="13">
        <f t="shared" si="678"/>
        <v>-186061</v>
      </c>
      <c r="AK221" s="13"/>
      <c r="AL221" s="13"/>
      <c r="AM221" s="13"/>
      <c r="AN221" s="13"/>
      <c r="AO221" s="13"/>
      <c r="AP221" s="13">
        <f t="shared" ref="AP221" si="801">AO220</f>
        <v>2577015</v>
      </c>
      <c r="AQ221" s="13"/>
      <c r="AR221" s="13">
        <f t="shared" ref="AR221" si="802">AQ220</f>
        <v>1690325</v>
      </c>
      <c r="AS221" s="13"/>
      <c r="AT221" s="13">
        <f t="shared" ref="AT221" si="803">AS220</f>
        <v>300513</v>
      </c>
      <c r="AU221" s="13"/>
      <c r="AV221" s="13">
        <f t="shared" ref="AV221" si="804">AU220</f>
        <v>18465.095870000001</v>
      </c>
      <c r="AW221" s="13"/>
      <c r="AX221" s="13"/>
      <c r="AY221" s="14">
        <f t="shared" si="730"/>
        <v>91550332.225202993</v>
      </c>
      <c r="AZ221" s="14">
        <f t="shared" si="731"/>
        <v>186821073.06449598</v>
      </c>
      <c r="BA221" s="26">
        <f>VLOOKUP(A221,[7]Sheet1!$A$1:$P$742,16,FALSE)</f>
        <v>186903949.71862701</v>
      </c>
      <c r="BB221" s="26" t="b">
        <f t="shared" si="736"/>
        <v>0</v>
      </c>
      <c r="BC221" s="13">
        <f>H221+L221+M221+R221+S221</f>
        <v>95270740.839293003</v>
      </c>
      <c r="BD221" s="13"/>
      <c r="BE221" s="13"/>
      <c r="BF221" s="13"/>
      <c r="BG221" s="13"/>
      <c r="BH221" s="13">
        <f>U221+V221+Z221+AA221+AD221+AE221+AH221+AI221+AJ221+AL221+AN221+AP221+AR221+AT221+AV221</f>
        <v>91550332.225202993</v>
      </c>
      <c r="BI221" s="13"/>
      <c r="BJ221" s="13"/>
      <c r="BK221" s="13"/>
      <c r="BL221" s="13"/>
    </row>
    <row r="222" spans="1:64" s="20" customFormat="1" x14ac:dyDescent="0.25">
      <c r="A222" s="17" t="s">
        <v>442</v>
      </c>
      <c r="B222" s="17" t="s">
        <v>443</v>
      </c>
      <c r="C222" s="17" t="s">
        <v>423</v>
      </c>
      <c r="D222" s="17"/>
      <c r="E222" s="17"/>
      <c r="F222" s="40">
        <f>VLOOKUP(A222,[1]Sheet1!$A$6:$C$740,3,FALSE)</f>
        <v>12925659.967061</v>
      </c>
      <c r="G222" s="17"/>
      <c r="H222" s="18"/>
      <c r="I222" s="18"/>
      <c r="J222" s="18">
        <f>FIREFUND1516BL</f>
        <v>5729764.5863730004</v>
      </c>
      <c r="K222" s="18">
        <f t="shared" si="674"/>
        <v>166349.45088799999</v>
      </c>
      <c r="L222" s="18">
        <f t="shared" si="683"/>
        <v>166349.45088799999</v>
      </c>
      <c r="M222" s="18"/>
      <c r="N222" s="18"/>
      <c r="O222" s="18"/>
      <c r="P222" s="18"/>
      <c r="Q222" s="18"/>
      <c r="R222" s="18"/>
      <c r="S222" s="18"/>
      <c r="T222" s="19">
        <f t="shared" si="728"/>
        <v>5896114.0372610008</v>
      </c>
      <c r="U222" s="18"/>
      <c r="V222" s="18"/>
      <c r="W222" s="18"/>
      <c r="X222" s="18">
        <f>FIREFUND1516RSG</f>
        <v>5832077.0137839997</v>
      </c>
      <c r="Y222" s="18">
        <f t="shared" si="675"/>
        <v>231120.619095</v>
      </c>
      <c r="Z222" s="18">
        <f t="shared" si="732"/>
        <v>231120.619095</v>
      </c>
      <c r="AA222" s="18"/>
      <c r="AB222" s="18"/>
      <c r="AC222" s="18"/>
      <c r="AD222" s="18"/>
      <c r="AE222" s="18"/>
      <c r="AF222" s="18">
        <f t="shared" si="792"/>
        <v>99529.010294000007</v>
      </c>
      <c r="AG222" s="18">
        <f t="shared" si="765"/>
        <v>315834.02848400001</v>
      </c>
      <c r="AH222" s="18">
        <f t="shared" si="684"/>
        <v>315834.02848400001</v>
      </c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9">
        <f t="shared" si="730"/>
        <v>6379031.6613630001</v>
      </c>
      <c r="AZ222" s="19">
        <f t="shared" si="731"/>
        <v>12275145.698624</v>
      </c>
      <c r="BA222" s="26">
        <f>VLOOKUP(A222,[7]Sheet1!$A$1:$P$742,16,FALSE)</f>
        <v>12275145.698624</v>
      </c>
      <c r="BB222" s="26" t="b">
        <f t="shared" si="736"/>
        <v>1</v>
      </c>
      <c r="BC222" s="18"/>
      <c r="BD222" s="18"/>
      <c r="BE222" s="18">
        <f>J222+L222</f>
        <v>5896114.0372610008</v>
      </c>
      <c r="BF222" s="18"/>
      <c r="BG222" s="18"/>
      <c r="BH222" s="18"/>
      <c r="BI222" s="18"/>
      <c r="BJ222" s="18">
        <f>X222+Z222+AH222+AL222</f>
        <v>6379031.6613630001</v>
      </c>
      <c r="BK222" s="18"/>
      <c r="BL222" s="18"/>
    </row>
    <row r="223" spans="1:64" x14ac:dyDescent="0.25">
      <c r="A223" s="1" t="s">
        <v>444</v>
      </c>
      <c r="B223" s="1" t="s">
        <v>445</v>
      </c>
      <c r="C223" s="1"/>
      <c r="D223" s="1" t="s">
        <v>423</v>
      </c>
      <c r="E223" s="1"/>
      <c r="F223" s="4">
        <f>VLOOKUP(A223,[1]Sheet1!$A$6:$C$740,3,FALSE)</f>
        <v>250657632.37517101</v>
      </c>
      <c r="G223" s="1"/>
      <c r="H223" s="5">
        <f>UTFUND1516BL</f>
        <v>103071728.163681</v>
      </c>
      <c r="J223" s="5">
        <f>FIREFUND1516BL</f>
        <v>6924814.960833</v>
      </c>
      <c r="K223" s="5">
        <f t="shared" si="674"/>
        <v>3550138.5524519999</v>
      </c>
      <c r="L223" s="5">
        <f t="shared" si="683"/>
        <v>3550138.5524519999</v>
      </c>
      <c r="M223" s="5">
        <f>EIF1516BL</f>
        <v>9921079.5855149999</v>
      </c>
      <c r="R223" s="5">
        <f>LLFA1516BL</f>
        <v>82431.427792999995</v>
      </c>
      <c r="S223" s="5">
        <f>LDHR1516BL</f>
        <v>17147717.659579001</v>
      </c>
      <c r="T223" s="6">
        <f t="shared" si="728"/>
        <v>140697910.34985301</v>
      </c>
      <c r="U223" s="5">
        <f>LWP1516RSG</f>
        <v>1712606.6673320001</v>
      </c>
      <c r="V223" s="5">
        <f>UTFUND1516RSG</f>
        <v>82275829.418510005</v>
      </c>
      <c r="X223" s="5">
        <f>FIREFUND1516RSG</f>
        <v>7052502.0341259995</v>
      </c>
      <c r="Y223" s="5">
        <f t="shared" si="675"/>
        <v>4932449.2250359999</v>
      </c>
      <c r="Z223" s="5">
        <f t="shared" si="732"/>
        <v>4932449.2250359999</v>
      </c>
      <c r="AA223" s="5">
        <f>EIF1516RSG</f>
        <v>10162829.289694</v>
      </c>
      <c r="AD223" s="5">
        <f>LLFA1516RSG</f>
        <v>112444.30317100001</v>
      </c>
      <c r="AE223" s="5">
        <f>LDHR1516RSG</f>
        <v>24402290.822535001</v>
      </c>
      <c r="AF223" s="5">
        <f t="shared" si="792"/>
        <v>761887</v>
      </c>
      <c r="AG223" s="5">
        <f t="shared" si="765"/>
        <v>7002726</v>
      </c>
      <c r="AH223" s="5">
        <f t="shared" si="684"/>
        <v>7002726</v>
      </c>
      <c r="AK223" s="5">
        <f>VLOOKUP(A223,[2]CTF1516!$A$1:$C$235,3,FALSE)</f>
        <v>3531380</v>
      </c>
      <c r="AL223" s="5">
        <f>SUM(AL224:AL225)</f>
        <v>3531379.999999986</v>
      </c>
      <c r="AO223" s="5">
        <f>VLOOKUP(A223,[3]careact_v3!$A$1:$D$154,4,FALSE)</f>
        <v>3197351</v>
      </c>
      <c r="AP223" s="5">
        <f t="shared" ref="AP223" si="805">AO223</f>
        <v>3197351</v>
      </c>
      <c r="AQ223" s="5">
        <f>VLOOKUP(A223,[3]careact_v3!$A$1:$D$154,3,FALSE)</f>
        <v>2200698</v>
      </c>
      <c r="AR223" s="5">
        <f t="shared" ref="AR223" si="806">AQ223</f>
        <v>2200698</v>
      </c>
      <c r="AS223" s="5">
        <f>VLOOKUP(A223,[4]FWMA!$A$1:$C$153,3,FALSE)</f>
        <v>207095</v>
      </c>
      <c r="AT223" s="5">
        <f t="shared" ref="AT223" si="807">AS223</f>
        <v>207095</v>
      </c>
      <c r="AU223" s="5">
        <f>VLOOKUP(A223,[5]SUDS2!$A$1:$C$153,3,FALSE)</f>
        <v>18465.095870000001</v>
      </c>
      <c r="AV223" s="5">
        <f t="shared" ref="AV223" si="808">AU223</f>
        <v>18465.095870000001</v>
      </c>
      <c r="AY223" s="6">
        <f t="shared" si="730"/>
        <v>146808666.85627398</v>
      </c>
      <c r="AZ223" s="6">
        <f t="shared" si="731"/>
        <v>287506577.20612699</v>
      </c>
      <c r="BA223" s="26">
        <f>VLOOKUP(A223,[7]Sheet1!$A$1:$P$742,16,FALSE)</f>
        <v>287589453.86025798</v>
      </c>
      <c r="BB223" s="26" t="b">
        <f t="shared" si="736"/>
        <v>0</v>
      </c>
      <c r="BC223" s="5">
        <f t="shared" ref="BC223" si="809">BC224</f>
        <v>133542062.75206301</v>
      </c>
      <c r="BE223" s="5">
        <f t="shared" ref="BE223" si="810">BE225</f>
        <v>7155847.5977889998</v>
      </c>
      <c r="BH223" s="5">
        <f t="shared" ref="BH223" si="811">BH224</f>
        <v>138803158.74379799</v>
      </c>
      <c r="BJ223" s="5">
        <f t="shared" ref="BJ223" si="812">BJ225</f>
        <v>8005508.112475995</v>
      </c>
    </row>
    <row r="224" spans="1:64" s="15" customFormat="1" x14ac:dyDescent="0.25">
      <c r="A224" s="12" t="s">
        <v>446</v>
      </c>
      <c r="B224" s="12" t="s">
        <v>447</v>
      </c>
      <c r="C224" s="12" t="s">
        <v>423</v>
      </c>
      <c r="D224" s="12"/>
      <c r="E224" s="12"/>
      <c r="F224" s="38">
        <f>VLOOKUP(A224,[1]Sheet1!$A$6:$C$740,3,FALSE)</f>
        <v>235618880.081828</v>
      </c>
      <c r="G224" s="12"/>
      <c r="H224" s="13">
        <f>UTFUND1516BL</f>
        <v>103071728.163681</v>
      </c>
      <c r="I224" s="13"/>
      <c r="J224" s="13"/>
      <c r="K224" s="13">
        <f t="shared" si="674"/>
        <v>3319105.9154949998</v>
      </c>
      <c r="L224" s="13">
        <f t="shared" si="683"/>
        <v>3319105.9154949998</v>
      </c>
      <c r="M224" s="13">
        <f>EIF1516BL</f>
        <v>9921079.5855149999</v>
      </c>
      <c r="N224" s="13"/>
      <c r="O224" s="13"/>
      <c r="P224" s="13"/>
      <c r="Q224" s="13"/>
      <c r="R224" s="13">
        <f>LLFA1516BL</f>
        <v>82431.427792999995</v>
      </c>
      <c r="S224" s="13">
        <f>LDHR1516BL</f>
        <v>17147717.659579001</v>
      </c>
      <c r="T224" s="14">
        <f t="shared" si="728"/>
        <v>133542062.75206299</v>
      </c>
      <c r="U224" s="13">
        <f>LWP1516RSG</f>
        <v>1712606.6673320001</v>
      </c>
      <c r="V224" s="13">
        <f>UTFUND1516RSG</f>
        <v>82275829.418510005</v>
      </c>
      <c r="W224" s="13"/>
      <c r="X224" s="13"/>
      <c r="Y224" s="13">
        <f t="shared" si="675"/>
        <v>4611459.8511629999</v>
      </c>
      <c r="Z224" s="13">
        <f t="shared" si="732"/>
        <v>4611459.8511629999</v>
      </c>
      <c r="AA224" s="13">
        <f>EIF1516RSG</f>
        <v>10162829.289694</v>
      </c>
      <c r="AB224" s="13"/>
      <c r="AC224" s="13"/>
      <c r="AD224" s="13">
        <f>LLFA1516RSG</f>
        <v>112444.30317100001</v>
      </c>
      <c r="AE224" s="13">
        <f>LDHR1516RSG</f>
        <v>24402290.822535001</v>
      </c>
      <c r="AF224" s="13">
        <f t="shared" si="792"/>
        <v>704745.47499999998</v>
      </c>
      <c r="AG224" s="13">
        <f t="shared" si="765"/>
        <v>6582582.1540130004</v>
      </c>
      <c r="AH224" s="13">
        <f t="shared" si="684"/>
        <v>6582582.1540130004</v>
      </c>
      <c r="AI224" s="13"/>
      <c r="AJ224" s="13"/>
      <c r="AK224" s="13"/>
      <c r="AL224" s="13">
        <f>F224/F223*AK223</f>
        <v>3319507.1415099897</v>
      </c>
      <c r="AM224" s="13"/>
      <c r="AN224" s="13"/>
      <c r="AO224" s="13"/>
      <c r="AP224" s="13">
        <f t="shared" ref="AP224" si="813">AO223</f>
        <v>3197351</v>
      </c>
      <c r="AQ224" s="13"/>
      <c r="AR224" s="13">
        <f t="shared" ref="AR224" si="814">AQ223</f>
        <v>2200698</v>
      </c>
      <c r="AS224" s="13"/>
      <c r="AT224" s="13">
        <f t="shared" ref="AT224" si="815">AS223</f>
        <v>207095</v>
      </c>
      <c r="AU224" s="13"/>
      <c r="AV224" s="13">
        <f t="shared" ref="AV224" si="816">AU223</f>
        <v>18465.095870000001</v>
      </c>
      <c r="AW224" s="13"/>
      <c r="AX224" s="13"/>
      <c r="AY224" s="14">
        <f t="shared" si="730"/>
        <v>138803158.74379799</v>
      </c>
      <c r="AZ224" s="14">
        <f t="shared" si="731"/>
        <v>272345221.49586099</v>
      </c>
      <c r="BA224" s="26">
        <f>VLOOKUP(A224,[7]Sheet1!$A$1:$P$742,16,FALSE)</f>
        <v>272428098.14999199</v>
      </c>
      <c r="BB224" s="26" t="b">
        <f t="shared" si="736"/>
        <v>0</v>
      </c>
      <c r="BC224" s="13">
        <f>H224+L224+M224+R224+S224</f>
        <v>133542062.75206301</v>
      </c>
      <c r="BD224" s="13"/>
      <c r="BE224" s="13"/>
      <c r="BF224" s="13"/>
      <c r="BG224" s="13"/>
      <c r="BH224" s="13">
        <f>U224+V224+Z224+AA224+AD224+AE224+AH224+AI224+AJ224+AL224+AN224+AP224+AR224+AT224+AV224</f>
        <v>138803158.74379799</v>
      </c>
      <c r="BI224" s="13"/>
      <c r="BJ224" s="13"/>
      <c r="BK224" s="13"/>
      <c r="BL224" s="13"/>
    </row>
    <row r="225" spans="1:64" s="20" customFormat="1" x14ac:dyDescent="0.25">
      <c r="A225" s="17" t="s">
        <v>448</v>
      </c>
      <c r="B225" s="17" t="s">
        <v>449</v>
      </c>
      <c r="C225" s="17" t="s">
        <v>423</v>
      </c>
      <c r="D225" s="17"/>
      <c r="E225" s="17"/>
      <c r="F225" s="40">
        <f>VLOOKUP(A225,[1]Sheet1!$A$6:$C$740,3,FALSE)</f>
        <v>15038752.293342</v>
      </c>
      <c r="G225" s="17"/>
      <c r="H225" s="18"/>
      <c r="I225" s="18"/>
      <c r="J225" s="18">
        <f>FIREFUND1516BL</f>
        <v>6924814.960833</v>
      </c>
      <c r="K225" s="18">
        <f t="shared" si="674"/>
        <v>231032.636956</v>
      </c>
      <c r="L225" s="18">
        <f t="shared" si="683"/>
        <v>231032.636956</v>
      </c>
      <c r="M225" s="18"/>
      <c r="N225" s="18"/>
      <c r="O225" s="18"/>
      <c r="P225" s="18"/>
      <c r="Q225" s="18"/>
      <c r="R225" s="18"/>
      <c r="S225" s="18"/>
      <c r="T225" s="19">
        <f t="shared" si="728"/>
        <v>7155847.5977889998</v>
      </c>
      <c r="U225" s="18"/>
      <c r="V225" s="18"/>
      <c r="W225" s="18"/>
      <c r="X225" s="18">
        <f>FIREFUND1516RSG</f>
        <v>7052502.0341259995</v>
      </c>
      <c r="Y225" s="18">
        <f t="shared" si="675"/>
        <v>320989.37387299997</v>
      </c>
      <c r="Z225" s="18">
        <f t="shared" si="732"/>
        <v>320989.37387299997</v>
      </c>
      <c r="AA225" s="18"/>
      <c r="AB225" s="18"/>
      <c r="AC225" s="18"/>
      <c r="AD225" s="18"/>
      <c r="AE225" s="18"/>
      <c r="AF225" s="18">
        <f t="shared" si="792"/>
        <v>57141.525000000001</v>
      </c>
      <c r="AG225" s="18">
        <f t="shared" si="765"/>
        <v>420143.84598699998</v>
      </c>
      <c r="AH225" s="18">
        <f t="shared" si="684"/>
        <v>420143.84598699998</v>
      </c>
      <c r="AI225" s="18"/>
      <c r="AJ225" s="18"/>
      <c r="AK225" s="18"/>
      <c r="AL225" s="18">
        <f>F225/F223*AK223</f>
        <v>211872.85848999611</v>
      </c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9">
        <f t="shared" si="730"/>
        <v>8005508.112475995</v>
      </c>
      <c r="AZ225" s="19">
        <f t="shared" si="731"/>
        <v>15161355.710264996</v>
      </c>
      <c r="BA225" s="26">
        <f>VLOOKUP(A225,[7]Sheet1!$A$1:$P$742,16,FALSE)</f>
        <v>15161355.710266</v>
      </c>
      <c r="BB225" s="26" t="b">
        <f t="shared" si="736"/>
        <v>1</v>
      </c>
      <c r="BC225" s="18"/>
      <c r="BD225" s="18"/>
      <c r="BE225" s="18">
        <f>J225+L225</f>
        <v>7155847.5977889998</v>
      </c>
      <c r="BF225" s="18"/>
      <c r="BG225" s="18"/>
      <c r="BH225" s="18"/>
      <c r="BI225" s="18"/>
      <c r="BJ225" s="18">
        <f>X225+Z225+AH225+AL225</f>
        <v>8005508.112475995</v>
      </c>
      <c r="BK225" s="18"/>
      <c r="BL225" s="18"/>
    </row>
    <row r="226" spans="1:64" x14ac:dyDescent="0.25">
      <c r="A226" s="1" t="s">
        <v>450</v>
      </c>
      <c r="B226" s="1" t="s">
        <v>451</v>
      </c>
      <c r="C226" s="1"/>
      <c r="D226" s="1" t="s">
        <v>423</v>
      </c>
      <c r="E226" s="1"/>
      <c r="F226" s="4">
        <f>VLOOKUP(A226,[1]Sheet1!$A$6:$C$740,3,FALSE)</f>
        <v>154094963.63718799</v>
      </c>
      <c r="G226" s="1"/>
      <c r="H226" s="5">
        <f>UTFUND1516BL</f>
        <v>62233572.753495999</v>
      </c>
      <c r="J226" s="5">
        <f>FIREFUND1516BL</f>
        <v>4720247.8766919998</v>
      </c>
      <c r="K226" s="5">
        <f t="shared" si="674"/>
        <v>2499249.9149859999</v>
      </c>
      <c r="L226" s="5">
        <f t="shared" si="683"/>
        <v>2499249.9149859999</v>
      </c>
      <c r="M226" s="5">
        <f>EIF1516BL</f>
        <v>8781859.6846050005</v>
      </c>
      <c r="R226" s="5">
        <f>LLFA1516BL</f>
        <v>62217.880293000002</v>
      </c>
      <c r="S226" s="5">
        <f>LDHR1516BL</f>
        <v>5219780.4813989997</v>
      </c>
      <c r="T226" s="6">
        <f t="shared" si="728"/>
        <v>83516928.591471002</v>
      </c>
      <c r="U226" s="5">
        <f>LWP1516RSG</f>
        <v>1508548.9506079999</v>
      </c>
      <c r="V226" s="5">
        <f>UTFUND1516RSG</f>
        <v>49202742.503631003</v>
      </c>
      <c r="X226" s="5">
        <f>FIREFUND1516RSG</f>
        <v>4798653.7610090002</v>
      </c>
      <c r="Y226" s="5">
        <f t="shared" si="675"/>
        <v>3472378.0844629998</v>
      </c>
      <c r="Z226" s="5">
        <f t="shared" si="732"/>
        <v>3472378.0844629998</v>
      </c>
      <c r="AA226" s="5">
        <f>EIF1516RSG</f>
        <v>8995849.7007720005</v>
      </c>
      <c r="AD226" s="5">
        <f>LLFA1516RSG</f>
        <v>84871.102948</v>
      </c>
      <c r="AE226" s="5">
        <f>LDHR1516RSG</f>
        <v>7428078.9936929997</v>
      </c>
      <c r="AG226" s="5">
        <f t="shared" si="765"/>
        <v>2445350</v>
      </c>
      <c r="AH226" s="5">
        <f t="shared" si="684"/>
        <v>2445350</v>
      </c>
      <c r="AO226" s="5">
        <f>VLOOKUP(A226,[3]careact_v3!$A$1:$D$154,4,FALSE)</f>
        <v>2079018</v>
      </c>
      <c r="AP226" s="5">
        <f t="shared" ref="AP226" si="817">AO226</f>
        <v>2079018</v>
      </c>
      <c r="AQ226" s="5">
        <f>VLOOKUP(A226,[3]careact_v3!$A$1:$D$154,3,FALSE)</f>
        <v>1336855</v>
      </c>
      <c r="AR226" s="5">
        <f t="shared" ref="AR226" si="818">AQ226</f>
        <v>1336855</v>
      </c>
      <c r="AS226" s="5">
        <f>VLOOKUP(A226,[4]FWMA!$A$1:$C$153,3,FALSE)</f>
        <v>93385</v>
      </c>
      <c r="AT226" s="5">
        <f t="shared" ref="AT226" si="819">AS226</f>
        <v>93385</v>
      </c>
      <c r="AU226" s="5">
        <f>VLOOKUP(A226,[5]SUDS2!$A$1:$C$153,3,FALSE)</f>
        <v>18465.095870000001</v>
      </c>
      <c r="AV226" s="5">
        <f t="shared" ref="AV226" si="820">AU226</f>
        <v>18465.095870000001</v>
      </c>
      <c r="AY226" s="6">
        <f t="shared" si="730"/>
        <v>81464196.192994013</v>
      </c>
      <c r="AZ226" s="6">
        <f t="shared" si="731"/>
        <v>164981124.78446501</v>
      </c>
      <c r="BA226" s="26">
        <f>VLOOKUP(A226,[7]Sheet1!$A$1:$P$742,16,FALSE)</f>
        <v>165064001.438595</v>
      </c>
      <c r="BB226" s="26" t="b">
        <f t="shared" si="736"/>
        <v>0</v>
      </c>
      <c r="BC226" s="5">
        <f t="shared" ref="BC226" si="821">BC227</f>
        <v>78615566.574772999</v>
      </c>
      <c r="BE226" s="5">
        <f t="shared" ref="BE226" si="822">BE228</f>
        <v>4901362.016698</v>
      </c>
      <c r="BH226" s="5">
        <f t="shared" ref="BH226" si="823">BH227</f>
        <v>76253554.390458018</v>
      </c>
      <c r="BJ226" s="5">
        <f t="shared" ref="BJ226" si="824">BJ228</f>
        <v>5210641.8025369998</v>
      </c>
    </row>
    <row r="227" spans="1:64" s="15" customFormat="1" x14ac:dyDescent="0.25">
      <c r="A227" s="12" t="s">
        <v>452</v>
      </c>
      <c r="B227" s="12" t="s">
        <v>453</v>
      </c>
      <c r="C227" s="12" t="s">
        <v>423</v>
      </c>
      <c r="D227" s="12"/>
      <c r="E227" s="12"/>
      <c r="F227" s="38">
        <f>VLOOKUP(A227,[1]Sheet1!$A$6:$C$740,3,FALSE)</f>
        <v>143990185.87730101</v>
      </c>
      <c r="G227" s="12"/>
      <c r="H227" s="13">
        <f>UTFUND1516BL</f>
        <v>62233572.753495999</v>
      </c>
      <c r="I227" s="13"/>
      <c r="J227" s="13"/>
      <c r="K227" s="13">
        <f t="shared" si="674"/>
        <v>2318135.7749800002</v>
      </c>
      <c r="L227" s="13">
        <f t="shared" si="683"/>
        <v>2318135.7749800002</v>
      </c>
      <c r="M227" s="13">
        <f>EIF1516BL</f>
        <v>8781859.6846050005</v>
      </c>
      <c r="N227" s="13"/>
      <c r="O227" s="13"/>
      <c r="P227" s="13"/>
      <c r="Q227" s="13"/>
      <c r="R227" s="13">
        <f>LLFA1516BL</f>
        <v>62217.880293000002</v>
      </c>
      <c r="S227" s="13">
        <f>LDHR1516BL</f>
        <v>5219780.4813989997</v>
      </c>
      <c r="T227" s="14">
        <f t="shared" si="728"/>
        <v>78615566.574772999</v>
      </c>
      <c r="U227" s="13">
        <f>LWP1516RSG</f>
        <v>1508548.9506079999</v>
      </c>
      <c r="V227" s="13">
        <f>UTFUND1516RSG</f>
        <v>49202742.503631003</v>
      </c>
      <c r="W227" s="13"/>
      <c r="X227" s="13"/>
      <c r="Y227" s="13">
        <f t="shared" si="675"/>
        <v>3220743.8774279999</v>
      </c>
      <c r="Z227" s="13">
        <f t="shared" si="732"/>
        <v>3220743.8774279999</v>
      </c>
      <c r="AA227" s="13">
        <f>EIF1516RSG</f>
        <v>8995849.7007720005</v>
      </c>
      <c r="AB227" s="13"/>
      <c r="AC227" s="13"/>
      <c r="AD227" s="13">
        <f>LLFA1516RSG</f>
        <v>84871.102948</v>
      </c>
      <c r="AE227" s="13">
        <f>LDHR1516RSG</f>
        <v>7428078.9936929997</v>
      </c>
      <c r="AF227" s="13"/>
      <c r="AG227" s="13">
        <f t="shared" si="765"/>
        <v>2284996.1655080002</v>
      </c>
      <c r="AH227" s="13">
        <f t="shared" si="684"/>
        <v>2284996.1655080002</v>
      </c>
      <c r="AI227" s="13"/>
      <c r="AJ227" s="13"/>
      <c r="AK227" s="13"/>
      <c r="AL227" s="13"/>
      <c r="AM227" s="13"/>
      <c r="AN227" s="13"/>
      <c r="AO227" s="13"/>
      <c r="AP227" s="13">
        <f t="shared" ref="AP227" si="825">AO226</f>
        <v>2079018</v>
      </c>
      <c r="AQ227" s="13"/>
      <c r="AR227" s="13">
        <f t="shared" ref="AR227" si="826">AQ226</f>
        <v>1336855</v>
      </c>
      <c r="AS227" s="13"/>
      <c r="AT227" s="13">
        <f t="shared" ref="AT227" si="827">AS226</f>
        <v>93385</v>
      </c>
      <c r="AU227" s="13"/>
      <c r="AV227" s="13">
        <f t="shared" ref="AV227" si="828">AU226</f>
        <v>18465.095870000001</v>
      </c>
      <c r="AW227" s="13"/>
      <c r="AX227" s="13"/>
      <c r="AY227" s="14">
        <f t="shared" si="730"/>
        <v>76253554.390458018</v>
      </c>
      <c r="AZ227" s="14">
        <f t="shared" si="731"/>
        <v>154869120.965231</v>
      </c>
      <c r="BA227" s="26">
        <f>VLOOKUP(A227,[7]Sheet1!$A$1:$P$742,16,FALSE)</f>
        <v>154951997.61936101</v>
      </c>
      <c r="BB227" s="26" t="b">
        <f t="shared" si="736"/>
        <v>0</v>
      </c>
      <c r="BC227" s="13">
        <f>H227+L227+M227+R227+S227</f>
        <v>78615566.574772999</v>
      </c>
      <c r="BD227" s="13"/>
      <c r="BE227" s="13"/>
      <c r="BF227" s="13"/>
      <c r="BG227" s="13"/>
      <c r="BH227" s="13">
        <f>U227+V227+Z227+AA227+AD227+AE227+AH227+AI227+AJ227+AL227+AN227+AP227+AR227+AT227+AV227</f>
        <v>76253554.390458018</v>
      </c>
      <c r="BI227" s="13"/>
      <c r="BJ227" s="13"/>
      <c r="BK227" s="13"/>
      <c r="BL227" s="13"/>
    </row>
    <row r="228" spans="1:64" s="20" customFormat="1" x14ac:dyDescent="0.25">
      <c r="A228" s="17" t="s">
        <v>454</v>
      </c>
      <c r="B228" s="17" t="s">
        <v>455</v>
      </c>
      <c r="C228" s="17" t="s">
        <v>423</v>
      </c>
      <c r="D228" s="17"/>
      <c r="E228" s="17"/>
      <c r="F228" s="40">
        <f>VLOOKUP(A228,[1]Sheet1!$A$6:$C$740,3,FALSE)</f>
        <v>10104777.759887001</v>
      </c>
      <c r="G228" s="17"/>
      <c r="H228" s="18"/>
      <c r="I228" s="18"/>
      <c r="J228" s="18">
        <f>FIREFUND1516BL</f>
        <v>4720247.8766919998</v>
      </c>
      <c r="K228" s="18">
        <f t="shared" si="674"/>
        <v>181114.140006</v>
      </c>
      <c r="L228" s="18">
        <f t="shared" si="683"/>
        <v>181114.140006</v>
      </c>
      <c r="M228" s="18"/>
      <c r="N228" s="18"/>
      <c r="O228" s="18"/>
      <c r="P228" s="18"/>
      <c r="Q228" s="18"/>
      <c r="R228" s="18"/>
      <c r="S228" s="18"/>
      <c r="T228" s="19">
        <f t="shared" si="728"/>
        <v>4901362.016698</v>
      </c>
      <c r="U228" s="18"/>
      <c r="V228" s="18"/>
      <c r="W228" s="18"/>
      <c r="X228" s="18">
        <f>FIREFUND1516RSG</f>
        <v>4798653.7610090002</v>
      </c>
      <c r="Y228" s="18">
        <f t="shared" si="675"/>
        <v>251634.20703600001</v>
      </c>
      <c r="Z228" s="18">
        <f t="shared" si="732"/>
        <v>251634.20703600001</v>
      </c>
      <c r="AA228" s="18"/>
      <c r="AB228" s="18"/>
      <c r="AC228" s="18"/>
      <c r="AD228" s="18"/>
      <c r="AE228" s="18"/>
      <c r="AF228" s="18"/>
      <c r="AG228" s="18">
        <f t="shared" si="765"/>
        <v>160353.83449199999</v>
      </c>
      <c r="AH228" s="18">
        <f t="shared" si="684"/>
        <v>160353.83449199999</v>
      </c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9">
        <f t="shared" si="730"/>
        <v>5210641.8025369998</v>
      </c>
      <c r="AZ228" s="19">
        <f t="shared" si="731"/>
        <v>10112003.819235001</v>
      </c>
      <c r="BA228" s="26">
        <f>VLOOKUP(A228,[7]Sheet1!$A$1:$P$742,16,FALSE)</f>
        <v>10112003.819234001</v>
      </c>
      <c r="BB228" s="26" t="b">
        <f t="shared" si="736"/>
        <v>1</v>
      </c>
      <c r="BC228" s="18"/>
      <c r="BD228" s="18"/>
      <c r="BE228" s="18">
        <f>J228+L228</f>
        <v>4901362.016698</v>
      </c>
      <c r="BF228" s="18"/>
      <c r="BG228" s="18"/>
      <c r="BH228" s="18"/>
      <c r="BI228" s="18"/>
      <c r="BJ228" s="18">
        <f>X228+Z228+AH228+AL228</f>
        <v>5210641.8025369998</v>
      </c>
      <c r="BK228" s="18"/>
      <c r="BL228" s="18"/>
    </row>
    <row r="229" spans="1:64" x14ac:dyDescent="0.25">
      <c r="A229" s="1" t="s">
        <v>456</v>
      </c>
      <c r="B229" s="1" t="s">
        <v>457</v>
      </c>
      <c r="C229" s="1"/>
      <c r="D229" s="1" t="s">
        <v>423</v>
      </c>
      <c r="E229" s="1"/>
      <c r="F229" s="4">
        <f>VLOOKUP(A229,[1]Sheet1!$A$6:$C$740,3,FALSE)</f>
        <v>91952474.488391995</v>
      </c>
      <c r="G229" s="1"/>
      <c r="H229" s="5">
        <f>UTFUND1516BL</f>
        <v>42260848.167897001</v>
      </c>
      <c r="J229" s="5">
        <f>FIREFUND1516BL</f>
        <v>4448644.9239210002</v>
      </c>
      <c r="K229" s="5">
        <f t="shared" si="674"/>
        <v>2933181.6518029999</v>
      </c>
      <c r="L229" s="5">
        <f t="shared" si="683"/>
        <v>2933181.6518029999</v>
      </c>
      <c r="M229" s="5">
        <f>EIF1516BL</f>
        <v>7209507.3727179999</v>
      </c>
      <c r="R229" s="5">
        <f>LLFA1516BL</f>
        <v>65413.862136000003</v>
      </c>
      <c r="S229" s="5">
        <f>LDHR1516BL</f>
        <v>8390975.2022980005</v>
      </c>
      <c r="T229" s="6">
        <f t="shared" si="728"/>
        <v>65308571.180773005</v>
      </c>
      <c r="U229" s="5">
        <f>LWP1516RSG</f>
        <v>700327.75831299997</v>
      </c>
      <c r="V229" s="5">
        <f>UTFUND1516RSG</f>
        <v>33736104.118004002</v>
      </c>
      <c r="X229" s="5">
        <f>FIREFUND1516RSG</f>
        <v>4521963.9209589995</v>
      </c>
      <c r="Y229" s="5">
        <f t="shared" si="675"/>
        <v>4075268.9934689999</v>
      </c>
      <c r="Z229" s="5">
        <f t="shared" si="732"/>
        <v>4075268.9934689999</v>
      </c>
      <c r="AA229" s="5">
        <f>EIF1516RSG</f>
        <v>7385183.4430090003</v>
      </c>
      <c r="AD229" s="5">
        <f>LLFA1516RSG</f>
        <v>89230.725980999996</v>
      </c>
      <c r="AE229" s="5">
        <f>LDHR1516RSG</f>
        <v>11940890.399297999</v>
      </c>
      <c r="AJ229" s="5">
        <f t="shared" si="678"/>
        <v>-143520</v>
      </c>
      <c r="AO229" s="5">
        <f>VLOOKUP(A229,[3]careact_v3!$A$1:$D$154,4,FALSE)</f>
        <v>1753403</v>
      </c>
      <c r="AP229" s="5">
        <f t="shared" ref="AP229" si="829">AO229</f>
        <v>1753403</v>
      </c>
      <c r="AQ229" s="5">
        <f>VLOOKUP(A229,[3]careact_v3!$A$1:$D$154,3,FALSE)</f>
        <v>1288734</v>
      </c>
      <c r="AR229" s="5">
        <f t="shared" ref="AR229" si="830">AQ229</f>
        <v>1288734</v>
      </c>
      <c r="AS229" s="5">
        <f>VLOOKUP(A229,[4]FWMA!$A$1:$C$153,3,FALSE)</f>
        <v>111500</v>
      </c>
      <c r="AT229" s="5">
        <f t="shared" ref="AT229" si="831">AS229</f>
        <v>111500</v>
      </c>
      <c r="AU229" s="5">
        <f>VLOOKUP(A229,[5]SUDS2!$A$1:$C$153,3,FALSE)</f>
        <v>18465.095870000001</v>
      </c>
      <c r="AV229" s="5">
        <f t="shared" ref="AV229" si="832">AU229</f>
        <v>18465.095870000001</v>
      </c>
      <c r="AY229" s="6">
        <f t="shared" si="730"/>
        <v>65477551.454903007</v>
      </c>
      <c r="AZ229" s="6">
        <f t="shared" si="731"/>
        <v>130786122.63567601</v>
      </c>
      <c r="BA229" s="26">
        <f>VLOOKUP(A229,[7]Sheet1!$A$1:$P$742,16,FALSE)</f>
        <v>130868999.28980599</v>
      </c>
      <c r="BB229" s="26" t="b">
        <f t="shared" si="736"/>
        <v>0</v>
      </c>
      <c r="BC229" s="5">
        <f t="shared" ref="BC229" si="833">BC230</f>
        <v>60587321.630591996</v>
      </c>
      <c r="BE229" s="5">
        <f t="shared" ref="BE229" si="834">BE231</f>
        <v>4721249.5501819998</v>
      </c>
      <c r="BH229" s="5">
        <f t="shared" ref="BH229" si="835">BH230</f>
        <v>60576839.364634007</v>
      </c>
      <c r="BJ229" s="5">
        <f t="shared" ref="BJ229" si="836">BJ231</f>
        <v>4900712.0902699996</v>
      </c>
    </row>
    <row r="230" spans="1:64" s="15" customFormat="1" x14ac:dyDescent="0.25">
      <c r="A230" s="12" t="s">
        <v>458</v>
      </c>
      <c r="B230" s="12" t="s">
        <v>459</v>
      </c>
      <c r="C230" s="12" t="s">
        <v>423</v>
      </c>
      <c r="D230" s="12"/>
      <c r="E230" s="12"/>
      <c r="F230" s="38">
        <f>VLOOKUP(A230,[1]Sheet1!$A$6:$C$740,3,FALSE)</f>
        <v>83556340.126748994</v>
      </c>
      <c r="G230" s="12"/>
      <c r="H230" s="13">
        <f>UTFUND1516BL</f>
        <v>42260848.167897001</v>
      </c>
      <c r="I230" s="13"/>
      <c r="J230" s="13"/>
      <c r="K230" s="13">
        <f t="shared" si="674"/>
        <v>2660577.0255430001</v>
      </c>
      <c r="L230" s="13">
        <f t="shared" si="683"/>
        <v>2660577.0255430001</v>
      </c>
      <c r="M230" s="13">
        <f>EIF1516BL</f>
        <v>7209507.3727179999</v>
      </c>
      <c r="N230" s="13"/>
      <c r="O230" s="13"/>
      <c r="P230" s="13"/>
      <c r="Q230" s="13"/>
      <c r="R230" s="13">
        <f>LLFA1516BL</f>
        <v>65413.862136000003</v>
      </c>
      <c r="S230" s="13">
        <f>LDHR1516BL</f>
        <v>8390975.2022980005</v>
      </c>
      <c r="T230" s="14">
        <f t="shared" si="728"/>
        <v>60587321.630591996</v>
      </c>
      <c r="U230" s="13">
        <f>LWP1516RSG</f>
        <v>700327.75831299997</v>
      </c>
      <c r="V230" s="13">
        <f>UTFUND1516RSG</f>
        <v>33736104.118004002</v>
      </c>
      <c r="W230" s="13"/>
      <c r="X230" s="13"/>
      <c r="Y230" s="13">
        <f t="shared" si="675"/>
        <v>3696520.8241590001</v>
      </c>
      <c r="Z230" s="13">
        <f t="shared" si="732"/>
        <v>3696520.8241590001</v>
      </c>
      <c r="AA230" s="13">
        <f>EIF1516RSG</f>
        <v>7385183.4430090003</v>
      </c>
      <c r="AB230" s="13"/>
      <c r="AC230" s="13"/>
      <c r="AD230" s="13">
        <f>LLFA1516RSG</f>
        <v>89230.725980999996</v>
      </c>
      <c r="AE230" s="13">
        <f>LDHR1516RSG</f>
        <v>11940890.399297999</v>
      </c>
      <c r="AF230" s="13"/>
      <c r="AG230" s="13"/>
      <c r="AH230" s="13"/>
      <c r="AI230" s="13"/>
      <c r="AJ230" s="13">
        <f t="shared" si="678"/>
        <v>-143520</v>
      </c>
      <c r="AK230" s="13"/>
      <c r="AL230" s="13"/>
      <c r="AM230" s="13"/>
      <c r="AN230" s="13"/>
      <c r="AO230" s="13"/>
      <c r="AP230" s="13">
        <f t="shared" ref="AP230" si="837">AO229</f>
        <v>1753403</v>
      </c>
      <c r="AQ230" s="13"/>
      <c r="AR230" s="13">
        <f t="shared" ref="AR230" si="838">AQ229</f>
        <v>1288734</v>
      </c>
      <c r="AS230" s="13"/>
      <c r="AT230" s="13">
        <f t="shared" ref="AT230" si="839">AS229</f>
        <v>111500</v>
      </c>
      <c r="AU230" s="13"/>
      <c r="AV230" s="13">
        <f t="shared" ref="AV230" si="840">AU229</f>
        <v>18465.095870000001</v>
      </c>
      <c r="AW230" s="13"/>
      <c r="AX230" s="13"/>
      <c r="AY230" s="14">
        <f t="shared" si="730"/>
        <v>60576839.364634007</v>
      </c>
      <c r="AZ230" s="14">
        <f t="shared" si="731"/>
        <v>121164160.995226</v>
      </c>
      <c r="BA230" s="26">
        <f>VLOOKUP(A230,[7]Sheet1!$A$1:$P$742,16,FALSE)</f>
        <v>121247037.64935499</v>
      </c>
      <c r="BB230" s="26" t="b">
        <f t="shared" si="736"/>
        <v>0</v>
      </c>
      <c r="BC230" s="13">
        <f>H230+L230+M230+R230+S230</f>
        <v>60587321.630591996</v>
      </c>
      <c r="BD230" s="13"/>
      <c r="BE230" s="13"/>
      <c r="BF230" s="13"/>
      <c r="BG230" s="13"/>
      <c r="BH230" s="13">
        <f>U230+V230+Z230+AA230+AD230+AE230+AH230+AI230+AJ230+AL230+AN230+AP230+AR230+AT230+AV230</f>
        <v>60576839.364634007</v>
      </c>
      <c r="BI230" s="13"/>
      <c r="BJ230" s="13"/>
      <c r="BK230" s="13"/>
      <c r="BL230" s="13"/>
    </row>
    <row r="231" spans="1:64" s="20" customFormat="1" x14ac:dyDescent="0.25">
      <c r="A231" s="17" t="s">
        <v>460</v>
      </c>
      <c r="B231" s="17" t="s">
        <v>461</v>
      </c>
      <c r="C231" s="17" t="s">
        <v>423</v>
      </c>
      <c r="D231" s="17"/>
      <c r="E231" s="17"/>
      <c r="F231" s="40">
        <f>VLOOKUP(A231,[1]Sheet1!$A$6:$C$740,3,FALSE)</f>
        <v>8396134.3616429996</v>
      </c>
      <c r="G231" s="17"/>
      <c r="H231" s="18"/>
      <c r="I231" s="18"/>
      <c r="J231" s="18">
        <f>FIREFUND1516BL</f>
        <v>4448644.9239210002</v>
      </c>
      <c r="K231" s="18">
        <f t="shared" si="674"/>
        <v>272604.626261</v>
      </c>
      <c r="L231" s="18">
        <f t="shared" si="683"/>
        <v>272604.626261</v>
      </c>
      <c r="M231" s="18"/>
      <c r="N231" s="18"/>
      <c r="O231" s="18"/>
      <c r="P231" s="18"/>
      <c r="Q231" s="18"/>
      <c r="R231" s="18"/>
      <c r="S231" s="18"/>
      <c r="T231" s="19">
        <f t="shared" si="728"/>
        <v>4721249.5501819998</v>
      </c>
      <c r="U231" s="18"/>
      <c r="V231" s="18"/>
      <c r="W231" s="18"/>
      <c r="X231" s="18">
        <f>FIREFUND1516RSG</f>
        <v>4521963.9209589995</v>
      </c>
      <c r="Y231" s="18">
        <f t="shared" si="675"/>
        <v>378748.16931099998</v>
      </c>
      <c r="Z231" s="18">
        <f t="shared" si="732"/>
        <v>378748.16931099998</v>
      </c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9">
        <f t="shared" si="730"/>
        <v>4900712.0902699996</v>
      </c>
      <c r="AZ231" s="19">
        <f t="shared" si="731"/>
        <v>9621961.6404519994</v>
      </c>
      <c r="BA231" s="26">
        <f>VLOOKUP(A231,[7]Sheet1!$A$1:$P$742,16,FALSE)</f>
        <v>9621961.6404509991</v>
      </c>
      <c r="BB231" s="26" t="b">
        <f t="shared" si="736"/>
        <v>1</v>
      </c>
      <c r="BC231" s="18"/>
      <c r="BD231" s="18"/>
      <c r="BE231" s="18">
        <f>J231+L231</f>
        <v>4721249.5501819998</v>
      </c>
      <c r="BF231" s="18"/>
      <c r="BG231" s="18"/>
      <c r="BH231" s="18"/>
      <c r="BI231" s="18"/>
      <c r="BJ231" s="18">
        <f>X231+Z231+AH231+AL231</f>
        <v>4900712.0902699996</v>
      </c>
      <c r="BK231" s="18"/>
      <c r="BL231" s="18"/>
    </row>
    <row r="232" spans="1:64" x14ac:dyDescent="0.25">
      <c r="A232" s="1" t="s">
        <v>462</v>
      </c>
      <c r="B232" s="1" t="s">
        <v>463</v>
      </c>
      <c r="C232" s="1"/>
      <c r="D232" s="1" t="s">
        <v>423</v>
      </c>
      <c r="E232" s="1"/>
      <c r="F232" s="4">
        <f>VLOOKUP(A232,[1]Sheet1!$A$6:$C$740,3,FALSE)</f>
        <v>178712810.15151</v>
      </c>
      <c r="G232" s="1"/>
      <c r="H232" s="5">
        <f>UTFUND1516BL</f>
        <v>71357961.402673006</v>
      </c>
      <c r="J232" s="5">
        <f>FIREFUND1516BL</f>
        <v>4764537.0616490003</v>
      </c>
      <c r="K232" s="5">
        <f t="shared" si="674"/>
        <v>2997057.2920289999</v>
      </c>
      <c r="L232" s="5">
        <f t="shared" si="683"/>
        <v>2997057.2920289999</v>
      </c>
      <c r="M232" s="5">
        <f>EIF1516BL</f>
        <v>8026588.9555369997</v>
      </c>
      <c r="R232" s="5">
        <f>LLFA1516BL</f>
        <v>71681.307048999995</v>
      </c>
      <c r="S232" s="5">
        <f>LDHR1516BL</f>
        <v>5999067.5257890001</v>
      </c>
      <c r="T232" s="6">
        <f t="shared" si="728"/>
        <v>93216893.544725999</v>
      </c>
      <c r="U232" s="5">
        <f>LWP1516RSG</f>
        <v>1315034.519597</v>
      </c>
      <c r="V232" s="5">
        <f>UTFUND1516RSG</f>
        <v>56831303.833893001</v>
      </c>
      <c r="X232" s="5">
        <f>FIREFUND1516RSG</f>
        <v>4849265.7042709999</v>
      </c>
      <c r="Y232" s="5">
        <f t="shared" si="675"/>
        <v>4164015.76982</v>
      </c>
      <c r="Z232" s="5">
        <f t="shared" si="732"/>
        <v>4164015.76982</v>
      </c>
      <c r="AA232" s="5">
        <f>EIF1516RSG</f>
        <v>8222175.0798939997</v>
      </c>
      <c r="AD232" s="5">
        <f>LLFA1516RSG</f>
        <v>97780.116605000003</v>
      </c>
      <c r="AE232" s="5">
        <f>LDHR1516RSG</f>
        <v>8537053.9295390006</v>
      </c>
      <c r="AF232" s="5">
        <f>RURAL1516RSG</f>
        <v>415711.82352899999</v>
      </c>
      <c r="AG232" s="5">
        <f>CTFREEZE21516RSG</f>
        <v>5840014</v>
      </c>
      <c r="AH232" s="5">
        <f t="shared" ref="AH232:AH234" si="841">AG232</f>
        <v>5840014</v>
      </c>
      <c r="AK232" s="5">
        <f>VLOOKUP(A232,[2]CTF1516!$A$1:$C$235,3,FALSE)</f>
        <v>2982349</v>
      </c>
      <c r="AL232" s="5">
        <f>SUM(AL233:AL234)</f>
        <v>2982349.0000000172</v>
      </c>
      <c r="AO232" s="5">
        <f>VLOOKUP(A232,[3]careact_v3!$A$1:$D$154,4,FALSE)</f>
        <v>2495490</v>
      </c>
      <c r="AP232" s="5">
        <f t="shared" ref="AP232" si="842">AO232</f>
        <v>2495490</v>
      </c>
      <c r="AQ232" s="5">
        <f>VLOOKUP(A232,[3]careact_v3!$A$1:$D$154,3,FALSE)</f>
        <v>1802059</v>
      </c>
      <c r="AR232" s="5">
        <f t="shared" ref="AR232" si="843">AQ232</f>
        <v>1802059</v>
      </c>
      <c r="AS232" s="5">
        <f>VLOOKUP(A232,[4]FWMA!$A$1:$C$153,3,FALSE)</f>
        <v>146775</v>
      </c>
      <c r="AT232" s="5">
        <f t="shared" ref="AT232" si="844">AS232</f>
        <v>146775</v>
      </c>
      <c r="AU232" s="5">
        <f>VLOOKUP(A232,[5]SUDS2!$A$1:$C$153,3,FALSE)</f>
        <v>18465.095870000001</v>
      </c>
      <c r="AV232" s="5">
        <f t="shared" ref="AV232" si="845">AU232</f>
        <v>18465.095870000001</v>
      </c>
      <c r="AY232" s="6">
        <f t="shared" si="730"/>
        <v>97301781.049489021</v>
      </c>
      <c r="AZ232" s="6">
        <f t="shared" si="731"/>
        <v>190518674.59421504</v>
      </c>
      <c r="BA232" s="26">
        <f>VLOOKUP(A232,[7]Sheet1!$A$1:$P$742,16,FALSE)</f>
        <v>190601551.248344</v>
      </c>
      <c r="BB232" s="26" t="b">
        <f t="shared" si="736"/>
        <v>0</v>
      </c>
      <c r="BC232" s="5">
        <f t="shared" ref="BC232" si="846">BC233</f>
        <v>88258384.751567006</v>
      </c>
      <c r="BE232" s="5">
        <f t="shared" ref="BE232" si="847">BE234</f>
        <v>4958508.7931590006</v>
      </c>
      <c r="BH232" s="5">
        <f t="shared" ref="BH232" si="848">BH233</f>
        <v>91664581.753377318</v>
      </c>
      <c r="BJ232" s="5">
        <f t="shared" ref="BJ232" si="849">BJ234</f>
        <v>5637199.296112706</v>
      </c>
    </row>
    <row r="233" spans="1:64" s="15" customFormat="1" x14ac:dyDescent="0.25">
      <c r="A233" s="12" t="s">
        <v>464</v>
      </c>
      <c r="B233" s="12" t="s">
        <v>465</v>
      </c>
      <c r="C233" s="12" t="s">
        <v>423</v>
      </c>
      <c r="D233" s="12"/>
      <c r="E233" s="12"/>
      <c r="F233" s="38">
        <f>VLOOKUP(A233,[1]Sheet1!$A$6:$C$740,3,FALSE)</f>
        <v>168210968.69696301</v>
      </c>
      <c r="G233" s="12"/>
      <c r="H233" s="13">
        <f>UTFUND1516BL</f>
        <v>71357961.402673006</v>
      </c>
      <c r="I233" s="13"/>
      <c r="J233" s="13"/>
      <c r="K233" s="13">
        <f t="shared" si="674"/>
        <v>2803085.560519</v>
      </c>
      <c r="L233" s="13">
        <f t="shared" si="683"/>
        <v>2803085.560519</v>
      </c>
      <c r="M233" s="13">
        <f>EIF1516BL</f>
        <v>8026588.9555369997</v>
      </c>
      <c r="N233" s="13"/>
      <c r="O233" s="13"/>
      <c r="P233" s="13"/>
      <c r="Q233" s="13"/>
      <c r="R233" s="13">
        <f>LLFA1516BL</f>
        <v>71681.307048999995</v>
      </c>
      <c r="S233" s="13">
        <f>LDHR1516BL</f>
        <v>5999067.5257890001</v>
      </c>
      <c r="T233" s="14">
        <f t="shared" si="728"/>
        <v>88258384.751567006</v>
      </c>
      <c r="U233" s="13">
        <f>LWP1516RSG</f>
        <v>1315034.519597</v>
      </c>
      <c r="V233" s="13">
        <f>UTFUND1516RSG</f>
        <v>56831303.833893001</v>
      </c>
      <c r="W233" s="13"/>
      <c r="X233" s="13"/>
      <c r="Y233" s="13">
        <f t="shared" si="675"/>
        <v>3894517.6354149999</v>
      </c>
      <c r="Z233" s="13">
        <f t="shared" si="732"/>
        <v>3894517.6354149999</v>
      </c>
      <c r="AA233" s="13">
        <f>EIF1516RSG</f>
        <v>8222175.0798939997</v>
      </c>
      <c r="AB233" s="13"/>
      <c r="AC233" s="13"/>
      <c r="AD233" s="13">
        <f>LLFA1516RSG</f>
        <v>97780.116605000003</v>
      </c>
      <c r="AE233" s="13">
        <f>LDHR1516RSG</f>
        <v>8537053.9295390006</v>
      </c>
      <c r="AF233" s="13">
        <f>RURAL1516RSG</f>
        <v>384533.43676499999</v>
      </c>
      <c r="AG233" s="13">
        <f>CTFREEZE21516RSG</f>
        <v>5496832.663036</v>
      </c>
      <c r="AH233" s="13">
        <f t="shared" si="841"/>
        <v>5496832.663036</v>
      </c>
      <c r="AI233" s="13"/>
      <c r="AJ233" s="13"/>
      <c r="AK233" s="13"/>
      <c r="AL233" s="13">
        <f>F233/F232*AK232</f>
        <v>2807094.8795283115</v>
      </c>
      <c r="AM233" s="13"/>
      <c r="AN233" s="13"/>
      <c r="AO233" s="13"/>
      <c r="AP233" s="13">
        <f t="shared" ref="AP233" si="850">AO232</f>
        <v>2495490</v>
      </c>
      <c r="AQ233" s="13"/>
      <c r="AR233" s="13">
        <f t="shared" ref="AR233" si="851">AQ232</f>
        <v>1802059</v>
      </c>
      <c r="AS233" s="13"/>
      <c r="AT233" s="13">
        <f t="shared" ref="AT233" si="852">AS232</f>
        <v>146775</v>
      </c>
      <c r="AU233" s="13"/>
      <c r="AV233" s="13">
        <f t="shared" ref="AV233" si="853">AU232</f>
        <v>18465.095870000001</v>
      </c>
      <c r="AW233" s="13"/>
      <c r="AX233" s="13"/>
      <c r="AY233" s="14">
        <f t="shared" si="730"/>
        <v>91664581.753377318</v>
      </c>
      <c r="AZ233" s="14">
        <f t="shared" si="731"/>
        <v>179922966.50494432</v>
      </c>
      <c r="BA233" s="26">
        <f>VLOOKUP(A233,[7]Sheet1!$A$1:$P$742,16,FALSE)</f>
        <v>180005843.159073</v>
      </c>
      <c r="BB233" s="26" t="b">
        <f t="shared" si="736"/>
        <v>0</v>
      </c>
      <c r="BC233" s="13">
        <f>H233+L233+M233+R233+S233</f>
        <v>88258384.751567006</v>
      </c>
      <c r="BD233" s="13"/>
      <c r="BE233" s="13"/>
      <c r="BF233" s="13"/>
      <c r="BG233" s="13"/>
      <c r="BH233" s="13">
        <f>U233+V233+Z233+AA233+AD233+AE233+AH233+AI233+AJ233+AL233+AN233+AP233+AR233+AT233+AV233</f>
        <v>91664581.753377318</v>
      </c>
      <c r="BI233" s="13"/>
      <c r="BJ233" s="13"/>
      <c r="BK233" s="13"/>
      <c r="BL233" s="13"/>
    </row>
    <row r="234" spans="1:64" s="20" customFormat="1" x14ac:dyDescent="0.25">
      <c r="A234" s="17" t="s">
        <v>466</v>
      </c>
      <c r="B234" s="17" t="s">
        <v>467</v>
      </c>
      <c r="C234" s="17" t="s">
        <v>423</v>
      </c>
      <c r="D234" s="17"/>
      <c r="E234" s="17"/>
      <c r="F234" s="40">
        <f>VLOOKUP(A234,[1]Sheet1!$A$6:$C$740,3,FALSE)</f>
        <v>10501841.454547999</v>
      </c>
      <c r="G234" s="17"/>
      <c r="H234" s="18"/>
      <c r="I234" s="18"/>
      <c r="J234" s="18">
        <f>FIREFUND1516BL</f>
        <v>4764537.0616490003</v>
      </c>
      <c r="K234" s="18">
        <f t="shared" si="674"/>
        <v>193971.73151000001</v>
      </c>
      <c r="L234" s="18">
        <f t="shared" si="683"/>
        <v>193971.73151000001</v>
      </c>
      <c r="M234" s="18"/>
      <c r="N234" s="18"/>
      <c r="O234" s="18"/>
      <c r="P234" s="18"/>
      <c r="Q234" s="18"/>
      <c r="R234" s="18"/>
      <c r="S234" s="18"/>
      <c r="T234" s="19">
        <f t="shared" si="728"/>
        <v>4958508.7931590006</v>
      </c>
      <c r="U234" s="18"/>
      <c r="V234" s="18"/>
      <c r="W234" s="18"/>
      <c r="X234" s="18">
        <f>FIREFUND1516RSG</f>
        <v>4849265.7042709999</v>
      </c>
      <c r="Y234" s="18">
        <f t="shared" si="675"/>
        <v>269498.13440600003</v>
      </c>
      <c r="Z234" s="18">
        <f t="shared" si="732"/>
        <v>269498.13440600003</v>
      </c>
      <c r="AA234" s="18"/>
      <c r="AB234" s="18"/>
      <c r="AC234" s="18"/>
      <c r="AD234" s="18"/>
      <c r="AE234" s="18"/>
      <c r="AF234" s="18">
        <f>RURAL1516RSG</f>
        <v>31178.386764999999</v>
      </c>
      <c r="AG234" s="18">
        <f>CTFREEZE21516RSG</f>
        <v>343181.33696400002</v>
      </c>
      <c r="AH234" s="18">
        <f t="shared" si="841"/>
        <v>343181.33696400002</v>
      </c>
      <c r="AI234" s="18"/>
      <c r="AJ234" s="18"/>
      <c r="AK234" s="18"/>
      <c r="AL234" s="18">
        <f>F234/F232*AK232</f>
        <v>175254.12047170551</v>
      </c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9">
        <f t="shared" si="730"/>
        <v>5637199.296112706</v>
      </c>
      <c r="AZ234" s="19">
        <f t="shared" si="731"/>
        <v>10595708.089271706</v>
      </c>
      <c r="BA234" s="26">
        <f>VLOOKUP(A234,[7]Sheet1!$A$1:$P$742,16,FALSE)</f>
        <v>10595708.089271</v>
      </c>
      <c r="BB234" s="26" t="b">
        <f t="shared" si="736"/>
        <v>1</v>
      </c>
      <c r="BC234" s="18"/>
      <c r="BD234" s="18"/>
      <c r="BE234" s="18">
        <f>J234+L234</f>
        <v>4958508.7931590006</v>
      </c>
      <c r="BF234" s="18"/>
      <c r="BG234" s="18"/>
      <c r="BH234" s="18"/>
      <c r="BI234" s="18"/>
      <c r="BJ234" s="18">
        <f>X234+Z234+AH234+AL234</f>
        <v>5637199.296112706</v>
      </c>
      <c r="BK234" s="18"/>
      <c r="BL234" s="18"/>
    </row>
    <row r="235" spans="1:64" x14ac:dyDescent="0.25">
      <c r="A235" s="1" t="s">
        <v>468</v>
      </c>
      <c r="B235" s="1" t="s">
        <v>469</v>
      </c>
      <c r="C235" s="1"/>
      <c r="D235" s="1" t="s">
        <v>423</v>
      </c>
      <c r="E235" s="1"/>
      <c r="F235" s="4">
        <f>VLOOKUP(A235,[1]Sheet1!$A$6:$C$740,3,FALSE)</f>
        <v>67153059.244421005</v>
      </c>
      <c r="G235" s="1"/>
      <c r="H235" s="5">
        <f>UTFUND1516BL</f>
        <v>50464768.003347002</v>
      </c>
      <c r="J235" s="5">
        <f>FIREFUND1516BL</f>
        <v>9669116.6882169992</v>
      </c>
      <c r="K235" s="5">
        <f t="shared" si="674"/>
        <v>5743158.6186239999</v>
      </c>
      <c r="L235" s="5">
        <f t="shared" si="683"/>
        <v>5743158.6186239999</v>
      </c>
      <c r="M235" s="5">
        <f>EIF1516BL</f>
        <v>10227930.899179</v>
      </c>
      <c r="R235" s="5">
        <f>LLFA1516BL</f>
        <v>90068.579209999996</v>
      </c>
      <c r="S235" s="5">
        <f>LDHR1516BL</f>
        <v>28291620.307613999</v>
      </c>
      <c r="T235" s="6">
        <f t="shared" si="728"/>
        <v>104486663.096191</v>
      </c>
      <c r="U235" s="5">
        <f>LWP1516RSG</f>
        <v>862053.46385199996</v>
      </c>
      <c r="V235" s="5">
        <f>UTFUND1516RSG</f>
        <v>40259377.383850999</v>
      </c>
      <c r="X235" s="5">
        <f>FIREFUND1516RSG</f>
        <v>9837444.6208229996</v>
      </c>
      <c r="Y235" s="5">
        <f t="shared" si="675"/>
        <v>7979361.3289059997</v>
      </c>
      <c r="Z235" s="5">
        <f t="shared" si="732"/>
        <v>7979361.3289059997</v>
      </c>
      <c r="AA235" s="5">
        <f>EIF1516RSG</f>
        <v>10477157.734619001</v>
      </c>
      <c r="AD235" s="5">
        <f>LLFA1516RSG</f>
        <v>122862.103667</v>
      </c>
      <c r="AE235" s="5">
        <f>LDHR1516RSG</f>
        <v>40260771.741913997</v>
      </c>
      <c r="AO235" s="5">
        <f>VLOOKUP(A235,[3]careact_v3!$A$1:$D$154,4,FALSE)</f>
        <v>3056532</v>
      </c>
      <c r="AP235" s="5">
        <f t="shared" ref="AP235" si="854">AO235</f>
        <v>3056532</v>
      </c>
      <c r="AQ235" s="5">
        <f>VLOOKUP(A235,[3]careact_v3!$A$1:$D$154,3,FALSE)</f>
        <v>2656714</v>
      </c>
      <c r="AR235" s="5">
        <f t="shared" ref="AR235" si="855">AQ235</f>
        <v>2656714</v>
      </c>
      <c r="AS235" s="5">
        <f>VLOOKUP(A235,[4]FWMA!$A$1:$C$153,3,FALSE)</f>
        <v>250060</v>
      </c>
      <c r="AT235" s="5">
        <f t="shared" ref="AT235" si="856">AS235</f>
        <v>250060</v>
      </c>
      <c r="AU235" s="5">
        <f>VLOOKUP(A235,[5]SUDS2!$A$1:$C$153,3,FALSE)</f>
        <v>18465.095870000001</v>
      </c>
      <c r="AV235" s="5">
        <f t="shared" ref="AV235" si="857">AU235</f>
        <v>18465.095870000001</v>
      </c>
      <c r="AY235" s="6">
        <f t="shared" si="730"/>
        <v>115780799.47350201</v>
      </c>
      <c r="AZ235" s="6">
        <f t="shared" si="731"/>
        <v>220267462.56969303</v>
      </c>
      <c r="BA235" s="26">
        <f>VLOOKUP(A235,[7]Sheet1!$A$1:$P$742,16,FALSE)</f>
        <v>220350339.22382101</v>
      </c>
      <c r="BB235" s="26" t="b">
        <f t="shared" si="736"/>
        <v>0</v>
      </c>
      <c r="BC235" s="5">
        <f t="shared" ref="BC235" si="858">BC236</f>
        <v>93892673.464215994</v>
      </c>
      <c r="BE235" s="5">
        <f t="shared" ref="BE235" si="859">BE237</f>
        <v>10593989.631974999</v>
      </c>
      <c r="BH235" s="5">
        <f t="shared" ref="BH235" si="860">BH236</f>
        <v>104658365.89596699</v>
      </c>
      <c r="BJ235" s="5">
        <f t="shared" ref="BJ235" si="861">BJ237</f>
        <v>11122433.577533999</v>
      </c>
    </row>
    <row r="236" spans="1:64" s="15" customFormat="1" x14ac:dyDescent="0.25">
      <c r="A236" s="12" t="s">
        <v>470</v>
      </c>
      <c r="B236" s="12" t="s">
        <v>471</v>
      </c>
      <c r="C236" s="12" t="s">
        <v>423</v>
      </c>
      <c r="D236" s="12"/>
      <c r="E236" s="12"/>
      <c r="F236" s="38">
        <f>VLOOKUP(A236,[1]Sheet1!$A$6:$C$740,3,FALSE)</f>
        <v>56114426.327997997</v>
      </c>
      <c r="G236" s="12"/>
      <c r="H236" s="13">
        <f>UTFUND1516BL</f>
        <v>50464768.003347002</v>
      </c>
      <c r="I236" s="13"/>
      <c r="J236" s="13"/>
      <c r="K236" s="13">
        <f t="shared" si="674"/>
        <v>4818285.6748660002</v>
      </c>
      <c r="L236" s="13">
        <f t="shared" si="683"/>
        <v>4818285.6748660002</v>
      </c>
      <c r="M236" s="13">
        <f>EIF1516BL</f>
        <v>10227930.899179</v>
      </c>
      <c r="N236" s="13"/>
      <c r="O236" s="13"/>
      <c r="P236" s="13"/>
      <c r="Q236" s="13"/>
      <c r="R236" s="13">
        <f>LLFA1516BL</f>
        <v>90068.579209999996</v>
      </c>
      <c r="S236" s="13">
        <f>LDHR1516BL</f>
        <v>28291620.307613999</v>
      </c>
      <c r="T236" s="14">
        <f t="shared" si="728"/>
        <v>93892673.464215994</v>
      </c>
      <c r="U236" s="13">
        <f>LWP1516RSG</f>
        <v>862053.46385199996</v>
      </c>
      <c r="V236" s="13">
        <f>UTFUND1516RSG</f>
        <v>40259377.383850999</v>
      </c>
      <c r="W236" s="13"/>
      <c r="X236" s="13"/>
      <c r="Y236" s="13">
        <f t="shared" si="675"/>
        <v>6694372.3721939996</v>
      </c>
      <c r="Z236" s="13">
        <f t="shared" si="732"/>
        <v>6694372.3721939996</v>
      </c>
      <c r="AA236" s="13">
        <f>EIF1516RSG</f>
        <v>10477157.734619001</v>
      </c>
      <c r="AB236" s="13"/>
      <c r="AC236" s="13"/>
      <c r="AD236" s="13">
        <f>LLFA1516RSG</f>
        <v>122862.103667</v>
      </c>
      <c r="AE236" s="13">
        <f>LDHR1516RSG</f>
        <v>40260771.741913997</v>
      </c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>
        <f t="shared" ref="AP236" si="862">AO235</f>
        <v>3056532</v>
      </c>
      <c r="AQ236" s="13"/>
      <c r="AR236" s="13">
        <f t="shared" ref="AR236" si="863">AQ235</f>
        <v>2656714</v>
      </c>
      <c r="AS236" s="13"/>
      <c r="AT236" s="13">
        <f t="shared" ref="AT236" si="864">AS235</f>
        <v>250060</v>
      </c>
      <c r="AU236" s="13"/>
      <c r="AV236" s="13">
        <f t="shared" ref="AV236" si="865">AU235</f>
        <v>18465.095870000001</v>
      </c>
      <c r="AW236" s="13"/>
      <c r="AX236" s="13"/>
      <c r="AY236" s="14">
        <f t="shared" si="730"/>
        <v>104658365.89596701</v>
      </c>
      <c r="AZ236" s="14">
        <f t="shared" si="731"/>
        <v>198551039.360183</v>
      </c>
      <c r="BA236" s="26">
        <f>VLOOKUP(A236,[7]Sheet1!$A$1:$P$742,16,FALSE)</f>
        <v>198633916.014312</v>
      </c>
      <c r="BB236" s="26" t="b">
        <f t="shared" si="736"/>
        <v>0</v>
      </c>
      <c r="BC236" s="13">
        <f>H236+L236+M236+R236+S236</f>
        <v>93892673.464215994</v>
      </c>
      <c r="BD236" s="13"/>
      <c r="BE236" s="13"/>
      <c r="BF236" s="13"/>
      <c r="BG236" s="13"/>
      <c r="BH236" s="13">
        <f>U236+V236+Z236+AA236+AD236+AE236+AH236+AI236+AJ236+AL236+AN236+AP236+AR236+AT236+AV236</f>
        <v>104658365.89596699</v>
      </c>
      <c r="BI236" s="13"/>
      <c r="BJ236" s="13"/>
      <c r="BK236" s="13"/>
      <c r="BL236" s="13"/>
    </row>
    <row r="237" spans="1:64" s="20" customFormat="1" x14ac:dyDescent="0.25">
      <c r="A237" s="17" t="s">
        <v>472</v>
      </c>
      <c r="B237" s="17" t="s">
        <v>473</v>
      </c>
      <c r="C237" s="17" t="s">
        <v>423</v>
      </c>
      <c r="D237" s="17"/>
      <c r="E237" s="17"/>
      <c r="F237" s="40">
        <f>VLOOKUP(A237,[1]Sheet1!$A$6:$C$740,3,FALSE)</f>
        <v>11038632.916423</v>
      </c>
      <c r="G237" s="17"/>
      <c r="H237" s="18"/>
      <c r="I237" s="18"/>
      <c r="J237" s="18">
        <f>FIREFUND1516BL</f>
        <v>9669116.6882169992</v>
      </c>
      <c r="K237" s="18">
        <f t="shared" si="674"/>
        <v>924872.94375800004</v>
      </c>
      <c r="L237" s="18">
        <f t="shared" si="683"/>
        <v>924872.94375800004</v>
      </c>
      <c r="M237" s="18"/>
      <c r="N237" s="18"/>
      <c r="O237" s="18"/>
      <c r="P237" s="18"/>
      <c r="Q237" s="18"/>
      <c r="R237" s="18"/>
      <c r="S237" s="18"/>
      <c r="T237" s="19">
        <f t="shared" si="728"/>
        <v>10593989.631974999</v>
      </c>
      <c r="U237" s="18"/>
      <c r="V237" s="18"/>
      <c r="W237" s="18"/>
      <c r="X237" s="18">
        <f>FIREFUND1516RSG</f>
        <v>9837444.6208229996</v>
      </c>
      <c r="Y237" s="18">
        <f t="shared" si="675"/>
        <v>1284988.9567110001</v>
      </c>
      <c r="Z237" s="18">
        <f t="shared" si="732"/>
        <v>1284988.9567110001</v>
      </c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9">
        <f t="shared" si="730"/>
        <v>11122433.577533999</v>
      </c>
      <c r="AZ237" s="19">
        <f t="shared" si="731"/>
        <v>21716423.209509</v>
      </c>
      <c r="BA237" s="26">
        <f>VLOOKUP(A237,[7]Sheet1!$A$1:$P$742,16,FALSE)</f>
        <v>21716423.209509</v>
      </c>
      <c r="BB237" s="26" t="b">
        <f t="shared" si="736"/>
        <v>1</v>
      </c>
      <c r="BC237" s="18"/>
      <c r="BD237" s="18"/>
      <c r="BE237" s="18">
        <f>J237+L237</f>
        <v>10593989.631974999</v>
      </c>
      <c r="BF237" s="18"/>
      <c r="BG237" s="18"/>
      <c r="BH237" s="18"/>
      <c r="BI237" s="18"/>
      <c r="BJ237" s="18">
        <f>X237+Z237+AH237+AL237</f>
        <v>11122433.577533999</v>
      </c>
      <c r="BK237" s="18"/>
      <c r="BL237" s="18"/>
    </row>
    <row r="238" spans="1:64" x14ac:dyDescent="0.25">
      <c r="A238" s="1" t="s">
        <v>474</v>
      </c>
      <c r="B238" s="1" t="s">
        <v>475</v>
      </c>
      <c r="C238" s="1"/>
      <c r="D238" s="1" t="s">
        <v>423</v>
      </c>
      <c r="E238" s="1"/>
      <c r="F238" s="4">
        <f>VLOOKUP(A238,[1]Sheet1!$A$6:$C$740,3,FALSE)</f>
        <v>96649106.551630005</v>
      </c>
      <c r="G238" s="1"/>
      <c r="H238" s="5">
        <f>UTFUND1516BL</f>
        <v>41072614.452914998</v>
      </c>
      <c r="J238" s="5">
        <f>FIREFUND1516BL</f>
        <v>3648675.580391</v>
      </c>
      <c r="K238" s="5">
        <f t="shared" si="674"/>
        <v>2414318.9803539999</v>
      </c>
      <c r="L238" s="5">
        <f t="shared" si="683"/>
        <v>2414318.9803539999</v>
      </c>
      <c r="M238" s="5">
        <f>EIF1516BL</f>
        <v>5859701.4894730002</v>
      </c>
      <c r="R238" s="5">
        <f>LLFA1516BL</f>
        <v>59146.417222999997</v>
      </c>
      <c r="S238" s="5">
        <f>LDHR1516BL</f>
        <v>5120349.7507030005</v>
      </c>
      <c r="T238" s="6">
        <f t="shared" si="728"/>
        <v>58174806.671058998</v>
      </c>
      <c r="U238" s="5">
        <f>LWP1516RSG</f>
        <v>847649.90349399997</v>
      </c>
      <c r="V238" s="5">
        <f>UTFUND1516RSG</f>
        <v>32620544.676293001</v>
      </c>
      <c r="X238" s="5">
        <f>FIREFUND1516RSG</f>
        <v>3709868.5332160001</v>
      </c>
      <c r="Y238" s="5">
        <f t="shared" si="675"/>
        <v>3354377.753908</v>
      </c>
      <c r="Z238" s="5">
        <f t="shared" si="732"/>
        <v>3354377.753908</v>
      </c>
      <c r="AA238" s="5">
        <f>EIF1516RSG</f>
        <v>6002486.4645809997</v>
      </c>
      <c r="AD238" s="5">
        <f>LLFA1516RSG</f>
        <v>80681.335357000004</v>
      </c>
      <c r="AE238" s="5">
        <f>LDHR1516RSG</f>
        <v>7286582.7517250003</v>
      </c>
      <c r="AG238" s="5">
        <f t="shared" ref="AG238:AG250" si="866">CTFREEZE21516RSG</f>
        <v>2348090</v>
      </c>
      <c r="AH238" s="5">
        <f t="shared" ref="AH238:AH250" si="867">AG238</f>
        <v>2348090</v>
      </c>
      <c r="AJ238" s="5">
        <f t="shared" si="678"/>
        <v>-167872</v>
      </c>
      <c r="AO238" s="5">
        <f>VLOOKUP(A238,[3]careact_v3!$A$1:$D$154,4,FALSE)</f>
        <v>1709813</v>
      </c>
      <c r="AP238" s="5">
        <f t="shared" ref="AP238" si="868">AO238</f>
        <v>1709813</v>
      </c>
      <c r="AQ238" s="5">
        <f>VLOOKUP(A238,[3]careact_v3!$A$1:$D$154,3,FALSE)</f>
        <v>1281334</v>
      </c>
      <c r="AR238" s="5">
        <f t="shared" ref="AR238" si="869">AQ238</f>
        <v>1281334</v>
      </c>
      <c r="AS238" s="5">
        <f>VLOOKUP(A238,[4]FWMA!$A$1:$C$153,3,FALSE)</f>
        <v>76122</v>
      </c>
      <c r="AT238" s="5">
        <f t="shared" ref="AT238" si="870">AS238</f>
        <v>76122</v>
      </c>
      <c r="AU238" s="5">
        <f>VLOOKUP(A238,[5]SUDS2!$A$1:$C$153,3,FALSE)</f>
        <v>18465.095870000001</v>
      </c>
      <c r="AV238" s="5">
        <f t="shared" ref="AV238" si="871">AU238</f>
        <v>18465.095870000001</v>
      </c>
      <c r="AY238" s="6">
        <f t="shared" si="730"/>
        <v>59168143.514444008</v>
      </c>
      <c r="AZ238" s="6">
        <f t="shared" si="731"/>
        <v>117342950.18550301</v>
      </c>
      <c r="BA238" s="26">
        <f>VLOOKUP(A238,[7]Sheet1!$A$1:$P$742,16,FALSE)</f>
        <v>117425826.839633</v>
      </c>
      <c r="BB238" s="26" t="b">
        <f t="shared" si="736"/>
        <v>0</v>
      </c>
      <c r="BC238" s="5">
        <f t="shared" ref="BC238" si="872">BC239</f>
        <v>54332687.958624996</v>
      </c>
      <c r="BE238" s="5">
        <f t="shared" ref="BE238" si="873">BE240</f>
        <v>3842118.7124339999</v>
      </c>
      <c r="BH238" s="5">
        <f t="shared" ref="BH238" si="874">BH239</f>
        <v>55006958.597007006</v>
      </c>
      <c r="BJ238" s="5">
        <f t="shared" ref="BJ238" si="875">BJ240</f>
        <v>4161184.9174369997</v>
      </c>
    </row>
    <row r="239" spans="1:64" s="15" customFormat="1" x14ac:dyDescent="0.25">
      <c r="A239" s="12" t="s">
        <v>476</v>
      </c>
      <c r="B239" s="12" t="s">
        <v>477</v>
      </c>
      <c r="C239" s="12" t="s">
        <v>423</v>
      </c>
      <c r="D239" s="12"/>
      <c r="E239" s="12"/>
      <c r="F239" s="38">
        <f>VLOOKUP(A239,[1]Sheet1!$A$6:$C$740,3,FALSE)</f>
        <v>89135104.804612994</v>
      </c>
      <c r="G239" s="12"/>
      <c r="H239" s="13">
        <f>UTFUND1516BL</f>
        <v>41072614.452914998</v>
      </c>
      <c r="I239" s="13"/>
      <c r="J239" s="13"/>
      <c r="K239" s="13">
        <f t="shared" si="674"/>
        <v>2220875.848311</v>
      </c>
      <c r="L239" s="13">
        <f t="shared" si="683"/>
        <v>2220875.848311</v>
      </c>
      <c r="M239" s="13">
        <f>EIF1516BL</f>
        <v>5859701.4894730002</v>
      </c>
      <c r="N239" s="13"/>
      <c r="O239" s="13"/>
      <c r="P239" s="13"/>
      <c r="Q239" s="13"/>
      <c r="R239" s="13">
        <f>LLFA1516BL</f>
        <v>59146.417222999997</v>
      </c>
      <c r="S239" s="13">
        <f>LDHR1516BL</f>
        <v>5120349.7507030005</v>
      </c>
      <c r="T239" s="14">
        <f t="shared" si="728"/>
        <v>54332687.958624996</v>
      </c>
      <c r="U239" s="13">
        <f>LWP1516RSG</f>
        <v>847649.90349399997</v>
      </c>
      <c r="V239" s="13">
        <f>UTFUND1516RSG</f>
        <v>32620544.676293001</v>
      </c>
      <c r="W239" s="13"/>
      <c r="X239" s="13"/>
      <c r="Y239" s="13">
        <f t="shared" si="675"/>
        <v>3085614.0387360002</v>
      </c>
      <c r="Z239" s="13">
        <f t="shared" si="732"/>
        <v>3085614.0387360002</v>
      </c>
      <c r="AA239" s="13">
        <f>EIF1516RSG</f>
        <v>6002486.4645809997</v>
      </c>
      <c r="AB239" s="13"/>
      <c r="AC239" s="13"/>
      <c r="AD239" s="13">
        <f>LLFA1516RSG</f>
        <v>80681.335357000004</v>
      </c>
      <c r="AE239" s="13">
        <f>LDHR1516RSG</f>
        <v>7286582.7517250003</v>
      </c>
      <c r="AF239" s="13"/>
      <c r="AG239" s="13">
        <f t="shared" si="866"/>
        <v>2165537.3309510001</v>
      </c>
      <c r="AH239" s="13">
        <f t="shared" si="867"/>
        <v>2165537.3309510001</v>
      </c>
      <c r="AI239" s="13"/>
      <c r="AJ239" s="13">
        <f t="shared" si="678"/>
        <v>-167872</v>
      </c>
      <c r="AK239" s="13"/>
      <c r="AL239" s="13"/>
      <c r="AM239" s="13"/>
      <c r="AN239" s="13"/>
      <c r="AO239" s="13"/>
      <c r="AP239" s="13">
        <f t="shared" ref="AP239" si="876">AO238</f>
        <v>1709813</v>
      </c>
      <c r="AQ239" s="13"/>
      <c r="AR239" s="13">
        <f t="shared" ref="AR239" si="877">AQ238</f>
        <v>1281334</v>
      </c>
      <c r="AS239" s="13"/>
      <c r="AT239" s="13">
        <f t="shared" ref="AT239" si="878">AS238</f>
        <v>76122</v>
      </c>
      <c r="AU239" s="13"/>
      <c r="AV239" s="13">
        <f t="shared" ref="AV239" si="879">AU238</f>
        <v>18465.095870000001</v>
      </c>
      <c r="AW239" s="13"/>
      <c r="AX239" s="13"/>
      <c r="AY239" s="14">
        <f t="shared" si="730"/>
        <v>55006958.597006999</v>
      </c>
      <c r="AZ239" s="14">
        <f t="shared" si="731"/>
        <v>109339646.555632</v>
      </c>
      <c r="BA239" s="26">
        <f>VLOOKUP(A239,[7]Sheet1!$A$1:$P$742,16,FALSE)</f>
        <v>109422523.20976301</v>
      </c>
      <c r="BB239" s="26" t="b">
        <f t="shared" si="736"/>
        <v>0</v>
      </c>
      <c r="BC239" s="13">
        <f>H239+L239+M239+R239+S239</f>
        <v>54332687.958624996</v>
      </c>
      <c r="BD239" s="13"/>
      <c r="BE239" s="13"/>
      <c r="BF239" s="13"/>
      <c r="BG239" s="13"/>
      <c r="BH239" s="13">
        <f>U239+V239+Z239+AA239+AD239+AE239+AH239+AI239+AJ239+AL239+AN239+AP239+AR239+AT239+AV239</f>
        <v>55006958.597007006</v>
      </c>
      <c r="BI239" s="13"/>
      <c r="BJ239" s="13"/>
      <c r="BK239" s="13"/>
      <c r="BL239" s="13"/>
    </row>
    <row r="240" spans="1:64" s="20" customFormat="1" x14ac:dyDescent="0.25">
      <c r="A240" s="17" t="s">
        <v>478</v>
      </c>
      <c r="B240" s="17" t="s">
        <v>479</v>
      </c>
      <c r="C240" s="17" t="s">
        <v>423</v>
      </c>
      <c r="D240" s="17"/>
      <c r="E240" s="17"/>
      <c r="F240" s="40">
        <f>VLOOKUP(A240,[1]Sheet1!$A$6:$C$740,3,FALSE)</f>
        <v>7514001.7470169999</v>
      </c>
      <c r="G240" s="17"/>
      <c r="H240" s="18"/>
      <c r="I240" s="18"/>
      <c r="J240" s="18">
        <f>FIREFUND1516BL</f>
        <v>3648675.580391</v>
      </c>
      <c r="K240" s="18">
        <f t="shared" si="674"/>
        <v>193443.13204299999</v>
      </c>
      <c r="L240" s="18">
        <f t="shared" si="683"/>
        <v>193443.13204299999</v>
      </c>
      <c r="M240" s="18"/>
      <c r="N240" s="18"/>
      <c r="O240" s="18"/>
      <c r="P240" s="18"/>
      <c r="Q240" s="18"/>
      <c r="R240" s="18"/>
      <c r="S240" s="18"/>
      <c r="T240" s="19">
        <f t="shared" si="728"/>
        <v>3842118.7124339999</v>
      </c>
      <c r="U240" s="18"/>
      <c r="V240" s="18"/>
      <c r="W240" s="18"/>
      <c r="X240" s="18">
        <f>FIREFUND1516RSG</f>
        <v>3709868.5332160001</v>
      </c>
      <c r="Y240" s="18">
        <f t="shared" si="675"/>
        <v>268763.715172</v>
      </c>
      <c r="Z240" s="18">
        <f t="shared" si="732"/>
        <v>268763.715172</v>
      </c>
      <c r="AA240" s="18"/>
      <c r="AB240" s="18"/>
      <c r="AC240" s="18"/>
      <c r="AD240" s="18"/>
      <c r="AE240" s="18"/>
      <c r="AF240" s="18"/>
      <c r="AG240" s="18">
        <f t="shared" si="866"/>
        <v>182552.66904899999</v>
      </c>
      <c r="AH240" s="18">
        <f t="shared" si="867"/>
        <v>182552.66904899999</v>
      </c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9">
        <f t="shared" si="730"/>
        <v>4161184.9174369997</v>
      </c>
      <c r="AZ240" s="19">
        <f t="shared" si="731"/>
        <v>8003303.6298709996</v>
      </c>
      <c r="BA240" s="26">
        <f>VLOOKUP(A240,[7]Sheet1!$A$1:$P$742,16,FALSE)</f>
        <v>8003303.6298700003</v>
      </c>
      <c r="BB240" s="26" t="b">
        <f t="shared" si="736"/>
        <v>1</v>
      </c>
      <c r="BC240" s="18"/>
      <c r="BD240" s="18"/>
      <c r="BE240" s="18">
        <f>J240+L240</f>
        <v>3842118.7124339999</v>
      </c>
      <c r="BF240" s="18"/>
      <c r="BG240" s="18"/>
      <c r="BH240" s="18"/>
      <c r="BI240" s="18"/>
      <c r="BJ240" s="18">
        <f>X240+Z240+AH240+AL240</f>
        <v>4161184.9174369997</v>
      </c>
      <c r="BK240" s="18"/>
      <c r="BL240" s="18"/>
    </row>
    <row r="241" spans="1:64" x14ac:dyDescent="0.25">
      <c r="A241" s="1" t="s">
        <v>480</v>
      </c>
      <c r="B241" s="1" t="s">
        <v>481</v>
      </c>
      <c r="C241" s="1"/>
      <c r="D241" s="1" t="s">
        <v>423</v>
      </c>
      <c r="E241" s="1"/>
      <c r="F241" s="4">
        <f>VLOOKUP(A241,[1]Sheet1!$A$6:$C$740,3,FALSE)</f>
        <v>102895314.402033</v>
      </c>
      <c r="G241" s="1"/>
      <c r="H241" s="5">
        <f>UTFUND1516BL</f>
        <v>47104272.397739999</v>
      </c>
      <c r="J241" s="5">
        <f>FIREFUND1516BL</f>
        <v>4636956.3938619997</v>
      </c>
      <c r="K241" s="5">
        <f t="shared" ref="K241:K304" si="880">CTFREEZE11516BL</f>
        <v>3945806.5004210002</v>
      </c>
      <c r="L241" s="5">
        <f t="shared" si="683"/>
        <v>3945806.5004210002</v>
      </c>
      <c r="M241" s="5">
        <f>EIF1516BL</f>
        <v>7736038.3955450002</v>
      </c>
      <c r="R241" s="5">
        <f>LLFA1516BL</f>
        <v>73341.557356999998</v>
      </c>
      <c r="S241" s="5">
        <f>LDHR1516BL</f>
        <v>8438661.7417699993</v>
      </c>
      <c r="T241" s="6">
        <f t="shared" si="728"/>
        <v>71935076.986695006</v>
      </c>
      <c r="U241" s="5">
        <f>LWP1516RSG</f>
        <v>926411.70371899998</v>
      </c>
      <c r="V241" s="5">
        <f>UTFUND1516RSG</f>
        <v>37456705.006667003</v>
      </c>
      <c r="X241" s="5">
        <f>FIREFUND1516RSG</f>
        <v>4711348.1947309999</v>
      </c>
      <c r="Y241" s="5">
        <f t="shared" ref="Y241:Y304" si="881">CTFREEZE11516RSG</f>
        <v>5482177.6467570001</v>
      </c>
      <c r="Z241" s="5">
        <f t="shared" si="732"/>
        <v>5482177.6467570001</v>
      </c>
      <c r="AA241" s="5">
        <f>EIF1516RSG</f>
        <v>7924544.5936380001</v>
      </c>
      <c r="AD241" s="5">
        <f>LLFA1516RSG</f>
        <v>100044.855843</v>
      </c>
      <c r="AE241" s="5">
        <f>LDHR1516RSG</f>
        <v>12008751.372264</v>
      </c>
      <c r="AG241" s="5">
        <f t="shared" si="866"/>
        <v>7809350</v>
      </c>
      <c r="AH241" s="5">
        <f t="shared" si="867"/>
        <v>7809350</v>
      </c>
      <c r="AK241" s="5">
        <f>VLOOKUP(A241,[2]CTF1516!$A$1:$C$235,3,FALSE)</f>
        <v>3979665</v>
      </c>
      <c r="AL241" s="5">
        <f>SUM(AL242:AL243)</f>
        <v>3979665</v>
      </c>
      <c r="AO241" s="5">
        <f>VLOOKUP(A241,[3]careact_v3!$A$1:$D$154,4,FALSE)</f>
        <v>2527664</v>
      </c>
      <c r="AP241" s="5">
        <f t="shared" ref="AP241" si="882">AO241</f>
        <v>2527664</v>
      </c>
      <c r="AQ241" s="5">
        <f>VLOOKUP(A241,[3]careact_v3!$A$1:$D$154,3,FALSE)</f>
        <v>2284579</v>
      </c>
      <c r="AR241" s="5">
        <f t="shared" ref="AR241" si="883">AQ241</f>
        <v>2284579</v>
      </c>
      <c r="AS241" s="5">
        <f>VLOOKUP(A241,[4]FWMA!$A$1:$C$153,3,FALSE)</f>
        <v>155965</v>
      </c>
      <c r="AT241" s="5">
        <f t="shared" ref="AT241" si="884">AS241</f>
        <v>155965</v>
      </c>
      <c r="AU241" s="5">
        <f>VLOOKUP(A241,[5]SUDS2!$A$1:$C$153,3,FALSE)</f>
        <v>18465.095870000001</v>
      </c>
      <c r="AV241" s="5">
        <f t="shared" ref="AV241" si="885">AU241</f>
        <v>18465.095870000001</v>
      </c>
      <c r="AY241" s="6">
        <f t="shared" si="730"/>
        <v>85385671.469488993</v>
      </c>
      <c r="AZ241" s="6">
        <f t="shared" si="731"/>
        <v>157320748.456184</v>
      </c>
      <c r="BA241" s="26">
        <f>VLOOKUP(A241,[7]Sheet1!$A$1:$P$742,16,FALSE)</f>
        <v>157403625.110313</v>
      </c>
      <c r="BB241" s="26" t="b">
        <f t="shared" si="736"/>
        <v>0</v>
      </c>
      <c r="BC241" s="5">
        <f t="shared" ref="BC241" si="886">BC242</f>
        <v>66908127.682972997</v>
      </c>
      <c r="BE241" s="5">
        <f t="shared" ref="BE241" si="887">BE243</f>
        <v>5026949.3037209995</v>
      </c>
      <c r="BH241" s="5">
        <f t="shared" ref="BH241" si="888">BH242</f>
        <v>79104949.237258568</v>
      </c>
      <c r="BJ241" s="5">
        <f t="shared" ref="BJ241" si="889">BJ243</f>
        <v>6280722.2322304435</v>
      </c>
    </row>
    <row r="242" spans="1:64" s="15" customFormat="1" x14ac:dyDescent="0.25">
      <c r="A242" s="12" t="s">
        <v>482</v>
      </c>
      <c r="B242" s="12" t="s">
        <v>483</v>
      </c>
      <c r="C242" s="12" t="s">
        <v>423</v>
      </c>
      <c r="D242" s="12"/>
      <c r="E242" s="12"/>
      <c r="F242" s="38">
        <f>VLOOKUP(A242,[1]Sheet1!$A$6:$C$740,3,FALSE)</f>
        <v>93926960.673143998</v>
      </c>
      <c r="G242" s="12"/>
      <c r="H242" s="13">
        <f>UTFUND1516BL</f>
        <v>47104272.397739999</v>
      </c>
      <c r="I242" s="13"/>
      <c r="J242" s="13"/>
      <c r="K242" s="13">
        <f t="shared" si="880"/>
        <v>3555813.5905610002</v>
      </c>
      <c r="L242" s="13">
        <f t="shared" si="683"/>
        <v>3555813.5905610002</v>
      </c>
      <c r="M242" s="13">
        <f>EIF1516BL</f>
        <v>7736038.3955450002</v>
      </c>
      <c r="N242" s="13"/>
      <c r="O242" s="13"/>
      <c r="P242" s="13"/>
      <c r="Q242" s="13"/>
      <c r="R242" s="13">
        <f>LLFA1516BL</f>
        <v>73341.557356999998</v>
      </c>
      <c r="S242" s="13">
        <f>LDHR1516BL</f>
        <v>8438661.7417699993</v>
      </c>
      <c r="T242" s="14">
        <f t="shared" si="728"/>
        <v>66908127.682972997</v>
      </c>
      <c r="U242" s="13">
        <f>LWP1516RSG</f>
        <v>926411.70371899998</v>
      </c>
      <c r="V242" s="13">
        <f>UTFUND1516RSG</f>
        <v>37456705.006667003</v>
      </c>
      <c r="W242" s="13"/>
      <c r="X242" s="13"/>
      <c r="Y242" s="13">
        <f t="shared" si="881"/>
        <v>4940333.9419029998</v>
      </c>
      <c r="Z242" s="13">
        <f t="shared" si="732"/>
        <v>4940333.9419029998</v>
      </c>
      <c r="AA242" s="13">
        <f>EIF1516RSG</f>
        <v>7924544.5936380001</v>
      </c>
      <c r="AB242" s="13"/>
      <c r="AC242" s="13"/>
      <c r="AD242" s="13">
        <f>LLFA1516RSG</f>
        <v>100044.855843</v>
      </c>
      <c r="AE242" s="13">
        <f>LDHR1516RSG</f>
        <v>12008751.372264</v>
      </c>
      <c r="AF242" s="13"/>
      <c r="AG242" s="13">
        <f t="shared" si="866"/>
        <v>7128687.1962589994</v>
      </c>
      <c r="AH242" s="13">
        <f t="shared" si="867"/>
        <v>7128687.1962589994</v>
      </c>
      <c r="AI242" s="13"/>
      <c r="AJ242" s="13"/>
      <c r="AK242" s="13"/>
      <c r="AL242" s="13">
        <f>F242/F241*AK241</f>
        <v>3632797.4710955559</v>
      </c>
      <c r="AM242" s="13"/>
      <c r="AN242" s="13"/>
      <c r="AO242" s="13"/>
      <c r="AP242" s="13">
        <f t="shared" ref="AP242" si="890">AO241</f>
        <v>2527664</v>
      </c>
      <c r="AQ242" s="13"/>
      <c r="AR242" s="13">
        <f t="shared" ref="AR242" si="891">AQ241</f>
        <v>2284579</v>
      </c>
      <c r="AS242" s="13"/>
      <c r="AT242" s="13">
        <f t="shared" ref="AT242" si="892">AS241</f>
        <v>155965</v>
      </c>
      <c r="AU242" s="13"/>
      <c r="AV242" s="13">
        <f t="shared" ref="AV242" si="893">AU241</f>
        <v>18465.095870000001</v>
      </c>
      <c r="AW242" s="13"/>
      <c r="AX242" s="13"/>
      <c r="AY242" s="14">
        <f t="shared" si="730"/>
        <v>79104949.237258568</v>
      </c>
      <c r="AZ242" s="14">
        <f t="shared" si="731"/>
        <v>146013076.92023158</v>
      </c>
      <c r="BA242" s="26">
        <f>VLOOKUP(A242,[7]Sheet1!$A$1:$P$742,16,FALSE)</f>
        <v>146095953.57436201</v>
      </c>
      <c r="BB242" s="26" t="b">
        <f t="shared" si="736"/>
        <v>0</v>
      </c>
      <c r="BC242" s="13">
        <f>H242+L242+M242+R242+S242</f>
        <v>66908127.682972997</v>
      </c>
      <c r="BD242" s="13"/>
      <c r="BE242" s="13"/>
      <c r="BF242" s="13"/>
      <c r="BG242" s="13"/>
      <c r="BH242" s="13">
        <f>U242+V242+Z242+AA242+AD242+AE242+AH242+AI242+AJ242+AL242+AN242+AP242+AR242+AT242+AV242</f>
        <v>79104949.237258568</v>
      </c>
      <c r="BI242" s="13"/>
      <c r="BJ242" s="13"/>
      <c r="BK242" s="13"/>
      <c r="BL242" s="13"/>
    </row>
    <row r="243" spans="1:64" s="20" customFormat="1" x14ac:dyDescent="0.25">
      <c r="A243" s="17" t="s">
        <v>484</v>
      </c>
      <c r="B243" s="17" t="s">
        <v>485</v>
      </c>
      <c r="C243" s="17" t="s">
        <v>423</v>
      </c>
      <c r="D243" s="17"/>
      <c r="E243" s="17"/>
      <c r="F243" s="40">
        <f>VLOOKUP(A243,[1]Sheet1!$A$6:$C$740,3,FALSE)</f>
        <v>8968353.7288889997</v>
      </c>
      <c r="G243" s="17"/>
      <c r="H243" s="18"/>
      <c r="I243" s="18"/>
      <c r="J243" s="18">
        <f>FIREFUND1516BL</f>
        <v>4636956.3938619997</v>
      </c>
      <c r="K243" s="18">
        <f t="shared" si="880"/>
        <v>389992.90985900001</v>
      </c>
      <c r="L243" s="18">
        <f t="shared" ref="L243:L306" si="894">K243</f>
        <v>389992.90985900001</v>
      </c>
      <c r="M243" s="18"/>
      <c r="N243" s="18"/>
      <c r="O243" s="18"/>
      <c r="P243" s="18"/>
      <c r="Q243" s="18"/>
      <c r="R243" s="18"/>
      <c r="S243" s="18"/>
      <c r="T243" s="19">
        <f t="shared" si="728"/>
        <v>5026949.3037209995</v>
      </c>
      <c r="U243" s="18"/>
      <c r="V243" s="18"/>
      <c r="W243" s="18"/>
      <c r="X243" s="18">
        <f>FIREFUND1516RSG</f>
        <v>4711348.1947309999</v>
      </c>
      <c r="Y243" s="18">
        <f t="shared" si="881"/>
        <v>541843.70485400001</v>
      </c>
      <c r="Z243" s="18">
        <f t="shared" si="732"/>
        <v>541843.70485400001</v>
      </c>
      <c r="AA243" s="18"/>
      <c r="AB243" s="18"/>
      <c r="AC243" s="18"/>
      <c r="AD243" s="18"/>
      <c r="AE243" s="18"/>
      <c r="AF243" s="18"/>
      <c r="AG243" s="18">
        <f t="shared" si="866"/>
        <v>680662.80374100001</v>
      </c>
      <c r="AH243" s="18">
        <f t="shared" si="867"/>
        <v>680662.80374100001</v>
      </c>
      <c r="AI243" s="18"/>
      <c r="AJ243" s="18"/>
      <c r="AK243" s="18"/>
      <c r="AL243" s="18">
        <f>F243/F241*AK241</f>
        <v>346867.52890444407</v>
      </c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9">
        <f t="shared" si="730"/>
        <v>6280722.2322304435</v>
      </c>
      <c r="AZ243" s="19">
        <f t="shared" si="731"/>
        <v>11307671.535951443</v>
      </c>
      <c r="BA243" s="26">
        <f>VLOOKUP(A243,[7]Sheet1!$A$1:$P$742,16,FALSE)</f>
        <v>11307671.535951</v>
      </c>
      <c r="BB243" s="26" t="b">
        <f t="shared" si="736"/>
        <v>1</v>
      </c>
      <c r="BC243" s="18"/>
      <c r="BD243" s="18"/>
      <c r="BE243" s="18">
        <f>J243+L243</f>
        <v>5026949.3037209995</v>
      </c>
      <c r="BF243" s="18"/>
      <c r="BG243" s="18"/>
      <c r="BH243" s="18"/>
      <c r="BI243" s="18"/>
      <c r="BJ243" s="18">
        <f>X243+Z243+AH243+AL243</f>
        <v>6280722.2322304435</v>
      </c>
      <c r="BK243" s="18"/>
      <c r="BL243" s="18"/>
    </row>
    <row r="244" spans="1:64" x14ac:dyDescent="0.25">
      <c r="A244" s="1" t="s">
        <v>486</v>
      </c>
      <c r="B244" s="1" t="s">
        <v>487</v>
      </c>
      <c r="C244" s="1"/>
      <c r="D244" s="1" t="s">
        <v>490</v>
      </c>
      <c r="E244" s="1"/>
      <c r="F244" s="4">
        <f>VLOOKUP(A244,[1]Sheet1!$A$6:$C$740,3,FALSE)</f>
        <v>57264393.926158004</v>
      </c>
      <c r="G244" s="1"/>
      <c r="H244" s="5">
        <f>UTFUND1516BL</f>
        <v>21225318.475947</v>
      </c>
      <c r="I244" s="5">
        <f>LTFUND1516BL</f>
        <v>3770458.3327100002</v>
      </c>
      <c r="J244" s="5">
        <f>FIREFUND1516BL</f>
        <v>1630798.574606</v>
      </c>
      <c r="K244" s="5">
        <f t="shared" si="880"/>
        <v>742032.27266500005</v>
      </c>
      <c r="L244" s="5">
        <f t="shared" si="894"/>
        <v>742032.27266500005</v>
      </c>
      <c r="M244" s="5">
        <f>EIF1516BL</f>
        <v>1618330.6649770001</v>
      </c>
      <c r="Q244" s="5">
        <f>HPF1516BL</f>
        <v>50752.191665999999</v>
      </c>
      <c r="R244" s="5">
        <f>LLFA1516BL</f>
        <v>49807.509241</v>
      </c>
      <c r="S244" s="5">
        <f>LDHR1516BL</f>
        <v>655247.66856500006</v>
      </c>
      <c r="T244" s="6">
        <f t="shared" si="728"/>
        <v>29742745.690377004</v>
      </c>
      <c r="U244" s="5">
        <f>LWP1516RSG</f>
        <v>309417.53959300002</v>
      </c>
      <c r="V244" s="5">
        <f>UTFUND1516RSG</f>
        <v>16986123.497497</v>
      </c>
      <c r="W244" s="5">
        <f>LTFUND1516RSG</f>
        <v>2736697.6670019999</v>
      </c>
      <c r="X244" s="5">
        <f>FIREFUND1516RSG</f>
        <v>1659906.1276829999</v>
      </c>
      <c r="Y244" s="5">
        <f t="shared" si="881"/>
        <v>1030955.9624740001</v>
      </c>
      <c r="Z244" s="5">
        <f t="shared" si="732"/>
        <v>1030955.9624740001</v>
      </c>
      <c r="AA244" s="5">
        <f>EIF1516RSG</f>
        <v>1657764.978164</v>
      </c>
      <c r="AC244" s="5">
        <f>HPF1516RSG</f>
        <v>69230.814851999996</v>
      </c>
      <c r="AD244" s="5">
        <f>LLFA1516RSG</f>
        <v>67942.177142999994</v>
      </c>
      <c r="AE244" s="5">
        <f>LDHR1516RSG</f>
        <v>932459.02962299995</v>
      </c>
      <c r="AG244" s="5">
        <f t="shared" si="866"/>
        <v>724777</v>
      </c>
      <c r="AH244" s="5">
        <f t="shared" si="867"/>
        <v>724777</v>
      </c>
      <c r="AJ244" s="5">
        <f t="shared" ref="AJ244:AJ304" si="895">CRC1516RSG</f>
        <v>-71916</v>
      </c>
      <c r="AO244" s="5">
        <f>VLOOKUP(A244,[3]careact_v3!$A$1:$D$154,4,FALSE)</f>
        <v>586431</v>
      </c>
      <c r="AP244" s="5">
        <f>AO244</f>
        <v>586431</v>
      </c>
      <c r="AQ244" s="5">
        <f>VLOOKUP(A244,[3]careact_v3!$A$1:$D$154,3,FALSE)</f>
        <v>485219</v>
      </c>
      <c r="AR244" s="5">
        <f>AQ244</f>
        <v>485219</v>
      </c>
      <c r="AS244" s="5">
        <f>VLOOKUP(A244,[4]FWMA!$A$1:$C$153,3,FALSE)</f>
        <v>23610</v>
      </c>
      <c r="AT244" s="5">
        <f>AS244</f>
        <v>23610</v>
      </c>
      <c r="AU244" s="5">
        <f>VLOOKUP(A244,[5]SUDS2!$A$1:$C$153,3,FALSE)</f>
        <v>9232.5479369999994</v>
      </c>
      <c r="AV244" s="5">
        <f>AU244</f>
        <v>9232.5479369999994</v>
      </c>
      <c r="AW244" s="5">
        <f>VLOOKUP(A244,[6]COFA!$A$1:$C$327,3,FALSE)</f>
        <v>693.23</v>
      </c>
      <c r="AX244" s="5">
        <f t="shared" ref="AX244" si="896">AW244</f>
        <v>693.23</v>
      </c>
      <c r="AY244" s="6">
        <f t="shared" si="730"/>
        <v>27208544.571967997</v>
      </c>
      <c r="AZ244" s="6">
        <f t="shared" si="731"/>
        <v>56951290.262345001</v>
      </c>
      <c r="BA244" s="26">
        <f>VLOOKUP(A244,[7]Sheet1!$A$1:$P$742,16,FALSE)</f>
        <v>57019153.114409</v>
      </c>
      <c r="BB244" s="26" t="b">
        <f t="shared" si="736"/>
        <v>0</v>
      </c>
      <c r="BC244" s="5">
        <f>BC246</f>
        <v>24136903.881967999</v>
      </c>
      <c r="BD244" s="5">
        <f t="shared" ref="BD244" si="897">BD245</f>
        <v>3926837.433133</v>
      </c>
      <c r="BE244" s="5">
        <f>BE247</f>
        <v>1679004.375276</v>
      </c>
      <c r="BH244" s="5">
        <f>BH246</f>
        <v>22388345.989350997</v>
      </c>
      <c r="BI244" s="5">
        <f t="shared" ref="BI244" si="898">BI245</f>
        <v>3049558.4802660001</v>
      </c>
      <c r="BJ244" s="5">
        <f>BJ247</f>
        <v>1770640.1023520001</v>
      </c>
    </row>
    <row r="245" spans="1:64" s="11" customFormat="1" x14ac:dyDescent="0.25">
      <c r="A245" s="8" t="s">
        <v>488</v>
      </c>
      <c r="B245" s="8" t="s">
        <v>489</v>
      </c>
      <c r="C245" s="8" t="s">
        <v>490</v>
      </c>
      <c r="D245" s="8"/>
      <c r="E245" s="8"/>
      <c r="F245" s="37">
        <f>VLOOKUP(A245,[1]Sheet1!$A$6:$C$740,3,FALSE)</f>
        <v>7599317.2216450004</v>
      </c>
      <c r="G245" s="8"/>
      <c r="H245" s="9"/>
      <c r="I245" s="9">
        <f>LTFUND1516BL</f>
        <v>3770458.3327100002</v>
      </c>
      <c r="J245" s="9"/>
      <c r="K245" s="9">
        <f t="shared" si="880"/>
        <v>105626.908757</v>
      </c>
      <c r="L245" s="9">
        <f t="shared" si="894"/>
        <v>105626.908757</v>
      </c>
      <c r="M245" s="9"/>
      <c r="N245" s="9"/>
      <c r="O245" s="9"/>
      <c r="P245" s="9"/>
      <c r="Q245" s="9">
        <f>HPF1516BL</f>
        <v>50752.191665999999</v>
      </c>
      <c r="R245" s="9"/>
      <c r="S245" s="9"/>
      <c r="T245" s="10">
        <f t="shared" si="728"/>
        <v>3926837.433133</v>
      </c>
      <c r="U245" s="9"/>
      <c r="V245" s="9"/>
      <c r="W245" s="9">
        <f>LTFUND1516RSG</f>
        <v>2736697.6670019999</v>
      </c>
      <c r="X245" s="9"/>
      <c r="Y245" s="9">
        <f t="shared" si="881"/>
        <v>146754.65662600001</v>
      </c>
      <c r="Z245" s="9">
        <f t="shared" si="732"/>
        <v>146754.65662600001</v>
      </c>
      <c r="AA245" s="9"/>
      <c r="AB245" s="9"/>
      <c r="AC245" s="9">
        <f>HPF1516RSG</f>
        <v>69230.814851999996</v>
      </c>
      <c r="AD245" s="9"/>
      <c r="AE245" s="9"/>
      <c r="AF245" s="9"/>
      <c r="AG245" s="9">
        <f t="shared" si="866"/>
        <v>96182.111785999994</v>
      </c>
      <c r="AH245" s="9">
        <f t="shared" si="867"/>
        <v>96182.111785999994</v>
      </c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>
        <f t="shared" ref="AX245" si="899">AW244</f>
        <v>693.23</v>
      </c>
      <c r="AY245" s="10">
        <f t="shared" si="730"/>
        <v>3049558.4802660001</v>
      </c>
      <c r="AZ245" s="10">
        <f t="shared" si="731"/>
        <v>6976395.9133989997</v>
      </c>
      <c r="BA245" s="26">
        <f>VLOOKUP(A245,[7]Sheet1!$A$1:$P$742,16,FALSE)</f>
        <v>6976395.9134</v>
      </c>
      <c r="BB245" s="26" t="b">
        <f t="shared" si="736"/>
        <v>1</v>
      </c>
      <c r="BC245" s="9"/>
      <c r="BD245" s="9">
        <f>I245+L245+Q245</f>
        <v>3926837.433133</v>
      </c>
      <c r="BE245" s="9"/>
      <c r="BF245" s="9"/>
      <c r="BG245" s="9"/>
      <c r="BH245" s="9"/>
      <c r="BI245" s="9">
        <f>W245+Z245+AC245+AH245+AI245+AL245+AN245+AX245</f>
        <v>3049558.4802660001</v>
      </c>
      <c r="BJ245" s="9"/>
      <c r="BK245" s="9"/>
      <c r="BL245" s="9"/>
    </row>
    <row r="246" spans="1:64" s="15" customFormat="1" x14ac:dyDescent="0.25">
      <c r="A246" s="12" t="s">
        <v>491</v>
      </c>
      <c r="B246" s="12" t="s">
        <v>492</v>
      </c>
      <c r="C246" s="12" t="s">
        <v>490</v>
      </c>
      <c r="D246" s="12"/>
      <c r="E246" s="12"/>
      <c r="F246" s="38">
        <f>VLOOKUP(A246,[1]Sheet1!$A$6:$C$740,3,FALSE)</f>
        <v>46207741.922123998</v>
      </c>
      <c r="G246" s="12"/>
      <c r="H246" s="13">
        <f>UTFUND1516BL</f>
        <v>21225318.475947</v>
      </c>
      <c r="I246" s="13"/>
      <c r="J246" s="13"/>
      <c r="K246" s="13">
        <f t="shared" si="880"/>
        <v>588199.56323800003</v>
      </c>
      <c r="L246" s="13">
        <f t="shared" si="894"/>
        <v>588199.56323800003</v>
      </c>
      <c r="M246" s="13">
        <f>EIF1516BL</f>
        <v>1618330.6649770001</v>
      </c>
      <c r="N246" s="13"/>
      <c r="O246" s="13"/>
      <c r="P246" s="13"/>
      <c r="Q246" s="13"/>
      <c r="R246" s="13">
        <f>LLFA1516BL</f>
        <v>49807.509241</v>
      </c>
      <c r="S246" s="13">
        <f>LDHR1516BL</f>
        <v>655247.66856500006</v>
      </c>
      <c r="T246" s="14">
        <f t="shared" si="728"/>
        <v>24136903.881967999</v>
      </c>
      <c r="U246" s="13">
        <f>LWP1516RSG</f>
        <v>309417.53959300002</v>
      </c>
      <c r="V246" s="13">
        <f>UTFUND1516RSG</f>
        <v>16986123.497497</v>
      </c>
      <c r="W246" s="13"/>
      <c r="X246" s="13"/>
      <c r="Y246" s="13">
        <f t="shared" si="881"/>
        <v>817225.70457299997</v>
      </c>
      <c r="Z246" s="13">
        <f t="shared" si="732"/>
        <v>817225.70457299997</v>
      </c>
      <c r="AA246" s="13">
        <f>EIF1516RSG</f>
        <v>1657764.978164</v>
      </c>
      <c r="AB246" s="13"/>
      <c r="AC246" s="13"/>
      <c r="AD246" s="13">
        <f>LLFA1516RSG</f>
        <v>67942.177142999994</v>
      </c>
      <c r="AE246" s="13">
        <f>LDHR1516RSG</f>
        <v>932459.02962299995</v>
      </c>
      <c r="AF246" s="13"/>
      <c r="AG246" s="13">
        <f t="shared" si="866"/>
        <v>584836.51482100005</v>
      </c>
      <c r="AH246" s="13">
        <f t="shared" si="867"/>
        <v>584836.51482100005</v>
      </c>
      <c r="AI246" s="13"/>
      <c r="AJ246" s="13">
        <f t="shared" si="895"/>
        <v>-71916</v>
      </c>
      <c r="AK246" s="13"/>
      <c r="AL246" s="13"/>
      <c r="AM246" s="13"/>
      <c r="AN246" s="13"/>
      <c r="AO246" s="13"/>
      <c r="AP246" s="13">
        <f>AO244</f>
        <v>586431</v>
      </c>
      <c r="AQ246" s="13"/>
      <c r="AR246" s="13">
        <f>AQ244</f>
        <v>485219</v>
      </c>
      <c r="AS246" s="13"/>
      <c r="AT246" s="13">
        <f>AS244</f>
        <v>23610</v>
      </c>
      <c r="AU246" s="13"/>
      <c r="AV246" s="13">
        <f>AU244</f>
        <v>9232.5479369999994</v>
      </c>
      <c r="AW246" s="13"/>
      <c r="AX246" s="13"/>
      <c r="AY246" s="14">
        <f t="shared" si="730"/>
        <v>22388345.989351001</v>
      </c>
      <c r="AZ246" s="14">
        <f t="shared" si="731"/>
        <v>46525249.871318996</v>
      </c>
      <c r="BA246" s="26">
        <f>VLOOKUP(A246,[7]Sheet1!$A$1:$P$742,16,FALSE)</f>
        <v>46593112.723382004</v>
      </c>
      <c r="BB246" s="26" t="b">
        <f t="shared" si="736"/>
        <v>0</v>
      </c>
      <c r="BC246" s="13">
        <f>H246+L246+M246+R246+S246</f>
        <v>24136903.881967999</v>
      </c>
      <c r="BD246" s="13"/>
      <c r="BE246" s="13"/>
      <c r="BF246" s="13"/>
      <c r="BG246" s="13"/>
      <c r="BH246" s="13">
        <f>U246+V246+Z246+AA246+AD246+AE246+AH246+AI246+AJ246+AL246+AN246+AP246+AR246+AT246+AV246</f>
        <v>22388345.989350997</v>
      </c>
      <c r="BI246" s="13"/>
      <c r="BJ246" s="13"/>
      <c r="BK246" s="13"/>
      <c r="BL246" s="13"/>
    </row>
    <row r="247" spans="1:64" s="20" customFormat="1" x14ac:dyDescent="0.25">
      <c r="A247" s="17" t="s">
        <v>493</v>
      </c>
      <c r="B247" s="17" t="s">
        <v>494</v>
      </c>
      <c r="C247" s="17" t="s">
        <v>490</v>
      </c>
      <c r="D247" s="17"/>
      <c r="E247" s="17"/>
      <c r="F247" s="40">
        <f>VLOOKUP(A247,[1]Sheet1!$A$6:$C$740,3,FALSE)</f>
        <v>3457334.7823890001</v>
      </c>
      <c r="G247" s="17"/>
      <c r="H247" s="18"/>
      <c r="I247" s="18"/>
      <c r="J247" s="18">
        <f>FIREFUND1516BL</f>
        <v>1630798.574606</v>
      </c>
      <c r="K247" s="18">
        <f t="shared" si="880"/>
        <v>48205.800669999997</v>
      </c>
      <c r="L247" s="18">
        <f t="shared" si="894"/>
        <v>48205.800669999997</v>
      </c>
      <c r="M247" s="18"/>
      <c r="N247" s="18"/>
      <c r="O247" s="18"/>
      <c r="P247" s="18"/>
      <c r="Q247" s="18"/>
      <c r="R247" s="18"/>
      <c r="S247" s="18"/>
      <c r="T247" s="19">
        <f t="shared" si="728"/>
        <v>1679004.375276</v>
      </c>
      <c r="U247" s="18"/>
      <c r="V247" s="18"/>
      <c r="W247" s="18"/>
      <c r="X247" s="18">
        <f>FIREFUND1516RSG</f>
        <v>1659906.1276829999</v>
      </c>
      <c r="Y247" s="18">
        <f t="shared" si="881"/>
        <v>66975.601274999994</v>
      </c>
      <c r="Z247" s="18">
        <f t="shared" si="732"/>
        <v>66975.601274999994</v>
      </c>
      <c r="AA247" s="18"/>
      <c r="AB247" s="18"/>
      <c r="AC247" s="18"/>
      <c r="AD247" s="18"/>
      <c r="AE247" s="18"/>
      <c r="AF247" s="18"/>
      <c r="AG247" s="18">
        <f t="shared" si="866"/>
        <v>43758.373394000002</v>
      </c>
      <c r="AH247" s="18">
        <f t="shared" si="867"/>
        <v>43758.373394000002</v>
      </c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9">
        <f t="shared" si="730"/>
        <v>1770640.1023520001</v>
      </c>
      <c r="AZ247" s="19">
        <f t="shared" si="731"/>
        <v>3449644.4776280001</v>
      </c>
      <c r="BA247" s="26">
        <f>VLOOKUP(A247,[7]Sheet1!$A$1:$P$742,16,FALSE)</f>
        <v>3449644.4776280001</v>
      </c>
      <c r="BB247" s="26" t="b">
        <f t="shared" si="736"/>
        <v>1</v>
      </c>
      <c r="BC247" s="18"/>
      <c r="BD247" s="18"/>
      <c r="BE247" s="18">
        <f>J247+L247</f>
        <v>1679004.375276</v>
      </c>
      <c r="BF247" s="18"/>
      <c r="BG247" s="18"/>
      <c r="BH247" s="18"/>
      <c r="BI247" s="18"/>
      <c r="BJ247" s="18">
        <f>X247+Z247+AH247+AL247</f>
        <v>1770640.1023520001</v>
      </c>
      <c r="BK247" s="18"/>
      <c r="BL247" s="18"/>
    </row>
    <row r="248" spans="1:64" x14ac:dyDescent="0.25">
      <c r="A248" s="1" t="s">
        <v>495</v>
      </c>
      <c r="B248" s="1" t="s">
        <v>496</v>
      </c>
      <c r="C248" s="1"/>
      <c r="D248" s="1" t="s">
        <v>499</v>
      </c>
      <c r="E248" s="1"/>
      <c r="F248" s="4">
        <f>VLOOKUP(A248,[1]Sheet1!$A$6:$C$740,3,FALSE)</f>
        <v>38020462.79947</v>
      </c>
      <c r="G248" s="1"/>
      <c r="H248" s="5">
        <f>UTFUND1516BL</f>
        <v>13391164.088919999</v>
      </c>
      <c r="I248" s="5">
        <f>LTFUND1516BL</f>
        <v>3873191.2012299998</v>
      </c>
      <c r="K248" s="5">
        <f t="shared" si="880"/>
        <v>803422.93324200006</v>
      </c>
      <c r="L248" s="5">
        <f t="shared" si="894"/>
        <v>803422.93324200006</v>
      </c>
      <c r="M248" s="5">
        <f>EIF1516BL</f>
        <v>1877670.763058</v>
      </c>
      <c r="Q248" s="5">
        <f>HPF1516BL</f>
        <v>85420.708473000006</v>
      </c>
      <c r="R248" s="5">
        <f>LLFA1516BL</f>
        <v>52256.378445000002</v>
      </c>
      <c r="S248" s="5">
        <f>LDHR1516BL</f>
        <v>1417190.0779870001</v>
      </c>
      <c r="T248" s="6">
        <f t="shared" si="728"/>
        <v>21500316.151354998</v>
      </c>
      <c r="U248" s="5">
        <f>LWP1516RSG</f>
        <v>224025.43343400001</v>
      </c>
      <c r="V248" s="5">
        <f>UTFUND1516RSG</f>
        <v>10687821.580630001</v>
      </c>
      <c r="W248" s="5">
        <f>LTFUND1516RSG</f>
        <v>2811263.880655</v>
      </c>
      <c r="Y248" s="5">
        <f t="shared" si="881"/>
        <v>1116250.1873939999</v>
      </c>
      <c r="Z248" s="5">
        <f t="shared" si="732"/>
        <v>1116250.1873939999</v>
      </c>
      <c r="AA248" s="5">
        <f>EIF1516RSG</f>
        <v>1923424.488508</v>
      </c>
      <c r="AC248" s="5">
        <f>HPF1516RSG</f>
        <v>116521.967993</v>
      </c>
      <c r="AD248" s="5">
        <f>LLFA1516RSG</f>
        <v>71282.667518999995</v>
      </c>
      <c r="AE248" s="5">
        <f>LDHR1516RSG</f>
        <v>2016751.448816</v>
      </c>
      <c r="AG248" s="5">
        <f t="shared" si="866"/>
        <v>1588886</v>
      </c>
      <c r="AH248" s="5">
        <f t="shared" si="867"/>
        <v>1588886</v>
      </c>
      <c r="AJ248" s="5">
        <f t="shared" si="895"/>
        <v>-51936</v>
      </c>
      <c r="AK248" s="5">
        <f>VLOOKUP(A248,[2]CTF1516!$A$1:$C$235,3,FALSE)</f>
        <v>813371</v>
      </c>
      <c r="AL248" s="5">
        <f>SUM(AL249:AL250)</f>
        <v>813371.00000002142</v>
      </c>
      <c r="AO248" s="5">
        <f>VLOOKUP(A248,[3]careact_v3!$A$1:$D$154,4,FALSE)</f>
        <v>558376</v>
      </c>
      <c r="AP248" s="5">
        <f t="shared" ref="AP248" si="900">AO248</f>
        <v>558376</v>
      </c>
      <c r="AQ248" s="5">
        <f>VLOOKUP(A248,[3]careact_v3!$A$1:$D$154,3,FALSE)</f>
        <v>442867</v>
      </c>
      <c r="AR248" s="5">
        <f t="shared" ref="AR248" si="901">AQ248</f>
        <v>442867</v>
      </c>
      <c r="AS248" s="5">
        <f>VLOOKUP(A248,[4]FWMA!$A$1:$C$153,3,FALSE)</f>
        <v>37407</v>
      </c>
      <c r="AT248" s="5">
        <f t="shared" ref="AT248" si="902">AS248</f>
        <v>37407</v>
      </c>
      <c r="AU248" s="5">
        <f>VLOOKUP(A248,[5]SUDS2!$A$1:$C$153,3,FALSE)</f>
        <v>13848.821900000001</v>
      </c>
      <c r="AV248" s="5">
        <f t="shared" ref="AV248" si="903">AU248</f>
        <v>13848.821900000001</v>
      </c>
      <c r="AW248" s="5">
        <f>VLOOKUP(A248,[6]COFA!$A$1:$C$327,3,FALSE)</f>
        <v>693.23</v>
      </c>
      <c r="AX248" s="5">
        <f t="shared" ref="AX248:AX311" si="904">AW248</f>
        <v>693.23</v>
      </c>
      <c r="AY248" s="6">
        <f t="shared" si="730"/>
        <v>22370854.706849024</v>
      </c>
      <c r="AZ248" s="6">
        <f t="shared" si="731"/>
        <v>43871170.858204022</v>
      </c>
      <c r="BA248" s="26">
        <f>VLOOKUP(A248,[7]Sheet1!$A$1:$P$742,16,FALSE)</f>
        <v>43946540.606302999</v>
      </c>
      <c r="BB248" s="26" t="b">
        <f t="shared" si="736"/>
        <v>0</v>
      </c>
      <c r="BC248" s="5">
        <f t="shared" ref="BC248" si="905">BC250</f>
        <v>17356226.358065996</v>
      </c>
      <c r="BD248" s="5">
        <f t="shared" ref="BD248:BD311" si="906">BD249</f>
        <v>4144089.7932890002</v>
      </c>
      <c r="BH248" s="5">
        <f>BH250</f>
        <v>18679480.435862206</v>
      </c>
      <c r="BI248" s="5">
        <f t="shared" ref="BI248:BI311" si="907">BI249</f>
        <v>3691374.2709858147</v>
      </c>
    </row>
    <row r="249" spans="1:64" s="11" customFormat="1" x14ac:dyDescent="0.25">
      <c r="A249" s="8" t="s">
        <v>497</v>
      </c>
      <c r="B249" s="8" t="s">
        <v>498</v>
      </c>
      <c r="C249" s="8" t="s">
        <v>499</v>
      </c>
      <c r="D249" s="8"/>
      <c r="E249" s="8"/>
      <c r="F249" s="37">
        <f>VLOOKUP(A249,[1]Sheet1!$A$6:$C$740,3,FALSE)</f>
        <v>7995758.5962990001</v>
      </c>
      <c r="G249" s="8"/>
      <c r="H249" s="9"/>
      <c r="I249" s="9">
        <f>LTFUND1516BL</f>
        <v>3873191.2012299998</v>
      </c>
      <c r="J249" s="9"/>
      <c r="K249" s="9">
        <f t="shared" si="880"/>
        <v>185477.88358600001</v>
      </c>
      <c r="L249" s="9">
        <f t="shared" si="894"/>
        <v>185477.88358600001</v>
      </c>
      <c r="M249" s="9"/>
      <c r="N249" s="9"/>
      <c r="O249" s="9"/>
      <c r="P249" s="9"/>
      <c r="Q249" s="9">
        <f>HPF1516BL</f>
        <v>85420.708473000006</v>
      </c>
      <c r="R249" s="9"/>
      <c r="S249" s="9"/>
      <c r="T249" s="10">
        <f t="shared" si="728"/>
        <v>4144089.7932890002</v>
      </c>
      <c r="U249" s="9"/>
      <c r="V249" s="9"/>
      <c r="W249" s="9">
        <f>LTFUND1516RSG</f>
        <v>2811263.880655</v>
      </c>
      <c r="X249" s="9"/>
      <c r="Y249" s="9">
        <f t="shared" si="881"/>
        <v>257697.05312600001</v>
      </c>
      <c r="Z249" s="9">
        <f t="shared" si="732"/>
        <v>257697.05312600001</v>
      </c>
      <c r="AA249" s="9"/>
      <c r="AB249" s="9"/>
      <c r="AC249" s="9">
        <f>HPF1516RSG</f>
        <v>116521.967993</v>
      </c>
      <c r="AD249" s="9"/>
      <c r="AE249" s="9"/>
      <c r="AF249" s="9"/>
      <c r="AG249" s="9">
        <f t="shared" si="866"/>
        <v>334145.035531</v>
      </c>
      <c r="AH249" s="9">
        <f t="shared" si="867"/>
        <v>334145.035531</v>
      </c>
      <c r="AI249" s="9"/>
      <c r="AJ249" s="9"/>
      <c r="AK249" s="9"/>
      <c r="AL249" s="9">
        <f>F249/F248*AK248</f>
        <v>171053.10368081505</v>
      </c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>
        <f t="shared" ref="AX249:AX312" si="908">AW248</f>
        <v>693.23</v>
      </c>
      <c r="AY249" s="10">
        <f t="shared" si="730"/>
        <v>3691374.2709858147</v>
      </c>
      <c r="AZ249" s="10">
        <f t="shared" si="731"/>
        <v>7835464.0642748149</v>
      </c>
      <c r="BA249" s="26">
        <f>VLOOKUP(A249,[7]Sheet1!$A$1:$P$742,16,FALSE)</f>
        <v>7835464.0642750002</v>
      </c>
      <c r="BB249" s="26" t="b">
        <f t="shared" si="736"/>
        <v>1</v>
      </c>
      <c r="BC249" s="9"/>
      <c r="BD249" s="9">
        <f>I249+L249+Q249</f>
        <v>4144089.7932890002</v>
      </c>
      <c r="BE249" s="9"/>
      <c r="BF249" s="9"/>
      <c r="BG249" s="9"/>
      <c r="BH249" s="9"/>
      <c r="BI249" s="9">
        <f>W249+Z249+AC249+AH249+AI249+AL249+AN249+AX249</f>
        <v>3691374.2709858147</v>
      </c>
      <c r="BJ249" s="9"/>
      <c r="BK249" s="9"/>
      <c r="BL249" s="9"/>
    </row>
    <row r="250" spans="1:64" s="15" customFormat="1" x14ac:dyDescent="0.25">
      <c r="A250" s="12" t="s">
        <v>500</v>
      </c>
      <c r="B250" s="12" t="s">
        <v>501</v>
      </c>
      <c r="C250" s="12" t="s">
        <v>499</v>
      </c>
      <c r="D250" s="12"/>
      <c r="E250" s="12"/>
      <c r="F250" s="38">
        <f>VLOOKUP(A250,[1]Sheet1!$A$6:$C$740,3,FALSE)</f>
        <v>30024704.203171998</v>
      </c>
      <c r="G250" s="12"/>
      <c r="H250" s="13">
        <f>UTFUND1516BL</f>
        <v>13391164.088919999</v>
      </c>
      <c r="I250" s="13"/>
      <c r="J250" s="13"/>
      <c r="K250" s="13">
        <f t="shared" si="880"/>
        <v>617945.04965599999</v>
      </c>
      <c r="L250" s="13">
        <f t="shared" si="894"/>
        <v>617945.04965599999</v>
      </c>
      <c r="M250" s="13">
        <f>EIF1516BL</f>
        <v>1877670.763058</v>
      </c>
      <c r="N250" s="13"/>
      <c r="O250" s="13"/>
      <c r="P250" s="13"/>
      <c r="Q250" s="13"/>
      <c r="R250" s="13">
        <f>LLFA1516BL</f>
        <v>52256.378445000002</v>
      </c>
      <c r="S250" s="13">
        <f>LDHR1516BL</f>
        <v>1417190.0779870001</v>
      </c>
      <c r="T250" s="14">
        <f t="shared" si="728"/>
        <v>17356226.358066</v>
      </c>
      <c r="U250" s="13">
        <f>LWP1516RSG</f>
        <v>224025.43343400001</v>
      </c>
      <c r="V250" s="13">
        <f>UTFUND1516RSG</f>
        <v>10687821.580630001</v>
      </c>
      <c r="W250" s="13"/>
      <c r="X250" s="13"/>
      <c r="Y250" s="13">
        <f t="shared" si="881"/>
        <v>858553.13426700002</v>
      </c>
      <c r="Z250" s="13">
        <f t="shared" si="732"/>
        <v>858553.13426700002</v>
      </c>
      <c r="AA250" s="13">
        <f>EIF1516RSG</f>
        <v>1923424.488508</v>
      </c>
      <c r="AB250" s="13"/>
      <c r="AC250" s="13"/>
      <c r="AD250" s="13">
        <f>LLFA1516RSG</f>
        <v>71282.667518999995</v>
      </c>
      <c r="AE250" s="13">
        <f>LDHR1516RSG</f>
        <v>2016751.448816</v>
      </c>
      <c r="AF250" s="13"/>
      <c r="AG250" s="13">
        <f t="shared" si="866"/>
        <v>1254740.964469</v>
      </c>
      <c r="AH250" s="13">
        <f t="shared" si="867"/>
        <v>1254740.964469</v>
      </c>
      <c r="AI250" s="13"/>
      <c r="AJ250" s="13">
        <f t="shared" si="895"/>
        <v>-51936</v>
      </c>
      <c r="AK250" s="13"/>
      <c r="AL250" s="13">
        <f>F250/F248*AK248</f>
        <v>642317.89631920634</v>
      </c>
      <c r="AM250" s="13"/>
      <c r="AN250" s="13"/>
      <c r="AO250" s="13"/>
      <c r="AP250" s="13">
        <f t="shared" ref="AP250" si="909">AO248</f>
        <v>558376</v>
      </c>
      <c r="AQ250" s="13"/>
      <c r="AR250" s="13">
        <f t="shared" ref="AR250" si="910">AQ248</f>
        <v>442867</v>
      </c>
      <c r="AS250" s="13"/>
      <c r="AT250" s="13">
        <f t="shared" ref="AT250" si="911">AS248</f>
        <v>37407</v>
      </c>
      <c r="AU250" s="13"/>
      <c r="AV250" s="13">
        <f t="shared" ref="AV250" si="912">AU248</f>
        <v>13848.821900000001</v>
      </c>
      <c r="AW250" s="13"/>
      <c r="AX250" s="13"/>
      <c r="AY250" s="14">
        <f t="shared" si="730"/>
        <v>18679480.435862206</v>
      </c>
      <c r="AZ250" s="14">
        <f t="shared" si="731"/>
        <v>36035706.793928206</v>
      </c>
      <c r="BA250" s="26">
        <f>VLOOKUP(A250,[7]Sheet1!$A$1:$P$742,16,FALSE)</f>
        <v>36111076.542026997</v>
      </c>
      <c r="BB250" s="26" t="b">
        <f t="shared" si="736"/>
        <v>0</v>
      </c>
      <c r="BC250" s="13">
        <f>H250+L250+M250+R250+S250</f>
        <v>17356226.358065996</v>
      </c>
      <c r="BD250" s="13"/>
      <c r="BE250" s="13"/>
      <c r="BF250" s="13"/>
      <c r="BG250" s="13"/>
      <c r="BH250" s="13">
        <f>U250+V250+Z250+AA250+AD250+AE250+AH250+AI250+AJ250+AL250+AN250+AP250+AR250+AT250+AV250</f>
        <v>18679480.435862206</v>
      </c>
      <c r="BI250" s="13"/>
      <c r="BJ250" s="13"/>
      <c r="BK250" s="13"/>
      <c r="BL250" s="13"/>
    </row>
    <row r="251" spans="1:64" x14ac:dyDescent="0.25">
      <c r="A251" s="1" t="s">
        <v>502</v>
      </c>
      <c r="B251" s="1" t="s">
        <v>503</v>
      </c>
      <c r="C251" s="1"/>
      <c r="D251" s="1" t="s">
        <v>499</v>
      </c>
      <c r="E251" s="1"/>
      <c r="F251" s="4">
        <f>VLOOKUP(A251,[1]Sheet1!$A$6:$C$740,3,FALSE)</f>
        <v>164056014.539794</v>
      </c>
      <c r="G251" s="1"/>
      <c r="H251" s="5">
        <f>UTFUND1516BL</f>
        <v>61264992.425612003</v>
      </c>
      <c r="I251" s="5">
        <f>LTFUND1516BL</f>
        <v>15642780.180392999</v>
      </c>
      <c r="K251" s="5">
        <f t="shared" si="880"/>
        <v>1867118.741585</v>
      </c>
      <c r="L251" s="5">
        <f t="shared" si="894"/>
        <v>1867118.741585</v>
      </c>
      <c r="M251" s="5">
        <f>EIF1516BL</f>
        <v>5833276.9136579996</v>
      </c>
      <c r="Q251" s="5">
        <f>HPF1516BL</f>
        <v>448421.15631799999</v>
      </c>
      <c r="R251" s="5">
        <f>LLFA1516BL</f>
        <v>56614.535502999999</v>
      </c>
      <c r="S251" s="5">
        <f>LDHR1516BL</f>
        <v>7462779.8927189996</v>
      </c>
      <c r="T251" s="6">
        <f t="shared" si="728"/>
        <v>92575983.845788002</v>
      </c>
      <c r="U251" s="5">
        <f>LWP1516RSG</f>
        <v>1406325.8361790001</v>
      </c>
      <c r="V251" s="5">
        <f>UTFUND1516RSG</f>
        <v>48515713.818253003</v>
      </c>
      <c r="W251" s="5">
        <f>LTFUND1516RSG</f>
        <v>11353940.621417001</v>
      </c>
      <c r="Y251" s="5">
        <f t="shared" si="881"/>
        <v>2594115.2025230001</v>
      </c>
      <c r="Z251" s="5">
        <f t="shared" si="732"/>
        <v>2594115.2025230001</v>
      </c>
      <c r="AA251" s="5">
        <f>EIF1516RSG</f>
        <v>5975417.9937810004</v>
      </c>
      <c r="AC251" s="5">
        <f>HPF1516RSG</f>
        <v>611689.09223499999</v>
      </c>
      <c r="AD251" s="5">
        <f>LLFA1516RSG</f>
        <v>77227.608019000007</v>
      </c>
      <c r="AE251" s="5">
        <f>LDHR1516RSG</f>
        <v>10620009.548907001</v>
      </c>
      <c r="AO251" s="5">
        <f>VLOOKUP(A251,[3]careact_v3!$A$1:$D$154,4,FALSE)</f>
        <v>1552023</v>
      </c>
      <c r="AP251" s="5">
        <f t="shared" ref="AP251" si="913">AO251</f>
        <v>1552023</v>
      </c>
      <c r="AQ251" s="5">
        <f>VLOOKUP(A251,[3]careact_v3!$A$1:$D$154,3,FALSE)</f>
        <v>962211</v>
      </c>
      <c r="AR251" s="5">
        <f t="shared" ref="AR251" si="914">AQ251</f>
        <v>962211</v>
      </c>
      <c r="AS251" s="5">
        <f>VLOOKUP(A251,[4]FWMA!$A$1:$C$153,3,FALSE)</f>
        <v>61889</v>
      </c>
      <c r="AT251" s="5">
        <f t="shared" ref="AT251" si="915">AS251</f>
        <v>61889</v>
      </c>
      <c r="AU251" s="5">
        <f>VLOOKUP(A251,[5]SUDS2!$A$1:$C$153,3,FALSE)</f>
        <v>18465.095870000001</v>
      </c>
      <c r="AV251" s="5">
        <f t="shared" ref="AV251" si="916">AU251</f>
        <v>18465.095870000001</v>
      </c>
      <c r="AW251" s="5">
        <f>VLOOKUP(A251,[6]COFA!$A$1:$C$327,3,FALSE)</f>
        <v>693.23</v>
      </c>
      <c r="AX251" s="5">
        <f t="shared" si="904"/>
        <v>693.23</v>
      </c>
      <c r="AY251" s="6">
        <f t="shared" si="730"/>
        <v>83749721.04718402</v>
      </c>
      <c r="AZ251" s="6">
        <f t="shared" si="731"/>
        <v>176325704.89297202</v>
      </c>
      <c r="BA251" s="26">
        <f>VLOOKUP(A251,[7]Sheet1!$A$1:$P$742,16,FALSE)</f>
        <v>176408581.54710299</v>
      </c>
      <c r="BB251" s="26" t="b">
        <f t="shared" si="736"/>
        <v>0</v>
      </c>
      <c r="BC251" s="5">
        <f t="shared" ref="BC251" si="917">BC253</f>
        <v>76107704.517465994</v>
      </c>
      <c r="BD251" s="5">
        <f t="shared" si="906"/>
        <v>16468279.328321999</v>
      </c>
      <c r="BH251" s="5">
        <f t="shared" ref="BH251" si="918">BH253</f>
        <v>71259497.973997012</v>
      </c>
      <c r="BI251" s="5">
        <f t="shared" si="907"/>
        <v>12490223.073187003</v>
      </c>
    </row>
    <row r="252" spans="1:64" s="11" customFormat="1" x14ac:dyDescent="0.25">
      <c r="A252" s="8" t="s">
        <v>504</v>
      </c>
      <c r="B252" s="8" t="s">
        <v>505</v>
      </c>
      <c r="C252" s="8" t="s">
        <v>499</v>
      </c>
      <c r="D252" s="8"/>
      <c r="E252" s="8"/>
      <c r="F252" s="37">
        <f>VLOOKUP(A252,[1]Sheet1!$A$6:$C$740,3,FALSE)</f>
        <v>32122384.40357</v>
      </c>
      <c r="G252" s="8"/>
      <c r="H252" s="9"/>
      <c r="I252" s="9">
        <f>LTFUND1516BL</f>
        <v>15642780.180392999</v>
      </c>
      <c r="J252" s="9"/>
      <c r="K252" s="9">
        <f t="shared" si="880"/>
        <v>377077.99161099998</v>
      </c>
      <c r="L252" s="9">
        <f t="shared" si="894"/>
        <v>377077.99161099998</v>
      </c>
      <c r="M252" s="9"/>
      <c r="N252" s="9"/>
      <c r="O252" s="9"/>
      <c r="P252" s="9"/>
      <c r="Q252" s="9">
        <f>HPF1516BL</f>
        <v>448421.15631799999</v>
      </c>
      <c r="R252" s="9"/>
      <c r="S252" s="9"/>
      <c r="T252" s="10">
        <f t="shared" si="728"/>
        <v>16468279.328321999</v>
      </c>
      <c r="U252" s="9"/>
      <c r="V252" s="9"/>
      <c r="W252" s="9">
        <f>LTFUND1516RSG</f>
        <v>11353940.621417001</v>
      </c>
      <c r="X252" s="9"/>
      <c r="Y252" s="9">
        <f t="shared" si="881"/>
        <v>523900.12953500001</v>
      </c>
      <c r="Z252" s="9">
        <f t="shared" si="732"/>
        <v>523900.12953500001</v>
      </c>
      <c r="AA252" s="9"/>
      <c r="AB252" s="9"/>
      <c r="AC252" s="9">
        <f>HPF1516RSG</f>
        <v>611689.09223499999</v>
      </c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>
        <f t="shared" si="908"/>
        <v>693.23</v>
      </c>
      <c r="AY252" s="10">
        <f t="shared" si="730"/>
        <v>12490223.073187003</v>
      </c>
      <c r="AZ252" s="10">
        <f t="shared" si="731"/>
        <v>28958502.401509002</v>
      </c>
      <c r="BA252" s="26">
        <f>VLOOKUP(A252,[7]Sheet1!$A$1:$P$742,16,FALSE)</f>
        <v>28958502.401509002</v>
      </c>
      <c r="BB252" s="26" t="b">
        <f t="shared" si="736"/>
        <v>1</v>
      </c>
      <c r="BC252" s="9"/>
      <c r="BD252" s="9">
        <f>I252+L252+Q252</f>
        <v>16468279.328321999</v>
      </c>
      <c r="BE252" s="9"/>
      <c r="BF252" s="9"/>
      <c r="BG252" s="9"/>
      <c r="BH252" s="9"/>
      <c r="BI252" s="9">
        <f>W252+Z252+AC252+AH252+AI252+AL252+AN252+AX252</f>
        <v>12490223.073187003</v>
      </c>
      <c r="BJ252" s="9"/>
      <c r="BK252" s="9"/>
      <c r="BL252" s="9"/>
    </row>
    <row r="253" spans="1:64" s="15" customFormat="1" x14ac:dyDescent="0.25">
      <c r="A253" s="12" t="s">
        <v>506</v>
      </c>
      <c r="B253" s="12" t="s">
        <v>507</v>
      </c>
      <c r="C253" s="12" t="s">
        <v>499</v>
      </c>
      <c r="D253" s="12"/>
      <c r="E253" s="12"/>
      <c r="F253" s="38">
        <f>VLOOKUP(A253,[1]Sheet1!$A$6:$C$740,3,FALSE)</f>
        <v>131933630.136223</v>
      </c>
      <c r="G253" s="12"/>
      <c r="H253" s="13">
        <f>UTFUND1516BL</f>
        <v>61264992.425612003</v>
      </c>
      <c r="I253" s="13"/>
      <c r="J253" s="13"/>
      <c r="K253" s="13">
        <f t="shared" si="880"/>
        <v>1490040.749974</v>
      </c>
      <c r="L253" s="13">
        <f t="shared" si="894"/>
        <v>1490040.749974</v>
      </c>
      <c r="M253" s="13">
        <f>EIF1516BL</f>
        <v>5833276.9136579996</v>
      </c>
      <c r="N253" s="13"/>
      <c r="O253" s="13"/>
      <c r="P253" s="13"/>
      <c r="Q253" s="13"/>
      <c r="R253" s="13">
        <f>LLFA1516BL</f>
        <v>56614.535502999999</v>
      </c>
      <c r="S253" s="13">
        <f>LDHR1516BL</f>
        <v>7462779.8927189996</v>
      </c>
      <c r="T253" s="14">
        <f t="shared" si="728"/>
        <v>76107704.517465994</v>
      </c>
      <c r="U253" s="13">
        <f>LWP1516RSG</f>
        <v>1406325.8361790001</v>
      </c>
      <c r="V253" s="13">
        <f>UTFUND1516RSG</f>
        <v>48515713.818253003</v>
      </c>
      <c r="W253" s="13"/>
      <c r="X253" s="13"/>
      <c r="Y253" s="13">
        <f t="shared" si="881"/>
        <v>2070215.072988</v>
      </c>
      <c r="Z253" s="13">
        <f t="shared" si="732"/>
        <v>2070215.072988</v>
      </c>
      <c r="AA253" s="13">
        <f>EIF1516RSG</f>
        <v>5975417.9937810004</v>
      </c>
      <c r="AB253" s="13"/>
      <c r="AC253" s="13"/>
      <c r="AD253" s="13">
        <f>LLFA1516RSG</f>
        <v>77227.608019000007</v>
      </c>
      <c r="AE253" s="13">
        <f>LDHR1516RSG</f>
        <v>10620009.548907001</v>
      </c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>
        <f t="shared" ref="AP253" si="919">AO251</f>
        <v>1552023</v>
      </c>
      <c r="AQ253" s="13"/>
      <c r="AR253" s="13">
        <f t="shared" ref="AR253" si="920">AQ251</f>
        <v>962211</v>
      </c>
      <c r="AS253" s="13"/>
      <c r="AT253" s="13">
        <f t="shared" ref="AT253" si="921">AS251</f>
        <v>61889</v>
      </c>
      <c r="AU253" s="13"/>
      <c r="AV253" s="13">
        <f t="shared" ref="AV253" si="922">AU251</f>
        <v>18465.095870000001</v>
      </c>
      <c r="AW253" s="13"/>
      <c r="AX253" s="13"/>
      <c r="AY253" s="14">
        <f t="shared" si="730"/>
        <v>71259497.973997012</v>
      </c>
      <c r="AZ253" s="14">
        <f t="shared" si="731"/>
        <v>147367202.49146301</v>
      </c>
      <c r="BA253" s="26">
        <f>VLOOKUP(A253,[7]Sheet1!$A$1:$P$742,16,FALSE)</f>
        <v>147450079.145594</v>
      </c>
      <c r="BB253" s="26" t="b">
        <f t="shared" si="736"/>
        <v>0</v>
      </c>
      <c r="BC253" s="13">
        <f>H253+L253+M253+R253+S253</f>
        <v>76107704.517465994</v>
      </c>
      <c r="BD253" s="13"/>
      <c r="BE253" s="13"/>
      <c r="BF253" s="13"/>
      <c r="BG253" s="13"/>
      <c r="BH253" s="13">
        <f>U253+V253+Z253+AA253+AD253+AE253+AH253+AI253+AJ253+AL253+AN253+AP253+AR253+AT253+AV253</f>
        <v>71259497.973997012</v>
      </c>
      <c r="BI253" s="13"/>
      <c r="BJ253" s="13"/>
      <c r="BK253" s="13"/>
      <c r="BL253" s="13"/>
    </row>
    <row r="254" spans="1:64" x14ac:dyDescent="0.25">
      <c r="A254" s="1" t="s">
        <v>508</v>
      </c>
      <c r="B254" s="1" t="s">
        <v>509</v>
      </c>
      <c r="C254" s="1"/>
      <c r="D254" s="1" t="s">
        <v>499</v>
      </c>
      <c r="E254" s="1"/>
      <c r="F254" s="4">
        <f>VLOOKUP(A254,[1]Sheet1!$A$6:$C$740,3,FALSE)</f>
        <v>51871519.435450003</v>
      </c>
      <c r="G254" s="1"/>
      <c r="H254" s="5">
        <f>UTFUND1516BL</f>
        <v>18282411.224114001</v>
      </c>
      <c r="I254" s="5">
        <f>LTFUND1516BL</f>
        <v>5407708.9545179997</v>
      </c>
      <c r="K254" s="5">
        <f t="shared" si="880"/>
        <v>1172817.0050240001</v>
      </c>
      <c r="L254" s="5">
        <f t="shared" si="894"/>
        <v>1172817.0050240001</v>
      </c>
      <c r="M254" s="5">
        <f>EIF1516BL</f>
        <v>2716411.6586020002</v>
      </c>
      <c r="Q254" s="5">
        <f>HPF1516BL</f>
        <v>46831.510563000003</v>
      </c>
      <c r="R254" s="5">
        <f>LLFA1516BL</f>
        <v>51758.303352000003</v>
      </c>
      <c r="S254" s="5">
        <f>LDHR1516BL</f>
        <v>6508524.8792439997</v>
      </c>
      <c r="T254" s="6">
        <f t="shared" si="728"/>
        <v>34186463.535416998</v>
      </c>
      <c r="U254" s="5">
        <f>LWP1516RSG</f>
        <v>309219.51887299999</v>
      </c>
      <c r="V254" s="5">
        <f>UTFUND1516RSG</f>
        <v>14588281.027088</v>
      </c>
      <c r="W254" s="5">
        <f>LTFUND1516RSG</f>
        <v>3925057.1611600001</v>
      </c>
      <c r="Y254" s="5">
        <f t="shared" si="881"/>
        <v>1629474.5239019999</v>
      </c>
      <c r="Z254" s="5">
        <f t="shared" si="732"/>
        <v>1629474.5239019999</v>
      </c>
      <c r="AA254" s="5">
        <f>EIF1516RSG</f>
        <v>2782603.2166109998</v>
      </c>
      <c r="AC254" s="5">
        <f>HPF1516RSG</f>
        <v>63882.633057999999</v>
      </c>
      <c r="AD254" s="5">
        <f>LLFA1516RSG</f>
        <v>70603.245748000001</v>
      </c>
      <c r="AE254" s="5">
        <f>LDHR1516RSG</f>
        <v>9262044.0855160002</v>
      </c>
      <c r="AG254" s="5">
        <f t="shared" ref="AG254:AG262" si="923">CTFREEZE21516RSG</f>
        <v>2334336</v>
      </c>
      <c r="AH254" s="5">
        <f t="shared" ref="AH254:AH262" si="924">AG254</f>
        <v>2334336</v>
      </c>
      <c r="AJ254" s="5">
        <f t="shared" si="895"/>
        <v>-78421</v>
      </c>
      <c r="AK254" s="5">
        <f>VLOOKUP(A254,[2]CTF1516!$A$1:$C$235,3,FALSE)</f>
        <v>1176566</v>
      </c>
      <c r="AL254" s="5">
        <f>SUM(AL255:AL256)</f>
        <v>1176566.0000000228</v>
      </c>
      <c r="AO254" s="5">
        <f>VLOOKUP(A254,[3]careact_v3!$A$1:$D$154,4,FALSE)</f>
        <v>715457</v>
      </c>
      <c r="AP254" s="5">
        <f t="shared" ref="AP254" si="925">AO254</f>
        <v>715457</v>
      </c>
      <c r="AQ254" s="5">
        <f>VLOOKUP(A254,[3]careact_v3!$A$1:$D$154,3,FALSE)</f>
        <v>589863</v>
      </c>
      <c r="AR254" s="5">
        <f t="shared" ref="AR254" si="926">AQ254</f>
        <v>589863</v>
      </c>
      <c r="AS254" s="5">
        <f>VLOOKUP(A254,[4]FWMA!$A$1:$C$153,3,FALSE)</f>
        <v>34448</v>
      </c>
      <c r="AT254" s="5">
        <f t="shared" ref="AT254" si="927">AS254</f>
        <v>34448</v>
      </c>
      <c r="AU254" s="5">
        <f>VLOOKUP(A254,[5]SUDS2!$A$1:$C$153,3,FALSE)</f>
        <v>18465.095870000001</v>
      </c>
      <c r="AV254" s="5">
        <f t="shared" ref="AV254" si="928">AU254</f>
        <v>18465.095870000001</v>
      </c>
      <c r="AW254" s="5">
        <f>VLOOKUP(A254,[6]COFA!$A$1:$C$327,3,FALSE)</f>
        <v>693.23</v>
      </c>
      <c r="AX254" s="5">
        <f t="shared" si="904"/>
        <v>693.23</v>
      </c>
      <c r="AY254" s="6">
        <f t="shared" si="730"/>
        <v>37422572.73782602</v>
      </c>
      <c r="AZ254" s="6">
        <f t="shared" si="731"/>
        <v>71609036.27324301</v>
      </c>
      <c r="BA254" s="26">
        <f>VLOOKUP(A254,[7]Sheet1!$A$1:$P$742,16,FALSE)</f>
        <v>71691912.927374005</v>
      </c>
      <c r="BB254" s="26" t="b">
        <f t="shared" si="736"/>
        <v>0</v>
      </c>
      <c r="BC254" s="5">
        <f t="shared" ref="BC254" si="929">BC256</f>
        <v>28475668.741568998</v>
      </c>
      <c r="BD254" s="5">
        <f t="shared" si="906"/>
        <v>5710794.7938489998</v>
      </c>
      <c r="BH254" s="5">
        <f t="shared" ref="BH254" si="930">BH256</f>
        <v>32332769.133588936</v>
      </c>
      <c r="BI254" s="5">
        <f t="shared" si="907"/>
        <v>5089803.6042370815</v>
      </c>
    </row>
    <row r="255" spans="1:64" s="11" customFormat="1" x14ac:dyDescent="0.25">
      <c r="A255" s="8" t="s">
        <v>510</v>
      </c>
      <c r="B255" s="8" t="s">
        <v>511</v>
      </c>
      <c r="C255" s="8" t="s">
        <v>499</v>
      </c>
      <c r="D255" s="8"/>
      <c r="E255" s="8"/>
      <c r="F255" s="37">
        <f>VLOOKUP(A255,[1]Sheet1!$A$6:$C$740,3,FALSE)</f>
        <v>10994217.498351</v>
      </c>
      <c r="G255" s="8"/>
      <c r="H255" s="9"/>
      <c r="I255" s="9">
        <f>LTFUND1516BL</f>
        <v>5407708.9545179997</v>
      </c>
      <c r="J255" s="9"/>
      <c r="K255" s="9">
        <f t="shared" si="880"/>
        <v>256254.32876800001</v>
      </c>
      <c r="L255" s="9">
        <f t="shared" si="894"/>
        <v>256254.32876800001</v>
      </c>
      <c r="M255" s="9"/>
      <c r="N255" s="9"/>
      <c r="O255" s="9"/>
      <c r="P255" s="9"/>
      <c r="Q255" s="9">
        <f>HPF1516BL</f>
        <v>46831.510563000003</v>
      </c>
      <c r="R255" s="9"/>
      <c r="S255" s="9"/>
      <c r="T255" s="10">
        <f t="shared" si="728"/>
        <v>5710794.7938489998</v>
      </c>
      <c r="U255" s="9"/>
      <c r="V255" s="9"/>
      <c r="W255" s="9">
        <f>LTFUND1516RSG</f>
        <v>3925057.1611600001</v>
      </c>
      <c r="X255" s="9"/>
      <c r="Y255" s="9">
        <f t="shared" si="881"/>
        <v>356031.587688</v>
      </c>
      <c r="Z255" s="9">
        <f t="shared" si="732"/>
        <v>356031.587688</v>
      </c>
      <c r="AA255" s="9"/>
      <c r="AB255" s="9"/>
      <c r="AC255" s="9">
        <f>HPF1516RSG</f>
        <v>63882.633057999999</v>
      </c>
      <c r="AD255" s="9"/>
      <c r="AE255" s="9"/>
      <c r="AF255" s="9"/>
      <c r="AG255" s="9">
        <f t="shared" si="923"/>
        <v>494764.71824099997</v>
      </c>
      <c r="AH255" s="9">
        <f t="shared" si="924"/>
        <v>494764.71824099997</v>
      </c>
      <c r="AI255" s="9"/>
      <c r="AJ255" s="9"/>
      <c r="AK255" s="9"/>
      <c r="AL255" s="9">
        <f>F255/F254*AK254</f>
        <v>249374.27409008041</v>
      </c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>
        <f t="shared" si="908"/>
        <v>693.23</v>
      </c>
      <c r="AY255" s="10">
        <f t="shared" si="730"/>
        <v>5089803.6042370815</v>
      </c>
      <c r="AZ255" s="10">
        <f t="shared" si="731"/>
        <v>10800598.398086082</v>
      </c>
      <c r="BA255" s="26">
        <f>VLOOKUP(A255,[7]Sheet1!$A$1:$P$742,16,FALSE)</f>
        <v>10800598.398087</v>
      </c>
      <c r="BB255" s="26" t="b">
        <f t="shared" si="736"/>
        <v>1</v>
      </c>
      <c r="BC255" s="9"/>
      <c r="BD255" s="9">
        <f>I255+L255+Q255</f>
        <v>5710794.7938489998</v>
      </c>
      <c r="BE255" s="9"/>
      <c r="BF255" s="9"/>
      <c r="BG255" s="9"/>
      <c r="BH255" s="9"/>
      <c r="BI255" s="9">
        <f>W255+Z255+AC255+AH255+AI255+AL255+AN255+AX255</f>
        <v>5089803.6042370815</v>
      </c>
      <c r="BJ255" s="9"/>
      <c r="BK255" s="9"/>
      <c r="BL255" s="9"/>
    </row>
    <row r="256" spans="1:64" s="15" customFormat="1" x14ac:dyDescent="0.25">
      <c r="A256" s="12" t="s">
        <v>512</v>
      </c>
      <c r="B256" s="12" t="s">
        <v>513</v>
      </c>
      <c r="C256" s="12" t="s">
        <v>499</v>
      </c>
      <c r="D256" s="12"/>
      <c r="E256" s="12"/>
      <c r="F256" s="38">
        <f>VLOOKUP(A256,[1]Sheet1!$A$6:$C$740,3,FALSE)</f>
        <v>40877301.937100001</v>
      </c>
      <c r="G256" s="12"/>
      <c r="H256" s="13">
        <f>UTFUND1516BL</f>
        <v>18282411.224114001</v>
      </c>
      <c r="I256" s="13"/>
      <c r="J256" s="13"/>
      <c r="K256" s="13">
        <f t="shared" si="880"/>
        <v>916562.67625699996</v>
      </c>
      <c r="L256" s="13">
        <f t="shared" si="894"/>
        <v>916562.67625699996</v>
      </c>
      <c r="M256" s="13">
        <f>EIF1516BL</f>
        <v>2716411.6586020002</v>
      </c>
      <c r="N256" s="13"/>
      <c r="O256" s="13"/>
      <c r="P256" s="13"/>
      <c r="Q256" s="13"/>
      <c r="R256" s="13">
        <f>LLFA1516BL</f>
        <v>51758.303352000003</v>
      </c>
      <c r="S256" s="13">
        <f>LDHR1516BL</f>
        <v>6508524.8792439997</v>
      </c>
      <c r="T256" s="14">
        <f t="shared" si="728"/>
        <v>28475668.741569001</v>
      </c>
      <c r="U256" s="13">
        <f>LWP1516RSG</f>
        <v>309219.51887299999</v>
      </c>
      <c r="V256" s="13">
        <f>UTFUND1516RSG</f>
        <v>14588281.027088</v>
      </c>
      <c r="W256" s="13"/>
      <c r="X256" s="13"/>
      <c r="Y256" s="13">
        <f t="shared" si="881"/>
        <v>1273442.936214</v>
      </c>
      <c r="Z256" s="13">
        <f t="shared" si="732"/>
        <v>1273442.936214</v>
      </c>
      <c r="AA256" s="13">
        <f>EIF1516RSG</f>
        <v>2782603.2166109998</v>
      </c>
      <c r="AB256" s="13"/>
      <c r="AC256" s="13"/>
      <c r="AD256" s="13">
        <f>LLFA1516RSG</f>
        <v>70603.245748000001</v>
      </c>
      <c r="AE256" s="13">
        <f>LDHR1516RSG</f>
        <v>9262044.0855160002</v>
      </c>
      <c r="AF256" s="13"/>
      <c r="AG256" s="13">
        <f t="shared" si="923"/>
        <v>1839571.2817589999</v>
      </c>
      <c r="AH256" s="13">
        <f t="shared" si="924"/>
        <v>1839571.2817589999</v>
      </c>
      <c r="AI256" s="13"/>
      <c r="AJ256" s="13">
        <f t="shared" si="895"/>
        <v>-78421</v>
      </c>
      <c r="AK256" s="13"/>
      <c r="AL256" s="13">
        <f>F256/F254*AK254</f>
        <v>927191.7259099423</v>
      </c>
      <c r="AM256" s="13"/>
      <c r="AN256" s="13"/>
      <c r="AO256" s="13"/>
      <c r="AP256" s="13">
        <f t="shared" ref="AP256" si="931">AO254</f>
        <v>715457</v>
      </c>
      <c r="AQ256" s="13"/>
      <c r="AR256" s="13">
        <f t="shared" ref="AR256" si="932">AQ254</f>
        <v>589863</v>
      </c>
      <c r="AS256" s="13"/>
      <c r="AT256" s="13">
        <f t="shared" ref="AT256" si="933">AS254</f>
        <v>34448</v>
      </c>
      <c r="AU256" s="13"/>
      <c r="AV256" s="13">
        <f t="shared" ref="AV256" si="934">AU254</f>
        <v>18465.095870000001</v>
      </c>
      <c r="AW256" s="13"/>
      <c r="AX256" s="13"/>
      <c r="AY256" s="14">
        <f t="shared" si="730"/>
        <v>32332769.133588944</v>
      </c>
      <c r="AZ256" s="14">
        <f t="shared" si="731"/>
        <v>60808437.875157945</v>
      </c>
      <c r="BA256" s="26">
        <f>VLOOKUP(A256,[7]Sheet1!$A$1:$P$742,16,FALSE)</f>
        <v>60891314.529287003</v>
      </c>
      <c r="BB256" s="26" t="b">
        <f t="shared" si="736"/>
        <v>0</v>
      </c>
      <c r="BC256" s="13">
        <f>H256+L256+M256+R256+S256</f>
        <v>28475668.741568998</v>
      </c>
      <c r="BD256" s="13"/>
      <c r="BE256" s="13"/>
      <c r="BF256" s="13"/>
      <c r="BG256" s="13"/>
      <c r="BH256" s="13">
        <f>U256+V256+Z256+AA256+AD256+AE256+AH256+AI256+AJ256+AL256+AN256+AP256+AR256+AT256+AV256</f>
        <v>32332769.133588936</v>
      </c>
      <c r="BI256" s="13"/>
      <c r="BJ256" s="13"/>
      <c r="BK256" s="13"/>
      <c r="BL256" s="13"/>
    </row>
    <row r="257" spans="1:64" x14ac:dyDescent="0.25">
      <c r="A257" s="1" t="s">
        <v>514</v>
      </c>
      <c r="B257" s="1" t="s">
        <v>515</v>
      </c>
      <c r="C257" s="1"/>
      <c r="D257" s="1" t="s">
        <v>499</v>
      </c>
      <c r="E257" s="1"/>
      <c r="F257" s="4">
        <f>VLOOKUP(A257,[1]Sheet1!$A$6:$C$740,3,FALSE)</f>
        <v>50233048.153348997</v>
      </c>
      <c r="G257" s="1"/>
      <c r="H257" s="5">
        <f>UTFUND1516BL</f>
        <v>18672657.976085</v>
      </c>
      <c r="I257" s="5">
        <f>LTFUND1516BL</f>
        <v>4328138.4868980004</v>
      </c>
      <c r="K257" s="5">
        <f t="shared" si="880"/>
        <v>936168.24661999999</v>
      </c>
      <c r="L257" s="5">
        <f t="shared" si="894"/>
        <v>936168.24661999999</v>
      </c>
      <c r="M257" s="5">
        <f>EIF1516BL</f>
        <v>2285586.795893</v>
      </c>
      <c r="Q257" s="5">
        <f>HPF1516BL</f>
        <v>23719.166024999999</v>
      </c>
      <c r="R257" s="5">
        <f>LLFA1516BL</f>
        <v>59935.036118999997</v>
      </c>
      <c r="S257" s="5">
        <f>LDHR1516BL</f>
        <v>2540715.081491</v>
      </c>
      <c r="T257" s="6">
        <f t="shared" si="728"/>
        <v>28846920.789131001</v>
      </c>
      <c r="U257" s="5">
        <f>LWP1516RSG</f>
        <v>377047.26245799998</v>
      </c>
      <c r="V257" s="5">
        <f>UTFUND1516RSG</f>
        <v>14838447.50917</v>
      </c>
      <c r="W257" s="5">
        <f>LTFUND1516RSG</f>
        <v>3141476.5671319999</v>
      </c>
      <c r="Y257" s="5">
        <f t="shared" si="881"/>
        <v>1300682.290091</v>
      </c>
      <c r="Z257" s="5">
        <f t="shared" si="732"/>
        <v>1300682.290091</v>
      </c>
      <c r="AA257" s="5">
        <f>EIF1516RSG</f>
        <v>2341280.3247099998</v>
      </c>
      <c r="AC257" s="5">
        <f>HPF1516RSG</f>
        <v>32355.197630999999</v>
      </c>
      <c r="AD257" s="5">
        <f>LLFA1516RSG</f>
        <v>81757.086494999996</v>
      </c>
      <c r="AE257" s="5">
        <f>LDHR1516RSG</f>
        <v>3615598.8538279999</v>
      </c>
      <c r="AG257" s="5">
        <f t="shared" si="923"/>
        <v>941863</v>
      </c>
      <c r="AH257" s="5">
        <f t="shared" si="924"/>
        <v>941863</v>
      </c>
      <c r="AJ257" s="5">
        <f t="shared" si="895"/>
        <v>-182099</v>
      </c>
      <c r="AK257" s="5">
        <f>VLOOKUP(A257,[2]CTF1516!$A$1:$C$235,3,FALSE)</f>
        <v>948561</v>
      </c>
      <c r="AL257" s="5">
        <f>SUM(AL258:AL259)</f>
        <v>948561.00000000012</v>
      </c>
      <c r="AO257" s="5">
        <f>VLOOKUP(A257,[3]careact_v3!$A$1:$D$154,4,FALSE)</f>
        <v>706964</v>
      </c>
      <c r="AP257" s="5">
        <f t="shared" ref="AP257" si="935">AO257</f>
        <v>706964</v>
      </c>
      <c r="AQ257" s="5">
        <f>VLOOKUP(A257,[3]careact_v3!$A$1:$D$154,3,FALSE)</f>
        <v>599891</v>
      </c>
      <c r="AR257" s="5">
        <f t="shared" ref="AR257" si="936">AQ257</f>
        <v>599891</v>
      </c>
      <c r="AS257" s="5">
        <f>VLOOKUP(A257,[4]FWMA!$A$1:$C$153,3,FALSE)</f>
        <v>80648</v>
      </c>
      <c r="AT257" s="5">
        <f t="shared" ref="AT257" si="937">AS257</f>
        <v>80648</v>
      </c>
      <c r="AU257" s="5">
        <f>VLOOKUP(A257,[5]SUDS2!$A$1:$C$153,3,FALSE)</f>
        <v>9232.5479369999994</v>
      </c>
      <c r="AV257" s="5">
        <f t="shared" ref="AV257" si="938">AU257</f>
        <v>9232.5479369999994</v>
      </c>
      <c r="AW257" s="5">
        <f>VLOOKUP(A257,[6]COFA!$A$1:$C$327,3,FALSE)</f>
        <v>693.23</v>
      </c>
      <c r="AX257" s="5">
        <f t="shared" si="904"/>
        <v>693.23</v>
      </c>
      <c r="AY257" s="6">
        <f t="shared" si="730"/>
        <v>28834398.869452</v>
      </c>
      <c r="AZ257" s="6">
        <f t="shared" si="731"/>
        <v>57681319.658583</v>
      </c>
      <c r="BA257" s="26">
        <f>VLOOKUP(A257,[7]Sheet1!$A$1:$P$742,16,FALSE)</f>
        <v>57749182.510647997</v>
      </c>
      <c r="BB257" s="26" t="b">
        <f t="shared" si="736"/>
        <v>0</v>
      </c>
      <c r="BC257" s="5">
        <f t="shared" ref="BC257" si="939">BC259</f>
        <v>24311751.017423</v>
      </c>
      <c r="BD257" s="5">
        <f t="shared" si="906"/>
        <v>4535169.7717080005</v>
      </c>
      <c r="BH257" s="5">
        <f t="shared" ref="BH257" si="940">BH259</f>
        <v>25075178.099158943</v>
      </c>
      <c r="BI257" s="5">
        <f t="shared" si="907"/>
        <v>3759220.7702930542</v>
      </c>
    </row>
    <row r="258" spans="1:64" s="11" customFormat="1" x14ac:dyDescent="0.25">
      <c r="A258" s="8" t="s">
        <v>516</v>
      </c>
      <c r="B258" s="8" t="s">
        <v>517</v>
      </c>
      <c r="C258" s="8" t="s">
        <v>499</v>
      </c>
      <c r="D258" s="8"/>
      <c r="E258" s="8"/>
      <c r="F258" s="37">
        <f>VLOOKUP(A258,[1]Sheet1!$A$6:$C$740,3,FALSE)</f>
        <v>8769088.8638289999</v>
      </c>
      <c r="G258" s="8"/>
      <c r="H258" s="9"/>
      <c r="I258" s="9">
        <f>LTFUND1516BL</f>
        <v>4328138.4868980004</v>
      </c>
      <c r="J258" s="9"/>
      <c r="K258" s="9">
        <f t="shared" si="880"/>
        <v>183312.118785</v>
      </c>
      <c r="L258" s="9">
        <f t="shared" si="894"/>
        <v>183312.118785</v>
      </c>
      <c r="M258" s="9"/>
      <c r="N258" s="9"/>
      <c r="O258" s="9"/>
      <c r="P258" s="9"/>
      <c r="Q258" s="9">
        <f>HPF1516BL</f>
        <v>23719.166024999999</v>
      </c>
      <c r="R258" s="9"/>
      <c r="S258" s="9"/>
      <c r="T258" s="10">
        <f t="shared" si="728"/>
        <v>4535169.7717080005</v>
      </c>
      <c r="U258" s="9"/>
      <c r="V258" s="9"/>
      <c r="W258" s="9">
        <f>LTFUND1516RSG</f>
        <v>3141476.5671319999</v>
      </c>
      <c r="X258" s="9"/>
      <c r="Y258" s="9">
        <f t="shared" si="881"/>
        <v>254688.00861700001</v>
      </c>
      <c r="Z258" s="9">
        <f t="shared" si="732"/>
        <v>254688.00861700001</v>
      </c>
      <c r="AA258" s="9"/>
      <c r="AB258" s="9"/>
      <c r="AC258" s="9">
        <f>HPF1516RSG</f>
        <v>32355.197630999999</v>
      </c>
      <c r="AD258" s="9"/>
      <c r="AE258" s="9"/>
      <c r="AF258" s="9"/>
      <c r="AG258" s="9">
        <f t="shared" si="923"/>
        <v>164419.25481700001</v>
      </c>
      <c r="AH258" s="9">
        <f t="shared" si="924"/>
        <v>164419.25481700001</v>
      </c>
      <c r="AI258" s="9"/>
      <c r="AJ258" s="9"/>
      <c r="AK258" s="9"/>
      <c r="AL258" s="9">
        <f>F258/F257*AK257</f>
        <v>165588.51209605412</v>
      </c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>
        <f t="shared" si="908"/>
        <v>693.23</v>
      </c>
      <c r="AY258" s="10">
        <f t="shared" si="730"/>
        <v>3759220.7702930542</v>
      </c>
      <c r="AZ258" s="10">
        <f t="shared" si="731"/>
        <v>8294390.5420010546</v>
      </c>
      <c r="BA258" s="26">
        <f>VLOOKUP(A258,[7]Sheet1!$A$1:$P$742,16,FALSE)</f>
        <v>8294390.5420019999</v>
      </c>
      <c r="BB258" s="26" t="b">
        <f t="shared" si="736"/>
        <v>1</v>
      </c>
      <c r="BC258" s="9"/>
      <c r="BD258" s="9">
        <f>I258+L258+Q258</f>
        <v>4535169.7717080005</v>
      </c>
      <c r="BE258" s="9"/>
      <c r="BF258" s="9"/>
      <c r="BG258" s="9"/>
      <c r="BH258" s="9"/>
      <c r="BI258" s="9">
        <f>W258+Z258+AC258+AH258+AI258+AL258+AN258+AX258</f>
        <v>3759220.7702930542</v>
      </c>
      <c r="BJ258" s="9"/>
      <c r="BK258" s="9"/>
      <c r="BL258" s="9"/>
    </row>
    <row r="259" spans="1:64" s="15" customFormat="1" x14ac:dyDescent="0.25">
      <c r="A259" s="12" t="s">
        <v>518</v>
      </c>
      <c r="B259" s="12" t="s">
        <v>519</v>
      </c>
      <c r="C259" s="12" t="s">
        <v>499</v>
      </c>
      <c r="D259" s="12"/>
      <c r="E259" s="12"/>
      <c r="F259" s="38">
        <f>VLOOKUP(A259,[1]Sheet1!$A$6:$C$740,3,FALSE)</f>
        <v>41463959.289520003</v>
      </c>
      <c r="G259" s="12"/>
      <c r="H259" s="13">
        <f>UTFUND1516BL</f>
        <v>18672657.976085</v>
      </c>
      <c r="I259" s="13"/>
      <c r="J259" s="13"/>
      <c r="K259" s="13">
        <f t="shared" si="880"/>
        <v>752856.12783500005</v>
      </c>
      <c r="L259" s="13">
        <f t="shared" si="894"/>
        <v>752856.12783500005</v>
      </c>
      <c r="M259" s="13">
        <f>EIF1516BL</f>
        <v>2285586.795893</v>
      </c>
      <c r="N259" s="13"/>
      <c r="O259" s="13"/>
      <c r="P259" s="13"/>
      <c r="Q259" s="13"/>
      <c r="R259" s="13">
        <f>LLFA1516BL</f>
        <v>59935.036118999997</v>
      </c>
      <c r="S259" s="13">
        <f>LDHR1516BL</f>
        <v>2540715.081491</v>
      </c>
      <c r="T259" s="14">
        <f t="shared" ref="T259:T322" si="941">SUM(H259:J259)+L259+SUM(M259:S259)</f>
        <v>24311751.017423004</v>
      </c>
      <c r="U259" s="13">
        <f>LWP1516RSG</f>
        <v>377047.26245799998</v>
      </c>
      <c r="V259" s="13">
        <f>UTFUND1516RSG</f>
        <v>14838447.50917</v>
      </c>
      <c r="W259" s="13"/>
      <c r="X259" s="13"/>
      <c r="Y259" s="13">
        <f t="shared" si="881"/>
        <v>1045994.281474</v>
      </c>
      <c r="Z259" s="13">
        <f t="shared" si="732"/>
        <v>1045994.281474</v>
      </c>
      <c r="AA259" s="13">
        <f>EIF1516RSG</f>
        <v>2341280.3247099998</v>
      </c>
      <c r="AB259" s="13"/>
      <c r="AC259" s="13"/>
      <c r="AD259" s="13">
        <f>LLFA1516RSG</f>
        <v>81757.086494999996</v>
      </c>
      <c r="AE259" s="13">
        <f>LDHR1516RSG</f>
        <v>3615598.8538279999</v>
      </c>
      <c r="AF259" s="13"/>
      <c r="AG259" s="13">
        <f t="shared" si="923"/>
        <v>777443.74518299999</v>
      </c>
      <c r="AH259" s="13">
        <f t="shared" si="924"/>
        <v>777443.74518299999</v>
      </c>
      <c r="AI259" s="13"/>
      <c r="AJ259" s="13">
        <f t="shared" si="895"/>
        <v>-182099</v>
      </c>
      <c r="AK259" s="13"/>
      <c r="AL259" s="13">
        <f>F259/F257*AK257</f>
        <v>782972.48790394596</v>
      </c>
      <c r="AM259" s="13"/>
      <c r="AN259" s="13"/>
      <c r="AO259" s="13"/>
      <c r="AP259" s="13">
        <f t="shared" ref="AP259" si="942">AO257</f>
        <v>706964</v>
      </c>
      <c r="AQ259" s="13"/>
      <c r="AR259" s="13">
        <f t="shared" ref="AR259" si="943">AQ257</f>
        <v>599891</v>
      </c>
      <c r="AS259" s="13"/>
      <c r="AT259" s="13">
        <f t="shared" ref="AT259" si="944">AS257</f>
        <v>80648</v>
      </c>
      <c r="AU259" s="13"/>
      <c r="AV259" s="13">
        <f t="shared" ref="AV259" si="945">AU257</f>
        <v>9232.5479369999994</v>
      </c>
      <c r="AW259" s="13"/>
      <c r="AX259" s="13"/>
      <c r="AY259" s="14">
        <f t="shared" ref="AY259:AY322" si="946">SUM(U259:X259)+Z259+SUM(AA259:AE259)+AH259+SUM(AI259:AJ259)+AL259+AN259+AP259+AR259+AT259+AV259+AX259</f>
        <v>25075178.099158943</v>
      </c>
      <c r="AZ259" s="14">
        <f t="shared" ref="AZ259:AZ322" si="947">T259+AY259</f>
        <v>49386929.116581947</v>
      </c>
      <c r="BA259" s="26">
        <f>VLOOKUP(A259,[7]Sheet1!$A$1:$P$742,16,FALSE)</f>
        <v>49454791.968645997</v>
      </c>
      <c r="BB259" s="26" t="b">
        <f t="shared" si="736"/>
        <v>0</v>
      </c>
      <c r="BC259" s="13">
        <f>H259+L259+M259+R259+S259</f>
        <v>24311751.017423</v>
      </c>
      <c r="BD259" s="13"/>
      <c r="BE259" s="13"/>
      <c r="BF259" s="13"/>
      <c r="BG259" s="13"/>
      <c r="BH259" s="13">
        <f>U259+V259+Z259+AA259+AD259+AE259+AH259+AI259+AJ259+AL259+AN259+AP259+AR259+AT259+AV259</f>
        <v>25075178.099158943</v>
      </c>
      <c r="BI259" s="13"/>
      <c r="BJ259" s="13"/>
      <c r="BK259" s="13"/>
      <c r="BL259" s="13"/>
    </row>
    <row r="260" spans="1:64" x14ac:dyDescent="0.25">
      <c r="A260" s="1" t="s">
        <v>520</v>
      </c>
      <c r="B260" s="1" t="s">
        <v>521</v>
      </c>
      <c r="C260" s="1"/>
      <c r="D260" s="1" t="s">
        <v>499</v>
      </c>
      <c r="E260" s="1"/>
      <c r="F260" s="4">
        <f>VLOOKUP(A260,[1]Sheet1!$A$6:$C$740,3,FALSE)</f>
        <v>46832399.952156998</v>
      </c>
      <c r="G260" s="1"/>
      <c r="H260" s="5">
        <f>UTFUND1516BL</f>
        <v>18403376.872292999</v>
      </c>
      <c r="I260" s="5">
        <f>LTFUND1516BL</f>
        <v>3984737.616808</v>
      </c>
      <c r="K260" s="5">
        <f t="shared" si="880"/>
        <v>411627.93417999998</v>
      </c>
      <c r="L260" s="5">
        <f t="shared" si="894"/>
        <v>411627.93417999998</v>
      </c>
      <c r="M260" s="5">
        <f>EIF1516BL</f>
        <v>2123134.337057</v>
      </c>
      <c r="Q260" s="5">
        <f>HPF1516BL</f>
        <v>30652.786373999999</v>
      </c>
      <c r="R260" s="5">
        <f>LLFA1516BL</f>
        <v>47815.208871000003</v>
      </c>
      <c r="S260" s="5">
        <f>LDHR1516BL</f>
        <v>857599.39116899995</v>
      </c>
      <c r="T260" s="6">
        <f t="shared" si="941"/>
        <v>25858944.146752</v>
      </c>
      <c r="U260" s="5">
        <f>LWP1516RSG</f>
        <v>478384.17769600003</v>
      </c>
      <c r="V260" s="5">
        <f>UTFUND1516RSG</f>
        <v>14517685.741183</v>
      </c>
      <c r="W260" s="5">
        <f>LTFUND1516RSG</f>
        <v>2892227.198198</v>
      </c>
      <c r="Y260" s="5">
        <f t="shared" si="881"/>
        <v>571902.71730300004</v>
      </c>
      <c r="Z260" s="5">
        <f t="shared" ref="Z260:Z323" si="948">Y260</f>
        <v>571902.71730300004</v>
      </c>
      <c r="AA260" s="5">
        <f>EIF1516RSG</f>
        <v>2174869.3416499998</v>
      </c>
      <c r="AC260" s="5">
        <f>HPF1516RSG</f>
        <v>41813.315022000003</v>
      </c>
      <c r="AD260" s="5">
        <f>LLFA1516RSG</f>
        <v>65224.490057000003</v>
      </c>
      <c r="AE260" s="5">
        <f>LDHR1516RSG</f>
        <v>1220418.376835</v>
      </c>
      <c r="AG260" s="5">
        <f t="shared" si="923"/>
        <v>815934</v>
      </c>
      <c r="AH260" s="5">
        <f t="shared" si="924"/>
        <v>815934</v>
      </c>
      <c r="AJ260" s="5">
        <f t="shared" si="895"/>
        <v>-94505</v>
      </c>
      <c r="AK260" s="5">
        <f>VLOOKUP(A260,[2]CTF1516!$A$1:$C$235,3,FALSE)</f>
        <v>409334</v>
      </c>
      <c r="AL260" s="5">
        <f>SUM(AL261:AL262)</f>
        <v>409334.00000000873</v>
      </c>
      <c r="AO260" s="5">
        <f>VLOOKUP(A260,[3]careact_v3!$A$1:$D$154,4,FALSE)</f>
        <v>383440</v>
      </c>
      <c r="AP260" s="5">
        <f t="shared" ref="AP260" si="949">AO260</f>
        <v>383440</v>
      </c>
      <c r="AQ260" s="5">
        <f>VLOOKUP(A260,[3]careact_v3!$A$1:$D$154,3,FALSE)</f>
        <v>221261</v>
      </c>
      <c r="AR260" s="5">
        <f t="shared" ref="AR260" si="950">AQ260</f>
        <v>221261</v>
      </c>
      <c r="AS260" s="5">
        <f>VLOOKUP(A260,[4]FWMA!$A$1:$C$153,3,FALSE)</f>
        <v>12191</v>
      </c>
      <c r="AT260" s="5">
        <f t="shared" ref="AT260" si="951">AS260</f>
        <v>12191</v>
      </c>
      <c r="AU260" s="5">
        <f>VLOOKUP(A260,[5]SUDS2!$A$1:$C$153,3,FALSE)</f>
        <v>9232.5479369999994</v>
      </c>
      <c r="AV260" s="5">
        <f t="shared" ref="AV260" si="952">AU260</f>
        <v>9232.5479369999994</v>
      </c>
      <c r="AW260" s="5">
        <f>VLOOKUP(A260,[6]COFA!$A$1:$C$327,3,FALSE)</f>
        <v>693.23</v>
      </c>
      <c r="AX260" s="5">
        <f t="shared" si="904"/>
        <v>693.23</v>
      </c>
      <c r="AY260" s="6">
        <f t="shared" si="946"/>
        <v>23720106.135881007</v>
      </c>
      <c r="AZ260" s="6">
        <f t="shared" si="947"/>
        <v>49579050.282633007</v>
      </c>
      <c r="BA260" s="26">
        <f>VLOOKUP(A260,[7]Sheet1!$A$1:$P$742,16,FALSE)</f>
        <v>49646913.134695001</v>
      </c>
      <c r="BB260" s="26" t="b">
        <f t="shared" ref="BB260:BB323" si="953">ROUND(AZ260,0)=ROUND(BA260,0)</f>
        <v>0</v>
      </c>
      <c r="BC260" s="5">
        <f t="shared" ref="BC260" si="954">BC262</f>
        <v>21772841.244031999</v>
      </c>
      <c r="BD260" s="5">
        <f t="shared" si="906"/>
        <v>4086102.9027189999</v>
      </c>
      <c r="BH260" s="5">
        <f t="shared" ref="BH260" si="955">BH262</f>
        <v>20479405.415374313</v>
      </c>
      <c r="BI260" s="5">
        <f t="shared" si="907"/>
        <v>3240700.7205066956</v>
      </c>
    </row>
    <row r="261" spans="1:64" s="11" customFormat="1" x14ac:dyDescent="0.25">
      <c r="A261" s="8" t="s">
        <v>522</v>
      </c>
      <c r="B261" s="8" t="s">
        <v>523</v>
      </c>
      <c r="C261" s="8" t="s">
        <v>499</v>
      </c>
      <c r="D261" s="8"/>
      <c r="E261" s="8"/>
      <c r="F261" s="37">
        <f>VLOOKUP(A261,[1]Sheet1!$A$6:$C$740,3,FALSE)</f>
        <v>7939558.0233939998</v>
      </c>
      <c r="G261" s="8"/>
      <c r="H261" s="9"/>
      <c r="I261" s="9">
        <f>LTFUND1516BL</f>
        <v>3984737.616808</v>
      </c>
      <c r="J261" s="9"/>
      <c r="K261" s="9">
        <f t="shared" si="880"/>
        <v>70712.499536999996</v>
      </c>
      <c r="L261" s="9">
        <f t="shared" si="894"/>
        <v>70712.499536999996</v>
      </c>
      <c r="M261" s="9"/>
      <c r="N261" s="9"/>
      <c r="O261" s="9"/>
      <c r="P261" s="9"/>
      <c r="Q261" s="9">
        <f>HPF1516BL</f>
        <v>30652.786373999999</v>
      </c>
      <c r="R261" s="9"/>
      <c r="S261" s="9"/>
      <c r="T261" s="10">
        <f t="shared" si="941"/>
        <v>4086102.9027189999</v>
      </c>
      <c r="U261" s="9"/>
      <c r="V261" s="9"/>
      <c r="W261" s="9">
        <f>LTFUND1516RSG</f>
        <v>2892227.198198</v>
      </c>
      <c r="X261" s="9"/>
      <c r="Y261" s="9">
        <f t="shared" si="881"/>
        <v>98245.690524999998</v>
      </c>
      <c r="Z261" s="9">
        <f t="shared" si="948"/>
        <v>98245.690524999998</v>
      </c>
      <c r="AA261" s="9"/>
      <c r="AB261" s="9"/>
      <c r="AC261" s="9">
        <f>HPF1516RSG</f>
        <v>41813.315022000003</v>
      </c>
      <c r="AD261" s="9"/>
      <c r="AE261" s="9"/>
      <c r="AF261" s="9"/>
      <c r="AG261" s="9">
        <f t="shared" si="923"/>
        <v>138326.358309</v>
      </c>
      <c r="AH261" s="9">
        <f t="shared" si="924"/>
        <v>138326.358309</v>
      </c>
      <c r="AI261" s="9"/>
      <c r="AJ261" s="9"/>
      <c r="AK261" s="9"/>
      <c r="AL261" s="9">
        <f>F261/F260*AK260</f>
        <v>69394.928452695603</v>
      </c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>
        <f t="shared" si="908"/>
        <v>693.23</v>
      </c>
      <c r="AY261" s="10">
        <f t="shared" si="946"/>
        <v>3240700.7205066956</v>
      </c>
      <c r="AZ261" s="10">
        <f t="shared" si="947"/>
        <v>7326803.6232256955</v>
      </c>
      <c r="BA261" s="26">
        <f>VLOOKUP(A261,[7]Sheet1!$A$1:$P$742,16,FALSE)</f>
        <v>7326803.623226</v>
      </c>
      <c r="BB261" s="26" t="b">
        <f t="shared" si="953"/>
        <v>1</v>
      </c>
      <c r="BC261" s="9"/>
      <c r="BD261" s="9">
        <f>I261+L261+Q261</f>
        <v>4086102.9027189999</v>
      </c>
      <c r="BE261" s="9"/>
      <c r="BF261" s="9"/>
      <c r="BG261" s="9"/>
      <c r="BH261" s="9"/>
      <c r="BI261" s="9">
        <f>W261+Z261+AC261+AH261+AI261+AL261+AN261+AX261</f>
        <v>3240700.7205066956</v>
      </c>
      <c r="BJ261" s="9"/>
      <c r="BK261" s="9"/>
      <c r="BL261" s="9"/>
    </row>
    <row r="262" spans="1:64" s="15" customFormat="1" x14ac:dyDescent="0.25">
      <c r="A262" s="12" t="s">
        <v>524</v>
      </c>
      <c r="B262" s="12" t="s">
        <v>525</v>
      </c>
      <c r="C262" s="12" t="s">
        <v>499</v>
      </c>
      <c r="D262" s="12"/>
      <c r="E262" s="12"/>
      <c r="F262" s="38">
        <f>VLOOKUP(A262,[1]Sheet1!$A$6:$C$740,3,FALSE)</f>
        <v>38892841.928764001</v>
      </c>
      <c r="G262" s="12"/>
      <c r="H262" s="13">
        <f>UTFUND1516BL</f>
        <v>18403376.872292999</v>
      </c>
      <c r="I262" s="13"/>
      <c r="J262" s="13"/>
      <c r="K262" s="13">
        <f t="shared" si="880"/>
        <v>340915.43464200001</v>
      </c>
      <c r="L262" s="13">
        <f t="shared" si="894"/>
        <v>340915.43464200001</v>
      </c>
      <c r="M262" s="13">
        <f>EIF1516BL</f>
        <v>2123134.337057</v>
      </c>
      <c r="N262" s="13"/>
      <c r="O262" s="13"/>
      <c r="P262" s="13"/>
      <c r="Q262" s="13"/>
      <c r="R262" s="13">
        <f>LLFA1516BL</f>
        <v>47815.208871000003</v>
      </c>
      <c r="S262" s="13">
        <f>LDHR1516BL</f>
        <v>857599.39116899995</v>
      </c>
      <c r="T262" s="14">
        <f t="shared" si="941"/>
        <v>21772841.244031996</v>
      </c>
      <c r="U262" s="13">
        <f>LWP1516RSG</f>
        <v>478384.17769600003</v>
      </c>
      <c r="V262" s="13">
        <f>UTFUND1516RSG</f>
        <v>14517685.741183</v>
      </c>
      <c r="W262" s="13"/>
      <c r="X262" s="13"/>
      <c r="Y262" s="13">
        <f t="shared" si="881"/>
        <v>473657.026778</v>
      </c>
      <c r="Z262" s="13">
        <f t="shared" si="948"/>
        <v>473657.026778</v>
      </c>
      <c r="AA262" s="13">
        <f>EIF1516RSG</f>
        <v>2174869.3416499998</v>
      </c>
      <c r="AB262" s="13"/>
      <c r="AC262" s="13"/>
      <c r="AD262" s="13">
        <f>LLFA1516RSG</f>
        <v>65224.490057000003</v>
      </c>
      <c r="AE262" s="13">
        <f>LDHR1516RSG</f>
        <v>1220418.376835</v>
      </c>
      <c r="AF262" s="13"/>
      <c r="AG262" s="13">
        <f t="shared" si="923"/>
        <v>677607.64169099997</v>
      </c>
      <c r="AH262" s="13">
        <f t="shared" si="924"/>
        <v>677607.64169099997</v>
      </c>
      <c r="AI262" s="13"/>
      <c r="AJ262" s="13">
        <f t="shared" si="895"/>
        <v>-94505</v>
      </c>
      <c r="AK262" s="13"/>
      <c r="AL262" s="13">
        <f>F262/F260*AK260</f>
        <v>339939.07154731313</v>
      </c>
      <c r="AM262" s="13"/>
      <c r="AN262" s="13"/>
      <c r="AO262" s="13"/>
      <c r="AP262" s="13">
        <f t="shared" ref="AP262" si="956">AO260</f>
        <v>383440</v>
      </c>
      <c r="AQ262" s="13"/>
      <c r="AR262" s="13">
        <f t="shared" ref="AR262" si="957">AQ260</f>
        <v>221261</v>
      </c>
      <c r="AS262" s="13"/>
      <c r="AT262" s="13">
        <f t="shared" ref="AT262" si="958">AS260</f>
        <v>12191</v>
      </c>
      <c r="AU262" s="13"/>
      <c r="AV262" s="13">
        <f t="shared" ref="AV262" si="959">AU260</f>
        <v>9232.5479369999994</v>
      </c>
      <c r="AW262" s="13"/>
      <c r="AX262" s="13"/>
      <c r="AY262" s="14">
        <f t="shared" si="946"/>
        <v>20479405.415374313</v>
      </c>
      <c r="AZ262" s="14">
        <f t="shared" si="947"/>
        <v>42252246.659406304</v>
      </c>
      <c r="BA262" s="26">
        <f>VLOOKUP(A262,[7]Sheet1!$A$1:$P$742,16,FALSE)</f>
        <v>42320109.511468999</v>
      </c>
      <c r="BB262" s="26" t="b">
        <f t="shared" si="953"/>
        <v>0</v>
      </c>
      <c r="BC262" s="13">
        <f>H262+L262+M262+R262+S262</f>
        <v>21772841.244031999</v>
      </c>
      <c r="BD262" s="13"/>
      <c r="BE262" s="13"/>
      <c r="BF262" s="13"/>
      <c r="BG262" s="13"/>
      <c r="BH262" s="13">
        <f>U262+V262+Z262+AA262+AD262+AE262+AH262+AI262+AJ262+AL262+AN262+AP262+AR262+AT262+AV262</f>
        <v>20479405.415374313</v>
      </c>
      <c r="BI262" s="13"/>
      <c r="BJ262" s="13"/>
      <c r="BK262" s="13"/>
      <c r="BL262" s="13"/>
    </row>
    <row r="263" spans="1:64" x14ac:dyDescent="0.25">
      <c r="A263" s="1" t="s">
        <v>526</v>
      </c>
      <c r="B263" s="1" t="s">
        <v>527</v>
      </c>
      <c r="C263" s="1"/>
      <c r="D263" s="1" t="s">
        <v>499</v>
      </c>
      <c r="E263" s="1"/>
      <c r="F263" s="4">
        <f>VLOOKUP(A263,[1]Sheet1!$A$6:$C$740,3,FALSE)</f>
        <v>81623197.379605994</v>
      </c>
      <c r="G263" s="1"/>
      <c r="H263" s="5">
        <f>UTFUND1516BL</f>
        <v>31425590.852658</v>
      </c>
      <c r="I263" s="5">
        <f>LTFUND1516BL</f>
        <v>5943968.1861399999</v>
      </c>
      <c r="K263" s="5">
        <f t="shared" si="880"/>
        <v>519988.32115799998</v>
      </c>
      <c r="L263" s="5">
        <f t="shared" si="894"/>
        <v>519988.32115799998</v>
      </c>
      <c r="M263" s="5">
        <f>EIF1516BL</f>
        <v>3151535.1102169999</v>
      </c>
      <c r="Q263" s="5">
        <f>HPF1516BL</f>
        <v>49720.346099000002</v>
      </c>
      <c r="R263" s="5">
        <f>LLFA1516BL</f>
        <v>48271.777706000001</v>
      </c>
      <c r="S263" s="5">
        <f>LDHR1516BL</f>
        <v>627718.22808200005</v>
      </c>
      <c r="T263" s="6">
        <f t="shared" si="941"/>
        <v>41766792.822059996</v>
      </c>
      <c r="U263" s="5">
        <f>LWP1516RSG</f>
        <v>857457.57611400005</v>
      </c>
      <c r="V263" s="5">
        <f>UTFUND1516RSG</f>
        <v>24749818.791629001</v>
      </c>
      <c r="W263" s="5">
        <f>LTFUND1516RSG</f>
        <v>4314288.1931950003</v>
      </c>
      <c r="Y263" s="5">
        <f t="shared" si="881"/>
        <v>722455.18134899996</v>
      </c>
      <c r="Z263" s="5">
        <f t="shared" si="948"/>
        <v>722455.18134899996</v>
      </c>
      <c r="AA263" s="5">
        <f>EIF1516RSG</f>
        <v>3228329.44233</v>
      </c>
      <c r="AC263" s="5">
        <f>HPF1516RSG</f>
        <v>67823.279393999997</v>
      </c>
      <c r="AD263" s="5">
        <f>LLFA1516RSG</f>
        <v>65847.293348000007</v>
      </c>
      <c r="AE263" s="5">
        <f>LDHR1516RSG</f>
        <v>893282.88815799996</v>
      </c>
      <c r="AO263" s="5">
        <f>VLOOKUP(A263,[3]careact_v3!$A$1:$D$154,4,FALSE)</f>
        <v>579942</v>
      </c>
      <c r="AP263" s="5">
        <f t="shared" ref="AP263" si="960">AO263</f>
        <v>579942</v>
      </c>
      <c r="AQ263" s="5">
        <f>VLOOKUP(A263,[3]careact_v3!$A$1:$D$154,3,FALSE)</f>
        <v>308626</v>
      </c>
      <c r="AR263" s="5">
        <f t="shared" ref="AR263" si="961">AQ263</f>
        <v>308626</v>
      </c>
      <c r="AS263" s="5">
        <f>VLOOKUP(A263,[4]FWMA!$A$1:$C$153,3,FALSE)</f>
        <v>14797</v>
      </c>
      <c r="AT263" s="5">
        <f t="shared" ref="AT263" si="962">AS263</f>
        <v>14797</v>
      </c>
      <c r="AU263" s="5">
        <f>VLOOKUP(A263,[5]SUDS2!$A$1:$C$153,3,FALSE)</f>
        <v>9232.5479369999994</v>
      </c>
      <c r="AV263" s="5">
        <f t="shared" ref="AV263" si="963">AU263</f>
        <v>9232.5479369999994</v>
      </c>
      <c r="AW263" s="5">
        <f>VLOOKUP(A263,[6]COFA!$A$1:$C$327,3,FALSE)</f>
        <v>693.23</v>
      </c>
      <c r="AX263" s="5">
        <f t="shared" si="904"/>
        <v>693.23</v>
      </c>
      <c r="AY263" s="6">
        <f t="shared" si="946"/>
        <v>35812593.423453994</v>
      </c>
      <c r="AZ263" s="6">
        <f t="shared" si="947"/>
        <v>77579386.245513991</v>
      </c>
      <c r="BA263" s="26">
        <f>VLOOKUP(A263,[7]Sheet1!$A$1:$P$742,16,FALSE)</f>
        <v>77647249.097578004</v>
      </c>
      <c r="BB263" s="26" t="b">
        <f t="shared" si="953"/>
        <v>0</v>
      </c>
      <c r="BC263" s="5">
        <f t="shared" ref="BC263" si="964">BC265</f>
        <v>35690607.687097996</v>
      </c>
      <c r="BD263" s="5">
        <f t="shared" si="906"/>
        <v>6076185.1349630002</v>
      </c>
      <c r="BH263" s="5">
        <f t="shared" ref="BH263" si="965">BH265</f>
        <v>31315170.573386997</v>
      </c>
      <c r="BI263" s="5">
        <f t="shared" si="907"/>
        <v>4497422.8500670008</v>
      </c>
    </row>
    <row r="264" spans="1:64" s="11" customFormat="1" x14ac:dyDescent="0.25">
      <c r="A264" s="8" t="s">
        <v>528</v>
      </c>
      <c r="B264" s="8" t="s">
        <v>529</v>
      </c>
      <c r="C264" s="8" t="s">
        <v>499</v>
      </c>
      <c r="D264" s="8"/>
      <c r="E264" s="8"/>
      <c r="F264" s="37">
        <f>VLOOKUP(A264,[1]Sheet1!$A$6:$C$740,3,FALSE)</f>
        <v>12281377.774595</v>
      </c>
      <c r="G264" s="8"/>
      <c r="H264" s="9"/>
      <c r="I264" s="9">
        <f>LTFUND1516BL</f>
        <v>5943968.1861399999</v>
      </c>
      <c r="J264" s="9"/>
      <c r="K264" s="9">
        <f t="shared" si="880"/>
        <v>82496.602723999997</v>
      </c>
      <c r="L264" s="9">
        <f t="shared" si="894"/>
        <v>82496.602723999997</v>
      </c>
      <c r="M264" s="9"/>
      <c r="N264" s="9"/>
      <c r="O264" s="9"/>
      <c r="P264" s="9"/>
      <c r="Q264" s="9">
        <f>HPF1516BL</f>
        <v>49720.346099000002</v>
      </c>
      <c r="R264" s="9"/>
      <c r="S264" s="9"/>
      <c r="T264" s="10">
        <f t="shared" si="941"/>
        <v>6076185.1349630002</v>
      </c>
      <c r="U264" s="9"/>
      <c r="V264" s="9"/>
      <c r="W264" s="9">
        <f>LTFUND1516RSG</f>
        <v>4314288.1931950003</v>
      </c>
      <c r="X264" s="9"/>
      <c r="Y264" s="9">
        <f t="shared" si="881"/>
        <v>114618.147478</v>
      </c>
      <c r="Z264" s="9">
        <f t="shared" si="948"/>
        <v>114618.147478</v>
      </c>
      <c r="AA264" s="9"/>
      <c r="AB264" s="9"/>
      <c r="AC264" s="9">
        <f>HPF1516RSG</f>
        <v>67823.279393999997</v>
      </c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>
        <f t="shared" si="908"/>
        <v>693.23</v>
      </c>
      <c r="AY264" s="10">
        <f t="shared" si="946"/>
        <v>4497422.8500670008</v>
      </c>
      <c r="AZ264" s="10">
        <f t="shared" si="947"/>
        <v>10573607.985030001</v>
      </c>
      <c r="BA264" s="26">
        <f>VLOOKUP(A264,[7]Sheet1!$A$1:$P$742,16,FALSE)</f>
        <v>10573607.985029999</v>
      </c>
      <c r="BB264" s="26" t="b">
        <f t="shared" si="953"/>
        <v>1</v>
      </c>
      <c r="BC264" s="9"/>
      <c r="BD264" s="9">
        <f>I264+L264+Q264</f>
        <v>6076185.1349630002</v>
      </c>
      <c r="BE264" s="9"/>
      <c r="BF264" s="9"/>
      <c r="BG264" s="9"/>
      <c r="BH264" s="9"/>
      <c r="BI264" s="9">
        <f>W264+Z264+AC264+AH264+AI264+AL264+AN264+AX264</f>
        <v>4497422.8500670008</v>
      </c>
      <c r="BJ264" s="9"/>
      <c r="BK264" s="9"/>
      <c r="BL264" s="9"/>
    </row>
    <row r="265" spans="1:64" s="15" customFormat="1" x14ac:dyDescent="0.25">
      <c r="A265" s="12" t="s">
        <v>530</v>
      </c>
      <c r="B265" s="12" t="s">
        <v>531</v>
      </c>
      <c r="C265" s="12" t="s">
        <v>499</v>
      </c>
      <c r="D265" s="12"/>
      <c r="E265" s="12"/>
      <c r="F265" s="38">
        <f>VLOOKUP(A265,[1]Sheet1!$A$6:$C$740,3,FALSE)</f>
        <v>69341819.605011001</v>
      </c>
      <c r="G265" s="12"/>
      <c r="H265" s="13">
        <f>UTFUND1516BL</f>
        <v>31425590.852658</v>
      </c>
      <c r="I265" s="13"/>
      <c r="J265" s="13"/>
      <c r="K265" s="13">
        <f t="shared" si="880"/>
        <v>437491.71843499999</v>
      </c>
      <c r="L265" s="13">
        <f t="shared" si="894"/>
        <v>437491.71843499999</v>
      </c>
      <c r="M265" s="13">
        <f>EIF1516BL</f>
        <v>3151535.1102169999</v>
      </c>
      <c r="N265" s="13"/>
      <c r="O265" s="13"/>
      <c r="P265" s="13"/>
      <c r="Q265" s="13"/>
      <c r="R265" s="13">
        <f>LLFA1516BL</f>
        <v>48271.777706000001</v>
      </c>
      <c r="S265" s="13">
        <f>LDHR1516BL</f>
        <v>627718.22808200005</v>
      </c>
      <c r="T265" s="14">
        <f t="shared" si="941"/>
        <v>35690607.687097996</v>
      </c>
      <c r="U265" s="13">
        <f>LWP1516RSG</f>
        <v>857457.57611400005</v>
      </c>
      <c r="V265" s="13">
        <f>UTFUND1516RSG</f>
        <v>24749818.791629001</v>
      </c>
      <c r="W265" s="13"/>
      <c r="X265" s="13"/>
      <c r="Y265" s="13">
        <f t="shared" si="881"/>
        <v>607837.03387100005</v>
      </c>
      <c r="Z265" s="13">
        <f t="shared" si="948"/>
        <v>607837.03387100005</v>
      </c>
      <c r="AA265" s="13">
        <f>EIF1516RSG</f>
        <v>3228329.44233</v>
      </c>
      <c r="AB265" s="13"/>
      <c r="AC265" s="13"/>
      <c r="AD265" s="13">
        <f>LLFA1516RSG</f>
        <v>65847.293348000007</v>
      </c>
      <c r="AE265" s="13">
        <f>LDHR1516RSG</f>
        <v>893282.88815799996</v>
      </c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>
        <f t="shared" ref="AP265" si="966">AO263</f>
        <v>579942</v>
      </c>
      <c r="AQ265" s="13"/>
      <c r="AR265" s="13">
        <f t="shared" ref="AR265" si="967">AQ263</f>
        <v>308626</v>
      </c>
      <c r="AS265" s="13"/>
      <c r="AT265" s="13">
        <f t="shared" ref="AT265" si="968">AS263</f>
        <v>14797</v>
      </c>
      <c r="AU265" s="13"/>
      <c r="AV265" s="13">
        <f t="shared" ref="AV265" si="969">AU263</f>
        <v>9232.5479369999994</v>
      </c>
      <c r="AW265" s="13"/>
      <c r="AX265" s="13"/>
      <c r="AY265" s="14">
        <f t="shared" si="946"/>
        <v>31315170.573386997</v>
      </c>
      <c r="AZ265" s="14">
        <f t="shared" si="947"/>
        <v>67005778.260484993</v>
      </c>
      <c r="BA265" s="26">
        <f>VLOOKUP(A265,[7]Sheet1!$A$1:$P$742,16,FALSE)</f>
        <v>67073641.112548001</v>
      </c>
      <c r="BB265" s="26" t="b">
        <f t="shared" si="953"/>
        <v>0</v>
      </c>
      <c r="BC265" s="13">
        <f>H265+L265+M265+R265+S265</f>
        <v>35690607.687097996</v>
      </c>
      <c r="BD265" s="13"/>
      <c r="BE265" s="13"/>
      <c r="BF265" s="13"/>
      <c r="BG265" s="13"/>
      <c r="BH265" s="13">
        <f>U265+V265+Z265+AA265+AD265+AE265+AH265+AI265+AJ265+AL265+AN265+AP265+AR265+AT265+AV265</f>
        <v>31315170.573386997</v>
      </c>
      <c r="BI265" s="13"/>
      <c r="BJ265" s="13"/>
      <c r="BK265" s="13"/>
      <c r="BL265" s="13"/>
    </row>
    <row r="266" spans="1:64" x14ac:dyDescent="0.25">
      <c r="A266" s="1" t="s">
        <v>532</v>
      </c>
      <c r="B266" s="1" t="s">
        <v>533</v>
      </c>
      <c r="C266" s="1"/>
      <c r="D266" s="1" t="s">
        <v>499</v>
      </c>
      <c r="E266" s="1"/>
      <c r="F266" s="4">
        <f>VLOOKUP(A266,[1]Sheet1!$A$6:$C$740,3,FALSE)</f>
        <v>60881226.588698</v>
      </c>
      <c r="G266" s="1"/>
      <c r="H266" s="5">
        <f>UTFUND1516BL</f>
        <v>23974224.534844998</v>
      </c>
      <c r="I266" s="5">
        <f>LTFUND1516BL</f>
        <v>4603000.1372429999</v>
      </c>
      <c r="K266" s="5">
        <f t="shared" si="880"/>
        <v>585940.934519</v>
      </c>
      <c r="L266" s="5">
        <f t="shared" si="894"/>
        <v>585940.934519</v>
      </c>
      <c r="M266" s="5">
        <f>EIF1516BL</f>
        <v>2624110.695911</v>
      </c>
      <c r="Q266" s="5">
        <f>HPF1516BL</f>
        <v>46831.510563000003</v>
      </c>
      <c r="R266" s="5">
        <f>LLFA1516BL</f>
        <v>48728.346539999999</v>
      </c>
      <c r="S266" s="5">
        <f>LDHR1516BL</f>
        <v>842054.46753499995</v>
      </c>
      <c r="T266" s="6">
        <f t="shared" si="941"/>
        <v>32724890.627155997</v>
      </c>
      <c r="U266" s="5">
        <f>LWP1516RSG</f>
        <v>567389.59729599999</v>
      </c>
      <c r="V266" s="5">
        <f>UTFUND1516RSG</f>
        <v>18968109.233720001</v>
      </c>
      <c r="W266" s="5">
        <f>LTFUND1516RSG</f>
        <v>3340978.3705930002</v>
      </c>
      <c r="Y266" s="5">
        <f t="shared" si="881"/>
        <v>814087.63790099998</v>
      </c>
      <c r="Z266" s="5">
        <f t="shared" si="948"/>
        <v>814087.63790099998</v>
      </c>
      <c r="AA266" s="5">
        <f>EIF1516RSG</f>
        <v>2688053.1307029999</v>
      </c>
      <c r="AC266" s="5">
        <f>HPF1516RSG</f>
        <v>63882.633057999999</v>
      </c>
      <c r="AD266" s="5">
        <f>LLFA1516RSG</f>
        <v>66470.096638000003</v>
      </c>
      <c r="AE266" s="5">
        <f>LDHR1516RSG</f>
        <v>1198296.9636609999</v>
      </c>
      <c r="AJ266" s="5">
        <f t="shared" si="895"/>
        <v>-56238</v>
      </c>
      <c r="AK266" s="5">
        <f>VLOOKUP(A266,[2]CTF1516!$A$1:$C$235,3,FALSE)</f>
        <v>629664</v>
      </c>
      <c r="AL266" s="5">
        <f>SUM(AL267:AL268)</f>
        <v>629664.00000001036</v>
      </c>
      <c r="AO266" s="5">
        <f>VLOOKUP(A266,[3]careact_v3!$A$1:$D$154,4,FALSE)</f>
        <v>551086</v>
      </c>
      <c r="AP266" s="5">
        <f t="shared" ref="AP266" si="970">AO266</f>
        <v>551086</v>
      </c>
      <c r="AQ266" s="5">
        <f>VLOOKUP(A266,[3]careact_v3!$A$1:$D$154,3,FALSE)</f>
        <v>342043</v>
      </c>
      <c r="AR266" s="5">
        <f t="shared" ref="AR266" si="971">AQ266</f>
        <v>342043</v>
      </c>
      <c r="AS266" s="5">
        <f>VLOOKUP(A266,[4]FWMA!$A$1:$C$153,3,FALSE)</f>
        <v>17385</v>
      </c>
      <c r="AT266" s="5">
        <f t="shared" ref="AT266" si="972">AS266</f>
        <v>17385</v>
      </c>
      <c r="AU266" s="5">
        <f>VLOOKUP(A266,[5]SUDS2!$A$1:$C$153,3,FALSE)</f>
        <v>9232.5479369999994</v>
      </c>
      <c r="AV266" s="5">
        <f t="shared" ref="AV266" si="973">AU266</f>
        <v>9232.5479369999994</v>
      </c>
      <c r="AW266" s="5">
        <f>VLOOKUP(A266,[6]COFA!$A$1:$C$327,3,FALSE)</f>
        <v>693.23</v>
      </c>
      <c r="AX266" s="5">
        <f t="shared" si="904"/>
        <v>693.23</v>
      </c>
      <c r="AY266" s="6">
        <f t="shared" si="946"/>
        <v>29201133.441507012</v>
      </c>
      <c r="AZ266" s="6">
        <f t="shared" si="947"/>
        <v>61926024.068663009</v>
      </c>
      <c r="BA266" s="26">
        <f>VLOOKUP(A266,[7]Sheet1!$A$1:$P$742,16,FALSE)</f>
        <v>61993886.920727</v>
      </c>
      <c r="BB266" s="26" t="b">
        <f t="shared" si="953"/>
        <v>0</v>
      </c>
      <c r="BC266" s="5">
        <f t="shared" ref="BC266" si="974">BC268</f>
        <v>27981683.353730999</v>
      </c>
      <c r="BD266" s="5">
        <f t="shared" si="906"/>
        <v>4743207.2734249998</v>
      </c>
      <c r="BH266" s="5">
        <f t="shared" ref="BH266" si="975">BH268</f>
        <v>25570378.91357597</v>
      </c>
      <c r="BI266" s="5">
        <f t="shared" si="907"/>
        <v>3630754.5279310392</v>
      </c>
    </row>
    <row r="267" spans="1:64" s="11" customFormat="1" x14ac:dyDescent="0.25">
      <c r="A267" s="8" t="s">
        <v>534</v>
      </c>
      <c r="B267" s="8" t="s">
        <v>535</v>
      </c>
      <c r="C267" s="8" t="s">
        <v>499</v>
      </c>
      <c r="D267" s="8"/>
      <c r="E267" s="8"/>
      <c r="F267" s="37">
        <f>VLOOKUP(A267,[1]Sheet1!$A$6:$C$740,3,FALSE)</f>
        <v>9230572.1598310005</v>
      </c>
      <c r="G267" s="8"/>
      <c r="H267" s="9"/>
      <c r="I267" s="9">
        <f>LTFUND1516BL</f>
        <v>4603000.1372429999</v>
      </c>
      <c r="J267" s="9"/>
      <c r="K267" s="9">
        <f t="shared" si="880"/>
        <v>93375.625618999999</v>
      </c>
      <c r="L267" s="9">
        <f t="shared" si="894"/>
        <v>93375.625618999999</v>
      </c>
      <c r="M267" s="9"/>
      <c r="N267" s="9"/>
      <c r="O267" s="9"/>
      <c r="P267" s="9"/>
      <c r="Q267" s="9">
        <f>HPF1516BL</f>
        <v>46831.510563000003</v>
      </c>
      <c r="R267" s="9"/>
      <c r="S267" s="9"/>
      <c r="T267" s="10">
        <f t="shared" si="941"/>
        <v>4743207.2734249998</v>
      </c>
      <c r="U267" s="9"/>
      <c r="V267" s="9"/>
      <c r="W267" s="9">
        <f>LTFUND1516RSG</f>
        <v>3340978.3705930002</v>
      </c>
      <c r="X267" s="9"/>
      <c r="Y267" s="9">
        <f t="shared" si="881"/>
        <v>129733.114755</v>
      </c>
      <c r="Z267" s="9">
        <f t="shared" si="948"/>
        <v>129733.114755</v>
      </c>
      <c r="AA267" s="9"/>
      <c r="AB267" s="9"/>
      <c r="AC267" s="9">
        <f>HPF1516RSG</f>
        <v>63882.633057999999</v>
      </c>
      <c r="AD267" s="9"/>
      <c r="AE267" s="9"/>
      <c r="AF267" s="9"/>
      <c r="AG267" s="9"/>
      <c r="AH267" s="9"/>
      <c r="AI267" s="9"/>
      <c r="AJ267" s="9"/>
      <c r="AK267" s="9"/>
      <c r="AL267" s="9">
        <f>F267/F266*AK266</f>
        <v>95467.17952503929</v>
      </c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>
        <f t="shared" si="908"/>
        <v>693.23</v>
      </c>
      <c r="AY267" s="10">
        <f t="shared" si="946"/>
        <v>3630754.5279310392</v>
      </c>
      <c r="AZ267" s="10">
        <f t="shared" si="947"/>
        <v>8373961.801356039</v>
      </c>
      <c r="BA267" s="26">
        <f>VLOOKUP(A267,[7]Sheet1!$A$1:$P$742,16,FALSE)</f>
        <v>8373961.8013559999</v>
      </c>
      <c r="BB267" s="26" t="b">
        <f t="shared" si="953"/>
        <v>1</v>
      </c>
      <c r="BC267" s="9"/>
      <c r="BD267" s="9">
        <f>I267+L267+Q267</f>
        <v>4743207.2734249998</v>
      </c>
      <c r="BE267" s="9"/>
      <c r="BF267" s="9"/>
      <c r="BG267" s="9"/>
      <c r="BH267" s="9"/>
      <c r="BI267" s="9">
        <f>W267+Z267+AC267+AH267+AI267+AL267+AN267+AX267</f>
        <v>3630754.5279310392</v>
      </c>
      <c r="BJ267" s="9"/>
      <c r="BK267" s="9"/>
      <c r="BL267" s="9"/>
    </row>
    <row r="268" spans="1:64" s="15" customFormat="1" x14ac:dyDescent="0.25">
      <c r="A268" s="12" t="s">
        <v>536</v>
      </c>
      <c r="B268" s="12" t="s">
        <v>537</v>
      </c>
      <c r="C268" s="12" t="s">
        <v>499</v>
      </c>
      <c r="D268" s="12"/>
      <c r="E268" s="12"/>
      <c r="F268" s="38">
        <f>VLOOKUP(A268,[1]Sheet1!$A$6:$C$740,3,FALSE)</f>
        <v>51650654.428868003</v>
      </c>
      <c r="G268" s="12"/>
      <c r="H268" s="13">
        <f>UTFUND1516BL</f>
        <v>23974224.534844998</v>
      </c>
      <c r="I268" s="13"/>
      <c r="J268" s="13"/>
      <c r="K268" s="13">
        <f t="shared" si="880"/>
        <v>492565.3089</v>
      </c>
      <c r="L268" s="13">
        <f t="shared" si="894"/>
        <v>492565.3089</v>
      </c>
      <c r="M268" s="13">
        <f>EIF1516BL</f>
        <v>2624110.695911</v>
      </c>
      <c r="N268" s="13"/>
      <c r="O268" s="13"/>
      <c r="P268" s="13"/>
      <c r="Q268" s="13"/>
      <c r="R268" s="13">
        <f>LLFA1516BL</f>
        <v>48728.346539999999</v>
      </c>
      <c r="S268" s="13">
        <f>LDHR1516BL</f>
        <v>842054.46753499995</v>
      </c>
      <c r="T268" s="14">
        <f t="shared" si="941"/>
        <v>27981683.353730995</v>
      </c>
      <c r="U268" s="13">
        <f>LWP1516RSG</f>
        <v>567389.59729599999</v>
      </c>
      <c r="V268" s="13">
        <f>UTFUND1516RSG</f>
        <v>18968109.233720001</v>
      </c>
      <c r="W268" s="13"/>
      <c r="X268" s="13"/>
      <c r="Y268" s="13">
        <f t="shared" si="881"/>
        <v>684354.52314599999</v>
      </c>
      <c r="Z268" s="13">
        <f t="shared" si="948"/>
        <v>684354.52314599999</v>
      </c>
      <c r="AA268" s="13">
        <f>EIF1516RSG</f>
        <v>2688053.1307029999</v>
      </c>
      <c r="AB268" s="13"/>
      <c r="AC268" s="13"/>
      <c r="AD268" s="13">
        <f>LLFA1516RSG</f>
        <v>66470.096638000003</v>
      </c>
      <c r="AE268" s="13">
        <f>LDHR1516RSG</f>
        <v>1198296.9636609999</v>
      </c>
      <c r="AF268" s="13"/>
      <c r="AG268" s="13"/>
      <c r="AH268" s="13"/>
      <c r="AI268" s="13"/>
      <c r="AJ268" s="13">
        <f t="shared" si="895"/>
        <v>-56238</v>
      </c>
      <c r="AK268" s="13"/>
      <c r="AL268" s="13">
        <f>F268/F266*AK266</f>
        <v>534196.82047497109</v>
      </c>
      <c r="AM268" s="13"/>
      <c r="AN268" s="13"/>
      <c r="AO268" s="13"/>
      <c r="AP268" s="13">
        <f t="shared" ref="AP268" si="976">AO266</f>
        <v>551086</v>
      </c>
      <c r="AQ268" s="13"/>
      <c r="AR268" s="13">
        <f t="shared" ref="AR268" si="977">AQ266</f>
        <v>342043</v>
      </c>
      <c r="AS268" s="13"/>
      <c r="AT268" s="13">
        <f t="shared" ref="AT268" si="978">AS266</f>
        <v>17385</v>
      </c>
      <c r="AU268" s="13"/>
      <c r="AV268" s="13">
        <f t="shared" ref="AV268" si="979">AU266</f>
        <v>9232.5479369999994</v>
      </c>
      <c r="AW268" s="13"/>
      <c r="AX268" s="13"/>
      <c r="AY268" s="14">
        <f t="shared" si="946"/>
        <v>25570378.91357597</v>
      </c>
      <c r="AZ268" s="14">
        <f t="shared" si="947"/>
        <v>53552062.267306969</v>
      </c>
      <c r="BA268" s="26">
        <f>VLOOKUP(A268,[7]Sheet1!$A$1:$P$742,16,FALSE)</f>
        <v>53619925.119370997</v>
      </c>
      <c r="BB268" s="26" t="b">
        <f t="shared" si="953"/>
        <v>0</v>
      </c>
      <c r="BC268" s="13">
        <f>H268+L268+M268+R268+S268</f>
        <v>27981683.353730999</v>
      </c>
      <c r="BD268" s="13"/>
      <c r="BE268" s="13"/>
      <c r="BF268" s="13"/>
      <c r="BG268" s="13"/>
      <c r="BH268" s="13">
        <f>U268+V268+Z268+AA268+AD268+AE268+AH268+AI268+AJ268+AL268+AN268+AP268+AR268+AT268+AV268</f>
        <v>25570378.91357597</v>
      </c>
      <c r="BI268" s="13"/>
      <c r="BJ268" s="13"/>
      <c r="BK268" s="13"/>
      <c r="BL268" s="13"/>
    </row>
    <row r="269" spans="1:64" x14ac:dyDescent="0.25">
      <c r="A269" s="1" t="s">
        <v>538</v>
      </c>
      <c r="B269" s="1" t="s">
        <v>539</v>
      </c>
      <c r="C269" s="1"/>
      <c r="D269" s="1" t="s">
        <v>499</v>
      </c>
      <c r="E269" s="1"/>
      <c r="F269" s="4">
        <f>VLOOKUP(A269,[1]Sheet1!$A$6:$C$740,3,FALSE)</f>
        <v>68244299.879815996</v>
      </c>
      <c r="G269" s="1"/>
      <c r="H269" s="5">
        <f>UTFUND1516BL</f>
        <v>26139150.633230999</v>
      </c>
      <c r="I269" s="5">
        <f>LTFUND1516BL</f>
        <v>5626390.5198529996</v>
      </c>
      <c r="K269" s="5">
        <f t="shared" si="880"/>
        <v>747324.73558500002</v>
      </c>
      <c r="L269" s="5">
        <f t="shared" si="894"/>
        <v>747324.73558500002</v>
      </c>
      <c r="M269" s="5">
        <f>EIF1516BL</f>
        <v>2860129.199581</v>
      </c>
      <c r="Q269" s="5">
        <f>HPF1516BL</f>
        <v>43117.115561999999</v>
      </c>
      <c r="R269" s="5">
        <f>LLFA1516BL</f>
        <v>48230.271448</v>
      </c>
      <c r="S269" s="5">
        <f>LDHR1516BL</f>
        <v>541043.61556499999</v>
      </c>
      <c r="T269" s="6">
        <f t="shared" si="941"/>
        <v>36005386.090824999</v>
      </c>
      <c r="U269" s="5">
        <f>LWP1516RSG</f>
        <v>667999.93460699997</v>
      </c>
      <c r="V269" s="5">
        <f>UTFUND1516RSG</f>
        <v>20631598.135690998</v>
      </c>
      <c r="W269" s="5">
        <f>LTFUND1516RSG</f>
        <v>4083781.9836769998</v>
      </c>
      <c r="Y269" s="5">
        <f t="shared" si="881"/>
        <v>1038309.1415800001</v>
      </c>
      <c r="Z269" s="5">
        <f t="shared" si="948"/>
        <v>1038309.1415800001</v>
      </c>
      <c r="AA269" s="5">
        <f>EIF1516RSG</f>
        <v>2929822.7628629999</v>
      </c>
      <c r="AC269" s="5">
        <f>HPF1516RSG</f>
        <v>58815.845117999997</v>
      </c>
      <c r="AD269" s="5">
        <f>LLFA1516RSG</f>
        <v>65790.674866999994</v>
      </c>
      <c r="AE269" s="5">
        <f>LDHR1516RSG</f>
        <v>769939.41215900006</v>
      </c>
      <c r="AJ269" s="5">
        <f t="shared" si="895"/>
        <v>-100277</v>
      </c>
      <c r="AO269" s="5">
        <f>VLOOKUP(A269,[3]careact_v3!$A$1:$D$154,4,FALSE)</f>
        <v>646740</v>
      </c>
      <c r="AP269" s="5">
        <f t="shared" ref="AP269" si="980">AO269</f>
        <v>646740</v>
      </c>
      <c r="AQ269" s="5">
        <f>VLOOKUP(A269,[3]careact_v3!$A$1:$D$154,3,FALSE)</f>
        <v>388173</v>
      </c>
      <c r="AR269" s="5">
        <f t="shared" ref="AR269" si="981">AQ269</f>
        <v>388173</v>
      </c>
      <c r="AS269" s="5">
        <f>VLOOKUP(A269,[4]FWMA!$A$1:$C$153,3,FALSE)</f>
        <v>14543</v>
      </c>
      <c r="AT269" s="5">
        <f t="shared" ref="AT269" si="982">AS269</f>
        <v>14543</v>
      </c>
      <c r="AU269" s="5">
        <f>VLOOKUP(A269,[5]SUDS2!$A$1:$C$153,3,FALSE)</f>
        <v>9232.5479369999994</v>
      </c>
      <c r="AV269" s="5">
        <f t="shared" ref="AV269" si="983">AU269</f>
        <v>9232.5479369999994</v>
      </c>
      <c r="AW269" s="5">
        <f>VLOOKUP(A269,[6]COFA!$A$1:$C$327,3,FALSE)</f>
        <v>693.23</v>
      </c>
      <c r="AX269" s="5">
        <f t="shared" si="904"/>
        <v>693.23</v>
      </c>
      <c r="AY269" s="6">
        <f t="shared" si="946"/>
        <v>31205162.668498997</v>
      </c>
      <c r="AZ269" s="6">
        <f t="shared" si="947"/>
        <v>67210548.759323999</v>
      </c>
      <c r="BA269" s="26">
        <f>VLOOKUP(A269,[7]Sheet1!$A$1:$P$742,16,FALSE)</f>
        <v>67278411.611386001</v>
      </c>
      <c r="BB269" s="26" t="b">
        <f t="shared" si="953"/>
        <v>0</v>
      </c>
      <c r="BC269" s="5">
        <f t="shared" ref="BC269" si="984">BC271</f>
        <v>30205316.587388001</v>
      </c>
      <c r="BD269" s="5">
        <f t="shared" si="906"/>
        <v>5800069.5034370003</v>
      </c>
      <c r="BH269" s="5">
        <f t="shared" ref="BH269" si="985">BH271</f>
        <v>26880473.116312996</v>
      </c>
      <c r="BI269" s="5">
        <f t="shared" si="907"/>
        <v>4324689.5521860002</v>
      </c>
    </row>
    <row r="270" spans="1:64" s="11" customFormat="1" x14ac:dyDescent="0.25">
      <c r="A270" s="8" t="s">
        <v>540</v>
      </c>
      <c r="B270" s="8" t="s">
        <v>541</v>
      </c>
      <c r="C270" s="8" t="s">
        <v>499</v>
      </c>
      <c r="D270" s="8"/>
      <c r="E270" s="8"/>
      <c r="F270" s="37">
        <f>VLOOKUP(A270,[1]Sheet1!$A$6:$C$740,3,FALSE)</f>
        <v>11356019.691478999</v>
      </c>
      <c r="G270" s="8"/>
      <c r="H270" s="9"/>
      <c r="I270" s="9">
        <f>LTFUND1516BL</f>
        <v>5626390.5198529996</v>
      </c>
      <c r="J270" s="9"/>
      <c r="K270" s="9">
        <f t="shared" si="880"/>
        <v>130561.868022</v>
      </c>
      <c r="L270" s="9">
        <f t="shared" si="894"/>
        <v>130561.868022</v>
      </c>
      <c r="M270" s="9"/>
      <c r="N270" s="9"/>
      <c r="O270" s="9"/>
      <c r="P270" s="9"/>
      <c r="Q270" s="9">
        <f>HPF1516BL</f>
        <v>43117.115561999999</v>
      </c>
      <c r="R270" s="9"/>
      <c r="S270" s="9"/>
      <c r="T270" s="10">
        <f t="shared" si="941"/>
        <v>5800069.5034370003</v>
      </c>
      <c r="U270" s="9"/>
      <c r="V270" s="9"/>
      <c r="W270" s="9">
        <f>LTFUND1516RSG</f>
        <v>4083781.9836769998</v>
      </c>
      <c r="X270" s="9"/>
      <c r="Y270" s="9">
        <f t="shared" si="881"/>
        <v>181398.493391</v>
      </c>
      <c r="Z270" s="9">
        <f t="shared" si="948"/>
        <v>181398.493391</v>
      </c>
      <c r="AA270" s="9"/>
      <c r="AB270" s="9"/>
      <c r="AC270" s="9">
        <f>HPF1516RSG</f>
        <v>58815.845117999997</v>
      </c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>
        <f t="shared" si="908"/>
        <v>693.23</v>
      </c>
      <c r="AY270" s="10">
        <f t="shared" si="946"/>
        <v>4324689.5521860002</v>
      </c>
      <c r="AZ270" s="10">
        <f t="shared" si="947"/>
        <v>10124759.055623</v>
      </c>
      <c r="BA270" s="26">
        <f>VLOOKUP(A270,[7]Sheet1!$A$1:$P$742,16,FALSE)</f>
        <v>10124759.055624001</v>
      </c>
      <c r="BB270" s="26" t="b">
        <f t="shared" si="953"/>
        <v>1</v>
      </c>
      <c r="BC270" s="9"/>
      <c r="BD270" s="9">
        <f>I270+L270+Q270</f>
        <v>5800069.5034370003</v>
      </c>
      <c r="BE270" s="9"/>
      <c r="BF270" s="9"/>
      <c r="BG270" s="9"/>
      <c r="BH270" s="9"/>
      <c r="BI270" s="9">
        <f>W270+Z270+AC270+AH270+AI270+AL270+AN270+AX270</f>
        <v>4324689.5521860002</v>
      </c>
      <c r="BJ270" s="9"/>
      <c r="BK270" s="9"/>
      <c r="BL270" s="9"/>
    </row>
    <row r="271" spans="1:64" s="15" customFormat="1" x14ac:dyDescent="0.25">
      <c r="A271" s="12" t="s">
        <v>542</v>
      </c>
      <c r="B271" s="12" t="s">
        <v>543</v>
      </c>
      <c r="C271" s="12" t="s">
        <v>499</v>
      </c>
      <c r="D271" s="12"/>
      <c r="E271" s="12"/>
      <c r="F271" s="38">
        <f>VLOOKUP(A271,[1]Sheet1!$A$6:$C$740,3,FALSE)</f>
        <v>56888280.188336998</v>
      </c>
      <c r="G271" s="12"/>
      <c r="H271" s="13">
        <f>UTFUND1516BL</f>
        <v>26139150.633230999</v>
      </c>
      <c r="I271" s="13"/>
      <c r="J271" s="13"/>
      <c r="K271" s="13">
        <f t="shared" si="880"/>
        <v>616762.86756299995</v>
      </c>
      <c r="L271" s="13">
        <f t="shared" si="894"/>
        <v>616762.86756299995</v>
      </c>
      <c r="M271" s="13">
        <f>EIF1516BL</f>
        <v>2860129.199581</v>
      </c>
      <c r="N271" s="13"/>
      <c r="O271" s="13"/>
      <c r="P271" s="13"/>
      <c r="Q271" s="13"/>
      <c r="R271" s="13">
        <f>LLFA1516BL</f>
        <v>48230.271448</v>
      </c>
      <c r="S271" s="13">
        <f>LDHR1516BL</f>
        <v>541043.61556499999</v>
      </c>
      <c r="T271" s="14">
        <f t="shared" si="941"/>
        <v>30205316.587388001</v>
      </c>
      <c r="U271" s="13">
        <f>LWP1516RSG</f>
        <v>667999.93460699997</v>
      </c>
      <c r="V271" s="13">
        <f>UTFUND1516RSG</f>
        <v>20631598.135690998</v>
      </c>
      <c r="W271" s="13"/>
      <c r="X271" s="13"/>
      <c r="Y271" s="13">
        <f t="shared" si="881"/>
        <v>856910.64818899997</v>
      </c>
      <c r="Z271" s="13">
        <f t="shared" si="948"/>
        <v>856910.64818899997</v>
      </c>
      <c r="AA271" s="13">
        <f>EIF1516RSG</f>
        <v>2929822.7628629999</v>
      </c>
      <c r="AB271" s="13"/>
      <c r="AC271" s="13"/>
      <c r="AD271" s="13">
        <f>LLFA1516RSG</f>
        <v>65790.674866999994</v>
      </c>
      <c r="AE271" s="13">
        <f>LDHR1516RSG</f>
        <v>769939.41215900006</v>
      </c>
      <c r="AF271" s="13"/>
      <c r="AG271" s="13"/>
      <c r="AH271" s="13"/>
      <c r="AI271" s="13"/>
      <c r="AJ271" s="13">
        <f t="shared" si="895"/>
        <v>-100277</v>
      </c>
      <c r="AK271" s="13"/>
      <c r="AL271" s="13"/>
      <c r="AM271" s="13"/>
      <c r="AN271" s="13"/>
      <c r="AO271" s="13"/>
      <c r="AP271" s="13">
        <f t="shared" ref="AP271" si="986">AO269</f>
        <v>646740</v>
      </c>
      <c r="AQ271" s="13"/>
      <c r="AR271" s="13">
        <f t="shared" ref="AR271" si="987">AQ269</f>
        <v>388173</v>
      </c>
      <c r="AS271" s="13"/>
      <c r="AT271" s="13">
        <f t="shared" ref="AT271" si="988">AS269</f>
        <v>14543</v>
      </c>
      <c r="AU271" s="13"/>
      <c r="AV271" s="13">
        <f t="shared" ref="AV271" si="989">AU269</f>
        <v>9232.5479369999994</v>
      </c>
      <c r="AW271" s="13"/>
      <c r="AX271" s="13"/>
      <c r="AY271" s="14">
        <f t="shared" si="946"/>
        <v>26880473.116312996</v>
      </c>
      <c r="AZ271" s="14">
        <f t="shared" si="947"/>
        <v>57085789.703700997</v>
      </c>
      <c r="BA271" s="26">
        <f>VLOOKUP(A271,[7]Sheet1!$A$1:$P$742,16,FALSE)</f>
        <v>57153652.555762999</v>
      </c>
      <c r="BB271" s="26" t="b">
        <f t="shared" si="953"/>
        <v>0</v>
      </c>
      <c r="BC271" s="13">
        <f>H271+L271+M271+R271+S271</f>
        <v>30205316.587388001</v>
      </c>
      <c r="BD271" s="13"/>
      <c r="BE271" s="13"/>
      <c r="BF271" s="13"/>
      <c r="BG271" s="13"/>
      <c r="BH271" s="13">
        <f>U271+V271+Z271+AA271+AD271+AE271+AH271+AI271+AJ271+AL271+AN271+AP271+AR271+AT271+AV271</f>
        <v>26880473.116312996</v>
      </c>
      <c r="BI271" s="13"/>
      <c r="BJ271" s="13"/>
      <c r="BK271" s="13"/>
      <c r="BL271" s="13"/>
    </row>
    <row r="272" spans="1:64" x14ac:dyDescent="0.25">
      <c r="A272" s="1" t="s">
        <v>544</v>
      </c>
      <c r="B272" s="1" t="s">
        <v>545</v>
      </c>
      <c r="C272" s="1"/>
      <c r="D272" s="1" t="s">
        <v>499</v>
      </c>
      <c r="E272" s="1"/>
      <c r="F272" s="4">
        <f>VLOOKUP(A272,[1]Sheet1!$A$6:$C$740,3,FALSE)</f>
        <v>92471588.391794994</v>
      </c>
      <c r="G272" s="1"/>
      <c r="H272" s="5">
        <f>UTFUND1516BL</f>
        <v>33241268.911741</v>
      </c>
      <c r="I272" s="5">
        <f>LTFUND1516BL</f>
        <v>8523531.6178060006</v>
      </c>
      <c r="K272" s="5">
        <f t="shared" si="880"/>
        <v>1496922.353841</v>
      </c>
      <c r="L272" s="5">
        <f t="shared" si="894"/>
        <v>1496922.353841</v>
      </c>
      <c r="M272" s="5">
        <f>EIF1516BL</f>
        <v>3444270.0015420001</v>
      </c>
      <c r="Q272" s="5">
        <f>HPF1516BL</f>
        <v>46831.510563000003</v>
      </c>
      <c r="R272" s="5">
        <f>LLFA1516BL</f>
        <v>67406.162505999993</v>
      </c>
      <c r="S272" s="5">
        <f>LDHR1516BL</f>
        <v>1491602.496792</v>
      </c>
      <c r="T272" s="6">
        <f t="shared" si="941"/>
        <v>48311833.054790996</v>
      </c>
      <c r="U272" s="5">
        <f>LWP1516RSG</f>
        <v>500674.68498100003</v>
      </c>
      <c r="V272" s="5">
        <f>UTFUND1516RSG</f>
        <v>26586114.671771001</v>
      </c>
      <c r="W272" s="5">
        <f>LTFUND1516RSG</f>
        <v>6186603.069104</v>
      </c>
      <c r="Y272" s="5">
        <f t="shared" si="881"/>
        <v>2079776.1538190001</v>
      </c>
      <c r="Z272" s="5">
        <f t="shared" si="948"/>
        <v>2079776.1538190001</v>
      </c>
      <c r="AA272" s="5">
        <f>EIF1516RSG</f>
        <v>3528197.4861280001</v>
      </c>
      <c r="AC272" s="5">
        <f>HPF1516RSG</f>
        <v>63882.633057999999</v>
      </c>
      <c r="AD272" s="5">
        <f>LLFA1516RSG</f>
        <v>91948.413067000001</v>
      </c>
      <c r="AE272" s="5">
        <f>LDHR1516RSG</f>
        <v>2122645.0447180001</v>
      </c>
      <c r="AF272" s="5">
        <f>RURAL1516RSG</f>
        <v>356985.05882400001</v>
      </c>
      <c r="AG272" s="5">
        <f>CTFREEZE21516RSG</f>
        <v>2876211</v>
      </c>
      <c r="AH272" s="5">
        <f t="shared" ref="AH272:AH274" si="990">AG272</f>
        <v>2876211</v>
      </c>
      <c r="AK272" s="5">
        <f>VLOOKUP(A272,[2]CTF1516!$A$1:$C$235,3,FALSE)</f>
        <v>1465929</v>
      </c>
      <c r="AL272" s="5">
        <f>SUM(AL273:AL274)</f>
        <v>1465929</v>
      </c>
      <c r="AO272" s="5">
        <f>VLOOKUP(A272,[3]careact_v3!$A$1:$D$154,4,FALSE)</f>
        <v>1106395</v>
      </c>
      <c r="AP272" s="5">
        <f t="shared" ref="AP272" si="991">AO272</f>
        <v>1106395</v>
      </c>
      <c r="AQ272" s="5">
        <f>VLOOKUP(A272,[3]careact_v3!$A$1:$D$154,3,FALSE)</f>
        <v>787981</v>
      </c>
      <c r="AR272" s="5">
        <f t="shared" ref="AR272" si="992">AQ272</f>
        <v>787981</v>
      </c>
      <c r="AS272" s="5">
        <f>VLOOKUP(A272,[4]FWMA!$A$1:$C$153,3,FALSE)</f>
        <v>122683</v>
      </c>
      <c r="AT272" s="5">
        <f t="shared" ref="AT272" si="993">AS272</f>
        <v>122683</v>
      </c>
      <c r="AU272" s="5">
        <f>VLOOKUP(A272,[5]SUDS2!$A$1:$C$153,3,FALSE)</f>
        <v>18465.095870000001</v>
      </c>
      <c r="AV272" s="5">
        <f t="shared" ref="AV272" si="994">AU272</f>
        <v>18465.095870000001</v>
      </c>
      <c r="AW272" s="5">
        <f>VLOOKUP(A272,[6]COFA!$A$1:$C$327,3,FALSE)</f>
        <v>693.23</v>
      </c>
      <c r="AX272" s="5">
        <f t="shared" si="904"/>
        <v>693.23</v>
      </c>
      <c r="AY272" s="6">
        <f t="shared" si="946"/>
        <v>47538199.482516006</v>
      </c>
      <c r="AZ272" s="6">
        <f t="shared" si="947"/>
        <v>95850032.537306994</v>
      </c>
      <c r="BA272" s="26">
        <f>VLOOKUP(A272,[7]Sheet1!$A$1:$P$742,16,FALSE)</f>
        <v>95932909.191439003</v>
      </c>
      <c r="BB272" s="26" t="b">
        <f t="shared" si="953"/>
        <v>0</v>
      </c>
      <c r="BC272" s="5">
        <f t="shared" ref="BC272" si="995">BC274</f>
        <v>39463175.468730003</v>
      </c>
      <c r="BD272" s="5">
        <f t="shared" si="906"/>
        <v>8848657.5860619992</v>
      </c>
      <c r="BH272" s="5">
        <f t="shared" ref="BH272" si="996">BH274</f>
        <v>40065026.13334541</v>
      </c>
      <c r="BI272" s="5">
        <f t="shared" si="907"/>
        <v>7473173.3491705954</v>
      </c>
    </row>
    <row r="273" spans="1:64" s="11" customFormat="1" x14ac:dyDescent="0.25">
      <c r="A273" s="8" t="s">
        <v>546</v>
      </c>
      <c r="B273" s="8" t="s">
        <v>547</v>
      </c>
      <c r="C273" s="8" t="s">
        <v>499</v>
      </c>
      <c r="D273" s="8"/>
      <c r="E273" s="8"/>
      <c r="F273" s="37">
        <f>VLOOKUP(A273,[1]Sheet1!$A$6:$C$740,3,FALSE)</f>
        <v>17789685.969239999</v>
      </c>
      <c r="G273" s="8"/>
      <c r="H273" s="9"/>
      <c r="I273" s="9">
        <f>LTFUND1516BL</f>
        <v>8523531.6178060006</v>
      </c>
      <c r="J273" s="9"/>
      <c r="K273" s="9">
        <f t="shared" si="880"/>
        <v>278294.45769299997</v>
      </c>
      <c r="L273" s="9">
        <f t="shared" si="894"/>
        <v>278294.45769299997</v>
      </c>
      <c r="M273" s="9"/>
      <c r="N273" s="9"/>
      <c r="O273" s="9"/>
      <c r="P273" s="9"/>
      <c r="Q273" s="9">
        <f>HPF1516BL</f>
        <v>46831.510563000003</v>
      </c>
      <c r="R273" s="9"/>
      <c r="S273" s="9"/>
      <c r="T273" s="10">
        <f t="shared" si="941"/>
        <v>8848657.5860619992</v>
      </c>
      <c r="U273" s="9"/>
      <c r="V273" s="9"/>
      <c r="W273" s="9">
        <f>LTFUND1516RSG</f>
        <v>6186603.069104</v>
      </c>
      <c r="X273" s="9"/>
      <c r="Y273" s="9">
        <f t="shared" si="881"/>
        <v>386653.43954799999</v>
      </c>
      <c r="Z273" s="9">
        <f t="shared" si="948"/>
        <v>386653.43954799999</v>
      </c>
      <c r="AA273" s="9"/>
      <c r="AB273" s="9"/>
      <c r="AC273" s="9">
        <f>HPF1516RSG</f>
        <v>63882.633057999999</v>
      </c>
      <c r="AD273" s="9"/>
      <c r="AE273" s="9"/>
      <c r="AF273" s="9">
        <f>RURAL1516RSG</f>
        <v>75954.267835000006</v>
      </c>
      <c r="AG273" s="9">
        <f>CTFREEZE21516RSG</f>
        <v>553325.527994</v>
      </c>
      <c r="AH273" s="9">
        <f t="shared" si="990"/>
        <v>553325.527994</v>
      </c>
      <c r="AI273" s="9"/>
      <c r="AJ273" s="9"/>
      <c r="AK273" s="9"/>
      <c r="AL273" s="9">
        <f>F273/F272*AK272</f>
        <v>282015.44946659484</v>
      </c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>
        <f t="shared" si="908"/>
        <v>693.23</v>
      </c>
      <c r="AY273" s="10">
        <f t="shared" si="946"/>
        <v>7473173.3491705954</v>
      </c>
      <c r="AZ273" s="10">
        <f t="shared" si="947"/>
        <v>16321830.935232595</v>
      </c>
      <c r="BA273" s="26">
        <f>VLOOKUP(A273,[7]Sheet1!$A$1:$P$742,16,FALSE)</f>
        <v>16321830.935232</v>
      </c>
      <c r="BB273" s="26" t="b">
        <f t="shared" si="953"/>
        <v>1</v>
      </c>
      <c r="BC273" s="9"/>
      <c r="BD273" s="9">
        <f>I273+L273+Q273</f>
        <v>8848657.5860619992</v>
      </c>
      <c r="BE273" s="9"/>
      <c r="BF273" s="9"/>
      <c r="BG273" s="9"/>
      <c r="BH273" s="9"/>
      <c r="BI273" s="9">
        <f>W273+Z273+AC273+AH273+AI273+AL273+AN273+AX273</f>
        <v>7473173.3491705954</v>
      </c>
      <c r="BJ273" s="9"/>
      <c r="BK273" s="9"/>
      <c r="BL273" s="9"/>
    </row>
    <row r="274" spans="1:64" s="15" customFormat="1" x14ac:dyDescent="0.25">
      <c r="A274" s="12" t="s">
        <v>548</v>
      </c>
      <c r="B274" s="12" t="s">
        <v>549</v>
      </c>
      <c r="C274" s="12" t="s">
        <v>499</v>
      </c>
      <c r="D274" s="12"/>
      <c r="E274" s="12"/>
      <c r="F274" s="38">
        <f>VLOOKUP(A274,[1]Sheet1!$A$6:$C$740,3,FALSE)</f>
        <v>74681902.422555</v>
      </c>
      <c r="G274" s="12"/>
      <c r="H274" s="13">
        <f>UTFUND1516BL</f>
        <v>33241268.911741</v>
      </c>
      <c r="I274" s="13"/>
      <c r="J274" s="13"/>
      <c r="K274" s="13">
        <f t="shared" si="880"/>
        <v>1218627.8961489999</v>
      </c>
      <c r="L274" s="13">
        <f t="shared" si="894"/>
        <v>1218627.8961489999</v>
      </c>
      <c r="M274" s="13">
        <f>EIF1516BL</f>
        <v>3444270.0015420001</v>
      </c>
      <c r="N274" s="13"/>
      <c r="O274" s="13"/>
      <c r="P274" s="13"/>
      <c r="Q274" s="13"/>
      <c r="R274" s="13">
        <f>LLFA1516BL</f>
        <v>67406.162505999993</v>
      </c>
      <c r="S274" s="13">
        <f>LDHR1516BL</f>
        <v>1491602.496792</v>
      </c>
      <c r="T274" s="14">
        <f t="shared" si="941"/>
        <v>39463175.468729995</v>
      </c>
      <c r="U274" s="13">
        <f>LWP1516RSG</f>
        <v>500674.68498100003</v>
      </c>
      <c r="V274" s="13">
        <f>UTFUND1516RSG</f>
        <v>26586114.671771001</v>
      </c>
      <c r="W274" s="13"/>
      <c r="X274" s="13"/>
      <c r="Y274" s="13">
        <f t="shared" si="881"/>
        <v>1693122.7142709999</v>
      </c>
      <c r="Z274" s="13">
        <f t="shared" si="948"/>
        <v>1693122.7142709999</v>
      </c>
      <c r="AA274" s="13">
        <f>EIF1516RSG</f>
        <v>3528197.4861280001</v>
      </c>
      <c r="AB274" s="13"/>
      <c r="AC274" s="13"/>
      <c r="AD274" s="13">
        <f>LLFA1516RSG</f>
        <v>91948.413067000001</v>
      </c>
      <c r="AE274" s="13">
        <f>LDHR1516RSG</f>
        <v>2122645.0447180001</v>
      </c>
      <c r="AF274" s="13">
        <f>RURAL1516RSG</f>
        <v>281030.790989</v>
      </c>
      <c r="AG274" s="13">
        <f>CTFREEZE21516RSG</f>
        <v>2322885.4720059996</v>
      </c>
      <c r="AH274" s="13">
        <f t="shared" si="990"/>
        <v>2322885.4720059996</v>
      </c>
      <c r="AI274" s="13"/>
      <c r="AJ274" s="13"/>
      <c r="AK274" s="13"/>
      <c r="AL274" s="13">
        <f>F274/F272*AK272</f>
        <v>1183913.5505334053</v>
      </c>
      <c r="AM274" s="13"/>
      <c r="AN274" s="13"/>
      <c r="AO274" s="13"/>
      <c r="AP274" s="13">
        <f t="shared" ref="AP274" si="997">AO272</f>
        <v>1106395</v>
      </c>
      <c r="AQ274" s="13"/>
      <c r="AR274" s="13">
        <f t="shared" ref="AR274" si="998">AQ272</f>
        <v>787981</v>
      </c>
      <c r="AS274" s="13"/>
      <c r="AT274" s="13">
        <f t="shared" ref="AT274" si="999">AS272</f>
        <v>122683</v>
      </c>
      <c r="AU274" s="13"/>
      <c r="AV274" s="13">
        <f t="shared" ref="AV274" si="1000">AU272</f>
        <v>18465.095870000001</v>
      </c>
      <c r="AW274" s="13"/>
      <c r="AX274" s="13"/>
      <c r="AY274" s="14">
        <f t="shared" si="946"/>
        <v>40065026.13334541</v>
      </c>
      <c r="AZ274" s="14">
        <f t="shared" si="947"/>
        <v>79528201.602075398</v>
      </c>
      <c r="BA274" s="26">
        <f>VLOOKUP(A274,[7]Sheet1!$A$1:$P$742,16,FALSE)</f>
        <v>79611078.256207004</v>
      </c>
      <c r="BB274" s="26" t="b">
        <f t="shared" si="953"/>
        <v>0</v>
      </c>
      <c r="BC274" s="13">
        <f>H274+L274+M274+R274+S274</f>
        <v>39463175.468730003</v>
      </c>
      <c r="BD274" s="13"/>
      <c r="BE274" s="13"/>
      <c r="BF274" s="13"/>
      <c r="BG274" s="13"/>
      <c r="BH274" s="13">
        <f>U274+V274+Z274+AA274+AD274+AE274+AH274+AI274+AJ274+AL274+AN274+AP274+AR274+AT274+AV274</f>
        <v>40065026.13334541</v>
      </c>
      <c r="BI274" s="13"/>
      <c r="BJ274" s="13"/>
      <c r="BK274" s="13"/>
      <c r="BL274" s="13"/>
    </row>
    <row r="275" spans="1:64" x14ac:dyDescent="0.25">
      <c r="A275" s="1" t="s">
        <v>550</v>
      </c>
      <c r="B275" s="1" t="s">
        <v>551</v>
      </c>
      <c r="C275" s="1"/>
      <c r="D275" s="1" t="s">
        <v>499</v>
      </c>
      <c r="E275" s="1"/>
      <c r="F275" s="4">
        <f>VLOOKUP(A275,[1]Sheet1!$A$6:$C$740,3,FALSE)</f>
        <v>144181011.162301</v>
      </c>
      <c r="G275" s="1"/>
      <c r="H275" s="5">
        <f>UTFUND1516BL</f>
        <v>54485411.523071997</v>
      </c>
      <c r="I275" s="5">
        <f>LTFUND1516BL</f>
        <v>11053286.595675999</v>
      </c>
      <c r="K275" s="5">
        <f t="shared" si="880"/>
        <v>800450.67012899998</v>
      </c>
      <c r="L275" s="5">
        <f t="shared" si="894"/>
        <v>800450.67012899998</v>
      </c>
      <c r="M275" s="5">
        <f>EIF1516BL</f>
        <v>4424603.1280990001</v>
      </c>
      <c r="Q275" s="5">
        <f>HPF1516BL</f>
        <v>27433.561027</v>
      </c>
      <c r="R275" s="5">
        <f>LLFA1516BL</f>
        <v>80397.621165999997</v>
      </c>
      <c r="S275" s="5">
        <f>LDHR1516BL</f>
        <v>3173393.3073689998</v>
      </c>
      <c r="T275" s="6">
        <f t="shared" si="941"/>
        <v>74044976.406537995</v>
      </c>
      <c r="U275" s="5">
        <f>LWP1516RSG</f>
        <v>1331516.92105</v>
      </c>
      <c r="V275" s="5">
        <f>UTFUND1516RSG</f>
        <v>43066152.399573997</v>
      </c>
      <c r="W275" s="5">
        <f>LTFUND1516RSG</f>
        <v>8022765.6613180004</v>
      </c>
      <c r="Y275" s="5">
        <f t="shared" si="881"/>
        <v>1112120.619864</v>
      </c>
      <c r="Z275" s="5">
        <f t="shared" si="948"/>
        <v>1112120.619864</v>
      </c>
      <c r="AA275" s="5">
        <f>EIF1516RSG</f>
        <v>4532418.6624980001</v>
      </c>
      <c r="AC275" s="5">
        <f>HPF1516RSG</f>
        <v>37421.985570999997</v>
      </c>
      <c r="AD275" s="5">
        <f>LLFA1516RSG</f>
        <v>109669.997605</v>
      </c>
      <c r="AE275" s="5">
        <f>LDHR1516RSG</f>
        <v>4515940.1337259999</v>
      </c>
      <c r="AO275" s="5">
        <f>VLOOKUP(A275,[3]careact_v3!$A$1:$D$154,4,FALSE)</f>
        <v>1111732</v>
      </c>
      <c r="AP275" s="5">
        <f t="shared" ref="AP275" si="1001">AO275</f>
        <v>1111732</v>
      </c>
      <c r="AQ275" s="5">
        <f>VLOOKUP(A275,[3]careact_v3!$A$1:$D$154,3,FALSE)</f>
        <v>469458</v>
      </c>
      <c r="AR275" s="5">
        <f t="shared" ref="AR275" si="1002">AQ275</f>
        <v>469458</v>
      </c>
      <c r="AS275" s="5">
        <f>VLOOKUP(A275,[4]FWMA!$A$1:$C$153,3,FALSE)</f>
        <v>195636</v>
      </c>
      <c r="AT275" s="5">
        <f t="shared" ref="AT275" si="1003">AS275</f>
        <v>195636</v>
      </c>
      <c r="AU275" s="5">
        <f>VLOOKUP(A275,[5]SUDS2!$A$1:$C$153,3,FALSE)</f>
        <v>9232.5479369999994</v>
      </c>
      <c r="AV275" s="5">
        <f t="shared" ref="AV275" si="1004">AU275</f>
        <v>9232.5479369999994</v>
      </c>
      <c r="AW275" s="5">
        <f>VLOOKUP(A275,[6]COFA!$A$1:$C$327,3,FALSE)</f>
        <v>693.23</v>
      </c>
      <c r="AX275" s="5">
        <f t="shared" si="904"/>
        <v>693.23</v>
      </c>
      <c r="AY275" s="6">
        <f t="shared" si="946"/>
        <v>64514758.159142993</v>
      </c>
      <c r="AZ275" s="6">
        <f t="shared" si="947"/>
        <v>138559734.56568098</v>
      </c>
      <c r="BA275" s="26">
        <f>VLOOKUP(A275,[7]Sheet1!$A$1:$P$742,16,FALSE)</f>
        <v>138627597.41774201</v>
      </c>
      <c r="BB275" s="26" t="b">
        <f t="shared" si="953"/>
        <v>0</v>
      </c>
      <c r="BC275" s="5">
        <f t="shared" ref="BC275" si="1005">BC277</f>
        <v>62829897.598131001</v>
      </c>
      <c r="BD275" s="5">
        <f t="shared" si="906"/>
        <v>11215078.808406999</v>
      </c>
      <c r="BH275" s="5">
        <f t="shared" ref="BH275" si="1006">BH277</f>
        <v>56267203.658764996</v>
      </c>
      <c r="BI275" s="5">
        <f t="shared" si="907"/>
        <v>8247554.5003780005</v>
      </c>
    </row>
    <row r="276" spans="1:64" s="11" customFormat="1" x14ac:dyDescent="0.25">
      <c r="A276" s="8" t="s">
        <v>552</v>
      </c>
      <c r="B276" s="8" t="s">
        <v>553</v>
      </c>
      <c r="C276" s="8" t="s">
        <v>499</v>
      </c>
      <c r="D276" s="8"/>
      <c r="E276" s="8"/>
      <c r="F276" s="37">
        <f>VLOOKUP(A276,[1]Sheet1!$A$6:$C$740,3,FALSE)</f>
        <v>23288664.949506</v>
      </c>
      <c r="G276" s="8"/>
      <c r="H276" s="9"/>
      <c r="I276" s="9">
        <f>LTFUND1516BL</f>
        <v>11053286.595675999</v>
      </c>
      <c r="J276" s="9"/>
      <c r="K276" s="9">
        <f t="shared" si="880"/>
        <v>134358.65170399999</v>
      </c>
      <c r="L276" s="9">
        <f t="shared" si="894"/>
        <v>134358.65170399999</v>
      </c>
      <c r="M276" s="9"/>
      <c r="N276" s="9"/>
      <c r="O276" s="9"/>
      <c r="P276" s="9"/>
      <c r="Q276" s="9">
        <f>HPF1516BL</f>
        <v>27433.561027</v>
      </c>
      <c r="R276" s="9"/>
      <c r="S276" s="9"/>
      <c r="T276" s="10">
        <f t="shared" si="941"/>
        <v>11215078.808406999</v>
      </c>
      <c r="U276" s="9"/>
      <c r="V276" s="9"/>
      <c r="W276" s="9">
        <f>LTFUND1516RSG</f>
        <v>8022765.6613180004</v>
      </c>
      <c r="X276" s="9"/>
      <c r="Y276" s="9">
        <f t="shared" si="881"/>
        <v>186673.62348899999</v>
      </c>
      <c r="Z276" s="9">
        <f t="shared" si="948"/>
        <v>186673.62348899999</v>
      </c>
      <c r="AA276" s="9"/>
      <c r="AB276" s="9"/>
      <c r="AC276" s="9">
        <f>HPF1516RSG</f>
        <v>37421.985570999997</v>
      </c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>
        <f t="shared" si="908"/>
        <v>693.23</v>
      </c>
      <c r="AY276" s="10">
        <f t="shared" si="946"/>
        <v>8247554.5003780005</v>
      </c>
      <c r="AZ276" s="10">
        <f t="shared" si="947"/>
        <v>19462633.308784999</v>
      </c>
      <c r="BA276" s="26">
        <f>VLOOKUP(A276,[7]Sheet1!$A$1:$P$742,16,FALSE)</f>
        <v>19462633.308784001</v>
      </c>
      <c r="BB276" s="26" t="b">
        <f t="shared" si="953"/>
        <v>1</v>
      </c>
      <c r="BC276" s="9"/>
      <c r="BD276" s="9">
        <f>I276+L276+Q276</f>
        <v>11215078.808406999</v>
      </c>
      <c r="BE276" s="9"/>
      <c r="BF276" s="9"/>
      <c r="BG276" s="9"/>
      <c r="BH276" s="9"/>
      <c r="BI276" s="9">
        <f>W276+Z276+AC276+AH276+AI276+AL276+AN276+AX276</f>
        <v>8247554.5003780005</v>
      </c>
      <c r="BJ276" s="9"/>
      <c r="BK276" s="9"/>
      <c r="BL276" s="9"/>
    </row>
    <row r="277" spans="1:64" s="15" customFormat="1" x14ac:dyDescent="0.25">
      <c r="A277" s="12" t="s">
        <v>554</v>
      </c>
      <c r="B277" s="12" t="s">
        <v>555</v>
      </c>
      <c r="C277" s="12" t="s">
        <v>499</v>
      </c>
      <c r="D277" s="12"/>
      <c r="E277" s="12"/>
      <c r="F277" s="38">
        <f>VLOOKUP(A277,[1]Sheet1!$A$6:$C$740,3,FALSE)</f>
        <v>120892346.212795</v>
      </c>
      <c r="G277" s="12"/>
      <c r="H277" s="13">
        <f>UTFUND1516BL</f>
        <v>54485411.523071997</v>
      </c>
      <c r="I277" s="13"/>
      <c r="J277" s="13"/>
      <c r="K277" s="13">
        <f t="shared" si="880"/>
        <v>666092.01842500002</v>
      </c>
      <c r="L277" s="13">
        <f t="shared" si="894"/>
        <v>666092.01842500002</v>
      </c>
      <c r="M277" s="13">
        <f>EIF1516BL</f>
        <v>4424603.1280990001</v>
      </c>
      <c r="N277" s="13"/>
      <c r="O277" s="13"/>
      <c r="P277" s="13"/>
      <c r="Q277" s="13"/>
      <c r="R277" s="13">
        <f>LLFA1516BL</f>
        <v>80397.621165999997</v>
      </c>
      <c r="S277" s="13">
        <f>LDHR1516BL</f>
        <v>3173393.3073689998</v>
      </c>
      <c r="T277" s="14">
        <f t="shared" si="941"/>
        <v>62829897.598131001</v>
      </c>
      <c r="U277" s="13">
        <f>LWP1516RSG</f>
        <v>1331516.92105</v>
      </c>
      <c r="V277" s="13">
        <f>UTFUND1516RSG</f>
        <v>43066152.399573997</v>
      </c>
      <c r="W277" s="13"/>
      <c r="X277" s="13"/>
      <c r="Y277" s="13">
        <f t="shared" si="881"/>
        <v>925446.99637499999</v>
      </c>
      <c r="Z277" s="13">
        <f t="shared" si="948"/>
        <v>925446.99637499999</v>
      </c>
      <c r="AA277" s="13">
        <f>EIF1516RSG</f>
        <v>4532418.6624980001</v>
      </c>
      <c r="AB277" s="13"/>
      <c r="AC277" s="13"/>
      <c r="AD277" s="13">
        <f>LLFA1516RSG</f>
        <v>109669.997605</v>
      </c>
      <c r="AE277" s="13">
        <f>LDHR1516RSG</f>
        <v>4515940.1337259999</v>
      </c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>
        <f t="shared" ref="AP277" si="1007">AO275</f>
        <v>1111732</v>
      </c>
      <c r="AQ277" s="13"/>
      <c r="AR277" s="13">
        <f t="shared" ref="AR277" si="1008">AQ275</f>
        <v>469458</v>
      </c>
      <c r="AS277" s="13"/>
      <c r="AT277" s="13">
        <f t="shared" ref="AT277" si="1009">AS275</f>
        <v>195636</v>
      </c>
      <c r="AU277" s="13"/>
      <c r="AV277" s="13">
        <f t="shared" ref="AV277" si="1010">AU275</f>
        <v>9232.5479369999994</v>
      </c>
      <c r="AW277" s="13"/>
      <c r="AX277" s="13"/>
      <c r="AY277" s="14">
        <f t="shared" si="946"/>
        <v>56267203.658764996</v>
      </c>
      <c r="AZ277" s="14">
        <f t="shared" si="947"/>
        <v>119097101.25689599</v>
      </c>
      <c r="BA277" s="26">
        <f>VLOOKUP(A277,[7]Sheet1!$A$1:$P$742,16,FALSE)</f>
        <v>119164964.10895801</v>
      </c>
      <c r="BB277" s="26" t="b">
        <f t="shared" si="953"/>
        <v>0</v>
      </c>
      <c r="BC277" s="13">
        <f>H277+L277+M277+R277+S277</f>
        <v>62829897.598131001</v>
      </c>
      <c r="BD277" s="13"/>
      <c r="BE277" s="13"/>
      <c r="BF277" s="13"/>
      <c r="BG277" s="13"/>
      <c r="BH277" s="13">
        <f>U277+V277+Z277+AA277+AD277+AE277+AH277+AI277+AJ277+AL277+AN277+AP277+AR277+AT277+AV277</f>
        <v>56267203.658764996</v>
      </c>
      <c r="BI277" s="13"/>
      <c r="BJ277" s="13"/>
      <c r="BK277" s="13"/>
      <c r="BL277" s="13"/>
    </row>
    <row r="278" spans="1:64" x14ac:dyDescent="0.25">
      <c r="A278" s="1" t="s">
        <v>556</v>
      </c>
      <c r="B278" s="1" t="s">
        <v>557</v>
      </c>
      <c r="C278" s="1"/>
      <c r="D278" s="1" t="s">
        <v>499</v>
      </c>
      <c r="E278" s="1"/>
      <c r="F278" s="4">
        <f>VLOOKUP(A278,[1]Sheet1!$A$6:$C$740,3,FALSE)</f>
        <v>67888683.388802007</v>
      </c>
      <c r="G278" s="1"/>
      <c r="H278" s="5">
        <f>UTFUND1516BL</f>
        <v>25602939.736699</v>
      </c>
      <c r="I278" s="5">
        <f>LTFUND1516BL</f>
        <v>5344852.8018770004</v>
      </c>
      <c r="K278" s="5">
        <f t="shared" si="880"/>
        <v>616495.35106300004</v>
      </c>
      <c r="L278" s="5">
        <f t="shared" si="894"/>
        <v>616495.35106300004</v>
      </c>
      <c r="M278" s="5">
        <f>EIF1516BL</f>
        <v>2883006.5662290002</v>
      </c>
      <c r="Q278" s="5">
        <f>HPF1516BL</f>
        <v>29715.990138000001</v>
      </c>
      <c r="R278" s="5">
        <f>LLFA1516BL</f>
        <v>59104.910965000003</v>
      </c>
      <c r="S278" s="5">
        <f>LDHR1516BL</f>
        <v>1525150.344641</v>
      </c>
      <c r="T278" s="6">
        <f t="shared" si="941"/>
        <v>36061265.701611996</v>
      </c>
      <c r="U278" s="5">
        <f>LWP1516RSG</f>
        <v>626059.44727899996</v>
      </c>
      <c r="V278" s="5">
        <f>UTFUND1516RSG</f>
        <v>20236604.893330999</v>
      </c>
      <c r="W278" s="5">
        <f>LTFUND1516RSG</f>
        <v>3879434.5150219998</v>
      </c>
      <c r="Y278" s="5">
        <f t="shared" si="881"/>
        <v>856538.9693</v>
      </c>
      <c r="Z278" s="5">
        <f t="shared" si="948"/>
        <v>856538.9693</v>
      </c>
      <c r="AA278" s="5">
        <f>EIF1516RSG</f>
        <v>2953257.5886630001</v>
      </c>
      <c r="AC278" s="5">
        <f>HPF1516RSG</f>
        <v>40535.435887</v>
      </c>
      <c r="AD278" s="5">
        <f>LLFA1516RSG</f>
        <v>80624.716876000006</v>
      </c>
      <c r="AE278" s="5">
        <f>LDHR1516RSG</f>
        <v>2170385.7619340001</v>
      </c>
      <c r="AG278" s="5">
        <f t="shared" ref="AG278:AG283" si="1011">CTFREEZE21516RSG</f>
        <v>612351</v>
      </c>
      <c r="AH278" s="5">
        <f t="shared" ref="AH278:AH283" si="1012">AG278</f>
        <v>612351</v>
      </c>
      <c r="AJ278" s="5">
        <f t="shared" si="895"/>
        <v>-107437</v>
      </c>
      <c r="AO278" s="5">
        <f>VLOOKUP(A278,[3]careact_v3!$A$1:$D$154,4,FALSE)</f>
        <v>596602</v>
      </c>
      <c r="AP278" s="5">
        <f t="shared" ref="AP278" si="1013">AO278</f>
        <v>596602</v>
      </c>
      <c r="AQ278" s="5">
        <f>VLOOKUP(A278,[3]careact_v3!$A$1:$D$154,3,FALSE)</f>
        <v>392112</v>
      </c>
      <c r="AR278" s="5">
        <f t="shared" ref="AR278" si="1014">AQ278</f>
        <v>392112</v>
      </c>
      <c r="AS278" s="5">
        <f>VLOOKUP(A278,[4]FWMA!$A$1:$C$153,3,FALSE)</f>
        <v>75858</v>
      </c>
      <c r="AT278" s="5">
        <f t="shared" ref="AT278" si="1015">AS278</f>
        <v>75858</v>
      </c>
      <c r="AU278" s="5">
        <f>VLOOKUP(A278,[5]SUDS2!$A$1:$C$153,3,FALSE)</f>
        <v>9232.5479369999994</v>
      </c>
      <c r="AV278" s="5">
        <f t="shared" ref="AV278" si="1016">AU278</f>
        <v>9232.5479369999994</v>
      </c>
      <c r="AW278" s="5">
        <f>VLOOKUP(A278,[6]COFA!$A$1:$C$327,3,FALSE)</f>
        <v>693.23</v>
      </c>
      <c r="AX278" s="5">
        <f t="shared" si="904"/>
        <v>693.23</v>
      </c>
      <c r="AY278" s="6">
        <f t="shared" si="946"/>
        <v>32422853.106228992</v>
      </c>
      <c r="AZ278" s="6">
        <f t="shared" si="947"/>
        <v>68484118.807840988</v>
      </c>
      <c r="BA278" s="26">
        <f>VLOOKUP(A278,[7]Sheet1!$A$1:$P$742,16,FALSE)</f>
        <v>68551981.659905002</v>
      </c>
      <c r="BB278" s="26" t="b">
        <f t="shared" si="953"/>
        <v>0</v>
      </c>
      <c r="BC278" s="5">
        <f t="shared" ref="BC278" si="1017">BC280</f>
        <v>30584671.940418001</v>
      </c>
      <c r="BD278" s="5">
        <f t="shared" si="906"/>
        <v>5476593.761194</v>
      </c>
      <c r="BH278" s="5">
        <f t="shared" ref="BH278" si="1018">BH280</f>
        <v>28260417.342582997</v>
      </c>
      <c r="BI278" s="5">
        <f t="shared" si="907"/>
        <v>4162435.7636449998</v>
      </c>
    </row>
    <row r="279" spans="1:64" s="11" customFormat="1" x14ac:dyDescent="0.25">
      <c r="A279" s="8" t="s">
        <v>558</v>
      </c>
      <c r="B279" s="8" t="s">
        <v>559</v>
      </c>
      <c r="C279" s="8" t="s">
        <v>499</v>
      </c>
      <c r="D279" s="8"/>
      <c r="E279" s="8"/>
      <c r="F279" s="37">
        <f>VLOOKUP(A279,[1]Sheet1!$A$6:$C$740,3,FALSE)</f>
        <v>11089041.058497</v>
      </c>
      <c r="G279" s="8"/>
      <c r="H279" s="9"/>
      <c r="I279" s="9">
        <f>LTFUND1516BL</f>
        <v>5344852.8018770004</v>
      </c>
      <c r="J279" s="9"/>
      <c r="K279" s="9">
        <f t="shared" si="880"/>
        <v>102024.96917900001</v>
      </c>
      <c r="L279" s="9">
        <f t="shared" si="894"/>
        <v>102024.96917900001</v>
      </c>
      <c r="M279" s="9"/>
      <c r="N279" s="9"/>
      <c r="O279" s="9"/>
      <c r="P279" s="9"/>
      <c r="Q279" s="9">
        <f>HPF1516BL</f>
        <v>29715.990138000001</v>
      </c>
      <c r="R279" s="9"/>
      <c r="S279" s="9"/>
      <c r="T279" s="10">
        <f t="shared" si="941"/>
        <v>5476593.761194</v>
      </c>
      <c r="U279" s="9"/>
      <c r="V279" s="9"/>
      <c r="W279" s="9">
        <f>LTFUND1516RSG</f>
        <v>3879434.5150219998</v>
      </c>
      <c r="X279" s="9"/>
      <c r="Y279" s="9">
        <f t="shared" si="881"/>
        <v>141750.23670899999</v>
      </c>
      <c r="Z279" s="9">
        <f t="shared" si="948"/>
        <v>141750.23670899999</v>
      </c>
      <c r="AA279" s="9"/>
      <c r="AB279" s="9"/>
      <c r="AC279" s="9">
        <f>HPF1516RSG</f>
        <v>40535.435887</v>
      </c>
      <c r="AD279" s="9"/>
      <c r="AE279" s="9"/>
      <c r="AF279" s="9"/>
      <c r="AG279" s="9">
        <f t="shared" si="1011"/>
        <v>100022.34602700001</v>
      </c>
      <c r="AH279" s="9">
        <f t="shared" si="1012"/>
        <v>100022.34602700001</v>
      </c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>
        <f t="shared" si="908"/>
        <v>693.23</v>
      </c>
      <c r="AY279" s="10">
        <f t="shared" si="946"/>
        <v>4162435.7636449998</v>
      </c>
      <c r="AZ279" s="10">
        <f t="shared" si="947"/>
        <v>9639029.5248389989</v>
      </c>
      <c r="BA279" s="26">
        <f>VLOOKUP(A279,[7]Sheet1!$A$1:$P$742,16,FALSE)</f>
        <v>9639029.5248390008</v>
      </c>
      <c r="BB279" s="26" t="b">
        <f t="shared" si="953"/>
        <v>1</v>
      </c>
      <c r="BC279" s="9"/>
      <c r="BD279" s="9">
        <f>I279+L279+Q279</f>
        <v>5476593.761194</v>
      </c>
      <c r="BE279" s="9"/>
      <c r="BF279" s="9"/>
      <c r="BG279" s="9"/>
      <c r="BH279" s="9"/>
      <c r="BI279" s="9">
        <f>W279+Z279+AC279+AH279+AI279+AL279+AN279+AX279</f>
        <v>4162435.7636449998</v>
      </c>
      <c r="BJ279" s="9"/>
      <c r="BK279" s="9"/>
      <c r="BL279" s="9"/>
    </row>
    <row r="280" spans="1:64" s="15" customFormat="1" x14ac:dyDescent="0.25">
      <c r="A280" s="12" t="s">
        <v>560</v>
      </c>
      <c r="B280" s="12" t="s">
        <v>561</v>
      </c>
      <c r="C280" s="12" t="s">
        <v>499</v>
      </c>
      <c r="D280" s="12"/>
      <c r="E280" s="12"/>
      <c r="F280" s="38">
        <f>VLOOKUP(A280,[1]Sheet1!$A$6:$C$740,3,FALSE)</f>
        <v>56799642.330305003</v>
      </c>
      <c r="G280" s="12"/>
      <c r="H280" s="13">
        <f>UTFUND1516BL</f>
        <v>25602939.736699</v>
      </c>
      <c r="I280" s="13"/>
      <c r="J280" s="13"/>
      <c r="K280" s="13">
        <f t="shared" si="880"/>
        <v>514470.38188399997</v>
      </c>
      <c r="L280" s="13">
        <f t="shared" si="894"/>
        <v>514470.38188399997</v>
      </c>
      <c r="M280" s="13">
        <f>EIF1516BL</f>
        <v>2883006.5662290002</v>
      </c>
      <c r="N280" s="13"/>
      <c r="O280" s="13"/>
      <c r="P280" s="13"/>
      <c r="Q280" s="13"/>
      <c r="R280" s="13">
        <f>LLFA1516BL</f>
        <v>59104.910965000003</v>
      </c>
      <c r="S280" s="13">
        <f>LDHR1516BL</f>
        <v>1525150.344641</v>
      </c>
      <c r="T280" s="14">
        <f t="shared" si="941"/>
        <v>30584671.940418001</v>
      </c>
      <c r="U280" s="13">
        <f>LWP1516RSG</f>
        <v>626059.44727899996</v>
      </c>
      <c r="V280" s="13">
        <f>UTFUND1516RSG</f>
        <v>20236604.893330999</v>
      </c>
      <c r="W280" s="13"/>
      <c r="X280" s="13"/>
      <c r="Y280" s="13">
        <f t="shared" si="881"/>
        <v>714788.73259000003</v>
      </c>
      <c r="Z280" s="13">
        <f t="shared" si="948"/>
        <v>714788.73259000003</v>
      </c>
      <c r="AA280" s="13">
        <f>EIF1516RSG</f>
        <v>2953257.5886630001</v>
      </c>
      <c r="AB280" s="13"/>
      <c r="AC280" s="13"/>
      <c r="AD280" s="13">
        <f>LLFA1516RSG</f>
        <v>80624.716876000006</v>
      </c>
      <c r="AE280" s="13">
        <f>LDHR1516RSG</f>
        <v>2170385.7619340001</v>
      </c>
      <c r="AF280" s="13"/>
      <c r="AG280" s="13">
        <f t="shared" si="1011"/>
        <v>512328.65397300001</v>
      </c>
      <c r="AH280" s="13">
        <f t="shared" si="1012"/>
        <v>512328.65397300001</v>
      </c>
      <c r="AI280" s="13"/>
      <c r="AJ280" s="13">
        <f t="shared" si="895"/>
        <v>-107437</v>
      </c>
      <c r="AK280" s="13"/>
      <c r="AL280" s="13"/>
      <c r="AM280" s="13"/>
      <c r="AN280" s="13"/>
      <c r="AO280" s="13"/>
      <c r="AP280" s="13">
        <f t="shared" ref="AP280" si="1019">AO278</f>
        <v>596602</v>
      </c>
      <c r="AQ280" s="13"/>
      <c r="AR280" s="13">
        <f t="shared" ref="AR280" si="1020">AQ278</f>
        <v>392112</v>
      </c>
      <c r="AS280" s="13"/>
      <c r="AT280" s="13">
        <f t="shared" ref="AT280" si="1021">AS278</f>
        <v>75858</v>
      </c>
      <c r="AU280" s="13"/>
      <c r="AV280" s="13">
        <f t="shared" ref="AV280" si="1022">AU278</f>
        <v>9232.5479369999994</v>
      </c>
      <c r="AW280" s="13"/>
      <c r="AX280" s="13"/>
      <c r="AY280" s="14">
        <f t="shared" si="946"/>
        <v>28260417.342582993</v>
      </c>
      <c r="AZ280" s="14">
        <f t="shared" si="947"/>
        <v>58845089.283000991</v>
      </c>
      <c r="BA280" s="26">
        <f>VLOOKUP(A280,[7]Sheet1!$A$1:$P$742,16,FALSE)</f>
        <v>58912952.135066003</v>
      </c>
      <c r="BB280" s="26" t="b">
        <f t="shared" si="953"/>
        <v>0</v>
      </c>
      <c r="BC280" s="13">
        <f>H280+L280+M280+R280+S280</f>
        <v>30584671.940418001</v>
      </c>
      <c r="BD280" s="13"/>
      <c r="BE280" s="13"/>
      <c r="BF280" s="13"/>
      <c r="BG280" s="13"/>
      <c r="BH280" s="13">
        <f>U280+V280+Z280+AA280+AD280+AE280+AH280+AI280+AJ280+AL280+AN280+AP280+AR280+AT280+AV280</f>
        <v>28260417.342582997</v>
      </c>
      <c r="BI280" s="13"/>
      <c r="BJ280" s="13"/>
      <c r="BK280" s="13"/>
      <c r="BL280" s="13"/>
    </row>
    <row r="281" spans="1:64" x14ac:dyDescent="0.25">
      <c r="A281" s="1" t="s">
        <v>562</v>
      </c>
      <c r="B281" s="1" t="s">
        <v>563</v>
      </c>
      <c r="C281" s="1"/>
      <c r="D281" s="1" t="s">
        <v>499</v>
      </c>
      <c r="E281" s="1"/>
      <c r="F281" s="4">
        <f>VLOOKUP(A281,[1]Sheet1!$A$6:$C$740,3,FALSE)</f>
        <v>61160314.566196002</v>
      </c>
      <c r="G281" s="1"/>
      <c r="H281" s="5">
        <f>UTFUND1516BL</f>
        <v>21047307.749178998</v>
      </c>
      <c r="I281" s="5">
        <f>LTFUND1516BL</f>
        <v>5208815.0712059997</v>
      </c>
      <c r="K281" s="5">
        <f t="shared" si="880"/>
        <v>687842.94779999997</v>
      </c>
      <c r="L281" s="5">
        <f t="shared" si="894"/>
        <v>687842.94779999997</v>
      </c>
      <c r="M281" s="5">
        <f>EIF1516BL</f>
        <v>2285399.398362</v>
      </c>
      <c r="Q281" s="5">
        <f>HPF1516BL</f>
        <v>46831.510563000003</v>
      </c>
      <c r="R281" s="5">
        <f>LLFA1516BL</f>
        <v>54539.222618</v>
      </c>
      <c r="S281" s="5">
        <f>LDHR1516BL</f>
        <v>775928.77307899995</v>
      </c>
      <c r="T281" s="6">
        <f t="shared" si="941"/>
        <v>30106664.672806997</v>
      </c>
      <c r="U281" s="5">
        <f>LWP1516RSG</f>
        <v>406766.18200099998</v>
      </c>
      <c r="V281" s="5">
        <f>UTFUND1516RSG</f>
        <v>16743722.057254</v>
      </c>
      <c r="W281" s="5">
        <f>LTFUND1516RSG</f>
        <v>3780694.757863</v>
      </c>
      <c r="Y281" s="5">
        <f t="shared" si="881"/>
        <v>955667.04360800004</v>
      </c>
      <c r="Z281" s="5">
        <f t="shared" si="948"/>
        <v>955667.04360800004</v>
      </c>
      <c r="AA281" s="5">
        <f>EIF1516RSG</f>
        <v>2341088.36081</v>
      </c>
      <c r="AC281" s="5">
        <f>HPF1516RSG</f>
        <v>63882.633057999999</v>
      </c>
      <c r="AD281" s="5">
        <f>LLFA1516RSG</f>
        <v>74396.683971000006</v>
      </c>
      <c r="AE281" s="5">
        <f>LDHR1516RSG</f>
        <v>1104195.902577</v>
      </c>
      <c r="AF281" s="5">
        <f>RURAL1516RSG</f>
        <v>39328.058824</v>
      </c>
      <c r="AG281" s="5">
        <f t="shared" si="1011"/>
        <v>1343866</v>
      </c>
      <c r="AH281" s="5">
        <f t="shared" si="1012"/>
        <v>1343866</v>
      </c>
      <c r="AJ281" s="5">
        <f t="shared" si="895"/>
        <v>-123037</v>
      </c>
      <c r="AK281" s="5">
        <f>VLOOKUP(A281,[2]CTF1516!$A$1:$C$235,3,FALSE)</f>
        <v>676332</v>
      </c>
      <c r="AL281" s="5">
        <f t="shared" ref="AL281" si="1023">SUM(AL282:AL283)</f>
        <v>676332.00000001106</v>
      </c>
      <c r="AO281" s="5">
        <f>VLOOKUP(A281,[3]careact_v3!$A$1:$D$154,4,FALSE)</f>
        <v>582225</v>
      </c>
      <c r="AP281" s="5">
        <f t="shared" ref="AP281" si="1024">AO281</f>
        <v>582225</v>
      </c>
      <c r="AQ281" s="5">
        <f>VLOOKUP(A281,[3]careact_v3!$A$1:$D$154,3,FALSE)</f>
        <v>370954</v>
      </c>
      <c r="AR281" s="5">
        <f t="shared" ref="AR281" si="1025">AQ281</f>
        <v>370954</v>
      </c>
      <c r="AS281" s="5">
        <f>VLOOKUP(A281,[4]FWMA!$A$1:$C$153,3,FALSE)</f>
        <v>50123</v>
      </c>
      <c r="AT281" s="5">
        <f t="shared" ref="AT281" si="1026">AS281</f>
        <v>50123</v>
      </c>
      <c r="AU281" s="5">
        <f>VLOOKUP(A281,[5]SUDS2!$A$1:$C$153,3,FALSE)</f>
        <v>9232.5479369999994</v>
      </c>
      <c r="AV281" s="5">
        <f t="shared" ref="AV281" si="1027">AU281</f>
        <v>9232.5479369999994</v>
      </c>
      <c r="AW281" s="5">
        <f>VLOOKUP(A281,[6]COFA!$A$1:$C$327,3,FALSE)</f>
        <v>693.23</v>
      </c>
      <c r="AX281" s="5">
        <f t="shared" si="904"/>
        <v>693.23</v>
      </c>
      <c r="AY281" s="6">
        <f t="shared" si="946"/>
        <v>28380802.39907901</v>
      </c>
      <c r="AZ281" s="6">
        <f t="shared" si="947"/>
        <v>58487467.071886003</v>
      </c>
      <c r="BA281" s="26">
        <f>VLOOKUP(A281,[7]Sheet1!$A$1:$P$742,16,FALSE)</f>
        <v>58555329.923949003</v>
      </c>
      <c r="BB281" s="26" t="b">
        <f t="shared" si="953"/>
        <v>0</v>
      </c>
      <c r="BC281" s="5">
        <f t="shared" ref="BC281" si="1028">BC283</f>
        <v>24727923.851255998</v>
      </c>
      <c r="BD281" s="5">
        <f t="shared" si="906"/>
        <v>5378740.8215499995</v>
      </c>
      <c r="BH281" s="5">
        <f t="shared" ref="BH281" si="1029">BH283</f>
        <v>23983210.1688453</v>
      </c>
      <c r="BI281" s="5">
        <f t="shared" si="907"/>
        <v>4397592.2302337103</v>
      </c>
    </row>
    <row r="282" spans="1:64" s="11" customFormat="1" x14ac:dyDescent="0.25">
      <c r="A282" s="8" t="s">
        <v>564</v>
      </c>
      <c r="B282" s="8" t="s">
        <v>565</v>
      </c>
      <c r="C282" s="8" t="s">
        <v>499</v>
      </c>
      <c r="D282" s="8"/>
      <c r="E282" s="8"/>
      <c r="F282" s="37">
        <f>VLOOKUP(A282,[1]Sheet1!$A$6:$C$740,3,FALSE)</f>
        <v>11543586.374697</v>
      </c>
      <c r="G282" s="8"/>
      <c r="H282" s="9"/>
      <c r="I282" s="9">
        <f>LTFUND1516BL</f>
        <v>5208815.0712059997</v>
      </c>
      <c r="J282" s="9"/>
      <c r="K282" s="9">
        <f t="shared" si="880"/>
        <v>123094.239781</v>
      </c>
      <c r="L282" s="9">
        <f t="shared" si="894"/>
        <v>123094.239781</v>
      </c>
      <c r="M282" s="9"/>
      <c r="N282" s="9"/>
      <c r="O282" s="9"/>
      <c r="P282" s="9"/>
      <c r="Q282" s="9">
        <f>HPF1516BL</f>
        <v>46831.510563000003</v>
      </c>
      <c r="R282" s="9"/>
      <c r="S282" s="9"/>
      <c r="T282" s="10">
        <f t="shared" si="941"/>
        <v>5378740.8215499995</v>
      </c>
      <c r="U282" s="9"/>
      <c r="V282" s="9"/>
      <c r="W282" s="9">
        <f>LTFUND1516RSG</f>
        <v>3780694.757863</v>
      </c>
      <c r="X282" s="9"/>
      <c r="Y282" s="9">
        <f t="shared" si="881"/>
        <v>171023.20899499999</v>
      </c>
      <c r="Z282" s="9">
        <f t="shared" si="948"/>
        <v>171023.20899499999</v>
      </c>
      <c r="AA282" s="9"/>
      <c r="AB282" s="9"/>
      <c r="AC282" s="9">
        <f>HPF1516RSG</f>
        <v>63882.633057999999</v>
      </c>
      <c r="AD282" s="9"/>
      <c r="AE282" s="9"/>
      <c r="AF282" s="9">
        <f>RURAL1516RSG</f>
        <v>8367.67209</v>
      </c>
      <c r="AG282" s="9">
        <f t="shared" si="1011"/>
        <v>253645.41299500002</v>
      </c>
      <c r="AH282" s="9">
        <f t="shared" si="1012"/>
        <v>253645.41299500002</v>
      </c>
      <c r="AI282" s="9"/>
      <c r="AJ282" s="9"/>
      <c r="AK282" s="9"/>
      <c r="AL282" s="9">
        <f>F282/F281*AK281</f>
        <v>127652.98732270996</v>
      </c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>
        <f t="shared" si="908"/>
        <v>693.23</v>
      </c>
      <c r="AY282" s="10">
        <f t="shared" si="946"/>
        <v>4397592.2302337103</v>
      </c>
      <c r="AZ282" s="10">
        <f t="shared" si="947"/>
        <v>9776333.0517837107</v>
      </c>
      <c r="BA282" s="26">
        <f>VLOOKUP(A282,[7]Sheet1!$A$1:$P$742,16,FALSE)</f>
        <v>9776333.0517839994</v>
      </c>
      <c r="BB282" s="26" t="b">
        <f t="shared" si="953"/>
        <v>1</v>
      </c>
      <c r="BC282" s="9"/>
      <c r="BD282" s="9">
        <f>I282+L282+Q282</f>
        <v>5378740.8215499995</v>
      </c>
      <c r="BE282" s="9"/>
      <c r="BF282" s="9"/>
      <c r="BG282" s="9"/>
      <c r="BH282" s="9"/>
      <c r="BI282" s="9">
        <f>W282+Z282+AC282+AH282+AI282+AL282+AN282+AX282</f>
        <v>4397592.2302337103</v>
      </c>
      <c r="BJ282" s="9"/>
      <c r="BK282" s="9"/>
      <c r="BL282" s="9"/>
    </row>
    <row r="283" spans="1:64" s="15" customFormat="1" x14ac:dyDescent="0.25">
      <c r="A283" s="12" t="s">
        <v>566</v>
      </c>
      <c r="B283" s="12" t="s">
        <v>567</v>
      </c>
      <c r="C283" s="12" t="s">
        <v>499</v>
      </c>
      <c r="D283" s="12"/>
      <c r="E283" s="12"/>
      <c r="F283" s="38">
        <f>VLOOKUP(A283,[1]Sheet1!$A$6:$C$740,3,FALSE)</f>
        <v>49616728.191500001</v>
      </c>
      <c r="G283" s="12"/>
      <c r="H283" s="13">
        <f>UTFUND1516BL</f>
        <v>21047307.749178998</v>
      </c>
      <c r="I283" s="13"/>
      <c r="J283" s="13"/>
      <c r="K283" s="13">
        <f t="shared" si="880"/>
        <v>564748.708018</v>
      </c>
      <c r="L283" s="13">
        <f t="shared" si="894"/>
        <v>564748.708018</v>
      </c>
      <c r="M283" s="13">
        <f>EIF1516BL</f>
        <v>2285399.398362</v>
      </c>
      <c r="N283" s="13"/>
      <c r="O283" s="13"/>
      <c r="P283" s="13"/>
      <c r="Q283" s="13"/>
      <c r="R283" s="13">
        <f>LLFA1516BL</f>
        <v>54539.222618</v>
      </c>
      <c r="S283" s="13">
        <f>LDHR1516BL</f>
        <v>775928.77307899995</v>
      </c>
      <c r="T283" s="14">
        <f t="shared" si="941"/>
        <v>24727923.851255998</v>
      </c>
      <c r="U283" s="13">
        <f>LWP1516RSG</f>
        <v>406766.18200099998</v>
      </c>
      <c r="V283" s="13">
        <f>UTFUND1516RSG</f>
        <v>16743722.057254</v>
      </c>
      <c r="W283" s="13"/>
      <c r="X283" s="13"/>
      <c r="Y283" s="13">
        <f t="shared" si="881"/>
        <v>784643.83461300004</v>
      </c>
      <c r="Z283" s="13">
        <f t="shared" si="948"/>
        <v>784643.83461300004</v>
      </c>
      <c r="AA283" s="13">
        <f>EIF1516RSG</f>
        <v>2341088.36081</v>
      </c>
      <c r="AB283" s="13"/>
      <c r="AC283" s="13"/>
      <c r="AD283" s="13">
        <f>LLFA1516RSG</f>
        <v>74396.683971000006</v>
      </c>
      <c r="AE283" s="13">
        <f>LDHR1516RSG</f>
        <v>1104195.902577</v>
      </c>
      <c r="AF283" s="13">
        <f>RURAL1516RSG</f>
        <v>30960.386732999999</v>
      </c>
      <c r="AG283" s="13">
        <f t="shared" si="1011"/>
        <v>1090220.5870050001</v>
      </c>
      <c r="AH283" s="13">
        <f t="shared" si="1012"/>
        <v>1090220.5870050001</v>
      </c>
      <c r="AI283" s="13"/>
      <c r="AJ283" s="13">
        <f t="shared" si="895"/>
        <v>-123037</v>
      </c>
      <c r="AK283" s="13"/>
      <c r="AL283" s="13">
        <f>F283/F281*AK281</f>
        <v>548679.01267730107</v>
      </c>
      <c r="AM283" s="13"/>
      <c r="AN283" s="13"/>
      <c r="AO283" s="13"/>
      <c r="AP283" s="13">
        <f t="shared" ref="AP283" si="1030">AO281</f>
        <v>582225</v>
      </c>
      <c r="AQ283" s="13"/>
      <c r="AR283" s="13">
        <f t="shared" ref="AR283" si="1031">AQ281</f>
        <v>370954</v>
      </c>
      <c r="AS283" s="13"/>
      <c r="AT283" s="13">
        <f t="shared" ref="AT283" si="1032">AS281</f>
        <v>50123</v>
      </c>
      <c r="AU283" s="13"/>
      <c r="AV283" s="13">
        <f t="shared" ref="AV283" si="1033">AU281</f>
        <v>9232.5479369999994</v>
      </c>
      <c r="AW283" s="13"/>
      <c r="AX283" s="13"/>
      <c r="AY283" s="14">
        <f t="shared" si="946"/>
        <v>23983210.1688453</v>
      </c>
      <c r="AZ283" s="14">
        <f t="shared" si="947"/>
        <v>48711134.020101294</v>
      </c>
      <c r="BA283" s="26">
        <f>VLOOKUP(A283,[7]Sheet1!$A$1:$P$742,16,FALSE)</f>
        <v>48778996.872165002</v>
      </c>
      <c r="BB283" s="26" t="b">
        <f t="shared" si="953"/>
        <v>0</v>
      </c>
      <c r="BC283" s="13">
        <f>H283+L283+M283+R283+S283</f>
        <v>24727923.851255998</v>
      </c>
      <c r="BD283" s="13"/>
      <c r="BE283" s="13"/>
      <c r="BF283" s="13"/>
      <c r="BG283" s="13"/>
      <c r="BH283" s="13">
        <f>U283+V283+Z283+AA283+AD283+AE283+AH283+AI283+AJ283+AL283+AN283+AP283+AR283+AT283+AV283</f>
        <v>23983210.1688453</v>
      </c>
      <c r="BI283" s="13"/>
      <c r="BJ283" s="13"/>
      <c r="BK283" s="13"/>
      <c r="BL283" s="13"/>
    </row>
    <row r="284" spans="1:64" x14ac:dyDescent="0.25">
      <c r="A284" s="1" t="s">
        <v>568</v>
      </c>
      <c r="B284" s="1" t="s">
        <v>569</v>
      </c>
      <c r="C284" s="1"/>
      <c r="D284" s="1" t="s">
        <v>499</v>
      </c>
      <c r="E284" s="1"/>
      <c r="F284" s="4">
        <f>VLOOKUP(A284,[1]Sheet1!$A$6:$C$740,3,FALSE)</f>
        <v>40728213.990370996</v>
      </c>
      <c r="G284" s="1"/>
      <c r="H284" s="5">
        <f>UTFUND1516BL</f>
        <v>14520103.904914999</v>
      </c>
      <c r="I284" s="5">
        <f>LTFUND1516BL</f>
        <v>4807959.5260359999</v>
      </c>
      <c r="K284" s="5">
        <f t="shared" si="880"/>
        <v>758860.15472500003</v>
      </c>
      <c r="L284" s="5">
        <f t="shared" si="894"/>
        <v>758860.15472500003</v>
      </c>
      <c r="M284" s="5">
        <f>EIF1516BL</f>
        <v>2032172.4207240001</v>
      </c>
      <c r="Q284" s="5">
        <f>HPF1516BL</f>
        <v>168121.92694100001</v>
      </c>
      <c r="R284" s="5">
        <f>LLFA1516BL</f>
        <v>49807.509241</v>
      </c>
      <c r="S284" s="5">
        <f>LDHR1516BL</f>
        <v>1764840.266547</v>
      </c>
      <c r="T284" s="6">
        <f t="shared" si="941"/>
        <v>24101865.709128998</v>
      </c>
      <c r="U284" s="5">
        <f>LWP1516RSG</f>
        <v>283237.39337300003</v>
      </c>
      <c r="V284" s="5">
        <f>UTFUND1516RSG</f>
        <v>11548531.031439001</v>
      </c>
      <c r="W284" s="5">
        <f>LTFUND1516RSG</f>
        <v>3489743.2770429999</v>
      </c>
      <c r="Y284" s="5">
        <f t="shared" si="881"/>
        <v>1054336.084855</v>
      </c>
      <c r="Z284" s="5">
        <f t="shared" si="948"/>
        <v>1054336.084855</v>
      </c>
      <c r="AA284" s="5">
        <f>EIF1516RSG</f>
        <v>2081690.931015</v>
      </c>
      <c r="AC284" s="5">
        <f>HPF1516RSG</f>
        <v>229334.29305499999</v>
      </c>
      <c r="AD284" s="5">
        <f>LLFA1516RSG</f>
        <v>67942.177142999994</v>
      </c>
      <c r="AE284" s="5">
        <f>LDHR1516RSG</f>
        <v>2511479.7371029998</v>
      </c>
      <c r="AJ284" s="5">
        <f t="shared" si="895"/>
        <v>-123942</v>
      </c>
      <c r="AK284" s="5">
        <f>VLOOKUP(A284,[2]CTF1516!$A$1:$C$235,3,FALSE)</f>
        <v>788684</v>
      </c>
      <c r="AL284" s="5">
        <f t="shared" ref="AL284" si="1034">SUM(AL285:AL286)</f>
        <v>788683.99999998079</v>
      </c>
      <c r="AO284" s="5">
        <f>VLOOKUP(A284,[3]careact_v3!$A$1:$D$154,4,FALSE)</f>
        <v>559944</v>
      </c>
      <c r="AP284" s="5">
        <f t="shared" ref="AP284" si="1035">AO284</f>
        <v>559944</v>
      </c>
      <c r="AQ284" s="5">
        <f>VLOOKUP(A284,[3]careact_v3!$A$1:$D$154,3,FALSE)</f>
        <v>463844</v>
      </c>
      <c r="AR284" s="5">
        <f t="shared" ref="AR284" si="1036">AQ284</f>
        <v>463844</v>
      </c>
      <c r="AS284" s="5">
        <f>VLOOKUP(A284,[4]FWMA!$A$1:$C$153,3,FALSE)</f>
        <v>23565</v>
      </c>
      <c r="AT284" s="5">
        <f t="shared" ref="AT284" si="1037">AS284</f>
        <v>23565</v>
      </c>
      <c r="AU284" s="5">
        <f>VLOOKUP(A284,[5]SUDS2!$A$1:$C$153,3,FALSE)</f>
        <v>9232.5479369999994</v>
      </c>
      <c r="AV284" s="5">
        <f t="shared" ref="AV284" si="1038">AU284</f>
        <v>9232.5479369999994</v>
      </c>
      <c r="AW284" s="5">
        <f>VLOOKUP(A284,[6]COFA!$A$1:$C$327,3,FALSE)</f>
        <v>693.23</v>
      </c>
      <c r="AX284" s="5">
        <f t="shared" si="904"/>
        <v>693.23</v>
      </c>
      <c r="AY284" s="6">
        <f t="shared" si="946"/>
        <v>22988315.70296298</v>
      </c>
      <c r="AZ284" s="6">
        <f t="shared" si="947"/>
        <v>47090181.412091978</v>
      </c>
      <c r="BA284" s="26">
        <f>VLOOKUP(A284,[7]Sheet1!$A$1:$P$742,16,FALSE)</f>
        <v>47158044.264154002</v>
      </c>
      <c r="BB284" s="26" t="b">
        <f t="shared" si="953"/>
        <v>0</v>
      </c>
      <c r="BC284" s="5">
        <f t="shared" ref="BC284" si="1039">BC286</f>
        <v>18936939.478623003</v>
      </c>
      <c r="BD284" s="5">
        <f t="shared" si="906"/>
        <v>5164926.2305060001</v>
      </c>
      <c r="BH284" s="5">
        <f t="shared" ref="BH284" si="1040">BH286</f>
        <v>18818832.318044044</v>
      </c>
      <c r="BI284" s="5">
        <f t="shared" si="907"/>
        <v>4169483.3849189323</v>
      </c>
    </row>
    <row r="285" spans="1:64" s="11" customFormat="1" x14ac:dyDescent="0.25">
      <c r="A285" s="8" t="s">
        <v>570</v>
      </c>
      <c r="B285" s="8" t="s">
        <v>571</v>
      </c>
      <c r="C285" s="8" t="s">
        <v>499</v>
      </c>
      <c r="D285" s="8"/>
      <c r="E285" s="8"/>
      <c r="F285" s="37">
        <f>VLOOKUP(A285,[1]Sheet1!$A$6:$C$740,3,FALSE)</f>
        <v>9674253.5469230004</v>
      </c>
      <c r="G285" s="8"/>
      <c r="H285" s="9"/>
      <c r="I285" s="9">
        <f>LTFUND1516BL</f>
        <v>4807959.5260359999</v>
      </c>
      <c r="J285" s="9"/>
      <c r="K285" s="9">
        <f t="shared" si="880"/>
        <v>188844.77752900001</v>
      </c>
      <c r="L285" s="9">
        <f t="shared" si="894"/>
        <v>188844.77752900001</v>
      </c>
      <c r="M285" s="9"/>
      <c r="N285" s="9"/>
      <c r="O285" s="9"/>
      <c r="P285" s="9"/>
      <c r="Q285" s="9">
        <f>HPF1516BL</f>
        <v>168121.92694100001</v>
      </c>
      <c r="R285" s="9"/>
      <c r="S285" s="9"/>
      <c r="T285" s="10">
        <f t="shared" si="941"/>
        <v>5164926.2305060001</v>
      </c>
      <c r="U285" s="9"/>
      <c r="V285" s="9"/>
      <c r="W285" s="9">
        <f>LTFUND1516RSG</f>
        <v>3489743.2770429999</v>
      </c>
      <c r="X285" s="9"/>
      <c r="Y285" s="9">
        <f t="shared" si="881"/>
        <v>262374.908138</v>
      </c>
      <c r="Z285" s="9">
        <f t="shared" si="948"/>
        <v>262374.908138</v>
      </c>
      <c r="AA285" s="9"/>
      <c r="AB285" s="9"/>
      <c r="AC285" s="9">
        <f>HPF1516RSG</f>
        <v>229334.29305499999</v>
      </c>
      <c r="AD285" s="9"/>
      <c r="AE285" s="9"/>
      <c r="AF285" s="9"/>
      <c r="AG285" s="9"/>
      <c r="AH285" s="9"/>
      <c r="AI285" s="9"/>
      <c r="AJ285" s="9"/>
      <c r="AK285" s="9"/>
      <c r="AL285" s="9">
        <f>F285/F284*AK284</f>
        <v>187337.67668293274</v>
      </c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>
        <f t="shared" si="908"/>
        <v>693.23</v>
      </c>
      <c r="AY285" s="10">
        <f t="shared" si="946"/>
        <v>4169483.3849189323</v>
      </c>
      <c r="AZ285" s="10">
        <f t="shared" si="947"/>
        <v>9334409.6154249329</v>
      </c>
      <c r="BA285" s="26">
        <f>VLOOKUP(A285,[7]Sheet1!$A$1:$P$742,16,FALSE)</f>
        <v>9334409.615425</v>
      </c>
      <c r="BB285" s="26" t="b">
        <f t="shared" si="953"/>
        <v>1</v>
      </c>
      <c r="BC285" s="9"/>
      <c r="BD285" s="9">
        <f>I285+L285+Q285</f>
        <v>5164926.2305060001</v>
      </c>
      <c r="BE285" s="9"/>
      <c r="BF285" s="9"/>
      <c r="BG285" s="9"/>
      <c r="BH285" s="9"/>
      <c r="BI285" s="9">
        <f>W285+Z285+AC285+AH285+AI285+AL285+AN285+AX285</f>
        <v>4169483.3849189323</v>
      </c>
      <c r="BJ285" s="9"/>
      <c r="BK285" s="9"/>
      <c r="BL285" s="9"/>
    </row>
    <row r="286" spans="1:64" s="15" customFormat="1" x14ac:dyDescent="0.25">
      <c r="A286" s="12" t="s">
        <v>572</v>
      </c>
      <c r="B286" s="12" t="s">
        <v>573</v>
      </c>
      <c r="C286" s="12" t="s">
        <v>499</v>
      </c>
      <c r="D286" s="12"/>
      <c r="E286" s="12"/>
      <c r="F286" s="38">
        <f>VLOOKUP(A286,[1]Sheet1!$A$6:$C$740,3,FALSE)</f>
        <v>31053960.443447001</v>
      </c>
      <c r="G286" s="12"/>
      <c r="H286" s="13">
        <f>UTFUND1516BL</f>
        <v>14520103.904914999</v>
      </c>
      <c r="I286" s="13"/>
      <c r="J286" s="13"/>
      <c r="K286" s="13">
        <f t="shared" si="880"/>
        <v>570015.37719599996</v>
      </c>
      <c r="L286" s="13">
        <f t="shared" si="894"/>
        <v>570015.37719599996</v>
      </c>
      <c r="M286" s="13">
        <f>EIF1516BL</f>
        <v>2032172.4207240001</v>
      </c>
      <c r="N286" s="13"/>
      <c r="O286" s="13"/>
      <c r="P286" s="13"/>
      <c r="Q286" s="13"/>
      <c r="R286" s="13">
        <f>LLFA1516BL</f>
        <v>49807.509241</v>
      </c>
      <c r="S286" s="13">
        <f>LDHR1516BL</f>
        <v>1764840.266547</v>
      </c>
      <c r="T286" s="14">
        <f t="shared" si="941"/>
        <v>18936939.478622999</v>
      </c>
      <c r="U286" s="13">
        <f>LWP1516RSG</f>
        <v>283237.39337300003</v>
      </c>
      <c r="V286" s="13">
        <f>UTFUND1516RSG</f>
        <v>11548531.031439001</v>
      </c>
      <c r="W286" s="13"/>
      <c r="X286" s="13"/>
      <c r="Y286" s="13">
        <f t="shared" si="881"/>
        <v>791961.17671699997</v>
      </c>
      <c r="Z286" s="13">
        <f t="shared" si="948"/>
        <v>791961.17671699997</v>
      </c>
      <c r="AA286" s="13">
        <f>EIF1516RSG</f>
        <v>2081690.931015</v>
      </c>
      <c r="AB286" s="13"/>
      <c r="AC286" s="13"/>
      <c r="AD286" s="13">
        <f>LLFA1516RSG</f>
        <v>67942.177142999994</v>
      </c>
      <c r="AE286" s="13">
        <f>LDHR1516RSG</f>
        <v>2511479.7371029998</v>
      </c>
      <c r="AF286" s="13"/>
      <c r="AG286" s="13"/>
      <c r="AH286" s="13"/>
      <c r="AI286" s="13"/>
      <c r="AJ286" s="13">
        <f t="shared" si="895"/>
        <v>-123942</v>
      </c>
      <c r="AK286" s="13"/>
      <c r="AL286" s="13">
        <f>F286/F284*AK284</f>
        <v>601346.32331704802</v>
      </c>
      <c r="AM286" s="13"/>
      <c r="AN286" s="13"/>
      <c r="AO286" s="13"/>
      <c r="AP286" s="13">
        <f t="shared" ref="AP286" si="1041">AO284</f>
        <v>559944</v>
      </c>
      <c r="AQ286" s="13"/>
      <c r="AR286" s="13">
        <f t="shared" ref="AR286" si="1042">AQ284</f>
        <v>463844</v>
      </c>
      <c r="AS286" s="13"/>
      <c r="AT286" s="13">
        <f t="shared" ref="AT286" si="1043">AS284</f>
        <v>23565</v>
      </c>
      <c r="AU286" s="13"/>
      <c r="AV286" s="13">
        <f t="shared" ref="AV286" si="1044">AU284</f>
        <v>9232.5479369999994</v>
      </c>
      <c r="AW286" s="13"/>
      <c r="AX286" s="13"/>
      <c r="AY286" s="14">
        <f t="shared" si="946"/>
        <v>18818832.318044048</v>
      </c>
      <c r="AZ286" s="14">
        <f t="shared" si="947"/>
        <v>37755771.796667047</v>
      </c>
      <c r="BA286" s="26">
        <f>VLOOKUP(A286,[7]Sheet1!$A$1:$P$742,16,FALSE)</f>
        <v>37823634.648728997</v>
      </c>
      <c r="BB286" s="26" t="b">
        <f t="shared" si="953"/>
        <v>0</v>
      </c>
      <c r="BC286" s="13">
        <f>H286+L286+M286+R286+S286</f>
        <v>18936939.478623003</v>
      </c>
      <c r="BD286" s="13"/>
      <c r="BE286" s="13"/>
      <c r="BF286" s="13"/>
      <c r="BG286" s="13"/>
      <c r="BH286" s="13">
        <f>U286+V286+Z286+AA286+AD286+AE286+AH286+AI286+AJ286+AL286+AN286+AP286+AR286+AT286+AV286</f>
        <v>18818832.318044044</v>
      </c>
      <c r="BI286" s="13"/>
      <c r="BJ286" s="13"/>
      <c r="BK286" s="13"/>
      <c r="BL286" s="13"/>
    </row>
    <row r="287" spans="1:64" x14ac:dyDescent="0.25">
      <c r="A287" s="1" t="s">
        <v>574</v>
      </c>
      <c r="B287" s="1" t="s">
        <v>575</v>
      </c>
      <c r="C287" s="1"/>
      <c r="D287" s="1" t="s">
        <v>499</v>
      </c>
      <c r="E287" s="1"/>
      <c r="F287" s="4">
        <f>VLOOKUP(A287,[1]Sheet1!$A$6:$C$740,3,FALSE)</f>
        <v>90695802.901675001</v>
      </c>
      <c r="G287" s="1"/>
      <c r="H287" s="5">
        <f>UTFUND1516BL</f>
        <v>30622716.624543</v>
      </c>
      <c r="I287" s="5">
        <f>LTFUND1516BL</f>
        <v>7758547.9985490004</v>
      </c>
      <c r="K287" s="5">
        <f t="shared" si="880"/>
        <v>653162.80923999997</v>
      </c>
      <c r="L287" s="5">
        <f t="shared" si="894"/>
        <v>653162.80923999997</v>
      </c>
      <c r="M287" s="5">
        <f>EIF1516BL</f>
        <v>3637516.2720340001</v>
      </c>
      <c r="Q287" s="5">
        <f>HPF1516BL</f>
        <v>69943.855100999994</v>
      </c>
      <c r="R287" s="5">
        <f>LLFA1516BL</f>
        <v>51675.290837</v>
      </c>
      <c r="S287" s="5">
        <f>LDHR1516BL</f>
        <v>1439174.28244</v>
      </c>
      <c r="T287" s="6">
        <f t="shared" si="941"/>
        <v>44232737.132743999</v>
      </c>
      <c r="U287" s="5">
        <f>LWP1516RSG</f>
        <v>458884.030822</v>
      </c>
      <c r="V287" s="5">
        <f>UTFUND1516RSG</f>
        <v>24494166.857303001</v>
      </c>
      <c r="W287" s="5">
        <f>LTFUND1516RSG</f>
        <v>5631357.8704089997</v>
      </c>
      <c r="Y287" s="5">
        <f t="shared" si="881"/>
        <v>907483.56568700005</v>
      </c>
      <c r="Z287" s="5">
        <f t="shared" si="948"/>
        <v>907483.56568700005</v>
      </c>
      <c r="AA287" s="5">
        <f>EIF1516RSG</f>
        <v>3726152.6422120002</v>
      </c>
      <c r="AC287" s="5">
        <f>HPF1516RSG</f>
        <v>95410.068484999996</v>
      </c>
      <c r="AD287" s="5">
        <f>LLFA1516RSG</f>
        <v>70490.008786000006</v>
      </c>
      <c r="AE287" s="5">
        <f>LDHR1516RSG</f>
        <v>2048036.367382</v>
      </c>
      <c r="AJ287" s="5">
        <f t="shared" si="895"/>
        <v>-80090</v>
      </c>
      <c r="AO287" s="5">
        <f>VLOOKUP(A287,[3]careact_v3!$A$1:$D$154,4,FALSE)</f>
        <v>603041</v>
      </c>
      <c r="AP287" s="5">
        <f t="shared" ref="AP287" si="1045">AO287</f>
        <v>603041</v>
      </c>
      <c r="AQ287" s="5">
        <f>VLOOKUP(A287,[3]careact_v3!$A$1:$D$154,3,FALSE)</f>
        <v>338411</v>
      </c>
      <c r="AR287" s="5">
        <f t="shared" ref="AR287" si="1046">AQ287</f>
        <v>338411</v>
      </c>
      <c r="AS287" s="5">
        <f>VLOOKUP(A287,[4]FWMA!$A$1:$C$153,3,FALSE)</f>
        <v>34021</v>
      </c>
      <c r="AT287" s="5">
        <f t="shared" ref="AT287" si="1047">AS287</f>
        <v>34021</v>
      </c>
      <c r="AU287" s="5">
        <f>VLOOKUP(A287,[5]SUDS2!$A$1:$C$153,3,FALSE)</f>
        <v>9232.5479369999994</v>
      </c>
      <c r="AV287" s="5">
        <f t="shared" ref="AV287" si="1048">AU287</f>
        <v>9232.5479369999994</v>
      </c>
      <c r="AW287" s="5">
        <f>VLOOKUP(A287,[6]COFA!$A$1:$C$327,3,FALSE)</f>
        <v>693.23</v>
      </c>
      <c r="AX287" s="5">
        <f t="shared" si="904"/>
        <v>693.23</v>
      </c>
      <c r="AY287" s="6">
        <f t="shared" si="946"/>
        <v>38337290.189023003</v>
      </c>
      <c r="AZ287" s="6">
        <f t="shared" si="947"/>
        <v>82570027.321767002</v>
      </c>
      <c r="BA287" s="26">
        <f>VLOOKUP(A287,[7]Sheet1!$A$1:$P$742,16,FALSE)</f>
        <v>82637890.173830003</v>
      </c>
      <c r="BB287" s="26" t="b">
        <f t="shared" si="953"/>
        <v>0</v>
      </c>
      <c r="BC287" s="5">
        <f t="shared" ref="BC287" si="1049">BC289</f>
        <v>36277957.170398995</v>
      </c>
      <c r="BD287" s="5">
        <f t="shared" si="906"/>
        <v>7954779.9623459997</v>
      </c>
      <c r="BH287" s="5">
        <f t="shared" ref="BH287" si="1050">BH289</f>
        <v>32434368.351576</v>
      </c>
      <c r="BI287" s="5">
        <f t="shared" si="907"/>
        <v>5902921.8374460004</v>
      </c>
    </row>
    <row r="288" spans="1:64" s="11" customFormat="1" x14ac:dyDescent="0.25">
      <c r="A288" s="8" t="s">
        <v>576</v>
      </c>
      <c r="B288" s="8" t="s">
        <v>577</v>
      </c>
      <c r="C288" s="8" t="s">
        <v>499</v>
      </c>
      <c r="D288" s="8"/>
      <c r="E288" s="8"/>
      <c r="F288" s="37">
        <f>VLOOKUP(A288,[1]Sheet1!$A$6:$C$740,3,FALSE)</f>
        <v>17398702.934836999</v>
      </c>
      <c r="G288" s="8"/>
      <c r="H288" s="9"/>
      <c r="I288" s="9">
        <f>LTFUND1516BL</f>
        <v>7758547.9985490004</v>
      </c>
      <c r="J288" s="9"/>
      <c r="K288" s="9">
        <f t="shared" si="880"/>
        <v>126288.108696</v>
      </c>
      <c r="L288" s="9">
        <f t="shared" si="894"/>
        <v>126288.108696</v>
      </c>
      <c r="M288" s="9"/>
      <c r="N288" s="9"/>
      <c r="O288" s="9"/>
      <c r="P288" s="9"/>
      <c r="Q288" s="9">
        <f>HPF1516BL</f>
        <v>69943.855100999994</v>
      </c>
      <c r="R288" s="9"/>
      <c r="S288" s="9"/>
      <c r="T288" s="10">
        <f t="shared" si="941"/>
        <v>7954779.9623459997</v>
      </c>
      <c r="U288" s="9"/>
      <c r="V288" s="9"/>
      <c r="W288" s="9">
        <f>LTFUND1516RSG</f>
        <v>5631357.8704089997</v>
      </c>
      <c r="X288" s="9"/>
      <c r="Y288" s="9">
        <f t="shared" si="881"/>
        <v>175460.66855199999</v>
      </c>
      <c r="Z288" s="9">
        <f t="shared" si="948"/>
        <v>175460.66855199999</v>
      </c>
      <c r="AA288" s="9"/>
      <c r="AB288" s="9"/>
      <c r="AC288" s="9">
        <f>HPF1516RSG</f>
        <v>95410.068484999996</v>
      </c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>
        <f t="shared" si="908"/>
        <v>693.23</v>
      </c>
      <c r="AY288" s="10">
        <f t="shared" si="946"/>
        <v>5902921.8374460004</v>
      </c>
      <c r="AZ288" s="10">
        <f t="shared" si="947"/>
        <v>13857701.799791999</v>
      </c>
      <c r="BA288" s="26">
        <f>VLOOKUP(A288,[7]Sheet1!$A$1:$P$742,16,FALSE)</f>
        <v>13857701.799791999</v>
      </c>
      <c r="BB288" s="26" t="b">
        <f t="shared" si="953"/>
        <v>1</v>
      </c>
      <c r="BC288" s="9"/>
      <c r="BD288" s="9">
        <f>I288+L288+Q288</f>
        <v>7954779.9623459997</v>
      </c>
      <c r="BE288" s="9"/>
      <c r="BF288" s="9"/>
      <c r="BG288" s="9"/>
      <c r="BH288" s="9"/>
      <c r="BI288" s="9">
        <f>W288+Z288+AC288+AH288+AI288+AL288+AN288+AX288</f>
        <v>5902921.8374460004</v>
      </c>
      <c r="BJ288" s="9"/>
      <c r="BK288" s="9"/>
      <c r="BL288" s="9"/>
    </row>
    <row r="289" spans="1:64" s="15" customFormat="1" x14ac:dyDescent="0.25">
      <c r="A289" s="12" t="s">
        <v>578</v>
      </c>
      <c r="B289" s="12" t="s">
        <v>579</v>
      </c>
      <c r="C289" s="12" t="s">
        <v>499</v>
      </c>
      <c r="D289" s="12"/>
      <c r="E289" s="12"/>
      <c r="F289" s="38">
        <f>VLOOKUP(A289,[1]Sheet1!$A$6:$C$740,3,FALSE)</f>
        <v>73297099.966838002</v>
      </c>
      <c r="G289" s="12"/>
      <c r="H289" s="13">
        <f>UTFUND1516BL</f>
        <v>30622716.624543</v>
      </c>
      <c r="I289" s="13"/>
      <c r="J289" s="13"/>
      <c r="K289" s="13">
        <f t="shared" si="880"/>
        <v>526874.70054500003</v>
      </c>
      <c r="L289" s="13">
        <f t="shared" si="894"/>
        <v>526874.70054500003</v>
      </c>
      <c r="M289" s="13">
        <f>EIF1516BL</f>
        <v>3637516.2720340001</v>
      </c>
      <c r="N289" s="13"/>
      <c r="O289" s="13"/>
      <c r="P289" s="13"/>
      <c r="Q289" s="13"/>
      <c r="R289" s="13">
        <f>LLFA1516BL</f>
        <v>51675.290837</v>
      </c>
      <c r="S289" s="13">
        <f>LDHR1516BL</f>
        <v>1439174.28244</v>
      </c>
      <c r="T289" s="14">
        <f t="shared" si="941"/>
        <v>36277957.170399003</v>
      </c>
      <c r="U289" s="13">
        <f>LWP1516RSG</f>
        <v>458884.030822</v>
      </c>
      <c r="V289" s="13">
        <f>UTFUND1516RSG</f>
        <v>24494166.857303001</v>
      </c>
      <c r="W289" s="13"/>
      <c r="X289" s="13"/>
      <c r="Y289" s="13">
        <f t="shared" si="881"/>
        <v>732022.89713399997</v>
      </c>
      <c r="Z289" s="13">
        <f t="shared" si="948"/>
        <v>732022.89713399997</v>
      </c>
      <c r="AA289" s="13">
        <f>EIF1516RSG</f>
        <v>3726152.6422120002</v>
      </c>
      <c r="AB289" s="13"/>
      <c r="AC289" s="13"/>
      <c r="AD289" s="13">
        <f>LLFA1516RSG</f>
        <v>70490.008786000006</v>
      </c>
      <c r="AE289" s="13">
        <f>LDHR1516RSG</f>
        <v>2048036.367382</v>
      </c>
      <c r="AF289" s="13"/>
      <c r="AG289" s="13"/>
      <c r="AH289" s="13"/>
      <c r="AI289" s="13"/>
      <c r="AJ289" s="13">
        <f t="shared" si="895"/>
        <v>-80090</v>
      </c>
      <c r="AK289" s="13"/>
      <c r="AL289" s="13"/>
      <c r="AM289" s="13"/>
      <c r="AN289" s="13"/>
      <c r="AO289" s="13"/>
      <c r="AP289" s="13">
        <f t="shared" ref="AP289" si="1051">AO287</f>
        <v>603041</v>
      </c>
      <c r="AQ289" s="13"/>
      <c r="AR289" s="13">
        <f t="shared" ref="AR289" si="1052">AQ287</f>
        <v>338411</v>
      </c>
      <c r="AS289" s="13"/>
      <c r="AT289" s="13">
        <f t="shared" ref="AT289" si="1053">AS287</f>
        <v>34021</v>
      </c>
      <c r="AU289" s="13"/>
      <c r="AV289" s="13">
        <f t="shared" ref="AV289" si="1054">AU287</f>
        <v>9232.5479369999994</v>
      </c>
      <c r="AW289" s="13"/>
      <c r="AX289" s="13"/>
      <c r="AY289" s="14">
        <f t="shared" si="946"/>
        <v>32434368.351576</v>
      </c>
      <c r="AZ289" s="14">
        <f t="shared" si="947"/>
        <v>68712325.521975011</v>
      </c>
      <c r="BA289" s="26">
        <f>VLOOKUP(A289,[7]Sheet1!$A$1:$P$742,16,FALSE)</f>
        <v>68780188.374037996</v>
      </c>
      <c r="BB289" s="26" t="b">
        <f t="shared" si="953"/>
        <v>0</v>
      </c>
      <c r="BC289" s="13">
        <f>H289+L289+M289+R289+S289</f>
        <v>36277957.170398995</v>
      </c>
      <c r="BD289" s="13"/>
      <c r="BE289" s="13"/>
      <c r="BF289" s="13"/>
      <c r="BG289" s="13"/>
      <c r="BH289" s="13">
        <f>U289+V289+Z289+AA289+AD289+AE289+AH289+AI289+AJ289+AL289+AN289+AP289+AR289+AT289+AV289</f>
        <v>32434368.351576</v>
      </c>
      <c r="BI289" s="13"/>
      <c r="BJ289" s="13"/>
      <c r="BK289" s="13"/>
      <c r="BL289" s="13"/>
    </row>
    <row r="290" spans="1:64" x14ac:dyDescent="0.25">
      <c r="A290" s="1" t="s">
        <v>580</v>
      </c>
      <c r="B290" s="1" t="s">
        <v>581</v>
      </c>
      <c r="C290" s="1"/>
      <c r="D290" s="1" t="s">
        <v>499</v>
      </c>
      <c r="E290" s="1"/>
      <c r="F290" s="4">
        <f>VLOOKUP(A290,[1]Sheet1!$A$6:$C$740,3,FALSE)</f>
        <v>85865993.295839995</v>
      </c>
      <c r="G290" s="1"/>
      <c r="H290" s="5">
        <f>UTFUND1516BL</f>
        <v>29181111.186916001</v>
      </c>
      <c r="I290" s="5">
        <f>LTFUND1516BL</f>
        <v>6865473.8913690001</v>
      </c>
      <c r="K290" s="5">
        <f t="shared" si="880"/>
        <v>959903.185023</v>
      </c>
      <c r="L290" s="5">
        <f t="shared" si="894"/>
        <v>959903.185023</v>
      </c>
      <c r="M290" s="5">
        <f>EIF1516BL</f>
        <v>3431435.6761520002</v>
      </c>
      <c r="Q290" s="5">
        <f>HPF1516BL</f>
        <v>145058.97485</v>
      </c>
      <c r="R290" s="5">
        <f>LLFA1516BL</f>
        <v>50015.040528999998</v>
      </c>
      <c r="S290" s="5">
        <f>LDHR1516BL</f>
        <v>1544812.6890390001</v>
      </c>
      <c r="T290" s="6">
        <f t="shared" si="941"/>
        <v>42177810.643878005</v>
      </c>
      <c r="U290" s="5">
        <f>LWP1516RSG</f>
        <v>671436.30938300001</v>
      </c>
      <c r="V290" s="5">
        <f>UTFUND1516RSG</f>
        <v>23106916.256358001</v>
      </c>
      <c r="W290" s="5">
        <f>LTFUND1516RSG</f>
        <v>4983141.2320299996</v>
      </c>
      <c r="Y290" s="5">
        <f t="shared" si="881"/>
        <v>1333658.856162</v>
      </c>
      <c r="Z290" s="5">
        <f t="shared" si="948"/>
        <v>1333658.856162</v>
      </c>
      <c r="AA290" s="5">
        <f>EIF1516RSG</f>
        <v>3515050.4231639998</v>
      </c>
      <c r="AC290" s="5">
        <f>HPF1516RSG</f>
        <v>197874.233622</v>
      </c>
      <c r="AD290" s="5">
        <f>LLFA1516RSG</f>
        <v>68225.269547999997</v>
      </c>
      <c r="AE290" s="5">
        <f>LDHR1516RSG</f>
        <v>2198366.5262420001</v>
      </c>
      <c r="AG290" s="5">
        <f>CTFREEZE21516RSG</f>
        <v>973814</v>
      </c>
      <c r="AH290" s="5">
        <f t="shared" ref="AH290:AH292" si="1055">AG290</f>
        <v>973814</v>
      </c>
      <c r="AJ290" s="5">
        <f t="shared" si="895"/>
        <v>-89669</v>
      </c>
      <c r="AO290" s="5">
        <f>VLOOKUP(A290,[3]careact_v3!$A$1:$D$154,4,FALSE)</f>
        <v>694824</v>
      </c>
      <c r="AP290" s="5">
        <f t="shared" ref="AP290" si="1056">AO290</f>
        <v>694824</v>
      </c>
      <c r="AQ290" s="5">
        <f>VLOOKUP(A290,[3]careact_v3!$A$1:$D$154,3,FALSE)</f>
        <v>365560</v>
      </c>
      <c r="AR290" s="5">
        <f t="shared" ref="AR290" si="1057">AQ290</f>
        <v>365560</v>
      </c>
      <c r="AS290" s="5">
        <f>VLOOKUP(A290,[4]FWMA!$A$1:$C$153,3,FALSE)</f>
        <v>24667</v>
      </c>
      <c r="AT290" s="5">
        <f t="shared" ref="AT290" si="1058">AS290</f>
        <v>24667</v>
      </c>
      <c r="AU290" s="5">
        <f>VLOOKUP(A290,[5]SUDS2!$A$1:$C$153,3,FALSE)</f>
        <v>9232.5479369999994</v>
      </c>
      <c r="AV290" s="5">
        <f t="shared" ref="AV290" si="1059">AU290</f>
        <v>9232.5479369999994</v>
      </c>
      <c r="AW290" s="5">
        <f>VLOOKUP(A290,[6]COFA!$A$1:$C$327,3,FALSE)</f>
        <v>693.23</v>
      </c>
      <c r="AX290" s="5">
        <f t="shared" si="904"/>
        <v>693.23</v>
      </c>
      <c r="AY290" s="6">
        <f t="shared" si="946"/>
        <v>38053790.884445995</v>
      </c>
      <c r="AZ290" s="6">
        <f t="shared" si="947"/>
        <v>80231601.528324008</v>
      </c>
      <c r="BA290" s="26">
        <f>VLOOKUP(A290,[7]Sheet1!$A$1:$P$742,16,FALSE)</f>
        <v>80299464.380385995</v>
      </c>
      <c r="BB290" s="26" t="b">
        <f t="shared" si="953"/>
        <v>0</v>
      </c>
      <c r="BC290" s="5">
        <f t="shared" ref="BC290" si="1060">BC292</f>
        <v>34993170.495994009</v>
      </c>
      <c r="BD290" s="5">
        <f t="shared" si="906"/>
        <v>7184640.1478850003</v>
      </c>
      <c r="BH290" s="5">
        <f t="shared" ref="BH290" si="1061">BH292</f>
        <v>32456741.758096997</v>
      </c>
      <c r="BI290" s="5">
        <f t="shared" si="907"/>
        <v>5597049.1263490003</v>
      </c>
    </row>
    <row r="291" spans="1:64" s="11" customFormat="1" x14ac:dyDescent="0.25">
      <c r="A291" s="8" t="s">
        <v>582</v>
      </c>
      <c r="B291" s="8" t="s">
        <v>583</v>
      </c>
      <c r="C291" s="8" t="s">
        <v>499</v>
      </c>
      <c r="D291" s="8"/>
      <c r="E291" s="8"/>
      <c r="F291" s="37">
        <f>VLOOKUP(A291,[1]Sheet1!$A$6:$C$740,3,FALSE)</f>
        <v>15293179.188534999</v>
      </c>
      <c r="G291" s="8"/>
      <c r="H291" s="9"/>
      <c r="I291" s="9">
        <f>LTFUND1516BL</f>
        <v>6865473.8913690001</v>
      </c>
      <c r="J291" s="9"/>
      <c r="K291" s="9">
        <f t="shared" si="880"/>
        <v>174107.281666</v>
      </c>
      <c r="L291" s="9">
        <f t="shared" si="894"/>
        <v>174107.281666</v>
      </c>
      <c r="M291" s="9"/>
      <c r="N291" s="9"/>
      <c r="O291" s="9"/>
      <c r="P291" s="9"/>
      <c r="Q291" s="9">
        <f>HPF1516BL</f>
        <v>145058.97485</v>
      </c>
      <c r="R291" s="9"/>
      <c r="S291" s="9"/>
      <c r="T291" s="10">
        <f t="shared" si="941"/>
        <v>7184640.1478850003</v>
      </c>
      <c r="U291" s="9"/>
      <c r="V291" s="9"/>
      <c r="W291" s="9">
        <f>LTFUND1516RSG</f>
        <v>4983141.2320299996</v>
      </c>
      <c r="X291" s="9"/>
      <c r="Y291" s="9">
        <f t="shared" si="881"/>
        <v>241899.10163700001</v>
      </c>
      <c r="Z291" s="9">
        <f t="shared" si="948"/>
        <v>241899.10163700001</v>
      </c>
      <c r="AA291" s="9"/>
      <c r="AB291" s="9"/>
      <c r="AC291" s="9">
        <f>HPF1516RSG</f>
        <v>197874.233622</v>
      </c>
      <c r="AD291" s="9"/>
      <c r="AE291" s="9"/>
      <c r="AF291" s="9"/>
      <c r="AG291" s="9">
        <f>CTFREEZE21516RSG</f>
        <v>173441.32905999999</v>
      </c>
      <c r="AH291" s="9">
        <f t="shared" si="1055"/>
        <v>173441.32905999999</v>
      </c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>
        <f t="shared" si="908"/>
        <v>693.23</v>
      </c>
      <c r="AY291" s="10">
        <f t="shared" si="946"/>
        <v>5597049.1263490003</v>
      </c>
      <c r="AZ291" s="10">
        <f t="shared" si="947"/>
        <v>12781689.274234001</v>
      </c>
      <c r="BA291" s="26">
        <f>VLOOKUP(A291,[7]Sheet1!$A$1:$P$742,16,FALSE)</f>
        <v>12781689.274233</v>
      </c>
      <c r="BB291" s="26" t="b">
        <f t="shared" si="953"/>
        <v>1</v>
      </c>
      <c r="BC291" s="9"/>
      <c r="BD291" s="9">
        <f>I291+L291+Q291</f>
        <v>7184640.1478850003</v>
      </c>
      <c r="BE291" s="9"/>
      <c r="BF291" s="9"/>
      <c r="BG291" s="9"/>
      <c r="BH291" s="9"/>
      <c r="BI291" s="9">
        <f>W291+Z291+AC291+AH291+AI291+AL291+AN291+AX291</f>
        <v>5597049.1263490003</v>
      </c>
      <c r="BJ291" s="9"/>
      <c r="BK291" s="9"/>
      <c r="BL291" s="9"/>
    </row>
    <row r="292" spans="1:64" s="15" customFormat="1" x14ac:dyDescent="0.25">
      <c r="A292" s="12" t="s">
        <v>584</v>
      </c>
      <c r="B292" s="12" t="s">
        <v>585</v>
      </c>
      <c r="C292" s="12" t="s">
        <v>499</v>
      </c>
      <c r="D292" s="12"/>
      <c r="E292" s="12"/>
      <c r="F292" s="38">
        <f>VLOOKUP(A292,[1]Sheet1!$A$6:$C$740,3,FALSE)</f>
        <v>70572814.107305005</v>
      </c>
      <c r="G292" s="12"/>
      <c r="H292" s="13">
        <f>UTFUND1516BL</f>
        <v>29181111.186916001</v>
      </c>
      <c r="I292" s="13"/>
      <c r="J292" s="13"/>
      <c r="K292" s="13">
        <f t="shared" si="880"/>
        <v>785795.90335799998</v>
      </c>
      <c r="L292" s="13">
        <f t="shared" si="894"/>
        <v>785795.90335799998</v>
      </c>
      <c r="M292" s="13">
        <f>EIF1516BL</f>
        <v>3431435.6761520002</v>
      </c>
      <c r="N292" s="13"/>
      <c r="O292" s="13"/>
      <c r="P292" s="13"/>
      <c r="Q292" s="13"/>
      <c r="R292" s="13">
        <f>LLFA1516BL</f>
        <v>50015.040528999998</v>
      </c>
      <c r="S292" s="13">
        <f>LDHR1516BL</f>
        <v>1544812.6890390001</v>
      </c>
      <c r="T292" s="14">
        <f t="shared" si="941"/>
        <v>34993170.495994002</v>
      </c>
      <c r="U292" s="13">
        <f>LWP1516RSG</f>
        <v>671436.30938300001</v>
      </c>
      <c r="V292" s="13">
        <f>UTFUND1516RSG</f>
        <v>23106916.256358001</v>
      </c>
      <c r="W292" s="13"/>
      <c r="X292" s="13"/>
      <c r="Y292" s="13">
        <f t="shared" si="881"/>
        <v>1091759.754525</v>
      </c>
      <c r="Z292" s="13">
        <f t="shared" si="948"/>
        <v>1091759.754525</v>
      </c>
      <c r="AA292" s="13">
        <f>EIF1516RSG</f>
        <v>3515050.4231639998</v>
      </c>
      <c r="AB292" s="13"/>
      <c r="AC292" s="13"/>
      <c r="AD292" s="13">
        <f>LLFA1516RSG</f>
        <v>68225.269547999997</v>
      </c>
      <c r="AE292" s="13">
        <f>LDHR1516RSG</f>
        <v>2198366.5262420001</v>
      </c>
      <c r="AF292" s="13"/>
      <c r="AG292" s="13">
        <f>CTFREEZE21516RSG</f>
        <v>800372.67093999998</v>
      </c>
      <c r="AH292" s="13">
        <f t="shared" si="1055"/>
        <v>800372.67093999998</v>
      </c>
      <c r="AI292" s="13"/>
      <c r="AJ292" s="13">
        <f t="shared" si="895"/>
        <v>-89669</v>
      </c>
      <c r="AK292" s="13"/>
      <c r="AL292" s="13"/>
      <c r="AM292" s="13"/>
      <c r="AN292" s="13"/>
      <c r="AO292" s="13"/>
      <c r="AP292" s="13">
        <f t="shared" ref="AP292" si="1062">AO290</f>
        <v>694824</v>
      </c>
      <c r="AQ292" s="13"/>
      <c r="AR292" s="13">
        <f t="shared" ref="AR292" si="1063">AQ290</f>
        <v>365560</v>
      </c>
      <c r="AS292" s="13"/>
      <c r="AT292" s="13">
        <f t="shared" ref="AT292" si="1064">AS290</f>
        <v>24667</v>
      </c>
      <c r="AU292" s="13"/>
      <c r="AV292" s="13">
        <f t="shared" ref="AV292" si="1065">AU290</f>
        <v>9232.5479369999994</v>
      </c>
      <c r="AW292" s="13"/>
      <c r="AX292" s="13"/>
      <c r="AY292" s="14">
        <f t="shared" si="946"/>
        <v>32456741.758097</v>
      </c>
      <c r="AZ292" s="14">
        <f t="shared" si="947"/>
        <v>67449912.254090995</v>
      </c>
      <c r="BA292" s="26">
        <f>VLOOKUP(A292,[7]Sheet1!$A$1:$P$742,16,FALSE)</f>
        <v>67517775.106151998</v>
      </c>
      <c r="BB292" s="26" t="b">
        <f t="shared" si="953"/>
        <v>0</v>
      </c>
      <c r="BC292" s="13">
        <f>H292+L292+M292+R292+S292</f>
        <v>34993170.495994009</v>
      </c>
      <c r="BD292" s="13"/>
      <c r="BE292" s="13"/>
      <c r="BF292" s="13"/>
      <c r="BG292" s="13"/>
      <c r="BH292" s="13">
        <f>U292+V292+Z292+AA292+AD292+AE292+AH292+AI292+AJ292+AL292+AN292+AP292+AR292+AT292+AV292</f>
        <v>32456741.758096997</v>
      </c>
      <c r="BI292" s="13"/>
      <c r="BJ292" s="13"/>
      <c r="BK292" s="13"/>
      <c r="BL292" s="13"/>
    </row>
    <row r="293" spans="1:64" x14ac:dyDescent="0.25">
      <c r="A293" s="1" t="s">
        <v>586</v>
      </c>
      <c r="B293" s="1" t="s">
        <v>587</v>
      </c>
      <c r="C293" s="1"/>
      <c r="D293" s="1" t="s">
        <v>499</v>
      </c>
      <c r="E293" s="1"/>
      <c r="F293" s="4">
        <f>VLOOKUP(A293,[1]Sheet1!$A$6:$C$740,3,FALSE)</f>
        <v>102129108.722591</v>
      </c>
      <c r="G293" s="1"/>
      <c r="H293" s="5">
        <f>UTFUND1516BL</f>
        <v>36976998.220094003</v>
      </c>
      <c r="I293" s="5">
        <f>LTFUND1516BL</f>
        <v>8120676.7794920001</v>
      </c>
      <c r="K293" s="5">
        <f t="shared" si="880"/>
        <v>845413.98403299996</v>
      </c>
      <c r="L293" s="5">
        <f t="shared" si="894"/>
        <v>845413.98403299996</v>
      </c>
      <c r="M293" s="5">
        <f>EIF1516BL</f>
        <v>3594366.9175869999</v>
      </c>
      <c r="Q293" s="5">
        <f>HPF1516BL</f>
        <v>95945.035174999997</v>
      </c>
      <c r="R293" s="5">
        <f>LLFA1516BL</f>
        <v>51675.290837</v>
      </c>
      <c r="S293" s="5">
        <f>LDHR1516BL</f>
        <v>2703172.234381</v>
      </c>
      <c r="T293" s="6">
        <f t="shared" si="941"/>
        <v>52388248.461599007</v>
      </c>
      <c r="U293" s="5">
        <f>LWP1516RSG</f>
        <v>886714.94926400005</v>
      </c>
      <c r="V293" s="5">
        <f>UTFUND1516RSG</f>
        <v>29244149.323456999</v>
      </c>
      <c r="W293" s="5">
        <f>LTFUND1516RSG</f>
        <v>5894200.4488199996</v>
      </c>
      <c r="Y293" s="5">
        <f t="shared" si="881"/>
        <v>1174591.213489</v>
      </c>
      <c r="Z293" s="5">
        <f t="shared" si="948"/>
        <v>1174591.213489</v>
      </c>
      <c r="AA293" s="5">
        <f>EIF1516RSG</f>
        <v>3681951.8554500001</v>
      </c>
      <c r="AC293" s="5">
        <f>HPF1516RSG</f>
        <v>130878.150247</v>
      </c>
      <c r="AD293" s="5">
        <f>LLFA1516RSG</f>
        <v>70490.008786000006</v>
      </c>
      <c r="AE293" s="5">
        <f>LDHR1516RSG</f>
        <v>3846785.6956989998</v>
      </c>
      <c r="AO293" s="5">
        <f>VLOOKUP(A293,[3]careact_v3!$A$1:$D$154,4,FALSE)</f>
        <v>878839</v>
      </c>
      <c r="AP293" s="5">
        <f t="shared" ref="AP293" si="1066">AO293</f>
        <v>878839</v>
      </c>
      <c r="AQ293" s="5">
        <f>VLOOKUP(A293,[3]careact_v3!$A$1:$D$154,3,FALSE)</f>
        <v>552605</v>
      </c>
      <c r="AR293" s="5">
        <f t="shared" ref="AR293" si="1067">AQ293</f>
        <v>552605</v>
      </c>
      <c r="AS293" s="5">
        <f>VLOOKUP(A293,[4]FWMA!$A$1:$C$153,3,FALSE)</f>
        <v>34160</v>
      </c>
      <c r="AT293" s="5">
        <f t="shared" ref="AT293" si="1068">AS293</f>
        <v>34160</v>
      </c>
      <c r="AU293" s="5">
        <f>VLOOKUP(A293,[5]SUDS2!$A$1:$C$153,3,FALSE)</f>
        <v>9232.5479369999994</v>
      </c>
      <c r="AV293" s="5">
        <f t="shared" ref="AV293" si="1069">AU293</f>
        <v>9232.5479369999994</v>
      </c>
      <c r="AW293" s="5">
        <f>VLOOKUP(A293,[6]COFA!$A$1:$C$327,3,FALSE)</f>
        <v>693.23</v>
      </c>
      <c r="AX293" s="5">
        <f t="shared" si="904"/>
        <v>693.23</v>
      </c>
      <c r="AY293" s="6">
        <f t="shared" si="946"/>
        <v>46405291.423149005</v>
      </c>
      <c r="AZ293" s="6">
        <f t="shared" si="947"/>
        <v>98793539.884748012</v>
      </c>
      <c r="BA293" s="26">
        <f>VLOOKUP(A293,[7]Sheet1!$A$1:$P$742,16,FALSE)</f>
        <v>98861402.736811996</v>
      </c>
      <c r="BB293" s="26" t="b">
        <f t="shared" si="953"/>
        <v>0</v>
      </c>
      <c r="BC293" s="5">
        <f t="shared" ref="BC293" si="1070">BC295</f>
        <v>44025371.996749997</v>
      </c>
      <c r="BD293" s="5">
        <f t="shared" si="906"/>
        <v>8362876.4648490008</v>
      </c>
      <c r="BH293" s="5">
        <f t="shared" ref="BH293" si="1071">BH295</f>
        <v>40176318.049890995</v>
      </c>
      <c r="BI293" s="5">
        <f t="shared" si="907"/>
        <v>6228973.3732580002</v>
      </c>
    </row>
    <row r="294" spans="1:64" s="11" customFormat="1" x14ac:dyDescent="0.25">
      <c r="A294" s="8" t="s">
        <v>588</v>
      </c>
      <c r="B294" s="8" t="s">
        <v>589</v>
      </c>
      <c r="C294" s="8" t="s">
        <v>499</v>
      </c>
      <c r="D294" s="8"/>
      <c r="E294" s="8"/>
      <c r="F294" s="37">
        <f>VLOOKUP(A294,[1]Sheet1!$A$6:$C$740,3,FALSE)</f>
        <v>17362205.923565999</v>
      </c>
      <c r="G294" s="8"/>
      <c r="H294" s="9"/>
      <c r="I294" s="9">
        <f>LTFUND1516BL</f>
        <v>8120676.7794920001</v>
      </c>
      <c r="J294" s="9"/>
      <c r="K294" s="9">
        <f t="shared" si="880"/>
        <v>146254.65018200001</v>
      </c>
      <c r="L294" s="9">
        <f t="shared" si="894"/>
        <v>146254.65018200001</v>
      </c>
      <c r="M294" s="9"/>
      <c r="N294" s="9"/>
      <c r="O294" s="9"/>
      <c r="P294" s="9"/>
      <c r="Q294" s="9">
        <f>HPF1516BL</f>
        <v>95945.035174999997</v>
      </c>
      <c r="R294" s="9"/>
      <c r="S294" s="9"/>
      <c r="T294" s="10">
        <f t="shared" si="941"/>
        <v>8362876.4648490008</v>
      </c>
      <c r="U294" s="9"/>
      <c r="V294" s="9"/>
      <c r="W294" s="9">
        <f>LTFUND1516RSG</f>
        <v>5894200.4488199996</v>
      </c>
      <c r="X294" s="9"/>
      <c r="Y294" s="9">
        <f t="shared" si="881"/>
        <v>203201.54419099999</v>
      </c>
      <c r="Z294" s="9">
        <f t="shared" si="948"/>
        <v>203201.54419099999</v>
      </c>
      <c r="AA294" s="9"/>
      <c r="AB294" s="9"/>
      <c r="AC294" s="9">
        <f>HPF1516RSG</f>
        <v>130878.150247</v>
      </c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>
        <f t="shared" si="908"/>
        <v>693.23</v>
      </c>
      <c r="AY294" s="10">
        <f t="shared" si="946"/>
        <v>6228973.3732580002</v>
      </c>
      <c r="AZ294" s="10">
        <f t="shared" si="947"/>
        <v>14591849.838107001</v>
      </c>
      <c r="BA294" s="26">
        <f>VLOOKUP(A294,[7]Sheet1!$A$1:$P$742,16,FALSE)</f>
        <v>14591849.838107999</v>
      </c>
      <c r="BB294" s="26" t="b">
        <f t="shared" si="953"/>
        <v>1</v>
      </c>
      <c r="BC294" s="9"/>
      <c r="BD294" s="9">
        <f>I294+L294+Q294</f>
        <v>8362876.4648490008</v>
      </c>
      <c r="BE294" s="9"/>
      <c r="BF294" s="9"/>
      <c r="BG294" s="9"/>
      <c r="BH294" s="9"/>
      <c r="BI294" s="9">
        <f>W294+Z294+AC294+AH294+AI294+AL294+AN294+AX294</f>
        <v>6228973.3732580002</v>
      </c>
      <c r="BJ294" s="9"/>
      <c r="BK294" s="9"/>
      <c r="BL294" s="9"/>
    </row>
    <row r="295" spans="1:64" s="15" customFormat="1" x14ac:dyDescent="0.25">
      <c r="A295" s="12" t="s">
        <v>590</v>
      </c>
      <c r="B295" s="12" t="s">
        <v>591</v>
      </c>
      <c r="C295" s="12" t="s">
        <v>499</v>
      </c>
      <c r="D295" s="12"/>
      <c r="E295" s="12"/>
      <c r="F295" s="38">
        <f>VLOOKUP(A295,[1]Sheet1!$A$6:$C$740,3,FALSE)</f>
        <v>84766902.799025998</v>
      </c>
      <c r="G295" s="12"/>
      <c r="H295" s="13">
        <f>UTFUND1516BL</f>
        <v>36976998.220094003</v>
      </c>
      <c r="I295" s="13"/>
      <c r="J295" s="13"/>
      <c r="K295" s="13">
        <f t="shared" si="880"/>
        <v>699159.33385099994</v>
      </c>
      <c r="L295" s="13">
        <f t="shared" si="894"/>
        <v>699159.33385099994</v>
      </c>
      <c r="M295" s="13">
        <f>EIF1516BL</f>
        <v>3594366.9175869999</v>
      </c>
      <c r="N295" s="13"/>
      <c r="O295" s="13"/>
      <c r="P295" s="13"/>
      <c r="Q295" s="13"/>
      <c r="R295" s="13">
        <f>LLFA1516BL</f>
        <v>51675.290837</v>
      </c>
      <c r="S295" s="13">
        <f>LDHR1516BL</f>
        <v>2703172.234381</v>
      </c>
      <c r="T295" s="14">
        <f t="shared" si="941"/>
        <v>44025371.996750005</v>
      </c>
      <c r="U295" s="13">
        <f>LWP1516RSG</f>
        <v>886714.94926400005</v>
      </c>
      <c r="V295" s="13">
        <f>UTFUND1516RSG</f>
        <v>29244149.323456999</v>
      </c>
      <c r="W295" s="13"/>
      <c r="X295" s="13"/>
      <c r="Y295" s="13">
        <f t="shared" si="881"/>
        <v>971389.66929800005</v>
      </c>
      <c r="Z295" s="13">
        <f t="shared" si="948"/>
        <v>971389.66929800005</v>
      </c>
      <c r="AA295" s="13">
        <f>EIF1516RSG</f>
        <v>3681951.8554500001</v>
      </c>
      <c r="AB295" s="13"/>
      <c r="AC295" s="13"/>
      <c r="AD295" s="13">
        <f>LLFA1516RSG</f>
        <v>70490.008786000006</v>
      </c>
      <c r="AE295" s="13">
        <f>LDHR1516RSG</f>
        <v>3846785.6956989998</v>
      </c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>
        <f t="shared" ref="AP295" si="1072">AO293</f>
        <v>878839</v>
      </c>
      <c r="AQ295" s="13"/>
      <c r="AR295" s="13">
        <f t="shared" ref="AR295" si="1073">AQ293</f>
        <v>552605</v>
      </c>
      <c r="AS295" s="13"/>
      <c r="AT295" s="13">
        <f t="shared" ref="AT295" si="1074">AS293</f>
        <v>34160</v>
      </c>
      <c r="AU295" s="13"/>
      <c r="AV295" s="13">
        <f t="shared" ref="AV295" si="1075">AU293</f>
        <v>9232.5479369999994</v>
      </c>
      <c r="AW295" s="13"/>
      <c r="AX295" s="13"/>
      <c r="AY295" s="14">
        <f t="shared" si="946"/>
        <v>40176318.049891002</v>
      </c>
      <c r="AZ295" s="14">
        <f t="shared" si="947"/>
        <v>84201690.046641007</v>
      </c>
      <c r="BA295" s="26">
        <f>VLOOKUP(A295,[7]Sheet1!$A$1:$P$742,16,FALSE)</f>
        <v>84269552.898704007</v>
      </c>
      <c r="BB295" s="26" t="b">
        <f t="shared" si="953"/>
        <v>0</v>
      </c>
      <c r="BC295" s="13">
        <f>H295+L295+M295+R295+S295</f>
        <v>44025371.996749997</v>
      </c>
      <c r="BD295" s="13"/>
      <c r="BE295" s="13"/>
      <c r="BF295" s="13"/>
      <c r="BG295" s="13"/>
      <c r="BH295" s="13">
        <f>U295+V295+Z295+AA295+AD295+AE295+AH295+AI295+AJ295+AL295+AN295+AP295+AR295+AT295+AV295</f>
        <v>40176318.049890995</v>
      </c>
      <c r="BI295" s="13"/>
      <c r="BJ295" s="13"/>
      <c r="BK295" s="13"/>
      <c r="BL295" s="13"/>
    </row>
    <row r="296" spans="1:64" x14ac:dyDescent="0.25">
      <c r="A296" s="1" t="s">
        <v>592</v>
      </c>
      <c r="B296" s="1" t="s">
        <v>593</v>
      </c>
      <c r="C296" s="1"/>
      <c r="D296" s="1" t="s">
        <v>499</v>
      </c>
      <c r="E296" s="1"/>
      <c r="F296" s="4">
        <f>VLOOKUP(A296,[1]Sheet1!$A$6:$C$740,3,FALSE)</f>
        <v>52285859.594088003</v>
      </c>
      <c r="G296" s="1"/>
      <c r="H296" s="5">
        <f>UTFUND1516BL</f>
        <v>19924612.433692999</v>
      </c>
      <c r="I296" s="5">
        <f>LTFUND1516BL</f>
        <v>5485002.4670470003</v>
      </c>
      <c r="K296" s="5">
        <f t="shared" si="880"/>
        <v>836086.28274000005</v>
      </c>
      <c r="L296" s="5">
        <f t="shared" si="894"/>
        <v>836086.28274000005</v>
      </c>
      <c r="M296" s="5">
        <f>EIF1516BL</f>
        <v>2142327.1904910002</v>
      </c>
      <c r="Q296" s="5">
        <f>HPF1516BL</f>
        <v>235869.68594699999</v>
      </c>
      <c r="R296" s="5">
        <f>LLFA1516BL</f>
        <v>48271.777706000001</v>
      </c>
      <c r="S296" s="5">
        <f>LDHR1516BL</f>
        <v>14975.872841</v>
      </c>
      <c r="T296" s="6">
        <f t="shared" si="941"/>
        <v>28687145.710464999</v>
      </c>
      <c r="U296" s="5">
        <f>LWP1516RSG</f>
        <v>445655.79496600002</v>
      </c>
      <c r="V296" s="5">
        <f>UTFUND1516RSG</f>
        <v>15789999.391341999</v>
      </c>
      <c r="W296" s="5">
        <f>LTFUND1516RSG</f>
        <v>3981158.8222170002</v>
      </c>
      <c r="Y296" s="5">
        <f t="shared" si="881"/>
        <v>1161631.6029459999</v>
      </c>
      <c r="Z296" s="5">
        <f t="shared" si="948"/>
        <v>1161631.6029459999</v>
      </c>
      <c r="AA296" s="5">
        <f>EIF1516RSG</f>
        <v>2194529.872678</v>
      </c>
      <c r="AC296" s="5">
        <f>HPF1516RSG</f>
        <v>321748.67766599997</v>
      </c>
      <c r="AD296" s="5">
        <f>LLFA1516RSG</f>
        <v>65847.293348000007</v>
      </c>
      <c r="AE296" s="5">
        <f>LDHR1516RSG</f>
        <v>21311.617770000001</v>
      </c>
      <c r="AG296" s="5">
        <f t="shared" ref="AG296:AG301" si="1076">CTFREEZE21516RSG</f>
        <v>1642949</v>
      </c>
      <c r="AH296" s="5">
        <f t="shared" ref="AH296:AH301" si="1077">AG296</f>
        <v>1642949</v>
      </c>
      <c r="AJ296" s="5">
        <f t="shared" si="895"/>
        <v>-149744</v>
      </c>
      <c r="AK296" s="5">
        <f>VLOOKUP(A296,[2]CTF1516!$A$1:$C$235,3,FALSE)</f>
        <v>856296</v>
      </c>
      <c r="AL296" s="5">
        <f t="shared" ref="AL296" si="1078">SUM(AL297:AL298)</f>
        <v>856295.99999999988</v>
      </c>
      <c r="AO296" s="5">
        <f>VLOOKUP(A296,[3]careact_v3!$A$1:$D$154,4,FALSE)</f>
        <v>676334</v>
      </c>
      <c r="AP296" s="5">
        <f t="shared" ref="AP296" si="1079">AO296</f>
        <v>676334</v>
      </c>
      <c r="AQ296" s="5">
        <f>VLOOKUP(A296,[3]careact_v3!$A$1:$D$154,3,FALSE)</f>
        <v>505037</v>
      </c>
      <c r="AR296" s="5">
        <f t="shared" ref="AR296" si="1080">AQ296</f>
        <v>505037</v>
      </c>
      <c r="AS296" s="5">
        <f>VLOOKUP(A296,[4]FWMA!$A$1:$C$153,3,FALSE)</f>
        <v>14986</v>
      </c>
      <c r="AT296" s="5">
        <f t="shared" ref="AT296" si="1081">AS296</f>
        <v>14986</v>
      </c>
      <c r="AU296" s="5">
        <f>VLOOKUP(A296,[5]SUDS2!$A$1:$C$153,3,FALSE)</f>
        <v>9232.5479369999994</v>
      </c>
      <c r="AV296" s="5">
        <f t="shared" ref="AV296" si="1082">AU296</f>
        <v>9232.5479369999994</v>
      </c>
      <c r="AW296" s="5">
        <f>VLOOKUP(A296,[6]COFA!$A$1:$C$327,3,FALSE)</f>
        <v>693.23</v>
      </c>
      <c r="AX296" s="5">
        <f t="shared" si="904"/>
        <v>693.23</v>
      </c>
      <c r="AY296" s="6">
        <f t="shared" si="946"/>
        <v>27537666.850869995</v>
      </c>
      <c r="AZ296" s="6">
        <f t="shared" si="947"/>
        <v>56224812.561334997</v>
      </c>
      <c r="BA296" s="26">
        <f>VLOOKUP(A296,[7]Sheet1!$A$1:$P$742,16,FALSE)</f>
        <v>56292675.413396001</v>
      </c>
      <c r="BB296" s="26" t="b">
        <f t="shared" si="953"/>
        <v>0</v>
      </c>
      <c r="BC296" s="5">
        <f t="shared" ref="BC296" si="1083">BC298</f>
        <v>22793421.269268002</v>
      </c>
      <c r="BD296" s="5">
        <f t="shared" si="906"/>
        <v>5893724.4411960002</v>
      </c>
      <c r="BH296" s="5">
        <f t="shared" ref="BH296" si="1084">BH298</f>
        <v>22472939.628207222</v>
      </c>
      <c r="BI296" s="5">
        <f t="shared" si="907"/>
        <v>5064727.2226617746</v>
      </c>
    </row>
    <row r="297" spans="1:64" s="11" customFormat="1" x14ac:dyDescent="0.25">
      <c r="A297" s="8" t="s">
        <v>594</v>
      </c>
      <c r="B297" s="8" t="s">
        <v>595</v>
      </c>
      <c r="C297" s="8" t="s">
        <v>499</v>
      </c>
      <c r="D297" s="8"/>
      <c r="E297" s="8"/>
      <c r="F297" s="37">
        <f>VLOOKUP(A297,[1]Sheet1!$A$6:$C$740,3,FALSE)</f>
        <v>10899058.955220999</v>
      </c>
      <c r="G297" s="8"/>
      <c r="H297" s="9"/>
      <c r="I297" s="9">
        <f>LTFUND1516BL</f>
        <v>5485002.4670470003</v>
      </c>
      <c r="J297" s="9"/>
      <c r="K297" s="9">
        <f t="shared" si="880"/>
        <v>172852.288202</v>
      </c>
      <c r="L297" s="9">
        <f t="shared" si="894"/>
        <v>172852.288202</v>
      </c>
      <c r="M297" s="9"/>
      <c r="N297" s="9"/>
      <c r="O297" s="9"/>
      <c r="P297" s="9"/>
      <c r="Q297" s="9">
        <f>HPF1516BL</f>
        <v>235869.68594699999</v>
      </c>
      <c r="R297" s="9"/>
      <c r="S297" s="9"/>
      <c r="T297" s="10">
        <f t="shared" si="941"/>
        <v>5893724.4411960002</v>
      </c>
      <c r="U297" s="9"/>
      <c r="V297" s="9"/>
      <c r="W297" s="9">
        <f>LTFUND1516RSG</f>
        <v>3981158.8222170002</v>
      </c>
      <c r="X297" s="9"/>
      <c r="Y297" s="9">
        <f t="shared" si="881"/>
        <v>240155.45376400001</v>
      </c>
      <c r="Z297" s="9">
        <f t="shared" si="948"/>
        <v>240155.45376400001</v>
      </c>
      <c r="AA297" s="9"/>
      <c r="AB297" s="9"/>
      <c r="AC297" s="9">
        <f>HPF1516RSG</f>
        <v>321748.67766599997</v>
      </c>
      <c r="AD297" s="9"/>
      <c r="AE297" s="9"/>
      <c r="AF297" s="9"/>
      <c r="AG297" s="9">
        <f t="shared" si="1076"/>
        <v>342474.96647099999</v>
      </c>
      <c r="AH297" s="9">
        <f t="shared" si="1077"/>
        <v>342474.96647099999</v>
      </c>
      <c r="AI297" s="9"/>
      <c r="AJ297" s="9"/>
      <c r="AK297" s="9"/>
      <c r="AL297" s="9">
        <f>F297/F296*AK296</f>
        <v>178496.07254377412</v>
      </c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>
        <f t="shared" si="908"/>
        <v>693.23</v>
      </c>
      <c r="AY297" s="10">
        <f t="shared" si="946"/>
        <v>5064727.2226617746</v>
      </c>
      <c r="AZ297" s="10">
        <f t="shared" si="947"/>
        <v>10958451.663857775</v>
      </c>
      <c r="BA297" s="26">
        <f>VLOOKUP(A297,[7]Sheet1!$A$1:$P$742,16,FALSE)</f>
        <v>10958451.663859</v>
      </c>
      <c r="BB297" s="26" t="b">
        <f t="shared" si="953"/>
        <v>1</v>
      </c>
      <c r="BC297" s="9"/>
      <c r="BD297" s="9">
        <f>I297+L297+Q297</f>
        <v>5893724.4411960002</v>
      </c>
      <c r="BE297" s="9"/>
      <c r="BF297" s="9"/>
      <c r="BG297" s="9"/>
      <c r="BH297" s="9"/>
      <c r="BI297" s="9">
        <f>W297+Z297+AC297+AH297+AI297+AL297+AN297+AX297</f>
        <v>5064727.2226617746</v>
      </c>
      <c r="BJ297" s="9"/>
      <c r="BK297" s="9"/>
      <c r="BL297" s="9"/>
    </row>
    <row r="298" spans="1:64" s="15" customFormat="1" x14ac:dyDescent="0.25">
      <c r="A298" s="12" t="s">
        <v>596</v>
      </c>
      <c r="B298" s="12" t="s">
        <v>597</v>
      </c>
      <c r="C298" s="12" t="s">
        <v>499</v>
      </c>
      <c r="D298" s="12"/>
      <c r="E298" s="12"/>
      <c r="F298" s="38">
        <f>VLOOKUP(A298,[1]Sheet1!$A$6:$C$740,3,FALSE)</f>
        <v>41386800.638866998</v>
      </c>
      <c r="G298" s="12"/>
      <c r="H298" s="13">
        <f>UTFUND1516BL</f>
        <v>19924612.433692999</v>
      </c>
      <c r="I298" s="13"/>
      <c r="J298" s="13"/>
      <c r="K298" s="13">
        <f t="shared" si="880"/>
        <v>663233.99453699996</v>
      </c>
      <c r="L298" s="13">
        <f t="shared" si="894"/>
        <v>663233.99453699996</v>
      </c>
      <c r="M298" s="13">
        <f>EIF1516BL</f>
        <v>2142327.1904910002</v>
      </c>
      <c r="N298" s="13"/>
      <c r="O298" s="13"/>
      <c r="P298" s="13"/>
      <c r="Q298" s="13"/>
      <c r="R298" s="13">
        <f>LLFA1516BL</f>
        <v>48271.777706000001</v>
      </c>
      <c r="S298" s="13">
        <f>LDHR1516BL</f>
        <v>14975.872841</v>
      </c>
      <c r="T298" s="14">
        <f t="shared" si="941"/>
        <v>22793421.269267999</v>
      </c>
      <c r="U298" s="13">
        <f>LWP1516RSG</f>
        <v>445655.79496600002</v>
      </c>
      <c r="V298" s="13">
        <f>UTFUND1516RSG</f>
        <v>15789999.391341999</v>
      </c>
      <c r="W298" s="13"/>
      <c r="X298" s="13"/>
      <c r="Y298" s="13">
        <f t="shared" si="881"/>
        <v>921476.14918099996</v>
      </c>
      <c r="Z298" s="13">
        <f t="shared" si="948"/>
        <v>921476.14918099996</v>
      </c>
      <c r="AA298" s="13">
        <f>EIF1516RSG</f>
        <v>2194529.872678</v>
      </c>
      <c r="AB298" s="13"/>
      <c r="AC298" s="13"/>
      <c r="AD298" s="13">
        <f>LLFA1516RSG</f>
        <v>65847.293348000007</v>
      </c>
      <c r="AE298" s="13">
        <f>LDHR1516RSG</f>
        <v>21311.617770000001</v>
      </c>
      <c r="AF298" s="13"/>
      <c r="AG298" s="13">
        <f t="shared" si="1076"/>
        <v>1300474.0335289999</v>
      </c>
      <c r="AH298" s="13">
        <f t="shared" si="1077"/>
        <v>1300474.0335289999</v>
      </c>
      <c r="AI298" s="13"/>
      <c r="AJ298" s="13">
        <f t="shared" si="895"/>
        <v>-149744</v>
      </c>
      <c r="AK298" s="13"/>
      <c r="AL298" s="13">
        <f>F298/F296*AK296</f>
        <v>677799.92745622573</v>
      </c>
      <c r="AM298" s="13"/>
      <c r="AN298" s="13"/>
      <c r="AO298" s="13"/>
      <c r="AP298" s="13">
        <f t="shared" ref="AP298" si="1085">AO296</f>
        <v>676334</v>
      </c>
      <c r="AQ298" s="13"/>
      <c r="AR298" s="13">
        <f t="shared" ref="AR298" si="1086">AQ296</f>
        <v>505037</v>
      </c>
      <c r="AS298" s="13"/>
      <c r="AT298" s="13">
        <f t="shared" ref="AT298" si="1087">AS296</f>
        <v>14986</v>
      </c>
      <c r="AU298" s="13"/>
      <c r="AV298" s="13">
        <f t="shared" ref="AV298" si="1088">AU296</f>
        <v>9232.5479369999994</v>
      </c>
      <c r="AW298" s="13"/>
      <c r="AX298" s="13"/>
      <c r="AY298" s="14">
        <f t="shared" si="946"/>
        <v>22472939.628207222</v>
      </c>
      <c r="AZ298" s="14">
        <f t="shared" si="947"/>
        <v>45266360.89747522</v>
      </c>
      <c r="BA298" s="26">
        <f>VLOOKUP(A298,[7]Sheet1!$A$1:$P$742,16,FALSE)</f>
        <v>45334223.749536999</v>
      </c>
      <c r="BB298" s="26" t="b">
        <f t="shared" si="953"/>
        <v>0</v>
      </c>
      <c r="BC298" s="13">
        <f>H298+L298+M298+R298+S298</f>
        <v>22793421.269268002</v>
      </c>
      <c r="BD298" s="13"/>
      <c r="BE298" s="13"/>
      <c r="BF298" s="13"/>
      <c r="BG298" s="13"/>
      <c r="BH298" s="13">
        <f>U298+V298+Z298+AA298+AD298+AE298+AH298+AI298+AJ298+AL298+AN298+AP298+AR298+AT298+AV298</f>
        <v>22472939.628207222</v>
      </c>
      <c r="BI298" s="13"/>
      <c r="BJ298" s="13"/>
      <c r="BK298" s="13"/>
      <c r="BL298" s="13"/>
    </row>
    <row r="299" spans="1:64" x14ac:dyDescent="0.25">
      <c r="A299" s="1" t="s">
        <v>598</v>
      </c>
      <c r="B299" s="1" t="s">
        <v>599</v>
      </c>
      <c r="C299" s="1"/>
      <c r="D299" s="1" t="s">
        <v>499</v>
      </c>
      <c r="E299" s="1"/>
      <c r="F299" s="4">
        <f>VLOOKUP(A299,[1]Sheet1!$A$6:$C$740,3,FALSE)</f>
        <v>28546334.204007</v>
      </c>
      <c r="G299" s="1"/>
      <c r="H299" s="5">
        <f>UTFUND1516BL</f>
        <v>10822038.645443</v>
      </c>
      <c r="I299" s="5">
        <f>LTFUND1516BL</f>
        <v>2487254.792626</v>
      </c>
      <c r="K299" s="5">
        <f t="shared" si="880"/>
        <v>738341.53623099998</v>
      </c>
      <c r="L299" s="5">
        <f t="shared" si="894"/>
        <v>738341.53623099998</v>
      </c>
      <c r="M299" s="5">
        <f>EIF1516BL</f>
        <v>1574295.331275</v>
      </c>
      <c r="Q299" s="5">
        <f>HPF1516BL</f>
        <v>64165.768967000004</v>
      </c>
      <c r="R299" s="5">
        <f>LLFA1516BL</f>
        <v>48230.271448</v>
      </c>
      <c r="S299" s="5">
        <f>LDHR1516BL</f>
        <v>13572.546268</v>
      </c>
      <c r="T299" s="6">
        <f t="shared" si="941"/>
        <v>15747898.892258001</v>
      </c>
      <c r="U299" s="5">
        <f>LWP1516RSG</f>
        <v>187120.54525299999</v>
      </c>
      <c r="V299" s="5">
        <f>UTFUND1516RSG</f>
        <v>8631263.6740150005</v>
      </c>
      <c r="W299" s="5">
        <f>LTFUND1516RSG</f>
        <v>1805314.8417440001</v>
      </c>
      <c r="Y299" s="5">
        <f t="shared" si="881"/>
        <v>1025828.171038</v>
      </c>
      <c r="Z299" s="5">
        <f t="shared" si="948"/>
        <v>1025828.171038</v>
      </c>
      <c r="AA299" s="5">
        <f>EIF1516RSG</f>
        <v>1612656.6232439999</v>
      </c>
      <c r="AC299" s="5">
        <f>HPF1516RSG</f>
        <v>87528.209627999997</v>
      </c>
      <c r="AD299" s="5">
        <f>LLFA1516RSG</f>
        <v>65790.674866999994</v>
      </c>
      <c r="AE299" s="5">
        <f>LDHR1516RSG</f>
        <v>19314.594969000002</v>
      </c>
      <c r="AG299" s="5">
        <f t="shared" si="1076"/>
        <v>1462511</v>
      </c>
      <c r="AH299" s="5">
        <f t="shared" si="1077"/>
        <v>1462511</v>
      </c>
      <c r="AJ299" s="5">
        <f t="shared" si="895"/>
        <v>-57626</v>
      </c>
      <c r="AK299" s="5">
        <f>VLOOKUP(A299,[2]CTF1516!$A$1:$C$235,3,FALSE)</f>
        <v>752476</v>
      </c>
      <c r="AL299" s="5">
        <f t="shared" ref="AL299" si="1089">SUM(AL300:AL301)</f>
        <v>752476</v>
      </c>
      <c r="AO299" s="5">
        <f>VLOOKUP(A299,[3]careact_v3!$A$1:$D$154,4,FALSE)</f>
        <v>487826</v>
      </c>
      <c r="AP299" s="5">
        <f t="shared" ref="AP299" si="1090">AO299</f>
        <v>487826</v>
      </c>
      <c r="AQ299" s="5">
        <f>VLOOKUP(A299,[3]careact_v3!$A$1:$D$154,3,FALSE)</f>
        <v>410066</v>
      </c>
      <c r="AR299" s="5">
        <f t="shared" ref="AR299" si="1091">AQ299</f>
        <v>410066</v>
      </c>
      <c r="AS299" s="5">
        <f>VLOOKUP(A299,[4]FWMA!$A$1:$C$153,3,FALSE)</f>
        <v>14626</v>
      </c>
      <c r="AT299" s="5">
        <f t="shared" ref="AT299" si="1092">AS299</f>
        <v>14626</v>
      </c>
      <c r="AU299" s="5">
        <f>VLOOKUP(A299,[5]SUDS2!$A$1:$C$153,3,FALSE)</f>
        <v>9232.5479369999994</v>
      </c>
      <c r="AV299" s="5">
        <f t="shared" ref="AV299" si="1093">AU299</f>
        <v>9232.5479369999994</v>
      </c>
      <c r="AW299" s="5">
        <f>VLOOKUP(A299,[6]COFA!$A$1:$C$327,3,FALSE)</f>
        <v>693.23</v>
      </c>
      <c r="AX299" s="5">
        <f t="shared" si="904"/>
        <v>693.23</v>
      </c>
      <c r="AY299" s="6">
        <f t="shared" si="946"/>
        <v>16514622.112694999</v>
      </c>
      <c r="AZ299" s="6">
        <f t="shared" si="947"/>
        <v>32262521.004953001</v>
      </c>
      <c r="BA299" s="26">
        <f>VLOOKUP(A299,[7]Sheet1!$A$1:$P$742,16,FALSE)</f>
        <v>32330383.857016001</v>
      </c>
      <c r="BB299" s="26" t="b">
        <f t="shared" si="953"/>
        <v>0</v>
      </c>
      <c r="BC299" s="5">
        <f t="shared" ref="BC299" si="1094">BC301</f>
        <v>13053990.149621999</v>
      </c>
      <c r="BD299" s="5">
        <f t="shared" si="906"/>
        <v>2693908.7426359998</v>
      </c>
      <c r="BH299" s="5">
        <f t="shared" ref="BH299" si="1095">BH301</f>
        <v>14043828.612060223</v>
      </c>
      <c r="BI299" s="5">
        <f t="shared" si="907"/>
        <v>2470793.5006347774</v>
      </c>
    </row>
    <row r="300" spans="1:64" s="11" customFormat="1" x14ac:dyDescent="0.25">
      <c r="A300" s="8" t="s">
        <v>600</v>
      </c>
      <c r="B300" s="8" t="s">
        <v>601</v>
      </c>
      <c r="C300" s="8" t="s">
        <v>499</v>
      </c>
      <c r="D300" s="8"/>
      <c r="E300" s="8"/>
      <c r="F300" s="37">
        <f>VLOOKUP(A300,[1]Sheet1!$A$6:$C$740,3,FALSE)</f>
        <v>4888200.9791090004</v>
      </c>
      <c r="G300" s="8"/>
      <c r="H300" s="9"/>
      <c r="I300" s="9">
        <f>LTFUND1516BL</f>
        <v>2487254.792626</v>
      </c>
      <c r="J300" s="9"/>
      <c r="K300" s="9">
        <f t="shared" si="880"/>
        <v>142488.18104299999</v>
      </c>
      <c r="L300" s="9">
        <f t="shared" si="894"/>
        <v>142488.18104299999</v>
      </c>
      <c r="M300" s="9"/>
      <c r="N300" s="9"/>
      <c r="O300" s="9"/>
      <c r="P300" s="9"/>
      <c r="Q300" s="9">
        <f>HPF1516BL</f>
        <v>64165.768967000004</v>
      </c>
      <c r="R300" s="9"/>
      <c r="S300" s="9"/>
      <c r="T300" s="10">
        <f t="shared" si="941"/>
        <v>2693908.7426359998</v>
      </c>
      <c r="U300" s="9"/>
      <c r="V300" s="9"/>
      <c r="W300" s="9">
        <f>LTFUND1516RSG</f>
        <v>1805314.8417440001</v>
      </c>
      <c r="X300" s="9"/>
      <c r="Y300" s="9">
        <f t="shared" si="881"/>
        <v>197968.53215099999</v>
      </c>
      <c r="Z300" s="9">
        <f t="shared" si="948"/>
        <v>197968.53215099999</v>
      </c>
      <c r="AA300" s="9"/>
      <c r="AB300" s="9"/>
      <c r="AC300" s="9">
        <f>HPF1516RSG</f>
        <v>87528.209627999997</v>
      </c>
      <c r="AD300" s="9"/>
      <c r="AE300" s="9"/>
      <c r="AF300" s="9"/>
      <c r="AG300" s="9">
        <f t="shared" si="1076"/>
        <v>250436.62878199999</v>
      </c>
      <c r="AH300" s="9">
        <f t="shared" si="1077"/>
        <v>250436.62878199999</v>
      </c>
      <c r="AI300" s="9"/>
      <c r="AJ300" s="9"/>
      <c r="AK300" s="9"/>
      <c r="AL300" s="9">
        <f>F300/F299*AK299</f>
        <v>128852.0583297772</v>
      </c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>
        <f t="shared" si="908"/>
        <v>693.23</v>
      </c>
      <c r="AY300" s="10">
        <f t="shared" si="946"/>
        <v>2470793.5006347774</v>
      </c>
      <c r="AZ300" s="10">
        <f t="shared" si="947"/>
        <v>5164702.2432707772</v>
      </c>
      <c r="BA300" s="26">
        <f>VLOOKUP(A300,[7]Sheet1!$A$1:$P$742,16,FALSE)</f>
        <v>5164702.2432709998</v>
      </c>
      <c r="BB300" s="26" t="b">
        <f t="shared" si="953"/>
        <v>1</v>
      </c>
      <c r="BC300" s="9"/>
      <c r="BD300" s="9">
        <f>I300+L300+Q300</f>
        <v>2693908.7426359998</v>
      </c>
      <c r="BE300" s="9"/>
      <c r="BF300" s="9"/>
      <c r="BG300" s="9"/>
      <c r="BH300" s="9"/>
      <c r="BI300" s="9">
        <f>W300+Z300+AC300+AH300+AI300+AL300+AN300+AX300</f>
        <v>2470793.5006347774</v>
      </c>
      <c r="BJ300" s="9"/>
      <c r="BK300" s="9"/>
      <c r="BL300" s="9"/>
    </row>
    <row r="301" spans="1:64" s="15" customFormat="1" x14ac:dyDescent="0.25">
      <c r="A301" s="12" t="s">
        <v>602</v>
      </c>
      <c r="B301" s="12" t="s">
        <v>603</v>
      </c>
      <c r="C301" s="12" t="s">
        <v>499</v>
      </c>
      <c r="D301" s="12"/>
      <c r="E301" s="12"/>
      <c r="F301" s="38">
        <f>VLOOKUP(A301,[1]Sheet1!$A$6:$C$740,3,FALSE)</f>
        <v>23658133.224897999</v>
      </c>
      <c r="G301" s="12"/>
      <c r="H301" s="13">
        <f>UTFUND1516BL</f>
        <v>10822038.645443</v>
      </c>
      <c r="I301" s="13"/>
      <c r="J301" s="13"/>
      <c r="K301" s="13">
        <f t="shared" si="880"/>
        <v>595853.35518800002</v>
      </c>
      <c r="L301" s="13">
        <f t="shared" si="894"/>
        <v>595853.35518800002</v>
      </c>
      <c r="M301" s="13">
        <f>EIF1516BL</f>
        <v>1574295.331275</v>
      </c>
      <c r="N301" s="13"/>
      <c r="O301" s="13"/>
      <c r="P301" s="13"/>
      <c r="Q301" s="13"/>
      <c r="R301" s="13">
        <f>LLFA1516BL</f>
        <v>48230.271448</v>
      </c>
      <c r="S301" s="13">
        <f>LDHR1516BL</f>
        <v>13572.546268</v>
      </c>
      <c r="T301" s="14">
        <f t="shared" si="941"/>
        <v>13053990.149622001</v>
      </c>
      <c r="U301" s="13">
        <f>LWP1516RSG</f>
        <v>187120.54525299999</v>
      </c>
      <c r="V301" s="13">
        <f>UTFUND1516RSG</f>
        <v>8631263.6740150005</v>
      </c>
      <c r="W301" s="13"/>
      <c r="X301" s="13"/>
      <c r="Y301" s="13">
        <f t="shared" si="881"/>
        <v>827859.63888700004</v>
      </c>
      <c r="Z301" s="13">
        <f t="shared" si="948"/>
        <v>827859.63888700004</v>
      </c>
      <c r="AA301" s="13">
        <f>EIF1516RSG</f>
        <v>1612656.6232439999</v>
      </c>
      <c r="AB301" s="13"/>
      <c r="AC301" s="13"/>
      <c r="AD301" s="13">
        <f>LLFA1516RSG</f>
        <v>65790.674866999994</v>
      </c>
      <c r="AE301" s="13">
        <f>LDHR1516RSG</f>
        <v>19314.594969000002</v>
      </c>
      <c r="AF301" s="13"/>
      <c r="AG301" s="13">
        <f t="shared" si="1076"/>
        <v>1212074.3712180001</v>
      </c>
      <c r="AH301" s="13">
        <f t="shared" si="1077"/>
        <v>1212074.3712180001</v>
      </c>
      <c r="AI301" s="13"/>
      <c r="AJ301" s="13">
        <f t="shared" si="895"/>
        <v>-57626</v>
      </c>
      <c r="AK301" s="13"/>
      <c r="AL301" s="13">
        <f>F301/F299*AK299</f>
        <v>623623.94167022279</v>
      </c>
      <c r="AM301" s="13"/>
      <c r="AN301" s="13"/>
      <c r="AO301" s="13"/>
      <c r="AP301" s="13">
        <f t="shared" ref="AP301" si="1096">AO299</f>
        <v>487826</v>
      </c>
      <c r="AQ301" s="13"/>
      <c r="AR301" s="13">
        <f t="shared" ref="AR301" si="1097">AQ299</f>
        <v>410066</v>
      </c>
      <c r="AS301" s="13"/>
      <c r="AT301" s="13">
        <f t="shared" ref="AT301" si="1098">AS299</f>
        <v>14626</v>
      </c>
      <c r="AU301" s="13"/>
      <c r="AV301" s="13">
        <f t="shared" ref="AV301" si="1099">AU299</f>
        <v>9232.5479369999994</v>
      </c>
      <c r="AW301" s="13"/>
      <c r="AX301" s="13"/>
      <c r="AY301" s="14">
        <f t="shared" si="946"/>
        <v>14043828.612060221</v>
      </c>
      <c r="AZ301" s="14">
        <f t="shared" si="947"/>
        <v>27097818.76168222</v>
      </c>
      <c r="BA301" s="26">
        <f>VLOOKUP(A301,[7]Sheet1!$A$1:$P$742,16,FALSE)</f>
        <v>27165681.613745</v>
      </c>
      <c r="BB301" s="26" t="b">
        <f t="shared" si="953"/>
        <v>0</v>
      </c>
      <c r="BC301" s="13">
        <f>H301+L301+M301+R301+S301</f>
        <v>13053990.149621999</v>
      </c>
      <c r="BD301" s="13"/>
      <c r="BE301" s="13"/>
      <c r="BF301" s="13"/>
      <c r="BG301" s="13"/>
      <c r="BH301" s="13">
        <f>U301+V301+Z301+AA301+AD301+AE301+AH301+AI301+AJ301+AL301+AN301+AP301+AR301+AT301+AV301</f>
        <v>14043828.612060223</v>
      </c>
      <c r="BI301" s="13"/>
      <c r="BJ301" s="13"/>
      <c r="BK301" s="13"/>
      <c r="BL301" s="13"/>
    </row>
    <row r="302" spans="1:64" x14ac:dyDescent="0.25">
      <c r="A302" s="1" t="s">
        <v>604</v>
      </c>
      <c r="B302" s="1" t="s">
        <v>605</v>
      </c>
      <c r="C302" s="1"/>
      <c r="D302" s="1" t="s">
        <v>499</v>
      </c>
      <c r="E302" s="1"/>
      <c r="F302" s="4">
        <f>VLOOKUP(A302,[1]Sheet1!$A$6:$C$740,3,FALSE)</f>
        <v>39934392.227384001</v>
      </c>
      <c r="G302" s="1"/>
      <c r="H302" s="5">
        <f>UTFUND1516BL</f>
        <v>14501706.507762</v>
      </c>
      <c r="I302" s="5">
        <f>LTFUND1516BL</f>
        <v>2953175.5329430001</v>
      </c>
      <c r="K302" s="5">
        <f t="shared" si="880"/>
        <v>415556.08640899998</v>
      </c>
      <c r="L302" s="5">
        <f t="shared" si="894"/>
        <v>415556.08640899998</v>
      </c>
      <c r="M302" s="5">
        <f>EIF1516BL</f>
        <v>1693985.059349</v>
      </c>
      <c r="Q302" s="5">
        <f>HPF1516BL</f>
        <v>35275.338294000001</v>
      </c>
      <c r="R302" s="5">
        <f>LLFA1516BL</f>
        <v>47234.121263000001</v>
      </c>
      <c r="S302" s="5">
        <f>LDHR1516BL</f>
        <v>1143770.0957599999</v>
      </c>
      <c r="T302" s="6">
        <f t="shared" si="941"/>
        <v>20790702.741779998</v>
      </c>
      <c r="U302" s="5">
        <f>LWP1516RSG</f>
        <v>366039.41862999997</v>
      </c>
      <c r="V302" s="5">
        <f>UTFUND1516RSG</f>
        <v>11450737.808862001</v>
      </c>
      <c r="W302" s="5">
        <f>LTFUND1516RSG</f>
        <v>2143492.3497600001</v>
      </c>
      <c r="Y302" s="5">
        <f t="shared" si="881"/>
        <v>577360.366668</v>
      </c>
      <c r="Z302" s="5">
        <f t="shared" si="948"/>
        <v>577360.366668</v>
      </c>
      <c r="AA302" s="5">
        <f>EIF1516RSG</f>
        <v>1735262.8641939999</v>
      </c>
      <c r="AC302" s="5">
        <f>HPF1516RSG</f>
        <v>48118.915345000001</v>
      </c>
      <c r="AD302" s="5">
        <f>LLFA1516RSG</f>
        <v>64431.831323999999</v>
      </c>
      <c r="AE302" s="5">
        <f>LDHR1516RSG</f>
        <v>1627657.456517</v>
      </c>
      <c r="AJ302" s="5">
        <f t="shared" si="895"/>
        <v>-75535</v>
      </c>
      <c r="AO302" s="5">
        <f>VLOOKUP(A302,[3]careact_v3!$A$1:$D$154,4,FALSE)</f>
        <v>383476</v>
      </c>
      <c r="AP302" s="5">
        <f t="shared" ref="AP302" si="1100">AO302</f>
        <v>383476</v>
      </c>
      <c r="AQ302" s="5">
        <f>VLOOKUP(A302,[3]careact_v3!$A$1:$D$154,3,FALSE)</f>
        <v>243809</v>
      </c>
      <c r="AR302" s="5">
        <f t="shared" ref="AR302" si="1101">AQ302</f>
        <v>243809</v>
      </c>
      <c r="AS302" s="5">
        <f>VLOOKUP(A302,[4]FWMA!$A$1:$C$153,3,FALSE)</f>
        <v>9169</v>
      </c>
      <c r="AT302" s="5">
        <f t="shared" ref="AT302" si="1102">AS302</f>
        <v>9169</v>
      </c>
      <c r="AU302" s="5">
        <f>VLOOKUP(A302,[5]SUDS2!$A$1:$C$153,3,FALSE)</f>
        <v>9232.5479369999994</v>
      </c>
      <c r="AV302" s="5">
        <f t="shared" ref="AV302" si="1103">AU302</f>
        <v>9232.5479369999994</v>
      </c>
      <c r="AW302" s="5">
        <f>VLOOKUP(A302,[6]COFA!$A$1:$C$327,3,FALSE)</f>
        <v>693.23</v>
      </c>
      <c r="AX302" s="5">
        <f t="shared" si="904"/>
        <v>693.23</v>
      </c>
      <c r="AY302" s="6">
        <f t="shared" si="946"/>
        <v>18583945.789237</v>
      </c>
      <c r="AZ302" s="6">
        <f t="shared" si="947"/>
        <v>39374648.531016998</v>
      </c>
      <c r="BA302" s="26">
        <f>VLOOKUP(A302,[7]Sheet1!$A$1:$P$742,16,FALSE)</f>
        <v>39442511.383080997</v>
      </c>
      <c r="BB302" s="26" t="b">
        <f t="shared" si="953"/>
        <v>0</v>
      </c>
      <c r="BC302" s="5">
        <f t="shared" ref="BC302" si="1104">BC304</f>
        <v>17735239.922072999</v>
      </c>
      <c r="BD302" s="5">
        <f t="shared" si="906"/>
        <v>3055462.8197070002</v>
      </c>
      <c r="BH302" s="5">
        <f t="shared" ref="BH302" si="1105">BH304</f>
        <v>16298537.031181</v>
      </c>
      <c r="BI302" s="5">
        <f t="shared" si="907"/>
        <v>2285408.7580550001</v>
      </c>
    </row>
    <row r="303" spans="1:64" s="11" customFormat="1" x14ac:dyDescent="0.25">
      <c r="A303" s="8" t="s">
        <v>606</v>
      </c>
      <c r="B303" s="8" t="s">
        <v>607</v>
      </c>
      <c r="C303" s="8" t="s">
        <v>499</v>
      </c>
      <c r="D303" s="8"/>
      <c r="E303" s="8"/>
      <c r="F303" s="37">
        <f>VLOOKUP(A303,[1]Sheet1!$A$6:$C$740,3,FALSE)</f>
        <v>6337822.5865679998</v>
      </c>
      <c r="G303" s="8"/>
      <c r="H303" s="9"/>
      <c r="I303" s="9">
        <f>LTFUND1516BL</f>
        <v>2953175.5329430001</v>
      </c>
      <c r="J303" s="9"/>
      <c r="K303" s="9">
        <f t="shared" si="880"/>
        <v>67011.948470000003</v>
      </c>
      <c r="L303" s="9">
        <f t="shared" si="894"/>
        <v>67011.948470000003</v>
      </c>
      <c r="M303" s="9"/>
      <c r="N303" s="9"/>
      <c r="O303" s="9"/>
      <c r="P303" s="9"/>
      <c r="Q303" s="9">
        <f>HPF1516BL</f>
        <v>35275.338294000001</v>
      </c>
      <c r="R303" s="9"/>
      <c r="S303" s="9"/>
      <c r="T303" s="10">
        <f t="shared" si="941"/>
        <v>3055462.8197070002</v>
      </c>
      <c r="U303" s="9"/>
      <c r="V303" s="9"/>
      <c r="W303" s="9">
        <f>LTFUND1516RSG</f>
        <v>2143492.3497600001</v>
      </c>
      <c r="X303" s="9"/>
      <c r="Y303" s="9">
        <f t="shared" si="881"/>
        <v>93104.262950000004</v>
      </c>
      <c r="Z303" s="9">
        <f t="shared" si="948"/>
        <v>93104.262950000004</v>
      </c>
      <c r="AA303" s="9"/>
      <c r="AB303" s="9"/>
      <c r="AC303" s="9">
        <f>HPF1516RSG</f>
        <v>48118.915345000001</v>
      </c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>
        <f t="shared" si="908"/>
        <v>693.23</v>
      </c>
      <c r="AY303" s="10">
        <f t="shared" si="946"/>
        <v>2285408.7580550001</v>
      </c>
      <c r="AZ303" s="10">
        <f t="shared" si="947"/>
        <v>5340871.5777620003</v>
      </c>
      <c r="BA303" s="26">
        <f>VLOOKUP(A303,[7]Sheet1!$A$1:$P$742,16,FALSE)</f>
        <v>5340871.5777629996</v>
      </c>
      <c r="BB303" s="26" t="b">
        <f t="shared" si="953"/>
        <v>1</v>
      </c>
      <c r="BC303" s="9"/>
      <c r="BD303" s="9">
        <f>I303+L303+Q303</f>
        <v>3055462.8197070002</v>
      </c>
      <c r="BE303" s="9"/>
      <c r="BF303" s="9"/>
      <c r="BG303" s="9"/>
      <c r="BH303" s="9"/>
      <c r="BI303" s="9">
        <f>W303+Z303+AC303+AH303+AI303+AL303+AN303+AX303</f>
        <v>2285408.7580550001</v>
      </c>
      <c r="BJ303" s="9"/>
      <c r="BK303" s="9"/>
      <c r="BL303" s="9"/>
    </row>
    <row r="304" spans="1:64" s="15" customFormat="1" x14ac:dyDescent="0.25">
      <c r="A304" s="12" t="s">
        <v>608</v>
      </c>
      <c r="B304" s="12" t="s">
        <v>609</v>
      </c>
      <c r="C304" s="12" t="s">
        <v>499</v>
      </c>
      <c r="D304" s="12"/>
      <c r="E304" s="12"/>
      <c r="F304" s="38">
        <f>VLOOKUP(A304,[1]Sheet1!$A$6:$C$740,3,FALSE)</f>
        <v>33596569.640816003</v>
      </c>
      <c r="G304" s="12"/>
      <c r="H304" s="13">
        <f>UTFUND1516BL</f>
        <v>14501706.507762</v>
      </c>
      <c r="I304" s="13"/>
      <c r="J304" s="13"/>
      <c r="K304" s="13">
        <f t="shared" si="880"/>
        <v>348544.13793899998</v>
      </c>
      <c r="L304" s="13">
        <f t="shared" si="894"/>
        <v>348544.13793899998</v>
      </c>
      <c r="M304" s="13">
        <f>EIF1516BL</f>
        <v>1693985.059349</v>
      </c>
      <c r="N304" s="13"/>
      <c r="O304" s="13"/>
      <c r="P304" s="13"/>
      <c r="Q304" s="13"/>
      <c r="R304" s="13">
        <f>LLFA1516BL</f>
        <v>47234.121263000001</v>
      </c>
      <c r="S304" s="13">
        <f>LDHR1516BL</f>
        <v>1143770.0957599999</v>
      </c>
      <c r="T304" s="14">
        <f t="shared" si="941"/>
        <v>17735239.922072999</v>
      </c>
      <c r="U304" s="13">
        <f>LWP1516RSG</f>
        <v>366039.41862999997</v>
      </c>
      <c r="V304" s="13">
        <f>UTFUND1516RSG</f>
        <v>11450737.808862001</v>
      </c>
      <c r="W304" s="13"/>
      <c r="X304" s="13"/>
      <c r="Y304" s="13">
        <f t="shared" si="881"/>
        <v>484256.10371699999</v>
      </c>
      <c r="Z304" s="13">
        <f t="shared" si="948"/>
        <v>484256.10371699999</v>
      </c>
      <c r="AA304" s="13">
        <f>EIF1516RSG</f>
        <v>1735262.8641939999</v>
      </c>
      <c r="AB304" s="13"/>
      <c r="AC304" s="13"/>
      <c r="AD304" s="13">
        <f>LLFA1516RSG</f>
        <v>64431.831323999999</v>
      </c>
      <c r="AE304" s="13">
        <f>LDHR1516RSG</f>
        <v>1627657.456517</v>
      </c>
      <c r="AF304" s="13"/>
      <c r="AG304" s="13"/>
      <c r="AH304" s="13"/>
      <c r="AI304" s="13"/>
      <c r="AJ304" s="13">
        <f t="shared" si="895"/>
        <v>-75535</v>
      </c>
      <c r="AK304" s="13"/>
      <c r="AL304" s="13"/>
      <c r="AM304" s="13"/>
      <c r="AN304" s="13"/>
      <c r="AO304" s="13"/>
      <c r="AP304" s="13">
        <f t="shared" ref="AP304" si="1106">AO302</f>
        <v>383476</v>
      </c>
      <c r="AQ304" s="13"/>
      <c r="AR304" s="13">
        <f t="shared" ref="AR304" si="1107">AQ302</f>
        <v>243809</v>
      </c>
      <c r="AS304" s="13"/>
      <c r="AT304" s="13">
        <f t="shared" ref="AT304" si="1108">AS302</f>
        <v>9169</v>
      </c>
      <c r="AU304" s="13"/>
      <c r="AV304" s="13">
        <f t="shared" ref="AV304" si="1109">AU302</f>
        <v>9232.5479369999994</v>
      </c>
      <c r="AW304" s="13"/>
      <c r="AX304" s="13"/>
      <c r="AY304" s="14">
        <f t="shared" si="946"/>
        <v>16298537.031181</v>
      </c>
      <c r="AZ304" s="14">
        <f t="shared" si="947"/>
        <v>34033776.953253999</v>
      </c>
      <c r="BA304" s="26">
        <f>VLOOKUP(A304,[7]Sheet1!$A$1:$P$742,16,FALSE)</f>
        <v>34101639.805317998</v>
      </c>
      <c r="BB304" s="26" t="b">
        <f t="shared" si="953"/>
        <v>0</v>
      </c>
      <c r="BC304" s="13">
        <f>H304+L304+M304+R304+S304</f>
        <v>17735239.922072999</v>
      </c>
      <c r="BD304" s="13"/>
      <c r="BE304" s="13"/>
      <c r="BF304" s="13"/>
      <c r="BG304" s="13"/>
      <c r="BH304" s="13">
        <f>U304+V304+Z304+AA304+AD304+AE304+AH304+AI304+AJ304+AL304+AN304+AP304+AR304+AT304+AV304</f>
        <v>16298537.031181</v>
      </c>
      <c r="BI304" s="13"/>
      <c r="BJ304" s="13"/>
      <c r="BK304" s="13"/>
      <c r="BL304" s="13"/>
    </row>
    <row r="305" spans="1:64" x14ac:dyDescent="0.25">
      <c r="A305" s="1" t="s">
        <v>610</v>
      </c>
      <c r="B305" s="1" t="s">
        <v>611</v>
      </c>
      <c r="C305" s="1"/>
      <c r="D305" s="1" t="s">
        <v>499</v>
      </c>
      <c r="E305" s="1"/>
      <c r="F305" s="4">
        <f>VLOOKUP(A305,[1]Sheet1!$A$6:$C$740,3,FALSE)</f>
        <v>90113349.817396</v>
      </c>
      <c r="G305" s="1"/>
      <c r="H305" s="5">
        <f>UTFUND1516BL</f>
        <v>33271528.167872999</v>
      </c>
      <c r="I305" s="5">
        <f>LTFUND1516BL</f>
        <v>12432000.187576</v>
      </c>
      <c r="K305" s="5">
        <f t="shared" ref="K305:K368" si="1110">CTFREEZE11516BL</f>
        <v>1243191.695081</v>
      </c>
      <c r="L305" s="5">
        <f t="shared" si="894"/>
        <v>1243191.695081</v>
      </c>
      <c r="M305" s="5">
        <f>EIF1516BL</f>
        <v>3262688.031587</v>
      </c>
      <c r="Q305" s="5">
        <f>HPF1516BL</f>
        <v>536536.86610300001</v>
      </c>
      <c r="R305" s="5">
        <f>LLFA1516BL</f>
        <v>58399.304584999998</v>
      </c>
      <c r="S305" s="5">
        <f>LDHR1516BL</f>
        <v>2867945.0213879999</v>
      </c>
      <c r="T305" s="6">
        <f t="shared" si="941"/>
        <v>53672289.274193004</v>
      </c>
      <c r="U305" s="5">
        <f>LWP1516RSG</f>
        <v>565759.50277599995</v>
      </c>
      <c r="V305" s="5">
        <f>UTFUND1516RSG</f>
        <v>26545686.737537</v>
      </c>
      <c r="W305" s="5">
        <f>LTFUND1516RSG</f>
        <v>9023472.1901990008</v>
      </c>
      <c r="Y305" s="5">
        <f t="shared" ref="Y305:Y368" si="1111">CTFREEZE11516RSG</f>
        <v>1727250.872712</v>
      </c>
      <c r="Z305" s="5">
        <f t="shared" si="948"/>
        <v>1727250.872712</v>
      </c>
      <c r="AA305" s="5">
        <f>EIF1516RSG</f>
        <v>3342190.8578340001</v>
      </c>
      <c r="AC305" s="5">
        <f>HPF1516RSG</f>
        <v>731887.29825300002</v>
      </c>
      <c r="AD305" s="5">
        <f>LLFA1516RSG</f>
        <v>79662.202699999994</v>
      </c>
      <c r="AE305" s="5">
        <f>LDHR1516RSG</f>
        <v>4081267.831923</v>
      </c>
      <c r="AO305" s="5">
        <f>VLOOKUP(A305,[3]careact_v3!$A$1:$D$154,4,FALSE)</f>
        <v>940121</v>
      </c>
      <c r="AP305" s="5">
        <f t="shared" ref="AP305" si="1112">AO305</f>
        <v>940121</v>
      </c>
      <c r="AQ305" s="5">
        <f>VLOOKUP(A305,[3]careact_v3!$A$1:$D$154,3,FALSE)</f>
        <v>573201</v>
      </c>
      <c r="AR305" s="5">
        <f t="shared" ref="AR305" si="1113">AQ305</f>
        <v>573201</v>
      </c>
      <c r="AS305" s="5">
        <f>VLOOKUP(A305,[4]FWMA!$A$1:$C$153,3,FALSE)</f>
        <v>71995</v>
      </c>
      <c r="AT305" s="5">
        <f t="shared" ref="AT305" si="1114">AS305</f>
        <v>71995</v>
      </c>
      <c r="AU305" s="5">
        <f>VLOOKUP(A305,[5]SUDS2!$A$1:$C$153,3,FALSE)</f>
        <v>9232.5479369999994</v>
      </c>
      <c r="AV305" s="5">
        <f t="shared" ref="AV305" si="1115">AU305</f>
        <v>9232.5479369999994</v>
      </c>
      <c r="AW305" s="5">
        <f>VLOOKUP(A305,[6]COFA!$A$1:$C$327,3,FALSE)</f>
        <v>693.23</v>
      </c>
      <c r="AX305" s="5">
        <f t="shared" si="904"/>
        <v>693.23</v>
      </c>
      <c r="AY305" s="6">
        <f t="shared" si="946"/>
        <v>47692420.271871001</v>
      </c>
      <c r="AZ305" s="6">
        <f t="shared" si="947"/>
        <v>101364709.546064</v>
      </c>
      <c r="BA305" s="26">
        <f>VLOOKUP(A305,[7]Sheet1!$A$1:$P$742,16,FALSE)</f>
        <v>101432572.398127</v>
      </c>
      <c r="BB305" s="26" t="b">
        <f t="shared" si="953"/>
        <v>0</v>
      </c>
      <c r="BC305" s="5">
        <f t="shared" ref="BC305" si="1116">BC307</f>
        <v>40380809.246316001</v>
      </c>
      <c r="BD305" s="5">
        <f t="shared" si="906"/>
        <v>13291480.027876001</v>
      </c>
      <c r="BH305" s="5">
        <f t="shared" ref="BH305" si="1117">BH307</f>
        <v>37487680.889707997</v>
      </c>
      <c r="BI305" s="5">
        <f t="shared" si="907"/>
        <v>10204739.382163001</v>
      </c>
    </row>
    <row r="306" spans="1:64" s="11" customFormat="1" x14ac:dyDescent="0.25">
      <c r="A306" s="8" t="s">
        <v>612</v>
      </c>
      <c r="B306" s="8" t="s">
        <v>613</v>
      </c>
      <c r="C306" s="8" t="s">
        <v>499</v>
      </c>
      <c r="D306" s="8"/>
      <c r="E306" s="8"/>
      <c r="F306" s="37">
        <f>VLOOKUP(A306,[1]Sheet1!$A$6:$C$740,3,FALSE)</f>
        <v>24244819.343040001</v>
      </c>
      <c r="G306" s="8"/>
      <c r="H306" s="9"/>
      <c r="I306" s="9">
        <f>LTFUND1516BL</f>
        <v>12432000.187576</v>
      </c>
      <c r="J306" s="9"/>
      <c r="K306" s="9">
        <f t="shared" si="1110"/>
        <v>322942.97419699997</v>
      </c>
      <c r="L306" s="9">
        <f t="shared" si="894"/>
        <v>322942.97419699997</v>
      </c>
      <c r="M306" s="9"/>
      <c r="N306" s="9"/>
      <c r="O306" s="9"/>
      <c r="P306" s="9"/>
      <c r="Q306" s="9">
        <f>HPF1516BL</f>
        <v>536536.86610300001</v>
      </c>
      <c r="R306" s="9"/>
      <c r="S306" s="9"/>
      <c r="T306" s="10">
        <f t="shared" si="941"/>
        <v>13291480.027876001</v>
      </c>
      <c r="U306" s="9"/>
      <c r="V306" s="9"/>
      <c r="W306" s="9">
        <f>LTFUND1516RSG</f>
        <v>9023472.1901990008</v>
      </c>
      <c r="X306" s="9"/>
      <c r="Y306" s="9">
        <f t="shared" si="1111"/>
        <v>448686.663711</v>
      </c>
      <c r="Z306" s="9">
        <f t="shared" si="948"/>
        <v>448686.663711</v>
      </c>
      <c r="AA306" s="9"/>
      <c r="AB306" s="9"/>
      <c r="AC306" s="9">
        <f>HPF1516RSG</f>
        <v>731887.29825300002</v>
      </c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>
        <f t="shared" si="908"/>
        <v>693.23</v>
      </c>
      <c r="AY306" s="10">
        <f t="shared" si="946"/>
        <v>10204739.382163001</v>
      </c>
      <c r="AZ306" s="10">
        <f t="shared" si="947"/>
        <v>23496219.410039</v>
      </c>
      <c r="BA306" s="26">
        <f>VLOOKUP(A306,[7]Sheet1!$A$1:$P$742,16,FALSE)</f>
        <v>23496219.410039999</v>
      </c>
      <c r="BB306" s="26" t="b">
        <f t="shared" si="953"/>
        <v>1</v>
      </c>
      <c r="BC306" s="9"/>
      <c r="BD306" s="9">
        <f>I306+L306+Q306</f>
        <v>13291480.027876001</v>
      </c>
      <c r="BE306" s="9"/>
      <c r="BF306" s="9"/>
      <c r="BG306" s="9"/>
      <c r="BH306" s="9"/>
      <c r="BI306" s="9">
        <f>W306+Z306+AC306+AH306+AI306+AL306+AN306+AX306</f>
        <v>10204739.382163001</v>
      </c>
      <c r="BJ306" s="9"/>
      <c r="BK306" s="9"/>
      <c r="BL306" s="9"/>
    </row>
    <row r="307" spans="1:64" s="15" customFormat="1" x14ac:dyDescent="0.25">
      <c r="A307" s="12" t="s">
        <v>614</v>
      </c>
      <c r="B307" s="12" t="s">
        <v>615</v>
      </c>
      <c r="C307" s="12" t="s">
        <v>499</v>
      </c>
      <c r="D307" s="12"/>
      <c r="E307" s="12"/>
      <c r="F307" s="38">
        <f>VLOOKUP(A307,[1]Sheet1!$A$6:$C$740,3,FALSE)</f>
        <v>65868530.474356003</v>
      </c>
      <c r="G307" s="12"/>
      <c r="H307" s="13">
        <f>UTFUND1516BL</f>
        <v>33271528.167872999</v>
      </c>
      <c r="I307" s="13"/>
      <c r="J307" s="13"/>
      <c r="K307" s="13">
        <f t="shared" si="1110"/>
        <v>920248.72088299994</v>
      </c>
      <c r="L307" s="13">
        <f t="shared" ref="L307:L370" si="1118">K307</f>
        <v>920248.72088299994</v>
      </c>
      <c r="M307" s="13">
        <f>EIF1516BL</f>
        <v>3262688.031587</v>
      </c>
      <c r="N307" s="13"/>
      <c r="O307" s="13"/>
      <c r="P307" s="13"/>
      <c r="Q307" s="13"/>
      <c r="R307" s="13">
        <f>LLFA1516BL</f>
        <v>58399.304584999998</v>
      </c>
      <c r="S307" s="13">
        <f>LDHR1516BL</f>
        <v>2867945.0213879999</v>
      </c>
      <c r="T307" s="14">
        <f t="shared" si="941"/>
        <v>40380809.246316001</v>
      </c>
      <c r="U307" s="13">
        <f>LWP1516RSG</f>
        <v>565759.50277599995</v>
      </c>
      <c r="V307" s="13">
        <f>UTFUND1516RSG</f>
        <v>26545686.737537</v>
      </c>
      <c r="W307" s="13"/>
      <c r="X307" s="13"/>
      <c r="Y307" s="13">
        <f t="shared" si="1111"/>
        <v>1278564.209001</v>
      </c>
      <c r="Z307" s="13">
        <f t="shared" si="948"/>
        <v>1278564.209001</v>
      </c>
      <c r="AA307" s="13">
        <f>EIF1516RSG</f>
        <v>3342190.8578340001</v>
      </c>
      <c r="AB307" s="13"/>
      <c r="AC307" s="13"/>
      <c r="AD307" s="13">
        <f>LLFA1516RSG</f>
        <v>79662.202699999994</v>
      </c>
      <c r="AE307" s="13">
        <f>LDHR1516RSG</f>
        <v>4081267.831923</v>
      </c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>
        <f t="shared" ref="AP307" si="1119">AO305</f>
        <v>940121</v>
      </c>
      <c r="AQ307" s="13"/>
      <c r="AR307" s="13">
        <f t="shared" ref="AR307" si="1120">AQ305</f>
        <v>573201</v>
      </c>
      <c r="AS307" s="13"/>
      <c r="AT307" s="13">
        <f t="shared" ref="AT307" si="1121">AS305</f>
        <v>71995</v>
      </c>
      <c r="AU307" s="13"/>
      <c r="AV307" s="13">
        <f t="shared" ref="AV307" si="1122">AU305</f>
        <v>9232.5479369999994</v>
      </c>
      <c r="AW307" s="13"/>
      <c r="AX307" s="13"/>
      <c r="AY307" s="14">
        <f t="shared" si="946"/>
        <v>37487680.889707997</v>
      </c>
      <c r="AZ307" s="14">
        <f t="shared" si="947"/>
        <v>77868490.136023998</v>
      </c>
      <c r="BA307" s="26">
        <f>VLOOKUP(A307,[7]Sheet1!$A$1:$P$742,16,FALSE)</f>
        <v>77936352.988086998</v>
      </c>
      <c r="BB307" s="26" t="b">
        <f t="shared" si="953"/>
        <v>0</v>
      </c>
      <c r="BC307" s="13">
        <f>H307+L307+M307+R307+S307</f>
        <v>40380809.246316001</v>
      </c>
      <c r="BD307" s="13"/>
      <c r="BE307" s="13"/>
      <c r="BF307" s="13"/>
      <c r="BG307" s="13"/>
      <c r="BH307" s="13">
        <f>U307+V307+Z307+AA307+AD307+AE307+AH307+AI307+AJ307+AL307+AN307+AP307+AR307+AT307+AV307</f>
        <v>37487680.889707997</v>
      </c>
      <c r="BI307" s="13"/>
      <c r="BJ307" s="13"/>
      <c r="BK307" s="13"/>
      <c r="BL307" s="13"/>
    </row>
    <row r="308" spans="1:64" x14ac:dyDescent="0.25">
      <c r="A308" s="1" t="s">
        <v>616</v>
      </c>
      <c r="B308" s="1" t="s">
        <v>617</v>
      </c>
      <c r="C308" s="1"/>
      <c r="D308" s="1" t="s">
        <v>499</v>
      </c>
      <c r="E308" s="1"/>
      <c r="F308" s="4">
        <f>VLOOKUP(A308,[1]Sheet1!$A$6:$C$740,3,FALSE)</f>
        <v>85357303.458032995</v>
      </c>
      <c r="G308" s="1"/>
      <c r="H308" s="5">
        <f>UTFUND1516BL</f>
        <v>27259784.030774001</v>
      </c>
      <c r="I308" s="5">
        <f>LTFUND1516BL</f>
        <v>10142928.432497</v>
      </c>
      <c r="K308" s="5">
        <f t="shared" si="1110"/>
        <v>714420.23473000003</v>
      </c>
      <c r="L308" s="5">
        <f t="shared" si="1118"/>
        <v>714420.23473000003</v>
      </c>
      <c r="M308" s="5">
        <f>EIF1516BL</f>
        <v>2894899.351789</v>
      </c>
      <c r="Q308" s="5">
        <f>HPF1516BL</f>
        <v>231730.266867</v>
      </c>
      <c r="R308" s="5">
        <f>LLFA1516BL</f>
        <v>53501.566176</v>
      </c>
      <c r="S308" s="5">
        <f>LDHR1516BL</f>
        <v>2741328.9370849999</v>
      </c>
      <c r="T308" s="6">
        <f t="shared" si="941"/>
        <v>44038592.819917999</v>
      </c>
      <c r="U308" s="5">
        <f>LWP1516RSG</f>
        <v>538821.15554800001</v>
      </c>
      <c r="V308" s="5">
        <f>UTFUND1516RSG</f>
        <v>21673929.805091001</v>
      </c>
      <c r="W308" s="5">
        <f>LTFUND1516RSG</f>
        <v>7362003.8012300003</v>
      </c>
      <c r="Y308" s="5">
        <f t="shared" si="1111"/>
        <v>992592.67802700005</v>
      </c>
      <c r="Z308" s="5">
        <f t="shared" si="948"/>
        <v>992592.67802700005</v>
      </c>
      <c r="AA308" s="5">
        <f>EIF1516RSG</f>
        <v>2965440.1690349998</v>
      </c>
      <c r="AC308" s="5">
        <f>HPF1516RSG</f>
        <v>316102.11647200002</v>
      </c>
      <c r="AD308" s="5">
        <f>LLFA1516RSG</f>
        <v>72981.221948000006</v>
      </c>
      <c r="AE308" s="5">
        <f>LDHR1516RSG</f>
        <v>3901085.1059590001</v>
      </c>
      <c r="AG308" s="5">
        <f>CTFREEZE21516RSG</f>
        <v>714689</v>
      </c>
      <c r="AH308" s="5">
        <f t="shared" ref="AH308:AH310" si="1123">AG308</f>
        <v>714689</v>
      </c>
      <c r="AK308" s="5">
        <f>VLOOKUP(A308,[2]CTF1516!$A$1:$C$235,3,FALSE)</f>
        <v>729102</v>
      </c>
      <c r="AL308" s="5">
        <f>SUM(AL309:AL310)</f>
        <v>729102.00000000012</v>
      </c>
      <c r="AO308" s="5">
        <f>VLOOKUP(A308,[3]careact_v3!$A$1:$D$154,4,FALSE)</f>
        <v>681311</v>
      </c>
      <c r="AP308" s="5">
        <f t="shared" ref="AP308" si="1124">AO308</f>
        <v>681311</v>
      </c>
      <c r="AQ308" s="5">
        <f>VLOOKUP(A308,[3]careact_v3!$A$1:$D$154,3,FALSE)</f>
        <v>434251</v>
      </c>
      <c r="AR308" s="5">
        <f t="shared" ref="AR308" si="1125">AQ308</f>
        <v>434251</v>
      </c>
      <c r="AS308" s="5">
        <f>VLOOKUP(A308,[4]FWMA!$A$1:$C$153,3,FALSE)</f>
        <v>44270</v>
      </c>
      <c r="AT308" s="5">
        <f t="shared" ref="AT308" si="1126">AS308</f>
        <v>44270</v>
      </c>
      <c r="AU308" s="5">
        <f>VLOOKUP(A308,[5]SUDS2!$A$1:$C$153,3,FALSE)</f>
        <v>9232.5479369999994</v>
      </c>
      <c r="AV308" s="5">
        <f t="shared" ref="AV308" si="1127">AU308</f>
        <v>9232.5479369999994</v>
      </c>
      <c r="AW308" s="5">
        <f>VLOOKUP(A308,[6]COFA!$A$1:$C$327,3,FALSE)</f>
        <v>693.23</v>
      </c>
      <c r="AX308" s="5">
        <f t="shared" si="904"/>
        <v>693.23</v>
      </c>
      <c r="AY308" s="6">
        <f t="shared" si="946"/>
        <v>40436504.831246994</v>
      </c>
      <c r="AZ308" s="6">
        <f t="shared" si="947"/>
        <v>84475097.651164994</v>
      </c>
      <c r="BA308" s="26">
        <f>VLOOKUP(A308,[7]Sheet1!$A$1:$P$742,16,FALSE)</f>
        <v>84542960.503226995</v>
      </c>
      <c r="BB308" s="26" t="b">
        <f t="shared" si="953"/>
        <v>0</v>
      </c>
      <c r="BC308" s="5">
        <f t="shared" ref="BC308" si="1128">BC310</f>
        <v>33473821.499494001</v>
      </c>
      <c r="BD308" s="5">
        <f t="shared" si="906"/>
        <v>10564771.320424002</v>
      </c>
      <c r="BH308" s="5">
        <f t="shared" ref="BH308" si="1129">BH310</f>
        <v>32111262.726043247</v>
      </c>
      <c r="BI308" s="5">
        <f t="shared" si="907"/>
        <v>8325242.1052037515</v>
      </c>
    </row>
    <row r="309" spans="1:64" s="11" customFormat="1" x14ac:dyDescent="0.25">
      <c r="A309" s="8" t="s">
        <v>618</v>
      </c>
      <c r="B309" s="8" t="s">
        <v>619</v>
      </c>
      <c r="C309" s="8" t="s">
        <v>499</v>
      </c>
      <c r="D309" s="8"/>
      <c r="E309" s="8"/>
      <c r="F309" s="37">
        <f>VLOOKUP(A309,[1]Sheet1!$A$6:$C$740,3,FALSE)</f>
        <v>22602063.617973</v>
      </c>
      <c r="G309" s="8"/>
      <c r="H309" s="9"/>
      <c r="I309" s="9">
        <f>LTFUND1516BL</f>
        <v>10142928.432497</v>
      </c>
      <c r="J309" s="9"/>
      <c r="K309" s="9">
        <f t="shared" si="1110"/>
        <v>190112.62106</v>
      </c>
      <c r="L309" s="9">
        <f t="shared" si="1118"/>
        <v>190112.62106</v>
      </c>
      <c r="M309" s="9"/>
      <c r="N309" s="9"/>
      <c r="O309" s="9"/>
      <c r="P309" s="9"/>
      <c r="Q309" s="9">
        <f>HPF1516BL</f>
        <v>231730.266867</v>
      </c>
      <c r="R309" s="9"/>
      <c r="S309" s="9"/>
      <c r="T309" s="10">
        <f t="shared" si="941"/>
        <v>10564771.320424002</v>
      </c>
      <c r="U309" s="9"/>
      <c r="V309" s="9"/>
      <c r="W309" s="9">
        <f>LTFUND1516RSG</f>
        <v>7362003.8012300003</v>
      </c>
      <c r="X309" s="9"/>
      <c r="Y309" s="9">
        <f t="shared" si="1111"/>
        <v>264136.40948500001</v>
      </c>
      <c r="Z309" s="9">
        <f t="shared" si="948"/>
        <v>264136.40948500001</v>
      </c>
      <c r="AA309" s="9"/>
      <c r="AB309" s="9"/>
      <c r="AC309" s="9">
        <f>HPF1516RSG</f>
        <v>316102.11647200002</v>
      </c>
      <c r="AD309" s="9"/>
      <c r="AE309" s="9"/>
      <c r="AF309" s="9"/>
      <c r="AG309" s="9">
        <f>CTFREEZE21516RSG</f>
        <v>189245.03927199999</v>
      </c>
      <c r="AH309" s="9">
        <f t="shared" si="1123"/>
        <v>189245.03927199999</v>
      </c>
      <c r="AI309" s="9"/>
      <c r="AJ309" s="9"/>
      <c r="AK309" s="9"/>
      <c r="AL309" s="9">
        <f>F309/F308*AK308</f>
        <v>193061.50874475038</v>
      </c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>
        <f t="shared" si="908"/>
        <v>693.23</v>
      </c>
      <c r="AY309" s="10">
        <f t="shared" si="946"/>
        <v>8325242.1052037515</v>
      </c>
      <c r="AZ309" s="10">
        <f t="shared" si="947"/>
        <v>18890013.425627753</v>
      </c>
      <c r="BA309" s="26">
        <f>VLOOKUP(A309,[7]Sheet1!$A$1:$P$742,16,FALSE)</f>
        <v>18890013.425627001</v>
      </c>
      <c r="BB309" s="26" t="b">
        <f t="shared" si="953"/>
        <v>1</v>
      </c>
      <c r="BC309" s="9"/>
      <c r="BD309" s="9">
        <f>I309+L309+Q309</f>
        <v>10564771.320424002</v>
      </c>
      <c r="BE309" s="9"/>
      <c r="BF309" s="9"/>
      <c r="BG309" s="9"/>
      <c r="BH309" s="9"/>
      <c r="BI309" s="9">
        <f>W309+Z309+AC309+AH309+AI309+AL309+AN309+AX309</f>
        <v>8325242.1052037515</v>
      </c>
      <c r="BJ309" s="9"/>
      <c r="BK309" s="9"/>
      <c r="BL309" s="9"/>
    </row>
    <row r="310" spans="1:64" s="15" customFormat="1" x14ac:dyDescent="0.25">
      <c r="A310" s="12" t="s">
        <v>620</v>
      </c>
      <c r="B310" s="12" t="s">
        <v>621</v>
      </c>
      <c r="C310" s="12" t="s">
        <v>499</v>
      </c>
      <c r="D310" s="12"/>
      <c r="E310" s="12"/>
      <c r="F310" s="38">
        <f>VLOOKUP(A310,[1]Sheet1!$A$6:$C$740,3,FALSE)</f>
        <v>62755239.840060003</v>
      </c>
      <c r="G310" s="12"/>
      <c r="H310" s="13">
        <f>UTFUND1516BL</f>
        <v>27259784.030774001</v>
      </c>
      <c r="I310" s="13"/>
      <c r="J310" s="13"/>
      <c r="K310" s="13">
        <f t="shared" si="1110"/>
        <v>524307.61366999999</v>
      </c>
      <c r="L310" s="13">
        <f t="shared" si="1118"/>
        <v>524307.61366999999</v>
      </c>
      <c r="M310" s="13">
        <f>EIF1516BL</f>
        <v>2894899.351789</v>
      </c>
      <c r="N310" s="13"/>
      <c r="O310" s="13"/>
      <c r="P310" s="13"/>
      <c r="Q310" s="13"/>
      <c r="R310" s="13">
        <f>LLFA1516BL</f>
        <v>53501.566176</v>
      </c>
      <c r="S310" s="13">
        <f>LDHR1516BL</f>
        <v>2741328.9370849999</v>
      </c>
      <c r="T310" s="14">
        <f t="shared" si="941"/>
        <v>33473821.499494001</v>
      </c>
      <c r="U310" s="13">
        <f>LWP1516RSG</f>
        <v>538821.15554800001</v>
      </c>
      <c r="V310" s="13">
        <f>UTFUND1516RSG</f>
        <v>21673929.805091001</v>
      </c>
      <c r="W310" s="13"/>
      <c r="X310" s="13"/>
      <c r="Y310" s="13">
        <f t="shared" si="1111"/>
        <v>728456.26854199998</v>
      </c>
      <c r="Z310" s="13">
        <f t="shared" si="948"/>
        <v>728456.26854199998</v>
      </c>
      <c r="AA310" s="13">
        <f>EIF1516RSG</f>
        <v>2965440.1690349998</v>
      </c>
      <c r="AB310" s="13"/>
      <c r="AC310" s="13"/>
      <c r="AD310" s="13">
        <f>LLFA1516RSG</f>
        <v>72981.221948000006</v>
      </c>
      <c r="AE310" s="13">
        <f>LDHR1516RSG</f>
        <v>3901085.1059590001</v>
      </c>
      <c r="AF310" s="13"/>
      <c r="AG310" s="13">
        <f>CTFREEZE21516RSG</f>
        <v>525443.96072800003</v>
      </c>
      <c r="AH310" s="13">
        <f t="shared" si="1123"/>
        <v>525443.96072800003</v>
      </c>
      <c r="AI310" s="13"/>
      <c r="AJ310" s="13"/>
      <c r="AK310" s="13"/>
      <c r="AL310" s="13">
        <f>F310/F308*AK308</f>
        <v>536040.49125524971</v>
      </c>
      <c r="AM310" s="13"/>
      <c r="AN310" s="13"/>
      <c r="AO310" s="13"/>
      <c r="AP310" s="13">
        <f t="shared" ref="AP310" si="1130">AO308</f>
        <v>681311</v>
      </c>
      <c r="AQ310" s="13"/>
      <c r="AR310" s="13">
        <f t="shared" ref="AR310" si="1131">AQ308</f>
        <v>434251</v>
      </c>
      <c r="AS310" s="13"/>
      <c r="AT310" s="13">
        <f t="shared" ref="AT310" si="1132">AS308</f>
        <v>44270</v>
      </c>
      <c r="AU310" s="13"/>
      <c r="AV310" s="13">
        <f t="shared" ref="AV310" si="1133">AU308</f>
        <v>9232.5479369999994</v>
      </c>
      <c r="AW310" s="13"/>
      <c r="AX310" s="13"/>
      <c r="AY310" s="14">
        <f t="shared" si="946"/>
        <v>32111262.726043247</v>
      </c>
      <c r="AZ310" s="14">
        <f t="shared" si="947"/>
        <v>65585084.225537248</v>
      </c>
      <c r="BA310" s="26">
        <f>VLOOKUP(A310,[7]Sheet1!$A$1:$P$742,16,FALSE)</f>
        <v>65652947.077600002</v>
      </c>
      <c r="BB310" s="26" t="b">
        <f t="shared" si="953"/>
        <v>0</v>
      </c>
      <c r="BC310" s="13">
        <f>H310+L310+M310+R310+S310</f>
        <v>33473821.499494001</v>
      </c>
      <c r="BD310" s="13"/>
      <c r="BE310" s="13"/>
      <c r="BF310" s="13"/>
      <c r="BG310" s="13"/>
      <c r="BH310" s="13">
        <f>U310+V310+Z310+AA310+AD310+AE310+AH310+AI310+AJ310+AL310+AN310+AP310+AR310+AT310+AV310</f>
        <v>32111262.726043247</v>
      </c>
      <c r="BI310" s="13"/>
      <c r="BJ310" s="13"/>
      <c r="BK310" s="13"/>
      <c r="BL310" s="13"/>
    </row>
    <row r="311" spans="1:64" x14ac:dyDescent="0.25">
      <c r="A311" s="1" t="s">
        <v>622</v>
      </c>
      <c r="B311" s="1" t="s">
        <v>623</v>
      </c>
      <c r="C311" s="1"/>
      <c r="D311" s="1" t="s">
        <v>499</v>
      </c>
      <c r="E311" s="1"/>
      <c r="F311" s="4">
        <f>VLOOKUP(A311,[1]Sheet1!$A$6:$C$740,3,FALSE)</f>
        <v>97001771.230818003</v>
      </c>
      <c r="G311" s="1"/>
      <c r="H311" s="5">
        <f>UTFUND1516BL</f>
        <v>34980240.330651</v>
      </c>
      <c r="I311" s="5">
        <f>LTFUND1516BL</f>
        <v>8650150.5618619993</v>
      </c>
      <c r="K311" s="5">
        <f t="shared" si="1110"/>
        <v>856958.11948700005</v>
      </c>
      <c r="L311" s="5">
        <f t="shared" si="1118"/>
        <v>856958.11948700005</v>
      </c>
      <c r="M311" s="5">
        <f>EIF1516BL</f>
        <v>3210460.4082340002</v>
      </c>
      <c r="Q311" s="5">
        <f>HPF1516BL</f>
        <v>226984.02629899999</v>
      </c>
      <c r="R311" s="5">
        <f>LLFA1516BL</f>
        <v>49766.002982999998</v>
      </c>
      <c r="S311" s="5">
        <f>LDHR1516BL</f>
        <v>2266374.075406</v>
      </c>
      <c r="T311" s="6">
        <f t="shared" si="941"/>
        <v>50240933.524921998</v>
      </c>
      <c r="U311" s="5">
        <f>LWP1516RSG</f>
        <v>485425.58367899997</v>
      </c>
      <c r="V311" s="5">
        <f>UTFUND1516RSG</f>
        <v>28018372.030083999</v>
      </c>
      <c r="W311" s="5">
        <f>LTFUND1516RSG</f>
        <v>6278506.4236089997</v>
      </c>
      <c r="Y311" s="5">
        <f t="shared" si="1111"/>
        <v>1190630.2669319999</v>
      </c>
      <c r="Z311" s="5">
        <f t="shared" si="948"/>
        <v>1190630.2669319999</v>
      </c>
      <c r="AA311" s="5">
        <f>EIF1516RSG</f>
        <v>3288690.589464</v>
      </c>
      <c r="AC311" s="5">
        <f>HPF1516RSG</f>
        <v>309627.79307399999</v>
      </c>
      <c r="AD311" s="5">
        <f>LLFA1516RSG</f>
        <v>67885.558661999996</v>
      </c>
      <c r="AE311" s="5">
        <f>LDHR1516RSG</f>
        <v>3225194.1861089999</v>
      </c>
      <c r="AO311" s="5">
        <f>VLOOKUP(A311,[3]careact_v3!$A$1:$D$154,4,FALSE)</f>
        <v>848855</v>
      </c>
      <c r="AP311" s="5">
        <f t="shared" ref="AP311" si="1134">AO311</f>
        <v>848855</v>
      </c>
      <c r="AQ311" s="5">
        <f>VLOOKUP(A311,[3]careact_v3!$A$1:$D$154,3,FALSE)</f>
        <v>450609</v>
      </c>
      <c r="AR311" s="5">
        <f t="shared" ref="AR311" si="1135">AQ311</f>
        <v>450609</v>
      </c>
      <c r="AS311" s="5">
        <f>VLOOKUP(A311,[4]FWMA!$A$1:$C$153,3,FALSE)</f>
        <v>23179</v>
      </c>
      <c r="AT311" s="5">
        <f t="shared" ref="AT311" si="1136">AS311</f>
        <v>23179</v>
      </c>
      <c r="AU311" s="5">
        <f>VLOOKUP(A311,[5]SUDS2!$A$1:$C$153,3,FALSE)</f>
        <v>9232.5479369999994</v>
      </c>
      <c r="AV311" s="5">
        <f t="shared" ref="AV311" si="1137">AU311</f>
        <v>9232.5479369999994</v>
      </c>
      <c r="AW311" s="5">
        <f>VLOOKUP(A311,[6]COFA!$A$1:$C$327,3,FALSE)</f>
        <v>693.23</v>
      </c>
      <c r="AX311" s="5">
        <f t="shared" si="904"/>
        <v>693.23</v>
      </c>
      <c r="AY311" s="6">
        <f t="shared" si="946"/>
        <v>44196901.209550001</v>
      </c>
      <c r="AZ311" s="6">
        <f t="shared" si="947"/>
        <v>94437834.734472007</v>
      </c>
      <c r="BA311" s="26">
        <f>VLOOKUP(A311,[7]Sheet1!$A$1:$P$742,16,FALSE)</f>
        <v>94505697.586536005</v>
      </c>
      <c r="BB311" s="26" t="b">
        <f t="shared" si="953"/>
        <v>0</v>
      </c>
      <c r="BC311" s="5">
        <f t="shared" ref="BC311" si="1138">BC313</f>
        <v>41195405.889043994</v>
      </c>
      <c r="BD311" s="5">
        <f t="shared" si="906"/>
        <v>9045527.6358779985</v>
      </c>
      <c r="BH311" s="5">
        <f t="shared" ref="BH311" si="1139">BH313</f>
        <v>37374113.835546002</v>
      </c>
      <c r="BI311" s="5">
        <f t="shared" si="907"/>
        <v>6822787.3740039999</v>
      </c>
    </row>
    <row r="312" spans="1:64" s="11" customFormat="1" x14ac:dyDescent="0.25">
      <c r="A312" s="8" t="s">
        <v>624</v>
      </c>
      <c r="B312" s="8" t="s">
        <v>625</v>
      </c>
      <c r="C312" s="8" t="s">
        <v>499</v>
      </c>
      <c r="D312" s="8"/>
      <c r="E312" s="8"/>
      <c r="F312" s="37">
        <f>VLOOKUP(A312,[1]Sheet1!$A$6:$C$740,3,FALSE)</f>
        <v>18474335.834582001</v>
      </c>
      <c r="G312" s="8"/>
      <c r="H312" s="9"/>
      <c r="I312" s="9">
        <f>LTFUND1516BL</f>
        <v>8650150.5618619993</v>
      </c>
      <c r="J312" s="9"/>
      <c r="K312" s="9">
        <f t="shared" si="1110"/>
        <v>168393.04771700001</v>
      </c>
      <c r="L312" s="9">
        <f t="shared" si="1118"/>
        <v>168393.04771700001</v>
      </c>
      <c r="M312" s="9"/>
      <c r="N312" s="9"/>
      <c r="O312" s="9"/>
      <c r="P312" s="9"/>
      <c r="Q312" s="9">
        <f>HPF1516BL</f>
        <v>226984.02629899999</v>
      </c>
      <c r="R312" s="9"/>
      <c r="S312" s="9"/>
      <c r="T312" s="10">
        <f t="shared" si="941"/>
        <v>9045527.6358779985</v>
      </c>
      <c r="U312" s="9"/>
      <c r="V312" s="9"/>
      <c r="W312" s="9">
        <f>LTFUND1516RSG</f>
        <v>6278506.4236089997</v>
      </c>
      <c r="X312" s="9"/>
      <c r="Y312" s="9">
        <f t="shared" si="1111"/>
        <v>233959.927321</v>
      </c>
      <c r="Z312" s="9">
        <f t="shared" si="948"/>
        <v>233959.927321</v>
      </c>
      <c r="AA312" s="9"/>
      <c r="AB312" s="9"/>
      <c r="AC312" s="9">
        <f>HPF1516RSG</f>
        <v>309627.79307399999</v>
      </c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>
        <f t="shared" si="908"/>
        <v>693.23</v>
      </c>
      <c r="AY312" s="10">
        <f t="shared" si="946"/>
        <v>6822787.3740039999</v>
      </c>
      <c r="AZ312" s="10">
        <f t="shared" si="947"/>
        <v>15868315.009881999</v>
      </c>
      <c r="BA312" s="26">
        <f>VLOOKUP(A312,[7]Sheet1!$A$1:$P$742,16,FALSE)</f>
        <v>15868315.009880999</v>
      </c>
      <c r="BB312" s="26" t="b">
        <f t="shared" si="953"/>
        <v>1</v>
      </c>
      <c r="BC312" s="9"/>
      <c r="BD312" s="9">
        <f>I312+L312+Q312</f>
        <v>9045527.6358779985</v>
      </c>
      <c r="BE312" s="9"/>
      <c r="BF312" s="9"/>
      <c r="BG312" s="9"/>
      <c r="BH312" s="9"/>
      <c r="BI312" s="9">
        <f>W312+Z312+AC312+AH312+AI312+AL312+AN312+AX312</f>
        <v>6822787.3740039999</v>
      </c>
      <c r="BJ312" s="9"/>
      <c r="BK312" s="9"/>
      <c r="BL312" s="9"/>
    </row>
    <row r="313" spans="1:64" s="15" customFormat="1" x14ac:dyDescent="0.25">
      <c r="A313" s="12" t="s">
        <v>626</v>
      </c>
      <c r="B313" s="12" t="s">
        <v>627</v>
      </c>
      <c r="C313" s="12" t="s">
        <v>499</v>
      </c>
      <c r="D313" s="12"/>
      <c r="E313" s="12"/>
      <c r="F313" s="38">
        <f>VLOOKUP(A313,[1]Sheet1!$A$6:$C$740,3,FALSE)</f>
        <v>78527435.396236002</v>
      </c>
      <c r="G313" s="12"/>
      <c r="H313" s="13">
        <f>UTFUND1516BL</f>
        <v>34980240.330651</v>
      </c>
      <c r="I313" s="13"/>
      <c r="J313" s="13"/>
      <c r="K313" s="13">
        <f t="shared" si="1110"/>
        <v>688565.07177000004</v>
      </c>
      <c r="L313" s="13">
        <f t="shared" si="1118"/>
        <v>688565.07177000004</v>
      </c>
      <c r="M313" s="13">
        <f>EIF1516BL</f>
        <v>3210460.4082340002</v>
      </c>
      <c r="N313" s="13"/>
      <c r="O313" s="13"/>
      <c r="P313" s="13"/>
      <c r="Q313" s="13"/>
      <c r="R313" s="13">
        <f>LLFA1516BL</f>
        <v>49766.002982999998</v>
      </c>
      <c r="S313" s="13">
        <f>LDHR1516BL</f>
        <v>2266374.075406</v>
      </c>
      <c r="T313" s="14">
        <f t="shared" si="941"/>
        <v>41195405.889044002</v>
      </c>
      <c r="U313" s="13">
        <f>LWP1516RSG</f>
        <v>485425.58367899997</v>
      </c>
      <c r="V313" s="13">
        <f>UTFUND1516RSG</f>
        <v>28018372.030083999</v>
      </c>
      <c r="W313" s="13"/>
      <c r="X313" s="13"/>
      <c r="Y313" s="13">
        <f t="shared" si="1111"/>
        <v>956670.33961100003</v>
      </c>
      <c r="Z313" s="13">
        <f t="shared" si="948"/>
        <v>956670.33961100003</v>
      </c>
      <c r="AA313" s="13">
        <f>EIF1516RSG</f>
        <v>3288690.589464</v>
      </c>
      <c r="AB313" s="13"/>
      <c r="AC313" s="13"/>
      <c r="AD313" s="13">
        <f>LLFA1516RSG</f>
        <v>67885.558661999996</v>
      </c>
      <c r="AE313" s="13">
        <f>LDHR1516RSG</f>
        <v>3225194.1861089999</v>
      </c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>
        <f t="shared" ref="AP313" si="1140">AO311</f>
        <v>848855</v>
      </c>
      <c r="AQ313" s="13"/>
      <c r="AR313" s="13">
        <f t="shared" ref="AR313" si="1141">AQ311</f>
        <v>450609</v>
      </c>
      <c r="AS313" s="13"/>
      <c r="AT313" s="13">
        <f t="shared" ref="AT313" si="1142">AS311</f>
        <v>23179</v>
      </c>
      <c r="AU313" s="13"/>
      <c r="AV313" s="13">
        <f t="shared" ref="AV313" si="1143">AU311</f>
        <v>9232.5479369999994</v>
      </c>
      <c r="AW313" s="13"/>
      <c r="AX313" s="13"/>
      <c r="AY313" s="14">
        <f t="shared" si="946"/>
        <v>37374113.835546002</v>
      </c>
      <c r="AZ313" s="14">
        <f t="shared" si="947"/>
        <v>78569519.724590003</v>
      </c>
      <c r="BA313" s="26">
        <f>VLOOKUP(A313,[7]Sheet1!$A$1:$P$742,16,FALSE)</f>
        <v>78637382.576654002</v>
      </c>
      <c r="BB313" s="26" t="b">
        <f t="shared" si="953"/>
        <v>0</v>
      </c>
      <c r="BC313" s="13">
        <f>H313+L313+M313+R313+S313</f>
        <v>41195405.889043994</v>
      </c>
      <c r="BD313" s="13"/>
      <c r="BE313" s="13"/>
      <c r="BF313" s="13"/>
      <c r="BG313" s="13"/>
      <c r="BH313" s="13">
        <f>U313+V313+Z313+AA313+AD313+AE313+AH313+AI313+AJ313+AL313+AN313+AP313+AR313+AT313+AV313</f>
        <v>37374113.835546002</v>
      </c>
      <c r="BI313" s="13"/>
      <c r="BJ313" s="13"/>
      <c r="BK313" s="13"/>
      <c r="BL313" s="13"/>
    </row>
    <row r="314" spans="1:64" x14ac:dyDescent="0.25">
      <c r="A314" s="1" t="s">
        <v>628</v>
      </c>
      <c r="B314" s="1" t="s">
        <v>629</v>
      </c>
      <c r="C314" s="1"/>
      <c r="D314" s="1" t="s">
        <v>499</v>
      </c>
      <c r="E314" s="1"/>
      <c r="F314" s="4">
        <f>VLOOKUP(A314,[1]Sheet1!$A$6:$C$740,3,FALSE)</f>
        <v>187496589.33768901</v>
      </c>
      <c r="G314" s="1"/>
      <c r="H314" s="5">
        <f>UTFUND1516BL</f>
        <v>65205338.267236002</v>
      </c>
      <c r="I314" s="5">
        <f>LTFUND1516BL</f>
        <v>15413693.176782001</v>
      </c>
      <c r="K314" s="5">
        <f t="shared" si="1110"/>
        <v>972180.73605099996</v>
      </c>
      <c r="L314" s="5">
        <f t="shared" si="1118"/>
        <v>972180.73605099996</v>
      </c>
      <c r="M314" s="5">
        <f>EIF1516BL</f>
        <v>5663010.5862689996</v>
      </c>
      <c r="Q314" s="5">
        <f>HPF1516BL</f>
        <v>223888.48959899999</v>
      </c>
      <c r="R314" s="5">
        <f>LLFA1516BL</f>
        <v>57237.129369000002</v>
      </c>
      <c r="S314" s="5">
        <f>LDHR1516BL</f>
        <v>4430570.9510439998</v>
      </c>
      <c r="T314" s="6">
        <f t="shared" si="941"/>
        <v>91965919.336349994</v>
      </c>
      <c r="U314" s="5">
        <f>LWP1516RSG</f>
        <v>1444154.570077</v>
      </c>
      <c r="V314" s="5">
        <f>UTFUND1516RSG</f>
        <v>51688692.652748004</v>
      </c>
      <c r="W314" s="5">
        <f>LTFUND1516RSG</f>
        <v>11187663.25856</v>
      </c>
      <c r="Y314" s="5">
        <f t="shared" si="1111"/>
        <v>1350716.893801</v>
      </c>
      <c r="Z314" s="5">
        <f t="shared" si="948"/>
        <v>1350716.893801</v>
      </c>
      <c r="AA314" s="5">
        <f>EIF1516RSG</f>
        <v>5801002.7394610001</v>
      </c>
      <c r="AC314" s="5">
        <f>HPF1516RSG</f>
        <v>305405.186698</v>
      </c>
      <c r="AD314" s="5">
        <f>LLFA1516RSG</f>
        <v>78076.885232999994</v>
      </c>
      <c r="AE314" s="5">
        <f>LDHR1516RSG</f>
        <v>6304983.7304060003</v>
      </c>
      <c r="AO314" s="5">
        <f>VLOOKUP(A314,[3]careact_v3!$A$1:$D$154,4,FALSE)</f>
        <v>1204160</v>
      </c>
      <c r="AP314" s="5">
        <f t="shared" ref="AP314" si="1144">AO314</f>
        <v>1204160</v>
      </c>
      <c r="AQ314" s="5">
        <f>VLOOKUP(A314,[3]careact_v3!$A$1:$D$154,3,FALSE)</f>
        <v>567722</v>
      </c>
      <c r="AR314" s="5">
        <f t="shared" ref="AR314" si="1145">AQ314</f>
        <v>567722</v>
      </c>
      <c r="AS314" s="5">
        <f>VLOOKUP(A314,[4]FWMA!$A$1:$C$153,3,FALSE)</f>
        <v>65343</v>
      </c>
      <c r="AT314" s="5">
        <f t="shared" ref="AT314" si="1146">AS314</f>
        <v>65343</v>
      </c>
      <c r="AU314" s="5">
        <f>VLOOKUP(A314,[5]SUDS2!$A$1:$C$153,3,FALSE)</f>
        <v>13848.821900000001</v>
      </c>
      <c r="AV314" s="5">
        <f t="shared" ref="AV314" si="1147">AU314</f>
        <v>13848.821900000001</v>
      </c>
      <c r="AW314" s="5">
        <f>VLOOKUP(A314,[6]COFA!$A$1:$C$327,3,FALSE)</f>
        <v>693.23</v>
      </c>
      <c r="AX314" s="5">
        <f t="shared" ref="AX314:AX377" si="1148">AW314</f>
        <v>693.23</v>
      </c>
      <c r="AY314" s="6">
        <f t="shared" si="946"/>
        <v>80012462.968884006</v>
      </c>
      <c r="AZ314" s="6">
        <f t="shared" si="947"/>
        <v>171978382.30523401</v>
      </c>
      <c r="BA314" s="26">
        <f>VLOOKUP(A314,[7]Sheet1!$A$1:$P$742,16,FALSE)</f>
        <v>172053752.053334</v>
      </c>
      <c r="BB314" s="26" t="b">
        <f t="shared" si="953"/>
        <v>0</v>
      </c>
      <c r="BC314" s="5">
        <f t="shared" ref="BC314" si="1149">BC316</f>
        <v>76153933.404153004</v>
      </c>
      <c r="BD314" s="5">
        <f t="shared" ref="BD314:BD377" si="1150">BD315</f>
        <v>15811985.932197001</v>
      </c>
      <c r="BH314" s="5">
        <f t="shared" ref="BH314" si="1151">BH316</f>
        <v>68276389.571686</v>
      </c>
      <c r="BI314" s="5">
        <f t="shared" ref="BI314:BI377" si="1152">BI315</f>
        <v>11736073.397198001</v>
      </c>
    </row>
    <row r="315" spans="1:64" s="11" customFormat="1" x14ac:dyDescent="0.25">
      <c r="A315" s="8" t="s">
        <v>630</v>
      </c>
      <c r="B315" s="8" t="s">
        <v>631</v>
      </c>
      <c r="C315" s="8" t="s">
        <v>499</v>
      </c>
      <c r="D315" s="8"/>
      <c r="E315" s="8"/>
      <c r="F315" s="37">
        <f>VLOOKUP(A315,[1]Sheet1!$A$6:$C$740,3,FALSE)</f>
        <v>34467328.983328998</v>
      </c>
      <c r="G315" s="8"/>
      <c r="H315" s="9"/>
      <c r="I315" s="9">
        <f>LTFUND1516BL</f>
        <v>15413693.176782001</v>
      </c>
      <c r="J315" s="9"/>
      <c r="K315" s="9">
        <f t="shared" si="1110"/>
        <v>174404.265816</v>
      </c>
      <c r="L315" s="9">
        <f t="shared" si="1118"/>
        <v>174404.265816</v>
      </c>
      <c r="M315" s="9"/>
      <c r="N315" s="9"/>
      <c r="O315" s="9"/>
      <c r="P315" s="9"/>
      <c r="Q315" s="9">
        <f>HPF1516BL</f>
        <v>223888.48959899999</v>
      </c>
      <c r="R315" s="9"/>
      <c r="S315" s="9"/>
      <c r="T315" s="10">
        <f t="shared" si="941"/>
        <v>15811985.932197001</v>
      </c>
      <c r="U315" s="9"/>
      <c r="V315" s="9"/>
      <c r="W315" s="9">
        <f>LTFUND1516RSG</f>
        <v>11187663.25856</v>
      </c>
      <c r="X315" s="9"/>
      <c r="Y315" s="9">
        <f t="shared" si="1111"/>
        <v>242311.72193999999</v>
      </c>
      <c r="Z315" s="9">
        <f t="shared" si="948"/>
        <v>242311.72193999999</v>
      </c>
      <c r="AA315" s="9"/>
      <c r="AB315" s="9"/>
      <c r="AC315" s="9">
        <f>HPF1516RSG</f>
        <v>305405.186698</v>
      </c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>
        <f t="shared" ref="AX315:AX378" si="1153">AW314</f>
        <v>693.23</v>
      </c>
      <c r="AY315" s="10">
        <f t="shared" si="946"/>
        <v>11736073.397198001</v>
      </c>
      <c r="AZ315" s="10">
        <f t="shared" si="947"/>
        <v>27548059.329395004</v>
      </c>
      <c r="BA315" s="26">
        <f>VLOOKUP(A315,[7]Sheet1!$A$1:$P$742,16,FALSE)</f>
        <v>27548059.329395</v>
      </c>
      <c r="BB315" s="26" t="b">
        <f t="shared" si="953"/>
        <v>1</v>
      </c>
      <c r="BC315" s="9"/>
      <c r="BD315" s="9">
        <f>I315+L315+Q315</f>
        <v>15811985.932197001</v>
      </c>
      <c r="BE315" s="9"/>
      <c r="BF315" s="9"/>
      <c r="BG315" s="9"/>
      <c r="BH315" s="9"/>
      <c r="BI315" s="9">
        <f>W315+Z315+AC315+AH315+AI315+AL315+AN315+AX315</f>
        <v>11736073.397198001</v>
      </c>
      <c r="BJ315" s="9"/>
      <c r="BK315" s="9"/>
      <c r="BL315" s="9"/>
    </row>
    <row r="316" spans="1:64" s="15" customFormat="1" x14ac:dyDescent="0.25">
      <c r="A316" s="12" t="s">
        <v>632</v>
      </c>
      <c r="B316" s="12" t="s">
        <v>633</v>
      </c>
      <c r="C316" s="12" t="s">
        <v>499</v>
      </c>
      <c r="D316" s="12"/>
      <c r="E316" s="12"/>
      <c r="F316" s="38">
        <f>VLOOKUP(A316,[1]Sheet1!$A$6:$C$740,3,FALSE)</f>
        <v>153029260.35436001</v>
      </c>
      <c r="G316" s="12"/>
      <c r="H316" s="13">
        <f>UTFUND1516BL</f>
        <v>65205338.267236002</v>
      </c>
      <c r="I316" s="13"/>
      <c r="J316" s="13"/>
      <c r="K316" s="13">
        <f t="shared" si="1110"/>
        <v>797776.47023500002</v>
      </c>
      <c r="L316" s="13">
        <f t="shared" si="1118"/>
        <v>797776.47023500002</v>
      </c>
      <c r="M316" s="13">
        <f>EIF1516BL</f>
        <v>5663010.5862689996</v>
      </c>
      <c r="N316" s="13"/>
      <c r="O316" s="13"/>
      <c r="P316" s="13"/>
      <c r="Q316" s="13"/>
      <c r="R316" s="13">
        <f>LLFA1516BL</f>
        <v>57237.129369000002</v>
      </c>
      <c r="S316" s="13">
        <f>LDHR1516BL</f>
        <v>4430570.9510439998</v>
      </c>
      <c r="T316" s="14">
        <f t="shared" si="941"/>
        <v>76153933.404153004</v>
      </c>
      <c r="U316" s="13">
        <f>LWP1516RSG</f>
        <v>1444154.570077</v>
      </c>
      <c r="V316" s="13">
        <f>UTFUND1516RSG</f>
        <v>51688692.652748004</v>
      </c>
      <c r="W316" s="13"/>
      <c r="X316" s="13"/>
      <c r="Y316" s="13">
        <f t="shared" si="1111"/>
        <v>1108405.1718609999</v>
      </c>
      <c r="Z316" s="13">
        <f t="shared" si="948"/>
        <v>1108405.1718609999</v>
      </c>
      <c r="AA316" s="13">
        <f>EIF1516RSG</f>
        <v>5801002.7394610001</v>
      </c>
      <c r="AB316" s="13"/>
      <c r="AC316" s="13"/>
      <c r="AD316" s="13">
        <f>LLFA1516RSG</f>
        <v>78076.885232999994</v>
      </c>
      <c r="AE316" s="13">
        <f>LDHR1516RSG</f>
        <v>6304983.7304060003</v>
      </c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>
        <f t="shared" ref="AP316" si="1154">AO314</f>
        <v>1204160</v>
      </c>
      <c r="AQ316" s="13"/>
      <c r="AR316" s="13">
        <f t="shared" ref="AR316" si="1155">AQ314</f>
        <v>567722</v>
      </c>
      <c r="AS316" s="13"/>
      <c r="AT316" s="13">
        <f t="shared" ref="AT316" si="1156">AS314</f>
        <v>65343</v>
      </c>
      <c r="AU316" s="13"/>
      <c r="AV316" s="13">
        <f t="shared" ref="AV316" si="1157">AU314</f>
        <v>13848.821900000001</v>
      </c>
      <c r="AW316" s="13"/>
      <c r="AX316" s="13"/>
      <c r="AY316" s="14">
        <f t="shared" si="946"/>
        <v>68276389.571686</v>
      </c>
      <c r="AZ316" s="14">
        <f t="shared" si="947"/>
        <v>144430322.97583902</v>
      </c>
      <c r="BA316" s="26">
        <f>VLOOKUP(A316,[7]Sheet1!$A$1:$P$742,16,FALSE)</f>
        <v>144505692.723939</v>
      </c>
      <c r="BB316" s="26" t="b">
        <f t="shared" si="953"/>
        <v>0</v>
      </c>
      <c r="BC316" s="13">
        <f>H316+L316+M316+R316+S316</f>
        <v>76153933.404153004</v>
      </c>
      <c r="BD316" s="13"/>
      <c r="BE316" s="13"/>
      <c r="BF316" s="13"/>
      <c r="BG316" s="13"/>
      <c r="BH316" s="13">
        <f>U316+V316+Z316+AA316+AD316+AE316+AH316+AI316+AJ316+AL316+AN316+AP316+AR316+AT316+AV316</f>
        <v>68276389.571686</v>
      </c>
      <c r="BI316" s="13"/>
      <c r="BJ316" s="13"/>
      <c r="BK316" s="13"/>
      <c r="BL316" s="13"/>
    </row>
    <row r="317" spans="1:64" x14ac:dyDescent="0.25">
      <c r="A317" s="1" t="s">
        <v>634</v>
      </c>
      <c r="B317" s="1" t="s">
        <v>635</v>
      </c>
      <c r="C317" s="1"/>
      <c r="D317" s="1" t="s">
        <v>499</v>
      </c>
      <c r="E317" s="1"/>
      <c r="F317" s="4">
        <f>VLOOKUP(A317,[1]Sheet1!$A$6:$C$740,3,FALSE)</f>
        <v>7520961.9782980001</v>
      </c>
      <c r="G317" s="1"/>
      <c r="H317" s="5">
        <f>UTFUND1516BL</f>
        <v>2307938.0098259998</v>
      </c>
      <c r="I317" s="5">
        <f>LTFUND1516BL</f>
        <v>878071.91757499997</v>
      </c>
      <c r="K317" s="5">
        <f t="shared" si="1110"/>
        <v>216206.92648699999</v>
      </c>
      <c r="L317" s="5">
        <f t="shared" si="1118"/>
        <v>216206.92648699999</v>
      </c>
      <c r="M317" s="5">
        <f>EIF1516BL</f>
        <v>545516.77530700003</v>
      </c>
      <c r="Q317" s="5">
        <f>HPF1516BL</f>
        <v>20753.128850000001</v>
      </c>
      <c r="R317" s="5">
        <f>LLFA1516BL</f>
        <v>46653.033654999999</v>
      </c>
      <c r="S317" s="5">
        <f>LDHR1516BL</f>
        <v>27810.437847000001</v>
      </c>
      <c r="T317" s="6">
        <f t="shared" si="941"/>
        <v>4042950.229547</v>
      </c>
      <c r="U317" s="5">
        <f>LWP1516RSG</f>
        <v>20775.611131000001</v>
      </c>
      <c r="V317" s="5">
        <f>UTFUND1516RSG</f>
        <v>1859857.4924540001</v>
      </c>
      <c r="W317" s="5">
        <f>LTFUND1516RSG</f>
        <v>637327.65521899995</v>
      </c>
      <c r="Y317" s="5">
        <f t="shared" si="1111"/>
        <v>300391.00481299998</v>
      </c>
      <c r="Z317" s="5">
        <f t="shared" si="948"/>
        <v>300391.00481299998</v>
      </c>
      <c r="AA317" s="5">
        <f>EIF1516RSG</f>
        <v>558809.53421700001</v>
      </c>
      <c r="AC317" s="5">
        <f>HPF1516RSG</f>
        <v>28309.240919</v>
      </c>
      <c r="AD317" s="5">
        <f>LLFA1516RSG</f>
        <v>63639.172590000002</v>
      </c>
      <c r="AE317" s="5">
        <f>LDHR1516RSG</f>
        <v>39576.018553000002</v>
      </c>
      <c r="AF317" s="5">
        <f>RURAL1516RSG</f>
        <v>162367.05882400001</v>
      </c>
      <c r="AG317" s="5">
        <f t="shared" ref="AG317:AG331" si="1158">CTFREEZE21516RSG</f>
        <v>427356</v>
      </c>
      <c r="AH317" s="5">
        <f t="shared" ref="AH317:AH331" si="1159">AG317</f>
        <v>427356</v>
      </c>
      <c r="AK317" s="5">
        <f>VLOOKUP(A317,[2]CTF1516!$A$1:$C$235,3,FALSE)</f>
        <v>218634</v>
      </c>
      <c r="AL317" s="5">
        <f t="shared" ref="AL317" si="1160">SUM(AL318:AL319)</f>
        <v>218634.00000002907</v>
      </c>
      <c r="AO317" s="5">
        <f>VLOOKUP(A317,[3]careact_v3!$A$1:$D$154,4,FALSE)</f>
        <v>103847</v>
      </c>
      <c r="AP317" s="5">
        <f t="shared" ref="AP317" si="1161">AO317</f>
        <v>103847</v>
      </c>
      <c r="AQ317" s="5">
        <f>VLOOKUP(A317,[3]careact_v3!$A$1:$D$154,3,FALSE)</f>
        <v>75432</v>
      </c>
      <c r="AR317" s="5">
        <f t="shared" ref="AR317" si="1162">AQ317</f>
        <v>75432</v>
      </c>
      <c r="AS317" s="5">
        <f>VLOOKUP(A317,[4]FWMA!$A$1:$C$153,3,FALSE)</f>
        <v>5804</v>
      </c>
      <c r="AT317" s="5">
        <f t="shared" ref="AT317" si="1163">AS317</f>
        <v>5804</v>
      </c>
      <c r="AU317" s="5">
        <f>VLOOKUP(A317,[5]SUDS2!$A$1:$C$153,3,FALSE)</f>
        <v>9232.5479369999994</v>
      </c>
      <c r="AV317" s="5">
        <f t="shared" ref="AV317" si="1164">AU317</f>
        <v>9232.5479369999994</v>
      </c>
      <c r="AW317" s="5">
        <f>VLOOKUP(A317,[6]COFA!$A$1:$C$327,3,FALSE)</f>
        <v>693.23</v>
      </c>
      <c r="AX317" s="5">
        <f t="shared" si="1148"/>
        <v>693.23</v>
      </c>
      <c r="AY317" s="6">
        <f t="shared" si="946"/>
        <v>4349684.5078330301</v>
      </c>
      <c r="AZ317" s="6">
        <f t="shared" si="947"/>
        <v>8392634.7373800296</v>
      </c>
      <c r="BA317" s="26">
        <f>VLOOKUP(A317,[7]Sheet1!$A$1:$P$742,16,FALSE)</f>
        <v>8460497.5894450005</v>
      </c>
      <c r="BB317" s="26" t="b">
        <f t="shared" si="953"/>
        <v>0</v>
      </c>
      <c r="BC317" s="5">
        <f t="shared" ref="BC317" si="1165">BC319</f>
        <v>3090071.5789120002</v>
      </c>
      <c r="BD317" s="5">
        <f t="shared" si="1150"/>
        <v>952878.65063499997</v>
      </c>
      <c r="BH317" s="5">
        <f t="shared" ref="BH317" si="1166">BH319</f>
        <v>3439078.3655398898</v>
      </c>
      <c r="BI317" s="5">
        <f t="shared" si="1152"/>
        <v>910606.14229413948</v>
      </c>
    </row>
    <row r="318" spans="1:64" s="11" customFormat="1" x14ac:dyDescent="0.25">
      <c r="A318" s="8" t="s">
        <v>636</v>
      </c>
      <c r="B318" s="8" t="s">
        <v>637</v>
      </c>
      <c r="C318" s="8" t="s">
        <v>499</v>
      </c>
      <c r="D318" s="8"/>
      <c r="E318" s="8"/>
      <c r="F318" s="37">
        <f>VLOOKUP(A318,[1]Sheet1!$A$6:$C$740,3,FALSE)</f>
        <v>1969633.788246</v>
      </c>
      <c r="G318" s="8"/>
      <c r="H318" s="9"/>
      <c r="I318" s="9">
        <f>LTFUND1516BL</f>
        <v>878071.91757499997</v>
      </c>
      <c r="J318" s="9"/>
      <c r="K318" s="9">
        <f t="shared" si="1110"/>
        <v>54053.604209999998</v>
      </c>
      <c r="L318" s="9">
        <f t="shared" si="1118"/>
        <v>54053.604209999998</v>
      </c>
      <c r="M318" s="9"/>
      <c r="N318" s="9"/>
      <c r="O318" s="9"/>
      <c r="P318" s="9"/>
      <c r="Q318" s="9">
        <f>HPF1516BL</f>
        <v>20753.128850000001</v>
      </c>
      <c r="R318" s="9"/>
      <c r="S318" s="9"/>
      <c r="T318" s="10">
        <f t="shared" si="941"/>
        <v>952878.65063499997</v>
      </c>
      <c r="U318" s="9"/>
      <c r="V318" s="9"/>
      <c r="W318" s="9">
        <f>LTFUND1516RSG</f>
        <v>637327.65521899995</v>
      </c>
      <c r="X318" s="9"/>
      <c r="Y318" s="9">
        <f t="shared" si="1111"/>
        <v>75100.352918000004</v>
      </c>
      <c r="Z318" s="9">
        <f t="shared" si="948"/>
        <v>75100.352918000004</v>
      </c>
      <c r="AA318" s="9"/>
      <c r="AB318" s="9"/>
      <c r="AC318" s="9">
        <f>HPF1516RSG</f>
        <v>28309.240919</v>
      </c>
      <c r="AD318" s="9"/>
      <c r="AE318" s="9"/>
      <c r="AF318" s="9">
        <f>RURAL1516RSG</f>
        <v>34546.182728</v>
      </c>
      <c r="AG318" s="9">
        <f t="shared" si="1158"/>
        <v>111918.504526</v>
      </c>
      <c r="AH318" s="9">
        <f t="shared" si="1159"/>
        <v>111918.504526</v>
      </c>
      <c r="AI318" s="9"/>
      <c r="AJ318" s="9"/>
      <c r="AK318" s="9"/>
      <c r="AL318" s="9">
        <f>F318/F317*AK317</f>
        <v>57257.158712139586</v>
      </c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>
        <f t="shared" si="1153"/>
        <v>693.23</v>
      </c>
      <c r="AY318" s="10">
        <f t="shared" si="946"/>
        <v>910606.14229413948</v>
      </c>
      <c r="AZ318" s="10">
        <f t="shared" si="947"/>
        <v>1863484.7929291395</v>
      </c>
      <c r="BA318" s="26">
        <f>VLOOKUP(A318,[7]Sheet1!$A$1:$P$742,16,FALSE)</f>
        <v>1863484.792929</v>
      </c>
      <c r="BB318" s="26" t="b">
        <f t="shared" si="953"/>
        <v>1</v>
      </c>
      <c r="BC318" s="9"/>
      <c r="BD318" s="9">
        <f>I318+L318+Q318</f>
        <v>952878.65063499997</v>
      </c>
      <c r="BE318" s="9"/>
      <c r="BF318" s="9"/>
      <c r="BG318" s="9"/>
      <c r="BH318" s="9"/>
      <c r="BI318" s="9">
        <f>W318+Z318+AC318+AH318+AI318+AL318+AN318+AX318</f>
        <v>910606.14229413948</v>
      </c>
      <c r="BJ318" s="9"/>
      <c r="BK318" s="9"/>
      <c r="BL318" s="9"/>
    </row>
    <row r="319" spans="1:64" s="15" customFormat="1" x14ac:dyDescent="0.25">
      <c r="A319" s="12" t="s">
        <v>638</v>
      </c>
      <c r="B319" s="12" t="s">
        <v>639</v>
      </c>
      <c r="C319" s="12" t="s">
        <v>499</v>
      </c>
      <c r="D319" s="12"/>
      <c r="E319" s="12"/>
      <c r="F319" s="38">
        <f>VLOOKUP(A319,[1]Sheet1!$A$6:$C$740,3,FALSE)</f>
        <v>5551328.1900530001</v>
      </c>
      <c r="G319" s="12"/>
      <c r="H319" s="13">
        <f>UTFUND1516BL</f>
        <v>2307938.0098259998</v>
      </c>
      <c r="I319" s="13"/>
      <c r="J319" s="13"/>
      <c r="K319" s="13">
        <f t="shared" si="1110"/>
        <v>162153.322277</v>
      </c>
      <c r="L319" s="13">
        <f t="shared" si="1118"/>
        <v>162153.322277</v>
      </c>
      <c r="M319" s="13">
        <f>EIF1516BL</f>
        <v>545516.77530700003</v>
      </c>
      <c r="N319" s="13"/>
      <c r="O319" s="13"/>
      <c r="P319" s="13"/>
      <c r="Q319" s="13"/>
      <c r="R319" s="13">
        <f>LLFA1516BL</f>
        <v>46653.033654999999</v>
      </c>
      <c r="S319" s="13">
        <f>LDHR1516BL</f>
        <v>27810.437847000001</v>
      </c>
      <c r="T319" s="14">
        <f t="shared" si="941"/>
        <v>3090071.5789120002</v>
      </c>
      <c r="U319" s="13">
        <f>LWP1516RSG</f>
        <v>20775.611131000001</v>
      </c>
      <c r="V319" s="13">
        <f>UTFUND1516RSG</f>
        <v>1859857.4924540001</v>
      </c>
      <c r="W319" s="13"/>
      <c r="X319" s="13"/>
      <c r="Y319" s="13">
        <f t="shared" si="1111"/>
        <v>225290.651896</v>
      </c>
      <c r="Z319" s="13">
        <f t="shared" si="948"/>
        <v>225290.651896</v>
      </c>
      <c r="AA319" s="13">
        <f>EIF1516RSG</f>
        <v>558809.53421700001</v>
      </c>
      <c r="AB319" s="13"/>
      <c r="AC319" s="13"/>
      <c r="AD319" s="13">
        <f>LLFA1516RSG</f>
        <v>63639.172590000002</v>
      </c>
      <c r="AE319" s="13">
        <f>LDHR1516RSG</f>
        <v>39576.018553000002</v>
      </c>
      <c r="AF319" s="13">
        <f>RURAL1516RSG</f>
        <v>127820.876095</v>
      </c>
      <c r="AG319" s="13">
        <f t="shared" si="1158"/>
        <v>315437.495474</v>
      </c>
      <c r="AH319" s="13">
        <f t="shared" si="1159"/>
        <v>315437.495474</v>
      </c>
      <c r="AI319" s="13"/>
      <c r="AJ319" s="13"/>
      <c r="AK319" s="13"/>
      <c r="AL319" s="13">
        <f>F319/F317*AK317</f>
        <v>161376.84128788949</v>
      </c>
      <c r="AM319" s="13"/>
      <c r="AN319" s="13"/>
      <c r="AO319" s="13"/>
      <c r="AP319" s="13">
        <f t="shared" ref="AP319" si="1167">AO317</f>
        <v>103847</v>
      </c>
      <c r="AQ319" s="13"/>
      <c r="AR319" s="13">
        <f t="shared" ref="AR319" si="1168">AQ317</f>
        <v>75432</v>
      </c>
      <c r="AS319" s="13"/>
      <c r="AT319" s="13">
        <f t="shared" ref="AT319" si="1169">AS317</f>
        <v>5804</v>
      </c>
      <c r="AU319" s="13"/>
      <c r="AV319" s="13">
        <f t="shared" ref="AV319" si="1170">AU317</f>
        <v>9232.5479369999994</v>
      </c>
      <c r="AW319" s="13"/>
      <c r="AX319" s="13"/>
      <c r="AY319" s="14">
        <f t="shared" si="946"/>
        <v>3439078.3655398898</v>
      </c>
      <c r="AZ319" s="14">
        <f t="shared" si="947"/>
        <v>6529149.94445189</v>
      </c>
      <c r="BA319" s="26">
        <f>VLOOKUP(A319,[7]Sheet1!$A$1:$P$742,16,FALSE)</f>
        <v>6597012.7965160003</v>
      </c>
      <c r="BB319" s="26" t="b">
        <f t="shared" si="953"/>
        <v>0</v>
      </c>
      <c r="BC319" s="13">
        <f>H319+L319+M319+R319+S319</f>
        <v>3090071.5789120002</v>
      </c>
      <c r="BD319" s="13"/>
      <c r="BE319" s="13"/>
      <c r="BF319" s="13"/>
      <c r="BG319" s="13"/>
      <c r="BH319" s="13">
        <f>U319+V319+Z319+AA319+AD319+AE319+AH319+AI319+AJ319+AL319+AN319+AP319+AR319+AT319+AV319</f>
        <v>3439078.3655398898</v>
      </c>
      <c r="BI319" s="13"/>
      <c r="BJ319" s="13"/>
      <c r="BK319" s="13"/>
      <c r="BL319" s="13"/>
    </row>
    <row r="320" spans="1:64" x14ac:dyDescent="0.25">
      <c r="A320" s="1" t="s">
        <v>640</v>
      </c>
      <c r="B320" s="1" t="s">
        <v>641</v>
      </c>
      <c r="C320" s="1"/>
      <c r="D320" s="1" t="s">
        <v>499</v>
      </c>
      <c r="E320" s="1"/>
      <c r="F320" s="4">
        <f>VLOOKUP(A320,[1]Sheet1!$A$6:$C$740,3,FALSE)</f>
        <v>125517154.634225</v>
      </c>
      <c r="G320" s="1"/>
      <c r="H320" s="5">
        <f>UTFUND1516BL</f>
        <v>47152601.563451</v>
      </c>
      <c r="I320" s="5">
        <f>LTFUND1516BL</f>
        <v>8511829.4427029993</v>
      </c>
      <c r="K320" s="5">
        <f t="shared" si="1110"/>
        <v>846112.53434999997</v>
      </c>
      <c r="L320" s="5">
        <f t="shared" si="1118"/>
        <v>846112.53434999997</v>
      </c>
      <c r="M320" s="5">
        <f>EIF1516BL</f>
        <v>4219700.3602299998</v>
      </c>
      <c r="Q320" s="5">
        <f>HPF1516BL</f>
        <v>260042.93043199999</v>
      </c>
      <c r="R320" s="5">
        <f>LLFA1516BL</f>
        <v>50098.053044</v>
      </c>
      <c r="S320" s="5">
        <f>LDHR1516BL</f>
        <v>5095886.7925389996</v>
      </c>
      <c r="T320" s="6">
        <f t="shared" si="941"/>
        <v>66136271.676748998</v>
      </c>
      <c r="U320" s="5">
        <f>LWP1516RSG</f>
        <v>958371.34441400005</v>
      </c>
      <c r="V320" s="5">
        <f>UTFUND1516RSG</f>
        <v>37464126.592208996</v>
      </c>
      <c r="W320" s="5">
        <f>LTFUND1516RSG</f>
        <v>6178109.3231250001</v>
      </c>
      <c r="Y320" s="5">
        <f t="shared" si="1111"/>
        <v>1175561.7570100001</v>
      </c>
      <c r="Z320" s="5">
        <f t="shared" si="948"/>
        <v>1175561.7570100001</v>
      </c>
      <c r="AA320" s="5">
        <f>EIF1516RSG</f>
        <v>4322522.9719249997</v>
      </c>
      <c r="AC320" s="5">
        <f>HPF1516RSG</f>
        <v>354723.28148800001</v>
      </c>
      <c r="AD320" s="5">
        <f>LLFA1516RSG</f>
        <v>68338.506510000007</v>
      </c>
      <c r="AE320" s="5">
        <f>LDHR1516RSG</f>
        <v>7251770.4092699997</v>
      </c>
      <c r="AG320" s="5">
        <f t="shared" si="1158"/>
        <v>1693174</v>
      </c>
      <c r="AH320" s="5">
        <f t="shared" si="1159"/>
        <v>1693174</v>
      </c>
      <c r="AK320" s="5">
        <f>VLOOKUP(A320,[2]CTF1516!$A$1:$C$235,3,FALSE)</f>
        <v>863393</v>
      </c>
      <c r="AL320" s="5">
        <f t="shared" ref="AL320" si="1171">SUM(AL321:AL322)</f>
        <v>863393</v>
      </c>
      <c r="AO320" s="5">
        <f>VLOOKUP(A320,[3]careact_v3!$A$1:$D$154,4,FALSE)</f>
        <v>1019112</v>
      </c>
      <c r="AP320" s="5">
        <f t="shared" ref="AP320" si="1172">AO320</f>
        <v>1019112</v>
      </c>
      <c r="AQ320" s="5">
        <f>VLOOKUP(A320,[3]careact_v3!$A$1:$D$154,3,FALSE)</f>
        <v>566381</v>
      </c>
      <c r="AR320" s="5">
        <f t="shared" ref="AR320" si="1173">AQ320</f>
        <v>566381</v>
      </c>
      <c r="AS320" s="5">
        <f>VLOOKUP(A320,[4]FWMA!$A$1:$C$153,3,FALSE)</f>
        <v>25046</v>
      </c>
      <c r="AT320" s="5">
        <f t="shared" ref="AT320" si="1174">AS320</f>
        <v>25046</v>
      </c>
      <c r="AU320" s="5">
        <f>VLOOKUP(A320,[5]SUDS2!$A$1:$C$153,3,FALSE)</f>
        <v>9232.5479369999994</v>
      </c>
      <c r="AV320" s="5">
        <f t="shared" ref="AV320" si="1175">AU320</f>
        <v>9232.5479369999994</v>
      </c>
      <c r="AW320" s="5">
        <f>VLOOKUP(A320,[6]COFA!$A$1:$C$327,3,FALSE)</f>
        <v>693.23</v>
      </c>
      <c r="AX320" s="5">
        <f t="shared" si="1148"/>
        <v>693.23</v>
      </c>
      <c r="AY320" s="6">
        <f t="shared" si="946"/>
        <v>61950555.96388799</v>
      </c>
      <c r="AZ320" s="6">
        <f t="shared" si="947"/>
        <v>128086827.64063698</v>
      </c>
      <c r="BA320" s="26">
        <f>VLOOKUP(A320,[7]Sheet1!$A$1:$P$742,16,FALSE)</f>
        <v>128154690.492699</v>
      </c>
      <c r="BB320" s="26" t="b">
        <f t="shared" si="953"/>
        <v>0</v>
      </c>
      <c r="BC320" s="5">
        <f t="shared" ref="BC320" si="1176">BC322</f>
        <v>57240821.486458994</v>
      </c>
      <c r="BD320" s="5">
        <f t="shared" si="1150"/>
        <v>8895450.1902899984</v>
      </c>
      <c r="BH320" s="5">
        <f t="shared" ref="BH320" si="1177">BH322</f>
        <v>54876364.865555361</v>
      </c>
      <c r="BI320" s="5">
        <f t="shared" si="1152"/>
        <v>7074191.0983326286</v>
      </c>
    </row>
    <row r="321" spans="1:64" s="11" customFormat="1" x14ac:dyDescent="0.25">
      <c r="A321" s="8" t="s">
        <v>642</v>
      </c>
      <c r="B321" s="8" t="s">
        <v>643</v>
      </c>
      <c r="C321" s="8" t="s">
        <v>499</v>
      </c>
      <c r="D321" s="8"/>
      <c r="E321" s="8"/>
      <c r="F321" s="37">
        <f>VLOOKUP(A321,[1]Sheet1!$A$6:$C$740,3,FALSE)</f>
        <v>18114951.852046002</v>
      </c>
      <c r="G321" s="8"/>
      <c r="H321" s="9"/>
      <c r="I321" s="9">
        <f>LTFUND1516BL</f>
        <v>8511829.4427029993</v>
      </c>
      <c r="J321" s="9"/>
      <c r="K321" s="9">
        <f t="shared" si="1110"/>
        <v>123577.817155</v>
      </c>
      <c r="L321" s="9">
        <f t="shared" si="1118"/>
        <v>123577.817155</v>
      </c>
      <c r="M321" s="9"/>
      <c r="N321" s="9"/>
      <c r="O321" s="9"/>
      <c r="P321" s="9"/>
      <c r="Q321" s="9">
        <f>HPF1516BL</f>
        <v>260042.93043199999</v>
      </c>
      <c r="R321" s="9"/>
      <c r="S321" s="9"/>
      <c r="T321" s="10">
        <f t="shared" si="941"/>
        <v>8895450.1902899984</v>
      </c>
      <c r="U321" s="9"/>
      <c r="V321" s="9"/>
      <c r="W321" s="9">
        <f>LTFUND1516RSG</f>
        <v>6178109.3231250001</v>
      </c>
      <c r="X321" s="9"/>
      <c r="Y321" s="9">
        <f t="shared" si="1111"/>
        <v>171695.07596700001</v>
      </c>
      <c r="Z321" s="9">
        <f t="shared" si="948"/>
        <v>171695.07596700001</v>
      </c>
      <c r="AA321" s="9"/>
      <c r="AB321" s="9"/>
      <c r="AC321" s="9">
        <f>HPF1516RSG</f>
        <v>354723.28148800001</v>
      </c>
      <c r="AD321" s="9"/>
      <c r="AE321" s="9"/>
      <c r="AF321" s="9"/>
      <c r="AG321" s="9">
        <f t="shared" si="1158"/>
        <v>244363.13567300001</v>
      </c>
      <c r="AH321" s="9">
        <f t="shared" si="1159"/>
        <v>244363.13567300001</v>
      </c>
      <c r="AI321" s="9"/>
      <c r="AJ321" s="9"/>
      <c r="AK321" s="9"/>
      <c r="AL321" s="9">
        <f>F321/F320*AK320</f>
        <v>124607.05207962767</v>
      </c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>
        <f t="shared" si="1153"/>
        <v>693.23</v>
      </c>
      <c r="AY321" s="10">
        <f t="shared" si="946"/>
        <v>7074191.0983326286</v>
      </c>
      <c r="AZ321" s="10">
        <f t="shared" si="947"/>
        <v>15969641.288622627</v>
      </c>
      <c r="BA321" s="26">
        <f>VLOOKUP(A321,[7]Sheet1!$A$1:$P$742,16,FALSE)</f>
        <v>15969641.288621999</v>
      </c>
      <c r="BB321" s="26" t="b">
        <f t="shared" si="953"/>
        <v>1</v>
      </c>
      <c r="BC321" s="9"/>
      <c r="BD321" s="9">
        <f>I321+L321+Q321</f>
        <v>8895450.1902899984</v>
      </c>
      <c r="BE321" s="9"/>
      <c r="BF321" s="9"/>
      <c r="BG321" s="9"/>
      <c r="BH321" s="9"/>
      <c r="BI321" s="9">
        <f>W321+Z321+AC321+AH321+AI321+AL321+AN321+AX321</f>
        <v>7074191.0983326286</v>
      </c>
      <c r="BJ321" s="9"/>
      <c r="BK321" s="9"/>
      <c r="BL321" s="9"/>
    </row>
    <row r="322" spans="1:64" s="15" customFormat="1" x14ac:dyDescent="0.25">
      <c r="A322" s="12" t="s">
        <v>644</v>
      </c>
      <c r="B322" s="12" t="s">
        <v>645</v>
      </c>
      <c r="C322" s="12" t="s">
        <v>499</v>
      </c>
      <c r="D322" s="12"/>
      <c r="E322" s="12"/>
      <c r="F322" s="38">
        <f>VLOOKUP(A322,[1]Sheet1!$A$6:$C$740,3,FALSE)</f>
        <v>107402202.782179</v>
      </c>
      <c r="G322" s="12"/>
      <c r="H322" s="13">
        <f>UTFUND1516BL</f>
        <v>47152601.563451</v>
      </c>
      <c r="I322" s="13"/>
      <c r="J322" s="13"/>
      <c r="K322" s="13">
        <f t="shared" si="1110"/>
        <v>722534.71719500003</v>
      </c>
      <c r="L322" s="13">
        <f t="shared" si="1118"/>
        <v>722534.71719500003</v>
      </c>
      <c r="M322" s="13">
        <f>EIF1516BL</f>
        <v>4219700.3602299998</v>
      </c>
      <c r="N322" s="13"/>
      <c r="O322" s="13"/>
      <c r="P322" s="13"/>
      <c r="Q322" s="13"/>
      <c r="R322" s="13">
        <f>LLFA1516BL</f>
        <v>50098.053044</v>
      </c>
      <c r="S322" s="13">
        <f>LDHR1516BL</f>
        <v>5095886.7925389996</v>
      </c>
      <c r="T322" s="14">
        <f t="shared" si="941"/>
        <v>57240821.486458994</v>
      </c>
      <c r="U322" s="13">
        <f>LWP1516RSG</f>
        <v>958371.34441400005</v>
      </c>
      <c r="V322" s="13">
        <f>UTFUND1516RSG</f>
        <v>37464126.592208996</v>
      </c>
      <c r="W322" s="13"/>
      <c r="X322" s="13"/>
      <c r="Y322" s="13">
        <f t="shared" si="1111"/>
        <v>1003866.681043</v>
      </c>
      <c r="Z322" s="13">
        <f t="shared" si="948"/>
        <v>1003866.681043</v>
      </c>
      <c r="AA322" s="13">
        <f>EIF1516RSG</f>
        <v>4322522.9719249997</v>
      </c>
      <c r="AB322" s="13"/>
      <c r="AC322" s="13"/>
      <c r="AD322" s="13">
        <f>LLFA1516RSG</f>
        <v>68338.506510000007</v>
      </c>
      <c r="AE322" s="13">
        <f>LDHR1516RSG</f>
        <v>7251770.4092699997</v>
      </c>
      <c r="AF322" s="13"/>
      <c r="AG322" s="13">
        <f t="shared" si="1158"/>
        <v>1448810.864327</v>
      </c>
      <c r="AH322" s="13">
        <f t="shared" si="1159"/>
        <v>1448810.864327</v>
      </c>
      <c r="AI322" s="13"/>
      <c r="AJ322" s="13"/>
      <c r="AK322" s="13"/>
      <c r="AL322" s="13">
        <f>F322/F320*AK320</f>
        <v>738785.94792037236</v>
      </c>
      <c r="AM322" s="13"/>
      <c r="AN322" s="13"/>
      <c r="AO322" s="13"/>
      <c r="AP322" s="13">
        <f t="shared" ref="AP322" si="1178">AO320</f>
        <v>1019112</v>
      </c>
      <c r="AQ322" s="13"/>
      <c r="AR322" s="13">
        <f t="shared" ref="AR322" si="1179">AQ320</f>
        <v>566381</v>
      </c>
      <c r="AS322" s="13"/>
      <c r="AT322" s="13">
        <f t="shared" ref="AT322" si="1180">AS320</f>
        <v>25046</v>
      </c>
      <c r="AU322" s="13"/>
      <c r="AV322" s="13">
        <f t="shared" ref="AV322" si="1181">AU320</f>
        <v>9232.5479369999994</v>
      </c>
      <c r="AW322" s="13"/>
      <c r="AX322" s="13"/>
      <c r="AY322" s="14">
        <f t="shared" si="946"/>
        <v>54876364.865555368</v>
      </c>
      <c r="AZ322" s="14">
        <f t="shared" si="947"/>
        <v>112117186.35201436</v>
      </c>
      <c r="BA322" s="26">
        <f>VLOOKUP(A322,[7]Sheet1!$A$1:$P$742,16,FALSE)</f>
        <v>112185049.20407701</v>
      </c>
      <c r="BB322" s="26" t="b">
        <f t="shared" si="953"/>
        <v>0</v>
      </c>
      <c r="BC322" s="13">
        <f>H322+L322+M322+R322+S322</f>
        <v>57240821.486458994</v>
      </c>
      <c r="BD322" s="13"/>
      <c r="BE322" s="13"/>
      <c r="BF322" s="13"/>
      <c r="BG322" s="13"/>
      <c r="BH322" s="13">
        <f>U322+V322+Z322+AA322+AD322+AE322+AH322+AI322+AJ322+AL322+AN322+AP322+AR322+AT322+AV322</f>
        <v>54876364.865555361</v>
      </c>
      <c r="BI322" s="13"/>
      <c r="BJ322" s="13"/>
      <c r="BK322" s="13"/>
      <c r="BL322" s="13"/>
    </row>
    <row r="323" spans="1:64" x14ac:dyDescent="0.25">
      <c r="A323" s="1" t="s">
        <v>646</v>
      </c>
      <c r="B323" s="1" t="s">
        <v>647</v>
      </c>
      <c r="C323" s="1"/>
      <c r="D323" s="1" t="s">
        <v>499</v>
      </c>
      <c r="E323" s="1"/>
      <c r="F323" s="4">
        <f>VLOOKUP(A323,[1]Sheet1!$A$6:$C$740,3,FALSE)</f>
        <v>50986665.100220002</v>
      </c>
      <c r="G323" s="1"/>
      <c r="H323" s="5">
        <f>UTFUND1516BL</f>
        <v>16596596.374232</v>
      </c>
      <c r="I323" s="5">
        <f>LTFUND1516BL</f>
        <v>5727449.395854</v>
      </c>
      <c r="K323" s="5">
        <f t="shared" si="1110"/>
        <v>854383.48632200004</v>
      </c>
      <c r="L323" s="5">
        <f t="shared" si="1118"/>
        <v>854383.48632200004</v>
      </c>
      <c r="M323" s="5">
        <f>EIF1516BL</f>
        <v>2639694.7300100001</v>
      </c>
      <c r="Q323" s="5">
        <f>HPF1516BL</f>
        <v>43818.571317000002</v>
      </c>
      <c r="R323" s="5">
        <f>LLFA1516BL</f>
        <v>49516.965436999999</v>
      </c>
      <c r="S323" s="5">
        <f>LDHR1516BL</f>
        <v>3396075.6251190002</v>
      </c>
      <c r="T323" s="6">
        <f t="shared" ref="T323:T386" si="1182">SUM(H323:J323)+L323+SUM(M323:S323)</f>
        <v>29307535.148290999</v>
      </c>
      <c r="U323" s="5">
        <f>LWP1516RSG</f>
        <v>392327.98684099998</v>
      </c>
      <c r="V323" s="5">
        <f>UTFUND1516RSG</f>
        <v>13131479.158470999</v>
      </c>
      <c r="W323" s="5">
        <f>LTFUND1516RSG</f>
        <v>4157133.1696020002</v>
      </c>
      <c r="Y323" s="5">
        <f t="shared" si="1111"/>
        <v>1187053.1537649999</v>
      </c>
      <c r="Z323" s="5">
        <f t="shared" si="948"/>
        <v>1187053.1537649999</v>
      </c>
      <c r="AA323" s="5">
        <f>EIF1516RSG</f>
        <v>2704016.9052940002</v>
      </c>
      <c r="AC323" s="5">
        <f>HPF1516RSG</f>
        <v>59772.697461000003</v>
      </c>
      <c r="AD323" s="5">
        <f>LLFA1516RSG</f>
        <v>67545.847775999995</v>
      </c>
      <c r="AE323" s="5">
        <f>LDHR1516RSG</f>
        <v>4832831.2084839996</v>
      </c>
      <c r="AG323" s="5">
        <f t="shared" si="1158"/>
        <v>1693993</v>
      </c>
      <c r="AH323" s="5">
        <f t="shared" si="1159"/>
        <v>1693993</v>
      </c>
      <c r="AK323" s="5">
        <f>VLOOKUP(A323,[2]CTF1516!$A$1:$C$235,3,FALSE)</f>
        <v>859176</v>
      </c>
      <c r="AL323" s="5">
        <f t="shared" ref="AL323" si="1183">SUM(AL324:AL325)</f>
        <v>859176</v>
      </c>
      <c r="AO323" s="5">
        <f>VLOOKUP(A323,[3]careact_v3!$A$1:$D$154,4,FALSE)</f>
        <v>588601</v>
      </c>
      <c r="AP323" s="5">
        <f t="shared" ref="AP323" si="1184">AO323</f>
        <v>588601</v>
      </c>
      <c r="AQ323" s="5">
        <f>VLOOKUP(A323,[3]careact_v3!$A$1:$D$154,3,FALSE)</f>
        <v>376144</v>
      </c>
      <c r="AR323" s="5">
        <f t="shared" ref="AR323" si="1185">AQ323</f>
        <v>376144</v>
      </c>
      <c r="AS323" s="5">
        <f>VLOOKUP(A323,[4]FWMA!$A$1:$C$153,3,FALSE)</f>
        <v>21787</v>
      </c>
      <c r="AT323" s="5">
        <f t="shared" ref="AT323" si="1186">AS323</f>
        <v>21787</v>
      </c>
      <c r="AU323" s="5">
        <f>VLOOKUP(A323,[5]SUDS2!$A$1:$C$153,3,FALSE)</f>
        <v>13848.821900000001</v>
      </c>
      <c r="AV323" s="5">
        <f t="shared" ref="AV323" si="1187">AU323</f>
        <v>13848.821900000001</v>
      </c>
      <c r="AW323" s="5">
        <f>VLOOKUP(A323,[6]COFA!$A$1:$C$327,3,FALSE)</f>
        <v>693.23</v>
      </c>
      <c r="AX323" s="5">
        <f t="shared" si="1148"/>
        <v>693.23</v>
      </c>
      <c r="AY323" s="6">
        <f t="shared" ref="AY323:AY386" si="1188">SUM(U323:X323)+Z323+SUM(AA323:AE323)+AH323+SUM(AI323:AJ323)+AL323+AN323+AP323+AR323+AT323+AV323+AX323</f>
        <v>30086403.179593999</v>
      </c>
      <c r="AZ323" s="6">
        <f t="shared" ref="AZ323:AZ386" si="1189">T323+AY323</f>
        <v>59393938.327885002</v>
      </c>
      <c r="BA323" s="26">
        <f>VLOOKUP(A323,[7]Sheet1!$A$1:$P$742,16,FALSE)</f>
        <v>59469308.075985998</v>
      </c>
      <c r="BB323" s="26" t="b">
        <f t="shared" si="953"/>
        <v>0</v>
      </c>
      <c r="BC323" s="5">
        <f t="shared" ref="BC323" si="1190">BC325</f>
        <v>23325060.746253997</v>
      </c>
      <c r="BD323" s="5">
        <f t="shared" si="1150"/>
        <v>5982474.4020370003</v>
      </c>
      <c r="BH323" s="5">
        <f t="shared" ref="BH323" si="1191">BH325</f>
        <v>24952580.458341159</v>
      </c>
      <c r="BI323" s="5">
        <f t="shared" si="1152"/>
        <v>5133822.7212528381</v>
      </c>
    </row>
    <row r="324" spans="1:64" s="11" customFormat="1" x14ac:dyDescent="0.25">
      <c r="A324" s="8" t="s">
        <v>648</v>
      </c>
      <c r="B324" s="8" t="s">
        <v>649</v>
      </c>
      <c r="C324" s="8" t="s">
        <v>499</v>
      </c>
      <c r="D324" s="8"/>
      <c r="E324" s="8"/>
      <c r="F324" s="37">
        <f>VLOOKUP(A324,[1]Sheet1!$A$6:$C$740,3,FALSE)</f>
        <v>12436890.223842001</v>
      </c>
      <c r="G324" s="8"/>
      <c r="H324" s="9"/>
      <c r="I324" s="9">
        <f>LTFUND1516BL</f>
        <v>5727449.395854</v>
      </c>
      <c r="J324" s="9"/>
      <c r="K324" s="9">
        <f t="shared" si="1110"/>
        <v>211206.434866</v>
      </c>
      <c r="L324" s="9">
        <f t="shared" si="1118"/>
        <v>211206.434866</v>
      </c>
      <c r="M324" s="9"/>
      <c r="N324" s="9"/>
      <c r="O324" s="9"/>
      <c r="P324" s="9"/>
      <c r="Q324" s="9">
        <f>HPF1516BL</f>
        <v>43818.571317000002</v>
      </c>
      <c r="R324" s="9"/>
      <c r="S324" s="9"/>
      <c r="T324" s="10">
        <f t="shared" si="1182"/>
        <v>5982474.4020370003</v>
      </c>
      <c r="U324" s="9"/>
      <c r="V324" s="9"/>
      <c r="W324" s="9">
        <f>LTFUND1516RSG</f>
        <v>4157133.1696020002</v>
      </c>
      <c r="X324" s="9"/>
      <c r="Y324" s="9">
        <f t="shared" si="1111"/>
        <v>293443.48131300003</v>
      </c>
      <c r="Z324" s="9">
        <f t="shared" ref="Z324:Z387" si="1192">Y324</f>
        <v>293443.48131300003</v>
      </c>
      <c r="AA324" s="9"/>
      <c r="AB324" s="9"/>
      <c r="AC324" s="9">
        <f>HPF1516RSG</f>
        <v>59772.697461000003</v>
      </c>
      <c r="AD324" s="9"/>
      <c r="AE324" s="9"/>
      <c r="AF324" s="9"/>
      <c r="AG324" s="9">
        <f t="shared" si="1158"/>
        <v>413206.17733199999</v>
      </c>
      <c r="AH324" s="9">
        <f t="shared" si="1159"/>
        <v>413206.17733199999</v>
      </c>
      <c r="AI324" s="9"/>
      <c r="AJ324" s="9"/>
      <c r="AK324" s="9"/>
      <c r="AL324" s="9">
        <f>F324/F323*AK323</f>
        <v>209573.9655448375</v>
      </c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>
        <f t="shared" si="1153"/>
        <v>693.23</v>
      </c>
      <c r="AY324" s="10">
        <f t="shared" si="1188"/>
        <v>5133822.7212528381</v>
      </c>
      <c r="AZ324" s="10">
        <f t="shared" si="1189"/>
        <v>11116297.123289838</v>
      </c>
      <c r="BA324" s="26">
        <f>VLOOKUP(A324,[7]Sheet1!$A$1:$P$742,16,FALSE)</f>
        <v>11116297.12329</v>
      </c>
      <c r="BB324" s="26" t="b">
        <f t="shared" ref="BB324:BB387" si="1193">ROUND(AZ324,0)=ROUND(BA324,0)</f>
        <v>1</v>
      </c>
      <c r="BC324" s="9"/>
      <c r="BD324" s="9">
        <f>I324+L324+Q324</f>
        <v>5982474.4020370003</v>
      </c>
      <c r="BE324" s="9"/>
      <c r="BF324" s="9"/>
      <c r="BG324" s="9"/>
      <c r="BH324" s="9"/>
      <c r="BI324" s="9">
        <f>W324+Z324+AC324+AH324+AI324+AL324+AN324+AX324</f>
        <v>5133822.7212528381</v>
      </c>
      <c r="BJ324" s="9"/>
      <c r="BK324" s="9"/>
      <c r="BL324" s="9"/>
    </row>
    <row r="325" spans="1:64" s="15" customFormat="1" x14ac:dyDescent="0.25">
      <c r="A325" s="12" t="s">
        <v>650</v>
      </c>
      <c r="B325" s="12" t="s">
        <v>651</v>
      </c>
      <c r="C325" s="12" t="s">
        <v>499</v>
      </c>
      <c r="D325" s="12"/>
      <c r="E325" s="12"/>
      <c r="F325" s="38">
        <f>VLOOKUP(A325,[1]Sheet1!$A$6:$C$740,3,FALSE)</f>
        <v>38549774.876378</v>
      </c>
      <c r="G325" s="12"/>
      <c r="H325" s="13">
        <f>UTFUND1516BL</f>
        <v>16596596.374232</v>
      </c>
      <c r="I325" s="13"/>
      <c r="J325" s="13"/>
      <c r="K325" s="13">
        <f t="shared" si="1110"/>
        <v>643177.05145599996</v>
      </c>
      <c r="L325" s="13">
        <f t="shared" si="1118"/>
        <v>643177.05145599996</v>
      </c>
      <c r="M325" s="13">
        <f>EIF1516BL</f>
        <v>2639694.7300100001</v>
      </c>
      <c r="N325" s="13"/>
      <c r="O325" s="13"/>
      <c r="P325" s="13"/>
      <c r="Q325" s="13"/>
      <c r="R325" s="13">
        <f>LLFA1516BL</f>
        <v>49516.965436999999</v>
      </c>
      <c r="S325" s="13">
        <f>LDHR1516BL</f>
        <v>3396075.6251190002</v>
      </c>
      <c r="T325" s="14">
        <f t="shared" si="1182"/>
        <v>23325060.746253997</v>
      </c>
      <c r="U325" s="13">
        <f>LWP1516RSG</f>
        <v>392327.98684099998</v>
      </c>
      <c r="V325" s="13">
        <f>UTFUND1516RSG</f>
        <v>13131479.158470999</v>
      </c>
      <c r="W325" s="13"/>
      <c r="X325" s="13"/>
      <c r="Y325" s="13">
        <f t="shared" si="1111"/>
        <v>893609.67245199997</v>
      </c>
      <c r="Z325" s="13">
        <f t="shared" si="1192"/>
        <v>893609.67245199997</v>
      </c>
      <c r="AA325" s="13">
        <f>EIF1516RSG</f>
        <v>2704016.9052940002</v>
      </c>
      <c r="AB325" s="13"/>
      <c r="AC325" s="13"/>
      <c r="AD325" s="13">
        <f>LLFA1516RSG</f>
        <v>67545.847775999995</v>
      </c>
      <c r="AE325" s="13">
        <f>LDHR1516RSG</f>
        <v>4832831.2084839996</v>
      </c>
      <c r="AF325" s="13"/>
      <c r="AG325" s="13">
        <f t="shared" si="1158"/>
        <v>1280786.8226680001</v>
      </c>
      <c r="AH325" s="13">
        <f t="shared" si="1159"/>
        <v>1280786.8226680001</v>
      </c>
      <c r="AI325" s="13"/>
      <c r="AJ325" s="13"/>
      <c r="AK325" s="13"/>
      <c r="AL325" s="13">
        <f>F325/F323*AK323</f>
        <v>649602.03445516247</v>
      </c>
      <c r="AM325" s="13"/>
      <c r="AN325" s="13"/>
      <c r="AO325" s="13"/>
      <c r="AP325" s="13">
        <f t="shared" ref="AP325" si="1194">AO323</f>
        <v>588601</v>
      </c>
      <c r="AQ325" s="13"/>
      <c r="AR325" s="13">
        <f t="shared" ref="AR325" si="1195">AQ323</f>
        <v>376144</v>
      </c>
      <c r="AS325" s="13"/>
      <c r="AT325" s="13">
        <f t="shared" ref="AT325" si="1196">AS323</f>
        <v>21787</v>
      </c>
      <c r="AU325" s="13"/>
      <c r="AV325" s="13">
        <f t="shared" ref="AV325" si="1197">AU323</f>
        <v>13848.821900000001</v>
      </c>
      <c r="AW325" s="13"/>
      <c r="AX325" s="13"/>
      <c r="AY325" s="14">
        <f t="shared" si="1188"/>
        <v>24952580.458341159</v>
      </c>
      <c r="AZ325" s="14">
        <f t="shared" si="1189"/>
        <v>48277641.204595156</v>
      </c>
      <c r="BA325" s="26">
        <f>VLOOKUP(A325,[7]Sheet1!$A$1:$P$742,16,FALSE)</f>
        <v>48353010.952696003</v>
      </c>
      <c r="BB325" s="26" t="b">
        <f t="shared" si="1193"/>
        <v>0</v>
      </c>
      <c r="BC325" s="13">
        <f>H325+L325+M325+R325+S325</f>
        <v>23325060.746253997</v>
      </c>
      <c r="BD325" s="13"/>
      <c r="BE325" s="13"/>
      <c r="BF325" s="13"/>
      <c r="BG325" s="13"/>
      <c r="BH325" s="13">
        <f>U325+V325+Z325+AA325+AD325+AE325+AH325+AI325+AJ325+AL325+AN325+AP325+AR325+AT325+AV325</f>
        <v>24952580.458341159</v>
      </c>
      <c r="BI325" s="13"/>
      <c r="BJ325" s="13"/>
      <c r="BK325" s="13"/>
      <c r="BL325" s="13"/>
    </row>
    <row r="326" spans="1:64" x14ac:dyDescent="0.25">
      <c r="A326" s="1" t="s">
        <v>652</v>
      </c>
      <c r="B326" s="1" t="s">
        <v>653</v>
      </c>
      <c r="C326" s="1"/>
      <c r="D326" s="1" t="s">
        <v>499</v>
      </c>
      <c r="E326" s="1"/>
      <c r="F326" s="4">
        <f>VLOOKUP(A326,[1]Sheet1!$A$6:$C$740,3,FALSE)</f>
        <v>17295620.705885001</v>
      </c>
      <c r="G326" s="1"/>
      <c r="H326" s="5">
        <f>UTFUND1516BL</f>
        <v>6049217.7205790002</v>
      </c>
      <c r="I326" s="5">
        <f>LTFUND1516BL</f>
        <v>3820250.9847510001</v>
      </c>
      <c r="K326" s="5">
        <f t="shared" si="1110"/>
        <v>502982.37725299998</v>
      </c>
      <c r="L326" s="5">
        <f t="shared" si="1118"/>
        <v>502982.37725299998</v>
      </c>
      <c r="M326" s="5">
        <f>EIF1516BL</f>
        <v>1447591.219548</v>
      </c>
      <c r="Q326" s="5">
        <f>HPF1516BL</f>
        <v>20753.128850000001</v>
      </c>
      <c r="R326" s="5">
        <f>LLFA1516BL</f>
        <v>49599.977952000001</v>
      </c>
      <c r="S326" s="5">
        <f>LDHR1516BL</f>
        <v>3386570.2770429999</v>
      </c>
      <c r="T326" s="6">
        <f t="shared" si="1182"/>
        <v>15276965.685975999</v>
      </c>
      <c r="U326" s="5">
        <f>LWP1516RSG</f>
        <v>156628.36609200001</v>
      </c>
      <c r="V326" s="5">
        <f>UTFUND1516RSG</f>
        <v>4772602.4224650003</v>
      </c>
      <c r="W326" s="5">
        <f>LTFUND1516RSG</f>
        <v>2772838.4813680002</v>
      </c>
      <c r="Y326" s="5">
        <f t="shared" si="1111"/>
        <v>698827.66552200005</v>
      </c>
      <c r="Z326" s="5">
        <f t="shared" si="1192"/>
        <v>698827.66552200005</v>
      </c>
      <c r="AA326" s="5">
        <f>EIF1516RSG</f>
        <v>1482865.077205</v>
      </c>
      <c r="AC326" s="5">
        <f>HPF1516RSG</f>
        <v>28309.240919</v>
      </c>
      <c r="AD326" s="5">
        <f>LLFA1516RSG</f>
        <v>67659.084738000005</v>
      </c>
      <c r="AE326" s="5">
        <f>LDHR1516RSG</f>
        <v>4819304.4947410002</v>
      </c>
      <c r="AG326" s="5">
        <f t="shared" si="1158"/>
        <v>999198</v>
      </c>
      <c r="AH326" s="5">
        <f t="shared" si="1159"/>
        <v>999198</v>
      </c>
      <c r="AJ326" s="5">
        <f t="shared" ref="AJ326:AJ358" si="1198">CRC1516RSG</f>
        <v>-128248</v>
      </c>
      <c r="AK326" s="5">
        <f>VLOOKUP(A326,[2]CTF1516!$A$1:$C$235,3,FALSE)</f>
        <v>505462</v>
      </c>
      <c r="AL326" s="5">
        <f t="shared" ref="AL326" si="1199">SUM(AL327:AL328)</f>
        <v>505462</v>
      </c>
      <c r="AO326" s="5">
        <f>VLOOKUP(A326,[3]careact_v3!$A$1:$D$154,4,FALSE)</f>
        <v>276863</v>
      </c>
      <c r="AP326" s="5">
        <f t="shared" ref="AP326" si="1200">AO326</f>
        <v>276863</v>
      </c>
      <c r="AQ326" s="5">
        <f>VLOOKUP(A326,[3]careact_v3!$A$1:$D$154,3,FALSE)</f>
        <v>186032</v>
      </c>
      <c r="AR326" s="5">
        <f t="shared" ref="AR326" si="1201">AQ326</f>
        <v>186032</v>
      </c>
      <c r="AS326" s="5">
        <f>VLOOKUP(A326,[4]FWMA!$A$1:$C$153,3,FALSE)</f>
        <v>22314</v>
      </c>
      <c r="AT326" s="5">
        <f t="shared" ref="AT326" si="1202">AS326</f>
        <v>22314</v>
      </c>
      <c r="AU326" s="5">
        <f>VLOOKUP(A326,[5]SUDS2!$A$1:$C$153,3,FALSE)</f>
        <v>9232.5479369999994</v>
      </c>
      <c r="AV326" s="5">
        <f t="shared" ref="AV326" si="1203">AU326</f>
        <v>9232.5479369999994</v>
      </c>
      <c r="AW326" s="5">
        <f>VLOOKUP(A326,[6]COFA!$A$1:$C$327,3,FALSE)</f>
        <v>693.23</v>
      </c>
      <c r="AX326" s="5">
        <f t="shared" si="1148"/>
        <v>693.23</v>
      </c>
      <c r="AY326" s="6">
        <f t="shared" si="1188"/>
        <v>16670581.610987002</v>
      </c>
      <c r="AZ326" s="6">
        <f t="shared" si="1189"/>
        <v>31947547.296962999</v>
      </c>
      <c r="BA326" s="26">
        <f>VLOOKUP(A326,[7]Sheet1!$A$1:$P$742,16,FALSE)</f>
        <v>32015410.149027001</v>
      </c>
      <c r="BB326" s="26" t="b">
        <f t="shared" si="1193"/>
        <v>0</v>
      </c>
      <c r="BC326" s="5">
        <f t="shared" ref="BC326" si="1204">BC328</f>
        <v>11247767.536874</v>
      </c>
      <c r="BD326" s="5">
        <f t="shared" si="1150"/>
        <v>4029198.1491020001</v>
      </c>
      <c r="BH326" s="5">
        <f t="shared" ref="BH326" si="1205">BH328</f>
        <v>13036694.665184896</v>
      </c>
      <c r="BI326" s="5">
        <f t="shared" si="1152"/>
        <v>3633886.9458021051</v>
      </c>
    </row>
    <row r="327" spans="1:64" s="11" customFormat="1" x14ac:dyDescent="0.25">
      <c r="A327" s="8" t="s">
        <v>654</v>
      </c>
      <c r="B327" s="8" t="s">
        <v>655</v>
      </c>
      <c r="C327" s="8" t="s">
        <v>499</v>
      </c>
      <c r="D327" s="8"/>
      <c r="E327" s="8"/>
      <c r="F327" s="37">
        <f>VLOOKUP(A327,[1]Sheet1!$A$6:$C$740,3,FALSE)</f>
        <v>6558592.8648349997</v>
      </c>
      <c r="G327" s="8"/>
      <c r="H327" s="9"/>
      <c r="I327" s="9">
        <f>LTFUND1516BL</f>
        <v>3820250.9847510001</v>
      </c>
      <c r="J327" s="9"/>
      <c r="K327" s="9">
        <f t="shared" si="1110"/>
        <v>188194.03550100001</v>
      </c>
      <c r="L327" s="9">
        <f t="shared" si="1118"/>
        <v>188194.03550100001</v>
      </c>
      <c r="M327" s="9"/>
      <c r="N327" s="9"/>
      <c r="O327" s="9"/>
      <c r="P327" s="9"/>
      <c r="Q327" s="9">
        <f>HPF1516BL</f>
        <v>20753.128850000001</v>
      </c>
      <c r="R327" s="9"/>
      <c r="S327" s="9"/>
      <c r="T327" s="10">
        <f t="shared" si="1182"/>
        <v>4029198.1491020001</v>
      </c>
      <c r="U327" s="9"/>
      <c r="V327" s="9"/>
      <c r="W327" s="9">
        <f>LTFUND1516RSG</f>
        <v>2772838.4813680002</v>
      </c>
      <c r="X327" s="9"/>
      <c r="Y327" s="9">
        <f t="shared" si="1111"/>
        <v>261470.78792800001</v>
      </c>
      <c r="Z327" s="9">
        <f t="shared" si="1192"/>
        <v>261470.78792800001</v>
      </c>
      <c r="AA327" s="9"/>
      <c r="AB327" s="9"/>
      <c r="AC327" s="9">
        <f>HPF1516RSG</f>
        <v>28309.240919</v>
      </c>
      <c r="AD327" s="9"/>
      <c r="AE327" s="9"/>
      <c r="AF327" s="9"/>
      <c r="AG327" s="9">
        <f t="shared" si="1158"/>
        <v>378901.282863</v>
      </c>
      <c r="AH327" s="9">
        <f t="shared" si="1159"/>
        <v>378901.282863</v>
      </c>
      <c r="AI327" s="9"/>
      <c r="AJ327" s="9"/>
      <c r="AK327" s="9"/>
      <c r="AL327" s="9">
        <f>F327/F326*AK326</f>
        <v>191673.92272410481</v>
      </c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>
        <f t="shared" si="1153"/>
        <v>693.23</v>
      </c>
      <c r="AY327" s="10">
        <f t="shared" si="1188"/>
        <v>3633886.9458021051</v>
      </c>
      <c r="AZ327" s="10">
        <f t="shared" si="1189"/>
        <v>7663085.0949041052</v>
      </c>
      <c r="BA327" s="26">
        <f>VLOOKUP(A327,[7]Sheet1!$A$1:$P$742,16,FALSE)</f>
        <v>7663085.0949039999</v>
      </c>
      <c r="BB327" s="26" t="b">
        <f t="shared" si="1193"/>
        <v>1</v>
      </c>
      <c r="BC327" s="9"/>
      <c r="BD327" s="9">
        <f>I327+L327+Q327</f>
        <v>4029198.1491020001</v>
      </c>
      <c r="BE327" s="9"/>
      <c r="BF327" s="9"/>
      <c r="BG327" s="9"/>
      <c r="BH327" s="9"/>
      <c r="BI327" s="9">
        <f>W327+Z327+AC327+AH327+AI327+AL327+AN327+AX327</f>
        <v>3633886.9458021051</v>
      </c>
      <c r="BJ327" s="9"/>
      <c r="BK327" s="9"/>
      <c r="BL327" s="9"/>
    </row>
    <row r="328" spans="1:64" s="15" customFormat="1" x14ac:dyDescent="0.25">
      <c r="A328" s="12" t="s">
        <v>656</v>
      </c>
      <c r="B328" s="12" t="s">
        <v>657</v>
      </c>
      <c r="C328" s="12" t="s">
        <v>499</v>
      </c>
      <c r="D328" s="12"/>
      <c r="E328" s="12"/>
      <c r="F328" s="38">
        <f>VLOOKUP(A328,[1]Sheet1!$A$6:$C$740,3,FALSE)</f>
        <v>10737027.841050001</v>
      </c>
      <c r="G328" s="12"/>
      <c r="H328" s="13">
        <f>UTFUND1516BL</f>
        <v>6049217.7205790002</v>
      </c>
      <c r="I328" s="13"/>
      <c r="J328" s="13"/>
      <c r="K328" s="13">
        <f t="shared" si="1110"/>
        <v>314788.34175199998</v>
      </c>
      <c r="L328" s="13">
        <f t="shared" si="1118"/>
        <v>314788.34175199998</v>
      </c>
      <c r="M328" s="13">
        <f>EIF1516BL</f>
        <v>1447591.219548</v>
      </c>
      <c r="N328" s="13"/>
      <c r="O328" s="13"/>
      <c r="P328" s="13"/>
      <c r="Q328" s="13"/>
      <c r="R328" s="13">
        <f>LLFA1516BL</f>
        <v>49599.977952000001</v>
      </c>
      <c r="S328" s="13">
        <f>LDHR1516BL</f>
        <v>3386570.2770429999</v>
      </c>
      <c r="T328" s="14">
        <f t="shared" si="1182"/>
        <v>11247767.536874</v>
      </c>
      <c r="U328" s="13">
        <f>LWP1516RSG</f>
        <v>156628.36609200001</v>
      </c>
      <c r="V328" s="13">
        <f>UTFUND1516RSG</f>
        <v>4772602.4224650003</v>
      </c>
      <c r="W328" s="13"/>
      <c r="X328" s="13"/>
      <c r="Y328" s="13">
        <f t="shared" si="1111"/>
        <v>437356.87759400002</v>
      </c>
      <c r="Z328" s="13">
        <f t="shared" si="1192"/>
        <v>437356.87759400002</v>
      </c>
      <c r="AA328" s="13">
        <f>EIF1516RSG</f>
        <v>1482865.077205</v>
      </c>
      <c r="AB328" s="13"/>
      <c r="AC328" s="13"/>
      <c r="AD328" s="13">
        <f>LLFA1516RSG</f>
        <v>67659.084738000005</v>
      </c>
      <c r="AE328" s="13">
        <f>LDHR1516RSG</f>
        <v>4819304.4947410002</v>
      </c>
      <c r="AF328" s="13"/>
      <c r="AG328" s="13">
        <f t="shared" si="1158"/>
        <v>620296.71713700006</v>
      </c>
      <c r="AH328" s="13">
        <f t="shared" si="1159"/>
        <v>620296.71713700006</v>
      </c>
      <c r="AI328" s="13"/>
      <c r="AJ328" s="13">
        <f t="shared" si="1198"/>
        <v>-128248</v>
      </c>
      <c r="AK328" s="13"/>
      <c r="AL328" s="13">
        <f>F328/F326*AK326</f>
        <v>313788.07727589516</v>
      </c>
      <c r="AM328" s="13"/>
      <c r="AN328" s="13"/>
      <c r="AO328" s="13"/>
      <c r="AP328" s="13">
        <f t="shared" ref="AP328" si="1206">AO326</f>
        <v>276863</v>
      </c>
      <c r="AQ328" s="13"/>
      <c r="AR328" s="13">
        <f t="shared" ref="AR328" si="1207">AQ326</f>
        <v>186032</v>
      </c>
      <c r="AS328" s="13"/>
      <c r="AT328" s="13">
        <f t="shared" ref="AT328" si="1208">AS326</f>
        <v>22314</v>
      </c>
      <c r="AU328" s="13"/>
      <c r="AV328" s="13">
        <f t="shared" ref="AV328" si="1209">AU326</f>
        <v>9232.5479369999994</v>
      </c>
      <c r="AW328" s="13"/>
      <c r="AX328" s="13"/>
      <c r="AY328" s="14">
        <f t="shared" si="1188"/>
        <v>13036694.665184895</v>
      </c>
      <c r="AZ328" s="14">
        <f t="shared" si="1189"/>
        <v>24284462.202058896</v>
      </c>
      <c r="BA328" s="26">
        <f>VLOOKUP(A328,[7]Sheet1!$A$1:$P$742,16,FALSE)</f>
        <v>24352325.054122999</v>
      </c>
      <c r="BB328" s="26" t="b">
        <f t="shared" si="1193"/>
        <v>0</v>
      </c>
      <c r="BC328" s="13">
        <f>H328+L328+M328+R328+S328</f>
        <v>11247767.536874</v>
      </c>
      <c r="BD328" s="13"/>
      <c r="BE328" s="13"/>
      <c r="BF328" s="13"/>
      <c r="BG328" s="13"/>
      <c r="BH328" s="13">
        <f>U328+V328+Z328+AA328+AD328+AE328+AH328+AI328+AJ328+AL328+AN328+AP328+AR328+AT328+AV328</f>
        <v>13036694.665184896</v>
      </c>
      <c r="BI328" s="13"/>
      <c r="BJ328" s="13"/>
      <c r="BK328" s="13"/>
      <c r="BL328" s="13"/>
    </row>
    <row r="329" spans="1:64" x14ac:dyDescent="0.25">
      <c r="A329" s="1" t="s">
        <v>658</v>
      </c>
      <c r="B329" s="1" t="s">
        <v>659</v>
      </c>
      <c r="C329" s="1"/>
      <c r="D329" s="1" t="s">
        <v>499</v>
      </c>
      <c r="E329" s="1"/>
      <c r="F329" s="4">
        <f>VLOOKUP(A329,[1]Sheet1!$A$6:$C$740,3,FALSE)</f>
        <v>21076506.073798999</v>
      </c>
      <c r="G329" s="1"/>
      <c r="H329" s="5">
        <f>UTFUND1516BL</f>
        <v>8462438.012511</v>
      </c>
      <c r="I329" s="5">
        <f>LTFUND1516BL</f>
        <v>3851387.255593</v>
      </c>
      <c r="K329" s="5">
        <f t="shared" si="1110"/>
        <v>823066.18476199999</v>
      </c>
      <c r="L329" s="5">
        <f t="shared" si="1118"/>
        <v>823066.18476199999</v>
      </c>
      <c r="M329" s="5">
        <f>EIF1516BL</f>
        <v>1835310.387442</v>
      </c>
      <c r="Q329" s="5">
        <f>HPF1516BL</f>
        <v>53187.363805000001</v>
      </c>
      <c r="R329" s="5">
        <f>LLFA1516BL</f>
        <v>52712.94728</v>
      </c>
      <c r="S329" s="5">
        <f>LDHR1516BL</f>
        <v>1350581.2506919999</v>
      </c>
      <c r="T329" s="6">
        <f t="shared" si="1182"/>
        <v>16428683.402084999</v>
      </c>
      <c r="U329" s="5">
        <f>LWP1516RSG</f>
        <v>149394.209902</v>
      </c>
      <c r="V329" s="5">
        <f>UTFUND1516RSG</f>
        <v>6746259.3976090001</v>
      </c>
      <c r="W329" s="5">
        <f>LTFUND1516RSG</f>
        <v>2795438.0043569999</v>
      </c>
      <c r="Y329" s="5">
        <f t="shared" si="1111"/>
        <v>1143541.894267</v>
      </c>
      <c r="Z329" s="5">
        <f t="shared" si="1192"/>
        <v>1143541.894267</v>
      </c>
      <c r="AA329" s="5">
        <f>EIF1516RSG</f>
        <v>1880031.9058429999</v>
      </c>
      <c r="AC329" s="5">
        <f>HPF1516RSG</f>
        <v>72552.621182000003</v>
      </c>
      <c r="AD329" s="5">
        <f>LLFA1516RSG</f>
        <v>71905.470809999999</v>
      </c>
      <c r="AE329" s="5">
        <f>LDHR1516RSG</f>
        <v>1921962.8590299999</v>
      </c>
      <c r="AG329" s="5">
        <f t="shared" si="1158"/>
        <v>836460</v>
      </c>
      <c r="AH329" s="5">
        <f t="shared" si="1159"/>
        <v>836460</v>
      </c>
      <c r="AJ329" s="5">
        <f t="shared" si="1198"/>
        <v>-54491</v>
      </c>
      <c r="AK329" s="5">
        <f>VLOOKUP(A329,[2]CTF1516!$A$1:$C$235,3,FALSE)</f>
        <v>836462</v>
      </c>
      <c r="AL329" s="5">
        <f t="shared" ref="AL329" si="1210">SUM(AL330:AL331)</f>
        <v>836462.00000000012</v>
      </c>
      <c r="AO329" s="5">
        <f>VLOOKUP(A329,[3]careact_v3!$A$1:$D$154,4,FALSE)</f>
        <v>383268</v>
      </c>
      <c r="AP329" s="5">
        <f t="shared" ref="AP329" si="1211">AO329</f>
        <v>383268</v>
      </c>
      <c r="AQ329" s="5">
        <f>VLOOKUP(A329,[3]careact_v3!$A$1:$D$154,3,FALSE)</f>
        <v>273681</v>
      </c>
      <c r="AR329" s="5">
        <f t="shared" ref="AR329" si="1212">AQ329</f>
        <v>273681</v>
      </c>
      <c r="AS329" s="5">
        <f>VLOOKUP(A329,[4]FWMA!$A$1:$C$153,3,FALSE)</f>
        <v>39768</v>
      </c>
      <c r="AT329" s="5">
        <f t="shared" ref="AT329" si="1213">AS329</f>
        <v>39768</v>
      </c>
      <c r="AU329" s="5">
        <f>VLOOKUP(A329,[5]SUDS2!$A$1:$C$153,3,FALSE)</f>
        <v>9232.5479369999994</v>
      </c>
      <c r="AV329" s="5">
        <f t="shared" ref="AV329" si="1214">AU329</f>
        <v>9232.5479369999994</v>
      </c>
      <c r="AW329" s="5">
        <f>VLOOKUP(A329,[6]COFA!$A$1:$C$327,3,FALSE)</f>
        <v>693.23</v>
      </c>
      <c r="AX329" s="5">
        <f t="shared" si="1148"/>
        <v>693.23</v>
      </c>
      <c r="AY329" s="6">
        <f t="shared" si="1188"/>
        <v>17106160.140936997</v>
      </c>
      <c r="AZ329" s="6">
        <f t="shared" si="1189"/>
        <v>33534843.543021996</v>
      </c>
      <c r="BA329" s="26">
        <f>VLOOKUP(A329,[7]Sheet1!$A$1:$P$742,16,FALSE)</f>
        <v>33602706.395081997</v>
      </c>
      <c r="BB329" s="26" t="b">
        <f t="shared" si="1193"/>
        <v>0</v>
      </c>
      <c r="BC329" s="5">
        <f t="shared" ref="BC329" si="1215">BC331</f>
        <v>12276894.559872001</v>
      </c>
      <c r="BD329" s="5">
        <f t="shared" si="1150"/>
        <v>4151788.8422130002</v>
      </c>
      <c r="BH329" s="5">
        <f t="shared" ref="BH329" si="1216">BH331</f>
        <v>13397065.296225997</v>
      </c>
      <c r="BI329" s="5">
        <f t="shared" si="1152"/>
        <v>3709094.8447110015</v>
      </c>
    </row>
    <row r="330" spans="1:64" s="11" customFormat="1" x14ac:dyDescent="0.25">
      <c r="A330" s="8" t="s">
        <v>660</v>
      </c>
      <c r="B330" s="8" t="s">
        <v>661</v>
      </c>
      <c r="C330" s="8" t="s">
        <v>499</v>
      </c>
      <c r="D330" s="8"/>
      <c r="E330" s="8"/>
      <c r="F330" s="37">
        <f>VLOOKUP(A330,[1]Sheet1!$A$6:$C$740,3,FALSE)</f>
        <v>6260750.3793900004</v>
      </c>
      <c r="G330" s="8"/>
      <c r="H330" s="9"/>
      <c r="I330" s="9">
        <f>LTFUND1516BL</f>
        <v>3851387.255593</v>
      </c>
      <c r="J330" s="9"/>
      <c r="K330" s="9">
        <f t="shared" si="1110"/>
        <v>247214.22281499999</v>
      </c>
      <c r="L330" s="9">
        <f t="shared" si="1118"/>
        <v>247214.22281499999</v>
      </c>
      <c r="M330" s="9"/>
      <c r="N330" s="9"/>
      <c r="O330" s="9"/>
      <c r="P330" s="9"/>
      <c r="Q330" s="9">
        <f>HPF1516BL</f>
        <v>53187.363805000001</v>
      </c>
      <c r="R330" s="9"/>
      <c r="S330" s="9"/>
      <c r="T330" s="10">
        <f t="shared" si="1182"/>
        <v>4151788.8422130002</v>
      </c>
      <c r="U330" s="9"/>
      <c r="V330" s="9"/>
      <c r="W330" s="9">
        <f>LTFUND1516RSG</f>
        <v>2795438.0043569999</v>
      </c>
      <c r="X330" s="9"/>
      <c r="Y330" s="9">
        <f t="shared" si="1111"/>
        <v>343471.55293399998</v>
      </c>
      <c r="Z330" s="9">
        <f t="shared" si="1192"/>
        <v>343471.55293399998</v>
      </c>
      <c r="AA330" s="9"/>
      <c r="AB330" s="9"/>
      <c r="AC330" s="9">
        <f>HPF1516RSG</f>
        <v>72552.621182000003</v>
      </c>
      <c r="AD330" s="9"/>
      <c r="AE330" s="9"/>
      <c r="AF330" s="9"/>
      <c r="AG330" s="9">
        <f t="shared" si="1158"/>
        <v>248469.42107000001</v>
      </c>
      <c r="AH330" s="9">
        <f t="shared" si="1159"/>
        <v>248469.42107000001</v>
      </c>
      <c r="AI330" s="9"/>
      <c r="AJ330" s="9"/>
      <c r="AK330" s="9"/>
      <c r="AL330" s="9">
        <f>F330/F329*AK329</f>
        <v>248470.01516800179</v>
      </c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>
        <f t="shared" si="1153"/>
        <v>693.23</v>
      </c>
      <c r="AY330" s="10">
        <f t="shared" si="1188"/>
        <v>3709094.8447110015</v>
      </c>
      <c r="AZ330" s="10">
        <f t="shared" si="1189"/>
        <v>7860883.6869240012</v>
      </c>
      <c r="BA330" s="26">
        <f>VLOOKUP(A330,[7]Sheet1!$A$1:$P$742,16,FALSE)</f>
        <v>7860883.6869249996</v>
      </c>
      <c r="BB330" s="26" t="b">
        <f t="shared" si="1193"/>
        <v>1</v>
      </c>
      <c r="BC330" s="9"/>
      <c r="BD330" s="9">
        <f>I330+L330+Q330</f>
        <v>4151788.8422130002</v>
      </c>
      <c r="BE330" s="9"/>
      <c r="BF330" s="9"/>
      <c r="BG330" s="9"/>
      <c r="BH330" s="9"/>
      <c r="BI330" s="9">
        <f>W330+Z330+AC330+AH330+AI330+AL330+AN330+AX330</f>
        <v>3709094.8447110015</v>
      </c>
      <c r="BJ330" s="9"/>
      <c r="BK330" s="9"/>
      <c r="BL330" s="9"/>
    </row>
    <row r="331" spans="1:64" s="15" customFormat="1" x14ac:dyDescent="0.25">
      <c r="A331" s="12" t="s">
        <v>662</v>
      </c>
      <c r="B331" s="12" t="s">
        <v>663</v>
      </c>
      <c r="C331" s="12" t="s">
        <v>499</v>
      </c>
      <c r="D331" s="12"/>
      <c r="E331" s="12"/>
      <c r="F331" s="38">
        <f>VLOOKUP(A331,[1]Sheet1!$A$6:$C$740,3,FALSE)</f>
        <v>14815755.694409</v>
      </c>
      <c r="G331" s="12"/>
      <c r="H331" s="13">
        <f>UTFUND1516BL</f>
        <v>8462438.012511</v>
      </c>
      <c r="I331" s="13"/>
      <c r="J331" s="13"/>
      <c r="K331" s="13">
        <f t="shared" si="1110"/>
        <v>575851.961947</v>
      </c>
      <c r="L331" s="13">
        <f t="shared" si="1118"/>
        <v>575851.961947</v>
      </c>
      <c r="M331" s="13">
        <f>EIF1516BL</f>
        <v>1835310.387442</v>
      </c>
      <c r="N331" s="13"/>
      <c r="O331" s="13"/>
      <c r="P331" s="13"/>
      <c r="Q331" s="13"/>
      <c r="R331" s="13">
        <f>LLFA1516BL</f>
        <v>52712.94728</v>
      </c>
      <c r="S331" s="13">
        <f>LDHR1516BL</f>
        <v>1350581.2506919999</v>
      </c>
      <c r="T331" s="14">
        <f t="shared" si="1182"/>
        <v>12276894.559872</v>
      </c>
      <c r="U331" s="13">
        <f>LWP1516RSG</f>
        <v>149394.209902</v>
      </c>
      <c r="V331" s="13">
        <f>UTFUND1516RSG</f>
        <v>6746259.3976090001</v>
      </c>
      <c r="W331" s="13"/>
      <c r="X331" s="13"/>
      <c r="Y331" s="13">
        <f t="shared" si="1111"/>
        <v>800070.34133299999</v>
      </c>
      <c r="Z331" s="13">
        <f t="shared" si="1192"/>
        <v>800070.34133299999</v>
      </c>
      <c r="AA331" s="13">
        <f>EIF1516RSG</f>
        <v>1880031.9058429999</v>
      </c>
      <c r="AB331" s="13"/>
      <c r="AC331" s="13"/>
      <c r="AD331" s="13">
        <f>LLFA1516RSG</f>
        <v>71905.470809999999</v>
      </c>
      <c r="AE331" s="13">
        <f>LDHR1516RSG</f>
        <v>1921962.8590299999</v>
      </c>
      <c r="AF331" s="13"/>
      <c r="AG331" s="13">
        <f t="shared" si="1158"/>
        <v>587990.57892999996</v>
      </c>
      <c r="AH331" s="13">
        <f t="shared" si="1159"/>
        <v>587990.57892999996</v>
      </c>
      <c r="AI331" s="13"/>
      <c r="AJ331" s="13">
        <f t="shared" si="1198"/>
        <v>-54491</v>
      </c>
      <c r="AK331" s="13"/>
      <c r="AL331" s="13">
        <f>F331/F329*AK329</f>
        <v>587991.98483199836</v>
      </c>
      <c r="AM331" s="13"/>
      <c r="AN331" s="13"/>
      <c r="AO331" s="13"/>
      <c r="AP331" s="13">
        <f t="shared" ref="AP331" si="1217">AO329</f>
        <v>383268</v>
      </c>
      <c r="AQ331" s="13"/>
      <c r="AR331" s="13">
        <f t="shared" ref="AR331" si="1218">AQ329</f>
        <v>273681</v>
      </c>
      <c r="AS331" s="13"/>
      <c r="AT331" s="13">
        <f t="shared" ref="AT331" si="1219">AS329</f>
        <v>39768</v>
      </c>
      <c r="AU331" s="13"/>
      <c r="AV331" s="13">
        <f t="shared" ref="AV331" si="1220">AU329</f>
        <v>9232.5479369999994</v>
      </c>
      <c r="AW331" s="13"/>
      <c r="AX331" s="13"/>
      <c r="AY331" s="14">
        <f t="shared" si="1188"/>
        <v>13397065.296225997</v>
      </c>
      <c r="AZ331" s="14">
        <f t="shared" si="1189"/>
        <v>25673959.856097996</v>
      </c>
      <c r="BA331" s="26">
        <f>VLOOKUP(A331,[7]Sheet1!$A$1:$P$742,16,FALSE)</f>
        <v>25741822.708156999</v>
      </c>
      <c r="BB331" s="26" t="b">
        <f t="shared" si="1193"/>
        <v>0</v>
      </c>
      <c r="BC331" s="13">
        <f>H331+L331+M331+R331+S331</f>
        <v>12276894.559872001</v>
      </c>
      <c r="BD331" s="13"/>
      <c r="BE331" s="13"/>
      <c r="BF331" s="13"/>
      <c r="BG331" s="13"/>
      <c r="BH331" s="13">
        <f>U331+V331+Z331+AA331+AD331+AE331+AH331+AI331+AJ331+AL331+AN331+AP331+AR331+AT331+AV331</f>
        <v>13397065.296225997</v>
      </c>
      <c r="BI331" s="13"/>
      <c r="BJ331" s="13"/>
      <c r="BK331" s="13"/>
      <c r="BL331" s="13"/>
    </row>
    <row r="332" spans="1:64" x14ac:dyDescent="0.25">
      <c r="A332" s="1" t="s">
        <v>664</v>
      </c>
      <c r="B332" s="1" t="s">
        <v>665</v>
      </c>
      <c r="C332" s="1"/>
      <c r="D332" s="1" t="s">
        <v>499</v>
      </c>
      <c r="E332" s="1"/>
      <c r="F332" s="4">
        <f>VLOOKUP(A332,[1]Sheet1!$A$6:$C$740,3,FALSE)</f>
        <v>48523095.547123</v>
      </c>
      <c r="G332" s="1"/>
      <c r="H332" s="5">
        <f>UTFUND1516BL</f>
        <v>17138172.784651</v>
      </c>
      <c r="I332" s="5">
        <f>LTFUND1516BL</f>
        <v>5499236.2468849998</v>
      </c>
      <c r="K332" s="5">
        <f t="shared" si="1110"/>
        <v>714188.62981199997</v>
      </c>
      <c r="L332" s="5">
        <f t="shared" si="1118"/>
        <v>714188.62981199997</v>
      </c>
      <c r="M332" s="5">
        <f>EIF1516BL</f>
        <v>2371143.637776</v>
      </c>
      <c r="Q332" s="5">
        <f>HPF1516BL</f>
        <v>145058.97485</v>
      </c>
      <c r="R332" s="5">
        <f>LLFA1516BL</f>
        <v>51467.759549000002</v>
      </c>
      <c r="S332" s="5">
        <f>LDHR1516BL</f>
        <v>1940109.156001</v>
      </c>
      <c r="T332" s="6">
        <f t="shared" si="1182"/>
        <v>27859377.189523995</v>
      </c>
      <c r="U332" s="5">
        <f>LWP1516RSG</f>
        <v>337353.51972500002</v>
      </c>
      <c r="V332" s="5">
        <f>UTFUND1516RSG</f>
        <v>13627759.467087001</v>
      </c>
      <c r="W332" s="5">
        <f>LTFUND1516RSG</f>
        <v>3991490.0733909998</v>
      </c>
      <c r="Y332" s="5">
        <f t="shared" si="1111"/>
        <v>992270.89354399999</v>
      </c>
      <c r="Z332" s="5">
        <f t="shared" si="1192"/>
        <v>992270.89354399999</v>
      </c>
      <c r="AA332" s="5">
        <f>EIF1516RSG</f>
        <v>2428921.9539419999</v>
      </c>
      <c r="AC332" s="5">
        <f>HPF1516RSG</f>
        <v>197874.233622</v>
      </c>
      <c r="AD332" s="5">
        <f>LLFA1516RSG</f>
        <v>70206.916381000003</v>
      </c>
      <c r="AE332" s="5">
        <f>LDHR1516RSG</f>
        <v>2760898.4934359998</v>
      </c>
      <c r="AJ332" s="5">
        <f t="shared" si="1198"/>
        <v>-112086</v>
      </c>
      <c r="AO332" s="5">
        <f>VLOOKUP(A332,[3]careact_v3!$A$1:$D$154,4,FALSE)</f>
        <v>435758</v>
      </c>
      <c r="AP332" s="5">
        <f t="shared" ref="AP332" si="1221">AO332</f>
        <v>435758</v>
      </c>
      <c r="AQ332" s="5">
        <f>VLOOKUP(A332,[3]careact_v3!$A$1:$D$154,3,FALSE)</f>
        <v>276464</v>
      </c>
      <c r="AR332" s="5">
        <f t="shared" ref="AR332" si="1222">AQ332</f>
        <v>276464</v>
      </c>
      <c r="AS332" s="5">
        <f>VLOOKUP(A332,[4]FWMA!$A$1:$C$153,3,FALSE)</f>
        <v>32904</v>
      </c>
      <c r="AT332" s="5">
        <f t="shared" ref="AT332" si="1223">AS332</f>
        <v>32904</v>
      </c>
      <c r="AU332" s="5">
        <f>VLOOKUP(A332,[5]SUDS2!$A$1:$C$153,3,FALSE)</f>
        <v>9232.5479369999994</v>
      </c>
      <c r="AV332" s="5">
        <f t="shared" ref="AV332" si="1224">AU332</f>
        <v>9232.5479369999994</v>
      </c>
      <c r="AW332" s="5">
        <f>VLOOKUP(A332,[6]COFA!$A$1:$C$327,3,FALSE)</f>
        <v>693.23</v>
      </c>
      <c r="AX332" s="5">
        <f t="shared" si="1148"/>
        <v>693.23</v>
      </c>
      <c r="AY332" s="6">
        <f t="shared" si="1188"/>
        <v>25049741.329064999</v>
      </c>
      <c r="AZ332" s="6">
        <f t="shared" si="1189"/>
        <v>52909118.51858899</v>
      </c>
      <c r="BA332" s="26">
        <f>VLOOKUP(A332,[7]Sheet1!$A$1:$P$742,16,FALSE)</f>
        <v>52976981.370651998</v>
      </c>
      <c r="BB332" s="26" t="b">
        <f t="shared" si="1193"/>
        <v>0</v>
      </c>
      <c r="BC332" s="5">
        <f t="shared" ref="BC332" si="1225">BC334</f>
        <v>22039026.562785</v>
      </c>
      <c r="BD332" s="5">
        <f t="shared" si="1150"/>
        <v>5820350.626739</v>
      </c>
      <c r="BH332" s="5">
        <f t="shared" ref="BH332" si="1226">BH334</f>
        <v>20615078.030011002</v>
      </c>
      <c r="BI332" s="5">
        <f t="shared" si="1152"/>
        <v>4434663.2990539996</v>
      </c>
    </row>
    <row r="333" spans="1:64" s="11" customFormat="1" x14ac:dyDescent="0.25">
      <c r="A333" s="8" t="s">
        <v>666</v>
      </c>
      <c r="B333" s="8" t="s">
        <v>667</v>
      </c>
      <c r="C333" s="8" t="s">
        <v>499</v>
      </c>
      <c r="D333" s="8"/>
      <c r="E333" s="8"/>
      <c r="F333" s="37">
        <f>VLOOKUP(A333,[1]Sheet1!$A$6:$C$740,3,FALSE)</f>
        <v>11468479.267976001</v>
      </c>
      <c r="G333" s="8"/>
      <c r="H333" s="9"/>
      <c r="I333" s="9">
        <f>LTFUND1516BL</f>
        <v>5499236.2468849998</v>
      </c>
      <c r="J333" s="9"/>
      <c r="K333" s="9">
        <f t="shared" si="1110"/>
        <v>176055.405004</v>
      </c>
      <c r="L333" s="9">
        <f t="shared" si="1118"/>
        <v>176055.405004</v>
      </c>
      <c r="M333" s="9"/>
      <c r="N333" s="9"/>
      <c r="O333" s="9"/>
      <c r="P333" s="9"/>
      <c r="Q333" s="9">
        <f>HPF1516BL</f>
        <v>145058.97485</v>
      </c>
      <c r="R333" s="9"/>
      <c r="S333" s="9"/>
      <c r="T333" s="10">
        <f t="shared" si="1182"/>
        <v>5820350.626739</v>
      </c>
      <c r="U333" s="9"/>
      <c r="V333" s="9"/>
      <c r="W333" s="9">
        <f>LTFUND1516RSG</f>
        <v>3991490.0733909998</v>
      </c>
      <c r="X333" s="9"/>
      <c r="Y333" s="9">
        <f t="shared" si="1111"/>
        <v>244605.76204100001</v>
      </c>
      <c r="Z333" s="9">
        <f t="shared" si="1192"/>
        <v>244605.76204100001</v>
      </c>
      <c r="AA333" s="9"/>
      <c r="AB333" s="9"/>
      <c r="AC333" s="9">
        <f>HPF1516RSG</f>
        <v>197874.233622</v>
      </c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>
        <f t="shared" si="1153"/>
        <v>693.23</v>
      </c>
      <c r="AY333" s="10">
        <f t="shared" si="1188"/>
        <v>4434663.2990539996</v>
      </c>
      <c r="AZ333" s="10">
        <f t="shared" si="1189"/>
        <v>10255013.925793</v>
      </c>
      <c r="BA333" s="26">
        <f>VLOOKUP(A333,[7]Sheet1!$A$1:$P$742,16,FALSE)</f>
        <v>10255013.925791999</v>
      </c>
      <c r="BB333" s="26" t="b">
        <f t="shared" si="1193"/>
        <v>1</v>
      </c>
      <c r="BC333" s="9"/>
      <c r="BD333" s="9">
        <f>I333+L333+Q333</f>
        <v>5820350.626739</v>
      </c>
      <c r="BE333" s="9"/>
      <c r="BF333" s="9"/>
      <c r="BG333" s="9"/>
      <c r="BH333" s="9"/>
      <c r="BI333" s="9">
        <f>W333+Z333+AC333+AH333+AI333+AL333+AN333+AX333</f>
        <v>4434663.2990539996</v>
      </c>
      <c r="BJ333" s="9"/>
      <c r="BK333" s="9"/>
      <c r="BL333" s="9"/>
    </row>
    <row r="334" spans="1:64" s="15" customFormat="1" x14ac:dyDescent="0.25">
      <c r="A334" s="12" t="s">
        <v>668</v>
      </c>
      <c r="B334" s="12" t="s">
        <v>669</v>
      </c>
      <c r="C334" s="12" t="s">
        <v>499</v>
      </c>
      <c r="D334" s="12"/>
      <c r="E334" s="12"/>
      <c r="F334" s="38">
        <f>VLOOKUP(A334,[1]Sheet1!$A$6:$C$740,3,FALSE)</f>
        <v>37054616.279146999</v>
      </c>
      <c r="G334" s="12"/>
      <c r="H334" s="13">
        <f>UTFUND1516BL</f>
        <v>17138172.784651</v>
      </c>
      <c r="I334" s="13"/>
      <c r="J334" s="13"/>
      <c r="K334" s="13">
        <f t="shared" si="1110"/>
        <v>538133.22480800003</v>
      </c>
      <c r="L334" s="13">
        <f t="shared" si="1118"/>
        <v>538133.22480800003</v>
      </c>
      <c r="M334" s="13">
        <f>EIF1516BL</f>
        <v>2371143.637776</v>
      </c>
      <c r="N334" s="13"/>
      <c r="O334" s="13"/>
      <c r="P334" s="13"/>
      <c r="Q334" s="13"/>
      <c r="R334" s="13">
        <f>LLFA1516BL</f>
        <v>51467.759549000002</v>
      </c>
      <c r="S334" s="13">
        <f>LDHR1516BL</f>
        <v>1940109.156001</v>
      </c>
      <c r="T334" s="14">
        <f t="shared" si="1182"/>
        <v>22039026.562785</v>
      </c>
      <c r="U334" s="13">
        <f>LWP1516RSG</f>
        <v>337353.51972500002</v>
      </c>
      <c r="V334" s="13">
        <f>UTFUND1516RSG</f>
        <v>13627759.467087001</v>
      </c>
      <c r="W334" s="13"/>
      <c r="X334" s="13"/>
      <c r="Y334" s="13">
        <f t="shared" si="1111"/>
        <v>747665.13150300004</v>
      </c>
      <c r="Z334" s="13">
        <f t="shared" si="1192"/>
        <v>747665.13150300004</v>
      </c>
      <c r="AA334" s="13">
        <f>EIF1516RSG</f>
        <v>2428921.9539419999</v>
      </c>
      <c r="AB334" s="13"/>
      <c r="AC334" s="13"/>
      <c r="AD334" s="13">
        <f>LLFA1516RSG</f>
        <v>70206.916381000003</v>
      </c>
      <c r="AE334" s="13">
        <f>LDHR1516RSG</f>
        <v>2760898.4934359998</v>
      </c>
      <c r="AF334" s="13"/>
      <c r="AG334" s="13"/>
      <c r="AH334" s="13"/>
      <c r="AI334" s="13"/>
      <c r="AJ334" s="13">
        <f t="shared" si="1198"/>
        <v>-112086</v>
      </c>
      <c r="AK334" s="13"/>
      <c r="AL334" s="13"/>
      <c r="AM334" s="13"/>
      <c r="AN334" s="13"/>
      <c r="AO334" s="13"/>
      <c r="AP334" s="13">
        <f t="shared" ref="AP334" si="1227">AO332</f>
        <v>435758</v>
      </c>
      <c r="AQ334" s="13"/>
      <c r="AR334" s="13">
        <f t="shared" ref="AR334" si="1228">AQ332</f>
        <v>276464</v>
      </c>
      <c r="AS334" s="13"/>
      <c r="AT334" s="13">
        <f t="shared" ref="AT334" si="1229">AS332</f>
        <v>32904</v>
      </c>
      <c r="AU334" s="13"/>
      <c r="AV334" s="13">
        <f t="shared" ref="AV334" si="1230">AU332</f>
        <v>9232.5479369999994</v>
      </c>
      <c r="AW334" s="13"/>
      <c r="AX334" s="13"/>
      <c r="AY334" s="14">
        <f t="shared" si="1188"/>
        <v>20615078.030010998</v>
      </c>
      <c r="AZ334" s="14">
        <f t="shared" si="1189"/>
        <v>42654104.592795998</v>
      </c>
      <c r="BA334" s="26">
        <f>VLOOKUP(A334,[7]Sheet1!$A$1:$P$742,16,FALSE)</f>
        <v>42721967.444859996</v>
      </c>
      <c r="BB334" s="26" t="b">
        <f t="shared" si="1193"/>
        <v>0</v>
      </c>
      <c r="BC334" s="13">
        <f>H334+L334+M334+R334+S334</f>
        <v>22039026.562785</v>
      </c>
      <c r="BD334" s="13"/>
      <c r="BE334" s="13"/>
      <c r="BF334" s="13"/>
      <c r="BG334" s="13"/>
      <c r="BH334" s="13">
        <f>U334+V334+Z334+AA334+AD334+AE334+AH334+AI334+AJ334+AL334+AN334+AP334+AR334+AT334+AV334</f>
        <v>20615078.030011002</v>
      </c>
      <c r="BI334" s="13"/>
      <c r="BJ334" s="13"/>
      <c r="BK334" s="13"/>
      <c r="BL334" s="13"/>
    </row>
    <row r="335" spans="1:64" x14ac:dyDescent="0.25">
      <c r="A335" s="1" t="s">
        <v>670</v>
      </c>
      <c r="B335" s="1" t="s">
        <v>671</v>
      </c>
      <c r="C335" s="1"/>
      <c r="D335" s="1" t="s">
        <v>499</v>
      </c>
      <c r="E335" s="1"/>
      <c r="F335" s="4">
        <f>VLOOKUP(A335,[1]Sheet1!$A$6:$C$740,3,FALSE)</f>
        <v>53268963.809822001</v>
      </c>
      <c r="G335" s="1"/>
      <c r="H335" s="5">
        <f>UTFUND1516BL</f>
        <v>17571816.677494001</v>
      </c>
      <c r="I335" s="5">
        <f>LTFUND1516BL</f>
        <v>5603061.5282420004</v>
      </c>
      <c r="K335" s="5">
        <f t="shared" si="1110"/>
        <v>496622.78844799998</v>
      </c>
      <c r="L335" s="5">
        <f t="shared" si="1118"/>
        <v>496622.78844799998</v>
      </c>
      <c r="M335" s="5">
        <f>EIF1516BL</f>
        <v>2413287.327819</v>
      </c>
      <c r="Q335" s="5">
        <f>HPF1516BL</f>
        <v>81500.027369999996</v>
      </c>
      <c r="R335" s="5">
        <f>LLFA1516BL</f>
        <v>50305.584332999999</v>
      </c>
      <c r="S335" s="5">
        <f>LDHR1516BL</f>
        <v>1267452.9328320001</v>
      </c>
      <c r="T335" s="6">
        <f t="shared" si="1182"/>
        <v>27484046.866537999</v>
      </c>
      <c r="U335" s="5">
        <f>LWP1516RSG</f>
        <v>244463.73170400001</v>
      </c>
      <c r="V335" s="5">
        <f>UTFUND1516RSG</f>
        <v>14074005.825595001</v>
      </c>
      <c r="W335" s="5">
        <f>LTFUND1516RSG</f>
        <v>4066849.188966</v>
      </c>
      <c r="Y335" s="5">
        <f t="shared" si="1111"/>
        <v>689991.85576199996</v>
      </c>
      <c r="Z335" s="5">
        <f t="shared" si="1192"/>
        <v>689991.85576199996</v>
      </c>
      <c r="AA335" s="5">
        <f>EIF1516RSG</f>
        <v>2472092.570996</v>
      </c>
      <c r="AC335" s="5">
        <f>HPF1516RSG</f>
        <v>111173.786198</v>
      </c>
      <c r="AD335" s="5">
        <f>LLFA1516RSG</f>
        <v>68621.598914000002</v>
      </c>
      <c r="AE335" s="5">
        <f>LDHR1516RSG</f>
        <v>1803665.9854590001</v>
      </c>
      <c r="AG335" s="5">
        <f t="shared" ref="AG335:AG340" si="1231">CTFREEZE21516RSG</f>
        <v>500272</v>
      </c>
      <c r="AH335" s="5">
        <f t="shared" ref="AH335:AH340" si="1232">AG335</f>
        <v>500272</v>
      </c>
      <c r="AJ335" s="5">
        <f t="shared" si="1198"/>
        <v>-25537</v>
      </c>
      <c r="AK335" s="5">
        <f>VLOOKUP(A335,[2]CTF1516!$A$1:$C$235,3,FALSE)</f>
        <v>513802</v>
      </c>
      <c r="AL335" s="5">
        <f t="shared" ref="AL335" si="1233">SUM(AL336:AL337)</f>
        <v>513802.00000000006</v>
      </c>
      <c r="AO335" s="5">
        <f>VLOOKUP(A335,[3]careact_v3!$A$1:$D$154,4,FALSE)</f>
        <v>394402</v>
      </c>
      <c r="AP335" s="5">
        <f t="shared" ref="AP335" si="1234">AO335</f>
        <v>394402</v>
      </c>
      <c r="AQ335" s="5">
        <f>VLOOKUP(A335,[3]careact_v3!$A$1:$D$154,3,FALSE)</f>
        <v>186378</v>
      </c>
      <c r="AR335" s="5">
        <f t="shared" ref="AR335" si="1235">AQ335</f>
        <v>186378</v>
      </c>
      <c r="AS335" s="5">
        <f>VLOOKUP(A335,[4]FWMA!$A$1:$C$153,3,FALSE)</f>
        <v>26354</v>
      </c>
      <c r="AT335" s="5">
        <f t="shared" ref="AT335" si="1236">AS335</f>
        <v>26354</v>
      </c>
      <c r="AU335" s="5">
        <f>VLOOKUP(A335,[5]SUDS2!$A$1:$C$153,3,FALSE)</f>
        <v>9232.5479369999994</v>
      </c>
      <c r="AV335" s="5">
        <f t="shared" ref="AV335" si="1237">AU335</f>
        <v>9232.5479369999994</v>
      </c>
      <c r="AW335" s="5">
        <f>VLOOKUP(A335,[6]COFA!$A$1:$C$327,3,FALSE)</f>
        <v>693.23</v>
      </c>
      <c r="AX335" s="5">
        <f t="shared" si="1148"/>
        <v>693.23</v>
      </c>
      <c r="AY335" s="6">
        <f t="shared" si="1188"/>
        <v>25136461.321531001</v>
      </c>
      <c r="AZ335" s="6">
        <f t="shared" si="1189"/>
        <v>52620508.188069001</v>
      </c>
      <c r="BA335" s="26">
        <f>VLOOKUP(A335,[7]Sheet1!$A$1:$P$742,16,FALSE)</f>
        <v>52688371.040132001</v>
      </c>
      <c r="BB335" s="26" t="b">
        <f t="shared" si="1193"/>
        <v>0</v>
      </c>
      <c r="BC335" s="5">
        <f t="shared" ref="BC335" si="1238">BC337</f>
        <v>21692448.092893999</v>
      </c>
      <c r="BD335" s="5">
        <f t="shared" si="1150"/>
        <v>5791598.7736450005</v>
      </c>
      <c r="BH335" s="5">
        <f t="shared" ref="BH335" si="1239">BH337</f>
        <v>20576067.132646691</v>
      </c>
      <c r="BI335" s="5">
        <f t="shared" si="1152"/>
        <v>4560394.1888843132</v>
      </c>
    </row>
    <row r="336" spans="1:64" s="11" customFormat="1" x14ac:dyDescent="0.25">
      <c r="A336" s="8" t="s">
        <v>672</v>
      </c>
      <c r="B336" s="8" t="s">
        <v>673</v>
      </c>
      <c r="C336" s="8" t="s">
        <v>499</v>
      </c>
      <c r="D336" s="8"/>
      <c r="E336" s="8"/>
      <c r="F336" s="37">
        <f>VLOOKUP(A336,[1]Sheet1!$A$6:$C$740,3,FALSE)</f>
        <v>12237514.165129</v>
      </c>
      <c r="G336" s="8"/>
      <c r="H336" s="9"/>
      <c r="I336" s="9">
        <f>LTFUND1516BL</f>
        <v>5603061.5282420004</v>
      </c>
      <c r="J336" s="9"/>
      <c r="K336" s="9">
        <f t="shared" si="1110"/>
        <v>107037.218033</v>
      </c>
      <c r="L336" s="9">
        <f t="shared" si="1118"/>
        <v>107037.218033</v>
      </c>
      <c r="M336" s="9"/>
      <c r="N336" s="9"/>
      <c r="O336" s="9"/>
      <c r="P336" s="9"/>
      <c r="Q336" s="9">
        <f>HPF1516BL</f>
        <v>81500.027369999996</v>
      </c>
      <c r="R336" s="9"/>
      <c r="S336" s="9"/>
      <c r="T336" s="10">
        <f t="shared" si="1182"/>
        <v>5791598.7736450005</v>
      </c>
      <c r="U336" s="9"/>
      <c r="V336" s="9"/>
      <c r="W336" s="9">
        <f>LTFUND1516RSG</f>
        <v>4066849.188966</v>
      </c>
      <c r="X336" s="9"/>
      <c r="Y336" s="9">
        <f t="shared" si="1111"/>
        <v>148714.095333</v>
      </c>
      <c r="Z336" s="9">
        <f t="shared" si="1192"/>
        <v>148714.095333</v>
      </c>
      <c r="AA336" s="9"/>
      <c r="AB336" s="9"/>
      <c r="AC336" s="9">
        <f>HPF1516RSG</f>
        <v>111173.786198</v>
      </c>
      <c r="AD336" s="9"/>
      <c r="AE336" s="9"/>
      <c r="AF336" s="9"/>
      <c r="AG336" s="9">
        <f t="shared" si="1231"/>
        <v>114927.81628499999</v>
      </c>
      <c r="AH336" s="9">
        <f t="shared" si="1232"/>
        <v>114927.81628499999</v>
      </c>
      <c r="AI336" s="9"/>
      <c r="AJ336" s="9"/>
      <c r="AK336" s="9"/>
      <c r="AL336" s="9">
        <f>F336/F335*AK335</f>
        <v>118036.07210231223</v>
      </c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>
        <f t="shared" si="1153"/>
        <v>693.23</v>
      </c>
      <c r="AY336" s="10">
        <f t="shared" si="1188"/>
        <v>4560394.1888843132</v>
      </c>
      <c r="AZ336" s="10">
        <f t="shared" si="1189"/>
        <v>10351992.962529313</v>
      </c>
      <c r="BA336" s="26">
        <f>VLOOKUP(A336,[7]Sheet1!$A$1:$P$742,16,FALSE)</f>
        <v>10351992.962528</v>
      </c>
      <c r="BB336" s="26" t="b">
        <f t="shared" si="1193"/>
        <v>1</v>
      </c>
      <c r="BC336" s="9"/>
      <c r="BD336" s="9">
        <f>I336+L336+Q336</f>
        <v>5791598.7736450005</v>
      </c>
      <c r="BE336" s="9"/>
      <c r="BF336" s="9"/>
      <c r="BG336" s="9"/>
      <c r="BH336" s="9"/>
      <c r="BI336" s="9">
        <f>W336+Z336+AC336+AH336+AI336+AL336+AN336+AX336</f>
        <v>4560394.1888843132</v>
      </c>
      <c r="BJ336" s="9"/>
      <c r="BK336" s="9"/>
      <c r="BL336" s="9"/>
    </row>
    <row r="337" spans="1:64" s="15" customFormat="1" x14ac:dyDescent="0.25">
      <c r="A337" s="12" t="s">
        <v>674</v>
      </c>
      <c r="B337" s="12" t="s">
        <v>675</v>
      </c>
      <c r="C337" s="12" t="s">
        <v>499</v>
      </c>
      <c r="D337" s="12"/>
      <c r="E337" s="12"/>
      <c r="F337" s="38">
        <f>VLOOKUP(A337,[1]Sheet1!$A$6:$C$740,3,FALSE)</f>
        <v>41031449.644693002</v>
      </c>
      <c r="G337" s="12"/>
      <c r="H337" s="13">
        <f>UTFUND1516BL</f>
        <v>17571816.677494001</v>
      </c>
      <c r="I337" s="13"/>
      <c r="J337" s="13"/>
      <c r="K337" s="13">
        <f t="shared" si="1110"/>
        <v>389585.57041599997</v>
      </c>
      <c r="L337" s="13">
        <f t="shared" si="1118"/>
        <v>389585.57041599997</v>
      </c>
      <c r="M337" s="13">
        <f>EIF1516BL</f>
        <v>2413287.327819</v>
      </c>
      <c r="N337" s="13"/>
      <c r="O337" s="13"/>
      <c r="P337" s="13"/>
      <c r="Q337" s="13"/>
      <c r="R337" s="13">
        <f>LLFA1516BL</f>
        <v>50305.584332999999</v>
      </c>
      <c r="S337" s="13">
        <f>LDHR1516BL</f>
        <v>1267452.9328320001</v>
      </c>
      <c r="T337" s="14">
        <f t="shared" si="1182"/>
        <v>21692448.092893999</v>
      </c>
      <c r="U337" s="13">
        <f>LWP1516RSG</f>
        <v>244463.73170400001</v>
      </c>
      <c r="V337" s="13">
        <f>UTFUND1516RSG</f>
        <v>14074005.825595001</v>
      </c>
      <c r="W337" s="13"/>
      <c r="X337" s="13"/>
      <c r="Y337" s="13">
        <f t="shared" si="1111"/>
        <v>541277.76042900002</v>
      </c>
      <c r="Z337" s="13">
        <f t="shared" si="1192"/>
        <v>541277.76042900002</v>
      </c>
      <c r="AA337" s="13">
        <f>EIF1516RSG</f>
        <v>2472092.570996</v>
      </c>
      <c r="AB337" s="13"/>
      <c r="AC337" s="13"/>
      <c r="AD337" s="13">
        <f>LLFA1516RSG</f>
        <v>68621.598914000002</v>
      </c>
      <c r="AE337" s="13">
        <f>LDHR1516RSG</f>
        <v>1803665.9854590001</v>
      </c>
      <c r="AF337" s="13"/>
      <c r="AG337" s="13">
        <f t="shared" si="1231"/>
        <v>385344.18371499999</v>
      </c>
      <c r="AH337" s="13">
        <f t="shared" si="1232"/>
        <v>385344.18371499999</v>
      </c>
      <c r="AI337" s="13"/>
      <c r="AJ337" s="13">
        <f t="shared" si="1198"/>
        <v>-25537</v>
      </c>
      <c r="AK337" s="13"/>
      <c r="AL337" s="13">
        <f>F337/F335*AK335</f>
        <v>395765.92789768783</v>
      </c>
      <c r="AM337" s="13"/>
      <c r="AN337" s="13"/>
      <c r="AO337" s="13"/>
      <c r="AP337" s="13">
        <f t="shared" ref="AP337" si="1240">AO335</f>
        <v>394402</v>
      </c>
      <c r="AQ337" s="13"/>
      <c r="AR337" s="13">
        <f t="shared" ref="AR337" si="1241">AQ335</f>
        <v>186378</v>
      </c>
      <c r="AS337" s="13"/>
      <c r="AT337" s="13">
        <f t="shared" ref="AT337" si="1242">AS335</f>
        <v>26354</v>
      </c>
      <c r="AU337" s="13"/>
      <c r="AV337" s="13">
        <f t="shared" ref="AV337" si="1243">AU335</f>
        <v>9232.5479369999994</v>
      </c>
      <c r="AW337" s="13"/>
      <c r="AX337" s="13"/>
      <c r="AY337" s="14">
        <f t="shared" si="1188"/>
        <v>20576067.132646691</v>
      </c>
      <c r="AZ337" s="14">
        <f t="shared" si="1189"/>
        <v>42268515.22554069</v>
      </c>
      <c r="BA337" s="26">
        <f>VLOOKUP(A337,[7]Sheet1!$A$1:$P$742,16,FALSE)</f>
        <v>42336378.077602997</v>
      </c>
      <c r="BB337" s="26" t="b">
        <f t="shared" si="1193"/>
        <v>0</v>
      </c>
      <c r="BC337" s="13">
        <f>H337+L337+M337+R337+S337</f>
        <v>21692448.092893999</v>
      </c>
      <c r="BD337" s="13"/>
      <c r="BE337" s="13"/>
      <c r="BF337" s="13"/>
      <c r="BG337" s="13"/>
      <c r="BH337" s="13">
        <f>U337+V337+Z337+AA337+AD337+AE337+AH337+AI337+AJ337+AL337+AN337+AP337+AR337+AT337+AV337</f>
        <v>20576067.132646691</v>
      </c>
      <c r="BI337" s="13"/>
      <c r="BJ337" s="13"/>
      <c r="BK337" s="13"/>
      <c r="BL337" s="13"/>
    </row>
    <row r="338" spans="1:64" x14ac:dyDescent="0.25">
      <c r="A338" s="1" t="s">
        <v>676</v>
      </c>
      <c r="B338" s="1" t="s">
        <v>677</v>
      </c>
      <c r="C338" s="1"/>
      <c r="D338" s="1" t="s">
        <v>499</v>
      </c>
      <c r="E338" s="1"/>
      <c r="F338" s="4">
        <f>VLOOKUP(A338,[1]Sheet1!$A$6:$C$740,3,FALSE)</f>
        <v>9278996.2921409998</v>
      </c>
      <c r="G338" s="1"/>
      <c r="H338" s="5">
        <f>UTFUND1516BL</f>
        <v>4096530.3624829999</v>
      </c>
      <c r="I338" s="5">
        <f>LTFUND1516BL</f>
        <v>3481994.0672570001</v>
      </c>
      <c r="K338" s="5">
        <f t="shared" si="1110"/>
        <v>675670.82266599999</v>
      </c>
      <c r="L338" s="5">
        <f t="shared" si="1118"/>
        <v>675670.82266599999</v>
      </c>
      <c r="M338" s="5">
        <f>EIF1516BL</f>
        <v>1635445.205665</v>
      </c>
      <c r="Q338" s="5">
        <f>HPF1516BL</f>
        <v>20753.128850000001</v>
      </c>
      <c r="R338" s="5">
        <f>LLFA1516BL</f>
        <v>53999.641267999999</v>
      </c>
      <c r="S338" s="5">
        <f>LDHR1516BL</f>
        <v>1587467.0098270001</v>
      </c>
      <c r="T338" s="6">
        <f t="shared" si="1182"/>
        <v>11551860.238016</v>
      </c>
      <c r="U338" s="5">
        <f>LWP1516RSG</f>
        <v>90883.981184000004</v>
      </c>
      <c r="V338" s="5">
        <f>UTFUND1516RSG</f>
        <v>3247191.2083259998</v>
      </c>
      <c r="W338" s="5">
        <f>LTFUND1516RSG</f>
        <v>2527322.7283029999</v>
      </c>
      <c r="Y338" s="5">
        <f t="shared" si="1111"/>
        <v>938755.48134299996</v>
      </c>
      <c r="Z338" s="5">
        <f t="shared" si="1192"/>
        <v>938755.48134299996</v>
      </c>
      <c r="AA338" s="5">
        <f>EIF1516RSG</f>
        <v>1675296.5536219999</v>
      </c>
      <c r="AC338" s="5">
        <f>HPF1516RSG</f>
        <v>28309.240919</v>
      </c>
      <c r="AD338" s="5">
        <f>LLFA1516RSG</f>
        <v>73660.643719</v>
      </c>
      <c r="AE338" s="5">
        <f>LDHR1516RSG</f>
        <v>2259066.3325589998</v>
      </c>
      <c r="AG338" s="5">
        <f t="shared" si="1231"/>
        <v>1247181</v>
      </c>
      <c r="AH338" s="5">
        <f t="shared" si="1232"/>
        <v>1247181</v>
      </c>
      <c r="AJ338" s="5">
        <f t="shared" si="1198"/>
        <v>-102274</v>
      </c>
      <c r="AK338" s="5">
        <f>VLOOKUP(A338,[2]CTF1516!$A$1:$C$235,3,FALSE)</f>
        <v>627761</v>
      </c>
      <c r="AL338" s="5">
        <f t="shared" ref="AL338" si="1244">SUM(AL339:AL340)</f>
        <v>627761</v>
      </c>
      <c r="AO338" s="5">
        <f>VLOOKUP(A338,[3]careact_v3!$A$1:$D$154,4,FALSE)</f>
        <v>364566</v>
      </c>
      <c r="AP338" s="5">
        <f t="shared" ref="AP338" si="1245">AO338</f>
        <v>364566</v>
      </c>
      <c r="AQ338" s="5">
        <f>VLOOKUP(A338,[3]careact_v3!$A$1:$D$154,3,FALSE)</f>
        <v>303509</v>
      </c>
      <c r="AR338" s="5">
        <f t="shared" ref="AR338" si="1246">AQ338</f>
        <v>303509</v>
      </c>
      <c r="AS338" s="5">
        <f>VLOOKUP(A338,[4]FWMA!$A$1:$C$153,3,FALSE)</f>
        <v>47033</v>
      </c>
      <c r="AT338" s="5">
        <f t="shared" ref="AT338" si="1247">AS338</f>
        <v>47033</v>
      </c>
      <c r="AU338" s="5">
        <f>VLOOKUP(A338,[5]SUDS2!$A$1:$C$153,3,FALSE)</f>
        <v>9232.5479369999994</v>
      </c>
      <c r="AV338" s="5">
        <f t="shared" ref="AV338" si="1248">AU338</f>
        <v>9232.5479369999994</v>
      </c>
      <c r="AW338" s="5">
        <f>VLOOKUP(A338,[6]COFA!$A$1:$C$327,3,FALSE)</f>
        <v>693.23</v>
      </c>
      <c r="AX338" s="5">
        <f t="shared" si="1148"/>
        <v>693.23</v>
      </c>
      <c r="AY338" s="6">
        <f t="shared" si="1188"/>
        <v>13338187.947912</v>
      </c>
      <c r="AZ338" s="6">
        <f t="shared" si="1189"/>
        <v>24890048.185928002</v>
      </c>
      <c r="BA338" s="26">
        <f>VLOOKUP(A338,[7]Sheet1!$A$1:$P$742,16,FALSE)</f>
        <v>24957911.037992001</v>
      </c>
      <c r="BB338" s="26" t="b">
        <f t="shared" si="1193"/>
        <v>0</v>
      </c>
      <c r="BC338" s="5">
        <f t="shared" ref="BC338" si="1249">BC340</f>
        <v>7741641.4203859996</v>
      </c>
      <c r="BD338" s="5">
        <f t="shared" si="1150"/>
        <v>3810218.8176299999</v>
      </c>
      <c r="BH338" s="5">
        <f t="shared" ref="BH338" si="1250">BH340</f>
        <v>9517401.3588208798</v>
      </c>
      <c r="BI338" s="5">
        <f t="shared" si="1152"/>
        <v>3820786.5890901187</v>
      </c>
    </row>
    <row r="339" spans="1:64" s="11" customFormat="1" x14ac:dyDescent="0.25">
      <c r="A339" s="8" t="s">
        <v>678</v>
      </c>
      <c r="B339" s="8" t="s">
        <v>679</v>
      </c>
      <c r="C339" s="8" t="s">
        <v>499</v>
      </c>
      <c r="D339" s="8"/>
      <c r="E339" s="8"/>
      <c r="F339" s="37">
        <f>VLOOKUP(A339,[1]Sheet1!$A$6:$C$740,3,FALSE)</f>
        <v>4143608.9387380001</v>
      </c>
      <c r="G339" s="8"/>
      <c r="H339" s="9"/>
      <c r="I339" s="9">
        <f>LTFUND1516BL</f>
        <v>3481994.0672570001</v>
      </c>
      <c r="J339" s="9"/>
      <c r="K339" s="9">
        <f t="shared" si="1110"/>
        <v>307471.62152300001</v>
      </c>
      <c r="L339" s="9">
        <f t="shared" si="1118"/>
        <v>307471.62152300001</v>
      </c>
      <c r="M339" s="9"/>
      <c r="N339" s="9"/>
      <c r="O339" s="9"/>
      <c r="P339" s="9"/>
      <c r="Q339" s="9">
        <f>HPF1516BL</f>
        <v>20753.128850000001</v>
      </c>
      <c r="R339" s="9"/>
      <c r="S339" s="9"/>
      <c r="T339" s="10">
        <f t="shared" si="1182"/>
        <v>3810218.8176299999</v>
      </c>
      <c r="U339" s="9"/>
      <c r="V339" s="9"/>
      <c r="W339" s="9">
        <f>LTFUND1516RSG</f>
        <v>2527322.7283029999</v>
      </c>
      <c r="X339" s="9"/>
      <c r="Y339" s="9">
        <f t="shared" si="1111"/>
        <v>427191.25997299998</v>
      </c>
      <c r="Z339" s="9">
        <f t="shared" si="1192"/>
        <v>427191.25997299998</v>
      </c>
      <c r="AA339" s="9"/>
      <c r="AB339" s="9"/>
      <c r="AC339" s="9">
        <f>HPF1516RSG</f>
        <v>28309.240919</v>
      </c>
      <c r="AD339" s="9"/>
      <c r="AE339" s="9"/>
      <c r="AF339" s="9"/>
      <c r="AG339" s="9">
        <f t="shared" si="1231"/>
        <v>556938.50683000009</v>
      </c>
      <c r="AH339" s="9">
        <f t="shared" si="1232"/>
        <v>556938.50683000009</v>
      </c>
      <c r="AI339" s="9"/>
      <c r="AJ339" s="9"/>
      <c r="AK339" s="9"/>
      <c r="AL339" s="9">
        <f>F339/F338*AK338</f>
        <v>280331.62306511879</v>
      </c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>
        <f t="shared" si="1153"/>
        <v>693.23</v>
      </c>
      <c r="AY339" s="10">
        <f t="shared" si="1188"/>
        <v>3820786.5890901187</v>
      </c>
      <c r="AZ339" s="10">
        <f t="shared" si="1189"/>
        <v>7631005.4067201186</v>
      </c>
      <c r="BA339" s="26">
        <f>VLOOKUP(A339,[7]Sheet1!$A$1:$P$742,16,FALSE)</f>
        <v>7631005.4067209996</v>
      </c>
      <c r="BB339" s="26" t="b">
        <f t="shared" si="1193"/>
        <v>1</v>
      </c>
      <c r="BC339" s="9"/>
      <c r="BD339" s="9">
        <f>I339+L339+Q339</f>
        <v>3810218.8176299999</v>
      </c>
      <c r="BE339" s="9"/>
      <c r="BF339" s="9"/>
      <c r="BG339" s="9"/>
      <c r="BH339" s="9"/>
      <c r="BI339" s="9">
        <f>W339+Z339+AC339+AH339+AI339+AL339+AN339+AX339</f>
        <v>3820786.5890901187</v>
      </c>
      <c r="BJ339" s="9"/>
      <c r="BK339" s="9"/>
      <c r="BL339" s="9"/>
    </row>
    <row r="340" spans="1:64" s="15" customFormat="1" x14ac:dyDescent="0.25">
      <c r="A340" s="12" t="s">
        <v>680</v>
      </c>
      <c r="B340" s="12" t="s">
        <v>681</v>
      </c>
      <c r="C340" s="12" t="s">
        <v>499</v>
      </c>
      <c r="D340" s="12"/>
      <c r="E340" s="12"/>
      <c r="F340" s="38">
        <f>VLOOKUP(A340,[1]Sheet1!$A$6:$C$740,3,FALSE)</f>
        <v>5135387.3534030002</v>
      </c>
      <c r="G340" s="12"/>
      <c r="H340" s="13">
        <f>UTFUND1516BL</f>
        <v>4096530.3624829999</v>
      </c>
      <c r="I340" s="13"/>
      <c r="J340" s="13"/>
      <c r="K340" s="13">
        <f t="shared" si="1110"/>
        <v>368199.20114299998</v>
      </c>
      <c r="L340" s="13">
        <f t="shared" si="1118"/>
        <v>368199.20114299998</v>
      </c>
      <c r="M340" s="13">
        <f>EIF1516BL</f>
        <v>1635445.205665</v>
      </c>
      <c r="N340" s="13"/>
      <c r="O340" s="13"/>
      <c r="P340" s="13"/>
      <c r="Q340" s="13"/>
      <c r="R340" s="13">
        <f>LLFA1516BL</f>
        <v>53999.641267999999</v>
      </c>
      <c r="S340" s="13">
        <f>LDHR1516BL</f>
        <v>1587467.0098270001</v>
      </c>
      <c r="T340" s="14">
        <f t="shared" si="1182"/>
        <v>7741641.4203859996</v>
      </c>
      <c r="U340" s="13">
        <f>LWP1516RSG</f>
        <v>90883.981184000004</v>
      </c>
      <c r="V340" s="13">
        <f>UTFUND1516RSG</f>
        <v>3247191.2083259998</v>
      </c>
      <c r="W340" s="13"/>
      <c r="X340" s="13"/>
      <c r="Y340" s="13">
        <f t="shared" si="1111"/>
        <v>511564.22136899998</v>
      </c>
      <c r="Z340" s="13">
        <f t="shared" si="1192"/>
        <v>511564.22136899998</v>
      </c>
      <c r="AA340" s="13">
        <f>EIF1516RSG</f>
        <v>1675296.5536219999</v>
      </c>
      <c r="AB340" s="13"/>
      <c r="AC340" s="13"/>
      <c r="AD340" s="13">
        <f>LLFA1516RSG</f>
        <v>73660.643719</v>
      </c>
      <c r="AE340" s="13">
        <f>LDHR1516RSG</f>
        <v>2259066.3325589998</v>
      </c>
      <c r="AF340" s="13"/>
      <c r="AG340" s="13">
        <f t="shared" si="1231"/>
        <v>690242.49316999991</v>
      </c>
      <c r="AH340" s="13">
        <f t="shared" si="1232"/>
        <v>690242.49316999991</v>
      </c>
      <c r="AI340" s="13"/>
      <c r="AJ340" s="13">
        <f t="shared" si="1198"/>
        <v>-102274</v>
      </c>
      <c r="AK340" s="13"/>
      <c r="AL340" s="13">
        <f>F340/F338*AK338</f>
        <v>347429.37693488126</v>
      </c>
      <c r="AM340" s="13"/>
      <c r="AN340" s="13"/>
      <c r="AO340" s="13"/>
      <c r="AP340" s="13">
        <f t="shared" ref="AP340" si="1251">AO338</f>
        <v>364566</v>
      </c>
      <c r="AQ340" s="13"/>
      <c r="AR340" s="13">
        <f t="shared" ref="AR340" si="1252">AQ338</f>
        <v>303509</v>
      </c>
      <c r="AS340" s="13"/>
      <c r="AT340" s="13">
        <f t="shared" ref="AT340" si="1253">AS338</f>
        <v>47033</v>
      </c>
      <c r="AU340" s="13"/>
      <c r="AV340" s="13">
        <f t="shared" ref="AV340" si="1254">AU338</f>
        <v>9232.5479369999994</v>
      </c>
      <c r="AW340" s="13"/>
      <c r="AX340" s="13"/>
      <c r="AY340" s="14">
        <f t="shared" si="1188"/>
        <v>9517401.3588208798</v>
      </c>
      <c r="AZ340" s="14">
        <f t="shared" si="1189"/>
        <v>17259042.779206879</v>
      </c>
      <c r="BA340" s="26">
        <f>VLOOKUP(A340,[7]Sheet1!$A$1:$P$742,16,FALSE)</f>
        <v>17326905.631271001</v>
      </c>
      <c r="BB340" s="26" t="b">
        <f t="shared" si="1193"/>
        <v>0</v>
      </c>
      <c r="BC340" s="13">
        <f>H340+L340+M340+R340+S340</f>
        <v>7741641.4203859996</v>
      </c>
      <c r="BD340" s="13"/>
      <c r="BE340" s="13"/>
      <c r="BF340" s="13"/>
      <c r="BG340" s="13"/>
      <c r="BH340" s="13">
        <f>U340+V340+Z340+AA340+AD340+AE340+AH340+AI340+AJ340+AL340+AN340+AP340+AR340+AT340+AV340</f>
        <v>9517401.3588208798</v>
      </c>
      <c r="BI340" s="13"/>
      <c r="BJ340" s="13"/>
      <c r="BK340" s="13"/>
      <c r="BL340" s="13"/>
    </row>
    <row r="341" spans="1:64" x14ac:dyDescent="0.25">
      <c r="A341" s="1" t="s">
        <v>682</v>
      </c>
      <c r="B341" s="1" t="s">
        <v>683</v>
      </c>
      <c r="C341" s="1"/>
      <c r="D341" s="1" t="s">
        <v>499</v>
      </c>
      <c r="E341" s="1"/>
      <c r="F341" s="4">
        <f>VLOOKUP(A341,[1]Sheet1!$A$6:$C$740,3,FALSE)</f>
        <v>4436073.8600249998</v>
      </c>
      <c r="G341" s="1"/>
      <c r="H341" s="5">
        <f>UTFUND1516BL</f>
        <v>1214835.004071</v>
      </c>
      <c r="I341" s="5">
        <f>LTFUND1516BL</f>
        <v>6188549.2392969998</v>
      </c>
      <c r="K341" s="5">
        <f t="shared" si="1110"/>
        <v>814515.06555000006</v>
      </c>
      <c r="L341" s="5">
        <f t="shared" si="1118"/>
        <v>814515.06555000006</v>
      </c>
      <c r="M341" s="5">
        <f>EIF1516BL</f>
        <v>1629321.244255</v>
      </c>
      <c r="Q341" s="5">
        <f>HPF1516BL</f>
        <v>20753.128850000001</v>
      </c>
      <c r="R341" s="5">
        <f>LLFA1516BL</f>
        <v>49599.977952000001</v>
      </c>
      <c r="S341" s="5">
        <f>LDHR1516BL</f>
        <v>2899255.6819469999</v>
      </c>
      <c r="T341" s="6">
        <f t="shared" si="1182"/>
        <v>12816829.341922</v>
      </c>
      <c r="U341" s="5">
        <f>LWP1516RSG</f>
        <v>69396.097804999998</v>
      </c>
      <c r="V341" s="5">
        <f>UTFUND1516RSG</f>
        <v>920517.37228000001</v>
      </c>
      <c r="W341" s="5">
        <f>LTFUND1516RSG</f>
        <v>4491811.5440729996</v>
      </c>
      <c r="Y341" s="5">
        <f t="shared" si="1111"/>
        <v>1131661.2420890001</v>
      </c>
      <c r="Z341" s="5">
        <f t="shared" si="1192"/>
        <v>1131661.2420890001</v>
      </c>
      <c r="AA341" s="5">
        <f>EIF1516RSG</f>
        <v>1669023.367942</v>
      </c>
      <c r="AC341" s="5">
        <f>HPF1516RSG</f>
        <v>28309.240919</v>
      </c>
      <c r="AD341" s="5">
        <f>LLFA1516RSG</f>
        <v>67659.084738000005</v>
      </c>
      <c r="AE341" s="5">
        <f>LDHR1516RSG</f>
        <v>4125824.8896010001</v>
      </c>
      <c r="AJ341" s="5">
        <f t="shared" si="1198"/>
        <v>-54491</v>
      </c>
      <c r="AK341" s="5">
        <f>VLOOKUP(A341,[2]CTF1516!$A$1:$C$235,3,FALSE)</f>
        <v>841673</v>
      </c>
      <c r="AL341" s="5">
        <f t="shared" ref="AL341" si="1255">SUM(AL342:AL343)</f>
        <v>841673</v>
      </c>
      <c r="AO341" s="5">
        <f>VLOOKUP(A341,[3]careact_v3!$A$1:$D$154,4,FALSE)</f>
        <v>307278</v>
      </c>
      <c r="AP341" s="5">
        <f t="shared" ref="AP341" si="1256">AO341</f>
        <v>307278</v>
      </c>
      <c r="AQ341" s="5">
        <f>VLOOKUP(A341,[3]careact_v3!$A$1:$D$154,3,FALSE)</f>
        <v>274350</v>
      </c>
      <c r="AR341" s="5">
        <f t="shared" ref="AR341" si="1257">AQ341</f>
        <v>274350</v>
      </c>
      <c r="AS341" s="5">
        <f>VLOOKUP(A341,[4]FWMA!$A$1:$C$153,3,FALSE)</f>
        <v>22295</v>
      </c>
      <c r="AT341" s="5">
        <f t="shared" ref="AT341" si="1258">AS341</f>
        <v>22295</v>
      </c>
      <c r="AU341" s="5">
        <f>VLOOKUP(A341,[5]SUDS2!$A$1:$C$153,3,FALSE)</f>
        <v>9232.5479369999994</v>
      </c>
      <c r="AV341" s="5">
        <f t="shared" ref="AV341" si="1259">AU341</f>
        <v>9232.5479369999994</v>
      </c>
      <c r="AW341" s="5">
        <f>VLOOKUP(A341,[6]COFA!$A$1:$C$327,3,FALSE)</f>
        <v>693.23</v>
      </c>
      <c r="AX341" s="5">
        <f t="shared" si="1148"/>
        <v>693.23</v>
      </c>
      <c r="AY341" s="6">
        <f t="shared" si="1188"/>
        <v>13905233.617384</v>
      </c>
      <c r="AZ341" s="6">
        <f t="shared" si="1189"/>
        <v>26722062.959306002</v>
      </c>
      <c r="BA341" s="26">
        <f>VLOOKUP(A341,[7]Sheet1!$A$1:$P$742,16,FALSE)</f>
        <v>26789925.81137</v>
      </c>
      <c r="BB341" s="26" t="b">
        <f t="shared" si="1193"/>
        <v>0</v>
      </c>
      <c r="BC341" s="5">
        <f t="shared" ref="BC341" si="1260">BC343</f>
        <v>6120191.9894629996</v>
      </c>
      <c r="BD341" s="5">
        <f t="shared" si="1150"/>
        <v>6696637.3524589995</v>
      </c>
      <c r="BH341" s="5">
        <f t="shared" ref="BH341" si="1261">BH343</f>
        <v>8020449.5120158931</v>
      </c>
      <c r="BI341" s="5">
        <f t="shared" si="1152"/>
        <v>5884784.1053681066</v>
      </c>
    </row>
    <row r="342" spans="1:64" s="11" customFormat="1" x14ac:dyDescent="0.25">
      <c r="A342" s="8" t="s">
        <v>684</v>
      </c>
      <c r="B342" s="8" t="s">
        <v>685</v>
      </c>
      <c r="C342" s="8" t="s">
        <v>499</v>
      </c>
      <c r="D342" s="8"/>
      <c r="E342" s="8"/>
      <c r="F342" s="37">
        <f>VLOOKUP(A342,[1]Sheet1!$A$6:$C$740,3,FALSE)</f>
        <v>3620243.3945780001</v>
      </c>
      <c r="G342" s="8"/>
      <c r="H342" s="9"/>
      <c r="I342" s="9">
        <f>LTFUND1516BL</f>
        <v>6188549.2392969998</v>
      </c>
      <c r="J342" s="9"/>
      <c r="K342" s="9">
        <f t="shared" si="1110"/>
        <v>487334.98431199999</v>
      </c>
      <c r="L342" s="9">
        <f t="shared" si="1118"/>
        <v>487334.98431199999</v>
      </c>
      <c r="M342" s="9"/>
      <c r="N342" s="9"/>
      <c r="O342" s="9"/>
      <c r="P342" s="9"/>
      <c r="Q342" s="9">
        <f>HPF1516BL</f>
        <v>20753.128850000001</v>
      </c>
      <c r="R342" s="9"/>
      <c r="S342" s="9"/>
      <c r="T342" s="10">
        <f t="shared" si="1182"/>
        <v>6696637.3524589995</v>
      </c>
      <c r="U342" s="9"/>
      <c r="V342" s="9"/>
      <c r="W342" s="9">
        <f>LTFUND1516RSG</f>
        <v>4491811.5440729996</v>
      </c>
      <c r="X342" s="9"/>
      <c r="Y342" s="9">
        <f t="shared" si="1111"/>
        <v>677087.67705499998</v>
      </c>
      <c r="Z342" s="9">
        <f t="shared" si="1192"/>
        <v>677087.67705499998</v>
      </c>
      <c r="AA342" s="9"/>
      <c r="AB342" s="9"/>
      <c r="AC342" s="9">
        <f>HPF1516RSG</f>
        <v>28309.240919</v>
      </c>
      <c r="AD342" s="9"/>
      <c r="AE342" s="9"/>
      <c r="AF342" s="9"/>
      <c r="AG342" s="9"/>
      <c r="AH342" s="9"/>
      <c r="AI342" s="9"/>
      <c r="AJ342" s="9"/>
      <c r="AK342" s="9"/>
      <c r="AL342" s="9">
        <f>F342/F341*AK341</f>
        <v>686882.41332110669</v>
      </c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>
        <f t="shared" si="1153"/>
        <v>693.23</v>
      </c>
      <c r="AY342" s="10">
        <f t="shared" si="1188"/>
        <v>5884784.1053681066</v>
      </c>
      <c r="AZ342" s="10">
        <f t="shared" si="1189"/>
        <v>12581421.457827106</v>
      </c>
      <c r="BA342" s="26">
        <f>VLOOKUP(A342,[7]Sheet1!$A$1:$P$742,16,FALSE)</f>
        <v>12581421.457828</v>
      </c>
      <c r="BB342" s="26" t="b">
        <f t="shared" si="1193"/>
        <v>1</v>
      </c>
      <c r="BC342" s="9"/>
      <c r="BD342" s="9">
        <f>I342+L342+Q342</f>
        <v>6696637.3524589995</v>
      </c>
      <c r="BE342" s="9"/>
      <c r="BF342" s="9"/>
      <c r="BG342" s="9"/>
      <c r="BH342" s="9"/>
      <c r="BI342" s="9">
        <f>W342+Z342+AC342+AH342+AI342+AL342+AN342+AX342</f>
        <v>5884784.1053681066</v>
      </c>
      <c r="BJ342" s="9"/>
      <c r="BK342" s="9"/>
      <c r="BL342" s="9"/>
    </row>
    <row r="343" spans="1:64" s="15" customFormat="1" x14ac:dyDescent="0.25">
      <c r="A343" s="12" t="s">
        <v>686</v>
      </c>
      <c r="B343" s="12" t="s">
        <v>687</v>
      </c>
      <c r="C343" s="12" t="s">
        <v>499</v>
      </c>
      <c r="D343" s="12"/>
      <c r="E343" s="12"/>
      <c r="F343" s="38">
        <f>VLOOKUP(A343,[1]Sheet1!$A$6:$C$740,3,FALSE)</f>
        <v>815830.465447</v>
      </c>
      <c r="G343" s="12"/>
      <c r="H343" s="13">
        <f>UTFUND1516BL</f>
        <v>1214835.004071</v>
      </c>
      <c r="I343" s="13"/>
      <c r="J343" s="13"/>
      <c r="K343" s="13">
        <f t="shared" si="1110"/>
        <v>327180.08123800001</v>
      </c>
      <c r="L343" s="13">
        <f t="shared" si="1118"/>
        <v>327180.08123800001</v>
      </c>
      <c r="M343" s="13">
        <f>EIF1516BL</f>
        <v>1629321.244255</v>
      </c>
      <c r="N343" s="13"/>
      <c r="O343" s="13"/>
      <c r="P343" s="13"/>
      <c r="Q343" s="13"/>
      <c r="R343" s="13">
        <f>LLFA1516BL</f>
        <v>49599.977952000001</v>
      </c>
      <c r="S343" s="13">
        <f>LDHR1516BL</f>
        <v>2899255.6819469999</v>
      </c>
      <c r="T343" s="14">
        <f t="shared" si="1182"/>
        <v>6120191.9894629996</v>
      </c>
      <c r="U343" s="13">
        <f>LWP1516RSG</f>
        <v>69396.097804999998</v>
      </c>
      <c r="V343" s="13">
        <f>UTFUND1516RSG</f>
        <v>920517.37228000001</v>
      </c>
      <c r="W343" s="13"/>
      <c r="X343" s="13"/>
      <c r="Y343" s="13">
        <f t="shared" si="1111"/>
        <v>454573.56503400003</v>
      </c>
      <c r="Z343" s="13">
        <f t="shared" si="1192"/>
        <v>454573.56503400003</v>
      </c>
      <c r="AA343" s="13">
        <f>EIF1516RSG</f>
        <v>1669023.367942</v>
      </c>
      <c r="AB343" s="13"/>
      <c r="AC343" s="13"/>
      <c r="AD343" s="13">
        <f>LLFA1516RSG</f>
        <v>67659.084738000005</v>
      </c>
      <c r="AE343" s="13">
        <f>LDHR1516RSG</f>
        <v>4125824.8896010001</v>
      </c>
      <c r="AF343" s="13"/>
      <c r="AG343" s="13"/>
      <c r="AH343" s="13"/>
      <c r="AI343" s="13"/>
      <c r="AJ343" s="13">
        <f t="shared" si="1198"/>
        <v>-54491</v>
      </c>
      <c r="AK343" s="13"/>
      <c r="AL343" s="13">
        <f>F343/F341*AK341</f>
        <v>154790.58667889336</v>
      </c>
      <c r="AM343" s="13"/>
      <c r="AN343" s="13"/>
      <c r="AO343" s="13"/>
      <c r="AP343" s="13">
        <f t="shared" ref="AP343" si="1262">AO341</f>
        <v>307278</v>
      </c>
      <c r="AQ343" s="13"/>
      <c r="AR343" s="13">
        <f t="shared" ref="AR343" si="1263">AQ341</f>
        <v>274350</v>
      </c>
      <c r="AS343" s="13"/>
      <c r="AT343" s="13">
        <f t="shared" ref="AT343" si="1264">AS341</f>
        <v>22295</v>
      </c>
      <c r="AU343" s="13"/>
      <c r="AV343" s="13">
        <f t="shared" ref="AV343" si="1265">AU341</f>
        <v>9232.5479369999994</v>
      </c>
      <c r="AW343" s="13"/>
      <c r="AX343" s="13"/>
      <c r="AY343" s="14">
        <f t="shared" si="1188"/>
        <v>8020449.5120158941</v>
      </c>
      <c r="AZ343" s="14">
        <f t="shared" si="1189"/>
        <v>14140641.501478894</v>
      </c>
      <c r="BA343" s="26">
        <f>VLOOKUP(A343,[7]Sheet1!$A$1:$P$742,16,FALSE)</f>
        <v>14208504.353543</v>
      </c>
      <c r="BB343" s="26" t="b">
        <f t="shared" si="1193"/>
        <v>0</v>
      </c>
      <c r="BC343" s="13">
        <f>H343+L343+M343+R343+S343</f>
        <v>6120191.9894629996</v>
      </c>
      <c r="BD343" s="13"/>
      <c r="BE343" s="13"/>
      <c r="BF343" s="13"/>
      <c r="BG343" s="13"/>
      <c r="BH343" s="13">
        <f>U343+V343+Z343+AA343+AD343+AE343+AH343+AI343+AJ343+AL343+AN343+AP343+AR343+AT343+AV343</f>
        <v>8020449.5120158931</v>
      </c>
      <c r="BI343" s="13"/>
      <c r="BJ343" s="13"/>
      <c r="BK343" s="13"/>
      <c r="BL343" s="13"/>
    </row>
    <row r="344" spans="1:64" x14ac:dyDescent="0.25">
      <c r="A344" s="1" t="s">
        <v>688</v>
      </c>
      <c r="B344" s="1" t="s">
        <v>689</v>
      </c>
      <c r="C344" s="1"/>
      <c r="D344" s="1" t="s">
        <v>499</v>
      </c>
      <c r="E344" s="1"/>
      <c r="F344" s="4">
        <f>VLOOKUP(A344,[1]Sheet1!$A$6:$C$740,3,FALSE)</f>
        <v>77303112.504745007</v>
      </c>
      <c r="G344" s="1"/>
      <c r="H344" s="5">
        <f>UTFUND1516BL</f>
        <v>26175732.055854999</v>
      </c>
      <c r="I344" s="5">
        <f>LTFUND1516BL</f>
        <v>5804846.869798</v>
      </c>
      <c r="K344" s="5">
        <f t="shared" si="1110"/>
        <v>636376.01837599999</v>
      </c>
      <c r="L344" s="5">
        <f t="shared" si="1118"/>
        <v>636376.01837599999</v>
      </c>
      <c r="M344" s="5">
        <f>EIF1516BL</f>
        <v>3154134.7155399998</v>
      </c>
      <c r="Q344" s="5">
        <f>HPF1516BL</f>
        <v>87278.113505000001</v>
      </c>
      <c r="R344" s="5">
        <f>LLFA1516BL</f>
        <v>49184.915374999997</v>
      </c>
      <c r="S344" s="5">
        <f>LDHR1516BL</f>
        <v>2222592.4446589998</v>
      </c>
      <c r="T344" s="6">
        <f t="shared" si="1182"/>
        <v>38130145.133107997</v>
      </c>
      <c r="U344" s="5">
        <f>LWP1516RSG</f>
        <v>596478.31401600002</v>
      </c>
      <c r="V344" s="5">
        <f>UTFUND1516RSG</f>
        <v>20732928.284097001</v>
      </c>
      <c r="W344" s="5">
        <f>LTFUND1516RSG</f>
        <v>4213310.2885840004</v>
      </c>
      <c r="Y344" s="5">
        <f t="shared" si="1111"/>
        <v>884160.53410199995</v>
      </c>
      <c r="Z344" s="5">
        <f t="shared" si="1192"/>
        <v>884160.53410199995</v>
      </c>
      <c r="AA344" s="5">
        <f>EIF1516RSG</f>
        <v>3230992.3929579998</v>
      </c>
      <c r="AC344" s="5">
        <f>HPF1516RSG</f>
        <v>119055.645055</v>
      </c>
      <c r="AD344" s="5">
        <f>LLFA1516RSG</f>
        <v>67092.899929000007</v>
      </c>
      <c r="AE344" s="5">
        <f>LDHR1516RSG</f>
        <v>3162890.1461550002</v>
      </c>
      <c r="AG344" s="5">
        <f>CTFREEZE21516RSG</f>
        <v>1311878</v>
      </c>
      <c r="AH344" s="5">
        <f t="shared" ref="AH344:AH346" si="1266">AG344</f>
        <v>1311878</v>
      </c>
      <c r="AK344" s="5">
        <f>VLOOKUP(A344,[2]CTF1516!$A$1:$C$235,3,FALSE)</f>
        <v>676761</v>
      </c>
      <c r="AL344" s="5">
        <f t="shared" ref="AL344" si="1267">SUM(AL345:AL346)</f>
        <v>676761</v>
      </c>
      <c r="AO344" s="5">
        <f>VLOOKUP(A344,[3]careact_v3!$A$1:$D$154,4,FALSE)</f>
        <v>607276</v>
      </c>
      <c r="AP344" s="5">
        <f t="shared" ref="AP344" si="1268">AO344</f>
        <v>607276</v>
      </c>
      <c r="AQ344" s="5">
        <f>VLOOKUP(A344,[3]careact_v3!$A$1:$D$154,3,FALSE)</f>
        <v>352438</v>
      </c>
      <c r="AR344" s="5">
        <f t="shared" ref="AR344" si="1269">AQ344</f>
        <v>352438</v>
      </c>
      <c r="AS344" s="5">
        <f>VLOOKUP(A344,[4]FWMA!$A$1:$C$153,3,FALSE)</f>
        <v>20127</v>
      </c>
      <c r="AT344" s="5">
        <f t="shared" ref="AT344" si="1270">AS344</f>
        <v>20127</v>
      </c>
      <c r="AU344" s="5">
        <f>VLOOKUP(A344,[5]SUDS2!$A$1:$C$153,3,FALSE)</f>
        <v>9232.5479369999994</v>
      </c>
      <c r="AV344" s="5">
        <f t="shared" ref="AV344" si="1271">AU344</f>
        <v>9232.5479369999994</v>
      </c>
      <c r="AW344" s="5">
        <f>VLOOKUP(A344,[6]COFA!$A$1:$C$327,3,FALSE)</f>
        <v>693.23</v>
      </c>
      <c r="AX344" s="5">
        <f t="shared" si="1148"/>
        <v>693.23</v>
      </c>
      <c r="AY344" s="6">
        <f t="shared" si="1188"/>
        <v>35985314.282832995</v>
      </c>
      <c r="AZ344" s="6">
        <f t="shared" si="1189"/>
        <v>74115459.415941</v>
      </c>
      <c r="BA344" s="26">
        <f>VLOOKUP(A344,[7]Sheet1!$A$1:$P$742,16,FALSE)</f>
        <v>74183322.268002003</v>
      </c>
      <c r="BB344" s="26" t="b">
        <f t="shared" si="1193"/>
        <v>0</v>
      </c>
      <c r="BC344" s="5">
        <f t="shared" ref="BC344" si="1272">BC346</f>
        <v>32131597.524786998</v>
      </c>
      <c r="BD344" s="5">
        <f t="shared" si="1150"/>
        <v>5998547.6083209999</v>
      </c>
      <c r="BH344" s="5">
        <f t="shared" ref="BH344" si="1273">BH346</f>
        <v>31166505.566970699</v>
      </c>
      <c r="BI344" s="5">
        <f t="shared" si="1152"/>
        <v>4818808.7158623012</v>
      </c>
    </row>
    <row r="345" spans="1:64" s="11" customFormat="1" x14ac:dyDescent="0.25">
      <c r="A345" s="8" t="s">
        <v>690</v>
      </c>
      <c r="B345" s="8" t="s">
        <v>691</v>
      </c>
      <c r="C345" s="8" t="s">
        <v>499</v>
      </c>
      <c r="D345" s="8"/>
      <c r="E345" s="8"/>
      <c r="F345" s="37">
        <f>VLOOKUP(A345,[1]Sheet1!$A$6:$C$740,3,FALSE)</f>
        <v>13134560.19658</v>
      </c>
      <c r="G345" s="8"/>
      <c r="H345" s="9"/>
      <c r="I345" s="9">
        <f>LTFUND1516BL</f>
        <v>5804846.869798</v>
      </c>
      <c r="J345" s="9"/>
      <c r="K345" s="9">
        <f t="shared" si="1110"/>
        <v>106422.62501800001</v>
      </c>
      <c r="L345" s="9">
        <f t="shared" si="1118"/>
        <v>106422.62501800001</v>
      </c>
      <c r="M345" s="9"/>
      <c r="N345" s="9"/>
      <c r="O345" s="9"/>
      <c r="P345" s="9"/>
      <c r="Q345" s="9">
        <f>HPF1516BL</f>
        <v>87278.113505000001</v>
      </c>
      <c r="R345" s="9"/>
      <c r="S345" s="9"/>
      <c r="T345" s="10">
        <f t="shared" si="1182"/>
        <v>5998547.6083209999</v>
      </c>
      <c r="U345" s="9"/>
      <c r="V345" s="9"/>
      <c r="W345" s="9">
        <f>LTFUND1516RSG</f>
        <v>4213310.2885840004</v>
      </c>
      <c r="X345" s="9"/>
      <c r="Y345" s="9">
        <f t="shared" si="1111"/>
        <v>147860.19940899999</v>
      </c>
      <c r="Z345" s="9">
        <f t="shared" si="1192"/>
        <v>147860.19940899999</v>
      </c>
      <c r="AA345" s="9"/>
      <c r="AB345" s="9"/>
      <c r="AC345" s="9">
        <f>HPF1516RSG</f>
        <v>119055.645055</v>
      </c>
      <c r="AD345" s="9"/>
      <c r="AE345" s="9"/>
      <c r="AF345" s="9"/>
      <c r="AG345" s="9">
        <f>CTFREEZE21516RSG</f>
        <v>222900.993288</v>
      </c>
      <c r="AH345" s="9">
        <f t="shared" si="1266"/>
        <v>222900.993288</v>
      </c>
      <c r="AI345" s="9"/>
      <c r="AJ345" s="9"/>
      <c r="AK345" s="9"/>
      <c r="AL345" s="9">
        <f>F345/F344*AK344</f>
        <v>114988.35952630053</v>
      </c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>
        <f t="shared" si="1153"/>
        <v>693.23</v>
      </c>
      <c r="AY345" s="10">
        <f t="shared" si="1188"/>
        <v>4818808.7158623012</v>
      </c>
      <c r="AZ345" s="10">
        <f t="shared" si="1189"/>
        <v>10817356.3241833</v>
      </c>
      <c r="BA345" s="26">
        <f>VLOOKUP(A345,[7]Sheet1!$A$1:$P$742,16,FALSE)</f>
        <v>10817356.324182</v>
      </c>
      <c r="BB345" s="26" t="b">
        <f t="shared" si="1193"/>
        <v>1</v>
      </c>
      <c r="BC345" s="9"/>
      <c r="BD345" s="9">
        <f>I345+L345+Q345</f>
        <v>5998547.6083209999</v>
      </c>
      <c r="BE345" s="9"/>
      <c r="BF345" s="9"/>
      <c r="BG345" s="9"/>
      <c r="BH345" s="9"/>
      <c r="BI345" s="9">
        <f>W345+Z345+AC345+AH345+AI345+AL345+AN345+AX345</f>
        <v>4818808.7158623012</v>
      </c>
      <c r="BJ345" s="9"/>
      <c r="BK345" s="9"/>
      <c r="BL345" s="9"/>
    </row>
    <row r="346" spans="1:64" s="15" customFormat="1" x14ac:dyDescent="0.25">
      <c r="A346" s="12" t="s">
        <v>692</v>
      </c>
      <c r="B346" s="12" t="s">
        <v>693</v>
      </c>
      <c r="C346" s="12" t="s">
        <v>499</v>
      </c>
      <c r="D346" s="12"/>
      <c r="E346" s="12"/>
      <c r="F346" s="38">
        <f>VLOOKUP(A346,[1]Sheet1!$A$6:$C$740,3,FALSE)</f>
        <v>64168552.308164999</v>
      </c>
      <c r="G346" s="12"/>
      <c r="H346" s="13">
        <f>UTFUND1516BL</f>
        <v>26175732.055854999</v>
      </c>
      <c r="I346" s="13"/>
      <c r="J346" s="13"/>
      <c r="K346" s="13">
        <f t="shared" si="1110"/>
        <v>529953.39335799997</v>
      </c>
      <c r="L346" s="13">
        <f t="shared" si="1118"/>
        <v>529953.39335799997</v>
      </c>
      <c r="M346" s="13">
        <f>EIF1516BL</f>
        <v>3154134.7155399998</v>
      </c>
      <c r="N346" s="13"/>
      <c r="O346" s="13"/>
      <c r="P346" s="13"/>
      <c r="Q346" s="13"/>
      <c r="R346" s="13">
        <f>LLFA1516BL</f>
        <v>49184.915374999997</v>
      </c>
      <c r="S346" s="13">
        <f>LDHR1516BL</f>
        <v>2222592.4446589998</v>
      </c>
      <c r="T346" s="14">
        <f t="shared" si="1182"/>
        <v>32131597.524786998</v>
      </c>
      <c r="U346" s="13">
        <f>LWP1516RSG</f>
        <v>596478.31401600002</v>
      </c>
      <c r="V346" s="13">
        <f>UTFUND1516RSG</f>
        <v>20732928.284097001</v>
      </c>
      <c r="W346" s="13"/>
      <c r="X346" s="13"/>
      <c r="Y346" s="13">
        <f t="shared" si="1111"/>
        <v>736300.33469299995</v>
      </c>
      <c r="Z346" s="13">
        <f t="shared" si="1192"/>
        <v>736300.33469299995</v>
      </c>
      <c r="AA346" s="13">
        <f>EIF1516RSG</f>
        <v>3230992.3929579998</v>
      </c>
      <c r="AB346" s="13"/>
      <c r="AC346" s="13"/>
      <c r="AD346" s="13">
        <f>LLFA1516RSG</f>
        <v>67092.899929000007</v>
      </c>
      <c r="AE346" s="13">
        <f>LDHR1516RSG</f>
        <v>3162890.1461550002</v>
      </c>
      <c r="AF346" s="13"/>
      <c r="AG346" s="13">
        <f>CTFREEZE21516RSG</f>
        <v>1088977.0067119999</v>
      </c>
      <c r="AH346" s="13">
        <f t="shared" si="1266"/>
        <v>1088977.0067119999</v>
      </c>
      <c r="AI346" s="13"/>
      <c r="AJ346" s="13"/>
      <c r="AK346" s="13"/>
      <c r="AL346" s="13">
        <f>F346/F344*AK344</f>
        <v>561772.64047369943</v>
      </c>
      <c r="AM346" s="13"/>
      <c r="AN346" s="13"/>
      <c r="AO346" s="13"/>
      <c r="AP346" s="13">
        <f t="shared" ref="AP346" si="1274">AO344</f>
        <v>607276</v>
      </c>
      <c r="AQ346" s="13"/>
      <c r="AR346" s="13">
        <f t="shared" ref="AR346" si="1275">AQ344</f>
        <v>352438</v>
      </c>
      <c r="AS346" s="13"/>
      <c r="AT346" s="13">
        <f t="shared" ref="AT346" si="1276">AS344</f>
        <v>20127</v>
      </c>
      <c r="AU346" s="13"/>
      <c r="AV346" s="13">
        <f t="shared" ref="AV346" si="1277">AU344</f>
        <v>9232.5479369999994</v>
      </c>
      <c r="AW346" s="13"/>
      <c r="AX346" s="13"/>
      <c r="AY346" s="14">
        <f t="shared" si="1188"/>
        <v>31166505.566970702</v>
      </c>
      <c r="AZ346" s="14">
        <f t="shared" si="1189"/>
        <v>63298103.0917577</v>
      </c>
      <c r="BA346" s="26">
        <f>VLOOKUP(A346,[7]Sheet1!$A$1:$P$742,16,FALSE)</f>
        <v>63365965.94382</v>
      </c>
      <c r="BB346" s="26" t="b">
        <f t="shared" si="1193"/>
        <v>0</v>
      </c>
      <c r="BC346" s="13">
        <f>H346+L346+M346+R346+S346</f>
        <v>32131597.524786998</v>
      </c>
      <c r="BD346" s="13"/>
      <c r="BE346" s="13"/>
      <c r="BF346" s="13"/>
      <c r="BG346" s="13"/>
      <c r="BH346" s="13">
        <f>U346+V346+Z346+AA346+AD346+AE346+AH346+AI346+AJ346+AL346+AN346+AP346+AR346+AT346+AV346</f>
        <v>31166505.566970699</v>
      </c>
      <c r="BI346" s="13"/>
      <c r="BJ346" s="13"/>
      <c r="BK346" s="13"/>
      <c r="BL346" s="13"/>
    </row>
    <row r="347" spans="1:64" x14ac:dyDescent="0.25">
      <c r="A347" s="1" t="s">
        <v>694</v>
      </c>
      <c r="B347" s="1" t="s">
        <v>695</v>
      </c>
      <c r="C347" s="1"/>
      <c r="D347" s="1" t="s">
        <v>499</v>
      </c>
      <c r="E347" s="1"/>
      <c r="F347" s="4">
        <f>VLOOKUP(A347,[1]Sheet1!$A$6:$C$740,3,FALSE)</f>
        <v>57679751.633105002</v>
      </c>
      <c r="G347" s="1"/>
      <c r="H347" s="5">
        <f>UTFUND1516BL</f>
        <v>23443340.841081999</v>
      </c>
      <c r="I347" s="5">
        <f>LTFUND1516BL</f>
        <v>4183721.2116200002</v>
      </c>
      <c r="K347" s="5">
        <f t="shared" si="1110"/>
        <v>451050.16268100002</v>
      </c>
      <c r="L347" s="5">
        <f t="shared" si="1118"/>
        <v>451050.16268100002</v>
      </c>
      <c r="M347" s="5">
        <f>EIF1516BL</f>
        <v>2711570.5731589999</v>
      </c>
      <c r="Q347" s="5">
        <f>HPF1516BL</f>
        <v>20753.128850000001</v>
      </c>
      <c r="R347" s="5">
        <f>LLFA1516BL</f>
        <v>47981.233902</v>
      </c>
      <c r="S347" s="5">
        <f>LDHR1516BL</f>
        <v>1910123.375188</v>
      </c>
      <c r="T347" s="6">
        <f t="shared" si="1182"/>
        <v>32768540.526481997</v>
      </c>
      <c r="U347" s="5">
        <f>LWP1516RSG</f>
        <v>583798.21155999997</v>
      </c>
      <c r="V347" s="5">
        <f>UTFUND1516RSG</f>
        <v>18519107.783603001</v>
      </c>
      <c r="W347" s="5">
        <f>LTFUND1516RSG</f>
        <v>3036654.716457</v>
      </c>
      <c r="Y347" s="5">
        <f t="shared" si="1111"/>
        <v>626674.70367700001</v>
      </c>
      <c r="Z347" s="5">
        <f t="shared" si="1192"/>
        <v>626674.70367700001</v>
      </c>
      <c r="AA347" s="5">
        <f>EIF1516RSG</f>
        <v>2777644.1670929999</v>
      </c>
      <c r="AC347" s="5">
        <f>HPF1516RSG</f>
        <v>28309.240919</v>
      </c>
      <c r="AD347" s="5">
        <f>LLFA1516RSG</f>
        <v>65450.963981000001</v>
      </c>
      <c r="AE347" s="5">
        <f>LDHR1516RSG</f>
        <v>2718226.8237439999</v>
      </c>
      <c r="AJ347" s="5">
        <f t="shared" si="1198"/>
        <v>-94458</v>
      </c>
      <c r="AO347" s="5">
        <f>VLOOKUP(A347,[3]careact_v3!$A$1:$D$154,4,FALSE)</f>
        <v>489037</v>
      </c>
      <c r="AP347" s="5">
        <f t="shared" ref="AP347" si="1278">AO347</f>
        <v>489037</v>
      </c>
      <c r="AQ347" s="5">
        <f>VLOOKUP(A347,[3]careact_v3!$A$1:$D$154,3,FALSE)</f>
        <v>277373</v>
      </c>
      <c r="AR347" s="5">
        <f t="shared" ref="AR347" si="1279">AQ347</f>
        <v>277373</v>
      </c>
      <c r="AS347" s="5">
        <f>VLOOKUP(A347,[4]FWMA!$A$1:$C$153,3,FALSE)</f>
        <v>13346</v>
      </c>
      <c r="AT347" s="5">
        <f t="shared" ref="AT347" si="1280">AS347</f>
        <v>13346</v>
      </c>
      <c r="AU347" s="5">
        <f>VLOOKUP(A347,[5]SUDS2!$A$1:$C$153,3,FALSE)</f>
        <v>9232.5479369999994</v>
      </c>
      <c r="AV347" s="5">
        <f t="shared" ref="AV347" si="1281">AU347</f>
        <v>9232.5479369999994</v>
      </c>
      <c r="AW347" s="5">
        <f>VLOOKUP(A347,[6]COFA!$A$1:$C$327,3,FALSE)</f>
        <v>693.23</v>
      </c>
      <c r="AX347" s="5">
        <f t="shared" si="1148"/>
        <v>693.23</v>
      </c>
      <c r="AY347" s="6">
        <f t="shared" si="1188"/>
        <v>29051090.388971001</v>
      </c>
      <c r="AZ347" s="6">
        <f t="shared" si="1189"/>
        <v>61819630.915453002</v>
      </c>
      <c r="BA347" s="26">
        <f>VLOOKUP(A347,[7]Sheet1!$A$1:$P$742,16,FALSE)</f>
        <v>61887493.767516002</v>
      </c>
      <c r="BB347" s="26" t="b">
        <f t="shared" si="1193"/>
        <v>0</v>
      </c>
      <c r="BC347" s="5">
        <f t="shared" ref="BC347" si="1282">BC349</f>
        <v>28500421.755354002</v>
      </c>
      <c r="BD347" s="5">
        <f t="shared" si="1150"/>
        <v>4268118.7711279998</v>
      </c>
      <c r="BH347" s="5">
        <f t="shared" ref="BH347" si="1283">BH349</f>
        <v>25897007.660439</v>
      </c>
      <c r="BI347" s="5">
        <f t="shared" si="1152"/>
        <v>3154082.7285310002</v>
      </c>
    </row>
    <row r="348" spans="1:64" s="11" customFormat="1" x14ac:dyDescent="0.25">
      <c r="A348" s="8" t="s">
        <v>696</v>
      </c>
      <c r="B348" s="8" t="s">
        <v>697</v>
      </c>
      <c r="C348" s="8" t="s">
        <v>499</v>
      </c>
      <c r="D348" s="8"/>
      <c r="E348" s="8"/>
      <c r="F348" s="37">
        <f>VLOOKUP(A348,[1]Sheet1!$A$6:$C$740,3,FALSE)</f>
        <v>8253003.2488369998</v>
      </c>
      <c r="G348" s="8"/>
      <c r="H348" s="9"/>
      <c r="I348" s="9">
        <f>LTFUND1516BL</f>
        <v>4183721.2116200002</v>
      </c>
      <c r="J348" s="9"/>
      <c r="K348" s="9">
        <f t="shared" si="1110"/>
        <v>63644.430657999997</v>
      </c>
      <c r="L348" s="9">
        <f t="shared" si="1118"/>
        <v>63644.430657999997</v>
      </c>
      <c r="M348" s="9"/>
      <c r="N348" s="9"/>
      <c r="O348" s="9"/>
      <c r="P348" s="9"/>
      <c r="Q348" s="9">
        <f>HPF1516BL</f>
        <v>20753.128850000001</v>
      </c>
      <c r="R348" s="9"/>
      <c r="S348" s="9"/>
      <c r="T348" s="10">
        <f t="shared" si="1182"/>
        <v>4268118.7711279998</v>
      </c>
      <c r="U348" s="9"/>
      <c r="V348" s="9"/>
      <c r="W348" s="9">
        <f>LTFUND1516RSG</f>
        <v>3036654.716457</v>
      </c>
      <c r="X348" s="9"/>
      <c r="Y348" s="9">
        <f t="shared" si="1111"/>
        <v>88425.541154999999</v>
      </c>
      <c r="Z348" s="9">
        <f t="shared" si="1192"/>
        <v>88425.541154999999</v>
      </c>
      <c r="AA348" s="9"/>
      <c r="AB348" s="9"/>
      <c r="AC348" s="9">
        <f>HPF1516RSG</f>
        <v>28309.240919</v>
      </c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>
        <f t="shared" si="1153"/>
        <v>693.23</v>
      </c>
      <c r="AY348" s="10">
        <f t="shared" si="1188"/>
        <v>3154082.7285310002</v>
      </c>
      <c r="AZ348" s="10">
        <f t="shared" si="1189"/>
        <v>7422201.499659</v>
      </c>
      <c r="BA348" s="26">
        <f>VLOOKUP(A348,[7]Sheet1!$A$1:$P$742,16,FALSE)</f>
        <v>7422201.4996600002</v>
      </c>
      <c r="BB348" s="26" t="b">
        <f t="shared" si="1193"/>
        <v>1</v>
      </c>
      <c r="BC348" s="9"/>
      <c r="BD348" s="9">
        <f>I348+L348+Q348</f>
        <v>4268118.7711279998</v>
      </c>
      <c r="BE348" s="9"/>
      <c r="BF348" s="9"/>
      <c r="BG348" s="9"/>
      <c r="BH348" s="9"/>
      <c r="BI348" s="9">
        <f>W348+Z348+AC348+AH348+AI348+AL348+AN348+AX348</f>
        <v>3154082.7285310002</v>
      </c>
      <c r="BJ348" s="9"/>
      <c r="BK348" s="9"/>
      <c r="BL348" s="9"/>
    </row>
    <row r="349" spans="1:64" s="15" customFormat="1" x14ac:dyDescent="0.25">
      <c r="A349" s="12" t="s">
        <v>698</v>
      </c>
      <c r="B349" s="12" t="s">
        <v>699</v>
      </c>
      <c r="C349" s="12" t="s">
        <v>499</v>
      </c>
      <c r="D349" s="12"/>
      <c r="E349" s="12"/>
      <c r="F349" s="38">
        <f>VLOOKUP(A349,[1]Sheet1!$A$6:$C$740,3,FALSE)</f>
        <v>49426748.384267002</v>
      </c>
      <c r="G349" s="12"/>
      <c r="H349" s="13">
        <f>UTFUND1516BL</f>
        <v>23443340.841081999</v>
      </c>
      <c r="I349" s="13"/>
      <c r="J349" s="13"/>
      <c r="K349" s="13">
        <f t="shared" si="1110"/>
        <v>387405.73202300002</v>
      </c>
      <c r="L349" s="13">
        <f t="shared" si="1118"/>
        <v>387405.73202300002</v>
      </c>
      <c r="M349" s="13">
        <f>EIF1516BL</f>
        <v>2711570.5731589999</v>
      </c>
      <c r="N349" s="13"/>
      <c r="O349" s="13"/>
      <c r="P349" s="13"/>
      <c r="Q349" s="13"/>
      <c r="R349" s="13">
        <f>LLFA1516BL</f>
        <v>47981.233902</v>
      </c>
      <c r="S349" s="13">
        <f>LDHR1516BL</f>
        <v>1910123.375188</v>
      </c>
      <c r="T349" s="14">
        <f t="shared" si="1182"/>
        <v>28500421.755354002</v>
      </c>
      <c r="U349" s="13">
        <f>LWP1516RSG</f>
        <v>583798.21155999997</v>
      </c>
      <c r="V349" s="13">
        <f>UTFUND1516RSG</f>
        <v>18519107.783603001</v>
      </c>
      <c r="W349" s="13"/>
      <c r="X349" s="13"/>
      <c r="Y349" s="13">
        <f t="shared" si="1111"/>
        <v>538249.16252100002</v>
      </c>
      <c r="Z349" s="13">
        <f t="shared" si="1192"/>
        <v>538249.16252100002</v>
      </c>
      <c r="AA349" s="13">
        <f>EIF1516RSG</f>
        <v>2777644.1670929999</v>
      </c>
      <c r="AB349" s="13"/>
      <c r="AC349" s="13"/>
      <c r="AD349" s="13">
        <f>LLFA1516RSG</f>
        <v>65450.963981000001</v>
      </c>
      <c r="AE349" s="13">
        <f>LDHR1516RSG</f>
        <v>2718226.8237439999</v>
      </c>
      <c r="AF349" s="13"/>
      <c r="AG349" s="13"/>
      <c r="AH349" s="13"/>
      <c r="AI349" s="13"/>
      <c r="AJ349" s="13">
        <f t="shared" si="1198"/>
        <v>-94458</v>
      </c>
      <c r="AK349" s="13"/>
      <c r="AL349" s="13"/>
      <c r="AM349" s="13"/>
      <c r="AN349" s="13"/>
      <c r="AO349" s="13"/>
      <c r="AP349" s="13">
        <f t="shared" ref="AP349" si="1284">AO347</f>
        <v>489037</v>
      </c>
      <c r="AQ349" s="13"/>
      <c r="AR349" s="13">
        <f t="shared" ref="AR349" si="1285">AQ347</f>
        <v>277373</v>
      </c>
      <c r="AS349" s="13"/>
      <c r="AT349" s="13">
        <f t="shared" ref="AT349" si="1286">AS347</f>
        <v>13346</v>
      </c>
      <c r="AU349" s="13"/>
      <c r="AV349" s="13">
        <f t="shared" ref="AV349" si="1287">AU347</f>
        <v>9232.5479369999994</v>
      </c>
      <c r="AW349" s="13"/>
      <c r="AX349" s="13"/>
      <c r="AY349" s="14">
        <f t="shared" si="1188"/>
        <v>25897007.660439</v>
      </c>
      <c r="AZ349" s="14">
        <f t="shared" si="1189"/>
        <v>54397429.415793002</v>
      </c>
      <c r="BA349" s="26">
        <f>VLOOKUP(A349,[7]Sheet1!$A$1:$P$742,16,FALSE)</f>
        <v>54465292.267856002</v>
      </c>
      <c r="BB349" s="26" t="b">
        <f t="shared" si="1193"/>
        <v>0</v>
      </c>
      <c r="BC349" s="13">
        <f>H349+L349+M349+R349+S349</f>
        <v>28500421.755354002</v>
      </c>
      <c r="BD349" s="13"/>
      <c r="BE349" s="13"/>
      <c r="BF349" s="13"/>
      <c r="BG349" s="13"/>
      <c r="BH349" s="13">
        <f>U349+V349+Z349+AA349+AD349+AE349+AH349+AI349+AJ349+AL349+AN349+AP349+AR349+AT349+AV349</f>
        <v>25897007.660439</v>
      </c>
      <c r="BI349" s="13"/>
      <c r="BJ349" s="13"/>
      <c r="BK349" s="13"/>
      <c r="BL349" s="13"/>
    </row>
    <row r="350" spans="1:64" x14ac:dyDescent="0.25">
      <c r="A350" s="1" t="s">
        <v>700</v>
      </c>
      <c r="B350" s="1" t="s">
        <v>701</v>
      </c>
      <c r="C350" s="1"/>
      <c r="D350" s="1" t="s">
        <v>499</v>
      </c>
      <c r="E350" s="1"/>
      <c r="F350" s="4">
        <f>VLOOKUP(A350,[1]Sheet1!$A$6:$C$740,3,FALSE)</f>
        <v>49383563.762319997</v>
      </c>
      <c r="G350" s="1"/>
      <c r="H350" s="5">
        <f>UTFUND1516BL</f>
        <v>18160475.293161999</v>
      </c>
      <c r="I350" s="5">
        <f>LTFUND1516BL</f>
        <v>4715606.8401380004</v>
      </c>
      <c r="K350" s="5">
        <f t="shared" si="1110"/>
        <v>827460.86732700001</v>
      </c>
      <c r="L350" s="5">
        <f t="shared" si="1118"/>
        <v>827460.86732700001</v>
      </c>
      <c r="M350" s="5">
        <f>EIF1516BL</f>
        <v>2544255.6312040002</v>
      </c>
      <c r="Q350" s="5">
        <f>HPF1516BL</f>
        <v>46831.510563000003</v>
      </c>
      <c r="R350" s="5">
        <f>LLFA1516BL</f>
        <v>51509.265806000003</v>
      </c>
      <c r="S350" s="5">
        <f>LDHR1516BL</f>
        <v>2089776.155581</v>
      </c>
      <c r="T350" s="6">
        <f t="shared" si="1182"/>
        <v>28435915.563781001</v>
      </c>
      <c r="U350" s="5">
        <f>LWP1516RSG</f>
        <v>496587.77825799998</v>
      </c>
      <c r="V350" s="5">
        <f>UTFUND1516RSG</f>
        <v>14301552.75574</v>
      </c>
      <c r="W350" s="5">
        <f>LTFUND1516RSG</f>
        <v>3422711.2725129998</v>
      </c>
      <c r="Y350" s="5">
        <f t="shared" si="1111"/>
        <v>1149647.725996</v>
      </c>
      <c r="Z350" s="5">
        <f t="shared" si="1192"/>
        <v>1149647.725996</v>
      </c>
      <c r="AA350" s="5">
        <f>EIF1516RSG</f>
        <v>2606252.2154359999</v>
      </c>
      <c r="AC350" s="5">
        <f>HPF1516RSG</f>
        <v>63882.633057999999</v>
      </c>
      <c r="AD350" s="5">
        <f>LLFA1516RSG</f>
        <v>70263.534862</v>
      </c>
      <c r="AE350" s="5">
        <f>LDHR1516RSG</f>
        <v>2973884.1351859998</v>
      </c>
      <c r="AJ350" s="5">
        <f t="shared" si="1198"/>
        <v>-152537</v>
      </c>
      <c r="AO350" s="5">
        <f>VLOOKUP(A350,[3]careact_v3!$A$1:$D$154,4,FALSE)</f>
        <v>630289</v>
      </c>
      <c r="AP350" s="5">
        <f t="shared" ref="AP350" si="1288">AO350</f>
        <v>630289</v>
      </c>
      <c r="AQ350" s="5">
        <f>VLOOKUP(A350,[3]careact_v3!$A$1:$D$154,3,FALSE)</f>
        <v>453746</v>
      </c>
      <c r="AR350" s="5">
        <f t="shared" ref="AR350" si="1289">AQ350</f>
        <v>453746</v>
      </c>
      <c r="AS350" s="5">
        <f>VLOOKUP(A350,[4]FWMA!$A$1:$C$153,3,FALSE)</f>
        <v>32991</v>
      </c>
      <c r="AT350" s="5">
        <f t="shared" ref="AT350" si="1290">AS350</f>
        <v>32991</v>
      </c>
      <c r="AU350" s="5">
        <f>VLOOKUP(A350,[5]SUDS2!$A$1:$C$153,3,FALSE)</f>
        <v>9232.5479369999994</v>
      </c>
      <c r="AV350" s="5">
        <f t="shared" ref="AV350" si="1291">AU350</f>
        <v>9232.5479369999994</v>
      </c>
      <c r="AW350" s="5">
        <f>VLOOKUP(A350,[6]COFA!$A$1:$C$327,3,FALSE)</f>
        <v>693.23</v>
      </c>
      <c r="AX350" s="5">
        <f t="shared" si="1148"/>
        <v>693.23</v>
      </c>
      <c r="AY350" s="6">
        <f t="shared" si="1188"/>
        <v>26059196.828985997</v>
      </c>
      <c r="AZ350" s="6">
        <f t="shared" si="1189"/>
        <v>54495112.392766997</v>
      </c>
      <c r="BA350" s="26">
        <f>VLOOKUP(A350,[7]Sheet1!$A$1:$P$742,16,FALSE)</f>
        <v>54562975.244829997</v>
      </c>
      <c r="BB350" s="26" t="b">
        <f t="shared" si="1193"/>
        <v>0</v>
      </c>
      <c r="BC350" s="5">
        <f t="shared" ref="BC350" si="1292">BC352</f>
        <v>23507347.663079001</v>
      </c>
      <c r="BD350" s="5">
        <f t="shared" si="1150"/>
        <v>4928567.9007020006</v>
      </c>
      <c r="BH350" s="5">
        <f t="shared" ref="BH350" si="1293">BH352</f>
        <v>22341094.597594999</v>
      </c>
      <c r="BI350" s="5">
        <f t="shared" si="1152"/>
        <v>3718102.2313909996</v>
      </c>
    </row>
    <row r="351" spans="1:64" s="11" customFormat="1" x14ac:dyDescent="0.25">
      <c r="A351" s="8" t="s">
        <v>702</v>
      </c>
      <c r="B351" s="8" t="s">
        <v>703</v>
      </c>
      <c r="C351" s="8" t="s">
        <v>499</v>
      </c>
      <c r="D351" s="8"/>
      <c r="E351" s="8"/>
      <c r="F351" s="37">
        <f>VLOOKUP(A351,[1]Sheet1!$A$6:$C$740,3,FALSE)</f>
        <v>9485535.7957559992</v>
      </c>
      <c r="G351" s="8"/>
      <c r="H351" s="9"/>
      <c r="I351" s="9">
        <f>LTFUND1516BL</f>
        <v>4715606.8401380004</v>
      </c>
      <c r="J351" s="9"/>
      <c r="K351" s="9">
        <f t="shared" si="1110"/>
        <v>166129.550001</v>
      </c>
      <c r="L351" s="9">
        <f t="shared" si="1118"/>
        <v>166129.550001</v>
      </c>
      <c r="M351" s="9"/>
      <c r="N351" s="9"/>
      <c r="O351" s="9"/>
      <c r="P351" s="9"/>
      <c r="Q351" s="9">
        <f>HPF1516BL</f>
        <v>46831.510563000003</v>
      </c>
      <c r="R351" s="9"/>
      <c r="S351" s="9"/>
      <c r="T351" s="10">
        <f t="shared" si="1182"/>
        <v>4928567.9007020006</v>
      </c>
      <c r="U351" s="9"/>
      <c r="V351" s="9"/>
      <c r="W351" s="9">
        <f>LTFUND1516RSG</f>
        <v>3422711.2725129998</v>
      </c>
      <c r="X351" s="9"/>
      <c r="Y351" s="9">
        <f t="shared" si="1111"/>
        <v>230815.09581999999</v>
      </c>
      <c r="Z351" s="9">
        <f t="shared" si="1192"/>
        <v>230815.09581999999</v>
      </c>
      <c r="AA351" s="9"/>
      <c r="AB351" s="9"/>
      <c r="AC351" s="9">
        <f>HPF1516RSG</f>
        <v>63882.633057999999</v>
      </c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>
        <f t="shared" si="1153"/>
        <v>693.23</v>
      </c>
      <c r="AY351" s="10">
        <f t="shared" si="1188"/>
        <v>3718102.2313909996</v>
      </c>
      <c r="AZ351" s="10">
        <f t="shared" si="1189"/>
        <v>8646670.1320930012</v>
      </c>
      <c r="BA351" s="26">
        <f>VLOOKUP(A351,[7]Sheet1!$A$1:$P$742,16,FALSE)</f>
        <v>8646670.1320920009</v>
      </c>
      <c r="BB351" s="26" t="b">
        <f t="shared" si="1193"/>
        <v>1</v>
      </c>
      <c r="BC351" s="9"/>
      <c r="BD351" s="9">
        <f>I351+L351+Q351</f>
        <v>4928567.9007020006</v>
      </c>
      <c r="BE351" s="9"/>
      <c r="BF351" s="9"/>
      <c r="BG351" s="9"/>
      <c r="BH351" s="9"/>
      <c r="BI351" s="9">
        <f>W351+Z351+AC351+AH351+AI351+AL351+AN351+AX351</f>
        <v>3718102.2313909996</v>
      </c>
      <c r="BJ351" s="9"/>
      <c r="BK351" s="9"/>
      <c r="BL351" s="9"/>
    </row>
    <row r="352" spans="1:64" s="15" customFormat="1" x14ac:dyDescent="0.25">
      <c r="A352" s="12" t="s">
        <v>704</v>
      </c>
      <c r="B352" s="12" t="s">
        <v>705</v>
      </c>
      <c r="C352" s="12" t="s">
        <v>499</v>
      </c>
      <c r="D352" s="12"/>
      <c r="E352" s="12"/>
      <c r="F352" s="38">
        <f>VLOOKUP(A352,[1]Sheet1!$A$6:$C$740,3,FALSE)</f>
        <v>39898027.966564</v>
      </c>
      <c r="G352" s="12"/>
      <c r="H352" s="13">
        <f>UTFUND1516BL</f>
        <v>18160475.293161999</v>
      </c>
      <c r="I352" s="13"/>
      <c r="J352" s="13"/>
      <c r="K352" s="13">
        <f t="shared" si="1110"/>
        <v>661331.31732599996</v>
      </c>
      <c r="L352" s="13">
        <f t="shared" si="1118"/>
        <v>661331.31732599996</v>
      </c>
      <c r="M352" s="13">
        <f>EIF1516BL</f>
        <v>2544255.6312040002</v>
      </c>
      <c r="N352" s="13"/>
      <c r="O352" s="13"/>
      <c r="P352" s="13"/>
      <c r="Q352" s="13"/>
      <c r="R352" s="13">
        <f>LLFA1516BL</f>
        <v>51509.265806000003</v>
      </c>
      <c r="S352" s="13">
        <f>LDHR1516BL</f>
        <v>2089776.155581</v>
      </c>
      <c r="T352" s="14">
        <f t="shared" si="1182"/>
        <v>23507347.663078997</v>
      </c>
      <c r="U352" s="13">
        <f>LWP1516RSG</f>
        <v>496587.77825799998</v>
      </c>
      <c r="V352" s="13">
        <f>UTFUND1516RSG</f>
        <v>14301552.75574</v>
      </c>
      <c r="W352" s="13"/>
      <c r="X352" s="13"/>
      <c r="Y352" s="13">
        <f t="shared" si="1111"/>
        <v>918832.63017599995</v>
      </c>
      <c r="Z352" s="13">
        <f t="shared" si="1192"/>
        <v>918832.63017599995</v>
      </c>
      <c r="AA352" s="13">
        <f>EIF1516RSG</f>
        <v>2606252.2154359999</v>
      </c>
      <c r="AB352" s="13"/>
      <c r="AC352" s="13"/>
      <c r="AD352" s="13">
        <f>LLFA1516RSG</f>
        <v>70263.534862</v>
      </c>
      <c r="AE352" s="13">
        <f>LDHR1516RSG</f>
        <v>2973884.1351859998</v>
      </c>
      <c r="AF352" s="13"/>
      <c r="AG352" s="13"/>
      <c r="AH352" s="13"/>
      <c r="AI352" s="13"/>
      <c r="AJ352" s="13">
        <f t="shared" si="1198"/>
        <v>-152537</v>
      </c>
      <c r="AK352" s="13"/>
      <c r="AL352" s="13"/>
      <c r="AM352" s="13"/>
      <c r="AN352" s="13"/>
      <c r="AO352" s="13"/>
      <c r="AP352" s="13">
        <f t="shared" ref="AP352" si="1294">AO350</f>
        <v>630289</v>
      </c>
      <c r="AQ352" s="13"/>
      <c r="AR352" s="13">
        <f t="shared" ref="AR352" si="1295">AQ350</f>
        <v>453746</v>
      </c>
      <c r="AS352" s="13"/>
      <c r="AT352" s="13">
        <f t="shared" ref="AT352" si="1296">AS350</f>
        <v>32991</v>
      </c>
      <c r="AU352" s="13"/>
      <c r="AV352" s="13">
        <f t="shared" ref="AV352" si="1297">AU350</f>
        <v>9232.5479369999994</v>
      </c>
      <c r="AW352" s="13"/>
      <c r="AX352" s="13"/>
      <c r="AY352" s="14">
        <f t="shared" si="1188"/>
        <v>22341094.597594999</v>
      </c>
      <c r="AZ352" s="14">
        <f t="shared" si="1189"/>
        <v>45848442.260674</v>
      </c>
      <c r="BA352" s="26">
        <f>VLOOKUP(A352,[7]Sheet1!$A$1:$P$742,16,FALSE)</f>
        <v>45916305.112737</v>
      </c>
      <c r="BB352" s="26" t="b">
        <f t="shared" si="1193"/>
        <v>0</v>
      </c>
      <c r="BC352" s="13">
        <f>H352+L352+M352+R352+S352</f>
        <v>23507347.663079001</v>
      </c>
      <c r="BD352" s="13"/>
      <c r="BE352" s="13"/>
      <c r="BF352" s="13"/>
      <c r="BG352" s="13"/>
      <c r="BH352" s="13">
        <f>U352+V352+Z352+AA352+AD352+AE352+AH352+AI352+AJ352+AL352+AN352+AP352+AR352+AT352+AV352</f>
        <v>22341094.597594999</v>
      </c>
      <c r="BI352" s="13"/>
      <c r="BJ352" s="13"/>
      <c r="BK352" s="13"/>
      <c r="BL352" s="13"/>
    </row>
    <row r="353" spans="1:64" x14ac:dyDescent="0.25">
      <c r="A353" s="1" t="s">
        <v>706</v>
      </c>
      <c r="B353" s="1" t="s">
        <v>707</v>
      </c>
      <c r="C353" s="1"/>
      <c r="D353" s="1" t="s">
        <v>499</v>
      </c>
      <c r="E353" s="1"/>
      <c r="F353" s="4">
        <f>VLOOKUP(A353,[1]Sheet1!$A$6:$C$740,3,FALSE)</f>
        <v>105529866.514751</v>
      </c>
      <c r="G353" s="1"/>
      <c r="H353" s="5">
        <f>UTFUND1516BL</f>
        <v>39259029.121702999</v>
      </c>
      <c r="I353" s="5">
        <f>LTFUND1516BL</f>
        <v>7858730.7994510001</v>
      </c>
      <c r="K353" s="5">
        <f t="shared" si="1110"/>
        <v>995339.56759800005</v>
      </c>
      <c r="L353" s="5">
        <f t="shared" si="1118"/>
        <v>995339.56759800005</v>
      </c>
      <c r="M353" s="5">
        <f>EIF1516BL</f>
        <v>3520407.4491380001</v>
      </c>
      <c r="Q353" s="5">
        <f>HPF1516BL</f>
        <v>229872.86183499999</v>
      </c>
      <c r="R353" s="5">
        <f>LLFA1516BL</f>
        <v>49724.496724999997</v>
      </c>
      <c r="S353" s="5">
        <f>LDHR1516BL</f>
        <v>1032733.800348</v>
      </c>
      <c r="T353" s="6">
        <f t="shared" si="1182"/>
        <v>52945838.096798003</v>
      </c>
      <c r="U353" s="5">
        <f>LWP1516RSG</f>
        <v>789498.06969200005</v>
      </c>
      <c r="V353" s="5">
        <f>UTFUND1516RSG</f>
        <v>31200888.789294001</v>
      </c>
      <c r="W353" s="5">
        <f>LTFUND1516RSG</f>
        <v>5704073.178022</v>
      </c>
      <c r="Y353" s="5">
        <f t="shared" si="1111"/>
        <v>1382893.0353870001</v>
      </c>
      <c r="Z353" s="5">
        <f t="shared" si="1192"/>
        <v>1382893.0353870001</v>
      </c>
      <c r="AA353" s="5">
        <f>EIF1516RSG</f>
        <v>3606190.1960749999</v>
      </c>
      <c r="AC353" s="5">
        <f>HPF1516RSG</f>
        <v>313568.43940999999</v>
      </c>
      <c r="AD353" s="5">
        <f>LLFA1516RSG</f>
        <v>67828.940180999998</v>
      </c>
      <c r="AE353" s="5">
        <f>LDHR1516RSG</f>
        <v>1469645.759199</v>
      </c>
      <c r="AJ353" s="5">
        <f t="shared" si="1198"/>
        <v>-141102</v>
      </c>
      <c r="AO353" s="5">
        <f>VLOOKUP(A353,[3]careact_v3!$A$1:$D$154,4,FALSE)</f>
        <v>982543</v>
      </c>
      <c r="AP353" s="5">
        <f t="shared" ref="AP353" si="1298">AO353</f>
        <v>982543</v>
      </c>
      <c r="AQ353" s="5">
        <f>VLOOKUP(A353,[3]careact_v3!$A$1:$D$154,3,FALSE)</f>
        <v>578749</v>
      </c>
      <c r="AR353" s="5">
        <f t="shared" ref="AR353" si="1299">AQ353</f>
        <v>578749</v>
      </c>
      <c r="AS353" s="5">
        <f>VLOOKUP(A353,[4]FWMA!$A$1:$C$153,3,FALSE)</f>
        <v>22977</v>
      </c>
      <c r="AT353" s="5">
        <f t="shared" ref="AT353" si="1300">AS353</f>
        <v>22977</v>
      </c>
      <c r="AU353" s="5">
        <f>VLOOKUP(A353,[5]SUDS2!$A$1:$C$153,3,FALSE)</f>
        <v>18465.095870000001</v>
      </c>
      <c r="AV353" s="5">
        <f t="shared" ref="AV353" si="1301">AU353</f>
        <v>18465.095870000001</v>
      </c>
      <c r="AW353" s="5">
        <f>VLOOKUP(A353,[6]COFA!$A$1:$C$327,3,FALSE)</f>
        <v>693.23</v>
      </c>
      <c r="AX353" s="5">
        <f t="shared" si="1148"/>
        <v>693.23</v>
      </c>
      <c r="AY353" s="6">
        <f t="shared" si="1188"/>
        <v>45996911.733130001</v>
      </c>
      <c r="AZ353" s="6">
        <f t="shared" si="1189"/>
        <v>98942749.829928011</v>
      </c>
      <c r="BA353" s="26">
        <f>VLOOKUP(A353,[7]Sheet1!$A$1:$P$742,16,FALSE)</f>
        <v>99025626.484057993</v>
      </c>
      <c r="BB353" s="26" t="b">
        <f t="shared" si="1193"/>
        <v>0</v>
      </c>
      <c r="BC353" s="5">
        <f t="shared" ref="BC353" si="1302">BC355</f>
        <v>44694804.424356997</v>
      </c>
      <c r="BD353" s="5">
        <f t="shared" si="1150"/>
        <v>8251033.6724399999</v>
      </c>
      <c r="BH353" s="5">
        <f t="shared" ref="BH353" si="1303">BH355</f>
        <v>39752901.811105005</v>
      </c>
      <c r="BI353" s="5">
        <f t="shared" si="1152"/>
        <v>6244009.9220250007</v>
      </c>
    </row>
    <row r="354" spans="1:64" s="11" customFormat="1" x14ac:dyDescent="0.25">
      <c r="A354" s="8" t="s">
        <v>708</v>
      </c>
      <c r="B354" s="8" t="s">
        <v>709</v>
      </c>
      <c r="C354" s="8" t="s">
        <v>499</v>
      </c>
      <c r="D354" s="8"/>
      <c r="E354" s="8"/>
      <c r="F354" s="37">
        <f>VLOOKUP(A354,[1]Sheet1!$A$6:$C$740,3,FALSE)</f>
        <v>16556138.866954001</v>
      </c>
      <c r="G354" s="8"/>
      <c r="H354" s="9"/>
      <c r="I354" s="9">
        <f>LTFUND1516BL</f>
        <v>7858730.7994510001</v>
      </c>
      <c r="J354" s="9"/>
      <c r="K354" s="9">
        <f t="shared" si="1110"/>
        <v>162430.01115400001</v>
      </c>
      <c r="L354" s="9">
        <f t="shared" si="1118"/>
        <v>162430.01115400001</v>
      </c>
      <c r="M354" s="9"/>
      <c r="N354" s="9"/>
      <c r="O354" s="9"/>
      <c r="P354" s="9"/>
      <c r="Q354" s="9">
        <f>HPF1516BL</f>
        <v>229872.86183499999</v>
      </c>
      <c r="R354" s="9"/>
      <c r="S354" s="9"/>
      <c r="T354" s="10">
        <f t="shared" si="1182"/>
        <v>8251033.6724399999</v>
      </c>
      <c r="U354" s="9"/>
      <c r="V354" s="9"/>
      <c r="W354" s="9">
        <f>LTFUND1516RSG</f>
        <v>5704073.178022</v>
      </c>
      <c r="X354" s="9"/>
      <c r="Y354" s="9">
        <f t="shared" si="1111"/>
        <v>225675.074593</v>
      </c>
      <c r="Z354" s="9">
        <f t="shared" si="1192"/>
        <v>225675.074593</v>
      </c>
      <c r="AA354" s="9"/>
      <c r="AB354" s="9"/>
      <c r="AC354" s="9">
        <f>HPF1516RSG</f>
        <v>313568.43940999999</v>
      </c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>
        <f t="shared" si="1153"/>
        <v>693.23</v>
      </c>
      <c r="AY354" s="10">
        <f t="shared" si="1188"/>
        <v>6244009.9220250007</v>
      </c>
      <c r="AZ354" s="10">
        <f t="shared" si="1189"/>
        <v>14495043.594465001</v>
      </c>
      <c r="BA354" s="26">
        <f>VLOOKUP(A354,[7]Sheet1!$A$1:$P$742,16,FALSE)</f>
        <v>14495043.594465001</v>
      </c>
      <c r="BB354" s="26" t="b">
        <f t="shared" si="1193"/>
        <v>1</v>
      </c>
      <c r="BC354" s="9"/>
      <c r="BD354" s="9">
        <f>I354+L354+Q354</f>
        <v>8251033.6724399999</v>
      </c>
      <c r="BE354" s="9"/>
      <c r="BF354" s="9"/>
      <c r="BG354" s="9"/>
      <c r="BH354" s="9"/>
      <c r="BI354" s="9">
        <f>W354+Z354+AC354+AH354+AI354+AL354+AN354+AX354</f>
        <v>6244009.9220250007</v>
      </c>
      <c r="BJ354" s="9"/>
      <c r="BK354" s="9"/>
      <c r="BL354" s="9"/>
    </row>
    <row r="355" spans="1:64" s="15" customFormat="1" x14ac:dyDescent="0.25">
      <c r="A355" s="12" t="s">
        <v>710</v>
      </c>
      <c r="B355" s="12" t="s">
        <v>711</v>
      </c>
      <c r="C355" s="12" t="s">
        <v>499</v>
      </c>
      <c r="D355" s="12"/>
      <c r="E355" s="12"/>
      <c r="F355" s="38">
        <f>VLOOKUP(A355,[1]Sheet1!$A$6:$C$740,3,FALSE)</f>
        <v>88973727.647798002</v>
      </c>
      <c r="G355" s="12"/>
      <c r="H355" s="13">
        <f>UTFUND1516BL</f>
        <v>39259029.121702999</v>
      </c>
      <c r="I355" s="13"/>
      <c r="J355" s="13"/>
      <c r="K355" s="13">
        <f t="shared" si="1110"/>
        <v>832909.55644299998</v>
      </c>
      <c r="L355" s="13">
        <f t="shared" si="1118"/>
        <v>832909.55644299998</v>
      </c>
      <c r="M355" s="13">
        <f>EIF1516BL</f>
        <v>3520407.4491380001</v>
      </c>
      <c r="N355" s="13"/>
      <c r="O355" s="13"/>
      <c r="P355" s="13"/>
      <c r="Q355" s="13"/>
      <c r="R355" s="13">
        <f>LLFA1516BL</f>
        <v>49724.496724999997</v>
      </c>
      <c r="S355" s="13">
        <f>LDHR1516BL</f>
        <v>1032733.800348</v>
      </c>
      <c r="T355" s="14">
        <f t="shared" si="1182"/>
        <v>44694804.424356997</v>
      </c>
      <c r="U355" s="13">
        <f>LWP1516RSG</f>
        <v>789498.06969200005</v>
      </c>
      <c r="V355" s="13">
        <f>UTFUND1516RSG</f>
        <v>31200888.789294001</v>
      </c>
      <c r="W355" s="13"/>
      <c r="X355" s="13"/>
      <c r="Y355" s="13">
        <f t="shared" si="1111"/>
        <v>1157217.960794</v>
      </c>
      <c r="Z355" s="13">
        <f t="shared" si="1192"/>
        <v>1157217.960794</v>
      </c>
      <c r="AA355" s="13">
        <f>EIF1516RSG</f>
        <v>3606190.1960749999</v>
      </c>
      <c r="AB355" s="13"/>
      <c r="AC355" s="13"/>
      <c r="AD355" s="13">
        <f>LLFA1516RSG</f>
        <v>67828.940180999998</v>
      </c>
      <c r="AE355" s="13">
        <f>LDHR1516RSG</f>
        <v>1469645.759199</v>
      </c>
      <c r="AF355" s="13"/>
      <c r="AG355" s="13"/>
      <c r="AH355" s="13"/>
      <c r="AI355" s="13"/>
      <c r="AJ355" s="13">
        <f t="shared" si="1198"/>
        <v>-141102</v>
      </c>
      <c r="AK355" s="13"/>
      <c r="AL355" s="13"/>
      <c r="AM355" s="13"/>
      <c r="AN355" s="13"/>
      <c r="AO355" s="13"/>
      <c r="AP355" s="13">
        <f t="shared" ref="AP355" si="1304">AO353</f>
        <v>982543</v>
      </c>
      <c r="AQ355" s="13"/>
      <c r="AR355" s="13">
        <f t="shared" ref="AR355" si="1305">AQ353</f>
        <v>578749</v>
      </c>
      <c r="AS355" s="13"/>
      <c r="AT355" s="13">
        <f t="shared" ref="AT355" si="1306">AS353</f>
        <v>22977</v>
      </c>
      <c r="AU355" s="13"/>
      <c r="AV355" s="13">
        <f t="shared" ref="AV355" si="1307">AU353</f>
        <v>18465.095870000001</v>
      </c>
      <c r="AW355" s="13"/>
      <c r="AX355" s="13"/>
      <c r="AY355" s="14">
        <f t="shared" si="1188"/>
        <v>39752901.811105005</v>
      </c>
      <c r="AZ355" s="14">
        <f t="shared" si="1189"/>
        <v>84447706.23546201</v>
      </c>
      <c r="BA355" s="26">
        <f>VLOOKUP(A355,[7]Sheet1!$A$1:$P$742,16,FALSE)</f>
        <v>84530582.889593005</v>
      </c>
      <c r="BB355" s="26" t="b">
        <f t="shared" si="1193"/>
        <v>0</v>
      </c>
      <c r="BC355" s="13">
        <f>H355+L355+M355+R355+S355</f>
        <v>44694804.424356997</v>
      </c>
      <c r="BD355" s="13"/>
      <c r="BE355" s="13"/>
      <c r="BF355" s="13"/>
      <c r="BG355" s="13"/>
      <c r="BH355" s="13">
        <f>U355+V355+Z355+AA355+AD355+AE355+AH355+AI355+AJ355+AL355+AN355+AP355+AR355+AT355+AV355</f>
        <v>39752901.811105005</v>
      </c>
      <c r="BI355" s="13"/>
      <c r="BJ355" s="13"/>
      <c r="BK355" s="13"/>
      <c r="BL355" s="13"/>
    </row>
    <row r="356" spans="1:64" x14ac:dyDescent="0.25">
      <c r="A356" s="1" t="s">
        <v>712</v>
      </c>
      <c r="B356" s="1" t="s">
        <v>713</v>
      </c>
      <c r="C356" s="1"/>
      <c r="D356" s="1" t="s">
        <v>499</v>
      </c>
      <c r="E356" s="1"/>
      <c r="F356" s="4">
        <f>VLOOKUP(A356,[1]Sheet1!$A$6:$C$740,3,FALSE)</f>
        <v>58128492.355068997</v>
      </c>
      <c r="G356" s="1"/>
      <c r="H356" s="5">
        <f>UTFUND1516BL</f>
        <v>23291145.177606001</v>
      </c>
      <c r="I356" s="5">
        <f>LTFUND1516BL</f>
        <v>3673751.9415859999</v>
      </c>
      <c r="K356" s="5">
        <f t="shared" si="1110"/>
        <v>638896.27834399999</v>
      </c>
      <c r="L356" s="5">
        <f t="shared" si="1118"/>
        <v>638896.27834399999</v>
      </c>
      <c r="M356" s="5">
        <f>EIF1516BL</f>
        <v>1838974.5968569999</v>
      </c>
      <c r="Q356" s="5">
        <f>HPF1516BL</f>
        <v>27639.847128000001</v>
      </c>
      <c r="R356" s="5">
        <f>LLFA1516BL</f>
        <v>49641.484210000002</v>
      </c>
      <c r="S356" s="5">
        <f>LDHR1516BL</f>
        <v>14381.088168</v>
      </c>
      <c r="T356" s="6">
        <f t="shared" si="1182"/>
        <v>29534430.413899001</v>
      </c>
      <c r="U356" s="5">
        <f>LWP1516RSG</f>
        <v>496998.12537700002</v>
      </c>
      <c r="V356" s="5">
        <f>UTFUND1516RSG</f>
        <v>18481890.586073998</v>
      </c>
      <c r="W356" s="5">
        <f>LTFUND1516RSG</f>
        <v>2666505.6288950001</v>
      </c>
      <c r="Y356" s="5">
        <f t="shared" si="1111"/>
        <v>887662.10288300004</v>
      </c>
      <c r="Z356" s="5">
        <f t="shared" si="1192"/>
        <v>887662.10288300004</v>
      </c>
      <c r="AA356" s="5">
        <f>EIF1516RSG</f>
        <v>1883785.402067</v>
      </c>
      <c r="AC356" s="5">
        <f>HPF1516RSG</f>
        <v>37703.379426</v>
      </c>
      <c r="AD356" s="5">
        <f>LLFA1516RSG</f>
        <v>67715.703219000003</v>
      </c>
      <c r="AE356" s="5">
        <f>LDHR1516RSG</f>
        <v>20465.201421000002</v>
      </c>
      <c r="AG356" s="5">
        <f t="shared" ref="AG356:AG364" si="1308">CTFREEZE21516RSG</f>
        <v>1268580</v>
      </c>
      <c r="AH356" s="5">
        <f t="shared" ref="AH356:AH364" si="1309">AG356</f>
        <v>1268580</v>
      </c>
      <c r="AJ356" s="5">
        <f t="shared" si="1198"/>
        <v>-111696</v>
      </c>
      <c r="AK356" s="5">
        <f>VLOOKUP(A356,[2]CTF1516!$A$1:$C$235,3,FALSE)</f>
        <v>635576</v>
      </c>
      <c r="AL356" s="5">
        <f>SUM(AL357:AL358)</f>
        <v>635576</v>
      </c>
      <c r="AO356" s="5">
        <f>VLOOKUP(A356,[3]careact_v3!$A$1:$D$154,4,FALSE)</f>
        <v>633995</v>
      </c>
      <c r="AP356" s="5">
        <f t="shared" ref="AP356" si="1310">AO356</f>
        <v>633995</v>
      </c>
      <c r="AQ356" s="5">
        <f>VLOOKUP(A356,[3]careact_v3!$A$1:$D$154,3,FALSE)</f>
        <v>468028</v>
      </c>
      <c r="AR356" s="5">
        <f t="shared" ref="AR356" si="1311">AQ356</f>
        <v>468028</v>
      </c>
      <c r="AS356" s="5">
        <f>VLOOKUP(A356,[4]FWMA!$A$1:$C$153,3,FALSE)</f>
        <v>22727</v>
      </c>
      <c r="AT356" s="5">
        <f t="shared" ref="AT356" si="1312">AS356</f>
        <v>22727</v>
      </c>
      <c r="AU356" s="5">
        <f>VLOOKUP(A356,[5]SUDS2!$A$1:$C$153,3,FALSE)</f>
        <v>9232.5479369999994</v>
      </c>
      <c r="AV356" s="5">
        <f t="shared" ref="AV356" si="1313">AU356</f>
        <v>9232.5479369999994</v>
      </c>
      <c r="AW356" s="5">
        <f>VLOOKUP(A356,[6]COFA!$A$1:$C$327,3,FALSE)</f>
        <v>693.23</v>
      </c>
      <c r="AX356" s="5">
        <f t="shared" si="1148"/>
        <v>693.23</v>
      </c>
      <c r="AY356" s="6">
        <f t="shared" si="1188"/>
        <v>27469861.907298997</v>
      </c>
      <c r="AZ356" s="6">
        <f t="shared" si="1189"/>
        <v>57004292.321198002</v>
      </c>
      <c r="BA356" s="26">
        <f>VLOOKUP(A356,[7]Sheet1!$A$1:$P$742,16,FALSE)</f>
        <v>57072155.173260003</v>
      </c>
      <c r="BB356" s="26" t="b">
        <f t="shared" si="1193"/>
        <v>0</v>
      </c>
      <c r="BC356" s="5">
        <f t="shared" ref="BC356" si="1314">BC358</f>
        <v>25743402.272123002</v>
      </c>
      <c r="BD356" s="5">
        <f t="shared" si="1150"/>
        <v>3791028.1417760001</v>
      </c>
      <c r="BH356" s="5">
        <f t="shared" ref="BH356" si="1315">BH358</f>
        <v>24402446.397406667</v>
      </c>
      <c r="BI356" s="5">
        <f t="shared" si="1152"/>
        <v>3067415.5098923263</v>
      </c>
    </row>
    <row r="357" spans="1:64" s="11" customFormat="1" x14ac:dyDescent="0.25">
      <c r="A357" s="8" t="s">
        <v>714</v>
      </c>
      <c r="B357" s="8" t="s">
        <v>715</v>
      </c>
      <c r="C357" s="8" t="s">
        <v>499</v>
      </c>
      <c r="D357" s="8"/>
      <c r="E357" s="8"/>
      <c r="F357" s="37">
        <f>VLOOKUP(A357,[1]Sheet1!$A$6:$C$740,3,FALSE)</f>
        <v>7264714.7708930001</v>
      </c>
      <c r="G357" s="8"/>
      <c r="H357" s="9"/>
      <c r="I357" s="9">
        <f>LTFUND1516BL</f>
        <v>3673751.9415859999</v>
      </c>
      <c r="J357" s="9"/>
      <c r="K357" s="9">
        <f t="shared" si="1110"/>
        <v>89636.353061999995</v>
      </c>
      <c r="L357" s="9">
        <f t="shared" si="1118"/>
        <v>89636.353061999995</v>
      </c>
      <c r="M357" s="9"/>
      <c r="N357" s="9"/>
      <c r="O357" s="9"/>
      <c r="P357" s="9"/>
      <c r="Q357" s="9">
        <f>HPF1516BL</f>
        <v>27639.847128000001</v>
      </c>
      <c r="R357" s="9"/>
      <c r="S357" s="9"/>
      <c r="T357" s="10">
        <f t="shared" si="1182"/>
        <v>3791028.1417760001</v>
      </c>
      <c r="U357" s="9"/>
      <c r="V357" s="9"/>
      <c r="W357" s="9">
        <f>LTFUND1516RSG</f>
        <v>2666505.6288950001</v>
      </c>
      <c r="X357" s="9"/>
      <c r="Y357" s="9">
        <f t="shared" si="1111"/>
        <v>124537.888779</v>
      </c>
      <c r="Z357" s="9">
        <f t="shared" si="1192"/>
        <v>124537.888779</v>
      </c>
      <c r="AA357" s="9"/>
      <c r="AB357" s="9"/>
      <c r="AC357" s="9">
        <f>HPF1516RSG</f>
        <v>37703.379426</v>
      </c>
      <c r="AD357" s="9"/>
      <c r="AE357" s="9"/>
      <c r="AF357" s="9"/>
      <c r="AG357" s="9">
        <f t="shared" si="1308"/>
        <v>158543.10839200002</v>
      </c>
      <c r="AH357" s="9">
        <f t="shared" si="1309"/>
        <v>158543.10839200002</v>
      </c>
      <c r="AI357" s="9"/>
      <c r="AJ357" s="9"/>
      <c r="AK357" s="9"/>
      <c r="AL357" s="9">
        <f>F357/F356*AK356</f>
        <v>79432.274400325943</v>
      </c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>
        <f t="shared" si="1153"/>
        <v>693.23</v>
      </c>
      <c r="AY357" s="10">
        <f t="shared" si="1188"/>
        <v>3067415.5098923263</v>
      </c>
      <c r="AZ357" s="10">
        <f t="shared" si="1189"/>
        <v>6858443.6516683269</v>
      </c>
      <c r="BA357" s="26">
        <f>VLOOKUP(A357,[7]Sheet1!$A$1:$P$742,16,FALSE)</f>
        <v>6858443.6516669998</v>
      </c>
      <c r="BB357" s="26" t="b">
        <f t="shared" si="1193"/>
        <v>1</v>
      </c>
      <c r="BC357" s="9"/>
      <c r="BD357" s="9">
        <f>I357+L357+Q357</f>
        <v>3791028.1417760001</v>
      </c>
      <c r="BE357" s="9"/>
      <c r="BF357" s="9"/>
      <c r="BG357" s="9"/>
      <c r="BH357" s="9"/>
      <c r="BI357" s="9">
        <f>W357+Z357+AC357+AH357+AI357+AL357+AN357+AX357</f>
        <v>3067415.5098923263</v>
      </c>
      <c r="BJ357" s="9"/>
      <c r="BK357" s="9"/>
      <c r="BL357" s="9"/>
    </row>
    <row r="358" spans="1:64" s="15" customFormat="1" x14ac:dyDescent="0.25">
      <c r="A358" s="12" t="s">
        <v>716</v>
      </c>
      <c r="B358" s="12" t="s">
        <v>717</v>
      </c>
      <c r="C358" s="12" t="s">
        <v>499</v>
      </c>
      <c r="D358" s="12"/>
      <c r="E358" s="12"/>
      <c r="F358" s="38">
        <f>VLOOKUP(A358,[1]Sheet1!$A$6:$C$740,3,FALSE)</f>
        <v>50863777.584175996</v>
      </c>
      <c r="G358" s="12"/>
      <c r="H358" s="13">
        <f>UTFUND1516BL</f>
        <v>23291145.177606001</v>
      </c>
      <c r="I358" s="13"/>
      <c r="J358" s="13"/>
      <c r="K358" s="13">
        <f t="shared" si="1110"/>
        <v>549259.92528199998</v>
      </c>
      <c r="L358" s="13">
        <f t="shared" si="1118"/>
        <v>549259.92528199998</v>
      </c>
      <c r="M358" s="13">
        <f>EIF1516BL</f>
        <v>1838974.5968569999</v>
      </c>
      <c r="N358" s="13"/>
      <c r="O358" s="13"/>
      <c r="P358" s="13"/>
      <c r="Q358" s="13"/>
      <c r="R358" s="13">
        <f>LLFA1516BL</f>
        <v>49641.484210000002</v>
      </c>
      <c r="S358" s="13">
        <f>LDHR1516BL</f>
        <v>14381.088168</v>
      </c>
      <c r="T358" s="14">
        <f t="shared" si="1182"/>
        <v>25743402.272123002</v>
      </c>
      <c r="U358" s="13">
        <f>LWP1516RSG</f>
        <v>496998.12537700002</v>
      </c>
      <c r="V358" s="13">
        <f>UTFUND1516RSG</f>
        <v>18481890.586073998</v>
      </c>
      <c r="W358" s="13"/>
      <c r="X358" s="13"/>
      <c r="Y358" s="13">
        <f t="shared" si="1111"/>
        <v>763124.21410400001</v>
      </c>
      <c r="Z358" s="13">
        <f t="shared" si="1192"/>
        <v>763124.21410400001</v>
      </c>
      <c r="AA358" s="13">
        <f>EIF1516RSG</f>
        <v>1883785.402067</v>
      </c>
      <c r="AB358" s="13"/>
      <c r="AC358" s="13"/>
      <c r="AD358" s="13">
        <f>LLFA1516RSG</f>
        <v>67715.703219000003</v>
      </c>
      <c r="AE358" s="13">
        <f>LDHR1516RSG</f>
        <v>20465.201421000002</v>
      </c>
      <c r="AF358" s="13"/>
      <c r="AG358" s="13">
        <f t="shared" si="1308"/>
        <v>1110036.891608</v>
      </c>
      <c r="AH358" s="13">
        <f t="shared" si="1309"/>
        <v>1110036.891608</v>
      </c>
      <c r="AI358" s="13"/>
      <c r="AJ358" s="13">
        <f t="shared" si="1198"/>
        <v>-111696</v>
      </c>
      <c r="AK358" s="13"/>
      <c r="AL358" s="13">
        <f>F358/F356*AK356</f>
        <v>556143.72559967404</v>
      </c>
      <c r="AM358" s="13"/>
      <c r="AN358" s="13"/>
      <c r="AO358" s="13"/>
      <c r="AP358" s="13">
        <f t="shared" ref="AP358" si="1316">AO356</f>
        <v>633995</v>
      </c>
      <c r="AQ358" s="13"/>
      <c r="AR358" s="13">
        <f t="shared" ref="AR358" si="1317">AQ356</f>
        <v>468028</v>
      </c>
      <c r="AS358" s="13"/>
      <c r="AT358" s="13">
        <f t="shared" ref="AT358" si="1318">AS356</f>
        <v>22727</v>
      </c>
      <c r="AU358" s="13"/>
      <c r="AV358" s="13">
        <f t="shared" ref="AV358" si="1319">AU356</f>
        <v>9232.5479369999994</v>
      </c>
      <c r="AW358" s="13"/>
      <c r="AX358" s="13"/>
      <c r="AY358" s="14">
        <f t="shared" si="1188"/>
        <v>24402446.397406667</v>
      </c>
      <c r="AZ358" s="14">
        <f t="shared" si="1189"/>
        <v>50145848.669529669</v>
      </c>
      <c r="BA358" s="26">
        <f>VLOOKUP(A358,[7]Sheet1!$A$1:$P$742,16,FALSE)</f>
        <v>50213711.521594003</v>
      </c>
      <c r="BB358" s="26" t="b">
        <f t="shared" si="1193"/>
        <v>0</v>
      </c>
      <c r="BC358" s="13">
        <f>H358+L358+M358+R358+S358</f>
        <v>25743402.272123002</v>
      </c>
      <c r="BD358" s="13"/>
      <c r="BE358" s="13"/>
      <c r="BF358" s="13"/>
      <c r="BG358" s="13"/>
      <c r="BH358" s="13">
        <f>U358+V358+Z358+AA358+AD358+AE358+AH358+AI358+AJ358+AL358+AN358+AP358+AR358+AT358+AV358</f>
        <v>24402446.397406667</v>
      </c>
      <c r="BI358" s="13"/>
      <c r="BJ358" s="13"/>
      <c r="BK358" s="13"/>
      <c r="BL358" s="13"/>
    </row>
    <row r="359" spans="1:64" x14ac:dyDescent="0.25">
      <c r="A359" s="1" t="s">
        <v>718</v>
      </c>
      <c r="B359" s="1" t="s">
        <v>719</v>
      </c>
      <c r="C359" s="1"/>
      <c r="D359" s="1" t="s">
        <v>499</v>
      </c>
      <c r="E359" s="1"/>
      <c r="F359" s="4">
        <f>VLOOKUP(A359,[1]Sheet1!$A$6:$C$740,3,FALSE)</f>
        <v>61123493.955527</v>
      </c>
      <c r="G359" s="1"/>
      <c r="H359" s="5">
        <f>UTFUND1516BL</f>
        <v>21886828.540672999</v>
      </c>
      <c r="I359" s="5">
        <f>LTFUND1516BL</f>
        <v>4853950.5468809996</v>
      </c>
      <c r="K359" s="5">
        <f t="shared" si="1110"/>
        <v>712222.06332199997</v>
      </c>
      <c r="L359" s="5">
        <f t="shared" si="1118"/>
        <v>712222.06332199997</v>
      </c>
      <c r="M359" s="5">
        <f>EIF1516BL</f>
        <v>2360052.5124499998</v>
      </c>
      <c r="Q359" s="5">
        <f>HPF1516BL</f>
        <v>95945.035174999997</v>
      </c>
      <c r="R359" s="5">
        <f>LLFA1516BL</f>
        <v>50762.153167999997</v>
      </c>
      <c r="S359" s="5">
        <f>LDHR1516BL</f>
        <v>2074256.135701</v>
      </c>
      <c r="T359" s="6">
        <f t="shared" si="1182"/>
        <v>32034016.987369999</v>
      </c>
      <c r="U359" s="5">
        <f>LWP1516RSG</f>
        <v>453468.95470599999</v>
      </c>
      <c r="V359" s="5">
        <f>UTFUND1516RSG</f>
        <v>17381106.372205</v>
      </c>
      <c r="W359" s="5">
        <f>LTFUND1516RSG</f>
        <v>3523124.7676579999</v>
      </c>
      <c r="Y359" s="5">
        <f t="shared" si="1111"/>
        <v>989538.60881300003</v>
      </c>
      <c r="Z359" s="5">
        <f t="shared" si="1192"/>
        <v>989538.60881300003</v>
      </c>
      <c r="AA359" s="5">
        <f>EIF1516RSG</f>
        <v>2417560.5680820001</v>
      </c>
      <c r="AC359" s="5">
        <f>HPF1516RSG</f>
        <v>130878.150247</v>
      </c>
      <c r="AD359" s="5">
        <f>LLFA1516RSG</f>
        <v>69244.402205000006</v>
      </c>
      <c r="AE359" s="5">
        <f>LDHR1516RSG</f>
        <v>2951798.1616369998</v>
      </c>
      <c r="AG359" s="5">
        <f t="shared" si="1308"/>
        <v>708660</v>
      </c>
      <c r="AH359" s="5">
        <f t="shared" si="1309"/>
        <v>708660</v>
      </c>
      <c r="AO359" s="5">
        <f>VLOOKUP(A359,[3]careact_v3!$A$1:$D$154,4,FALSE)</f>
        <v>630491</v>
      </c>
      <c r="AP359" s="5">
        <f t="shared" ref="AP359" si="1320">AO359</f>
        <v>630491</v>
      </c>
      <c r="AQ359" s="5">
        <f>VLOOKUP(A359,[3]careact_v3!$A$1:$D$154,3,FALSE)</f>
        <v>473882</v>
      </c>
      <c r="AR359" s="5">
        <f t="shared" ref="AR359" si="1321">AQ359</f>
        <v>473882</v>
      </c>
      <c r="AS359" s="5">
        <f>VLOOKUP(A359,[4]FWMA!$A$1:$C$153,3,FALSE)</f>
        <v>28919</v>
      </c>
      <c r="AT359" s="5">
        <f t="shared" ref="AT359" si="1322">AS359</f>
        <v>28919</v>
      </c>
      <c r="AU359" s="5">
        <f>VLOOKUP(A359,[5]SUDS2!$A$1:$C$153,3,FALSE)</f>
        <v>9232.5479369999994</v>
      </c>
      <c r="AV359" s="5">
        <f t="shared" ref="AV359" si="1323">AU359</f>
        <v>9232.5479369999994</v>
      </c>
      <c r="AW359" s="5">
        <f>VLOOKUP(A359,[6]COFA!$A$1:$C$327,3,FALSE)</f>
        <v>693.23</v>
      </c>
      <c r="AX359" s="5">
        <f t="shared" si="1148"/>
        <v>693.23</v>
      </c>
      <c r="AY359" s="6">
        <f t="shared" si="1188"/>
        <v>29768597.763489995</v>
      </c>
      <c r="AZ359" s="6">
        <f t="shared" si="1189"/>
        <v>61802614.750859991</v>
      </c>
      <c r="BA359" s="26">
        <f>VLOOKUP(A359,[7]Sheet1!$A$1:$P$742,16,FALSE)</f>
        <v>61870477.602925003</v>
      </c>
      <c r="BB359" s="26" t="b">
        <f t="shared" si="1193"/>
        <v>0</v>
      </c>
      <c r="BC359" s="5">
        <f t="shared" ref="BC359" si="1324">BC361</f>
        <v>26963442.818533</v>
      </c>
      <c r="BD359" s="5">
        <f t="shared" si="1150"/>
        <v>5070574.1688369997</v>
      </c>
      <c r="BH359" s="5">
        <f t="shared" ref="BH359" si="1325">BH361</f>
        <v>25826190.236099999</v>
      </c>
      <c r="BI359" s="5">
        <f t="shared" si="1152"/>
        <v>3942407.5273910002</v>
      </c>
    </row>
    <row r="360" spans="1:64" s="11" customFormat="1" x14ac:dyDescent="0.25">
      <c r="A360" s="8" t="s">
        <v>720</v>
      </c>
      <c r="B360" s="8" t="s">
        <v>721</v>
      </c>
      <c r="C360" s="8" t="s">
        <v>499</v>
      </c>
      <c r="D360" s="8"/>
      <c r="E360" s="8"/>
      <c r="F360" s="37">
        <f>VLOOKUP(A360,[1]Sheet1!$A$6:$C$740,3,FALSE)</f>
        <v>10354095.420939</v>
      </c>
      <c r="G360" s="8"/>
      <c r="H360" s="9"/>
      <c r="I360" s="9">
        <f>LTFUND1516BL</f>
        <v>4853950.5468809996</v>
      </c>
      <c r="J360" s="9"/>
      <c r="K360" s="9">
        <f t="shared" si="1110"/>
        <v>120678.58678100001</v>
      </c>
      <c r="L360" s="9">
        <f t="shared" si="1118"/>
        <v>120678.58678100001</v>
      </c>
      <c r="M360" s="9"/>
      <c r="N360" s="9"/>
      <c r="O360" s="9"/>
      <c r="P360" s="9"/>
      <c r="Q360" s="9">
        <f>HPF1516BL</f>
        <v>95945.035174999997</v>
      </c>
      <c r="R360" s="9"/>
      <c r="S360" s="9"/>
      <c r="T360" s="10">
        <f t="shared" si="1182"/>
        <v>5070574.1688369997</v>
      </c>
      <c r="U360" s="9"/>
      <c r="V360" s="9"/>
      <c r="W360" s="9">
        <f>LTFUND1516RSG</f>
        <v>3523124.7676579999</v>
      </c>
      <c r="X360" s="9"/>
      <c r="Y360" s="9">
        <f t="shared" si="1111"/>
        <v>167666.977797</v>
      </c>
      <c r="Z360" s="9">
        <f t="shared" si="1192"/>
        <v>167666.977797</v>
      </c>
      <c r="AA360" s="9"/>
      <c r="AB360" s="9"/>
      <c r="AC360" s="9">
        <f>HPF1516RSG</f>
        <v>130878.150247</v>
      </c>
      <c r="AD360" s="9"/>
      <c r="AE360" s="9"/>
      <c r="AF360" s="9"/>
      <c r="AG360" s="9">
        <f t="shared" si="1308"/>
        <v>120044.40168900001</v>
      </c>
      <c r="AH360" s="9">
        <f t="shared" si="1309"/>
        <v>120044.40168900001</v>
      </c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>
        <f t="shared" si="1153"/>
        <v>693.23</v>
      </c>
      <c r="AY360" s="10">
        <f t="shared" si="1188"/>
        <v>3942407.5273910002</v>
      </c>
      <c r="AZ360" s="10">
        <f t="shared" si="1189"/>
        <v>9012981.6962279994</v>
      </c>
      <c r="BA360" s="26">
        <f>VLOOKUP(A360,[7]Sheet1!$A$1:$P$742,16,FALSE)</f>
        <v>9012981.6962279994</v>
      </c>
      <c r="BB360" s="26" t="b">
        <f t="shared" si="1193"/>
        <v>1</v>
      </c>
      <c r="BC360" s="9"/>
      <c r="BD360" s="9">
        <f>I360+L360+Q360</f>
        <v>5070574.1688369997</v>
      </c>
      <c r="BE360" s="9"/>
      <c r="BF360" s="9"/>
      <c r="BG360" s="9"/>
      <c r="BH360" s="9"/>
      <c r="BI360" s="9">
        <f>W360+Z360+AC360+AH360+AI360+AL360+AN360+AX360</f>
        <v>3942407.5273910002</v>
      </c>
      <c r="BJ360" s="9"/>
      <c r="BK360" s="9"/>
      <c r="BL360" s="9"/>
    </row>
    <row r="361" spans="1:64" s="15" customFormat="1" x14ac:dyDescent="0.25">
      <c r="A361" s="12" t="s">
        <v>722</v>
      </c>
      <c r="B361" s="12" t="s">
        <v>723</v>
      </c>
      <c r="C361" s="12" t="s">
        <v>499</v>
      </c>
      <c r="D361" s="12"/>
      <c r="E361" s="12"/>
      <c r="F361" s="38">
        <f>VLOOKUP(A361,[1]Sheet1!$A$6:$C$740,3,FALSE)</f>
        <v>50769398.534587003</v>
      </c>
      <c r="G361" s="12"/>
      <c r="H361" s="13">
        <f>UTFUND1516BL</f>
        <v>21886828.540672999</v>
      </c>
      <c r="I361" s="13"/>
      <c r="J361" s="13"/>
      <c r="K361" s="13">
        <f t="shared" si="1110"/>
        <v>591543.47654099995</v>
      </c>
      <c r="L361" s="13">
        <f t="shared" si="1118"/>
        <v>591543.47654099995</v>
      </c>
      <c r="M361" s="13">
        <f>EIF1516BL</f>
        <v>2360052.5124499998</v>
      </c>
      <c r="N361" s="13"/>
      <c r="O361" s="13"/>
      <c r="P361" s="13"/>
      <c r="Q361" s="13"/>
      <c r="R361" s="13">
        <f>LLFA1516BL</f>
        <v>50762.153167999997</v>
      </c>
      <c r="S361" s="13">
        <f>LDHR1516BL</f>
        <v>2074256.135701</v>
      </c>
      <c r="T361" s="14">
        <f t="shared" si="1182"/>
        <v>26963442.818533</v>
      </c>
      <c r="U361" s="13">
        <f>LWP1516RSG</f>
        <v>453468.95470599999</v>
      </c>
      <c r="V361" s="13">
        <f>UTFUND1516RSG</f>
        <v>17381106.372205</v>
      </c>
      <c r="W361" s="13"/>
      <c r="X361" s="13"/>
      <c r="Y361" s="13">
        <f t="shared" si="1111"/>
        <v>821871.63101699995</v>
      </c>
      <c r="Z361" s="13">
        <f t="shared" si="1192"/>
        <v>821871.63101699995</v>
      </c>
      <c r="AA361" s="13">
        <f>EIF1516RSG</f>
        <v>2417560.5680820001</v>
      </c>
      <c r="AB361" s="13"/>
      <c r="AC361" s="13"/>
      <c r="AD361" s="13">
        <f>LLFA1516RSG</f>
        <v>69244.402205000006</v>
      </c>
      <c r="AE361" s="13">
        <f>LDHR1516RSG</f>
        <v>2951798.1616369998</v>
      </c>
      <c r="AF361" s="13"/>
      <c r="AG361" s="13">
        <f t="shared" si="1308"/>
        <v>588615.59831100004</v>
      </c>
      <c r="AH361" s="13">
        <f t="shared" si="1309"/>
        <v>588615.59831100004</v>
      </c>
      <c r="AI361" s="13"/>
      <c r="AJ361" s="13"/>
      <c r="AK361" s="13"/>
      <c r="AL361" s="13"/>
      <c r="AM361" s="13"/>
      <c r="AN361" s="13"/>
      <c r="AO361" s="13"/>
      <c r="AP361" s="13">
        <f t="shared" ref="AP361" si="1326">AO359</f>
        <v>630491</v>
      </c>
      <c r="AQ361" s="13"/>
      <c r="AR361" s="13">
        <f t="shared" ref="AR361" si="1327">AQ359</f>
        <v>473882</v>
      </c>
      <c r="AS361" s="13"/>
      <c r="AT361" s="13">
        <f t="shared" ref="AT361" si="1328">AS359</f>
        <v>28919</v>
      </c>
      <c r="AU361" s="13"/>
      <c r="AV361" s="13">
        <f t="shared" ref="AV361" si="1329">AU359</f>
        <v>9232.5479369999994</v>
      </c>
      <c r="AW361" s="13"/>
      <c r="AX361" s="13"/>
      <c r="AY361" s="14">
        <f t="shared" si="1188"/>
        <v>25826190.236099996</v>
      </c>
      <c r="AZ361" s="14">
        <f t="shared" si="1189"/>
        <v>52789633.054632992</v>
      </c>
      <c r="BA361" s="26">
        <f>VLOOKUP(A361,[7]Sheet1!$A$1:$P$742,16,FALSE)</f>
        <v>52857495.906696998</v>
      </c>
      <c r="BB361" s="26" t="b">
        <f t="shared" si="1193"/>
        <v>0</v>
      </c>
      <c r="BC361" s="13">
        <f>H361+L361+M361+R361+S361</f>
        <v>26963442.818533</v>
      </c>
      <c r="BD361" s="13"/>
      <c r="BE361" s="13"/>
      <c r="BF361" s="13"/>
      <c r="BG361" s="13"/>
      <c r="BH361" s="13">
        <f>U361+V361+Z361+AA361+AD361+AE361+AH361+AI361+AJ361+AL361+AN361+AP361+AR361+AT361+AV361</f>
        <v>25826190.236099999</v>
      </c>
      <c r="BI361" s="13"/>
      <c r="BJ361" s="13"/>
      <c r="BK361" s="13"/>
      <c r="BL361" s="13"/>
    </row>
    <row r="362" spans="1:64" x14ac:dyDescent="0.25">
      <c r="A362" s="1" t="s">
        <v>724</v>
      </c>
      <c r="B362" s="1" t="s">
        <v>725</v>
      </c>
      <c r="C362" s="1"/>
      <c r="D362" s="1" t="s">
        <v>499</v>
      </c>
      <c r="E362" s="1"/>
      <c r="F362" s="4">
        <f>VLOOKUP(A362,[1]Sheet1!$A$6:$C$740,3,FALSE)</f>
        <v>56387415.376200996</v>
      </c>
      <c r="G362" s="1"/>
      <c r="H362" s="5">
        <f>UTFUND1516BL</f>
        <v>20191416.132773999</v>
      </c>
      <c r="I362" s="5">
        <f>LTFUND1516BL</f>
        <v>4933789.0092310002</v>
      </c>
      <c r="K362" s="5">
        <f t="shared" si="1110"/>
        <v>595162.79485499999</v>
      </c>
      <c r="L362" s="5">
        <f t="shared" si="1118"/>
        <v>595162.79485499999</v>
      </c>
      <c r="M362" s="5">
        <f>EIF1516BL</f>
        <v>2404123.5127559998</v>
      </c>
      <c r="Q362" s="5">
        <f>HPF1516BL</f>
        <v>36100.482698</v>
      </c>
      <c r="R362" s="5">
        <f>LLFA1516BL</f>
        <v>53626.084948999996</v>
      </c>
      <c r="S362" s="5">
        <f>LDHR1516BL</f>
        <v>1925181.0153570001</v>
      </c>
      <c r="T362" s="6">
        <f t="shared" si="1182"/>
        <v>30139399.032619998</v>
      </c>
      <c r="U362" s="5">
        <f>LWP1516RSG</f>
        <v>331424.94501299999</v>
      </c>
      <c r="V362" s="5">
        <f>UTFUND1516RSG</f>
        <v>16121636.370279999</v>
      </c>
      <c r="W362" s="5">
        <f>LTFUND1516RSG</f>
        <v>3581073.6201240001</v>
      </c>
      <c r="Y362" s="5">
        <f t="shared" si="1111"/>
        <v>826900.19639499998</v>
      </c>
      <c r="Z362" s="5">
        <f t="shared" si="1192"/>
        <v>826900.19639499998</v>
      </c>
      <c r="AA362" s="5">
        <f>EIF1516RSG</f>
        <v>2462705.4587039999</v>
      </c>
      <c r="AC362" s="5">
        <f>HPF1516RSG</f>
        <v>49244.490764000002</v>
      </c>
      <c r="AD362" s="5">
        <f>LLFA1516RSG</f>
        <v>73151.077390000006</v>
      </c>
      <c r="AE362" s="5">
        <f>LDHR1516RSG</f>
        <v>2739654.801612</v>
      </c>
      <c r="AG362" s="5">
        <f t="shared" si="1308"/>
        <v>607306</v>
      </c>
      <c r="AH362" s="5">
        <f t="shared" si="1309"/>
        <v>607306</v>
      </c>
      <c r="AK362" s="5">
        <f>VLOOKUP(A362,[2]CTF1516!$A$1:$C$235,3,FALSE)</f>
        <v>614107</v>
      </c>
      <c r="AL362" s="5">
        <f>SUM(AL363:AL364)</f>
        <v>614107</v>
      </c>
      <c r="AO362" s="5">
        <f>VLOOKUP(A362,[3]careact_v3!$A$1:$D$154,4,FALSE)</f>
        <v>500571</v>
      </c>
      <c r="AP362" s="5">
        <f t="shared" ref="AP362" si="1330">AO362</f>
        <v>500571</v>
      </c>
      <c r="AQ362" s="5">
        <f>VLOOKUP(A362,[3]careact_v3!$A$1:$D$154,3,FALSE)</f>
        <v>291339</v>
      </c>
      <c r="AR362" s="5">
        <f t="shared" ref="AR362" si="1331">AQ362</f>
        <v>291339</v>
      </c>
      <c r="AS362" s="5">
        <f>VLOOKUP(A362,[4]FWMA!$A$1:$C$153,3,FALSE)</f>
        <v>45005</v>
      </c>
      <c r="AT362" s="5">
        <f t="shared" ref="AT362" si="1332">AS362</f>
        <v>45005</v>
      </c>
      <c r="AU362" s="5">
        <f>VLOOKUP(A362,[5]SUDS2!$A$1:$C$153,3,FALSE)</f>
        <v>18465.095870000001</v>
      </c>
      <c r="AV362" s="5">
        <f t="shared" ref="AV362" si="1333">AU362</f>
        <v>18465.095870000001</v>
      </c>
      <c r="AW362" s="5">
        <f>VLOOKUP(A362,[6]COFA!$A$1:$C$327,3,FALSE)</f>
        <v>693.23</v>
      </c>
      <c r="AX362" s="5">
        <f t="shared" si="1148"/>
        <v>693.23</v>
      </c>
      <c r="AY362" s="6">
        <f t="shared" si="1188"/>
        <v>28263277.286151998</v>
      </c>
      <c r="AZ362" s="6">
        <f t="shared" si="1189"/>
        <v>58402676.318771996</v>
      </c>
      <c r="BA362" s="26">
        <f>VLOOKUP(A362,[7]Sheet1!$A$1:$P$742,16,FALSE)</f>
        <v>58485552.972902</v>
      </c>
      <c r="BB362" s="26" t="b">
        <f t="shared" si="1193"/>
        <v>0</v>
      </c>
      <c r="BC362" s="5">
        <f t="shared" ref="BC362" si="1334">BC364</f>
        <v>25055987.781032</v>
      </c>
      <c r="BD362" s="5">
        <f t="shared" si="1150"/>
        <v>5083411.251588</v>
      </c>
      <c r="BH362" s="5">
        <f t="shared" ref="BH362" si="1335">BH364</f>
        <v>24247504.273640297</v>
      </c>
      <c r="BI362" s="5">
        <f t="shared" si="1152"/>
        <v>4015773.0125117009</v>
      </c>
    </row>
    <row r="363" spans="1:64" s="11" customFormat="1" x14ac:dyDescent="0.25">
      <c r="A363" s="8" t="s">
        <v>726</v>
      </c>
      <c r="B363" s="8" t="s">
        <v>727</v>
      </c>
      <c r="C363" s="8" t="s">
        <v>499</v>
      </c>
      <c r="D363" s="8"/>
      <c r="E363" s="8"/>
      <c r="F363" s="37">
        <f>VLOOKUP(A363,[1]Sheet1!$A$6:$C$740,3,FALSE)</f>
        <v>10481381.067966999</v>
      </c>
      <c r="G363" s="8"/>
      <c r="H363" s="9"/>
      <c r="I363" s="9">
        <f>LTFUND1516BL</f>
        <v>4933789.0092310002</v>
      </c>
      <c r="J363" s="9"/>
      <c r="K363" s="9">
        <f t="shared" si="1110"/>
        <v>113521.759659</v>
      </c>
      <c r="L363" s="9">
        <f t="shared" si="1118"/>
        <v>113521.759659</v>
      </c>
      <c r="M363" s="9"/>
      <c r="N363" s="9"/>
      <c r="O363" s="9"/>
      <c r="P363" s="9"/>
      <c r="Q363" s="9">
        <f>HPF1516BL</f>
        <v>36100.482698</v>
      </c>
      <c r="R363" s="9"/>
      <c r="S363" s="9"/>
      <c r="T363" s="10">
        <f t="shared" si="1182"/>
        <v>5083411.251588</v>
      </c>
      <c r="U363" s="9"/>
      <c r="V363" s="9"/>
      <c r="W363" s="9">
        <f>LTFUND1516RSG</f>
        <v>3581073.6201240001</v>
      </c>
      <c r="X363" s="9"/>
      <c r="Y363" s="9">
        <f t="shared" si="1111"/>
        <v>157723.51055599999</v>
      </c>
      <c r="Z363" s="9">
        <f t="shared" si="1192"/>
        <v>157723.51055599999</v>
      </c>
      <c r="AA363" s="9"/>
      <c r="AB363" s="9"/>
      <c r="AC363" s="9">
        <f>HPF1516RSG</f>
        <v>49244.490764000002</v>
      </c>
      <c r="AD363" s="9"/>
      <c r="AE363" s="9"/>
      <c r="AF363" s="9"/>
      <c r="AG363" s="9">
        <f t="shared" si="1308"/>
        <v>112886.990269</v>
      </c>
      <c r="AH363" s="9">
        <f t="shared" si="1309"/>
        <v>112886.990269</v>
      </c>
      <c r="AI363" s="9"/>
      <c r="AJ363" s="9"/>
      <c r="AK363" s="9"/>
      <c r="AL363" s="9">
        <f>F363/F362*AK362</f>
        <v>114151.17079870084</v>
      </c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>
        <f t="shared" si="1153"/>
        <v>693.23</v>
      </c>
      <c r="AY363" s="10">
        <f t="shared" si="1188"/>
        <v>4015773.0125117009</v>
      </c>
      <c r="AZ363" s="10">
        <f t="shared" si="1189"/>
        <v>9099184.2640997004</v>
      </c>
      <c r="BA363" s="26">
        <f>VLOOKUP(A363,[7]Sheet1!$A$1:$P$742,16,FALSE)</f>
        <v>9099184.2641000003</v>
      </c>
      <c r="BB363" s="26" t="b">
        <f t="shared" si="1193"/>
        <v>1</v>
      </c>
      <c r="BC363" s="9"/>
      <c r="BD363" s="9">
        <f>I363+L363+Q363</f>
        <v>5083411.251588</v>
      </c>
      <c r="BE363" s="9"/>
      <c r="BF363" s="9"/>
      <c r="BG363" s="9"/>
      <c r="BH363" s="9"/>
      <c r="BI363" s="9">
        <f>W363+Z363+AC363+AH363+AI363+AL363+AN363+AX363</f>
        <v>4015773.0125117009</v>
      </c>
      <c r="BJ363" s="9"/>
      <c r="BK363" s="9"/>
      <c r="BL363" s="9"/>
    </row>
    <row r="364" spans="1:64" s="15" customFormat="1" x14ac:dyDescent="0.25">
      <c r="A364" s="12" t="s">
        <v>728</v>
      </c>
      <c r="B364" s="12" t="s">
        <v>729</v>
      </c>
      <c r="C364" s="12" t="s">
        <v>499</v>
      </c>
      <c r="D364" s="12"/>
      <c r="E364" s="12"/>
      <c r="F364" s="38">
        <f>VLOOKUP(A364,[1]Sheet1!$A$6:$C$740,3,FALSE)</f>
        <v>45906034.308233999</v>
      </c>
      <c r="G364" s="12"/>
      <c r="H364" s="13">
        <f>UTFUND1516BL</f>
        <v>20191416.132773999</v>
      </c>
      <c r="I364" s="13"/>
      <c r="J364" s="13"/>
      <c r="K364" s="13">
        <f t="shared" si="1110"/>
        <v>481641.03519600001</v>
      </c>
      <c r="L364" s="13">
        <f t="shared" si="1118"/>
        <v>481641.03519600001</v>
      </c>
      <c r="M364" s="13">
        <f>EIF1516BL</f>
        <v>2404123.5127559998</v>
      </c>
      <c r="N364" s="13"/>
      <c r="O364" s="13"/>
      <c r="P364" s="13"/>
      <c r="Q364" s="13"/>
      <c r="R364" s="13">
        <f>LLFA1516BL</f>
        <v>53626.084948999996</v>
      </c>
      <c r="S364" s="13">
        <f>LDHR1516BL</f>
        <v>1925181.0153570001</v>
      </c>
      <c r="T364" s="14">
        <f t="shared" si="1182"/>
        <v>25055987.781031996</v>
      </c>
      <c r="U364" s="13">
        <f>LWP1516RSG</f>
        <v>331424.94501299999</v>
      </c>
      <c r="V364" s="13">
        <f>UTFUND1516RSG</f>
        <v>16121636.370279999</v>
      </c>
      <c r="W364" s="13"/>
      <c r="X364" s="13"/>
      <c r="Y364" s="13">
        <f t="shared" si="1111"/>
        <v>669176.68583900004</v>
      </c>
      <c r="Z364" s="13">
        <f t="shared" si="1192"/>
        <v>669176.68583900004</v>
      </c>
      <c r="AA364" s="13">
        <f>EIF1516RSG</f>
        <v>2462705.4587039999</v>
      </c>
      <c r="AB364" s="13"/>
      <c r="AC364" s="13"/>
      <c r="AD364" s="13">
        <f>LLFA1516RSG</f>
        <v>73151.077390000006</v>
      </c>
      <c r="AE364" s="13">
        <f>LDHR1516RSG</f>
        <v>2739654.801612</v>
      </c>
      <c r="AF364" s="13"/>
      <c r="AG364" s="13">
        <f t="shared" si="1308"/>
        <v>494419.009731</v>
      </c>
      <c r="AH364" s="13">
        <f t="shared" si="1309"/>
        <v>494419.009731</v>
      </c>
      <c r="AI364" s="13"/>
      <c r="AJ364" s="13"/>
      <c r="AK364" s="13"/>
      <c r="AL364" s="13">
        <f>F364/F362*AK362</f>
        <v>499955.82920129917</v>
      </c>
      <c r="AM364" s="13"/>
      <c r="AN364" s="13"/>
      <c r="AO364" s="13"/>
      <c r="AP364" s="13">
        <f t="shared" ref="AP364" si="1336">AO362</f>
        <v>500571</v>
      </c>
      <c r="AQ364" s="13"/>
      <c r="AR364" s="13">
        <f t="shared" ref="AR364" si="1337">AQ362</f>
        <v>291339</v>
      </c>
      <c r="AS364" s="13"/>
      <c r="AT364" s="13">
        <f t="shared" ref="AT364" si="1338">AS362</f>
        <v>45005</v>
      </c>
      <c r="AU364" s="13"/>
      <c r="AV364" s="13">
        <f t="shared" ref="AV364" si="1339">AU362</f>
        <v>18465.095870000001</v>
      </c>
      <c r="AW364" s="13"/>
      <c r="AX364" s="13"/>
      <c r="AY364" s="14">
        <f t="shared" si="1188"/>
        <v>24247504.273640297</v>
      </c>
      <c r="AZ364" s="14">
        <f t="shared" si="1189"/>
        <v>49303492.054672293</v>
      </c>
      <c r="BA364" s="26">
        <f>VLOOKUP(A364,[7]Sheet1!$A$1:$P$742,16,FALSE)</f>
        <v>49386368.708802</v>
      </c>
      <c r="BB364" s="26" t="b">
        <f t="shared" si="1193"/>
        <v>0</v>
      </c>
      <c r="BC364" s="13">
        <f>H364+L364+M364+R364+S364</f>
        <v>25055987.781032</v>
      </c>
      <c r="BD364" s="13"/>
      <c r="BE364" s="13"/>
      <c r="BF364" s="13"/>
      <c r="BG364" s="13"/>
      <c r="BH364" s="13">
        <f>U364+V364+Z364+AA364+AD364+AE364+AH364+AI364+AJ364+AL364+AN364+AP364+AR364+AT364+AV364</f>
        <v>24247504.273640297</v>
      </c>
      <c r="BI364" s="13"/>
      <c r="BJ364" s="13"/>
      <c r="BK364" s="13"/>
      <c r="BL364" s="13"/>
    </row>
    <row r="365" spans="1:64" x14ac:dyDescent="0.25">
      <c r="A365" s="1" t="s">
        <v>730</v>
      </c>
      <c r="B365" s="1" t="s">
        <v>731</v>
      </c>
      <c r="C365" s="1"/>
      <c r="D365" s="1" t="s">
        <v>499</v>
      </c>
      <c r="E365" s="1"/>
      <c r="F365" s="4">
        <f>VLOOKUP(A365,[1]Sheet1!$A$6:$C$740,3,FALSE)</f>
        <v>56794040.025830999</v>
      </c>
      <c r="G365" s="1"/>
      <c r="H365" s="5">
        <f>UTFUND1516BL</f>
        <v>19715857.406061001</v>
      </c>
      <c r="I365" s="5">
        <f>LTFUND1516BL</f>
        <v>5094031.4000800001</v>
      </c>
      <c r="K365" s="5">
        <f t="shared" si="1110"/>
        <v>893657.95254600001</v>
      </c>
      <c r="L365" s="5">
        <f t="shared" si="1118"/>
        <v>893657.95254600001</v>
      </c>
      <c r="M365" s="5">
        <f>EIF1516BL</f>
        <v>2187910.694474</v>
      </c>
      <c r="Q365" s="5">
        <f>HPF1516BL</f>
        <v>85420.708473000006</v>
      </c>
      <c r="R365" s="5">
        <f>LLFA1516BL</f>
        <v>53875.122495000003</v>
      </c>
      <c r="S365" s="5">
        <f>LDHR1516BL</f>
        <v>1594740.151364</v>
      </c>
      <c r="T365" s="6">
        <f t="shared" si="1182"/>
        <v>29625493.435493</v>
      </c>
      <c r="U365" s="5">
        <f>LWP1516RSG</f>
        <v>275270.63581200002</v>
      </c>
      <c r="V365" s="5">
        <f>UTFUND1516RSG</f>
        <v>15790279.62834</v>
      </c>
      <c r="W365" s="5">
        <f>LTFUND1516RSG</f>
        <v>3697381.755235</v>
      </c>
      <c r="Y365" s="5">
        <f t="shared" si="1111"/>
        <v>1241619.8439460001</v>
      </c>
      <c r="Z365" s="5">
        <f t="shared" si="1192"/>
        <v>1241619.8439460001</v>
      </c>
      <c r="AA365" s="5">
        <f>EIF1516RSG</f>
        <v>2241224.1225749999</v>
      </c>
      <c r="AC365" s="5">
        <f>HPF1516RSG</f>
        <v>116521.967993</v>
      </c>
      <c r="AD365" s="5">
        <f>LLFA1516RSG</f>
        <v>73490.788276000007</v>
      </c>
      <c r="AE365" s="5">
        <f>LDHR1516RSG</f>
        <v>2269416.4746889998</v>
      </c>
      <c r="AF365" s="5">
        <f>RURAL1516RSG</f>
        <v>976053.23529400001</v>
      </c>
      <c r="AO365" s="5">
        <f>VLOOKUP(A365,[3]careact_v3!$A$1:$D$154,4,FALSE)</f>
        <v>673810</v>
      </c>
      <c r="AP365" s="5">
        <f t="shared" ref="AP365" si="1340">AO365</f>
        <v>673810</v>
      </c>
      <c r="AQ365" s="5">
        <f>VLOOKUP(A365,[3]careact_v3!$A$1:$D$154,3,FALSE)</f>
        <v>487256</v>
      </c>
      <c r="AR365" s="5">
        <f t="shared" ref="AR365" si="1341">AQ365</f>
        <v>487256</v>
      </c>
      <c r="AS365" s="5">
        <f>VLOOKUP(A365,[4]FWMA!$A$1:$C$153,3,FALSE)</f>
        <v>46491</v>
      </c>
      <c r="AT365" s="5">
        <f t="shared" ref="AT365" si="1342">AS365</f>
        <v>46491</v>
      </c>
      <c r="AU365" s="5">
        <f>VLOOKUP(A365,[5]SUDS2!$A$1:$C$153,3,FALSE)</f>
        <v>13848.821900000001</v>
      </c>
      <c r="AV365" s="5">
        <f t="shared" ref="AV365" si="1343">AU365</f>
        <v>13848.821900000001</v>
      </c>
      <c r="AW365" s="5">
        <f>VLOOKUP(A365,[6]COFA!$A$1:$C$327,3,FALSE)</f>
        <v>693.23</v>
      </c>
      <c r="AX365" s="5">
        <f t="shared" si="1148"/>
        <v>693.23</v>
      </c>
      <c r="AY365" s="6">
        <f t="shared" si="1188"/>
        <v>26927304.268765997</v>
      </c>
      <c r="AZ365" s="6">
        <f t="shared" si="1189"/>
        <v>56552797.704258993</v>
      </c>
      <c r="BA365" s="26">
        <f>VLOOKUP(A365,[7]Sheet1!$A$1:$P$742,16,FALSE)</f>
        <v>56628167.452358</v>
      </c>
      <c r="BB365" s="26" t="b">
        <f t="shared" si="1193"/>
        <v>0</v>
      </c>
      <c r="BC365" s="5">
        <f t="shared" ref="BC365" si="1344">BC367</f>
        <v>24288944.996631</v>
      </c>
      <c r="BD365" s="5">
        <f t="shared" si="1150"/>
        <v>5336548.4388619997</v>
      </c>
      <c r="BH365" s="5">
        <f t="shared" ref="BH365" si="1345">BH367</f>
        <v>22894442.686921</v>
      </c>
      <c r="BI365" s="5">
        <f t="shared" si="1152"/>
        <v>4032861.5818449999</v>
      </c>
    </row>
    <row r="366" spans="1:64" s="11" customFormat="1" x14ac:dyDescent="0.25">
      <c r="A366" s="8" t="s">
        <v>732</v>
      </c>
      <c r="B366" s="8" t="s">
        <v>733</v>
      </c>
      <c r="C366" s="8" t="s">
        <v>499</v>
      </c>
      <c r="D366" s="8"/>
      <c r="E366" s="8"/>
      <c r="F366" s="37">
        <f>VLOOKUP(A366,[1]Sheet1!$A$6:$C$740,3,FALSE)</f>
        <v>11128763.026229</v>
      </c>
      <c r="G366" s="8"/>
      <c r="H366" s="9"/>
      <c r="I366" s="9">
        <f>LTFUND1516BL</f>
        <v>5094031.4000800001</v>
      </c>
      <c r="J366" s="9"/>
      <c r="K366" s="9">
        <f t="shared" si="1110"/>
        <v>157096.33030900001</v>
      </c>
      <c r="L366" s="9">
        <f t="shared" si="1118"/>
        <v>157096.33030900001</v>
      </c>
      <c r="M366" s="9"/>
      <c r="N366" s="9"/>
      <c r="O366" s="9"/>
      <c r="P366" s="9"/>
      <c r="Q366" s="9">
        <f>HPF1516BL</f>
        <v>85420.708473000006</v>
      </c>
      <c r="R366" s="9"/>
      <c r="S366" s="9"/>
      <c r="T366" s="10">
        <f t="shared" si="1182"/>
        <v>5336548.4388619997</v>
      </c>
      <c r="U366" s="9"/>
      <c r="V366" s="9"/>
      <c r="W366" s="9">
        <f>LTFUND1516RSG</f>
        <v>3697381.755235</v>
      </c>
      <c r="X366" s="9"/>
      <c r="Y366" s="9">
        <f t="shared" si="1111"/>
        <v>218264.62861700001</v>
      </c>
      <c r="Z366" s="9">
        <f t="shared" si="1192"/>
        <v>218264.62861700001</v>
      </c>
      <c r="AA366" s="9"/>
      <c r="AB366" s="9"/>
      <c r="AC366" s="9">
        <f>HPF1516RSG</f>
        <v>116521.967993</v>
      </c>
      <c r="AD366" s="9"/>
      <c r="AE366" s="9"/>
      <c r="AF366" s="9">
        <f>RURAL1516RSG</f>
        <v>207670.90112600001</v>
      </c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>
        <f t="shared" si="1153"/>
        <v>693.23</v>
      </c>
      <c r="AY366" s="10">
        <f t="shared" si="1188"/>
        <v>4032861.5818449999</v>
      </c>
      <c r="AZ366" s="10">
        <f t="shared" si="1189"/>
        <v>9369410.020707</v>
      </c>
      <c r="BA366" s="26">
        <f>VLOOKUP(A366,[7]Sheet1!$A$1:$P$742,16,FALSE)</f>
        <v>9369410.0207059998</v>
      </c>
      <c r="BB366" s="26" t="b">
        <f t="shared" si="1193"/>
        <v>1</v>
      </c>
      <c r="BC366" s="9"/>
      <c r="BD366" s="9">
        <f>I366+L366+Q366</f>
        <v>5336548.4388619997</v>
      </c>
      <c r="BE366" s="9"/>
      <c r="BF366" s="9"/>
      <c r="BG366" s="9"/>
      <c r="BH366" s="9"/>
      <c r="BI366" s="9">
        <f>W366+Z366+AC366+AH366+AI366+AL366+AN366+AX366</f>
        <v>4032861.5818449999</v>
      </c>
      <c r="BJ366" s="9"/>
      <c r="BK366" s="9"/>
      <c r="BL366" s="9"/>
    </row>
    <row r="367" spans="1:64" s="15" customFormat="1" x14ac:dyDescent="0.25">
      <c r="A367" s="12" t="s">
        <v>734</v>
      </c>
      <c r="B367" s="12" t="s">
        <v>735</v>
      </c>
      <c r="C367" s="12" t="s">
        <v>499</v>
      </c>
      <c r="D367" s="12"/>
      <c r="E367" s="12"/>
      <c r="F367" s="38">
        <f>VLOOKUP(A367,[1]Sheet1!$A$6:$C$740,3,FALSE)</f>
        <v>45665276.999601997</v>
      </c>
      <c r="G367" s="12"/>
      <c r="H367" s="13">
        <f>UTFUND1516BL</f>
        <v>19715857.406061001</v>
      </c>
      <c r="I367" s="13"/>
      <c r="J367" s="13"/>
      <c r="K367" s="13">
        <f t="shared" si="1110"/>
        <v>736561.62223700003</v>
      </c>
      <c r="L367" s="13">
        <f t="shared" si="1118"/>
        <v>736561.62223700003</v>
      </c>
      <c r="M367" s="13">
        <f>EIF1516BL</f>
        <v>2187910.694474</v>
      </c>
      <c r="N367" s="13"/>
      <c r="O367" s="13"/>
      <c r="P367" s="13"/>
      <c r="Q367" s="13"/>
      <c r="R367" s="13">
        <f>LLFA1516BL</f>
        <v>53875.122495000003</v>
      </c>
      <c r="S367" s="13">
        <f>LDHR1516BL</f>
        <v>1594740.151364</v>
      </c>
      <c r="T367" s="14">
        <f t="shared" si="1182"/>
        <v>24288944.996631</v>
      </c>
      <c r="U367" s="13">
        <f>LWP1516RSG</f>
        <v>275270.63581200002</v>
      </c>
      <c r="V367" s="13">
        <f>UTFUND1516RSG</f>
        <v>15790279.62834</v>
      </c>
      <c r="W367" s="13"/>
      <c r="X367" s="13"/>
      <c r="Y367" s="13">
        <f t="shared" si="1111"/>
        <v>1023355.215329</v>
      </c>
      <c r="Z367" s="13">
        <f t="shared" si="1192"/>
        <v>1023355.215329</v>
      </c>
      <c r="AA367" s="13">
        <f>EIF1516RSG</f>
        <v>2241224.1225749999</v>
      </c>
      <c r="AB367" s="13"/>
      <c r="AC367" s="13"/>
      <c r="AD367" s="13">
        <f>LLFA1516RSG</f>
        <v>73490.788276000007</v>
      </c>
      <c r="AE367" s="13">
        <f>LDHR1516RSG</f>
        <v>2269416.4746889998</v>
      </c>
      <c r="AF367" s="13">
        <f>RURAL1516RSG</f>
        <v>768382.33416800003</v>
      </c>
      <c r="AG367" s="13"/>
      <c r="AH367" s="13"/>
      <c r="AI367" s="13"/>
      <c r="AJ367" s="13"/>
      <c r="AK367" s="13"/>
      <c r="AL367" s="13"/>
      <c r="AM367" s="13"/>
      <c r="AN367" s="13"/>
      <c r="AO367" s="13"/>
      <c r="AP367" s="13">
        <f t="shared" ref="AP367" si="1346">AO365</f>
        <v>673810</v>
      </c>
      <c r="AQ367" s="13"/>
      <c r="AR367" s="13">
        <f t="shared" ref="AR367" si="1347">AQ365</f>
        <v>487256</v>
      </c>
      <c r="AS367" s="13"/>
      <c r="AT367" s="13">
        <f t="shared" ref="AT367" si="1348">AS365</f>
        <v>46491</v>
      </c>
      <c r="AU367" s="13"/>
      <c r="AV367" s="13">
        <f t="shared" ref="AV367" si="1349">AU365</f>
        <v>13848.821900000001</v>
      </c>
      <c r="AW367" s="13"/>
      <c r="AX367" s="13"/>
      <c r="AY367" s="14">
        <f t="shared" si="1188"/>
        <v>22894442.686920997</v>
      </c>
      <c r="AZ367" s="14">
        <f t="shared" si="1189"/>
        <v>47183387.683551997</v>
      </c>
      <c r="BA367" s="26">
        <f>VLOOKUP(A367,[7]Sheet1!$A$1:$P$742,16,FALSE)</f>
        <v>47258757.431652002</v>
      </c>
      <c r="BB367" s="26" t="b">
        <f t="shared" si="1193"/>
        <v>0</v>
      </c>
      <c r="BC367" s="13">
        <f>H367+L367+M367+R367+S367</f>
        <v>24288944.996631</v>
      </c>
      <c r="BD367" s="13"/>
      <c r="BE367" s="13"/>
      <c r="BF367" s="13"/>
      <c r="BG367" s="13"/>
      <c r="BH367" s="13">
        <f>U367+V367+Z367+AA367+AD367+AE367+AH367+AI367+AJ367+AL367+AN367+AP367+AR367+AT367+AV367</f>
        <v>22894442.686921</v>
      </c>
      <c r="BI367" s="13"/>
      <c r="BJ367" s="13"/>
      <c r="BK367" s="13"/>
      <c r="BL367" s="13"/>
    </row>
    <row r="368" spans="1:64" x14ac:dyDescent="0.25">
      <c r="A368" s="1" t="s">
        <v>736</v>
      </c>
      <c r="B368" s="1" t="s">
        <v>737</v>
      </c>
      <c r="C368" s="1"/>
      <c r="D368" s="1" t="s">
        <v>499</v>
      </c>
      <c r="E368" s="1"/>
      <c r="F368" s="4">
        <f>VLOOKUP(A368,[1]Sheet1!$A$6:$C$740,3,FALSE)</f>
        <v>81041158.018666998</v>
      </c>
      <c r="G368" s="1"/>
      <c r="H368" s="5">
        <f>UTFUND1516BL</f>
        <v>27711308.13532</v>
      </c>
      <c r="I368" s="5">
        <f>LTFUND1516BL</f>
        <v>7478917.3588619996</v>
      </c>
      <c r="K368" s="5">
        <f t="shared" si="1110"/>
        <v>1022329.4267299999</v>
      </c>
      <c r="L368" s="5">
        <f t="shared" si="1118"/>
        <v>1022329.4267299999</v>
      </c>
      <c r="M368" s="5">
        <f>EIF1516BL</f>
        <v>3460006.6328469999</v>
      </c>
      <c r="Q368" s="5">
        <f>HPF1516BL</f>
        <v>62308.363935000001</v>
      </c>
      <c r="R368" s="5">
        <f>LLFA1516BL</f>
        <v>54746.753906999998</v>
      </c>
      <c r="S368" s="5">
        <f>LDHR1516BL</f>
        <v>3970537.1739460002</v>
      </c>
      <c r="T368" s="6">
        <f t="shared" si="1182"/>
        <v>43760153.845546998</v>
      </c>
      <c r="U368" s="5">
        <f>LWP1516RSG</f>
        <v>596106.36635200004</v>
      </c>
      <c r="V368" s="5">
        <f>UTFUND1516RSG</f>
        <v>21984570.931329999</v>
      </c>
      <c r="W368" s="5">
        <f>LTFUND1516RSG</f>
        <v>5428394.609255</v>
      </c>
      <c r="Y368" s="5">
        <f t="shared" si="1111"/>
        <v>1420391.8844590001</v>
      </c>
      <c r="Z368" s="5">
        <f t="shared" si="1192"/>
        <v>1420391.8844590001</v>
      </c>
      <c r="AA368" s="5">
        <f>EIF1516RSG</f>
        <v>3544317.5763030001</v>
      </c>
      <c r="AC368" s="5">
        <f>HPF1516RSG</f>
        <v>84994.532565999994</v>
      </c>
      <c r="AD368" s="5">
        <f>LLFA1516RSG</f>
        <v>74679.776375999994</v>
      </c>
      <c r="AE368" s="5">
        <f>LDHR1516RSG</f>
        <v>5650326.4611539999</v>
      </c>
      <c r="AO368" s="5">
        <f>VLOOKUP(A368,[3]careact_v3!$A$1:$D$154,4,FALSE)</f>
        <v>763531</v>
      </c>
      <c r="AP368" s="5">
        <f t="shared" ref="AP368" si="1350">AO368</f>
        <v>763531</v>
      </c>
      <c r="AQ368" s="5">
        <f>VLOOKUP(A368,[3]careact_v3!$A$1:$D$154,3,FALSE)</f>
        <v>519996</v>
      </c>
      <c r="AR368" s="5">
        <f t="shared" ref="AR368" si="1351">AQ368</f>
        <v>519996</v>
      </c>
      <c r="AS368" s="5">
        <f>VLOOKUP(A368,[4]FWMA!$A$1:$C$153,3,FALSE)</f>
        <v>51190</v>
      </c>
      <c r="AT368" s="5">
        <f t="shared" ref="AT368" si="1352">AS368</f>
        <v>51190</v>
      </c>
      <c r="AU368" s="5">
        <f>VLOOKUP(A368,[5]SUDS2!$A$1:$C$153,3,FALSE)</f>
        <v>9232.5479369999994</v>
      </c>
      <c r="AV368" s="5">
        <f t="shared" ref="AV368" si="1353">AU368</f>
        <v>9232.5479369999994</v>
      </c>
      <c r="AW368" s="5">
        <f>VLOOKUP(A368,[6]COFA!$A$1:$C$327,3,FALSE)</f>
        <v>693.23</v>
      </c>
      <c r="AX368" s="5">
        <f t="shared" si="1148"/>
        <v>693.23</v>
      </c>
      <c r="AY368" s="6">
        <f t="shared" si="1188"/>
        <v>40128424.915731996</v>
      </c>
      <c r="AZ368" s="6">
        <f t="shared" si="1189"/>
        <v>83888578.761278987</v>
      </c>
      <c r="BA368" s="26">
        <f>VLOOKUP(A368,[7]Sheet1!$A$1:$P$742,16,FALSE)</f>
        <v>83956441.613341004</v>
      </c>
      <c r="BB368" s="26" t="b">
        <f t="shared" si="1193"/>
        <v>0</v>
      </c>
      <c r="BC368" s="5">
        <f t="shared" ref="BC368" si="1354">BC370</f>
        <v>36009176.950044997</v>
      </c>
      <c r="BD368" s="5">
        <f t="shared" si="1150"/>
        <v>7750976.8955020001</v>
      </c>
      <c r="BH368" s="5">
        <f t="shared" ref="BH368" si="1355">BH370</f>
        <v>34322920.957408004</v>
      </c>
      <c r="BI368" s="5">
        <f t="shared" si="1152"/>
        <v>5805503.958323</v>
      </c>
    </row>
    <row r="369" spans="1:64" s="11" customFormat="1" x14ac:dyDescent="0.25">
      <c r="A369" s="8" t="s">
        <v>738</v>
      </c>
      <c r="B369" s="8" t="s">
        <v>739</v>
      </c>
      <c r="C369" s="8" t="s">
        <v>499</v>
      </c>
      <c r="D369" s="8"/>
      <c r="E369" s="8"/>
      <c r="F369" s="37">
        <f>VLOOKUP(A369,[1]Sheet1!$A$6:$C$740,3,FALSE)</f>
        <v>16192732.751905</v>
      </c>
      <c r="G369" s="8"/>
      <c r="H369" s="9"/>
      <c r="I369" s="9">
        <f>LTFUND1516BL</f>
        <v>7478917.3588619996</v>
      </c>
      <c r="J369" s="9"/>
      <c r="K369" s="9">
        <f t="shared" ref="K369:K432" si="1356">CTFREEZE11516BL</f>
        <v>209751.172705</v>
      </c>
      <c r="L369" s="9">
        <f t="shared" si="1118"/>
        <v>209751.172705</v>
      </c>
      <c r="M369" s="9"/>
      <c r="N369" s="9"/>
      <c r="O369" s="9"/>
      <c r="P369" s="9"/>
      <c r="Q369" s="9">
        <f>HPF1516BL</f>
        <v>62308.363935000001</v>
      </c>
      <c r="R369" s="9"/>
      <c r="S369" s="9"/>
      <c r="T369" s="10">
        <f t="shared" si="1182"/>
        <v>7750976.8955020001</v>
      </c>
      <c r="U369" s="9"/>
      <c r="V369" s="9"/>
      <c r="W369" s="9">
        <f>LTFUND1516RSG</f>
        <v>5428394.609255</v>
      </c>
      <c r="X369" s="9"/>
      <c r="Y369" s="9">
        <f t="shared" ref="Y369:Y432" si="1357">CTFREEZE11516RSG</f>
        <v>291421.58650199999</v>
      </c>
      <c r="Z369" s="9">
        <f t="shared" si="1192"/>
        <v>291421.58650199999</v>
      </c>
      <c r="AA369" s="9"/>
      <c r="AB369" s="9"/>
      <c r="AC369" s="9">
        <f>HPF1516RSG</f>
        <v>84994.532565999994</v>
      </c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>
        <f t="shared" si="1153"/>
        <v>693.23</v>
      </c>
      <c r="AY369" s="10">
        <f t="shared" si="1188"/>
        <v>5805503.958323</v>
      </c>
      <c r="AZ369" s="10">
        <f t="shared" si="1189"/>
        <v>13556480.853824999</v>
      </c>
      <c r="BA369" s="26">
        <f>VLOOKUP(A369,[7]Sheet1!$A$1:$P$742,16,FALSE)</f>
        <v>13556480.853824001</v>
      </c>
      <c r="BB369" s="26" t="b">
        <f t="shared" si="1193"/>
        <v>1</v>
      </c>
      <c r="BC369" s="9"/>
      <c r="BD369" s="9">
        <f>I369+L369+Q369</f>
        <v>7750976.8955020001</v>
      </c>
      <c r="BE369" s="9"/>
      <c r="BF369" s="9"/>
      <c r="BG369" s="9"/>
      <c r="BH369" s="9"/>
      <c r="BI369" s="9">
        <f>W369+Z369+AC369+AH369+AI369+AL369+AN369+AX369</f>
        <v>5805503.958323</v>
      </c>
      <c r="BJ369" s="9"/>
      <c r="BK369" s="9"/>
      <c r="BL369" s="9"/>
    </row>
    <row r="370" spans="1:64" s="15" customFormat="1" x14ac:dyDescent="0.25">
      <c r="A370" s="12" t="s">
        <v>740</v>
      </c>
      <c r="B370" s="12" t="s">
        <v>741</v>
      </c>
      <c r="C370" s="12" t="s">
        <v>499</v>
      </c>
      <c r="D370" s="12"/>
      <c r="E370" s="12"/>
      <c r="F370" s="38">
        <f>VLOOKUP(A370,[1]Sheet1!$A$6:$C$740,3,FALSE)</f>
        <v>64848425.266762003</v>
      </c>
      <c r="G370" s="12"/>
      <c r="H370" s="13">
        <f>UTFUND1516BL</f>
        <v>27711308.13532</v>
      </c>
      <c r="I370" s="13"/>
      <c r="J370" s="13"/>
      <c r="K370" s="13">
        <f t="shared" si="1356"/>
        <v>812578.25402500003</v>
      </c>
      <c r="L370" s="13">
        <f t="shared" si="1118"/>
        <v>812578.25402500003</v>
      </c>
      <c r="M370" s="13">
        <f>EIF1516BL</f>
        <v>3460006.6328469999</v>
      </c>
      <c r="N370" s="13"/>
      <c r="O370" s="13"/>
      <c r="P370" s="13"/>
      <c r="Q370" s="13"/>
      <c r="R370" s="13">
        <f>LLFA1516BL</f>
        <v>54746.753906999998</v>
      </c>
      <c r="S370" s="13">
        <f>LDHR1516BL</f>
        <v>3970537.1739460002</v>
      </c>
      <c r="T370" s="14">
        <f t="shared" si="1182"/>
        <v>36009176.950045004</v>
      </c>
      <c r="U370" s="13">
        <f>LWP1516RSG</f>
        <v>596106.36635200004</v>
      </c>
      <c r="V370" s="13">
        <f>UTFUND1516RSG</f>
        <v>21984570.931329999</v>
      </c>
      <c r="W370" s="13"/>
      <c r="X370" s="13"/>
      <c r="Y370" s="13">
        <f t="shared" si="1357"/>
        <v>1128970.2979560001</v>
      </c>
      <c r="Z370" s="13">
        <f t="shared" si="1192"/>
        <v>1128970.2979560001</v>
      </c>
      <c r="AA370" s="13">
        <f>EIF1516RSG</f>
        <v>3544317.5763030001</v>
      </c>
      <c r="AB370" s="13"/>
      <c r="AC370" s="13"/>
      <c r="AD370" s="13">
        <f>LLFA1516RSG</f>
        <v>74679.776375999994</v>
      </c>
      <c r="AE370" s="13">
        <f>LDHR1516RSG</f>
        <v>5650326.4611539999</v>
      </c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>
        <f t="shared" ref="AP370" si="1358">AO368</f>
        <v>763531</v>
      </c>
      <c r="AQ370" s="13"/>
      <c r="AR370" s="13">
        <f t="shared" ref="AR370" si="1359">AQ368</f>
        <v>519996</v>
      </c>
      <c r="AS370" s="13"/>
      <c r="AT370" s="13">
        <f t="shared" ref="AT370" si="1360">AS368</f>
        <v>51190</v>
      </c>
      <c r="AU370" s="13"/>
      <c r="AV370" s="13">
        <f t="shared" ref="AV370" si="1361">AU368</f>
        <v>9232.5479369999994</v>
      </c>
      <c r="AW370" s="13"/>
      <c r="AX370" s="13"/>
      <c r="AY370" s="14">
        <f t="shared" si="1188"/>
        <v>34322920.957407996</v>
      </c>
      <c r="AZ370" s="14">
        <f t="shared" si="1189"/>
        <v>70332097.907453001</v>
      </c>
      <c r="BA370" s="26">
        <f>VLOOKUP(A370,[7]Sheet1!$A$1:$P$742,16,FALSE)</f>
        <v>70399960.759516999</v>
      </c>
      <c r="BB370" s="26" t="b">
        <f t="shared" si="1193"/>
        <v>0</v>
      </c>
      <c r="BC370" s="13">
        <f>H370+L370+M370+R370+S370</f>
        <v>36009176.950044997</v>
      </c>
      <c r="BD370" s="13"/>
      <c r="BE370" s="13"/>
      <c r="BF370" s="13"/>
      <c r="BG370" s="13"/>
      <c r="BH370" s="13">
        <f>U370+V370+Z370+AA370+AD370+AE370+AH370+AI370+AJ370+AL370+AN370+AP370+AR370+AT370+AV370</f>
        <v>34322920.957408004</v>
      </c>
      <c r="BI370" s="13"/>
      <c r="BJ370" s="13"/>
      <c r="BK370" s="13"/>
      <c r="BL370" s="13"/>
    </row>
    <row r="371" spans="1:64" x14ac:dyDescent="0.25">
      <c r="A371" s="1" t="s">
        <v>742</v>
      </c>
      <c r="B371" s="1" t="s">
        <v>743</v>
      </c>
      <c r="C371" s="1"/>
      <c r="D371" s="1" t="s">
        <v>499</v>
      </c>
      <c r="E371" s="1"/>
      <c r="F371" s="4">
        <f>VLOOKUP(A371,[1]Sheet1!$A$6:$C$740,3,FALSE)</f>
        <v>77119259.779532999</v>
      </c>
      <c r="G371" s="1"/>
      <c r="H371" s="5">
        <f>UTFUND1516BL</f>
        <v>27842786.697973002</v>
      </c>
      <c r="I371" s="5">
        <f>LTFUND1516BL</f>
        <v>6617752.3678890001</v>
      </c>
      <c r="K371" s="5">
        <f t="shared" si="1356"/>
        <v>521861.083506</v>
      </c>
      <c r="L371" s="5">
        <f t="shared" ref="L371:L434" si="1362">K371</f>
        <v>521861.083506</v>
      </c>
      <c r="M371" s="5">
        <f>EIF1516BL</f>
        <v>3576324.9531350001</v>
      </c>
      <c r="Q371" s="5">
        <f>HPF1516BL</f>
        <v>44974.105531000001</v>
      </c>
      <c r="R371" s="5">
        <f>LLFA1516BL</f>
        <v>49350.940406000002</v>
      </c>
      <c r="S371" s="5">
        <f>LDHR1516BL</f>
        <v>1796098.629221</v>
      </c>
      <c r="T371" s="6">
        <f t="shared" si="1182"/>
        <v>40449148.777661003</v>
      </c>
      <c r="U371" s="5">
        <f>LWP1516RSG</f>
        <v>579825.75027199998</v>
      </c>
      <c r="V371" s="5">
        <f>UTFUND1516RSG</f>
        <v>22107987.413401</v>
      </c>
      <c r="W371" s="5">
        <f>LTFUND1516RSG</f>
        <v>4803338.4453250002</v>
      </c>
      <c r="Y371" s="5">
        <f t="shared" si="1357"/>
        <v>725057.13759699999</v>
      </c>
      <c r="Z371" s="5">
        <f t="shared" si="1192"/>
        <v>725057.13759699999</v>
      </c>
      <c r="AA371" s="5">
        <f>EIF1516RSG</f>
        <v>3663470.257435</v>
      </c>
      <c r="AC371" s="5">
        <f>HPF1516RSG</f>
        <v>61348.955995999997</v>
      </c>
      <c r="AD371" s="5">
        <f>LLFA1516RSG</f>
        <v>67319.373852000004</v>
      </c>
      <c r="AE371" s="5">
        <f>LDHR1516RSG</f>
        <v>2555962.3715710002</v>
      </c>
      <c r="AG371" s="5">
        <f t="shared" ref="AG371:AG376" si="1363">CTFREEZE21516RSG</f>
        <v>989567</v>
      </c>
      <c r="AH371" s="5">
        <f t="shared" ref="AH371:AH376" si="1364">AG371</f>
        <v>989567</v>
      </c>
      <c r="AK371" s="5">
        <f>VLOOKUP(A371,[2]CTF1516!$A$1:$C$235,3,FALSE)</f>
        <v>516497</v>
      </c>
      <c r="AL371" s="5">
        <f t="shared" ref="AL371" si="1365">SUM(AL372:AL373)</f>
        <v>516497</v>
      </c>
      <c r="AO371" s="5">
        <f>VLOOKUP(A371,[3]careact_v3!$A$1:$D$154,4,FALSE)</f>
        <v>584899</v>
      </c>
      <c r="AP371" s="5">
        <f t="shared" ref="AP371" si="1366">AO371</f>
        <v>584899</v>
      </c>
      <c r="AQ371" s="5">
        <f>VLOOKUP(A371,[3]careact_v3!$A$1:$D$154,3,FALSE)</f>
        <v>298725</v>
      </c>
      <c r="AR371" s="5">
        <f t="shared" ref="AR371" si="1367">AQ371</f>
        <v>298725</v>
      </c>
      <c r="AS371" s="5">
        <f>VLOOKUP(A371,[4]FWMA!$A$1:$C$153,3,FALSE)</f>
        <v>21001</v>
      </c>
      <c r="AT371" s="5">
        <f t="shared" ref="AT371" si="1368">AS371</f>
        <v>21001</v>
      </c>
      <c r="AU371" s="5">
        <f>VLOOKUP(A371,[5]SUDS2!$A$1:$C$153,3,FALSE)</f>
        <v>9232.5479369999994</v>
      </c>
      <c r="AV371" s="5">
        <f t="shared" ref="AV371" si="1369">AU371</f>
        <v>9232.5479369999994</v>
      </c>
      <c r="AW371" s="5">
        <f>VLOOKUP(A371,[6]COFA!$A$1:$C$327,3,FALSE)</f>
        <v>693.23</v>
      </c>
      <c r="AX371" s="5">
        <f t="shared" si="1148"/>
        <v>693.23</v>
      </c>
      <c r="AY371" s="6">
        <f t="shared" si="1188"/>
        <v>36984924.483385995</v>
      </c>
      <c r="AZ371" s="6">
        <f t="shared" si="1189"/>
        <v>77434073.261047006</v>
      </c>
      <c r="BA371" s="26">
        <f>VLOOKUP(A371,[7]Sheet1!$A$1:$P$742,16,FALSE)</f>
        <v>77501936.113108993</v>
      </c>
      <c r="BB371" s="26" t="b">
        <f t="shared" si="1193"/>
        <v>0</v>
      </c>
      <c r="BC371" s="5">
        <f t="shared" ref="BC371" si="1370">BC373</f>
        <v>33692338.558808997</v>
      </c>
      <c r="BD371" s="5">
        <f t="shared" si="1150"/>
        <v>6756810.2188519994</v>
      </c>
      <c r="BH371" s="5">
        <f t="shared" ref="BH371" si="1371">BH373</f>
        <v>31712209.578466509</v>
      </c>
      <c r="BI371" s="5">
        <f t="shared" si="1152"/>
        <v>5272714.9049194893</v>
      </c>
    </row>
    <row r="372" spans="1:64" s="11" customFormat="1" x14ac:dyDescent="0.25">
      <c r="A372" s="8" t="s">
        <v>744</v>
      </c>
      <c r="B372" s="8" t="s">
        <v>745</v>
      </c>
      <c r="C372" s="8" t="s">
        <v>499</v>
      </c>
      <c r="D372" s="8"/>
      <c r="E372" s="8"/>
      <c r="F372" s="37">
        <f>VLOOKUP(A372,[1]Sheet1!$A$6:$C$740,3,FALSE)</f>
        <v>14164419.933599999</v>
      </c>
      <c r="G372" s="8"/>
      <c r="H372" s="9"/>
      <c r="I372" s="9">
        <f>LTFUND1516BL</f>
        <v>6617752.3678890001</v>
      </c>
      <c r="J372" s="9"/>
      <c r="K372" s="9">
        <f t="shared" si="1356"/>
        <v>94083.745431999996</v>
      </c>
      <c r="L372" s="9">
        <f t="shared" si="1362"/>
        <v>94083.745431999996</v>
      </c>
      <c r="M372" s="9"/>
      <c r="N372" s="9"/>
      <c r="O372" s="9"/>
      <c r="P372" s="9"/>
      <c r="Q372" s="9">
        <f>HPF1516BL</f>
        <v>44974.105531000001</v>
      </c>
      <c r="R372" s="9"/>
      <c r="S372" s="9"/>
      <c r="T372" s="10">
        <f t="shared" si="1182"/>
        <v>6756810.2188519994</v>
      </c>
      <c r="U372" s="9"/>
      <c r="V372" s="9"/>
      <c r="W372" s="9">
        <f>LTFUND1516RSG</f>
        <v>4803338.4453250002</v>
      </c>
      <c r="X372" s="9"/>
      <c r="Y372" s="9">
        <f t="shared" si="1357"/>
        <v>130716.953828</v>
      </c>
      <c r="Z372" s="9">
        <f t="shared" si="1192"/>
        <v>130716.953828</v>
      </c>
      <c r="AA372" s="9"/>
      <c r="AB372" s="9"/>
      <c r="AC372" s="9">
        <f>HPF1516RSG</f>
        <v>61348.955995999997</v>
      </c>
      <c r="AD372" s="9"/>
      <c r="AE372" s="9"/>
      <c r="AF372" s="9"/>
      <c r="AG372" s="9">
        <f t="shared" si="1363"/>
        <v>181752.81480300002</v>
      </c>
      <c r="AH372" s="9">
        <f t="shared" si="1364"/>
        <v>181752.81480300002</v>
      </c>
      <c r="AI372" s="9"/>
      <c r="AJ372" s="9"/>
      <c r="AK372" s="9"/>
      <c r="AL372" s="9">
        <f>F372/F371*AK371</f>
        <v>94864.504967489207</v>
      </c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>
        <f t="shared" si="1153"/>
        <v>693.23</v>
      </c>
      <c r="AY372" s="10">
        <f t="shared" si="1188"/>
        <v>5272714.9049194893</v>
      </c>
      <c r="AZ372" s="10">
        <f t="shared" si="1189"/>
        <v>12029525.123771489</v>
      </c>
      <c r="BA372" s="26">
        <f>VLOOKUP(A372,[7]Sheet1!$A$1:$P$742,16,FALSE)</f>
        <v>12029525.123772001</v>
      </c>
      <c r="BB372" s="26" t="b">
        <f t="shared" si="1193"/>
        <v>1</v>
      </c>
      <c r="BC372" s="9"/>
      <c r="BD372" s="9">
        <f>I372+L372+Q372</f>
        <v>6756810.2188519994</v>
      </c>
      <c r="BE372" s="9"/>
      <c r="BF372" s="9"/>
      <c r="BG372" s="9"/>
      <c r="BH372" s="9"/>
      <c r="BI372" s="9">
        <f>W372+Z372+AC372+AH372+AI372+AL372+AN372+AX372</f>
        <v>5272714.9049194893</v>
      </c>
      <c r="BJ372" s="9"/>
      <c r="BK372" s="9"/>
      <c r="BL372" s="9"/>
    </row>
    <row r="373" spans="1:64" s="15" customFormat="1" x14ac:dyDescent="0.25">
      <c r="A373" s="12" t="s">
        <v>746</v>
      </c>
      <c r="B373" s="12" t="s">
        <v>747</v>
      </c>
      <c r="C373" s="12" t="s">
        <v>499</v>
      </c>
      <c r="D373" s="12"/>
      <c r="E373" s="12"/>
      <c r="F373" s="38">
        <f>VLOOKUP(A373,[1]Sheet1!$A$6:$C$740,3,FALSE)</f>
        <v>62954839.845932998</v>
      </c>
      <c r="G373" s="12"/>
      <c r="H373" s="13">
        <f>UTFUND1516BL</f>
        <v>27842786.697973002</v>
      </c>
      <c r="I373" s="13"/>
      <c r="J373" s="13"/>
      <c r="K373" s="13">
        <f t="shared" si="1356"/>
        <v>427777.33807400003</v>
      </c>
      <c r="L373" s="13">
        <f t="shared" si="1362"/>
        <v>427777.33807400003</v>
      </c>
      <c r="M373" s="13">
        <f>EIF1516BL</f>
        <v>3576324.9531350001</v>
      </c>
      <c r="N373" s="13"/>
      <c r="O373" s="13"/>
      <c r="P373" s="13"/>
      <c r="Q373" s="13"/>
      <c r="R373" s="13">
        <f>LLFA1516BL</f>
        <v>49350.940406000002</v>
      </c>
      <c r="S373" s="13">
        <f>LDHR1516BL</f>
        <v>1796098.629221</v>
      </c>
      <c r="T373" s="14">
        <f t="shared" si="1182"/>
        <v>33692338.558808997</v>
      </c>
      <c r="U373" s="13">
        <f>LWP1516RSG</f>
        <v>579825.75027199998</v>
      </c>
      <c r="V373" s="13">
        <f>UTFUND1516RSG</f>
        <v>22107987.413401</v>
      </c>
      <c r="W373" s="13"/>
      <c r="X373" s="13"/>
      <c r="Y373" s="13">
        <f t="shared" si="1357"/>
        <v>594340.183769</v>
      </c>
      <c r="Z373" s="13">
        <f t="shared" si="1192"/>
        <v>594340.183769</v>
      </c>
      <c r="AA373" s="13">
        <f>EIF1516RSG</f>
        <v>3663470.257435</v>
      </c>
      <c r="AB373" s="13"/>
      <c r="AC373" s="13"/>
      <c r="AD373" s="13">
        <f>LLFA1516RSG</f>
        <v>67319.373852000004</v>
      </c>
      <c r="AE373" s="13">
        <f>LDHR1516RSG</f>
        <v>2555962.3715710002</v>
      </c>
      <c r="AF373" s="13"/>
      <c r="AG373" s="13">
        <f t="shared" si="1363"/>
        <v>807814.18519700004</v>
      </c>
      <c r="AH373" s="13">
        <f t="shared" si="1364"/>
        <v>807814.18519700004</v>
      </c>
      <c r="AI373" s="13"/>
      <c r="AJ373" s="13"/>
      <c r="AK373" s="13"/>
      <c r="AL373" s="13">
        <f>F373/F371*AK371</f>
        <v>421632.49503251078</v>
      </c>
      <c r="AM373" s="13"/>
      <c r="AN373" s="13"/>
      <c r="AO373" s="13"/>
      <c r="AP373" s="13">
        <f t="shared" ref="AP373" si="1372">AO371</f>
        <v>584899</v>
      </c>
      <c r="AQ373" s="13"/>
      <c r="AR373" s="13">
        <f t="shared" ref="AR373" si="1373">AQ371</f>
        <v>298725</v>
      </c>
      <c r="AS373" s="13"/>
      <c r="AT373" s="13">
        <f t="shared" ref="AT373" si="1374">AS371</f>
        <v>21001</v>
      </c>
      <c r="AU373" s="13"/>
      <c r="AV373" s="13">
        <f t="shared" ref="AV373" si="1375">AU371</f>
        <v>9232.5479369999994</v>
      </c>
      <c r="AW373" s="13"/>
      <c r="AX373" s="13"/>
      <c r="AY373" s="14">
        <f t="shared" si="1188"/>
        <v>31712209.578466509</v>
      </c>
      <c r="AZ373" s="14">
        <f t="shared" si="1189"/>
        <v>65404548.137275502</v>
      </c>
      <c r="BA373" s="26">
        <f>VLOOKUP(A373,[7]Sheet1!$A$1:$P$742,16,FALSE)</f>
        <v>65472410.989336997</v>
      </c>
      <c r="BB373" s="26" t="b">
        <f t="shared" si="1193"/>
        <v>0</v>
      </c>
      <c r="BC373" s="13">
        <f>H373+L373+M373+R373+S373</f>
        <v>33692338.558808997</v>
      </c>
      <c r="BD373" s="13"/>
      <c r="BE373" s="13"/>
      <c r="BF373" s="13"/>
      <c r="BG373" s="13"/>
      <c r="BH373" s="13">
        <f>U373+V373+Z373+AA373+AD373+AE373+AH373+AI373+AJ373+AL373+AN373+AP373+AR373+AT373+AV373</f>
        <v>31712209.578466509</v>
      </c>
      <c r="BI373" s="13"/>
      <c r="BJ373" s="13"/>
      <c r="BK373" s="13"/>
      <c r="BL373" s="13"/>
    </row>
    <row r="374" spans="1:64" x14ac:dyDescent="0.25">
      <c r="A374" s="1" t="s">
        <v>748</v>
      </c>
      <c r="B374" s="1" t="s">
        <v>749</v>
      </c>
      <c r="C374" s="1"/>
      <c r="D374" s="1" t="s">
        <v>499</v>
      </c>
      <c r="E374" s="1"/>
      <c r="F374" s="4">
        <f>VLOOKUP(A374,[1]Sheet1!$A$6:$C$740,3,FALSE)</f>
        <v>85391991.008476004</v>
      </c>
      <c r="G374" s="1"/>
      <c r="H374" s="5">
        <f>UTFUND1516BL</f>
        <v>32207584.227557998</v>
      </c>
      <c r="I374" s="5">
        <f>LTFUND1516BL</f>
        <v>6141377.7299279999</v>
      </c>
      <c r="K374" s="5">
        <f t="shared" si="1356"/>
        <v>621029.49465400004</v>
      </c>
      <c r="L374" s="5">
        <f t="shared" si="1362"/>
        <v>621029.49465400004</v>
      </c>
      <c r="M374" s="5">
        <f>EIF1516BL</f>
        <v>2578686.8732870002</v>
      </c>
      <c r="Q374" s="5">
        <f>HPF1516BL</f>
        <v>218110.40346500001</v>
      </c>
      <c r="R374" s="5">
        <f>LLFA1516BL</f>
        <v>48396.296478999997</v>
      </c>
      <c r="S374" s="5">
        <f>LDHR1516BL</f>
        <v>2028910.1341009999</v>
      </c>
      <c r="T374" s="6">
        <f t="shared" si="1182"/>
        <v>43844095.159471996</v>
      </c>
      <c r="U374" s="5">
        <f>LWP1516RSG</f>
        <v>846459.52038300002</v>
      </c>
      <c r="V374" s="5">
        <f>UTFUND1516RSG</f>
        <v>25398027.474925</v>
      </c>
      <c r="W374" s="5">
        <f>LTFUND1516RSG</f>
        <v>4457573.2238879995</v>
      </c>
      <c r="Y374" s="5">
        <f t="shared" si="1357"/>
        <v>862838.56372700003</v>
      </c>
      <c r="Z374" s="5">
        <f t="shared" si="1192"/>
        <v>862838.56372700003</v>
      </c>
      <c r="AA374" s="5">
        <f>EIF1516RSG</f>
        <v>2641522.4531669999</v>
      </c>
      <c r="AC374" s="5">
        <f>HPF1516RSG</f>
        <v>297523.327842</v>
      </c>
      <c r="AD374" s="5">
        <f>LLFA1516RSG</f>
        <v>66017.148790000007</v>
      </c>
      <c r="AE374" s="5">
        <f>LDHR1516RSG</f>
        <v>2887267.9226469998</v>
      </c>
      <c r="AG374" s="5">
        <f t="shared" si="1363"/>
        <v>1210334</v>
      </c>
      <c r="AH374" s="5">
        <f t="shared" si="1364"/>
        <v>1210334</v>
      </c>
      <c r="AK374" s="5">
        <f>VLOOKUP(A374,[2]CTF1516!$A$1:$C$235,3,FALSE)</f>
        <v>614803</v>
      </c>
      <c r="AL374" s="5">
        <f t="shared" ref="AL374" si="1376">SUM(AL375:AL376)</f>
        <v>614803</v>
      </c>
      <c r="AO374" s="5">
        <f>VLOOKUP(A374,[3]careact_v3!$A$1:$D$154,4,FALSE)</f>
        <v>691462</v>
      </c>
      <c r="AP374" s="5">
        <f t="shared" ref="AP374" si="1377">AO374</f>
        <v>691462</v>
      </c>
      <c r="AQ374" s="5">
        <f>VLOOKUP(A374,[3]careact_v3!$A$1:$D$154,3,FALSE)</f>
        <v>454671</v>
      </c>
      <c r="AR374" s="5">
        <f t="shared" ref="AR374" si="1378">AQ374</f>
        <v>454671</v>
      </c>
      <c r="AS374" s="5">
        <f>VLOOKUP(A374,[4]FWMA!$A$1:$C$153,3,FALSE)</f>
        <v>15565</v>
      </c>
      <c r="AT374" s="5">
        <f t="shared" ref="AT374" si="1379">AS374</f>
        <v>15565</v>
      </c>
      <c r="AU374" s="5">
        <f>VLOOKUP(A374,[5]SUDS2!$A$1:$C$153,3,FALSE)</f>
        <v>9232.5479369999994</v>
      </c>
      <c r="AV374" s="5">
        <f t="shared" ref="AV374" si="1380">AU374</f>
        <v>9232.5479369999994</v>
      </c>
      <c r="AW374" s="5">
        <f>VLOOKUP(A374,[6]COFA!$A$1:$C$327,3,FALSE)</f>
        <v>693.23</v>
      </c>
      <c r="AX374" s="5">
        <f t="shared" si="1148"/>
        <v>693.23</v>
      </c>
      <c r="AY374" s="6">
        <f t="shared" si="1188"/>
        <v>40453990.41330599</v>
      </c>
      <c r="AZ374" s="6">
        <f t="shared" si="1189"/>
        <v>84298085.572777987</v>
      </c>
      <c r="BA374" s="26">
        <f>VLOOKUP(A374,[7]Sheet1!$A$1:$P$742,16,FALSE)</f>
        <v>84365948.424841002</v>
      </c>
      <c r="BB374" s="26" t="b">
        <f t="shared" si="1193"/>
        <v>0</v>
      </c>
      <c r="BC374" s="5">
        <f t="shared" ref="BC374" si="1381">BC376</f>
        <v>37387971.585706003</v>
      </c>
      <c r="BD374" s="5">
        <f t="shared" si="1150"/>
        <v>6456123.5737659996</v>
      </c>
      <c r="BH374" s="5">
        <f t="shared" ref="BH374" si="1382">BH376</f>
        <v>35287320.944411814</v>
      </c>
      <c r="BI374" s="5">
        <f t="shared" si="1152"/>
        <v>5166669.4688941892</v>
      </c>
    </row>
    <row r="375" spans="1:64" s="11" customFormat="1" x14ac:dyDescent="0.25">
      <c r="A375" s="8" t="s">
        <v>750</v>
      </c>
      <c r="B375" s="8" t="s">
        <v>751</v>
      </c>
      <c r="C375" s="8" t="s">
        <v>499</v>
      </c>
      <c r="D375" s="8"/>
      <c r="E375" s="8"/>
      <c r="F375" s="37">
        <f>VLOOKUP(A375,[1]Sheet1!$A$6:$C$740,3,FALSE)</f>
        <v>12941997.341729</v>
      </c>
      <c r="G375" s="8"/>
      <c r="H375" s="9"/>
      <c r="I375" s="9">
        <f>LTFUND1516BL</f>
        <v>6141377.7299279999</v>
      </c>
      <c r="J375" s="9"/>
      <c r="K375" s="9">
        <f t="shared" si="1356"/>
        <v>96635.440373000005</v>
      </c>
      <c r="L375" s="9">
        <f t="shared" si="1362"/>
        <v>96635.440373000005</v>
      </c>
      <c r="M375" s="9"/>
      <c r="N375" s="9"/>
      <c r="O375" s="9"/>
      <c r="P375" s="9"/>
      <c r="Q375" s="9">
        <f>HPF1516BL</f>
        <v>218110.40346500001</v>
      </c>
      <c r="R375" s="9"/>
      <c r="S375" s="9"/>
      <c r="T375" s="10">
        <f t="shared" si="1182"/>
        <v>6456123.5737659996</v>
      </c>
      <c r="U375" s="9"/>
      <c r="V375" s="9"/>
      <c r="W375" s="9">
        <f>LTFUND1516RSG</f>
        <v>4457573.2238879995</v>
      </c>
      <c r="X375" s="9"/>
      <c r="Y375" s="9">
        <f t="shared" si="1357"/>
        <v>134262.197358</v>
      </c>
      <c r="Z375" s="9">
        <f t="shared" si="1192"/>
        <v>134262.197358</v>
      </c>
      <c r="AA375" s="9"/>
      <c r="AB375" s="9"/>
      <c r="AC375" s="9">
        <f>HPF1516RSG</f>
        <v>297523.327842</v>
      </c>
      <c r="AD375" s="9"/>
      <c r="AE375" s="9"/>
      <c r="AF375" s="9"/>
      <c r="AG375" s="9">
        <f t="shared" si="1363"/>
        <v>183438.039395</v>
      </c>
      <c r="AH375" s="9">
        <f t="shared" si="1364"/>
        <v>183438.039395</v>
      </c>
      <c r="AI375" s="9"/>
      <c r="AJ375" s="9"/>
      <c r="AK375" s="9"/>
      <c r="AL375" s="9">
        <f>F375/F374*AK374</f>
        <v>93179.450411189318</v>
      </c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>
        <f t="shared" si="1153"/>
        <v>693.23</v>
      </c>
      <c r="AY375" s="10">
        <f t="shared" si="1188"/>
        <v>5166669.4688941892</v>
      </c>
      <c r="AZ375" s="10">
        <f t="shared" si="1189"/>
        <v>11622793.042660188</v>
      </c>
      <c r="BA375" s="26">
        <f>VLOOKUP(A375,[7]Sheet1!$A$1:$P$742,16,FALSE)</f>
        <v>11622793.042659</v>
      </c>
      <c r="BB375" s="26" t="b">
        <f t="shared" si="1193"/>
        <v>1</v>
      </c>
      <c r="BC375" s="9"/>
      <c r="BD375" s="9">
        <f>I375+L375+Q375</f>
        <v>6456123.5737659996</v>
      </c>
      <c r="BE375" s="9"/>
      <c r="BF375" s="9"/>
      <c r="BG375" s="9"/>
      <c r="BH375" s="9"/>
      <c r="BI375" s="9">
        <f>W375+Z375+AC375+AH375+AI375+AL375+AN375+AX375</f>
        <v>5166669.4688941892</v>
      </c>
      <c r="BJ375" s="9"/>
      <c r="BK375" s="9"/>
      <c r="BL375" s="9"/>
    </row>
    <row r="376" spans="1:64" s="15" customFormat="1" x14ac:dyDescent="0.25">
      <c r="A376" s="12" t="s">
        <v>752</v>
      </c>
      <c r="B376" s="12" t="s">
        <v>753</v>
      </c>
      <c r="C376" s="12" t="s">
        <v>499</v>
      </c>
      <c r="D376" s="12"/>
      <c r="E376" s="12"/>
      <c r="F376" s="38">
        <f>VLOOKUP(A376,[1]Sheet1!$A$6:$C$740,3,FALSE)</f>
        <v>72449993.666747004</v>
      </c>
      <c r="G376" s="12"/>
      <c r="H376" s="13">
        <f>UTFUND1516BL</f>
        <v>32207584.227557998</v>
      </c>
      <c r="I376" s="13"/>
      <c r="J376" s="13"/>
      <c r="K376" s="13">
        <f t="shared" si="1356"/>
        <v>524394.05428100005</v>
      </c>
      <c r="L376" s="13">
        <f t="shared" si="1362"/>
        <v>524394.05428100005</v>
      </c>
      <c r="M376" s="13">
        <f>EIF1516BL</f>
        <v>2578686.8732870002</v>
      </c>
      <c r="N376" s="13"/>
      <c r="O376" s="13"/>
      <c r="P376" s="13"/>
      <c r="Q376" s="13"/>
      <c r="R376" s="13">
        <f>LLFA1516BL</f>
        <v>48396.296478999997</v>
      </c>
      <c r="S376" s="13">
        <f>LDHR1516BL</f>
        <v>2028910.1341009999</v>
      </c>
      <c r="T376" s="14">
        <f t="shared" si="1182"/>
        <v>37387971.585705996</v>
      </c>
      <c r="U376" s="13">
        <f>LWP1516RSG</f>
        <v>846459.52038300002</v>
      </c>
      <c r="V376" s="13">
        <f>UTFUND1516RSG</f>
        <v>25398027.474925</v>
      </c>
      <c r="W376" s="13"/>
      <c r="X376" s="13"/>
      <c r="Y376" s="13">
        <f t="shared" si="1357"/>
        <v>728576.36636900005</v>
      </c>
      <c r="Z376" s="13">
        <f t="shared" si="1192"/>
        <v>728576.36636900005</v>
      </c>
      <c r="AA376" s="13">
        <f>EIF1516RSG</f>
        <v>2641522.4531669999</v>
      </c>
      <c r="AB376" s="13"/>
      <c r="AC376" s="13"/>
      <c r="AD376" s="13">
        <f>LLFA1516RSG</f>
        <v>66017.148790000007</v>
      </c>
      <c r="AE376" s="13">
        <f>LDHR1516RSG</f>
        <v>2887267.9226469998</v>
      </c>
      <c r="AF376" s="13"/>
      <c r="AG376" s="13">
        <f t="shared" si="1363"/>
        <v>1026895.960605</v>
      </c>
      <c r="AH376" s="13">
        <f t="shared" si="1364"/>
        <v>1026895.960605</v>
      </c>
      <c r="AI376" s="13"/>
      <c r="AJ376" s="13"/>
      <c r="AK376" s="13"/>
      <c r="AL376" s="13">
        <f>F376/F374*AK374</f>
        <v>521623.54958881071</v>
      </c>
      <c r="AM376" s="13"/>
      <c r="AN376" s="13"/>
      <c r="AO376" s="13"/>
      <c r="AP376" s="13">
        <f t="shared" ref="AP376" si="1383">AO374</f>
        <v>691462</v>
      </c>
      <c r="AQ376" s="13"/>
      <c r="AR376" s="13">
        <f t="shared" ref="AR376" si="1384">AQ374</f>
        <v>454671</v>
      </c>
      <c r="AS376" s="13"/>
      <c r="AT376" s="13">
        <f t="shared" ref="AT376" si="1385">AS374</f>
        <v>15565</v>
      </c>
      <c r="AU376" s="13"/>
      <c r="AV376" s="13">
        <f t="shared" ref="AV376" si="1386">AU374</f>
        <v>9232.5479369999994</v>
      </c>
      <c r="AW376" s="13"/>
      <c r="AX376" s="13"/>
      <c r="AY376" s="14">
        <f t="shared" si="1188"/>
        <v>35287320.944411814</v>
      </c>
      <c r="AZ376" s="14">
        <f t="shared" si="1189"/>
        <v>72675292.53011781</v>
      </c>
      <c r="BA376" s="26">
        <f>VLOOKUP(A376,[7]Sheet1!$A$1:$P$742,16,FALSE)</f>
        <v>72743155.382181004</v>
      </c>
      <c r="BB376" s="26" t="b">
        <f t="shared" si="1193"/>
        <v>0</v>
      </c>
      <c r="BC376" s="13">
        <f>H376+L376+M376+R376+S376</f>
        <v>37387971.585706003</v>
      </c>
      <c r="BD376" s="13"/>
      <c r="BE376" s="13"/>
      <c r="BF376" s="13"/>
      <c r="BG376" s="13"/>
      <c r="BH376" s="13">
        <f>U376+V376+Z376+AA376+AD376+AE376+AH376+AI376+AJ376+AL376+AN376+AP376+AR376+AT376+AV376</f>
        <v>35287320.944411814</v>
      </c>
      <c r="BI376" s="13"/>
      <c r="BJ376" s="13"/>
      <c r="BK376" s="13"/>
      <c r="BL376" s="13"/>
    </row>
    <row r="377" spans="1:64" x14ac:dyDescent="0.25">
      <c r="A377" s="1" t="s">
        <v>754</v>
      </c>
      <c r="B377" s="1" t="s">
        <v>755</v>
      </c>
      <c r="C377" s="1"/>
      <c r="D377" s="1" t="s">
        <v>499</v>
      </c>
      <c r="E377" s="1"/>
      <c r="F377" s="4">
        <f>VLOOKUP(A377,[1]Sheet1!$A$6:$C$740,3,FALSE)</f>
        <v>171149578.99504</v>
      </c>
      <c r="G377" s="1"/>
      <c r="H377" s="5">
        <f>UTFUND1516BL</f>
        <v>64047510.175447002</v>
      </c>
      <c r="I377" s="5">
        <f>LTFUND1516BL</f>
        <v>14142122.635304</v>
      </c>
      <c r="K377" s="5">
        <f t="shared" si="1356"/>
        <v>1042090.140959</v>
      </c>
      <c r="L377" s="5">
        <f t="shared" si="1362"/>
        <v>1042090.140959</v>
      </c>
      <c r="M377" s="5">
        <f>EIF1516BL</f>
        <v>5223384.959334</v>
      </c>
      <c r="Q377" s="5">
        <f>HPF1516BL</f>
        <v>231536.43264300001</v>
      </c>
      <c r="R377" s="5">
        <f>LLFA1516BL</f>
        <v>55037.297710999999</v>
      </c>
      <c r="S377" s="5">
        <f>LDHR1516BL</f>
        <v>2914947.12267</v>
      </c>
      <c r="T377" s="6">
        <f t="shared" si="1182"/>
        <v>87656628.764068007</v>
      </c>
      <c r="U377" s="5">
        <f>LWP1516RSG</f>
        <v>1641841.7418879999</v>
      </c>
      <c r="V377" s="5">
        <f>UTFUND1516RSG</f>
        <v>50547544.335790001</v>
      </c>
      <c r="W377" s="5">
        <f>LTFUND1516RSG</f>
        <v>10264723.969163001</v>
      </c>
      <c r="Y377" s="5">
        <f t="shared" si="1357"/>
        <v>1447846.790272</v>
      </c>
      <c r="Z377" s="5">
        <f t="shared" si="1192"/>
        <v>1447846.790272</v>
      </c>
      <c r="AA377" s="5">
        <f>EIF1516RSG</f>
        <v>5350664.6326649999</v>
      </c>
      <c r="AC377" s="5">
        <f>HPF1516RSG</f>
        <v>315837.708162</v>
      </c>
      <c r="AD377" s="5">
        <f>LLFA1516RSG</f>
        <v>75076.105742999993</v>
      </c>
      <c r="AE377" s="5">
        <f>LDHR1516RSG</f>
        <v>4148154.8058950002</v>
      </c>
      <c r="AO377" s="5">
        <f>VLOOKUP(A377,[3]careact_v3!$A$1:$D$154,4,FALSE)</f>
        <v>1186018</v>
      </c>
      <c r="AP377" s="5">
        <f t="shared" ref="AP377" si="1387">AO377</f>
        <v>1186018</v>
      </c>
      <c r="AQ377" s="5">
        <f>VLOOKUP(A377,[3]careact_v3!$A$1:$D$154,3,FALSE)</f>
        <v>547050</v>
      </c>
      <c r="AR377" s="5">
        <f t="shared" ref="AR377" si="1388">AQ377</f>
        <v>547050</v>
      </c>
      <c r="AS377" s="5">
        <f>VLOOKUP(A377,[4]FWMA!$A$1:$C$153,3,FALSE)</f>
        <v>52990</v>
      </c>
      <c r="AT377" s="5">
        <f t="shared" ref="AT377" si="1389">AS377</f>
        <v>52990</v>
      </c>
      <c r="AU377" s="5">
        <f>VLOOKUP(A377,[5]SUDS2!$A$1:$C$153,3,FALSE)</f>
        <v>9232.5479369999994</v>
      </c>
      <c r="AV377" s="5">
        <f t="shared" ref="AV377" si="1390">AU377</f>
        <v>9232.5479369999994</v>
      </c>
      <c r="AW377" s="5">
        <f>VLOOKUP(A377,[6]COFA!$A$1:$C$327,3,FALSE)</f>
        <v>693.23</v>
      </c>
      <c r="AX377" s="5">
        <f t="shared" si="1148"/>
        <v>693.23</v>
      </c>
      <c r="AY377" s="6">
        <f t="shared" si="1188"/>
        <v>75587673.867515013</v>
      </c>
      <c r="AZ377" s="6">
        <f t="shared" si="1189"/>
        <v>163244302.63158303</v>
      </c>
      <c r="BA377" s="26">
        <f>VLOOKUP(A377,[7]Sheet1!$A$1:$P$742,16,FALSE)</f>
        <v>163312165.48364601</v>
      </c>
      <c r="BB377" s="26" t="b">
        <f t="shared" si="1193"/>
        <v>0</v>
      </c>
      <c r="BC377" s="5">
        <f t="shared" ref="BC377" si="1391">BC379</f>
        <v>73097793.232958987</v>
      </c>
      <c r="BD377" s="5">
        <f t="shared" si="1150"/>
        <v>14558835.531109</v>
      </c>
      <c r="BH377" s="5">
        <f t="shared" ref="BH377" si="1392">BH379</f>
        <v>64749140.690984003</v>
      </c>
      <c r="BI377" s="5">
        <f t="shared" si="1152"/>
        <v>10838533.176531002</v>
      </c>
    </row>
    <row r="378" spans="1:64" s="11" customFormat="1" x14ac:dyDescent="0.25">
      <c r="A378" s="8" t="s">
        <v>756</v>
      </c>
      <c r="B378" s="8" t="s">
        <v>757</v>
      </c>
      <c r="C378" s="8" t="s">
        <v>499</v>
      </c>
      <c r="D378" s="8"/>
      <c r="E378" s="8"/>
      <c r="F378" s="37">
        <f>VLOOKUP(A378,[1]Sheet1!$A$6:$C$740,3,FALSE)</f>
        <v>29819848.930477001</v>
      </c>
      <c r="G378" s="8"/>
      <c r="H378" s="9"/>
      <c r="I378" s="9">
        <f>LTFUND1516BL</f>
        <v>14142122.635304</v>
      </c>
      <c r="J378" s="9"/>
      <c r="K378" s="9">
        <f t="shared" si="1356"/>
        <v>185176.463162</v>
      </c>
      <c r="L378" s="9">
        <f t="shared" si="1362"/>
        <v>185176.463162</v>
      </c>
      <c r="M378" s="9"/>
      <c r="N378" s="9"/>
      <c r="O378" s="9"/>
      <c r="P378" s="9"/>
      <c r="Q378" s="9">
        <f>HPF1516BL</f>
        <v>231536.43264300001</v>
      </c>
      <c r="R378" s="9"/>
      <c r="S378" s="9"/>
      <c r="T378" s="10">
        <f t="shared" si="1182"/>
        <v>14558835.531109</v>
      </c>
      <c r="U378" s="9"/>
      <c r="V378" s="9"/>
      <c r="W378" s="9">
        <f>LTFUND1516RSG</f>
        <v>10264723.969163001</v>
      </c>
      <c r="X378" s="9"/>
      <c r="Y378" s="9">
        <f t="shared" si="1357"/>
        <v>257278.269206</v>
      </c>
      <c r="Z378" s="9">
        <f t="shared" si="1192"/>
        <v>257278.269206</v>
      </c>
      <c r="AA378" s="9"/>
      <c r="AB378" s="9"/>
      <c r="AC378" s="9">
        <f>HPF1516RSG</f>
        <v>315837.708162</v>
      </c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>
        <f t="shared" si="1153"/>
        <v>693.23</v>
      </c>
      <c r="AY378" s="10">
        <f t="shared" si="1188"/>
        <v>10838533.176531002</v>
      </c>
      <c r="AZ378" s="10">
        <f t="shared" si="1189"/>
        <v>25397368.70764</v>
      </c>
      <c r="BA378" s="26">
        <f>VLOOKUP(A378,[7]Sheet1!$A$1:$P$742,16,FALSE)</f>
        <v>25397368.70764</v>
      </c>
      <c r="BB378" s="26" t="b">
        <f t="shared" si="1193"/>
        <v>1</v>
      </c>
      <c r="BC378" s="9"/>
      <c r="BD378" s="9">
        <f>I378+L378+Q378</f>
        <v>14558835.531109</v>
      </c>
      <c r="BE378" s="9"/>
      <c r="BF378" s="9"/>
      <c r="BG378" s="9"/>
      <c r="BH378" s="9"/>
      <c r="BI378" s="9">
        <f>W378+Z378+AC378+AH378+AI378+AL378+AN378+AX378</f>
        <v>10838533.176531002</v>
      </c>
      <c r="BJ378" s="9"/>
      <c r="BK378" s="9"/>
      <c r="BL378" s="9"/>
    </row>
    <row r="379" spans="1:64" s="15" customFormat="1" x14ac:dyDescent="0.25">
      <c r="A379" s="12" t="s">
        <v>758</v>
      </c>
      <c r="B379" s="12" t="s">
        <v>759</v>
      </c>
      <c r="C379" s="12" t="s">
        <v>499</v>
      </c>
      <c r="D379" s="12"/>
      <c r="E379" s="12"/>
      <c r="F379" s="38">
        <f>VLOOKUP(A379,[1]Sheet1!$A$6:$C$740,3,FALSE)</f>
        <v>141329730.06456199</v>
      </c>
      <c r="G379" s="12"/>
      <c r="H379" s="13">
        <f>UTFUND1516BL</f>
        <v>64047510.175447002</v>
      </c>
      <c r="I379" s="13"/>
      <c r="J379" s="13"/>
      <c r="K379" s="13">
        <f t="shared" si="1356"/>
        <v>856913.67779700004</v>
      </c>
      <c r="L379" s="13">
        <f t="shared" si="1362"/>
        <v>856913.67779700004</v>
      </c>
      <c r="M379" s="13">
        <f>EIF1516BL</f>
        <v>5223384.959334</v>
      </c>
      <c r="N379" s="13"/>
      <c r="O379" s="13"/>
      <c r="P379" s="13"/>
      <c r="Q379" s="13"/>
      <c r="R379" s="13">
        <f>LLFA1516BL</f>
        <v>55037.297710999999</v>
      </c>
      <c r="S379" s="13">
        <f>LDHR1516BL</f>
        <v>2914947.12267</v>
      </c>
      <c r="T379" s="14">
        <f t="shared" si="1182"/>
        <v>73097793.232959002</v>
      </c>
      <c r="U379" s="13">
        <f>LWP1516RSG</f>
        <v>1641841.7418879999</v>
      </c>
      <c r="V379" s="13">
        <f>UTFUND1516RSG</f>
        <v>50547544.335790001</v>
      </c>
      <c r="W379" s="13"/>
      <c r="X379" s="13"/>
      <c r="Y379" s="13">
        <f t="shared" si="1357"/>
        <v>1190568.521066</v>
      </c>
      <c r="Z379" s="13">
        <f t="shared" si="1192"/>
        <v>1190568.521066</v>
      </c>
      <c r="AA379" s="13">
        <f>EIF1516RSG</f>
        <v>5350664.6326649999</v>
      </c>
      <c r="AB379" s="13"/>
      <c r="AC379" s="13"/>
      <c r="AD379" s="13">
        <f>LLFA1516RSG</f>
        <v>75076.105742999993</v>
      </c>
      <c r="AE379" s="13">
        <f>LDHR1516RSG</f>
        <v>4148154.8058950002</v>
      </c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>
        <f t="shared" ref="AP379" si="1393">AO377</f>
        <v>1186018</v>
      </c>
      <c r="AQ379" s="13"/>
      <c r="AR379" s="13">
        <f t="shared" ref="AR379" si="1394">AQ377</f>
        <v>547050</v>
      </c>
      <c r="AS379" s="13"/>
      <c r="AT379" s="13">
        <f t="shared" ref="AT379" si="1395">AS377</f>
        <v>52990</v>
      </c>
      <c r="AU379" s="13"/>
      <c r="AV379" s="13">
        <f t="shared" ref="AV379" si="1396">AU377</f>
        <v>9232.5479369999994</v>
      </c>
      <c r="AW379" s="13"/>
      <c r="AX379" s="13"/>
      <c r="AY379" s="14">
        <f t="shared" si="1188"/>
        <v>64749140.690984003</v>
      </c>
      <c r="AZ379" s="14">
        <f t="shared" si="1189"/>
        <v>137846933.92394301</v>
      </c>
      <c r="BA379" s="26">
        <f>VLOOKUP(A379,[7]Sheet1!$A$1:$P$742,16,FALSE)</f>
        <v>137914796.77600601</v>
      </c>
      <c r="BB379" s="26" t="b">
        <f t="shared" si="1193"/>
        <v>0</v>
      </c>
      <c r="BC379" s="13">
        <f>H379+L379+M379+R379+S379</f>
        <v>73097793.232958987</v>
      </c>
      <c r="BD379" s="13"/>
      <c r="BE379" s="13"/>
      <c r="BF379" s="13"/>
      <c r="BG379" s="13"/>
      <c r="BH379" s="13">
        <f>U379+V379+Z379+AA379+AD379+AE379+AH379+AI379+AJ379+AL379+AN379+AP379+AR379+AT379+AV379</f>
        <v>64749140.690984003</v>
      </c>
      <c r="BI379" s="13"/>
      <c r="BJ379" s="13"/>
      <c r="BK379" s="13"/>
      <c r="BL379" s="13"/>
    </row>
    <row r="380" spans="1:64" x14ac:dyDescent="0.25">
      <c r="A380" s="1" t="s">
        <v>760</v>
      </c>
      <c r="B380" s="1" t="s">
        <v>761</v>
      </c>
      <c r="C380" s="1"/>
      <c r="D380" s="1" t="s">
        <v>499</v>
      </c>
      <c r="E380" s="1"/>
      <c r="F380" s="4">
        <f>VLOOKUP(A380,[1]Sheet1!$A$6:$C$740,3,FALSE)</f>
        <v>65248392.276515998</v>
      </c>
      <c r="G380" s="1"/>
      <c r="H380" s="5">
        <f>UTFUND1516BL</f>
        <v>24717225.795540001</v>
      </c>
      <c r="I380" s="5">
        <f>LTFUND1516BL</f>
        <v>4442542.5951060001</v>
      </c>
      <c r="K380" s="5">
        <f t="shared" si="1356"/>
        <v>580878.41626700002</v>
      </c>
      <c r="L380" s="5">
        <f t="shared" si="1362"/>
        <v>580878.41626700002</v>
      </c>
      <c r="M380" s="5">
        <f>EIF1516BL</f>
        <v>2428910.730242</v>
      </c>
      <c r="Q380" s="5">
        <f>HPF1516BL</f>
        <v>36307.183860999998</v>
      </c>
      <c r="R380" s="5">
        <f>LLFA1516BL</f>
        <v>48603.827767000002</v>
      </c>
      <c r="S380" s="5">
        <f>LDHR1516BL</f>
        <v>2907133.9847209998</v>
      </c>
      <c r="T380" s="6">
        <f t="shared" si="1182"/>
        <v>35161602.533504002</v>
      </c>
      <c r="U380" s="5">
        <f>LWP1516RSG</f>
        <v>437449.60550800001</v>
      </c>
      <c r="V380" s="5">
        <f>UTFUND1516RSG</f>
        <v>19703486.962969001</v>
      </c>
      <c r="W380" s="5">
        <f>LTFUND1516RSG</f>
        <v>3224514.0730269998</v>
      </c>
      <c r="Y380" s="5">
        <f t="shared" si="1357"/>
        <v>807053.93657899997</v>
      </c>
      <c r="Z380" s="5">
        <f t="shared" si="1192"/>
        <v>807053.93657899997</v>
      </c>
      <c r="AA380" s="5">
        <f>EIF1516RSG</f>
        <v>2488096.6732089999</v>
      </c>
      <c r="AC380" s="5">
        <f>HPF1516RSG</f>
        <v>49526.450803</v>
      </c>
      <c r="AD380" s="5">
        <f>LLFA1516RSG</f>
        <v>66300.241194999995</v>
      </c>
      <c r="AE380" s="5">
        <f>LDHR1516RSG</f>
        <v>4137036.2145890002</v>
      </c>
      <c r="AG380" s="5">
        <f t="shared" ref="AG380:AG420" si="1397">CTFREEZE21516RSG</f>
        <v>605864</v>
      </c>
      <c r="AH380" s="5">
        <f t="shared" ref="AH380:AH420" si="1398">AG380</f>
        <v>605864</v>
      </c>
      <c r="AJ380" s="5">
        <f t="shared" ref="AJ380:AJ422" si="1399">CRC1516RSG</f>
        <v>-75020</v>
      </c>
      <c r="AK380" s="5">
        <f>VLOOKUP(A380,[2]CTF1516!$A$1:$C$235,3,FALSE)</f>
        <v>612266</v>
      </c>
      <c r="AL380" s="5">
        <f>SUM(AL381:AL382)</f>
        <v>612266</v>
      </c>
      <c r="AO380" s="5">
        <f>VLOOKUP(A380,[3]careact_v3!$A$1:$D$154,4,FALSE)</f>
        <v>592456</v>
      </c>
      <c r="AP380" s="5">
        <f t="shared" ref="AP380" si="1400">AO380</f>
        <v>592456</v>
      </c>
      <c r="AQ380" s="5">
        <f>VLOOKUP(A380,[3]careact_v3!$A$1:$D$154,3,FALSE)</f>
        <v>313439</v>
      </c>
      <c r="AR380" s="5">
        <f t="shared" ref="AR380" si="1401">AQ380</f>
        <v>313439</v>
      </c>
      <c r="AS380" s="5">
        <f>VLOOKUP(A380,[4]FWMA!$A$1:$C$153,3,FALSE)</f>
        <v>16851</v>
      </c>
      <c r="AT380" s="5">
        <f t="shared" ref="AT380" si="1402">AS380</f>
        <v>16851</v>
      </c>
      <c r="AU380" s="5">
        <f>VLOOKUP(A380,[5]SUDS2!$A$1:$C$153,3,FALSE)</f>
        <v>9232.5479369999994</v>
      </c>
      <c r="AV380" s="5">
        <f t="shared" ref="AV380" si="1403">AU380</f>
        <v>9232.5479369999994</v>
      </c>
      <c r="AW380" s="5">
        <f>VLOOKUP(A380,[6]COFA!$A$1:$C$327,3,FALSE)</f>
        <v>693.23</v>
      </c>
      <c r="AX380" s="5">
        <f t="shared" ref="AX380:AX383" si="1404">AW380</f>
        <v>693.23</v>
      </c>
      <c r="AY380" s="6">
        <f t="shared" si="1188"/>
        <v>32989245.935816001</v>
      </c>
      <c r="AZ380" s="6">
        <f t="shared" si="1189"/>
        <v>68150848.469319999</v>
      </c>
      <c r="BA380" s="26">
        <f>VLOOKUP(A380,[7]Sheet1!$A$1:$P$742,16,FALSE)</f>
        <v>68218711.321383998</v>
      </c>
      <c r="BB380" s="26" t="b">
        <f t="shared" si="1193"/>
        <v>0</v>
      </c>
      <c r="BC380" s="5">
        <f t="shared" ref="BC380" si="1405">BC382</f>
        <v>30600112.745142002</v>
      </c>
      <c r="BD380" s="5">
        <f t="shared" ref="BD380:BD383" si="1406">BD381</f>
        <v>4561489.7883620001</v>
      </c>
      <c r="BH380" s="5">
        <f t="shared" ref="BH380" si="1407">BH382</f>
        <v>29427604.504598759</v>
      </c>
      <c r="BI380" s="5">
        <f t="shared" ref="BI380:BI383" si="1408">BI381</f>
        <v>3561641.4312172411</v>
      </c>
    </row>
    <row r="381" spans="1:64" s="11" customFormat="1" x14ac:dyDescent="0.25">
      <c r="A381" s="8" t="s">
        <v>762</v>
      </c>
      <c r="B381" s="8" t="s">
        <v>763</v>
      </c>
      <c r="C381" s="8" t="s">
        <v>499</v>
      </c>
      <c r="D381" s="8"/>
      <c r="E381" s="8"/>
      <c r="F381" s="37">
        <f>VLOOKUP(A381,[1]Sheet1!$A$6:$C$740,3,FALSE)</f>
        <v>9217911.4210989997</v>
      </c>
      <c r="G381" s="8"/>
      <c r="H381" s="9"/>
      <c r="I381" s="9">
        <f>LTFUND1516BL</f>
        <v>4442542.5951060001</v>
      </c>
      <c r="J381" s="9"/>
      <c r="K381" s="9">
        <f t="shared" si="1356"/>
        <v>82640.009395000001</v>
      </c>
      <c r="L381" s="9">
        <f t="shared" si="1362"/>
        <v>82640.009395000001</v>
      </c>
      <c r="M381" s="9"/>
      <c r="N381" s="9"/>
      <c r="O381" s="9"/>
      <c r="P381" s="9"/>
      <c r="Q381" s="9">
        <f>HPF1516BL</f>
        <v>36307.183860999998</v>
      </c>
      <c r="R381" s="9"/>
      <c r="S381" s="9"/>
      <c r="T381" s="10">
        <f t="shared" si="1182"/>
        <v>4561489.7883620001</v>
      </c>
      <c r="U381" s="9"/>
      <c r="V381" s="9"/>
      <c r="W381" s="9">
        <f>LTFUND1516RSG</f>
        <v>3224514.0730269998</v>
      </c>
      <c r="X381" s="9"/>
      <c r="Y381" s="9">
        <f t="shared" si="1357"/>
        <v>114817.392131</v>
      </c>
      <c r="Z381" s="9">
        <f t="shared" si="1192"/>
        <v>114817.392131</v>
      </c>
      <c r="AA381" s="9"/>
      <c r="AB381" s="9"/>
      <c r="AC381" s="9">
        <f>HPF1516RSG</f>
        <v>49526.450803</v>
      </c>
      <c r="AD381" s="9"/>
      <c r="AE381" s="9"/>
      <c r="AF381" s="9"/>
      <c r="AG381" s="9">
        <f t="shared" si="1397"/>
        <v>85592.924060999998</v>
      </c>
      <c r="AH381" s="9">
        <f t="shared" si="1398"/>
        <v>85592.924060999998</v>
      </c>
      <c r="AI381" s="9"/>
      <c r="AJ381" s="9"/>
      <c r="AK381" s="9"/>
      <c r="AL381" s="9">
        <f>F381/F380*AK380</f>
        <v>86497.361195241348</v>
      </c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>
        <f t="shared" ref="AX381:AX384" si="1409">AW380</f>
        <v>693.23</v>
      </c>
      <c r="AY381" s="10">
        <f t="shared" si="1188"/>
        <v>3561641.4312172411</v>
      </c>
      <c r="AZ381" s="10">
        <f t="shared" si="1189"/>
        <v>8123131.2195792412</v>
      </c>
      <c r="BA381" s="26">
        <f>VLOOKUP(A381,[7]Sheet1!$A$1:$P$742,16,FALSE)</f>
        <v>8123131.2195800003</v>
      </c>
      <c r="BB381" s="26" t="b">
        <f t="shared" si="1193"/>
        <v>1</v>
      </c>
      <c r="BC381" s="9"/>
      <c r="BD381" s="9">
        <f>I381+L381+Q381</f>
        <v>4561489.7883620001</v>
      </c>
      <c r="BE381" s="9"/>
      <c r="BF381" s="9"/>
      <c r="BG381" s="9"/>
      <c r="BH381" s="9"/>
      <c r="BI381" s="9">
        <f>W381+Z381+AC381+AH381+AI381+AL381+AN381+AX381</f>
        <v>3561641.4312172411</v>
      </c>
      <c r="BJ381" s="9"/>
      <c r="BK381" s="9"/>
      <c r="BL381" s="9"/>
    </row>
    <row r="382" spans="1:64" s="15" customFormat="1" x14ac:dyDescent="0.25">
      <c r="A382" s="12" t="s">
        <v>764</v>
      </c>
      <c r="B382" s="12" t="s">
        <v>765</v>
      </c>
      <c r="C382" s="12" t="s">
        <v>499</v>
      </c>
      <c r="D382" s="12"/>
      <c r="E382" s="12"/>
      <c r="F382" s="38">
        <f>VLOOKUP(A382,[1]Sheet1!$A$6:$C$740,3,FALSE)</f>
        <v>56030480.855416998</v>
      </c>
      <c r="G382" s="12"/>
      <c r="H382" s="13">
        <f>UTFUND1516BL</f>
        <v>24717225.795540001</v>
      </c>
      <c r="I382" s="13"/>
      <c r="J382" s="13"/>
      <c r="K382" s="13">
        <f t="shared" si="1356"/>
        <v>498238.40687200002</v>
      </c>
      <c r="L382" s="13">
        <f t="shared" si="1362"/>
        <v>498238.40687200002</v>
      </c>
      <c r="M382" s="13">
        <f>EIF1516BL</f>
        <v>2428910.730242</v>
      </c>
      <c r="N382" s="13"/>
      <c r="O382" s="13"/>
      <c r="P382" s="13"/>
      <c r="Q382" s="13"/>
      <c r="R382" s="13">
        <f>LLFA1516BL</f>
        <v>48603.827767000002</v>
      </c>
      <c r="S382" s="13">
        <f>LDHR1516BL</f>
        <v>2907133.9847209998</v>
      </c>
      <c r="T382" s="14">
        <f t="shared" si="1182"/>
        <v>30600112.745142002</v>
      </c>
      <c r="U382" s="13">
        <f>LWP1516RSG</f>
        <v>437449.60550800001</v>
      </c>
      <c r="V382" s="13">
        <f>UTFUND1516RSG</f>
        <v>19703486.962969001</v>
      </c>
      <c r="W382" s="13"/>
      <c r="X382" s="13"/>
      <c r="Y382" s="13">
        <f t="shared" si="1357"/>
        <v>692236.54444800003</v>
      </c>
      <c r="Z382" s="13">
        <f t="shared" si="1192"/>
        <v>692236.54444800003</v>
      </c>
      <c r="AA382" s="13">
        <f>EIF1516RSG</f>
        <v>2488096.6732089999</v>
      </c>
      <c r="AB382" s="13"/>
      <c r="AC382" s="13"/>
      <c r="AD382" s="13">
        <f>LLFA1516RSG</f>
        <v>66300.241194999995</v>
      </c>
      <c r="AE382" s="13">
        <f>LDHR1516RSG</f>
        <v>4137036.2145890002</v>
      </c>
      <c r="AF382" s="13"/>
      <c r="AG382" s="13">
        <f t="shared" si="1397"/>
        <v>520271.075939</v>
      </c>
      <c r="AH382" s="13">
        <f t="shared" si="1398"/>
        <v>520271.075939</v>
      </c>
      <c r="AI382" s="13"/>
      <c r="AJ382" s="13">
        <f t="shared" si="1399"/>
        <v>-75020</v>
      </c>
      <c r="AK382" s="13"/>
      <c r="AL382" s="13">
        <f>F382/F380*AK380</f>
        <v>525768.63880475867</v>
      </c>
      <c r="AM382" s="13"/>
      <c r="AN382" s="13"/>
      <c r="AO382" s="13"/>
      <c r="AP382" s="13">
        <f t="shared" ref="AP382" si="1410">AO380</f>
        <v>592456</v>
      </c>
      <c r="AQ382" s="13"/>
      <c r="AR382" s="13">
        <f t="shared" ref="AR382" si="1411">AQ380</f>
        <v>313439</v>
      </c>
      <c r="AS382" s="13"/>
      <c r="AT382" s="13">
        <f t="shared" ref="AT382" si="1412">AS380</f>
        <v>16851</v>
      </c>
      <c r="AU382" s="13"/>
      <c r="AV382" s="13">
        <f t="shared" ref="AV382" si="1413">AU380</f>
        <v>9232.5479369999994</v>
      </c>
      <c r="AW382" s="13"/>
      <c r="AX382" s="13"/>
      <c r="AY382" s="14">
        <f t="shared" si="1188"/>
        <v>29427604.504598759</v>
      </c>
      <c r="AZ382" s="14">
        <f t="shared" si="1189"/>
        <v>60027717.249740764</v>
      </c>
      <c r="BA382" s="26">
        <f>VLOOKUP(A382,[7]Sheet1!$A$1:$P$742,16,FALSE)</f>
        <v>60095580.101805001</v>
      </c>
      <c r="BB382" s="26" t="b">
        <f t="shared" si="1193"/>
        <v>0</v>
      </c>
      <c r="BC382" s="13">
        <f>H382+L382+M382+R382+S382</f>
        <v>30600112.745142002</v>
      </c>
      <c r="BD382" s="13"/>
      <c r="BE382" s="13"/>
      <c r="BF382" s="13"/>
      <c r="BG382" s="13"/>
      <c r="BH382" s="13">
        <f>U382+V382+Z382+AA382+AD382+AE382+AH382+AI382+AJ382+AL382+AN382+AP382+AR382+AT382+AV382</f>
        <v>29427604.504598759</v>
      </c>
      <c r="BI382" s="13"/>
      <c r="BJ382" s="13"/>
      <c r="BK382" s="13"/>
      <c r="BL382" s="13"/>
    </row>
    <row r="383" spans="1:64" x14ac:dyDescent="0.25">
      <c r="A383" s="1" t="s">
        <v>766</v>
      </c>
      <c r="B383" s="1" t="s">
        <v>767</v>
      </c>
      <c r="C383" s="1"/>
      <c r="D383" s="1" t="s">
        <v>490</v>
      </c>
      <c r="E383" s="1"/>
      <c r="F383" s="4">
        <f>VLOOKUP(A383,[1]Sheet1!$A$6:$C$740,3,FALSE)</f>
        <v>202859471.29212201</v>
      </c>
      <c r="G383" s="1"/>
      <c r="H383" s="5">
        <f>UTFUND1516BL</f>
        <v>70745596.833547994</v>
      </c>
      <c r="I383" s="5">
        <f>LTFUND1516BL</f>
        <v>13783412.554398</v>
      </c>
      <c r="J383" s="5">
        <f>FIREFUND1516BL</f>
        <v>6851651.1948809996</v>
      </c>
      <c r="K383" s="5">
        <f t="shared" si="1356"/>
        <v>2500615.4708639998</v>
      </c>
      <c r="L383" s="5">
        <f t="shared" si="1362"/>
        <v>2500615.4708639998</v>
      </c>
      <c r="M383" s="5">
        <f>EIF1516BL</f>
        <v>6564202.9879649999</v>
      </c>
      <c r="Q383" s="5">
        <f>HPF1516BL</f>
        <v>311797.91328400001</v>
      </c>
      <c r="R383" s="5">
        <f>LLFA1516BL</f>
        <v>64666.749496999997</v>
      </c>
      <c r="S383" s="5">
        <f>LDHR1516BL</f>
        <v>954723.20406200003</v>
      </c>
      <c r="T383" s="6">
        <f t="shared" si="1182"/>
        <v>101776666.908499</v>
      </c>
      <c r="U383" s="5">
        <f>LWP1516RSG</f>
        <v>885347.62748599995</v>
      </c>
      <c r="V383" s="5">
        <f>UTFUND1516RSG</f>
        <v>56762002.852302</v>
      </c>
      <c r="W383" s="5">
        <f>LTFUND1516RSG</f>
        <v>10004362.773011001</v>
      </c>
      <c r="X383" s="5">
        <f>FIREFUND1516RSG</f>
        <v>6980847.1431590002</v>
      </c>
      <c r="Y383" s="5">
        <f t="shared" si="1357"/>
        <v>3474275.3442279999</v>
      </c>
      <c r="Z383" s="5">
        <f t="shared" si="1192"/>
        <v>3474275.3442279999</v>
      </c>
      <c r="AA383" s="5">
        <f>EIF1516RSG</f>
        <v>6724154.7469279999</v>
      </c>
      <c r="AC383" s="5">
        <f>HPF1516RSG</f>
        <v>425321.99886200001</v>
      </c>
      <c r="AD383" s="5">
        <f>LLFA1516RSG</f>
        <v>88211.593324000001</v>
      </c>
      <c r="AE383" s="5">
        <f>LDHR1516RSG</f>
        <v>1358631.728319</v>
      </c>
      <c r="AF383" s="5">
        <f>RURAL1516RSG</f>
        <v>754532.70588200004</v>
      </c>
      <c r="AG383" s="5">
        <f t="shared" si="1397"/>
        <v>2513306</v>
      </c>
      <c r="AH383" s="5">
        <f t="shared" si="1398"/>
        <v>2513306</v>
      </c>
      <c r="AO383" s="5">
        <f>VLOOKUP(A383,[3]careact_v3!$A$1:$D$154,4,FALSE)</f>
        <v>2137382</v>
      </c>
      <c r="AP383" s="5">
        <f t="shared" ref="AP383" si="1414">AO383</f>
        <v>2137382</v>
      </c>
      <c r="AQ383" s="5">
        <f>VLOOKUP(A383,[3]careact_v3!$A$1:$D$154,3,FALSE)</f>
        <v>1509754</v>
      </c>
      <c r="AR383" s="5">
        <f t="shared" ref="AR383" si="1415">AQ383</f>
        <v>1509754</v>
      </c>
      <c r="AS383" s="5">
        <f>VLOOKUP(A383,[4]FWMA!$A$1:$C$153,3,FALSE)</f>
        <v>107097</v>
      </c>
      <c r="AT383" s="5">
        <f t="shared" ref="AT383" si="1416">AS383</f>
        <v>107097</v>
      </c>
      <c r="AU383" s="5">
        <f>VLOOKUP(A383,[5]SUDS2!$A$1:$C$153,3,FALSE)</f>
        <v>18465.095870000001</v>
      </c>
      <c r="AV383" s="5">
        <f t="shared" ref="AV383" si="1417">AU383</f>
        <v>18465.095870000001</v>
      </c>
      <c r="AW383" s="5">
        <f>VLOOKUP(A383,[6]COFA!$A$1:$C$327,3,FALSE)</f>
        <v>693.23</v>
      </c>
      <c r="AX383" s="5">
        <f t="shared" si="1404"/>
        <v>693.23</v>
      </c>
      <c r="AY383" s="6">
        <f t="shared" si="1188"/>
        <v>92989853.133489013</v>
      </c>
      <c r="AZ383" s="6">
        <f t="shared" si="1189"/>
        <v>194766520.04198802</v>
      </c>
      <c r="BA383" s="26">
        <f>VLOOKUP(A383,[7]Sheet1!$A$1:$P$742,16,FALSE)</f>
        <v>194849396.696118</v>
      </c>
      <c r="BB383" s="26" t="b">
        <f t="shared" si="1193"/>
        <v>0</v>
      </c>
      <c r="BC383" s="5">
        <f t="shared" ref="BC383" si="1418">BC385</f>
        <v>80296151.668139994</v>
      </c>
      <c r="BD383" s="5">
        <f t="shared" si="1406"/>
        <v>14436323.518028</v>
      </c>
      <c r="BE383" s="5">
        <f>BE386</f>
        <v>7044191.7223309996</v>
      </c>
      <c r="BH383" s="5">
        <f t="shared" ref="BH383" si="1419">BH385</f>
        <v>74295062.599401012</v>
      </c>
      <c r="BI383" s="5">
        <f t="shared" si="1408"/>
        <v>11259709.666630002</v>
      </c>
      <c r="BJ383" s="5">
        <f>BJ386</f>
        <v>7435080.8674580008</v>
      </c>
    </row>
    <row r="384" spans="1:64" s="11" customFormat="1" x14ac:dyDescent="0.25">
      <c r="A384" s="8" t="s">
        <v>768</v>
      </c>
      <c r="B384" s="8" t="s">
        <v>769</v>
      </c>
      <c r="C384" s="8" t="s">
        <v>490</v>
      </c>
      <c r="D384" s="8"/>
      <c r="E384" s="8"/>
      <c r="F384" s="37">
        <f>VLOOKUP(A384,[1]Sheet1!$A$6:$C$740,3,FALSE)</f>
        <v>28685831.220998999</v>
      </c>
      <c r="G384" s="8"/>
      <c r="H384" s="9"/>
      <c r="I384" s="9">
        <f>LTFUND1516BL</f>
        <v>13783412.554398</v>
      </c>
      <c r="J384" s="9"/>
      <c r="K384" s="9">
        <f t="shared" si="1356"/>
        <v>341113.050346</v>
      </c>
      <c r="L384" s="9">
        <f t="shared" si="1362"/>
        <v>341113.050346</v>
      </c>
      <c r="M384" s="9"/>
      <c r="N384" s="9"/>
      <c r="O384" s="9"/>
      <c r="P384" s="9"/>
      <c r="Q384" s="9">
        <f>HPF1516BL</f>
        <v>311797.91328400001</v>
      </c>
      <c r="R384" s="9"/>
      <c r="S384" s="9"/>
      <c r="T384" s="10">
        <f t="shared" si="1182"/>
        <v>14436323.518028</v>
      </c>
      <c r="U384" s="9"/>
      <c r="V384" s="9"/>
      <c r="W384" s="9">
        <f>LTFUND1516RSG</f>
        <v>10004362.773011001</v>
      </c>
      <c r="X384" s="9"/>
      <c r="Y384" s="9">
        <f t="shared" si="1357"/>
        <v>473931.58773099998</v>
      </c>
      <c r="Z384" s="9">
        <f t="shared" si="1192"/>
        <v>473931.58773099998</v>
      </c>
      <c r="AA384" s="9"/>
      <c r="AB384" s="9"/>
      <c r="AC384" s="9">
        <f>HPF1516RSG</f>
        <v>425321.99886200001</v>
      </c>
      <c r="AD384" s="9"/>
      <c r="AE384" s="9"/>
      <c r="AF384" s="9">
        <f>RURAL1516RSG</f>
        <v>150906.541176</v>
      </c>
      <c r="AG384" s="9">
        <f t="shared" si="1397"/>
        <v>355400.07702600001</v>
      </c>
      <c r="AH384" s="9">
        <f t="shared" si="1398"/>
        <v>355400.07702600001</v>
      </c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>
        <f t="shared" si="1409"/>
        <v>693.23</v>
      </c>
      <c r="AY384" s="10">
        <f t="shared" si="1188"/>
        <v>11259709.666630002</v>
      </c>
      <c r="AZ384" s="10">
        <f t="shared" si="1189"/>
        <v>25696033.184658002</v>
      </c>
      <c r="BA384" s="26">
        <f>VLOOKUP(A384,[7]Sheet1!$A$1:$P$742,16,FALSE)</f>
        <v>25696033.184657998</v>
      </c>
      <c r="BB384" s="26" t="b">
        <f t="shared" si="1193"/>
        <v>1</v>
      </c>
      <c r="BC384" s="9"/>
      <c r="BD384" s="9">
        <f>I384+L384+Q384</f>
        <v>14436323.518028</v>
      </c>
      <c r="BE384" s="9"/>
      <c r="BF384" s="9"/>
      <c r="BG384" s="9"/>
      <c r="BH384" s="9"/>
      <c r="BI384" s="9">
        <f>W384+Z384+AC384+AH384+AI384+AL384+AN384+AX384</f>
        <v>11259709.666630002</v>
      </c>
      <c r="BJ384" s="9"/>
      <c r="BK384" s="9"/>
      <c r="BL384" s="9"/>
    </row>
    <row r="385" spans="1:64" s="15" customFormat="1" x14ac:dyDescent="0.25">
      <c r="A385" s="12" t="s">
        <v>770</v>
      </c>
      <c r="B385" s="12" t="s">
        <v>771</v>
      </c>
      <c r="C385" s="12" t="s">
        <v>490</v>
      </c>
      <c r="D385" s="12"/>
      <c r="E385" s="12"/>
      <c r="F385" s="38">
        <f>VLOOKUP(A385,[1]Sheet1!$A$6:$C$740,3,FALSE)</f>
        <v>159102357.896916</v>
      </c>
      <c r="G385" s="12"/>
      <c r="H385" s="13">
        <f>UTFUND1516BL</f>
        <v>70745596.833547994</v>
      </c>
      <c r="I385" s="13"/>
      <c r="J385" s="13"/>
      <c r="K385" s="13">
        <f t="shared" si="1356"/>
        <v>1966961.893068</v>
      </c>
      <c r="L385" s="13">
        <f t="shared" si="1362"/>
        <v>1966961.893068</v>
      </c>
      <c r="M385" s="13">
        <f>EIF1516BL</f>
        <v>6564202.9879649999</v>
      </c>
      <c r="N385" s="13"/>
      <c r="O385" s="13"/>
      <c r="P385" s="13"/>
      <c r="Q385" s="13"/>
      <c r="R385" s="13">
        <f>LLFA1516BL</f>
        <v>64666.749496999997</v>
      </c>
      <c r="S385" s="13">
        <f>LDHR1516BL</f>
        <v>954723.20406200003</v>
      </c>
      <c r="T385" s="14">
        <f t="shared" si="1182"/>
        <v>80296151.668139994</v>
      </c>
      <c r="U385" s="13">
        <f>LWP1516RSG</f>
        <v>885347.62748599995</v>
      </c>
      <c r="V385" s="13">
        <f>UTFUND1516RSG</f>
        <v>56762002.852302</v>
      </c>
      <c r="W385" s="13"/>
      <c r="X385" s="13"/>
      <c r="Y385" s="13">
        <f t="shared" si="1357"/>
        <v>2732834.0913450001</v>
      </c>
      <c r="Z385" s="13">
        <f t="shared" si="1192"/>
        <v>2732834.0913450001</v>
      </c>
      <c r="AA385" s="13">
        <f>EIF1516RSG</f>
        <v>6724154.7469279999</v>
      </c>
      <c r="AB385" s="13"/>
      <c r="AC385" s="13"/>
      <c r="AD385" s="13">
        <f>LLFA1516RSG</f>
        <v>88211.593324000001</v>
      </c>
      <c r="AE385" s="13">
        <f>LDHR1516RSG</f>
        <v>1358631.728319</v>
      </c>
      <c r="AF385" s="13">
        <f>RURAL1516RSG</f>
        <v>558354.20235299994</v>
      </c>
      <c r="AG385" s="13">
        <f t="shared" si="1397"/>
        <v>1971181.8638269999</v>
      </c>
      <c r="AH385" s="13">
        <f t="shared" si="1398"/>
        <v>1971181.8638269999</v>
      </c>
      <c r="AI385" s="13"/>
      <c r="AJ385" s="13"/>
      <c r="AK385" s="13"/>
      <c r="AL385" s="13"/>
      <c r="AM385" s="13"/>
      <c r="AN385" s="13"/>
      <c r="AO385" s="13"/>
      <c r="AP385" s="13">
        <f t="shared" ref="AP385" si="1420">AO383</f>
        <v>2137382</v>
      </c>
      <c r="AQ385" s="13"/>
      <c r="AR385" s="13">
        <f t="shared" ref="AR385" si="1421">AQ383</f>
        <v>1509754</v>
      </c>
      <c r="AS385" s="13"/>
      <c r="AT385" s="13">
        <f t="shared" ref="AT385" si="1422">AS383</f>
        <v>107097</v>
      </c>
      <c r="AU385" s="13"/>
      <c r="AV385" s="13">
        <f t="shared" ref="AV385" si="1423">AU383</f>
        <v>18465.095870000001</v>
      </c>
      <c r="AW385" s="13"/>
      <c r="AX385" s="13"/>
      <c r="AY385" s="14">
        <f t="shared" si="1188"/>
        <v>74295062.599400997</v>
      </c>
      <c r="AZ385" s="14">
        <f t="shared" si="1189"/>
        <v>154591214.26754099</v>
      </c>
      <c r="BA385" s="26">
        <f>VLOOKUP(A385,[7]Sheet1!$A$1:$P$742,16,FALSE)</f>
        <v>154674090.921671</v>
      </c>
      <c r="BB385" s="26" t="b">
        <f t="shared" si="1193"/>
        <v>0</v>
      </c>
      <c r="BC385" s="13">
        <f>H385+L385+M385+R385+S385</f>
        <v>80296151.668139994</v>
      </c>
      <c r="BD385" s="13"/>
      <c r="BE385" s="13"/>
      <c r="BF385" s="13"/>
      <c r="BG385" s="13"/>
      <c r="BH385" s="13">
        <f>U385+V385+Z385+AA385+AD385+AE385+AH385+AI385+AJ385+AL385+AN385+AP385+AR385+AT385+AV385</f>
        <v>74295062.599401012</v>
      </c>
      <c r="BI385" s="13"/>
      <c r="BJ385" s="13"/>
      <c r="BK385" s="13"/>
      <c r="BL385" s="13"/>
    </row>
    <row r="386" spans="1:64" s="20" customFormat="1" x14ac:dyDescent="0.25">
      <c r="A386" s="17" t="s">
        <v>772</v>
      </c>
      <c r="B386" s="17" t="s">
        <v>773</v>
      </c>
      <c r="C386" s="17" t="s">
        <v>490</v>
      </c>
      <c r="D386" s="17"/>
      <c r="E386" s="17"/>
      <c r="F386" s="40">
        <f>VLOOKUP(A386,[1]Sheet1!$A$6:$C$740,3,FALSE)</f>
        <v>15071282.174207</v>
      </c>
      <c r="G386" s="17"/>
      <c r="H386" s="18"/>
      <c r="I386" s="18"/>
      <c r="J386" s="18">
        <f>FIREFUND1516BL</f>
        <v>6851651.1948809996</v>
      </c>
      <c r="K386" s="18">
        <f t="shared" si="1356"/>
        <v>192540.52744999999</v>
      </c>
      <c r="L386" s="18">
        <f t="shared" si="1362"/>
        <v>192540.52744999999</v>
      </c>
      <c r="M386" s="18"/>
      <c r="N386" s="18"/>
      <c r="O386" s="18"/>
      <c r="P386" s="18"/>
      <c r="Q386" s="18"/>
      <c r="R386" s="18"/>
      <c r="S386" s="18"/>
      <c r="T386" s="19">
        <f t="shared" si="1182"/>
        <v>7044191.7223309996</v>
      </c>
      <c r="U386" s="18"/>
      <c r="V386" s="18"/>
      <c r="W386" s="18"/>
      <c r="X386" s="18">
        <f>FIREFUND1516RSG</f>
        <v>6980847.1431590002</v>
      </c>
      <c r="Y386" s="18">
        <f t="shared" si="1357"/>
        <v>267509.66515199997</v>
      </c>
      <c r="Z386" s="18">
        <f t="shared" si="1192"/>
        <v>267509.66515199997</v>
      </c>
      <c r="AA386" s="18"/>
      <c r="AB386" s="18"/>
      <c r="AC386" s="18"/>
      <c r="AD386" s="18"/>
      <c r="AE386" s="18"/>
      <c r="AF386" s="18">
        <f>RURAL1516RSG</f>
        <v>45271.962353000003</v>
      </c>
      <c r="AG386" s="18">
        <f t="shared" si="1397"/>
        <v>186724.05914699999</v>
      </c>
      <c r="AH386" s="18">
        <f t="shared" si="1398"/>
        <v>186724.05914699999</v>
      </c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9">
        <f t="shared" si="1188"/>
        <v>7435080.8674580008</v>
      </c>
      <c r="AZ386" s="19">
        <f t="shared" si="1189"/>
        <v>14479272.589788999</v>
      </c>
      <c r="BA386" s="26">
        <f>VLOOKUP(A386,[7]Sheet1!$A$1:$P$742,16,FALSE)</f>
        <v>14479272.589788999</v>
      </c>
      <c r="BB386" s="26" t="b">
        <f t="shared" si="1193"/>
        <v>1</v>
      </c>
      <c r="BC386" s="18"/>
      <c r="BD386" s="18"/>
      <c r="BE386" s="18">
        <f>J386+L386</f>
        <v>7044191.7223309996</v>
      </c>
      <c r="BF386" s="18"/>
      <c r="BG386" s="18"/>
      <c r="BH386" s="18"/>
      <c r="BI386" s="18"/>
      <c r="BJ386" s="18">
        <f>X386+Z386+AH386+AL386</f>
        <v>7435080.8674580008</v>
      </c>
      <c r="BK386" s="18"/>
      <c r="BL386" s="18"/>
    </row>
    <row r="387" spans="1:64" x14ac:dyDescent="0.25">
      <c r="A387" s="1" t="s">
        <v>774</v>
      </c>
      <c r="B387" s="1" t="s">
        <v>775</v>
      </c>
      <c r="C387" s="1"/>
      <c r="D387" s="1" t="s">
        <v>499</v>
      </c>
      <c r="E387" s="1"/>
      <c r="F387" s="4">
        <f>VLOOKUP(A387,[1]Sheet1!$A$6:$C$740,3,FALSE)</f>
        <v>223733524.91529301</v>
      </c>
      <c r="G387" s="1"/>
      <c r="H387" s="5">
        <f>UTFUND1516BL</f>
        <v>86265565.735425994</v>
      </c>
      <c r="I387" s="5">
        <f>LTFUND1516BL</f>
        <v>15437801.684343001</v>
      </c>
      <c r="K387" s="5">
        <f t="shared" si="1356"/>
        <v>2063591.1027850001</v>
      </c>
      <c r="L387" s="5">
        <f t="shared" si="1362"/>
        <v>2063591.1027850001</v>
      </c>
      <c r="M387" s="5">
        <f>EIF1516BL</f>
        <v>7266673.297731</v>
      </c>
      <c r="Q387" s="5">
        <f>HPF1516BL</f>
        <v>179727.491656</v>
      </c>
      <c r="R387" s="5">
        <f>LLFA1516BL</f>
        <v>53958.135010999998</v>
      </c>
      <c r="S387" s="5">
        <f>LDHR1516BL</f>
        <v>4273696.8048769999</v>
      </c>
      <c r="T387" s="6">
        <f t="shared" ref="T387:T427" si="1424">SUM(H387:J387)+L387+SUM(M387:S387)</f>
        <v>115541014.251829</v>
      </c>
      <c r="U387" s="5">
        <f>LWP1516RSG</f>
        <v>1430881.158392</v>
      </c>
      <c r="V387" s="5">
        <f>UTFUND1516RSG</f>
        <v>68862981.991676003</v>
      </c>
      <c r="W387" s="5">
        <f>LTFUND1516RSG</f>
        <v>11205161.846418001</v>
      </c>
      <c r="Y387" s="5">
        <f t="shared" si="1357"/>
        <v>2867087.6320290002</v>
      </c>
      <c r="Z387" s="5">
        <f t="shared" si="1192"/>
        <v>2867087.6320290002</v>
      </c>
      <c r="AA387" s="5">
        <f>EIF1516RSG</f>
        <v>7443742.346008</v>
      </c>
      <c r="AC387" s="5">
        <f>HPF1516RSG</f>
        <v>245165.38676200001</v>
      </c>
      <c r="AD387" s="5">
        <f>LLFA1516RSG</f>
        <v>73604.025238000002</v>
      </c>
      <c r="AE387" s="5">
        <f>LDHR1516RSG</f>
        <v>6081741.8615300003</v>
      </c>
      <c r="AG387" s="5">
        <f t="shared" si="1397"/>
        <v>2029307</v>
      </c>
      <c r="AH387" s="5">
        <f t="shared" si="1398"/>
        <v>2029307</v>
      </c>
      <c r="AO387" s="5">
        <f>VLOOKUP(A387,[3]careact_v3!$A$1:$D$154,4,FALSE)</f>
        <v>2159564</v>
      </c>
      <c r="AP387" s="5">
        <f t="shared" ref="AP387" si="1425">AO387</f>
        <v>2159564</v>
      </c>
      <c r="AQ387" s="5">
        <f>VLOOKUP(A387,[3]careact_v3!$A$1:$D$154,3,FALSE)</f>
        <v>1218408</v>
      </c>
      <c r="AR387" s="5">
        <f t="shared" ref="AR387" si="1426">AQ387</f>
        <v>1218408</v>
      </c>
      <c r="AS387" s="5">
        <f>VLOOKUP(A387,[4]FWMA!$A$1:$C$153,3,FALSE)</f>
        <v>46984</v>
      </c>
      <c r="AT387" s="5">
        <f t="shared" ref="AT387" si="1427">AS387</f>
        <v>46984</v>
      </c>
      <c r="AU387" s="5">
        <f>VLOOKUP(A387,[5]SUDS2!$A$1:$C$153,3,FALSE)</f>
        <v>18465.095870000001</v>
      </c>
      <c r="AV387" s="5">
        <f t="shared" ref="AV387" si="1428">AU387</f>
        <v>18465.095870000001</v>
      </c>
      <c r="AW387" s="5">
        <f>VLOOKUP(A387,[6]COFA!$A$1:$C$327,3,FALSE)</f>
        <v>693.23</v>
      </c>
      <c r="AX387" s="5">
        <f t="shared" ref="AX387:AX390" si="1429">AW387</f>
        <v>693.23</v>
      </c>
      <c r="AY387" s="6">
        <f t="shared" ref="AY387:AY427" si="1430">SUM(U387:X387)+Z387+SUM(AA387:AE387)+AH387+SUM(AI387:AJ387)+AL387+AN387+AP387+AR387+AT387+AV387+AX387</f>
        <v>103683787.57392301</v>
      </c>
      <c r="AZ387" s="6">
        <f t="shared" ref="AZ387:AZ450" si="1431">T387+AY387</f>
        <v>219224801.82575202</v>
      </c>
      <c r="BA387" s="26">
        <f>VLOOKUP(A387,[7]Sheet1!$A$1:$P$742,16,FALSE)</f>
        <v>219307678.47988299</v>
      </c>
      <c r="BB387" s="26" t="b">
        <f t="shared" si="1193"/>
        <v>0</v>
      </c>
      <c r="BC387" s="5">
        <f t="shared" ref="BC387" si="1432">BC389</f>
        <v>99623056.860364988</v>
      </c>
      <c r="BD387" s="5">
        <f t="shared" ref="BD387:BD390" si="1433">BD388</f>
        <v>15917957.391465001</v>
      </c>
      <c r="BH387" s="5">
        <f t="shared" ref="BH387" si="1434">BH389</f>
        <v>91526877.933401018</v>
      </c>
      <c r="BI387" s="5">
        <f t="shared" ref="BI387:BI390" si="1435">BI388</f>
        <v>12156909.640522003</v>
      </c>
    </row>
    <row r="388" spans="1:64" s="11" customFormat="1" x14ac:dyDescent="0.25">
      <c r="A388" s="8" t="s">
        <v>776</v>
      </c>
      <c r="B388" s="8" t="s">
        <v>777</v>
      </c>
      <c r="C388" s="8" t="s">
        <v>499</v>
      </c>
      <c r="D388" s="8"/>
      <c r="E388" s="8"/>
      <c r="F388" s="37">
        <f>VLOOKUP(A388,[1]Sheet1!$A$6:$C$740,3,FALSE)</f>
        <v>31805684.245280001</v>
      </c>
      <c r="G388" s="8"/>
      <c r="H388" s="9"/>
      <c r="I388" s="9">
        <f>LTFUND1516BL</f>
        <v>15437801.684343001</v>
      </c>
      <c r="J388" s="9"/>
      <c r="K388" s="9">
        <f t="shared" si="1356"/>
        <v>300428.21546600002</v>
      </c>
      <c r="L388" s="9">
        <f t="shared" si="1362"/>
        <v>300428.21546600002</v>
      </c>
      <c r="M388" s="9"/>
      <c r="N388" s="9"/>
      <c r="O388" s="9"/>
      <c r="P388" s="9"/>
      <c r="Q388" s="9">
        <f>HPF1516BL</f>
        <v>179727.491656</v>
      </c>
      <c r="R388" s="9"/>
      <c r="S388" s="9"/>
      <c r="T388" s="10">
        <f t="shared" si="1424"/>
        <v>15917957.391465001</v>
      </c>
      <c r="U388" s="9"/>
      <c r="V388" s="9"/>
      <c r="W388" s="9">
        <f>LTFUND1516RSG</f>
        <v>11205161.846418001</v>
      </c>
      <c r="X388" s="9"/>
      <c r="Y388" s="9">
        <f t="shared" si="1357"/>
        <v>417405.37634199997</v>
      </c>
      <c r="Z388" s="9">
        <f t="shared" ref="Z388:Z451" si="1436">Y388</f>
        <v>417405.37634199997</v>
      </c>
      <c r="AA388" s="9"/>
      <c r="AB388" s="9"/>
      <c r="AC388" s="9">
        <f>HPF1516RSG</f>
        <v>245165.38676200001</v>
      </c>
      <c r="AD388" s="9"/>
      <c r="AE388" s="9"/>
      <c r="AF388" s="9"/>
      <c r="AG388" s="9">
        <f t="shared" si="1397"/>
        <v>288483.80099999998</v>
      </c>
      <c r="AH388" s="9">
        <f t="shared" si="1398"/>
        <v>288483.80099999998</v>
      </c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>
        <f t="shared" ref="AX388:AX391" si="1437">AW387</f>
        <v>693.23</v>
      </c>
      <c r="AY388" s="10">
        <f t="shared" si="1430"/>
        <v>12156909.640522003</v>
      </c>
      <c r="AZ388" s="10">
        <f t="shared" si="1431"/>
        <v>28074867.031987004</v>
      </c>
      <c r="BA388" s="26">
        <f>VLOOKUP(A388,[7]Sheet1!$A$1:$P$742,16,FALSE)</f>
        <v>28074867.031987</v>
      </c>
      <c r="BB388" s="26" t="b">
        <f t="shared" ref="BB388:BB451" si="1438">ROUND(AZ388,0)=ROUND(BA388,0)</f>
        <v>1</v>
      </c>
      <c r="BC388" s="9"/>
      <c r="BD388" s="9">
        <f>I388+L388+Q388</f>
        <v>15917957.391465001</v>
      </c>
      <c r="BE388" s="9"/>
      <c r="BF388" s="9"/>
      <c r="BG388" s="9"/>
      <c r="BH388" s="9"/>
      <c r="BI388" s="9">
        <f>W388+Z388+AC388+AH388+AI388+AL388+AN388+AX388</f>
        <v>12156909.640522003</v>
      </c>
      <c r="BJ388" s="9"/>
      <c r="BK388" s="9"/>
      <c r="BL388" s="9"/>
    </row>
    <row r="389" spans="1:64" s="15" customFormat="1" x14ac:dyDescent="0.25">
      <c r="A389" s="12" t="s">
        <v>778</v>
      </c>
      <c r="B389" s="12" t="s">
        <v>779</v>
      </c>
      <c r="C389" s="12" t="s">
        <v>499</v>
      </c>
      <c r="D389" s="12"/>
      <c r="E389" s="12"/>
      <c r="F389" s="38">
        <f>VLOOKUP(A389,[1]Sheet1!$A$6:$C$740,3,FALSE)</f>
        <v>191927840.670012</v>
      </c>
      <c r="G389" s="12"/>
      <c r="H389" s="13">
        <f>UTFUND1516BL</f>
        <v>86265565.735425994</v>
      </c>
      <c r="I389" s="13"/>
      <c r="J389" s="13"/>
      <c r="K389" s="13">
        <f t="shared" si="1356"/>
        <v>1763162.88732</v>
      </c>
      <c r="L389" s="13">
        <f t="shared" si="1362"/>
        <v>1763162.88732</v>
      </c>
      <c r="M389" s="13">
        <f>EIF1516BL</f>
        <v>7266673.297731</v>
      </c>
      <c r="N389" s="13"/>
      <c r="O389" s="13"/>
      <c r="P389" s="13"/>
      <c r="Q389" s="13"/>
      <c r="R389" s="13">
        <f>LLFA1516BL</f>
        <v>53958.135010999998</v>
      </c>
      <c r="S389" s="13">
        <f>LDHR1516BL</f>
        <v>4273696.8048769999</v>
      </c>
      <c r="T389" s="14">
        <f t="shared" si="1424"/>
        <v>99623056.860364988</v>
      </c>
      <c r="U389" s="13">
        <f>LWP1516RSG</f>
        <v>1430881.158392</v>
      </c>
      <c r="V389" s="13">
        <f>UTFUND1516RSG</f>
        <v>68862981.991676003</v>
      </c>
      <c r="W389" s="13"/>
      <c r="X389" s="13"/>
      <c r="Y389" s="13">
        <f t="shared" si="1357"/>
        <v>2449682.2556870002</v>
      </c>
      <c r="Z389" s="13">
        <f t="shared" si="1436"/>
        <v>2449682.2556870002</v>
      </c>
      <c r="AA389" s="13">
        <f>EIF1516RSG</f>
        <v>7443742.346008</v>
      </c>
      <c r="AB389" s="13"/>
      <c r="AC389" s="13"/>
      <c r="AD389" s="13">
        <f>LLFA1516RSG</f>
        <v>73604.025238000002</v>
      </c>
      <c r="AE389" s="13">
        <f>LDHR1516RSG</f>
        <v>6081741.8615300003</v>
      </c>
      <c r="AF389" s="13"/>
      <c r="AG389" s="13">
        <f t="shared" si="1397"/>
        <v>1740823.199</v>
      </c>
      <c r="AH389" s="13">
        <f t="shared" si="1398"/>
        <v>1740823.199</v>
      </c>
      <c r="AI389" s="13"/>
      <c r="AJ389" s="13"/>
      <c r="AK389" s="13"/>
      <c r="AL389" s="13"/>
      <c r="AM389" s="13"/>
      <c r="AN389" s="13"/>
      <c r="AO389" s="13"/>
      <c r="AP389" s="13">
        <f t="shared" ref="AP389" si="1439">AO387</f>
        <v>2159564</v>
      </c>
      <c r="AQ389" s="13"/>
      <c r="AR389" s="13">
        <f t="shared" ref="AR389" si="1440">AQ387</f>
        <v>1218408</v>
      </c>
      <c r="AS389" s="13"/>
      <c r="AT389" s="13">
        <f t="shared" ref="AT389" si="1441">AS387</f>
        <v>46984</v>
      </c>
      <c r="AU389" s="13"/>
      <c r="AV389" s="13">
        <f t="shared" ref="AV389" si="1442">AU387</f>
        <v>18465.095870000001</v>
      </c>
      <c r="AW389" s="13"/>
      <c r="AX389" s="13"/>
      <c r="AY389" s="14">
        <f t="shared" si="1430"/>
        <v>91526877.933401003</v>
      </c>
      <c r="AZ389" s="14">
        <f t="shared" si="1431"/>
        <v>191149934.79376599</v>
      </c>
      <c r="BA389" s="26">
        <f>VLOOKUP(A389,[7]Sheet1!$A$1:$P$742,16,FALSE)</f>
        <v>191232811.447896</v>
      </c>
      <c r="BB389" s="26" t="b">
        <f t="shared" si="1438"/>
        <v>0</v>
      </c>
      <c r="BC389" s="13">
        <f>H389+L389+M389+R389+S389</f>
        <v>99623056.860364988</v>
      </c>
      <c r="BD389" s="13"/>
      <c r="BE389" s="13"/>
      <c r="BF389" s="13"/>
      <c r="BG389" s="13"/>
      <c r="BH389" s="13">
        <f>U389+V389+Z389+AA389+AD389+AE389+AH389+AI389+AJ389+AL389+AN389+AP389+AR389+AT389+AV389</f>
        <v>91526877.933401018</v>
      </c>
      <c r="BI389" s="13"/>
      <c r="BJ389" s="13"/>
      <c r="BK389" s="13"/>
      <c r="BL389" s="13"/>
    </row>
    <row r="390" spans="1:64" x14ac:dyDescent="0.25">
      <c r="A390" s="1" t="s">
        <v>780</v>
      </c>
      <c r="B390" s="1" t="s">
        <v>781</v>
      </c>
      <c r="C390" s="1"/>
      <c r="D390" s="1" t="s">
        <v>490</v>
      </c>
      <c r="E390" s="1"/>
      <c r="F390" s="4">
        <f>VLOOKUP(A390,[1]Sheet1!$A$6:$C$740,3,FALSE)</f>
        <v>120346424.358399</v>
      </c>
      <c r="G390" s="1"/>
      <c r="H390" s="5">
        <f>UTFUND1516BL</f>
        <v>41103272.903662004</v>
      </c>
      <c r="I390" s="5">
        <f>LTFUND1516BL</f>
        <v>8761303.4874789994</v>
      </c>
      <c r="J390" s="5">
        <f>FIREFUND1516BL</f>
        <v>3255460.0658240002</v>
      </c>
      <c r="K390" s="5">
        <f t="shared" si="1356"/>
        <v>1556268.001102</v>
      </c>
      <c r="L390" s="5">
        <f t="shared" si="1362"/>
        <v>1556268.001102</v>
      </c>
      <c r="M390" s="5">
        <f>EIF1516BL</f>
        <v>3784822.1415169998</v>
      </c>
      <c r="Q390" s="5">
        <f>HPF1516BL</f>
        <v>145058.97485</v>
      </c>
      <c r="R390" s="5">
        <f>LLFA1516BL</f>
        <v>54082.653784000002</v>
      </c>
      <c r="S390" s="5">
        <f>LDHR1516BL</f>
        <v>3887928.9294949998</v>
      </c>
      <c r="T390" s="6">
        <f t="shared" si="1424"/>
        <v>62548197.157713011</v>
      </c>
      <c r="U390" s="5">
        <f>LWP1516RSG</f>
        <v>781763.96765400004</v>
      </c>
      <c r="V390" s="5">
        <f>UTFUND1516RSG</f>
        <v>32711412.781124</v>
      </c>
      <c r="W390" s="5">
        <f>LTFUND1516RSG</f>
        <v>6359184.1358049996</v>
      </c>
      <c r="X390" s="5">
        <f>FIREFUND1516RSG</f>
        <v>3313737.854121</v>
      </c>
      <c r="Y390" s="5">
        <f t="shared" si="1357"/>
        <v>2162229.10249</v>
      </c>
      <c r="Z390" s="5">
        <f t="shared" si="1436"/>
        <v>2162229.10249</v>
      </c>
      <c r="AA390" s="5">
        <f>EIF1516RSG</f>
        <v>3877047.9547669999</v>
      </c>
      <c r="AC390" s="5">
        <f>HPF1516RSG</f>
        <v>197874.233622</v>
      </c>
      <c r="AD390" s="5">
        <f>LLFA1516RSG</f>
        <v>73773.880680999995</v>
      </c>
      <c r="AE390" s="5">
        <f>LDHR1516RSG</f>
        <v>5532769.68506</v>
      </c>
      <c r="AF390" s="5">
        <f t="shared" ref="AF390:AF399" si="1443">RURAL1516RSG</f>
        <v>447826</v>
      </c>
      <c r="AG390" s="5">
        <f t="shared" si="1397"/>
        <v>1537664</v>
      </c>
      <c r="AH390" s="5">
        <f t="shared" si="1398"/>
        <v>1537664</v>
      </c>
      <c r="AO390" s="5">
        <f>VLOOKUP(A390,[3]careact_v3!$A$1:$D$154,4,FALSE)</f>
        <v>1164153</v>
      </c>
      <c r="AP390" s="5">
        <f t="shared" ref="AP390" si="1444">AO390</f>
        <v>1164153</v>
      </c>
      <c r="AQ390" s="5">
        <f>VLOOKUP(A390,[3]careact_v3!$A$1:$D$154,3,FALSE)</f>
        <v>718742</v>
      </c>
      <c r="AR390" s="5">
        <f t="shared" ref="AR390" si="1445">AQ390</f>
        <v>718742</v>
      </c>
      <c r="AS390" s="5">
        <f>VLOOKUP(A390,[4]FWMA!$A$1:$C$153,3,FALSE)</f>
        <v>47552</v>
      </c>
      <c r="AT390" s="5">
        <f t="shared" ref="AT390" si="1446">AS390</f>
        <v>47552</v>
      </c>
      <c r="AU390" s="5">
        <f>VLOOKUP(A390,[5]SUDS2!$A$1:$C$153,3,FALSE)</f>
        <v>13848.821900000001</v>
      </c>
      <c r="AV390" s="5">
        <f t="shared" ref="AV390" si="1447">AU390</f>
        <v>13848.821900000001</v>
      </c>
      <c r="AW390" s="5">
        <f>VLOOKUP(A390,[6]COFA!$A$1:$C$327,3,FALSE)</f>
        <v>693.23</v>
      </c>
      <c r="AX390" s="5">
        <f t="shared" si="1429"/>
        <v>693.23</v>
      </c>
      <c r="AY390" s="6">
        <f t="shared" si="1430"/>
        <v>58492446.647223994</v>
      </c>
      <c r="AZ390" s="6">
        <f t="shared" si="1431"/>
        <v>121040643.80493701</v>
      </c>
      <c r="BA390" s="26">
        <f>VLOOKUP(A390,[7]Sheet1!$A$1:$P$742,16,FALSE)</f>
        <v>121116013.553036</v>
      </c>
      <c r="BB390" s="26" t="b">
        <f t="shared" si="1438"/>
        <v>0</v>
      </c>
      <c r="BC390" s="5">
        <f t="shared" ref="BC390" si="1448">BC392</f>
        <v>50054159.593539998</v>
      </c>
      <c r="BD390" s="5">
        <f t="shared" si="1433"/>
        <v>9140101.2217309996</v>
      </c>
      <c r="BE390" s="5">
        <f>BE393</f>
        <v>3353936.342441</v>
      </c>
      <c r="BH390" s="5">
        <f t="shared" ref="BH390" si="1449">BH392</f>
        <v>47829002.052173004</v>
      </c>
      <c r="BI390" s="5">
        <f t="shared" si="1435"/>
        <v>7121430.8442119993</v>
      </c>
      <c r="BJ390" s="5">
        <f>BJ393</f>
        <v>3542013.7508380003</v>
      </c>
    </row>
    <row r="391" spans="1:64" s="11" customFormat="1" x14ac:dyDescent="0.25">
      <c r="A391" s="8" t="s">
        <v>782</v>
      </c>
      <c r="B391" s="8" t="s">
        <v>783</v>
      </c>
      <c r="C391" s="8" t="s">
        <v>490</v>
      </c>
      <c r="D391" s="8"/>
      <c r="E391" s="8"/>
      <c r="F391" s="37">
        <f>VLOOKUP(A391,[1]Sheet1!$A$6:$C$740,3,FALSE)</f>
        <v>18700040.896186002</v>
      </c>
      <c r="G391" s="8"/>
      <c r="H391" s="9"/>
      <c r="I391" s="9">
        <f>LTFUND1516BL</f>
        <v>8761303.4874789994</v>
      </c>
      <c r="J391" s="9"/>
      <c r="K391" s="9">
        <f t="shared" si="1356"/>
        <v>233738.759402</v>
      </c>
      <c r="L391" s="9">
        <f t="shared" si="1362"/>
        <v>233738.759402</v>
      </c>
      <c r="M391" s="9"/>
      <c r="N391" s="9"/>
      <c r="O391" s="9"/>
      <c r="P391" s="9"/>
      <c r="Q391" s="9">
        <f>HPF1516BL</f>
        <v>145058.97485</v>
      </c>
      <c r="R391" s="9"/>
      <c r="S391" s="9"/>
      <c r="T391" s="10">
        <f t="shared" si="1424"/>
        <v>9140101.2217309996</v>
      </c>
      <c r="U391" s="9"/>
      <c r="V391" s="9"/>
      <c r="W391" s="9">
        <f>LTFUND1516RSG</f>
        <v>6359184.1358049996</v>
      </c>
      <c r="X391" s="9"/>
      <c r="Y391" s="9">
        <f t="shared" si="1357"/>
        <v>324749.17405099998</v>
      </c>
      <c r="Z391" s="9">
        <f t="shared" si="1436"/>
        <v>324749.17405099998</v>
      </c>
      <c r="AA391" s="9"/>
      <c r="AB391" s="9"/>
      <c r="AC391" s="9">
        <f>HPF1516RSG</f>
        <v>197874.233622</v>
      </c>
      <c r="AD391" s="9"/>
      <c r="AE391" s="9"/>
      <c r="AF391" s="9">
        <f t="shared" si="1443"/>
        <v>89565.2</v>
      </c>
      <c r="AG391" s="9">
        <f t="shared" si="1397"/>
        <v>238930.07073400001</v>
      </c>
      <c r="AH391" s="9">
        <f t="shared" si="1398"/>
        <v>238930.07073400001</v>
      </c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>
        <f t="shared" si="1437"/>
        <v>693.23</v>
      </c>
      <c r="AY391" s="10">
        <f t="shared" si="1430"/>
        <v>7121430.8442119993</v>
      </c>
      <c r="AZ391" s="10">
        <f t="shared" si="1431"/>
        <v>16261532.065942999</v>
      </c>
      <c r="BA391" s="26">
        <f>VLOOKUP(A391,[7]Sheet1!$A$1:$P$742,16,FALSE)</f>
        <v>16261532.065943001</v>
      </c>
      <c r="BB391" s="26" t="b">
        <f t="shared" si="1438"/>
        <v>1</v>
      </c>
      <c r="BC391" s="9"/>
      <c r="BD391" s="9">
        <f>I391+L391+Q391</f>
        <v>9140101.2217309996</v>
      </c>
      <c r="BE391" s="9"/>
      <c r="BF391" s="9"/>
      <c r="BG391" s="9"/>
      <c r="BH391" s="9"/>
      <c r="BI391" s="9">
        <f>W391+Z391+AC391+AH391+AI391+AL391+AN391+AX391</f>
        <v>7121430.8442119993</v>
      </c>
      <c r="BJ391" s="9"/>
      <c r="BK391" s="9"/>
      <c r="BL391" s="9"/>
    </row>
    <row r="392" spans="1:64" s="15" customFormat="1" x14ac:dyDescent="0.25">
      <c r="A392" s="12" t="s">
        <v>784</v>
      </c>
      <c r="B392" s="12" t="s">
        <v>785</v>
      </c>
      <c r="C392" s="12" t="s">
        <v>490</v>
      </c>
      <c r="D392" s="12"/>
      <c r="E392" s="12"/>
      <c r="F392" s="38">
        <f>VLOOKUP(A392,[1]Sheet1!$A$6:$C$740,3,FALSE)</f>
        <v>94488503.29648</v>
      </c>
      <c r="G392" s="12"/>
      <c r="H392" s="13">
        <f>UTFUND1516BL</f>
        <v>41103272.903662004</v>
      </c>
      <c r="I392" s="13"/>
      <c r="J392" s="13"/>
      <c r="K392" s="13">
        <f t="shared" si="1356"/>
        <v>1224052.965082</v>
      </c>
      <c r="L392" s="13">
        <f t="shared" si="1362"/>
        <v>1224052.965082</v>
      </c>
      <c r="M392" s="13">
        <f>EIF1516BL</f>
        <v>3784822.1415169998</v>
      </c>
      <c r="N392" s="13"/>
      <c r="O392" s="13"/>
      <c r="P392" s="13"/>
      <c r="Q392" s="13"/>
      <c r="R392" s="13">
        <f>LLFA1516BL</f>
        <v>54082.653784000002</v>
      </c>
      <c r="S392" s="13">
        <f>LDHR1516BL</f>
        <v>3887928.9294949998</v>
      </c>
      <c r="T392" s="14">
        <f t="shared" si="1424"/>
        <v>50054159.593539998</v>
      </c>
      <c r="U392" s="13">
        <f>LWP1516RSG</f>
        <v>781763.96765400004</v>
      </c>
      <c r="V392" s="13">
        <f>UTFUND1516RSG</f>
        <v>32711412.781124</v>
      </c>
      <c r="W392" s="13"/>
      <c r="X392" s="13"/>
      <c r="Y392" s="13">
        <f t="shared" si="1357"/>
        <v>1700660.131941</v>
      </c>
      <c r="Z392" s="13">
        <f t="shared" si="1436"/>
        <v>1700660.131941</v>
      </c>
      <c r="AA392" s="13">
        <f>EIF1516RSG</f>
        <v>3877047.9547669999</v>
      </c>
      <c r="AB392" s="13"/>
      <c r="AC392" s="13"/>
      <c r="AD392" s="13">
        <f>LLFA1516RSG</f>
        <v>73773.880680999995</v>
      </c>
      <c r="AE392" s="13">
        <f>LDHR1516RSG</f>
        <v>5532769.68506</v>
      </c>
      <c r="AF392" s="13">
        <f t="shared" si="1443"/>
        <v>331391.24</v>
      </c>
      <c r="AG392" s="13">
        <f t="shared" si="1397"/>
        <v>1207277.829046</v>
      </c>
      <c r="AH392" s="13">
        <f t="shared" si="1398"/>
        <v>1207277.829046</v>
      </c>
      <c r="AI392" s="13"/>
      <c r="AJ392" s="13"/>
      <c r="AK392" s="13"/>
      <c r="AL392" s="13"/>
      <c r="AM392" s="13"/>
      <c r="AN392" s="13"/>
      <c r="AO392" s="13"/>
      <c r="AP392" s="13">
        <f t="shared" ref="AP392" si="1450">AO390</f>
        <v>1164153</v>
      </c>
      <c r="AQ392" s="13"/>
      <c r="AR392" s="13">
        <f t="shared" ref="AR392" si="1451">AQ390</f>
        <v>718742</v>
      </c>
      <c r="AS392" s="13"/>
      <c r="AT392" s="13">
        <f t="shared" ref="AT392" si="1452">AS390</f>
        <v>47552</v>
      </c>
      <c r="AU392" s="13"/>
      <c r="AV392" s="13">
        <f t="shared" ref="AV392" si="1453">AU390</f>
        <v>13848.821900000001</v>
      </c>
      <c r="AW392" s="13"/>
      <c r="AX392" s="13"/>
      <c r="AY392" s="14">
        <f t="shared" si="1430"/>
        <v>47829002.052173004</v>
      </c>
      <c r="AZ392" s="14">
        <f t="shared" si="1431"/>
        <v>97883161.645713001</v>
      </c>
      <c r="BA392" s="26">
        <f>VLOOKUP(A392,[7]Sheet1!$A$1:$P$742,16,FALSE)</f>
        <v>97958531.393812999</v>
      </c>
      <c r="BB392" s="26" t="b">
        <f t="shared" si="1438"/>
        <v>0</v>
      </c>
      <c r="BC392" s="13">
        <f>H392+L392+M392+R392+S392</f>
        <v>50054159.593539998</v>
      </c>
      <c r="BD392" s="13"/>
      <c r="BE392" s="13"/>
      <c r="BF392" s="13"/>
      <c r="BG392" s="13"/>
      <c r="BH392" s="13">
        <f>U392+V392+Z392+AA392+AD392+AE392+AH392+AI392+AJ392+AL392+AN392+AP392+AR392+AT392+AV392</f>
        <v>47829002.052173004</v>
      </c>
      <c r="BI392" s="13"/>
      <c r="BJ392" s="13"/>
      <c r="BK392" s="13"/>
      <c r="BL392" s="13"/>
    </row>
    <row r="393" spans="1:64" s="20" customFormat="1" x14ac:dyDescent="0.25">
      <c r="A393" s="17" t="s">
        <v>786</v>
      </c>
      <c r="B393" s="17" t="s">
        <v>787</v>
      </c>
      <c r="C393" s="17" t="s">
        <v>490</v>
      </c>
      <c r="D393" s="17"/>
      <c r="E393" s="17"/>
      <c r="F393" s="40">
        <f>VLOOKUP(A393,[1]Sheet1!$A$6:$C$740,3,FALSE)</f>
        <v>7157880.1657330003</v>
      </c>
      <c r="G393" s="17"/>
      <c r="H393" s="18"/>
      <c r="I393" s="18"/>
      <c r="J393" s="18">
        <f>FIREFUND1516BL</f>
        <v>3255460.0658240002</v>
      </c>
      <c r="K393" s="18">
        <f t="shared" si="1356"/>
        <v>98476.276616999996</v>
      </c>
      <c r="L393" s="18">
        <f t="shared" si="1362"/>
        <v>98476.276616999996</v>
      </c>
      <c r="M393" s="18"/>
      <c r="N393" s="18"/>
      <c r="O393" s="18"/>
      <c r="P393" s="18"/>
      <c r="Q393" s="18"/>
      <c r="R393" s="18"/>
      <c r="S393" s="18"/>
      <c r="T393" s="19">
        <f t="shared" si="1424"/>
        <v>3353936.342441</v>
      </c>
      <c r="U393" s="18"/>
      <c r="V393" s="18"/>
      <c r="W393" s="18"/>
      <c r="X393" s="18">
        <f>FIREFUND1516RSG</f>
        <v>3313737.854121</v>
      </c>
      <c r="Y393" s="18">
        <f t="shared" si="1357"/>
        <v>136819.79649800001</v>
      </c>
      <c r="Z393" s="18">
        <f t="shared" si="1436"/>
        <v>136819.79649800001</v>
      </c>
      <c r="AA393" s="18"/>
      <c r="AB393" s="18"/>
      <c r="AC393" s="18"/>
      <c r="AD393" s="18"/>
      <c r="AE393" s="18"/>
      <c r="AF393" s="18">
        <f t="shared" si="1443"/>
        <v>26869.56</v>
      </c>
      <c r="AG393" s="18">
        <f t="shared" si="1397"/>
        <v>91456.100219</v>
      </c>
      <c r="AH393" s="18">
        <f t="shared" si="1398"/>
        <v>91456.100219</v>
      </c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9">
        <f t="shared" si="1430"/>
        <v>3542013.7508380003</v>
      </c>
      <c r="AZ393" s="19">
        <f t="shared" si="1431"/>
        <v>6895950.0932790004</v>
      </c>
      <c r="BA393" s="26">
        <f>VLOOKUP(A393,[7]Sheet1!$A$1:$P$742,16,FALSE)</f>
        <v>6895950.0932799997</v>
      </c>
      <c r="BB393" s="26" t="b">
        <f t="shared" si="1438"/>
        <v>1</v>
      </c>
      <c r="BC393" s="18"/>
      <c r="BD393" s="18"/>
      <c r="BE393" s="18">
        <f>J393+L393</f>
        <v>3353936.342441</v>
      </c>
      <c r="BF393" s="18"/>
      <c r="BG393" s="18"/>
      <c r="BH393" s="18"/>
      <c r="BI393" s="18"/>
      <c r="BJ393" s="18">
        <f>X393+Z393+AH393+AL393</f>
        <v>3542013.7508380003</v>
      </c>
      <c r="BK393" s="18"/>
      <c r="BL393" s="18"/>
    </row>
    <row r="394" spans="1:64" x14ac:dyDescent="0.25">
      <c r="A394" s="1" t="s">
        <v>788</v>
      </c>
      <c r="B394" s="1" t="s">
        <v>789</v>
      </c>
      <c r="C394" s="1"/>
      <c r="D394" s="1" t="s">
        <v>499</v>
      </c>
      <c r="E394" s="1"/>
      <c r="F394" s="4">
        <f>VLOOKUP(A394,[1]Sheet1!$A$6:$C$740,3,FALSE)</f>
        <v>93726366.619387999</v>
      </c>
      <c r="G394" s="1"/>
      <c r="H394" s="5">
        <f>UTFUND1516BL</f>
        <v>31995355.274006002</v>
      </c>
      <c r="I394" s="5">
        <f>LTFUND1516BL</f>
        <v>7537075.6872739997</v>
      </c>
      <c r="K394" s="5">
        <f t="shared" si="1356"/>
        <v>1338471.8000070001</v>
      </c>
      <c r="L394" s="5">
        <f t="shared" si="1362"/>
        <v>1338471.8000070001</v>
      </c>
      <c r="M394" s="5">
        <f>EIF1516BL</f>
        <v>3333157.390352</v>
      </c>
      <c r="Q394" s="5">
        <f>HPF1516BL</f>
        <v>130613.551982</v>
      </c>
      <c r="R394" s="5">
        <f>LLFA1516BL</f>
        <v>56199.472926000002</v>
      </c>
      <c r="S394" s="5">
        <f>LDHR1516BL</f>
        <v>1970164.252265</v>
      </c>
      <c r="T394" s="6">
        <f t="shared" si="1424"/>
        <v>46361037.428812005</v>
      </c>
      <c r="U394" s="5">
        <f>LWP1516RSG</f>
        <v>420614.079654</v>
      </c>
      <c r="V394" s="5">
        <f>UTFUND1516RSG</f>
        <v>25650937.250185002</v>
      </c>
      <c r="W394" s="5">
        <f>LTFUND1516RSG</f>
        <v>5470607.4512059996</v>
      </c>
      <c r="Y394" s="5">
        <f t="shared" si="1357"/>
        <v>1859630.010248</v>
      </c>
      <c r="Z394" s="5">
        <f t="shared" si="1436"/>
        <v>1859630.010248</v>
      </c>
      <c r="AA394" s="5">
        <f>EIF1516RSG</f>
        <v>3414377.3630530001</v>
      </c>
      <c r="AC394" s="5">
        <f>HPF1516RSG</f>
        <v>178169.303388</v>
      </c>
      <c r="AD394" s="5">
        <f>LLFA1516RSG</f>
        <v>76661.423209999994</v>
      </c>
      <c r="AE394" s="5">
        <f>LDHR1516RSG</f>
        <v>2803668.8034140002</v>
      </c>
      <c r="AF394" s="5">
        <f t="shared" si="1443"/>
        <v>1265666.1764710001</v>
      </c>
      <c r="AG394" s="5">
        <f t="shared" si="1397"/>
        <v>2619814</v>
      </c>
      <c r="AH394" s="5">
        <f t="shared" si="1398"/>
        <v>2619814</v>
      </c>
      <c r="AK394" s="5">
        <f>VLOOKUP(A394,[2]CTF1516!$A$1:$C$235,3,FALSE)</f>
        <v>1325233</v>
      </c>
      <c r="AL394" s="5">
        <f t="shared" ref="AL394" si="1454">SUM(AL395:AL396)</f>
        <v>1325233</v>
      </c>
      <c r="AO394" s="5">
        <f>VLOOKUP(A394,[3]careact_v3!$A$1:$D$154,4,FALSE)</f>
        <v>1066497</v>
      </c>
      <c r="AP394" s="5">
        <f t="shared" ref="AP394" si="1455">AO394</f>
        <v>1066497</v>
      </c>
      <c r="AQ394" s="5">
        <f>VLOOKUP(A394,[3]careact_v3!$A$1:$D$154,3,FALSE)</f>
        <v>814521</v>
      </c>
      <c r="AR394" s="5">
        <f t="shared" ref="AR394" si="1456">AQ394</f>
        <v>814521</v>
      </c>
      <c r="AS394" s="5">
        <f>VLOOKUP(A394,[4]FWMA!$A$1:$C$153,3,FALSE)</f>
        <v>59509</v>
      </c>
      <c r="AT394" s="5">
        <f t="shared" ref="AT394" si="1457">AS394</f>
        <v>59509</v>
      </c>
      <c r="AU394" s="5">
        <f>VLOOKUP(A394,[5]SUDS2!$A$1:$C$153,3,FALSE)</f>
        <v>13848.821900000001</v>
      </c>
      <c r="AV394" s="5">
        <f t="shared" ref="AV394" si="1458">AU394</f>
        <v>13848.821900000001</v>
      </c>
      <c r="AW394" s="5">
        <f>VLOOKUP(A394,[6]COFA!$A$1:$C$327,3,FALSE)</f>
        <v>693.23</v>
      </c>
      <c r="AX394" s="5">
        <f t="shared" ref="AX394:AX409" si="1459">AW394</f>
        <v>693.23</v>
      </c>
      <c r="AY394" s="6">
        <f t="shared" si="1430"/>
        <v>45774781.736258</v>
      </c>
      <c r="AZ394" s="6">
        <f t="shared" si="1431"/>
        <v>92135819.165069997</v>
      </c>
      <c r="BA394" s="26">
        <f>VLOOKUP(A394,[7]Sheet1!$A$1:$P$742,16,FALSE)</f>
        <v>92211188.913169995</v>
      </c>
      <c r="BB394" s="26" t="b">
        <f t="shared" si="1438"/>
        <v>0</v>
      </c>
      <c r="BC394" s="5">
        <f t="shared" ref="BC394" si="1460">BC396</f>
        <v>38477897.850337997</v>
      </c>
      <c r="BD394" s="5">
        <f t="shared" ref="BD394:BD409" si="1461">BD395</f>
        <v>7883139.5784740001</v>
      </c>
      <c r="BH394" s="5">
        <f t="shared" ref="BH394" si="1462">BH396</f>
        <v>39114972.782035872</v>
      </c>
      <c r="BI394" s="5">
        <f t="shared" ref="BI394" si="1463">BI395</f>
        <v>6659808.9542221315</v>
      </c>
    </row>
    <row r="395" spans="1:64" s="11" customFormat="1" x14ac:dyDescent="0.25">
      <c r="A395" s="8" t="s">
        <v>790</v>
      </c>
      <c r="B395" s="8" t="s">
        <v>791</v>
      </c>
      <c r="C395" s="8" t="s">
        <v>499</v>
      </c>
      <c r="D395" s="8"/>
      <c r="E395" s="8"/>
      <c r="F395" s="37">
        <f>VLOOKUP(A395,[1]Sheet1!$A$6:$C$740,3,FALSE)</f>
        <v>16891906.825238001</v>
      </c>
      <c r="G395" s="8"/>
      <c r="H395" s="9"/>
      <c r="I395" s="9">
        <f>LTFUND1516BL</f>
        <v>7537075.6872739997</v>
      </c>
      <c r="J395" s="9"/>
      <c r="K395" s="9">
        <f t="shared" si="1356"/>
        <v>215450.33921800001</v>
      </c>
      <c r="L395" s="9">
        <f t="shared" si="1362"/>
        <v>215450.33921800001</v>
      </c>
      <c r="M395" s="9"/>
      <c r="N395" s="9"/>
      <c r="O395" s="9"/>
      <c r="P395" s="9"/>
      <c r="Q395" s="9">
        <f>HPF1516BL</f>
        <v>130613.551982</v>
      </c>
      <c r="R395" s="9"/>
      <c r="S395" s="9"/>
      <c r="T395" s="10">
        <f t="shared" si="1424"/>
        <v>7883139.5784740001</v>
      </c>
      <c r="U395" s="9"/>
      <c r="V395" s="9"/>
      <c r="W395" s="9">
        <f>LTFUND1516RSG</f>
        <v>5470607.4512059996</v>
      </c>
      <c r="X395" s="9"/>
      <c r="Y395" s="9">
        <f t="shared" si="1357"/>
        <v>299339.826604</v>
      </c>
      <c r="Z395" s="9">
        <f t="shared" si="1436"/>
        <v>299339.826604</v>
      </c>
      <c r="AA395" s="9"/>
      <c r="AB395" s="9"/>
      <c r="AC395" s="9">
        <f>HPF1516RSG</f>
        <v>178169.303388</v>
      </c>
      <c r="AD395" s="9"/>
      <c r="AE395" s="9"/>
      <c r="AF395" s="9">
        <f t="shared" si="1443"/>
        <v>269290.67584500002</v>
      </c>
      <c r="AG395" s="9">
        <f t="shared" si="1397"/>
        <v>472158.00188999996</v>
      </c>
      <c r="AH395" s="9">
        <f t="shared" si="1398"/>
        <v>472158.00188999996</v>
      </c>
      <c r="AI395" s="9"/>
      <c r="AJ395" s="9"/>
      <c r="AK395" s="9"/>
      <c r="AL395" s="9">
        <f>F395/F394*AK394</f>
        <v>238841.14113413185</v>
      </c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>
        <f t="shared" ref="AX395:AX410" si="1464">AW394</f>
        <v>693.23</v>
      </c>
      <c r="AY395" s="10">
        <f t="shared" si="1430"/>
        <v>6659808.9542221315</v>
      </c>
      <c r="AZ395" s="10">
        <f t="shared" si="1431"/>
        <v>14542948.532696132</v>
      </c>
      <c r="BA395" s="26">
        <f>VLOOKUP(A395,[7]Sheet1!$A$1:$P$742,16,FALSE)</f>
        <v>14542948.532695999</v>
      </c>
      <c r="BB395" s="26" t="b">
        <f t="shared" si="1438"/>
        <v>1</v>
      </c>
      <c r="BC395" s="9"/>
      <c r="BD395" s="9">
        <f>I395+L395+Q395</f>
        <v>7883139.5784740001</v>
      </c>
      <c r="BE395" s="9"/>
      <c r="BF395" s="9"/>
      <c r="BG395" s="9"/>
      <c r="BH395" s="9"/>
      <c r="BI395" s="9">
        <f>W395+Z395+AC395+AH395+AI395+AL395+AN395+AX395</f>
        <v>6659808.9542221315</v>
      </c>
      <c r="BJ395" s="9"/>
      <c r="BK395" s="9"/>
      <c r="BL395" s="9"/>
    </row>
    <row r="396" spans="1:64" s="15" customFormat="1" x14ac:dyDescent="0.25">
      <c r="A396" s="12" t="s">
        <v>792</v>
      </c>
      <c r="B396" s="12" t="s">
        <v>793</v>
      </c>
      <c r="C396" s="12" t="s">
        <v>499</v>
      </c>
      <c r="D396" s="12"/>
      <c r="E396" s="12"/>
      <c r="F396" s="38">
        <f>VLOOKUP(A396,[1]Sheet1!$A$6:$C$740,3,FALSE)</f>
        <v>76834459.794149995</v>
      </c>
      <c r="G396" s="12"/>
      <c r="H396" s="13">
        <f>UTFUND1516BL</f>
        <v>31995355.274006002</v>
      </c>
      <c r="I396" s="13"/>
      <c r="J396" s="13"/>
      <c r="K396" s="13">
        <f t="shared" si="1356"/>
        <v>1123021.4607889999</v>
      </c>
      <c r="L396" s="13">
        <f t="shared" si="1362"/>
        <v>1123021.4607889999</v>
      </c>
      <c r="M396" s="13">
        <f>EIF1516BL</f>
        <v>3333157.390352</v>
      </c>
      <c r="N396" s="13"/>
      <c r="O396" s="13"/>
      <c r="P396" s="13"/>
      <c r="Q396" s="13"/>
      <c r="R396" s="13">
        <f>LLFA1516BL</f>
        <v>56199.472926000002</v>
      </c>
      <c r="S396" s="13">
        <f>LDHR1516BL</f>
        <v>1970164.252265</v>
      </c>
      <c r="T396" s="14">
        <f t="shared" si="1424"/>
        <v>38477897.850337997</v>
      </c>
      <c r="U396" s="13">
        <f>LWP1516RSG</f>
        <v>420614.079654</v>
      </c>
      <c r="V396" s="13">
        <f>UTFUND1516RSG</f>
        <v>25650937.250185002</v>
      </c>
      <c r="W396" s="13"/>
      <c r="X396" s="13"/>
      <c r="Y396" s="13">
        <f t="shared" si="1357"/>
        <v>1560290.183644</v>
      </c>
      <c r="Z396" s="13">
        <f t="shared" si="1436"/>
        <v>1560290.183644</v>
      </c>
      <c r="AA396" s="13">
        <f>EIF1516RSG</f>
        <v>3414377.3630530001</v>
      </c>
      <c r="AB396" s="13"/>
      <c r="AC396" s="13"/>
      <c r="AD396" s="13">
        <f>LLFA1516RSG</f>
        <v>76661.423209999994</v>
      </c>
      <c r="AE396" s="13">
        <f>LDHR1516RSG</f>
        <v>2803668.8034140002</v>
      </c>
      <c r="AF396" s="13">
        <f t="shared" si="1443"/>
        <v>996375.50062599999</v>
      </c>
      <c r="AG396" s="13">
        <f t="shared" si="1397"/>
        <v>2147655.99811</v>
      </c>
      <c r="AH396" s="13">
        <f t="shared" si="1398"/>
        <v>2147655.99811</v>
      </c>
      <c r="AI396" s="13"/>
      <c r="AJ396" s="13"/>
      <c r="AK396" s="13"/>
      <c r="AL396" s="13">
        <f>F396/F394*AK394</f>
        <v>1086391.8588658681</v>
      </c>
      <c r="AM396" s="13"/>
      <c r="AN396" s="13"/>
      <c r="AO396" s="13"/>
      <c r="AP396" s="13">
        <f t="shared" ref="AP396" si="1465">AO394</f>
        <v>1066497</v>
      </c>
      <c r="AQ396" s="13"/>
      <c r="AR396" s="13">
        <f t="shared" ref="AR396" si="1466">AQ394</f>
        <v>814521</v>
      </c>
      <c r="AS396" s="13"/>
      <c r="AT396" s="13">
        <f t="shared" ref="AT396" si="1467">AS394</f>
        <v>59509</v>
      </c>
      <c r="AU396" s="13"/>
      <c r="AV396" s="13">
        <f t="shared" ref="AV396" si="1468">AU394</f>
        <v>13848.821900000001</v>
      </c>
      <c r="AW396" s="13"/>
      <c r="AX396" s="13"/>
      <c r="AY396" s="14">
        <f t="shared" si="1430"/>
        <v>39114972.782035872</v>
      </c>
      <c r="AZ396" s="14">
        <f t="shared" si="1431"/>
        <v>77592870.632373869</v>
      </c>
      <c r="BA396" s="26">
        <f>VLOOKUP(A396,[7]Sheet1!$A$1:$P$742,16,FALSE)</f>
        <v>77668240.380475</v>
      </c>
      <c r="BB396" s="26" t="b">
        <f t="shared" si="1438"/>
        <v>0</v>
      </c>
      <c r="BC396" s="13">
        <f>H396+L396+M396+R396+S396</f>
        <v>38477897.850337997</v>
      </c>
      <c r="BD396" s="13"/>
      <c r="BE396" s="13"/>
      <c r="BF396" s="13"/>
      <c r="BG396" s="13"/>
      <c r="BH396" s="13">
        <f>U396+V396+Z396+AA396+AD396+AE396+AH396+AI396+AJ396+AL396+AN396+AP396+AR396+AT396+AV396</f>
        <v>39114972.782035872</v>
      </c>
      <c r="BI396" s="13"/>
      <c r="BJ396" s="13"/>
      <c r="BK396" s="13"/>
      <c r="BL396" s="13"/>
    </row>
    <row r="397" spans="1:64" x14ac:dyDescent="0.25">
      <c r="A397" s="1" t="s">
        <v>794</v>
      </c>
      <c r="B397" s="1" t="s">
        <v>795</v>
      </c>
      <c r="C397" s="1"/>
      <c r="D397" s="1" t="s">
        <v>499</v>
      </c>
      <c r="E397" s="1"/>
      <c r="F397" s="4">
        <f>VLOOKUP(A397,[1]Sheet1!$A$6:$C$740,3,FALSE)</f>
        <v>92510865.142212003</v>
      </c>
      <c r="G397" s="1"/>
      <c r="H397" s="5">
        <f>UTFUND1516BL</f>
        <v>32062453.260518</v>
      </c>
      <c r="I397" s="5">
        <f>LTFUND1516BL</f>
        <v>9450993.9883910008</v>
      </c>
      <c r="K397" s="5">
        <f t="shared" si="1356"/>
        <v>2274323.7689439999</v>
      </c>
      <c r="L397" s="5">
        <f t="shared" si="1362"/>
        <v>2274323.7689439999</v>
      </c>
      <c r="M397" s="5">
        <f>EIF1516BL</f>
        <v>4935013.0235489998</v>
      </c>
      <c r="Q397" s="5">
        <f>HPF1516BL</f>
        <v>162269.544605</v>
      </c>
      <c r="R397" s="5">
        <f>LLFA1516BL</f>
        <v>63504.574282000001</v>
      </c>
      <c r="S397" s="5">
        <f>LDHR1516BL</f>
        <v>3593246.5366369998</v>
      </c>
      <c r="T397" s="6">
        <f t="shared" si="1424"/>
        <v>52541804.696925998</v>
      </c>
      <c r="U397" s="5">
        <f>LWP1516RSG</f>
        <v>556385.51812100003</v>
      </c>
      <c r="V397" s="5">
        <f>UTFUND1516RSG</f>
        <v>25569840.891414002</v>
      </c>
      <c r="W397" s="5">
        <f>LTFUND1516RSG</f>
        <v>6859779.6120699998</v>
      </c>
      <c r="Y397" s="5">
        <f t="shared" si="1357"/>
        <v>3159872.8742180001</v>
      </c>
      <c r="Z397" s="5">
        <f t="shared" si="1436"/>
        <v>3159872.8742180001</v>
      </c>
      <c r="AA397" s="5">
        <f>EIF1516RSG</f>
        <v>5055265.8577579996</v>
      </c>
      <c r="AC397" s="5">
        <f>HPF1516RSG</f>
        <v>221351.08711600001</v>
      </c>
      <c r="AD397" s="5">
        <f>LLFA1516RSG</f>
        <v>86626.275857000001</v>
      </c>
      <c r="AE397" s="5">
        <f>LDHR1516RSG</f>
        <v>5113417.9326250004</v>
      </c>
      <c r="AF397" s="5">
        <f t="shared" si="1443"/>
        <v>634559.05882399995</v>
      </c>
      <c r="AG397" s="5">
        <f t="shared" si="1397"/>
        <v>4451705</v>
      </c>
      <c r="AH397" s="5">
        <f t="shared" si="1398"/>
        <v>4451705</v>
      </c>
      <c r="AK397" s="5">
        <f>VLOOKUP(A397,[2]CTF1516!$A$1:$C$235,3,FALSE)</f>
        <v>2376656</v>
      </c>
      <c r="AL397" s="5">
        <f t="shared" ref="AL397" si="1469">SUM(AL398:AL399)</f>
        <v>2376655.9999999995</v>
      </c>
      <c r="AO397" s="5">
        <f>VLOOKUP(A397,[3]careact_v3!$A$1:$D$154,4,FALSE)</f>
        <v>1394932</v>
      </c>
      <c r="AP397" s="5">
        <f t="shared" ref="AP397" si="1470">AO397</f>
        <v>1394932</v>
      </c>
      <c r="AQ397" s="5">
        <f>VLOOKUP(A397,[3]careact_v3!$A$1:$D$154,3,FALSE)</f>
        <v>1044864</v>
      </c>
      <c r="AR397" s="5">
        <f t="shared" ref="AR397" si="1471">AQ397</f>
        <v>1044864</v>
      </c>
      <c r="AS397" s="5">
        <f>VLOOKUP(A397,[4]FWMA!$A$1:$C$153,3,FALSE)</f>
        <v>100538</v>
      </c>
      <c r="AT397" s="5">
        <f t="shared" ref="AT397" si="1472">AS397</f>
        <v>100538</v>
      </c>
      <c r="AU397" s="5">
        <f>VLOOKUP(A397,[5]SUDS2!$A$1:$C$153,3,FALSE)</f>
        <v>18465.095870000001</v>
      </c>
      <c r="AV397" s="5">
        <f t="shared" ref="AV397" si="1473">AU397</f>
        <v>18465.095870000001</v>
      </c>
      <c r="AW397" s="5">
        <f>VLOOKUP(A397,[6]COFA!$A$1:$C$327,3,FALSE)</f>
        <v>693.23</v>
      </c>
      <c r="AX397" s="5">
        <f t="shared" si="1459"/>
        <v>693.23</v>
      </c>
      <c r="AY397" s="6">
        <f t="shared" si="1430"/>
        <v>56010393.375049002</v>
      </c>
      <c r="AZ397" s="6">
        <f t="shared" si="1431"/>
        <v>108552198.07197499</v>
      </c>
      <c r="BA397" s="26">
        <f>VLOOKUP(A397,[7]Sheet1!$A$1:$P$742,16,FALSE)</f>
        <v>108635074.72610401</v>
      </c>
      <c r="BB397" s="26" t="b">
        <f t="shared" si="1438"/>
        <v>0</v>
      </c>
      <c r="BC397" s="5">
        <f t="shared" ref="BC397" si="1474">BC399</f>
        <v>42459644.841844998</v>
      </c>
      <c r="BD397" s="5">
        <f t="shared" si="1461"/>
        <v>10082159.855081001</v>
      </c>
      <c r="BH397" s="5">
        <f t="shared" ref="BH397" si="1475">BH399</f>
        <v>46821906.698425248</v>
      </c>
      <c r="BI397" s="5">
        <f t="shared" ref="BI397:BI409" si="1476">BI398</f>
        <v>9188486.6766237635</v>
      </c>
    </row>
    <row r="398" spans="1:64" s="11" customFormat="1" x14ac:dyDescent="0.25">
      <c r="A398" s="8" t="s">
        <v>796</v>
      </c>
      <c r="B398" s="8" t="s">
        <v>797</v>
      </c>
      <c r="C398" s="8" t="s">
        <v>499</v>
      </c>
      <c r="D398" s="8"/>
      <c r="E398" s="8"/>
      <c r="F398" s="37">
        <f>VLOOKUP(A398,[1]Sheet1!$A$6:$C$740,3,FALSE)</f>
        <v>19715006.004907999</v>
      </c>
      <c r="G398" s="8"/>
      <c r="H398" s="9"/>
      <c r="I398" s="9">
        <f>LTFUND1516BL</f>
        <v>9450993.9883910008</v>
      </c>
      <c r="J398" s="9"/>
      <c r="K398" s="9">
        <f t="shared" si="1356"/>
        <v>468896.32208499999</v>
      </c>
      <c r="L398" s="9">
        <f t="shared" si="1362"/>
        <v>468896.32208499999</v>
      </c>
      <c r="M398" s="9"/>
      <c r="N398" s="9"/>
      <c r="O398" s="9"/>
      <c r="P398" s="9"/>
      <c r="Q398" s="9">
        <f>HPF1516BL</f>
        <v>162269.544605</v>
      </c>
      <c r="R398" s="9"/>
      <c r="S398" s="9"/>
      <c r="T398" s="10">
        <f t="shared" si="1424"/>
        <v>10082159.855081001</v>
      </c>
      <c r="U398" s="9"/>
      <c r="V398" s="9"/>
      <c r="W398" s="9">
        <f>LTFUND1516RSG</f>
        <v>6859779.6120699998</v>
      </c>
      <c r="X398" s="9"/>
      <c r="Y398" s="9">
        <f t="shared" si="1357"/>
        <v>651469.588108</v>
      </c>
      <c r="Z398" s="9">
        <f t="shared" si="1436"/>
        <v>651469.588108</v>
      </c>
      <c r="AA398" s="9"/>
      <c r="AB398" s="9"/>
      <c r="AC398" s="9">
        <f>HPF1516RSG</f>
        <v>221351.08711600001</v>
      </c>
      <c r="AD398" s="9"/>
      <c r="AE398" s="9"/>
      <c r="AF398" s="9">
        <f t="shared" si="1443"/>
        <v>135012.565707</v>
      </c>
      <c r="AG398" s="9">
        <f t="shared" si="1397"/>
        <v>948703.60008100001</v>
      </c>
      <c r="AH398" s="9">
        <f t="shared" si="1398"/>
        <v>948703.60008100001</v>
      </c>
      <c r="AI398" s="9"/>
      <c r="AJ398" s="9"/>
      <c r="AK398" s="9"/>
      <c r="AL398" s="9">
        <f>F398/F397*AK397</f>
        <v>506489.55924876209</v>
      </c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>
        <f t="shared" si="1464"/>
        <v>693.23</v>
      </c>
      <c r="AY398" s="10">
        <f t="shared" si="1430"/>
        <v>9188486.6766237635</v>
      </c>
      <c r="AZ398" s="10">
        <f t="shared" si="1431"/>
        <v>19270646.531704765</v>
      </c>
      <c r="BA398" s="26">
        <f>VLOOKUP(A398,[7]Sheet1!$A$1:$P$742,16,FALSE)</f>
        <v>19270646.531705</v>
      </c>
      <c r="BB398" s="26" t="b">
        <f t="shared" si="1438"/>
        <v>1</v>
      </c>
      <c r="BC398" s="9"/>
      <c r="BD398" s="9">
        <f>I398+L398+Q398</f>
        <v>10082159.855081001</v>
      </c>
      <c r="BE398" s="9"/>
      <c r="BF398" s="9"/>
      <c r="BG398" s="9"/>
      <c r="BH398" s="9"/>
      <c r="BI398" s="9">
        <f>W398+Z398+AC398+AH398+AI398+AL398+AN398+AX398</f>
        <v>9188486.6766237635</v>
      </c>
      <c r="BJ398" s="9"/>
      <c r="BK398" s="9"/>
      <c r="BL398" s="9"/>
    </row>
    <row r="399" spans="1:64" s="15" customFormat="1" x14ac:dyDescent="0.25">
      <c r="A399" s="12" t="s">
        <v>798</v>
      </c>
      <c r="B399" s="12" t="s">
        <v>799</v>
      </c>
      <c r="C399" s="12" t="s">
        <v>499</v>
      </c>
      <c r="D399" s="12"/>
      <c r="E399" s="12"/>
      <c r="F399" s="38">
        <f>VLOOKUP(A399,[1]Sheet1!$A$6:$C$740,3,FALSE)</f>
        <v>72795859.137303993</v>
      </c>
      <c r="G399" s="12"/>
      <c r="H399" s="13">
        <f>UTFUND1516BL</f>
        <v>32062453.260518</v>
      </c>
      <c r="I399" s="13"/>
      <c r="J399" s="13"/>
      <c r="K399" s="13">
        <f t="shared" si="1356"/>
        <v>1805427.446859</v>
      </c>
      <c r="L399" s="13">
        <f t="shared" si="1362"/>
        <v>1805427.446859</v>
      </c>
      <c r="M399" s="13">
        <f>EIF1516BL</f>
        <v>4935013.0235489998</v>
      </c>
      <c r="N399" s="13"/>
      <c r="O399" s="13"/>
      <c r="P399" s="13"/>
      <c r="Q399" s="13"/>
      <c r="R399" s="13">
        <f>LLFA1516BL</f>
        <v>63504.574282000001</v>
      </c>
      <c r="S399" s="13">
        <f>LDHR1516BL</f>
        <v>3593246.5366369998</v>
      </c>
      <c r="T399" s="14">
        <f t="shared" si="1424"/>
        <v>42459644.841845006</v>
      </c>
      <c r="U399" s="13">
        <f>LWP1516RSG</f>
        <v>556385.51812100003</v>
      </c>
      <c r="V399" s="13">
        <f>UTFUND1516RSG</f>
        <v>25569840.891414002</v>
      </c>
      <c r="W399" s="13"/>
      <c r="X399" s="13"/>
      <c r="Y399" s="13">
        <f t="shared" si="1357"/>
        <v>2508403.2861100002</v>
      </c>
      <c r="Z399" s="13">
        <f t="shared" si="1436"/>
        <v>2508403.2861100002</v>
      </c>
      <c r="AA399" s="13">
        <f>EIF1516RSG</f>
        <v>5055265.8577579996</v>
      </c>
      <c r="AB399" s="13"/>
      <c r="AC399" s="13"/>
      <c r="AD399" s="13">
        <f>LLFA1516RSG</f>
        <v>86626.275857000001</v>
      </c>
      <c r="AE399" s="13">
        <f>LDHR1516RSG</f>
        <v>5113417.9326250004</v>
      </c>
      <c r="AF399" s="13">
        <f t="shared" si="1443"/>
        <v>499546.49311600003</v>
      </c>
      <c r="AG399" s="13">
        <f t="shared" si="1397"/>
        <v>3503001.399919</v>
      </c>
      <c r="AH399" s="13">
        <f t="shared" si="1398"/>
        <v>3503001.399919</v>
      </c>
      <c r="AI399" s="13"/>
      <c r="AJ399" s="13"/>
      <c r="AK399" s="13"/>
      <c r="AL399" s="13">
        <f>F399/F397*AK397</f>
        <v>1870166.4407512376</v>
      </c>
      <c r="AM399" s="13"/>
      <c r="AN399" s="13"/>
      <c r="AO399" s="13"/>
      <c r="AP399" s="13">
        <f t="shared" ref="AP399" si="1477">AO397</f>
        <v>1394932</v>
      </c>
      <c r="AQ399" s="13"/>
      <c r="AR399" s="13">
        <f t="shared" ref="AR399" si="1478">AQ397</f>
        <v>1044864</v>
      </c>
      <c r="AS399" s="13"/>
      <c r="AT399" s="13">
        <f t="shared" ref="AT399" si="1479">AS397</f>
        <v>100538</v>
      </c>
      <c r="AU399" s="13"/>
      <c r="AV399" s="13">
        <f t="shared" ref="AV399" si="1480">AU397</f>
        <v>18465.095870000001</v>
      </c>
      <c r="AW399" s="13"/>
      <c r="AX399" s="13"/>
      <c r="AY399" s="14">
        <f t="shared" si="1430"/>
        <v>46821906.698425248</v>
      </c>
      <c r="AZ399" s="14">
        <f t="shared" si="1431"/>
        <v>89281551.540270254</v>
      </c>
      <c r="BA399" s="26">
        <f>VLOOKUP(A399,[7]Sheet1!$A$1:$P$742,16,FALSE)</f>
        <v>89364428.194398999</v>
      </c>
      <c r="BB399" s="26" t="b">
        <f t="shared" si="1438"/>
        <v>0</v>
      </c>
      <c r="BC399" s="13">
        <f>H399+L399+M399+R399+S399</f>
        <v>42459644.841844998</v>
      </c>
      <c r="BD399" s="13"/>
      <c r="BE399" s="13"/>
      <c r="BF399" s="13"/>
      <c r="BG399" s="13"/>
      <c r="BH399" s="13">
        <f>U399+V399+Z399+AA399+AD399+AE399+AH399+AI399+AJ399+AL399+AN399+AP399+AR399+AT399+AV399</f>
        <v>46821906.698425248</v>
      </c>
      <c r="BI399" s="13"/>
      <c r="BJ399" s="13"/>
      <c r="BK399" s="13"/>
      <c r="BL399" s="13"/>
    </row>
    <row r="400" spans="1:64" x14ac:dyDescent="0.25">
      <c r="A400" s="1" t="s">
        <v>800</v>
      </c>
      <c r="B400" s="1" t="s">
        <v>801</v>
      </c>
      <c r="C400" s="1"/>
      <c r="D400" s="1" t="s">
        <v>499</v>
      </c>
      <c r="E400" s="1"/>
      <c r="F400" s="4">
        <f>VLOOKUP(A400,[1]Sheet1!$A$6:$C$740,3,FALSE)</f>
        <v>55954966.991792001</v>
      </c>
      <c r="G400" s="1"/>
      <c r="H400" s="5">
        <f>UTFUND1516BL</f>
        <v>21518395.882507998</v>
      </c>
      <c r="I400" s="5">
        <f>LTFUND1516BL</f>
        <v>6641998.6656069998</v>
      </c>
      <c r="K400" s="5">
        <f t="shared" si="1356"/>
        <v>1854077.890478</v>
      </c>
      <c r="L400" s="5">
        <f t="shared" si="1362"/>
        <v>1854077.890478</v>
      </c>
      <c r="M400" s="5">
        <f>EIF1516BL</f>
        <v>3965219.2577360002</v>
      </c>
      <c r="Q400" s="5">
        <f>HPF1516BL</f>
        <v>89341.804638000001</v>
      </c>
      <c r="R400" s="5">
        <f>LLFA1516BL</f>
        <v>51758.303352000003</v>
      </c>
      <c r="S400" s="5">
        <f>LDHR1516BL</f>
        <v>4486086.400843</v>
      </c>
      <c r="T400" s="6">
        <f t="shared" si="1424"/>
        <v>38606878.205162004</v>
      </c>
      <c r="U400" s="5">
        <f>LWP1516RSG</f>
        <v>550071.44299500005</v>
      </c>
      <c r="V400" s="5">
        <f>UTFUND1516RSG</f>
        <v>16984284.965367999</v>
      </c>
      <c r="W400" s="5">
        <f>LTFUND1516RSG</f>
        <v>4820937.0448960001</v>
      </c>
      <c r="Y400" s="5">
        <f t="shared" si="1357"/>
        <v>2575996.6601100001</v>
      </c>
      <c r="Z400" s="5">
        <f t="shared" si="1436"/>
        <v>2575996.6601100001</v>
      </c>
      <c r="AA400" s="5">
        <f>EIF1516RSG</f>
        <v>4061840.857663</v>
      </c>
      <c r="AC400" s="5">
        <f>HPF1516RSG</f>
        <v>121870.71597200001</v>
      </c>
      <c r="AD400" s="5">
        <f>LLFA1516RSG</f>
        <v>70603.245748000001</v>
      </c>
      <c r="AE400" s="5">
        <f>LDHR1516RSG</f>
        <v>6383985.7397720004</v>
      </c>
      <c r="AG400" s="5">
        <f t="shared" si="1397"/>
        <v>3612039</v>
      </c>
      <c r="AH400" s="5">
        <f t="shared" si="1398"/>
        <v>3612039</v>
      </c>
      <c r="AK400" s="5">
        <f>VLOOKUP(A400,[2]CTF1516!$A$1:$C$235,3,FALSE)</f>
        <v>1839755</v>
      </c>
      <c r="AL400" s="5">
        <f t="shared" ref="AL400" si="1481">SUM(AL401:AL402)</f>
        <v>1839754.9999999998</v>
      </c>
      <c r="AO400" s="5">
        <f>VLOOKUP(A400,[3]careact_v3!$A$1:$D$154,4,FALSE)</f>
        <v>1109968</v>
      </c>
      <c r="AP400" s="5">
        <f t="shared" ref="AP400" si="1482">AO400</f>
        <v>1109968</v>
      </c>
      <c r="AQ400" s="5">
        <f>VLOOKUP(A400,[3]careact_v3!$A$1:$D$154,3,FALSE)</f>
        <v>938177</v>
      </c>
      <c r="AR400" s="5">
        <f t="shared" ref="AR400" si="1483">AQ400</f>
        <v>938177</v>
      </c>
      <c r="AS400" s="5">
        <f>VLOOKUP(A400,[4]FWMA!$A$1:$C$153,3,FALSE)</f>
        <v>34501</v>
      </c>
      <c r="AT400" s="5">
        <f t="shared" ref="AT400" si="1484">AS400</f>
        <v>34501</v>
      </c>
      <c r="AU400" s="5">
        <f>VLOOKUP(A400,[5]SUDS2!$A$1:$C$153,3,FALSE)</f>
        <v>18465.095870000001</v>
      </c>
      <c r="AV400" s="5">
        <f t="shared" ref="AV400" si="1485">AU400</f>
        <v>18465.095870000001</v>
      </c>
      <c r="AW400" s="5">
        <f>VLOOKUP(A400,[6]COFA!$A$1:$C$327,3,FALSE)</f>
        <v>693.23</v>
      </c>
      <c r="AX400" s="5">
        <f t="shared" si="1459"/>
        <v>693.23</v>
      </c>
      <c r="AY400" s="6">
        <f t="shared" si="1430"/>
        <v>43123188.998393998</v>
      </c>
      <c r="AZ400" s="6">
        <f t="shared" si="1431"/>
        <v>81730067.203556001</v>
      </c>
      <c r="BA400" s="26">
        <f>VLOOKUP(A400,[7]Sheet1!$A$1:$P$742,16,FALSE)</f>
        <v>81812943.857685998</v>
      </c>
      <c r="BB400" s="26" t="b">
        <f t="shared" si="1438"/>
        <v>0</v>
      </c>
      <c r="BC400" s="5">
        <f t="shared" ref="BC400" si="1486">BC402</f>
        <v>31461786.154936001</v>
      </c>
      <c r="BD400" s="5">
        <f t="shared" si="1461"/>
        <v>7145092.0502249999</v>
      </c>
      <c r="BH400" s="5">
        <f t="shared" ref="BH400" si="1487">BH402</f>
        <v>36401414.769647367</v>
      </c>
      <c r="BI400" s="5">
        <f t="shared" si="1476"/>
        <v>6721774.2287456347</v>
      </c>
    </row>
    <row r="401" spans="1:64" s="11" customFormat="1" x14ac:dyDescent="0.25">
      <c r="A401" s="8" t="s">
        <v>802</v>
      </c>
      <c r="B401" s="8" t="s">
        <v>803</v>
      </c>
      <c r="C401" s="8" t="s">
        <v>499</v>
      </c>
      <c r="D401" s="8"/>
      <c r="E401" s="8"/>
      <c r="F401" s="37">
        <f>VLOOKUP(A401,[1]Sheet1!$A$6:$C$740,3,FALSE)</f>
        <v>12351406.911164001</v>
      </c>
      <c r="G401" s="8"/>
      <c r="H401" s="9"/>
      <c r="I401" s="9">
        <f>LTFUND1516BL</f>
        <v>6641998.6656069998</v>
      </c>
      <c r="J401" s="9"/>
      <c r="K401" s="9">
        <f t="shared" si="1356"/>
        <v>413751.57997999998</v>
      </c>
      <c r="L401" s="9">
        <f t="shared" si="1362"/>
        <v>413751.57997999998</v>
      </c>
      <c r="M401" s="9"/>
      <c r="N401" s="9"/>
      <c r="O401" s="9"/>
      <c r="P401" s="9"/>
      <c r="Q401" s="9">
        <f>HPF1516BL</f>
        <v>89341.804638000001</v>
      </c>
      <c r="R401" s="9"/>
      <c r="S401" s="9"/>
      <c r="T401" s="10">
        <f t="shared" si="1424"/>
        <v>7145092.0502249999</v>
      </c>
      <c r="U401" s="9"/>
      <c r="V401" s="9"/>
      <c r="W401" s="9">
        <f>LTFUND1516RSG</f>
        <v>4820937.0448960001</v>
      </c>
      <c r="X401" s="9"/>
      <c r="Y401" s="9">
        <f t="shared" si="1357"/>
        <v>574853.24301500001</v>
      </c>
      <c r="Z401" s="9">
        <f t="shared" si="1436"/>
        <v>574853.24301500001</v>
      </c>
      <c r="AA401" s="9"/>
      <c r="AB401" s="9"/>
      <c r="AC401" s="9">
        <f>HPF1516RSG</f>
        <v>121870.71597200001</v>
      </c>
      <c r="AD401" s="9"/>
      <c r="AE401" s="9"/>
      <c r="AF401" s="9"/>
      <c r="AG401" s="9">
        <f t="shared" si="1397"/>
        <v>797315.51757499995</v>
      </c>
      <c r="AH401" s="9">
        <f t="shared" si="1398"/>
        <v>797315.51757499995</v>
      </c>
      <c r="AI401" s="9"/>
      <c r="AJ401" s="9"/>
      <c r="AK401" s="9"/>
      <c r="AL401" s="9">
        <f>F401/F400*AK400</f>
        <v>406104.47728763433</v>
      </c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>
        <f t="shared" si="1464"/>
        <v>693.23</v>
      </c>
      <c r="AY401" s="10">
        <f t="shared" si="1430"/>
        <v>6721774.2287456347</v>
      </c>
      <c r="AZ401" s="10">
        <f t="shared" si="1431"/>
        <v>13866866.278970635</v>
      </c>
      <c r="BA401" s="26">
        <f>VLOOKUP(A401,[7]Sheet1!$A$1:$P$742,16,FALSE)</f>
        <v>13866866.278971</v>
      </c>
      <c r="BB401" s="26" t="b">
        <f t="shared" si="1438"/>
        <v>1</v>
      </c>
      <c r="BC401" s="9"/>
      <c r="BD401" s="9">
        <f>I401+L401+Q401</f>
        <v>7145092.0502249999</v>
      </c>
      <c r="BE401" s="9"/>
      <c r="BF401" s="9"/>
      <c r="BG401" s="9"/>
      <c r="BH401" s="9"/>
      <c r="BI401" s="9">
        <f>W401+Z401+AC401+AH401+AI401+AL401+AN401+AX401</f>
        <v>6721774.2287456347</v>
      </c>
      <c r="BJ401" s="9"/>
      <c r="BK401" s="9"/>
      <c r="BL401" s="9"/>
    </row>
    <row r="402" spans="1:64" s="15" customFormat="1" x14ac:dyDescent="0.25">
      <c r="A402" s="12" t="s">
        <v>804</v>
      </c>
      <c r="B402" s="12" t="s">
        <v>805</v>
      </c>
      <c r="C402" s="12" t="s">
        <v>499</v>
      </c>
      <c r="D402" s="12"/>
      <c r="E402" s="12"/>
      <c r="F402" s="38">
        <f>VLOOKUP(A402,[1]Sheet1!$A$6:$C$740,3,FALSE)</f>
        <v>43603560.080628</v>
      </c>
      <c r="G402" s="12"/>
      <c r="H402" s="13">
        <f>UTFUND1516BL</f>
        <v>21518395.882507998</v>
      </c>
      <c r="I402" s="13"/>
      <c r="J402" s="13"/>
      <c r="K402" s="13">
        <f t="shared" si="1356"/>
        <v>1440326.3104970001</v>
      </c>
      <c r="L402" s="13">
        <f t="shared" si="1362"/>
        <v>1440326.3104970001</v>
      </c>
      <c r="M402" s="13">
        <f>EIF1516BL</f>
        <v>3965219.2577360002</v>
      </c>
      <c r="N402" s="13"/>
      <c r="O402" s="13"/>
      <c r="P402" s="13"/>
      <c r="Q402" s="13"/>
      <c r="R402" s="13">
        <f>LLFA1516BL</f>
        <v>51758.303352000003</v>
      </c>
      <c r="S402" s="13">
        <f>LDHR1516BL</f>
        <v>4486086.400843</v>
      </c>
      <c r="T402" s="14">
        <f t="shared" si="1424"/>
        <v>31461786.154936001</v>
      </c>
      <c r="U402" s="13">
        <f>LWP1516RSG</f>
        <v>550071.44299500005</v>
      </c>
      <c r="V402" s="13">
        <f>UTFUND1516RSG</f>
        <v>16984284.965367999</v>
      </c>
      <c r="W402" s="13"/>
      <c r="X402" s="13"/>
      <c r="Y402" s="13">
        <f t="shared" si="1357"/>
        <v>2001143.4170939999</v>
      </c>
      <c r="Z402" s="13">
        <f t="shared" si="1436"/>
        <v>2001143.4170939999</v>
      </c>
      <c r="AA402" s="13">
        <f>EIF1516RSG</f>
        <v>4061840.857663</v>
      </c>
      <c r="AB402" s="13"/>
      <c r="AC402" s="13"/>
      <c r="AD402" s="13">
        <f>LLFA1516RSG</f>
        <v>70603.245748000001</v>
      </c>
      <c r="AE402" s="13">
        <f>LDHR1516RSG</f>
        <v>6383985.7397720004</v>
      </c>
      <c r="AF402" s="13"/>
      <c r="AG402" s="13">
        <f t="shared" si="1397"/>
        <v>2814723.4824249996</v>
      </c>
      <c r="AH402" s="13">
        <f t="shared" si="1398"/>
        <v>2814723.4824249996</v>
      </c>
      <c r="AI402" s="13"/>
      <c r="AJ402" s="13"/>
      <c r="AK402" s="13"/>
      <c r="AL402" s="13">
        <f>F402/F400*AK400</f>
        <v>1433650.5227123655</v>
      </c>
      <c r="AM402" s="13"/>
      <c r="AN402" s="13"/>
      <c r="AO402" s="13"/>
      <c r="AP402" s="13">
        <f t="shared" ref="AP402" si="1488">AO400</f>
        <v>1109968</v>
      </c>
      <c r="AQ402" s="13"/>
      <c r="AR402" s="13">
        <f t="shared" ref="AR402" si="1489">AQ400</f>
        <v>938177</v>
      </c>
      <c r="AS402" s="13"/>
      <c r="AT402" s="13">
        <f t="shared" ref="AT402" si="1490">AS400</f>
        <v>34501</v>
      </c>
      <c r="AU402" s="13"/>
      <c r="AV402" s="13">
        <f t="shared" ref="AV402" si="1491">AU400</f>
        <v>18465.095870000001</v>
      </c>
      <c r="AW402" s="13"/>
      <c r="AX402" s="13"/>
      <c r="AY402" s="14">
        <f t="shared" si="1430"/>
        <v>36401414.769647367</v>
      </c>
      <c r="AZ402" s="14">
        <f t="shared" si="1431"/>
        <v>67863200.924583375</v>
      </c>
      <c r="BA402" s="26">
        <f>VLOOKUP(A402,[7]Sheet1!$A$1:$P$742,16,FALSE)</f>
        <v>67946077.578713998</v>
      </c>
      <c r="BB402" s="26" t="b">
        <f t="shared" si="1438"/>
        <v>0</v>
      </c>
      <c r="BC402" s="13">
        <f>H402+L402+M402+R402+S402</f>
        <v>31461786.154936001</v>
      </c>
      <c r="BD402" s="13"/>
      <c r="BE402" s="13"/>
      <c r="BF402" s="13"/>
      <c r="BG402" s="13"/>
      <c r="BH402" s="13">
        <f>U402+V402+Z402+AA402+AD402+AE402+AH402+AI402+AJ402+AL402+AN402+AP402+AR402+AT402+AV402</f>
        <v>36401414.769647367</v>
      </c>
      <c r="BI402" s="13"/>
      <c r="BJ402" s="13"/>
      <c r="BK402" s="13"/>
      <c r="BL402" s="13"/>
    </row>
    <row r="403" spans="1:64" x14ac:dyDescent="0.25">
      <c r="A403" s="1" t="s">
        <v>806</v>
      </c>
      <c r="B403" s="1" t="s">
        <v>807</v>
      </c>
      <c r="C403" s="1"/>
      <c r="D403" s="1" t="s">
        <v>499</v>
      </c>
      <c r="E403" s="1"/>
      <c r="F403" s="4">
        <f>VLOOKUP(A403,[1]Sheet1!$A$6:$C$740,3,FALSE)</f>
        <v>82507438.224879995</v>
      </c>
      <c r="G403" s="1"/>
      <c r="H403" s="5">
        <f>UTFUND1516BL</f>
        <v>31421183.012908</v>
      </c>
      <c r="I403" s="5">
        <f>LTFUND1516BL</f>
        <v>7322992.5914970003</v>
      </c>
      <c r="K403" s="5">
        <f t="shared" si="1356"/>
        <v>1582118.098397</v>
      </c>
      <c r="L403" s="5">
        <f t="shared" si="1362"/>
        <v>1582118.098397</v>
      </c>
      <c r="M403" s="5">
        <f>EIF1516BL</f>
        <v>3701773.4003440002</v>
      </c>
      <c r="Q403" s="5">
        <f>HPF1516BL</f>
        <v>212538.603431</v>
      </c>
      <c r="R403" s="5">
        <f>LLFA1516BL</f>
        <v>53335.541145000003</v>
      </c>
      <c r="S403" s="5">
        <f>LDHR1516BL</f>
        <v>3767021.2008139999</v>
      </c>
      <c r="T403" s="6">
        <f t="shared" si="1424"/>
        <v>48060962.448536001</v>
      </c>
      <c r="U403" s="5">
        <f>LWP1516RSG</f>
        <v>678583.87856600003</v>
      </c>
      <c r="V403" s="5">
        <f>UTFUND1516RSG</f>
        <v>24925100.742210001</v>
      </c>
      <c r="W403" s="5">
        <f>LTFUND1516RSG</f>
        <v>5315220.3186450005</v>
      </c>
      <c r="Y403" s="5">
        <f t="shared" si="1357"/>
        <v>2198144.4028340001</v>
      </c>
      <c r="Z403" s="5">
        <f t="shared" si="1436"/>
        <v>2198144.4028340001</v>
      </c>
      <c r="AA403" s="5">
        <f>EIF1516RSG</f>
        <v>3791975.5418309998</v>
      </c>
      <c r="AC403" s="5">
        <f>HPF1516RSG</f>
        <v>289922.86284000002</v>
      </c>
      <c r="AD403" s="5">
        <f>LLFA1516RSG</f>
        <v>72754.748024</v>
      </c>
      <c r="AE403" s="5">
        <f>LDHR1516RSG</f>
        <v>5360710.3115299996</v>
      </c>
      <c r="AG403" s="5">
        <f t="shared" si="1397"/>
        <v>1580571</v>
      </c>
      <c r="AH403" s="5">
        <f t="shared" si="1398"/>
        <v>1580571</v>
      </c>
      <c r="AK403" s="5">
        <f>VLOOKUP(A403,[2]CTF1516!$A$1:$C$235,3,FALSE)</f>
        <v>1598337</v>
      </c>
      <c r="AL403" s="5">
        <f t="shared" ref="AL403" si="1492">SUM(AL404:AL405)</f>
        <v>1598337.0000000002</v>
      </c>
      <c r="AO403" s="5">
        <f>VLOOKUP(A403,[3]careact_v3!$A$1:$D$154,4,FALSE)</f>
        <v>1122654</v>
      </c>
      <c r="AP403" s="5">
        <f t="shared" ref="AP403" si="1493">AO403</f>
        <v>1122654</v>
      </c>
      <c r="AQ403" s="5">
        <f>VLOOKUP(A403,[3]careact_v3!$A$1:$D$154,3,FALSE)</f>
        <v>823460</v>
      </c>
      <c r="AR403" s="5">
        <f t="shared" ref="AR403" si="1494">AQ403</f>
        <v>823460</v>
      </c>
      <c r="AS403" s="5">
        <f>VLOOKUP(A403,[4]FWMA!$A$1:$C$153,3,FALSE)</f>
        <v>43329</v>
      </c>
      <c r="AT403" s="5">
        <f t="shared" ref="AT403" si="1495">AS403</f>
        <v>43329</v>
      </c>
      <c r="AU403" s="5">
        <f>VLOOKUP(A403,[5]SUDS2!$A$1:$C$153,3,FALSE)</f>
        <v>13848.821900000001</v>
      </c>
      <c r="AV403" s="5">
        <f t="shared" ref="AV403" si="1496">AU403</f>
        <v>13848.821900000001</v>
      </c>
      <c r="AW403" s="5">
        <f>VLOOKUP(A403,[6]COFA!$A$1:$C$327,3,FALSE)</f>
        <v>693.23</v>
      </c>
      <c r="AX403" s="5">
        <f t="shared" si="1459"/>
        <v>693.23</v>
      </c>
      <c r="AY403" s="6">
        <f t="shared" si="1430"/>
        <v>47815305.858380005</v>
      </c>
      <c r="AZ403" s="6">
        <f t="shared" si="1431"/>
        <v>95876268.306915998</v>
      </c>
      <c r="BA403" s="26">
        <f>VLOOKUP(A403,[7]Sheet1!$A$1:$P$742,16,FALSE)</f>
        <v>95951638.055015996</v>
      </c>
      <c r="BB403" s="26" t="b">
        <f t="shared" si="1438"/>
        <v>0</v>
      </c>
      <c r="BC403" s="5">
        <f t="shared" ref="BC403" si="1497">BC405</f>
        <v>40233999.574008003</v>
      </c>
      <c r="BD403" s="5">
        <f t="shared" si="1461"/>
        <v>7826962.8745290004</v>
      </c>
      <c r="BH403" s="5">
        <f t="shared" ref="BH403" si="1498">BH405</f>
        <v>41245393.508114383</v>
      </c>
      <c r="BI403" s="5">
        <f t="shared" si="1476"/>
        <v>6569912.3502646275</v>
      </c>
    </row>
    <row r="404" spans="1:64" s="11" customFormat="1" x14ac:dyDescent="0.25">
      <c r="A404" s="8" t="s">
        <v>808</v>
      </c>
      <c r="B404" s="8" t="s">
        <v>809</v>
      </c>
      <c r="C404" s="8" t="s">
        <v>499</v>
      </c>
      <c r="D404" s="8"/>
      <c r="E404" s="8"/>
      <c r="F404" s="37">
        <f>VLOOKUP(A404,[1]Sheet1!$A$6:$C$740,3,FALSE)</f>
        <v>14513062.149836</v>
      </c>
      <c r="G404" s="8"/>
      <c r="H404" s="9"/>
      <c r="I404" s="9">
        <f>LTFUND1516BL</f>
        <v>7322992.5914970003</v>
      </c>
      <c r="J404" s="9"/>
      <c r="K404" s="9">
        <f t="shared" si="1356"/>
        <v>291431.67960099998</v>
      </c>
      <c r="L404" s="9">
        <f t="shared" si="1362"/>
        <v>291431.67960099998</v>
      </c>
      <c r="M404" s="9"/>
      <c r="N404" s="9"/>
      <c r="O404" s="9"/>
      <c r="P404" s="9"/>
      <c r="Q404" s="9">
        <f>HPF1516BL</f>
        <v>212538.603431</v>
      </c>
      <c r="R404" s="9"/>
      <c r="S404" s="9"/>
      <c r="T404" s="10">
        <f t="shared" si="1424"/>
        <v>7826962.8745290004</v>
      </c>
      <c r="U404" s="9"/>
      <c r="V404" s="9"/>
      <c r="W404" s="9">
        <f>LTFUND1516RSG</f>
        <v>5315220.3186450005</v>
      </c>
      <c r="X404" s="9"/>
      <c r="Y404" s="9">
        <f t="shared" si="1357"/>
        <v>404905.87647700001</v>
      </c>
      <c r="Z404" s="9">
        <f t="shared" si="1436"/>
        <v>404905.87647700001</v>
      </c>
      <c r="AA404" s="9"/>
      <c r="AB404" s="9"/>
      <c r="AC404" s="9">
        <f>HPF1516RSG</f>
        <v>289922.86284000002</v>
      </c>
      <c r="AD404" s="9"/>
      <c r="AE404" s="9"/>
      <c r="AF404" s="9"/>
      <c r="AG404" s="9">
        <f t="shared" si="1397"/>
        <v>278022.511046</v>
      </c>
      <c r="AH404" s="9">
        <f t="shared" si="1398"/>
        <v>278022.511046</v>
      </c>
      <c r="AI404" s="9"/>
      <c r="AJ404" s="9"/>
      <c r="AK404" s="9"/>
      <c r="AL404" s="9">
        <f>F404/F403*AK403</f>
        <v>281147.55125662684</v>
      </c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>
        <f t="shared" si="1464"/>
        <v>693.23</v>
      </c>
      <c r="AY404" s="10">
        <f t="shared" si="1430"/>
        <v>6569912.3502646275</v>
      </c>
      <c r="AZ404" s="10">
        <f t="shared" si="1431"/>
        <v>14396875.224793628</v>
      </c>
      <c r="BA404" s="26">
        <f>VLOOKUP(A404,[7]Sheet1!$A$1:$P$742,16,FALSE)</f>
        <v>14396875.224794</v>
      </c>
      <c r="BB404" s="26" t="b">
        <f t="shared" si="1438"/>
        <v>1</v>
      </c>
      <c r="BC404" s="9"/>
      <c r="BD404" s="9">
        <f>I404+L404+Q404</f>
        <v>7826962.8745290004</v>
      </c>
      <c r="BE404" s="9"/>
      <c r="BF404" s="9"/>
      <c r="BG404" s="9"/>
      <c r="BH404" s="9"/>
      <c r="BI404" s="9">
        <f>W404+Z404+AC404+AH404+AI404+AL404+AN404+AX404</f>
        <v>6569912.3502646275</v>
      </c>
      <c r="BJ404" s="9"/>
      <c r="BK404" s="9"/>
      <c r="BL404" s="9"/>
    </row>
    <row r="405" spans="1:64" s="15" customFormat="1" x14ac:dyDescent="0.25">
      <c r="A405" s="12" t="s">
        <v>810</v>
      </c>
      <c r="B405" s="12" t="s">
        <v>811</v>
      </c>
      <c r="C405" s="12" t="s">
        <v>499</v>
      </c>
      <c r="D405" s="12"/>
      <c r="E405" s="12"/>
      <c r="F405" s="38">
        <f>VLOOKUP(A405,[1]Sheet1!$A$6:$C$740,3,FALSE)</f>
        <v>67994376.075044006</v>
      </c>
      <c r="G405" s="12"/>
      <c r="H405" s="13">
        <f>UTFUND1516BL</f>
        <v>31421183.012908</v>
      </c>
      <c r="I405" s="13"/>
      <c r="J405" s="13"/>
      <c r="K405" s="13">
        <f t="shared" si="1356"/>
        <v>1290686.4187970001</v>
      </c>
      <c r="L405" s="13">
        <f t="shared" si="1362"/>
        <v>1290686.4187970001</v>
      </c>
      <c r="M405" s="13">
        <f>EIF1516BL</f>
        <v>3701773.4003440002</v>
      </c>
      <c r="N405" s="13"/>
      <c r="O405" s="13"/>
      <c r="P405" s="13"/>
      <c r="Q405" s="13"/>
      <c r="R405" s="13">
        <f>LLFA1516BL</f>
        <v>53335.541145000003</v>
      </c>
      <c r="S405" s="13">
        <f>LDHR1516BL</f>
        <v>3767021.2008139999</v>
      </c>
      <c r="T405" s="14">
        <f t="shared" si="1424"/>
        <v>40233999.574008003</v>
      </c>
      <c r="U405" s="13">
        <f>LWP1516RSG</f>
        <v>678583.87856600003</v>
      </c>
      <c r="V405" s="13">
        <f>UTFUND1516RSG</f>
        <v>24925100.742210001</v>
      </c>
      <c r="W405" s="13"/>
      <c r="X405" s="13"/>
      <c r="Y405" s="13">
        <f t="shared" si="1357"/>
        <v>1793238.526356</v>
      </c>
      <c r="Z405" s="13">
        <f t="shared" si="1436"/>
        <v>1793238.526356</v>
      </c>
      <c r="AA405" s="13">
        <f>EIF1516RSG</f>
        <v>3791975.5418309998</v>
      </c>
      <c r="AB405" s="13"/>
      <c r="AC405" s="13"/>
      <c r="AD405" s="13">
        <f>LLFA1516RSG</f>
        <v>72754.748024</v>
      </c>
      <c r="AE405" s="13">
        <f>LDHR1516RSG</f>
        <v>5360710.3115299996</v>
      </c>
      <c r="AF405" s="13"/>
      <c r="AG405" s="13">
        <f t="shared" si="1397"/>
        <v>1302548.4889539999</v>
      </c>
      <c r="AH405" s="13">
        <f t="shared" si="1398"/>
        <v>1302548.4889539999</v>
      </c>
      <c r="AI405" s="13"/>
      <c r="AJ405" s="13"/>
      <c r="AK405" s="13"/>
      <c r="AL405" s="13">
        <f>F405/F403*AK403</f>
        <v>1317189.4487433734</v>
      </c>
      <c r="AM405" s="13"/>
      <c r="AN405" s="13"/>
      <c r="AO405" s="13"/>
      <c r="AP405" s="13">
        <f t="shared" ref="AP405" si="1499">AO403</f>
        <v>1122654</v>
      </c>
      <c r="AQ405" s="13"/>
      <c r="AR405" s="13">
        <f t="shared" ref="AR405" si="1500">AQ403</f>
        <v>823460</v>
      </c>
      <c r="AS405" s="13"/>
      <c r="AT405" s="13">
        <f t="shared" ref="AT405" si="1501">AS403</f>
        <v>43329</v>
      </c>
      <c r="AU405" s="13"/>
      <c r="AV405" s="13">
        <f t="shared" ref="AV405" si="1502">AU403</f>
        <v>13848.821900000001</v>
      </c>
      <c r="AW405" s="13"/>
      <c r="AX405" s="13"/>
      <c r="AY405" s="14">
        <f t="shared" si="1430"/>
        <v>41245393.508114375</v>
      </c>
      <c r="AZ405" s="14">
        <f t="shared" si="1431"/>
        <v>81479393.082122386</v>
      </c>
      <c r="BA405" s="26">
        <f>VLOOKUP(A405,[7]Sheet1!$A$1:$P$742,16,FALSE)</f>
        <v>81554762.830221996</v>
      </c>
      <c r="BB405" s="26" t="b">
        <f t="shared" si="1438"/>
        <v>0</v>
      </c>
      <c r="BC405" s="13">
        <f>H405+L405+M405+R405+S405</f>
        <v>40233999.574008003</v>
      </c>
      <c r="BD405" s="13"/>
      <c r="BE405" s="13"/>
      <c r="BF405" s="13"/>
      <c r="BG405" s="13"/>
      <c r="BH405" s="13">
        <f>U405+V405+Z405+AA405+AD405+AE405+AH405+AI405+AJ405+AL405+AN405+AP405+AR405+AT405+AV405</f>
        <v>41245393.508114383</v>
      </c>
      <c r="BI405" s="13"/>
      <c r="BJ405" s="13"/>
      <c r="BK405" s="13"/>
      <c r="BL405" s="13"/>
    </row>
    <row r="406" spans="1:64" x14ac:dyDescent="0.25">
      <c r="A406" s="1" t="s">
        <v>812</v>
      </c>
      <c r="B406" s="1" t="s">
        <v>813</v>
      </c>
      <c r="C406" s="1"/>
      <c r="D406" s="1" t="s">
        <v>499</v>
      </c>
      <c r="E406" s="1"/>
      <c r="F406" s="4">
        <f>VLOOKUP(A406,[1]Sheet1!$A$6:$C$740,3,FALSE)</f>
        <v>44370970.209204003</v>
      </c>
      <c r="G406" s="1"/>
      <c r="H406" s="5">
        <f>UTFUND1516BL</f>
        <v>16725399.558893001</v>
      </c>
      <c r="I406" s="5">
        <f>LTFUND1516BL</f>
        <v>5031372.4460089998</v>
      </c>
      <c r="K406" s="5">
        <f t="shared" si="1356"/>
        <v>760785.21495699999</v>
      </c>
      <c r="L406" s="5">
        <f t="shared" si="1362"/>
        <v>760785.21495699999</v>
      </c>
      <c r="M406" s="5">
        <f>EIF1516BL</f>
        <v>2152034.0924140001</v>
      </c>
      <c r="Q406" s="5">
        <f>HPF1516BL</f>
        <v>82531.872936999993</v>
      </c>
      <c r="R406" s="5">
        <f>LLFA1516BL</f>
        <v>52048.847156000003</v>
      </c>
      <c r="S406" s="5">
        <f>LDHR1516BL</f>
        <v>4366092.2248940002</v>
      </c>
      <c r="T406" s="6">
        <f t="shared" si="1424"/>
        <v>29170264.257260002</v>
      </c>
      <c r="U406" s="5">
        <f>LWP1516RSG</f>
        <v>359351.13704900001</v>
      </c>
      <c r="V406" s="5">
        <f>UTFUND1516RSG</f>
        <v>13269411.831119001</v>
      </c>
      <c r="W406" s="5">
        <f>LTFUND1516RSG</f>
        <v>3651902.2409979999</v>
      </c>
      <c r="Y406" s="5">
        <f t="shared" si="1357"/>
        <v>1057010.702115</v>
      </c>
      <c r="Z406" s="5">
        <f t="shared" si="1436"/>
        <v>1057010.702115</v>
      </c>
      <c r="AA406" s="5">
        <f>EIF1516RSG</f>
        <v>2204473.3053779998</v>
      </c>
      <c r="AC406" s="5">
        <f>HPF1516RSG</f>
        <v>112581.32165699999</v>
      </c>
      <c r="AD406" s="5">
        <f>LLFA1516RSG</f>
        <v>70999.575114000007</v>
      </c>
      <c r="AE406" s="5">
        <f>LDHR1516RSG</f>
        <v>6213226.4097750001</v>
      </c>
      <c r="AG406" s="5">
        <f t="shared" si="1397"/>
        <v>1521464</v>
      </c>
      <c r="AH406" s="5">
        <f t="shared" si="1398"/>
        <v>1521464</v>
      </c>
      <c r="AK406" s="5">
        <f>VLOOKUP(A406,[2]CTF1516!$A$1:$C$235,3,FALSE)</f>
        <v>787753</v>
      </c>
      <c r="AL406" s="5">
        <f t="shared" ref="AL406" si="1503">SUM(AL407:AL408)</f>
        <v>787753</v>
      </c>
      <c r="AO406" s="5">
        <f>VLOOKUP(A406,[3]careact_v3!$A$1:$D$154,4,FALSE)</f>
        <v>475020</v>
      </c>
      <c r="AP406" s="5">
        <f t="shared" ref="AP406" si="1504">AO406</f>
        <v>475020</v>
      </c>
      <c r="AQ406" s="5">
        <f>VLOOKUP(A406,[3]careact_v3!$A$1:$D$154,3,FALSE)</f>
        <v>350211</v>
      </c>
      <c r="AR406" s="5">
        <f t="shared" ref="AR406" si="1505">AQ406</f>
        <v>350211</v>
      </c>
      <c r="AS406" s="5">
        <f>VLOOKUP(A406,[4]FWMA!$A$1:$C$153,3,FALSE)</f>
        <v>36063</v>
      </c>
      <c r="AT406" s="5">
        <f t="shared" ref="AT406" si="1506">AS406</f>
        <v>36063</v>
      </c>
      <c r="AU406" s="5">
        <f>VLOOKUP(A406,[5]SUDS2!$A$1:$C$153,3,FALSE)</f>
        <v>9232.5479369999994</v>
      </c>
      <c r="AV406" s="5">
        <f t="shared" ref="AV406" si="1507">AU406</f>
        <v>9232.5479369999994</v>
      </c>
      <c r="AW406" s="5">
        <f>VLOOKUP(A406,[6]COFA!$A$1:$C$327,3,FALSE)</f>
        <v>693.23</v>
      </c>
      <c r="AX406" s="5">
        <f t="shared" si="1459"/>
        <v>693.23</v>
      </c>
      <c r="AY406" s="6">
        <f t="shared" si="1430"/>
        <v>30119393.301142</v>
      </c>
      <c r="AZ406" s="6">
        <f t="shared" si="1431"/>
        <v>59289657.558402002</v>
      </c>
      <c r="BA406" s="26">
        <f>VLOOKUP(A406,[7]Sheet1!$A$1:$P$742,16,FALSE)</f>
        <v>59357520.410466</v>
      </c>
      <c r="BB406" s="26" t="b">
        <f t="shared" si="1438"/>
        <v>0</v>
      </c>
      <c r="BC406" s="5">
        <f t="shared" ref="BC406" si="1508">BC408</f>
        <v>23890595.416861996</v>
      </c>
      <c r="BD406" s="5">
        <f t="shared" si="1461"/>
        <v>5279668.8403980006</v>
      </c>
      <c r="BH406" s="5">
        <f t="shared" ref="BH406" si="1509">BH408</f>
        <v>25615920.98789373</v>
      </c>
      <c r="BI406" s="5">
        <f t="shared" si="1476"/>
        <v>4503472.3132482674</v>
      </c>
    </row>
    <row r="407" spans="1:64" s="11" customFormat="1" x14ac:dyDescent="0.25">
      <c r="A407" s="8" t="s">
        <v>814</v>
      </c>
      <c r="B407" s="8" t="s">
        <v>815</v>
      </c>
      <c r="C407" s="8" t="s">
        <v>499</v>
      </c>
      <c r="D407" s="8"/>
      <c r="E407" s="8"/>
      <c r="F407" s="37">
        <f>VLOOKUP(A407,[1]Sheet1!$A$6:$C$740,3,FALSE)</f>
        <v>9760841.8555210009</v>
      </c>
      <c r="G407" s="8"/>
      <c r="H407" s="9"/>
      <c r="I407" s="9">
        <f>LTFUND1516BL</f>
        <v>5031372.4460089998</v>
      </c>
      <c r="J407" s="9"/>
      <c r="K407" s="9">
        <f t="shared" si="1356"/>
        <v>165764.52145199999</v>
      </c>
      <c r="L407" s="9">
        <f t="shared" si="1362"/>
        <v>165764.52145199999</v>
      </c>
      <c r="M407" s="9"/>
      <c r="N407" s="9"/>
      <c r="O407" s="9"/>
      <c r="P407" s="9"/>
      <c r="Q407" s="9">
        <f>HPF1516BL</f>
        <v>82531.872936999993</v>
      </c>
      <c r="R407" s="9"/>
      <c r="S407" s="9"/>
      <c r="T407" s="10">
        <f t="shared" si="1424"/>
        <v>5279668.8403980006</v>
      </c>
      <c r="U407" s="9"/>
      <c r="V407" s="9"/>
      <c r="W407" s="9">
        <f>LTFUND1516RSG</f>
        <v>3651902.2409979999</v>
      </c>
      <c r="X407" s="9"/>
      <c r="Y407" s="9">
        <f t="shared" si="1357"/>
        <v>230307.936801</v>
      </c>
      <c r="Z407" s="9">
        <f t="shared" si="1436"/>
        <v>230307.936801</v>
      </c>
      <c r="AA407" s="9"/>
      <c r="AB407" s="9"/>
      <c r="AC407" s="9">
        <f>HPF1516RSG</f>
        <v>112581.32165699999</v>
      </c>
      <c r="AD407" s="9"/>
      <c r="AE407" s="9"/>
      <c r="AF407" s="9"/>
      <c r="AG407" s="9">
        <f t="shared" si="1397"/>
        <v>334695.62245000002</v>
      </c>
      <c r="AH407" s="9">
        <f t="shared" si="1398"/>
        <v>334695.62245000002</v>
      </c>
      <c r="AI407" s="9"/>
      <c r="AJ407" s="9"/>
      <c r="AK407" s="9"/>
      <c r="AL407" s="9">
        <f>F407/F406*AK406</f>
        <v>173291.96134226641</v>
      </c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>
        <f t="shared" si="1464"/>
        <v>693.23</v>
      </c>
      <c r="AY407" s="10">
        <f t="shared" si="1430"/>
        <v>4503472.3132482674</v>
      </c>
      <c r="AZ407" s="10">
        <f t="shared" si="1431"/>
        <v>9783141.153646268</v>
      </c>
      <c r="BA407" s="26">
        <f>VLOOKUP(A407,[7]Sheet1!$A$1:$P$742,16,FALSE)</f>
        <v>9783141.1536459997</v>
      </c>
      <c r="BB407" s="26" t="b">
        <f t="shared" si="1438"/>
        <v>1</v>
      </c>
      <c r="BC407" s="9"/>
      <c r="BD407" s="9">
        <f>I407+L407+Q407</f>
        <v>5279668.8403980006</v>
      </c>
      <c r="BE407" s="9"/>
      <c r="BF407" s="9"/>
      <c r="BG407" s="9"/>
      <c r="BH407" s="9"/>
      <c r="BI407" s="9">
        <f>W407+Z407+AC407+AH407+AI407+AL407+AN407+AX407</f>
        <v>4503472.3132482674</v>
      </c>
      <c r="BJ407" s="9"/>
      <c r="BK407" s="9"/>
      <c r="BL407" s="9"/>
    </row>
    <row r="408" spans="1:64" s="15" customFormat="1" x14ac:dyDescent="0.25">
      <c r="A408" s="12" t="s">
        <v>816</v>
      </c>
      <c r="B408" s="12" t="s">
        <v>817</v>
      </c>
      <c r="C408" s="12" t="s">
        <v>499</v>
      </c>
      <c r="D408" s="12"/>
      <c r="E408" s="12"/>
      <c r="F408" s="38">
        <f>VLOOKUP(A408,[1]Sheet1!$A$6:$C$740,3,FALSE)</f>
        <v>34610128.353683002</v>
      </c>
      <c r="G408" s="12"/>
      <c r="H408" s="13">
        <f>UTFUND1516BL</f>
        <v>16725399.558893001</v>
      </c>
      <c r="I408" s="13"/>
      <c r="J408" s="13"/>
      <c r="K408" s="13">
        <f t="shared" si="1356"/>
        <v>595020.69350499997</v>
      </c>
      <c r="L408" s="13">
        <f t="shared" si="1362"/>
        <v>595020.69350499997</v>
      </c>
      <c r="M408" s="13">
        <f>EIF1516BL</f>
        <v>2152034.0924140001</v>
      </c>
      <c r="N408" s="13"/>
      <c r="O408" s="13"/>
      <c r="P408" s="13"/>
      <c r="Q408" s="13"/>
      <c r="R408" s="13">
        <f>LLFA1516BL</f>
        <v>52048.847156000003</v>
      </c>
      <c r="S408" s="13">
        <f>LDHR1516BL</f>
        <v>4366092.2248940002</v>
      </c>
      <c r="T408" s="14">
        <f t="shared" si="1424"/>
        <v>23890595.416862</v>
      </c>
      <c r="U408" s="13">
        <f>LWP1516RSG</f>
        <v>359351.13704900001</v>
      </c>
      <c r="V408" s="13">
        <f>UTFUND1516RSG</f>
        <v>13269411.831119001</v>
      </c>
      <c r="W408" s="13"/>
      <c r="X408" s="13"/>
      <c r="Y408" s="13">
        <f t="shared" si="1357"/>
        <v>826702.76531399996</v>
      </c>
      <c r="Z408" s="13">
        <f t="shared" si="1436"/>
        <v>826702.76531399996</v>
      </c>
      <c r="AA408" s="13">
        <f>EIF1516RSG</f>
        <v>2204473.3053779998</v>
      </c>
      <c r="AB408" s="13"/>
      <c r="AC408" s="13"/>
      <c r="AD408" s="13">
        <f>LLFA1516RSG</f>
        <v>70999.575114000007</v>
      </c>
      <c r="AE408" s="13">
        <f>LDHR1516RSG</f>
        <v>6213226.4097750001</v>
      </c>
      <c r="AF408" s="13"/>
      <c r="AG408" s="13">
        <f t="shared" si="1397"/>
        <v>1186768.3775500001</v>
      </c>
      <c r="AH408" s="13">
        <f t="shared" si="1398"/>
        <v>1186768.3775500001</v>
      </c>
      <c r="AI408" s="13"/>
      <c r="AJ408" s="13"/>
      <c r="AK408" s="13"/>
      <c r="AL408" s="13">
        <f>F408/F406*AK406</f>
        <v>614461.03865773359</v>
      </c>
      <c r="AM408" s="13"/>
      <c r="AN408" s="13"/>
      <c r="AO408" s="13"/>
      <c r="AP408" s="13">
        <f t="shared" ref="AP408" si="1510">AO406</f>
        <v>475020</v>
      </c>
      <c r="AQ408" s="13"/>
      <c r="AR408" s="13">
        <f t="shared" ref="AR408" si="1511">AQ406</f>
        <v>350211</v>
      </c>
      <c r="AS408" s="13"/>
      <c r="AT408" s="13">
        <f t="shared" ref="AT408" si="1512">AS406</f>
        <v>36063</v>
      </c>
      <c r="AU408" s="13"/>
      <c r="AV408" s="13">
        <f t="shared" ref="AV408" si="1513">AU406</f>
        <v>9232.5479369999994</v>
      </c>
      <c r="AW408" s="13"/>
      <c r="AX408" s="13"/>
      <c r="AY408" s="14">
        <f t="shared" si="1430"/>
        <v>25615920.98789373</v>
      </c>
      <c r="AZ408" s="14">
        <f t="shared" si="1431"/>
        <v>49506516.404755726</v>
      </c>
      <c r="BA408" s="26">
        <f>VLOOKUP(A408,[7]Sheet1!$A$1:$P$742,16,FALSE)</f>
        <v>49574379.256820001</v>
      </c>
      <c r="BB408" s="26" t="b">
        <f t="shared" si="1438"/>
        <v>0</v>
      </c>
      <c r="BC408" s="13">
        <f>H408+L408+M408+R408+S408</f>
        <v>23890595.416861996</v>
      </c>
      <c r="BD408" s="13"/>
      <c r="BE408" s="13"/>
      <c r="BF408" s="13"/>
      <c r="BG408" s="13"/>
      <c r="BH408" s="13">
        <f>U408+V408+Z408+AA408+AD408+AE408+AH408+AI408+AJ408+AL408+AN408+AP408+AR408+AT408+AV408</f>
        <v>25615920.98789373</v>
      </c>
      <c r="BI408" s="13"/>
      <c r="BJ408" s="13"/>
      <c r="BK408" s="13"/>
      <c r="BL408" s="13"/>
    </row>
    <row r="409" spans="1:64" x14ac:dyDescent="0.25">
      <c r="A409" s="1" t="s">
        <v>818</v>
      </c>
      <c r="B409" s="1" t="s">
        <v>819</v>
      </c>
      <c r="C409" s="1"/>
      <c r="D409" s="1" t="s">
        <v>499</v>
      </c>
      <c r="E409" s="1"/>
      <c r="F409" s="4">
        <f>VLOOKUP(A409,[1]Sheet1!$A$6:$C$740,3,FALSE)</f>
        <v>40655427.465668</v>
      </c>
      <c r="G409" s="1"/>
      <c r="H409" s="5">
        <f>UTFUND1516BL</f>
        <v>14934828.757366</v>
      </c>
      <c r="I409" s="5">
        <f>LTFUND1516BL</f>
        <v>5525851.1627789997</v>
      </c>
      <c r="K409" s="5">
        <f t="shared" si="1356"/>
        <v>1328781.749085</v>
      </c>
      <c r="L409" s="5">
        <f t="shared" si="1362"/>
        <v>1328781.749085</v>
      </c>
      <c r="M409" s="5">
        <f>EIF1516BL</f>
        <v>3006401.1906989999</v>
      </c>
      <c r="Q409" s="5">
        <f>HPF1516BL</f>
        <v>58387.682831999999</v>
      </c>
      <c r="R409" s="5">
        <f>LLFA1516BL</f>
        <v>53418.553659999998</v>
      </c>
      <c r="S409" s="5">
        <f>LDHR1516BL</f>
        <v>4293258.2890689997</v>
      </c>
      <c r="T409" s="6">
        <f t="shared" si="1424"/>
        <v>29200927.38549</v>
      </c>
      <c r="U409" s="5">
        <f>LWP1516RSG</f>
        <v>319872.73243700003</v>
      </c>
      <c r="V409" s="5">
        <f>UTFUND1516RSG</f>
        <v>11849836.002328999</v>
      </c>
      <c r="W409" s="5">
        <f>LTFUND1516RSG</f>
        <v>4010807.8782330002</v>
      </c>
      <c r="Y409" s="5">
        <f t="shared" si="1357"/>
        <v>1846166.962692</v>
      </c>
      <c r="Z409" s="5">
        <f t="shared" si="1436"/>
        <v>1846166.962692</v>
      </c>
      <c r="AA409" s="5">
        <f>EIF1516RSG</f>
        <v>3079659.0042500002</v>
      </c>
      <c r="AC409" s="5">
        <f>HPF1516RSG</f>
        <v>79646.350770999998</v>
      </c>
      <c r="AD409" s="5">
        <f>LLFA1516RSG</f>
        <v>72867.984985999996</v>
      </c>
      <c r="AE409" s="5">
        <f>LDHR1516RSG</f>
        <v>6109579.0953609999</v>
      </c>
      <c r="AG409" s="5">
        <f t="shared" si="1397"/>
        <v>2607977</v>
      </c>
      <c r="AH409" s="5">
        <f t="shared" si="1398"/>
        <v>2607977</v>
      </c>
      <c r="AK409" s="5">
        <f>VLOOKUP(A409,[2]CTF1516!$A$1:$C$235,3,FALSE)</f>
        <v>1341457</v>
      </c>
      <c r="AL409" s="5">
        <f t="shared" ref="AL409" si="1514">SUM(AL410:AL411)</f>
        <v>1341457.0000000331</v>
      </c>
      <c r="AO409" s="5">
        <f>VLOOKUP(A409,[3]careact_v3!$A$1:$D$154,4,FALSE)</f>
        <v>662606</v>
      </c>
      <c r="AP409" s="5">
        <f t="shared" ref="AP409" si="1515">AO409</f>
        <v>662606</v>
      </c>
      <c r="AQ409" s="5">
        <f>VLOOKUP(A409,[3]careact_v3!$A$1:$D$154,3,FALSE)</f>
        <v>500171</v>
      </c>
      <c r="AR409" s="5">
        <f t="shared" ref="AR409" si="1516">AQ409</f>
        <v>500171</v>
      </c>
      <c r="AS409" s="5">
        <f>VLOOKUP(A409,[4]FWMA!$A$1:$C$153,3,FALSE)</f>
        <v>43916</v>
      </c>
      <c r="AT409" s="5">
        <f t="shared" ref="AT409" si="1517">AS409</f>
        <v>43916</v>
      </c>
      <c r="AU409" s="5">
        <f>VLOOKUP(A409,[5]SUDS2!$A$1:$C$153,3,FALSE)</f>
        <v>9232.5479369999994</v>
      </c>
      <c r="AV409" s="5">
        <f t="shared" ref="AV409" si="1518">AU409</f>
        <v>9232.5479369999994</v>
      </c>
      <c r="AW409" s="5">
        <f>VLOOKUP(A409,[6]COFA!$A$1:$C$327,3,FALSE)</f>
        <v>693.23</v>
      </c>
      <c r="AX409" s="5">
        <f t="shared" si="1459"/>
        <v>693.23</v>
      </c>
      <c r="AY409" s="6">
        <f t="shared" si="1430"/>
        <v>32534488.788996033</v>
      </c>
      <c r="AZ409" s="6">
        <f t="shared" si="1431"/>
        <v>61735416.174486034</v>
      </c>
      <c r="BA409" s="26">
        <f>VLOOKUP(A409,[7]Sheet1!$A$1:$P$742,16,FALSE)</f>
        <v>61803279.026551001</v>
      </c>
      <c r="BB409" s="26" t="b">
        <f t="shared" si="1438"/>
        <v>0</v>
      </c>
      <c r="BC409" s="5">
        <f t="shared" ref="BC409" si="1519">BC411</f>
        <v>23265653.178222001</v>
      </c>
      <c r="BD409" s="5">
        <f t="shared" si="1461"/>
        <v>5935274.2072679996</v>
      </c>
      <c r="BH409" s="5">
        <f t="shared" ref="BH409" si="1520">BH411</f>
        <v>26940760.666175462</v>
      </c>
      <c r="BI409" s="5">
        <f t="shared" si="1476"/>
        <v>5593728.1228195745</v>
      </c>
    </row>
    <row r="410" spans="1:64" s="11" customFormat="1" x14ac:dyDescent="0.25">
      <c r="A410" s="8" t="s">
        <v>820</v>
      </c>
      <c r="B410" s="8" t="s">
        <v>821</v>
      </c>
      <c r="C410" s="8" t="s">
        <v>499</v>
      </c>
      <c r="D410" s="8"/>
      <c r="E410" s="8"/>
      <c r="F410" s="37">
        <f>VLOOKUP(A410,[1]Sheet1!$A$6:$C$740,3,FALSE)</f>
        <v>10446991.299714001</v>
      </c>
      <c r="G410" s="8"/>
      <c r="H410" s="9"/>
      <c r="I410" s="9">
        <f>LTFUND1516BL</f>
        <v>5525851.1627789997</v>
      </c>
      <c r="J410" s="9"/>
      <c r="K410" s="9">
        <f t="shared" si="1356"/>
        <v>351035.36165699997</v>
      </c>
      <c r="L410" s="9">
        <f t="shared" si="1362"/>
        <v>351035.36165699997</v>
      </c>
      <c r="M410" s="9"/>
      <c r="N410" s="9"/>
      <c r="O410" s="9"/>
      <c r="P410" s="9"/>
      <c r="Q410" s="9">
        <f>HPF1516BL</f>
        <v>58387.682831999999</v>
      </c>
      <c r="R410" s="9"/>
      <c r="S410" s="9"/>
      <c r="T410" s="10">
        <f t="shared" si="1424"/>
        <v>5935274.2072679996</v>
      </c>
      <c r="U410" s="9"/>
      <c r="V410" s="9"/>
      <c r="W410" s="9">
        <f>LTFUND1516RSG</f>
        <v>4010807.8782330002</v>
      </c>
      <c r="X410" s="9"/>
      <c r="Y410" s="9">
        <f t="shared" si="1357"/>
        <v>487717.33046000003</v>
      </c>
      <c r="Z410" s="9">
        <f t="shared" si="1436"/>
        <v>487717.33046000003</v>
      </c>
      <c r="AA410" s="9"/>
      <c r="AB410" s="9"/>
      <c r="AC410" s="9">
        <f>HPF1516RSG</f>
        <v>79646.350770999998</v>
      </c>
      <c r="AD410" s="9"/>
      <c r="AE410" s="9"/>
      <c r="AF410" s="9"/>
      <c r="AG410" s="9">
        <f t="shared" si="1397"/>
        <v>670156.84564800002</v>
      </c>
      <c r="AH410" s="9">
        <f t="shared" si="1398"/>
        <v>670156.84564800002</v>
      </c>
      <c r="AI410" s="9"/>
      <c r="AJ410" s="9"/>
      <c r="AK410" s="9"/>
      <c r="AL410" s="9">
        <f>F410/F409*AK409</f>
        <v>344706.48770757375</v>
      </c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>
        <f t="shared" si="1464"/>
        <v>693.23</v>
      </c>
      <c r="AY410" s="10">
        <f t="shared" si="1430"/>
        <v>5593728.1228195745</v>
      </c>
      <c r="AZ410" s="10">
        <f t="shared" si="1431"/>
        <v>11529002.330087574</v>
      </c>
      <c r="BA410" s="26">
        <f>VLOOKUP(A410,[7]Sheet1!$A$1:$P$742,16,FALSE)</f>
        <v>11529002.330088999</v>
      </c>
      <c r="BB410" s="26" t="b">
        <f t="shared" si="1438"/>
        <v>1</v>
      </c>
      <c r="BC410" s="9"/>
      <c r="BD410" s="9">
        <f>I410+L410+Q410</f>
        <v>5935274.2072679996</v>
      </c>
      <c r="BE410" s="9"/>
      <c r="BF410" s="9"/>
      <c r="BG410" s="9"/>
      <c r="BH410" s="9"/>
      <c r="BI410" s="9">
        <f>W410+Z410+AC410+AH410+AI410+AL410+AN410+AX410</f>
        <v>5593728.1228195745</v>
      </c>
      <c r="BJ410" s="9"/>
      <c r="BK410" s="9"/>
      <c r="BL410" s="9"/>
    </row>
    <row r="411" spans="1:64" s="15" customFormat="1" x14ac:dyDescent="0.25">
      <c r="A411" s="12" t="s">
        <v>822</v>
      </c>
      <c r="B411" s="12" t="s">
        <v>823</v>
      </c>
      <c r="C411" s="12" t="s">
        <v>499</v>
      </c>
      <c r="D411" s="12"/>
      <c r="E411" s="12"/>
      <c r="F411" s="38">
        <f>VLOOKUP(A411,[1]Sheet1!$A$6:$C$740,3,FALSE)</f>
        <v>30208436.165955</v>
      </c>
      <c r="G411" s="12"/>
      <c r="H411" s="13">
        <f t="shared" ref="H411:H427" si="1521">UTFUND1516BL</f>
        <v>14934828.757366</v>
      </c>
      <c r="I411" s="13"/>
      <c r="J411" s="13"/>
      <c r="K411" s="13">
        <f t="shared" si="1356"/>
        <v>977746.38742799999</v>
      </c>
      <c r="L411" s="13">
        <f t="shared" si="1362"/>
        <v>977746.38742799999</v>
      </c>
      <c r="M411" s="13">
        <f t="shared" ref="M411:M427" si="1522">EIF1516BL</f>
        <v>3006401.1906989999</v>
      </c>
      <c r="N411" s="13"/>
      <c r="O411" s="13"/>
      <c r="P411" s="13"/>
      <c r="Q411" s="13"/>
      <c r="R411" s="13">
        <f t="shared" ref="R411:R427" si="1523">LLFA1516BL</f>
        <v>53418.553659999998</v>
      </c>
      <c r="S411" s="13">
        <f t="shared" ref="S411:S427" si="1524">LDHR1516BL</f>
        <v>4293258.2890689997</v>
      </c>
      <c r="T411" s="14">
        <f t="shared" si="1424"/>
        <v>23265653.178222001</v>
      </c>
      <c r="U411" s="13">
        <f t="shared" ref="U411:U427" si="1525">LWP1516RSG</f>
        <v>319872.73243700003</v>
      </c>
      <c r="V411" s="13">
        <f t="shared" ref="V411:V427" si="1526">UTFUND1516RSG</f>
        <v>11849836.002328999</v>
      </c>
      <c r="W411" s="13"/>
      <c r="X411" s="13"/>
      <c r="Y411" s="13">
        <f t="shared" si="1357"/>
        <v>1358449.6322310001</v>
      </c>
      <c r="Z411" s="13">
        <f t="shared" si="1436"/>
        <v>1358449.6322310001</v>
      </c>
      <c r="AA411" s="13">
        <f t="shared" ref="AA411:AA427" si="1527">EIF1516RSG</f>
        <v>3079659.0042500002</v>
      </c>
      <c r="AB411" s="13"/>
      <c r="AC411" s="13"/>
      <c r="AD411" s="13">
        <f t="shared" ref="AD411:AD427" si="1528">LLFA1516RSG</f>
        <v>72867.984985999996</v>
      </c>
      <c r="AE411" s="13">
        <f t="shared" ref="AE411:AE427" si="1529">LDHR1516RSG</f>
        <v>6109579.0953609999</v>
      </c>
      <c r="AF411" s="13"/>
      <c r="AG411" s="13">
        <f t="shared" si="1397"/>
        <v>1937820.154352</v>
      </c>
      <c r="AH411" s="13">
        <f t="shared" si="1398"/>
        <v>1937820.154352</v>
      </c>
      <c r="AI411" s="13"/>
      <c r="AJ411" s="13"/>
      <c r="AK411" s="13"/>
      <c r="AL411" s="13">
        <f>F411/F409*AK409</f>
        <v>996750.51229245926</v>
      </c>
      <c r="AM411" s="13"/>
      <c r="AN411" s="13"/>
      <c r="AO411" s="13"/>
      <c r="AP411" s="13">
        <f t="shared" ref="AP411" si="1530">AO409</f>
        <v>662606</v>
      </c>
      <c r="AQ411" s="13"/>
      <c r="AR411" s="13">
        <f t="shared" ref="AR411" si="1531">AQ409</f>
        <v>500171</v>
      </c>
      <c r="AS411" s="13"/>
      <c r="AT411" s="13">
        <f t="shared" ref="AT411" si="1532">AS409</f>
        <v>43916</v>
      </c>
      <c r="AU411" s="13"/>
      <c r="AV411" s="13">
        <f t="shared" ref="AV411" si="1533">AU409</f>
        <v>9232.5479369999994</v>
      </c>
      <c r="AW411" s="13"/>
      <c r="AX411" s="13"/>
      <c r="AY411" s="14">
        <f t="shared" si="1430"/>
        <v>26940760.666175455</v>
      </c>
      <c r="AZ411" s="14">
        <f t="shared" si="1431"/>
        <v>50206413.844397455</v>
      </c>
      <c r="BA411" s="26">
        <f>VLOOKUP(A411,[7]Sheet1!$A$1:$P$742,16,FALSE)</f>
        <v>50274276.696461998</v>
      </c>
      <c r="BB411" s="26" t="b">
        <f t="shared" si="1438"/>
        <v>0</v>
      </c>
      <c r="BC411" s="13">
        <f t="shared" ref="BC411:BC427" si="1534">H411+L411+M411+R411+S411</f>
        <v>23265653.178222001</v>
      </c>
      <c r="BD411" s="13"/>
      <c r="BE411" s="13"/>
      <c r="BF411" s="13"/>
      <c r="BG411" s="13"/>
      <c r="BH411" s="13">
        <f t="shared" ref="BH411:BH427" si="1535">U411+V411+Z411+AA411+AD411+AE411+AH411+AI411+AJ411+AL411+AN411+AP411+AR411+AT411+AV411</f>
        <v>26940760.666175462</v>
      </c>
      <c r="BI411" s="13"/>
      <c r="BJ411" s="13"/>
      <c r="BK411" s="13"/>
      <c r="BL411" s="13"/>
    </row>
    <row r="412" spans="1:64" s="15" customFormat="1" x14ac:dyDescent="0.25">
      <c r="A412" s="12" t="s">
        <v>824</v>
      </c>
      <c r="B412" s="12" t="s">
        <v>825</v>
      </c>
      <c r="C412" s="12" t="s">
        <v>826</v>
      </c>
      <c r="D412" s="12" t="s">
        <v>826</v>
      </c>
      <c r="E412" s="12"/>
      <c r="F412" s="38">
        <f>VLOOKUP(A412,[1]Sheet1!$A$6:$C$740,3,FALSE)</f>
        <v>125290050.05862799</v>
      </c>
      <c r="G412" s="12"/>
      <c r="H412" s="13">
        <f t="shared" si="1521"/>
        <v>53760475.617312998</v>
      </c>
      <c r="I412" s="13"/>
      <c r="J412" s="13"/>
      <c r="K412" s="13">
        <f t="shared" si="1356"/>
        <v>2090074.5855729999</v>
      </c>
      <c r="L412" s="13">
        <f t="shared" si="1362"/>
        <v>2090074.5855729999</v>
      </c>
      <c r="M412" s="13">
        <f t="shared" si="1522"/>
        <v>6014737.9740530001</v>
      </c>
      <c r="N412" s="13"/>
      <c r="O412" s="13"/>
      <c r="P412" s="13"/>
      <c r="Q412" s="13"/>
      <c r="R412" s="13">
        <f t="shared" si="1523"/>
        <v>77948.751961000002</v>
      </c>
      <c r="S412" s="13">
        <f t="shared" si="1524"/>
        <v>49279.549642999998</v>
      </c>
      <c r="T412" s="14">
        <f t="shared" si="1424"/>
        <v>61992516.478542998</v>
      </c>
      <c r="U412" s="13">
        <f t="shared" si="1525"/>
        <v>819834.39224099996</v>
      </c>
      <c r="V412" s="13">
        <f t="shared" si="1526"/>
        <v>42987117.822228998</v>
      </c>
      <c r="W412" s="13"/>
      <c r="X412" s="13"/>
      <c r="Y412" s="13">
        <f t="shared" si="1357"/>
        <v>2903882.9379659998</v>
      </c>
      <c r="Z412" s="13">
        <f t="shared" si="1436"/>
        <v>2903882.9379659998</v>
      </c>
      <c r="AA412" s="13">
        <f t="shared" si="1527"/>
        <v>6161300.7662779996</v>
      </c>
      <c r="AB412" s="13"/>
      <c r="AC412" s="13"/>
      <c r="AD412" s="13">
        <f t="shared" si="1528"/>
        <v>106329.507229</v>
      </c>
      <c r="AE412" s="13">
        <f t="shared" si="1529"/>
        <v>70127.927567999999</v>
      </c>
      <c r="AF412" s="13">
        <f>RURAL1516RSG</f>
        <v>459764.64705899998</v>
      </c>
      <c r="AG412" s="13">
        <f t="shared" si="1397"/>
        <v>4131683</v>
      </c>
      <c r="AH412" s="13">
        <f t="shared" si="1398"/>
        <v>4131683</v>
      </c>
      <c r="AI412" s="13"/>
      <c r="AJ412" s="13">
        <f t="shared" si="1399"/>
        <v>-86986</v>
      </c>
      <c r="AK412" s="13">
        <f>VLOOKUP(A412,[2]CTF1516!$A$1:$C$235,3,FALSE)</f>
        <v>2113658</v>
      </c>
      <c r="AL412" s="13">
        <f>AK412</f>
        <v>2113658</v>
      </c>
      <c r="AM412" s="13"/>
      <c r="AN412" s="13"/>
      <c r="AO412" s="13">
        <f>VLOOKUP(A412,[3]careact_v3!$A$1:$D$154,4,FALSE)</f>
        <v>1911034</v>
      </c>
      <c r="AP412" s="13">
        <f>AO412</f>
        <v>1911034</v>
      </c>
      <c r="AQ412" s="13">
        <f>VLOOKUP(A412,[3]careact_v3!$A$1:$D$154,3,FALSE)</f>
        <v>1449547</v>
      </c>
      <c r="AR412" s="13">
        <f>AQ412</f>
        <v>1449547</v>
      </c>
      <c r="AS412" s="13">
        <f>VLOOKUP(A412,[4]FWMA!$A$1:$C$153,3,FALSE)</f>
        <v>182043</v>
      </c>
      <c r="AT412" s="13">
        <f>AS412</f>
        <v>182043</v>
      </c>
      <c r="AU412" s="13">
        <f>VLOOKUP(A412,[5]SUDS2!$A$1:$C$153,3,FALSE)</f>
        <v>18465.095870000001</v>
      </c>
      <c r="AV412" s="13">
        <f>AU412</f>
        <v>18465.095870000001</v>
      </c>
      <c r="AW412" s="13"/>
      <c r="AX412" s="13"/>
      <c r="AY412" s="14">
        <f t="shared" si="1430"/>
        <v>62768037.449381001</v>
      </c>
      <c r="AZ412" s="14">
        <f t="shared" si="1431"/>
        <v>124760553.92792401</v>
      </c>
      <c r="BA412" s="26">
        <f>VLOOKUP(A412,[7]Sheet1!$A$1:$P$742,16,FALSE)</f>
        <v>124843430.58205301</v>
      </c>
      <c r="BB412" s="26" t="b">
        <f t="shared" si="1438"/>
        <v>0</v>
      </c>
      <c r="BC412" s="13">
        <f t="shared" si="1534"/>
        <v>61992516.478543006</v>
      </c>
      <c r="BD412" s="13"/>
      <c r="BE412" s="13"/>
      <c r="BF412" s="13"/>
      <c r="BG412" s="13"/>
      <c r="BH412" s="13">
        <f t="shared" si="1535"/>
        <v>62768037.449381001</v>
      </c>
      <c r="BI412" s="13"/>
      <c r="BJ412" s="13"/>
      <c r="BK412" s="13"/>
      <c r="BL412" s="13"/>
    </row>
    <row r="413" spans="1:64" s="15" customFormat="1" x14ac:dyDescent="0.25">
      <c r="A413" s="12" t="s">
        <v>827</v>
      </c>
      <c r="B413" s="12" t="s">
        <v>828</v>
      </c>
      <c r="C413" s="12" t="s">
        <v>826</v>
      </c>
      <c r="D413" s="12" t="s">
        <v>826</v>
      </c>
      <c r="E413" s="12"/>
      <c r="F413" s="38">
        <f>VLOOKUP(A413,[1]Sheet1!$A$6:$C$740,3,FALSE)</f>
        <v>109773210.80184899</v>
      </c>
      <c r="G413" s="12"/>
      <c r="H413" s="13">
        <f t="shared" si="1521"/>
        <v>48653290.767435998</v>
      </c>
      <c r="I413" s="13"/>
      <c r="J413" s="13"/>
      <c r="K413" s="13">
        <f t="shared" si="1356"/>
        <v>2552155.8663639999</v>
      </c>
      <c r="L413" s="13">
        <f t="shared" si="1362"/>
        <v>2552155.8663639999</v>
      </c>
      <c r="M413" s="13">
        <f t="shared" si="1522"/>
        <v>6290993.6175549999</v>
      </c>
      <c r="N413" s="13"/>
      <c r="O413" s="13"/>
      <c r="P413" s="13"/>
      <c r="Q413" s="13"/>
      <c r="R413" s="13">
        <f t="shared" si="1523"/>
        <v>69772.019193999993</v>
      </c>
      <c r="S413" s="13">
        <f t="shared" si="1524"/>
        <v>3894554.1583489999</v>
      </c>
      <c r="T413" s="14">
        <f t="shared" si="1424"/>
        <v>61460766.428897999</v>
      </c>
      <c r="U413" s="13">
        <f t="shared" si="1525"/>
        <v>713029.69575299998</v>
      </c>
      <c r="V413" s="13">
        <f t="shared" si="1526"/>
        <v>38932311.221569002</v>
      </c>
      <c r="W413" s="13"/>
      <c r="X413" s="13"/>
      <c r="Y413" s="13">
        <f t="shared" si="1357"/>
        <v>3545883.9251560001</v>
      </c>
      <c r="Z413" s="13">
        <f t="shared" si="1436"/>
        <v>3545883.9251560001</v>
      </c>
      <c r="AA413" s="13">
        <f t="shared" si="1527"/>
        <v>6444288.0078410003</v>
      </c>
      <c r="AB413" s="13"/>
      <c r="AC413" s="13"/>
      <c r="AD413" s="13">
        <f t="shared" si="1528"/>
        <v>95175.666480999993</v>
      </c>
      <c r="AE413" s="13">
        <f t="shared" si="1529"/>
        <v>5542197.8063110001</v>
      </c>
      <c r="AF413" s="13">
        <f>RURAL1516RSG</f>
        <v>1585345.470588</v>
      </c>
      <c r="AG413" s="13">
        <f t="shared" si="1397"/>
        <v>2495488</v>
      </c>
      <c r="AH413" s="13">
        <f t="shared" si="1398"/>
        <v>2495488</v>
      </c>
      <c r="AI413" s="13"/>
      <c r="AJ413" s="13">
        <f t="shared" si="1399"/>
        <v>-136016</v>
      </c>
      <c r="AK413" s="13"/>
      <c r="AL413" s="13"/>
      <c r="AM413" s="13"/>
      <c r="AN413" s="13"/>
      <c r="AO413" s="13">
        <f>VLOOKUP(A413,[3]careact_v3!$A$1:$D$154,4,FALSE)</f>
        <v>1854440</v>
      </c>
      <c r="AP413" s="13">
        <f t="shared" ref="AP413:AP428" si="1536">AO413</f>
        <v>1854440</v>
      </c>
      <c r="AQ413" s="13">
        <f>VLOOKUP(A413,[3]careact_v3!$A$1:$D$154,3,FALSE)</f>
        <v>1451376</v>
      </c>
      <c r="AR413" s="13">
        <f t="shared" ref="AR413:AR428" si="1537">AQ413</f>
        <v>1451376</v>
      </c>
      <c r="AS413" s="13">
        <f>VLOOKUP(A413,[4]FWMA!$A$1:$C$153,3,FALSE)</f>
        <v>135769</v>
      </c>
      <c r="AT413" s="13">
        <f t="shared" ref="AT413:AT427" si="1538">AS413</f>
        <v>135769</v>
      </c>
      <c r="AU413" s="13">
        <f>VLOOKUP(A413,[5]SUDS2!$A$1:$C$153,3,FALSE)</f>
        <v>18465.095870000001</v>
      </c>
      <c r="AV413" s="13">
        <f t="shared" ref="AV413:AV428" si="1539">AU413</f>
        <v>18465.095870000001</v>
      </c>
      <c r="AW413" s="13"/>
      <c r="AX413" s="13"/>
      <c r="AY413" s="14">
        <f t="shared" si="1430"/>
        <v>61092408.418981001</v>
      </c>
      <c r="AZ413" s="14">
        <f t="shared" si="1431"/>
        <v>122553174.84787899</v>
      </c>
      <c r="BA413" s="26">
        <f>VLOOKUP(A413,[7]Sheet1!$A$1:$P$742,16,FALSE)</f>
        <v>122636051.502009</v>
      </c>
      <c r="BB413" s="26" t="b">
        <f t="shared" si="1438"/>
        <v>0</v>
      </c>
      <c r="BC413" s="13">
        <f t="shared" si="1534"/>
        <v>61460766.428897999</v>
      </c>
      <c r="BD413" s="13"/>
      <c r="BE413" s="13"/>
      <c r="BF413" s="13"/>
      <c r="BG413" s="13"/>
      <c r="BH413" s="13">
        <f t="shared" si="1535"/>
        <v>61092408.418981001</v>
      </c>
      <c r="BI413" s="13"/>
      <c r="BJ413" s="13"/>
      <c r="BK413" s="13"/>
      <c r="BL413" s="13"/>
    </row>
    <row r="414" spans="1:64" s="15" customFormat="1" x14ac:dyDescent="0.25">
      <c r="A414" s="12" t="s">
        <v>829</v>
      </c>
      <c r="B414" s="12" t="s">
        <v>830</v>
      </c>
      <c r="C414" s="12" t="s">
        <v>826</v>
      </c>
      <c r="D414" s="12" t="s">
        <v>826</v>
      </c>
      <c r="E414" s="12"/>
      <c r="F414" s="38">
        <f>VLOOKUP(A414,[1]Sheet1!$A$6:$C$740,3,FALSE)</f>
        <v>35107011.152184002</v>
      </c>
      <c r="G414" s="12"/>
      <c r="H414" s="13">
        <f t="shared" si="1521"/>
        <v>25683750.898134001</v>
      </c>
      <c r="I414" s="13"/>
      <c r="J414" s="13"/>
      <c r="K414" s="13">
        <f t="shared" si="1356"/>
        <v>2392011.02709</v>
      </c>
      <c r="L414" s="13">
        <f t="shared" si="1362"/>
        <v>2392011.02709</v>
      </c>
      <c r="M414" s="13">
        <f t="shared" si="1522"/>
        <v>5432193.2825699998</v>
      </c>
      <c r="N414" s="13"/>
      <c r="O414" s="13"/>
      <c r="P414" s="13"/>
      <c r="Q414" s="13"/>
      <c r="R414" s="13">
        <f t="shared" si="1523"/>
        <v>66991.099929000004</v>
      </c>
      <c r="S414" s="13">
        <f t="shared" si="1524"/>
        <v>6820687.6325329999</v>
      </c>
      <c r="T414" s="14">
        <f t="shared" si="1424"/>
        <v>40395633.940256</v>
      </c>
      <c r="U414" s="13">
        <f t="shared" si="1525"/>
        <v>430965.36809</v>
      </c>
      <c r="V414" s="13">
        <f t="shared" si="1526"/>
        <v>20497548.291125</v>
      </c>
      <c r="W414" s="13"/>
      <c r="X414" s="13"/>
      <c r="Y414" s="13">
        <f t="shared" si="1357"/>
        <v>3323383.7954580002</v>
      </c>
      <c r="Z414" s="13">
        <f t="shared" si="1436"/>
        <v>3323383.7954580002</v>
      </c>
      <c r="AA414" s="13">
        <f t="shared" si="1527"/>
        <v>5564561.0463589998</v>
      </c>
      <c r="AB414" s="13"/>
      <c r="AC414" s="13"/>
      <c r="AD414" s="13">
        <f t="shared" si="1528"/>
        <v>91382.228256999995</v>
      </c>
      <c r="AE414" s="13">
        <f t="shared" si="1529"/>
        <v>9706271.5005539991</v>
      </c>
      <c r="AF414" s="13"/>
      <c r="AG414" s="13">
        <f t="shared" si="1397"/>
        <v>2321985</v>
      </c>
      <c r="AH414" s="13">
        <f t="shared" si="1398"/>
        <v>2321985</v>
      </c>
      <c r="AI414" s="13"/>
      <c r="AJ414" s="13">
        <f t="shared" si="1399"/>
        <v>-113053</v>
      </c>
      <c r="AK414" s="13"/>
      <c r="AL414" s="13"/>
      <c r="AM414" s="13"/>
      <c r="AN414" s="13"/>
      <c r="AO414" s="13">
        <f>VLOOKUP(A414,[3]careact_v3!$A$1:$D$154,4,FALSE)</f>
        <v>1278823</v>
      </c>
      <c r="AP414" s="13">
        <f t="shared" si="1536"/>
        <v>1278823</v>
      </c>
      <c r="AQ414" s="13">
        <f>VLOOKUP(A414,[3]careact_v3!$A$1:$D$154,3,FALSE)</f>
        <v>1019581</v>
      </c>
      <c r="AR414" s="13">
        <f t="shared" si="1537"/>
        <v>1019581</v>
      </c>
      <c r="AS414" s="13">
        <f>VLOOKUP(A414,[4]FWMA!$A$1:$C$153,3,FALSE)</f>
        <v>120256</v>
      </c>
      <c r="AT414" s="13">
        <f t="shared" si="1538"/>
        <v>120256</v>
      </c>
      <c r="AU414" s="13">
        <f>VLOOKUP(A414,[5]SUDS2!$A$1:$C$153,3,FALSE)</f>
        <v>18465.095870000001</v>
      </c>
      <c r="AV414" s="13">
        <f t="shared" si="1539"/>
        <v>18465.095870000001</v>
      </c>
      <c r="AW414" s="13"/>
      <c r="AX414" s="13"/>
      <c r="AY414" s="14">
        <f t="shared" si="1430"/>
        <v>44260169.325713001</v>
      </c>
      <c r="AZ414" s="14">
        <f t="shared" si="1431"/>
        <v>84655803.265969008</v>
      </c>
      <c r="BA414" s="26">
        <f>VLOOKUP(A414,[7]Sheet1!$A$1:$P$742,16,FALSE)</f>
        <v>84738679.920099005</v>
      </c>
      <c r="BB414" s="26" t="b">
        <f t="shared" si="1438"/>
        <v>0</v>
      </c>
      <c r="BC414" s="13">
        <f t="shared" si="1534"/>
        <v>40395633.940256</v>
      </c>
      <c r="BD414" s="13"/>
      <c r="BE414" s="13"/>
      <c r="BF414" s="13"/>
      <c r="BG414" s="13"/>
      <c r="BH414" s="13">
        <f t="shared" si="1535"/>
        <v>44260169.325713001</v>
      </c>
      <c r="BI414" s="13"/>
      <c r="BJ414" s="13"/>
      <c r="BK414" s="13"/>
      <c r="BL414" s="13"/>
    </row>
    <row r="415" spans="1:64" s="15" customFormat="1" x14ac:dyDescent="0.25">
      <c r="A415" s="12" t="s">
        <v>831</v>
      </c>
      <c r="B415" s="12" t="s">
        <v>832</v>
      </c>
      <c r="C415" s="12" t="s">
        <v>826</v>
      </c>
      <c r="D415" s="12" t="s">
        <v>826</v>
      </c>
      <c r="E415" s="12"/>
      <c r="F415" s="38">
        <f>VLOOKUP(A415,[1]Sheet1!$A$6:$C$740,3,FALSE)</f>
        <v>190010157.61735901</v>
      </c>
      <c r="G415" s="12"/>
      <c r="H415" s="13">
        <f t="shared" si="1521"/>
        <v>84656828.616876006</v>
      </c>
      <c r="I415" s="13"/>
      <c r="J415" s="13"/>
      <c r="K415" s="13">
        <f t="shared" si="1356"/>
        <v>2889380.513115</v>
      </c>
      <c r="L415" s="13">
        <f t="shared" si="1362"/>
        <v>2889380.513115</v>
      </c>
      <c r="M415" s="13">
        <f t="shared" si="1522"/>
        <v>8817074.1719959993</v>
      </c>
      <c r="N415" s="13"/>
      <c r="O415" s="13"/>
      <c r="P415" s="13"/>
      <c r="Q415" s="13"/>
      <c r="R415" s="13">
        <f t="shared" si="1523"/>
        <v>70228.588029000006</v>
      </c>
      <c r="S415" s="13">
        <f t="shared" si="1524"/>
        <v>6013685.1996259997</v>
      </c>
      <c r="T415" s="14">
        <f t="shared" si="1424"/>
        <v>102447197.08964202</v>
      </c>
      <c r="U415" s="13">
        <f t="shared" si="1525"/>
        <v>1376042.2187650001</v>
      </c>
      <c r="V415" s="13">
        <f t="shared" si="1526"/>
        <v>67606934.647863001</v>
      </c>
      <c r="W415" s="13"/>
      <c r="X415" s="13"/>
      <c r="Y415" s="13">
        <f t="shared" si="1357"/>
        <v>4014413.0890060002</v>
      </c>
      <c r="Z415" s="13">
        <f t="shared" si="1436"/>
        <v>4014413.0890060002</v>
      </c>
      <c r="AA415" s="13">
        <f t="shared" si="1527"/>
        <v>9031922.2693670001</v>
      </c>
      <c r="AB415" s="13"/>
      <c r="AC415" s="13"/>
      <c r="AD415" s="13">
        <f t="shared" si="1528"/>
        <v>95798.469771000004</v>
      </c>
      <c r="AE415" s="13">
        <f t="shared" si="1529"/>
        <v>8557855.8073859997</v>
      </c>
      <c r="AF415" s="13"/>
      <c r="AG415" s="13">
        <f t="shared" si="1397"/>
        <v>2812039</v>
      </c>
      <c r="AH415" s="13">
        <f t="shared" si="1398"/>
        <v>2812039</v>
      </c>
      <c r="AI415" s="13"/>
      <c r="AJ415" s="13">
        <f t="shared" si="1399"/>
        <v>-254062</v>
      </c>
      <c r="AK415" s="13"/>
      <c r="AL415" s="13"/>
      <c r="AM415" s="13"/>
      <c r="AN415" s="13"/>
      <c r="AO415" s="13">
        <f>VLOOKUP(A415,[3]careact_v3!$A$1:$D$154,4,FALSE)</f>
        <v>2775463</v>
      </c>
      <c r="AP415" s="13">
        <f t="shared" si="1536"/>
        <v>2775463</v>
      </c>
      <c r="AQ415" s="13">
        <f>VLOOKUP(A415,[3]careact_v3!$A$1:$D$154,3,FALSE)</f>
        <v>1876623</v>
      </c>
      <c r="AR415" s="13">
        <f t="shared" si="1537"/>
        <v>1876623</v>
      </c>
      <c r="AS415" s="13">
        <f>VLOOKUP(A415,[4]FWMA!$A$1:$C$153,3,FALSE)</f>
        <v>138375</v>
      </c>
      <c r="AT415" s="13">
        <f t="shared" si="1538"/>
        <v>138375</v>
      </c>
      <c r="AU415" s="13">
        <f>VLOOKUP(A415,[5]SUDS2!$A$1:$C$153,3,FALSE)</f>
        <v>18465.095870000001</v>
      </c>
      <c r="AV415" s="13">
        <f t="shared" si="1539"/>
        <v>18465.095870000001</v>
      </c>
      <c r="AW415" s="13"/>
      <c r="AX415" s="13"/>
      <c r="AY415" s="14">
        <f t="shared" si="1430"/>
        <v>98049869.598028019</v>
      </c>
      <c r="AZ415" s="14">
        <f t="shared" si="1431"/>
        <v>200497066.68767005</v>
      </c>
      <c r="BA415" s="26">
        <f>VLOOKUP(A415,[7]Sheet1!$A$1:$P$742,16,FALSE)</f>
        <v>200579943.3418</v>
      </c>
      <c r="BB415" s="26" t="b">
        <f t="shared" si="1438"/>
        <v>0</v>
      </c>
      <c r="BC415" s="13">
        <f t="shared" si="1534"/>
        <v>102447197.089642</v>
      </c>
      <c r="BD415" s="13"/>
      <c r="BE415" s="13"/>
      <c r="BF415" s="13"/>
      <c r="BG415" s="13"/>
      <c r="BH415" s="13">
        <f t="shared" si="1535"/>
        <v>98049869.598028004</v>
      </c>
      <c r="BI415" s="13"/>
      <c r="BJ415" s="13"/>
      <c r="BK415" s="13"/>
      <c r="BL415" s="13"/>
    </row>
    <row r="416" spans="1:64" s="15" customFormat="1" x14ac:dyDescent="0.25">
      <c r="A416" s="12" t="s">
        <v>833</v>
      </c>
      <c r="B416" s="12" t="s">
        <v>834</v>
      </c>
      <c r="C416" s="12" t="s">
        <v>826</v>
      </c>
      <c r="D416" s="12" t="s">
        <v>826</v>
      </c>
      <c r="E416" s="12"/>
      <c r="F416" s="38">
        <f>VLOOKUP(A416,[1]Sheet1!$A$6:$C$740,3,FALSE)</f>
        <v>64229228.676086001</v>
      </c>
      <c r="G416" s="12"/>
      <c r="H416" s="13">
        <f t="shared" si="1521"/>
        <v>29697413.434218999</v>
      </c>
      <c r="I416" s="13"/>
      <c r="J416" s="13"/>
      <c r="K416" s="13">
        <f t="shared" si="1356"/>
        <v>2094954.4762909999</v>
      </c>
      <c r="L416" s="13">
        <f t="shared" si="1362"/>
        <v>2094954.4762909999</v>
      </c>
      <c r="M416" s="13">
        <f t="shared" si="1522"/>
        <v>3809168.361852</v>
      </c>
      <c r="N416" s="13"/>
      <c r="O416" s="13"/>
      <c r="P416" s="13"/>
      <c r="Q416" s="13"/>
      <c r="R416" s="13">
        <f t="shared" si="1523"/>
        <v>63753.611828000001</v>
      </c>
      <c r="S416" s="13">
        <f t="shared" si="1524"/>
        <v>728371.73313099996</v>
      </c>
      <c r="T416" s="14">
        <f t="shared" si="1424"/>
        <v>36393661.617321</v>
      </c>
      <c r="U416" s="13">
        <f t="shared" si="1525"/>
        <v>448865.537664</v>
      </c>
      <c r="V416" s="13">
        <f t="shared" si="1526"/>
        <v>23750198.110263001</v>
      </c>
      <c r="W416" s="13"/>
      <c r="X416" s="13"/>
      <c r="Y416" s="13">
        <f t="shared" si="1357"/>
        <v>2910662.9024189999</v>
      </c>
      <c r="Z416" s="13">
        <f t="shared" si="1436"/>
        <v>2910662.9024189999</v>
      </c>
      <c r="AA416" s="13">
        <f t="shared" si="1527"/>
        <v>3901987.4262199998</v>
      </c>
      <c r="AB416" s="13"/>
      <c r="AC416" s="13"/>
      <c r="AD416" s="13">
        <f t="shared" si="1528"/>
        <v>86965.986743000001</v>
      </c>
      <c r="AE416" s="13">
        <f t="shared" si="1529"/>
        <v>1036519.2156549999</v>
      </c>
      <c r="AF416" s="13">
        <f>RURAL1516RSG</f>
        <v>290953.23529400001</v>
      </c>
      <c r="AG416" s="13">
        <f t="shared" si="1397"/>
        <v>2038469</v>
      </c>
      <c r="AH416" s="13">
        <f t="shared" si="1398"/>
        <v>2038469</v>
      </c>
      <c r="AI416" s="13"/>
      <c r="AJ416" s="13">
        <f t="shared" si="1399"/>
        <v>-126391</v>
      </c>
      <c r="AK416" s="13"/>
      <c r="AL416" s="13"/>
      <c r="AM416" s="13"/>
      <c r="AN416" s="13"/>
      <c r="AO416" s="13">
        <f>VLOOKUP(A416,[3]careact_v3!$A$1:$D$154,4,FALSE)</f>
        <v>1480725</v>
      </c>
      <c r="AP416" s="13">
        <f t="shared" si="1536"/>
        <v>1480725</v>
      </c>
      <c r="AQ416" s="13">
        <f>VLOOKUP(A416,[3]careact_v3!$A$1:$D$154,3,FALSE)</f>
        <v>1248396</v>
      </c>
      <c r="AR416" s="13">
        <f t="shared" si="1537"/>
        <v>1248396</v>
      </c>
      <c r="AS416" s="13">
        <f>VLOOKUP(A416,[4]FWMA!$A$1:$C$153,3,FALSE)</f>
        <v>101995</v>
      </c>
      <c r="AT416" s="13">
        <f t="shared" si="1538"/>
        <v>101995</v>
      </c>
      <c r="AU416" s="13">
        <f>VLOOKUP(A416,[5]SUDS2!$A$1:$C$153,3,FALSE)</f>
        <v>18465.095870000001</v>
      </c>
      <c r="AV416" s="13">
        <f t="shared" si="1539"/>
        <v>18465.095870000001</v>
      </c>
      <c r="AW416" s="13"/>
      <c r="AX416" s="13"/>
      <c r="AY416" s="14">
        <f t="shared" si="1430"/>
        <v>36896858.274834007</v>
      </c>
      <c r="AZ416" s="14">
        <f t="shared" si="1431"/>
        <v>73290519.892155007</v>
      </c>
      <c r="BA416" s="26">
        <f>VLOOKUP(A416,[7]Sheet1!$A$1:$P$742,16,FALSE)</f>
        <v>73373396.546284005</v>
      </c>
      <c r="BB416" s="26" t="b">
        <f t="shared" si="1438"/>
        <v>0</v>
      </c>
      <c r="BC416" s="13">
        <f t="shared" si="1534"/>
        <v>36393661.617321</v>
      </c>
      <c r="BD416" s="13"/>
      <c r="BE416" s="13"/>
      <c r="BF416" s="13"/>
      <c r="BG416" s="13"/>
      <c r="BH416" s="13">
        <f t="shared" si="1535"/>
        <v>36896858.274834007</v>
      </c>
      <c r="BI416" s="13"/>
      <c r="BJ416" s="13"/>
      <c r="BK416" s="13"/>
      <c r="BL416" s="13"/>
    </row>
    <row r="417" spans="1:64" s="15" customFormat="1" x14ac:dyDescent="0.25">
      <c r="A417" s="12" t="s">
        <v>835</v>
      </c>
      <c r="B417" s="12" t="s">
        <v>836</v>
      </c>
      <c r="C417" s="12" t="s">
        <v>826</v>
      </c>
      <c r="D417" s="12" t="s">
        <v>826</v>
      </c>
      <c r="E417" s="12"/>
      <c r="F417" s="38">
        <f>VLOOKUP(A417,[1]Sheet1!$A$6:$C$740,3,FALSE)</f>
        <v>113696419.002933</v>
      </c>
      <c r="G417" s="12"/>
      <c r="H417" s="13">
        <f t="shared" si="1521"/>
        <v>52211259.146995001</v>
      </c>
      <c r="I417" s="13"/>
      <c r="J417" s="13"/>
      <c r="K417" s="13">
        <f t="shared" si="1356"/>
        <v>2482233.5945159998</v>
      </c>
      <c r="L417" s="13">
        <f t="shared" si="1362"/>
        <v>2482233.5945159998</v>
      </c>
      <c r="M417" s="13">
        <f t="shared" si="1522"/>
        <v>5774844.562647</v>
      </c>
      <c r="N417" s="13"/>
      <c r="O417" s="13"/>
      <c r="P417" s="13"/>
      <c r="Q417" s="13"/>
      <c r="R417" s="13">
        <f t="shared" si="1523"/>
        <v>65538.380909</v>
      </c>
      <c r="S417" s="13">
        <f t="shared" si="1524"/>
        <v>7596068.1079479996</v>
      </c>
      <c r="T417" s="14">
        <f t="shared" si="1424"/>
        <v>68129943.793015003</v>
      </c>
      <c r="U417" s="13">
        <f t="shared" si="1525"/>
        <v>891992.99202999996</v>
      </c>
      <c r="V417" s="13">
        <f t="shared" si="1526"/>
        <v>41652573.592368998</v>
      </c>
      <c r="W417" s="13"/>
      <c r="X417" s="13"/>
      <c r="Y417" s="13">
        <f t="shared" si="1357"/>
        <v>3448736.1517690001</v>
      </c>
      <c r="Z417" s="13">
        <f t="shared" si="1436"/>
        <v>3448736.1517690001</v>
      </c>
      <c r="AA417" s="13">
        <f t="shared" si="1527"/>
        <v>5915561.8054299997</v>
      </c>
      <c r="AB417" s="13"/>
      <c r="AC417" s="13"/>
      <c r="AD417" s="13">
        <f t="shared" si="1528"/>
        <v>89400.581424000004</v>
      </c>
      <c r="AE417" s="13">
        <f t="shared" si="1529"/>
        <v>10809687.140747</v>
      </c>
      <c r="AF417" s="13"/>
      <c r="AG417" s="13">
        <f t="shared" si="1397"/>
        <v>2435074</v>
      </c>
      <c r="AH417" s="13">
        <f t="shared" si="1398"/>
        <v>2435074</v>
      </c>
      <c r="AI417" s="13"/>
      <c r="AJ417" s="13">
        <f t="shared" si="1399"/>
        <v>-149838</v>
      </c>
      <c r="AK417" s="13"/>
      <c r="AL417" s="13"/>
      <c r="AM417" s="13"/>
      <c r="AN417" s="13"/>
      <c r="AO417" s="13">
        <f>VLOOKUP(A417,[3]careact_v3!$A$1:$D$154,4,FALSE)</f>
        <v>1978434</v>
      </c>
      <c r="AP417" s="13">
        <f t="shared" si="1536"/>
        <v>1978434</v>
      </c>
      <c r="AQ417" s="13">
        <f>VLOOKUP(A417,[3]careact_v3!$A$1:$D$154,3,FALSE)</f>
        <v>1672358</v>
      </c>
      <c r="AR417" s="13">
        <f t="shared" si="1537"/>
        <v>1672358</v>
      </c>
      <c r="AS417" s="13">
        <f>VLOOKUP(A417,[4]FWMA!$A$1:$C$153,3,FALSE)</f>
        <v>112203</v>
      </c>
      <c r="AT417" s="13">
        <f t="shared" si="1538"/>
        <v>112203</v>
      </c>
      <c r="AU417" s="13">
        <f>VLOOKUP(A417,[5]SUDS2!$A$1:$C$153,3,FALSE)</f>
        <v>18465.095870000001</v>
      </c>
      <c r="AV417" s="13">
        <f t="shared" si="1539"/>
        <v>18465.095870000001</v>
      </c>
      <c r="AW417" s="13"/>
      <c r="AX417" s="13"/>
      <c r="AY417" s="14">
        <f t="shared" si="1430"/>
        <v>68874648.359639004</v>
      </c>
      <c r="AZ417" s="14">
        <f t="shared" si="1431"/>
        <v>137004592.15265399</v>
      </c>
      <c r="BA417" s="26">
        <f>VLOOKUP(A417,[7]Sheet1!$A$1:$P$742,16,FALSE)</f>
        <v>137087468.80678299</v>
      </c>
      <c r="BB417" s="26" t="b">
        <f t="shared" si="1438"/>
        <v>0</v>
      </c>
      <c r="BC417" s="13">
        <f t="shared" si="1534"/>
        <v>68129943.793015003</v>
      </c>
      <c r="BD417" s="13"/>
      <c r="BE417" s="13"/>
      <c r="BF417" s="13"/>
      <c r="BG417" s="13"/>
      <c r="BH417" s="13">
        <f t="shared" si="1535"/>
        <v>68874648.359639004</v>
      </c>
      <c r="BI417" s="13"/>
      <c r="BJ417" s="13"/>
      <c r="BK417" s="13"/>
      <c r="BL417" s="13"/>
    </row>
    <row r="418" spans="1:64" s="15" customFormat="1" x14ac:dyDescent="0.25">
      <c r="A418" s="12" t="s">
        <v>837</v>
      </c>
      <c r="B418" s="12" t="s">
        <v>838</v>
      </c>
      <c r="C418" s="12" t="s">
        <v>826</v>
      </c>
      <c r="D418" s="12" t="s">
        <v>826</v>
      </c>
      <c r="E418" s="12"/>
      <c r="F418" s="38">
        <f>VLOOKUP(A418,[1]Sheet1!$A$6:$C$740,3,FALSE)</f>
        <v>137009889.73665199</v>
      </c>
      <c r="G418" s="12"/>
      <c r="H418" s="13">
        <f t="shared" si="1521"/>
        <v>72433702.292821005</v>
      </c>
      <c r="I418" s="13"/>
      <c r="J418" s="13"/>
      <c r="K418" s="13">
        <f t="shared" si="1356"/>
        <v>5462504.0956809996</v>
      </c>
      <c r="L418" s="13">
        <f t="shared" si="1362"/>
        <v>5462504.0956809996</v>
      </c>
      <c r="M418" s="13">
        <f t="shared" si="1522"/>
        <v>12894261.302678</v>
      </c>
      <c r="N418" s="13"/>
      <c r="O418" s="13"/>
      <c r="P418" s="13"/>
      <c r="Q418" s="13"/>
      <c r="R418" s="13">
        <f t="shared" si="1523"/>
        <v>86416.028531999997</v>
      </c>
      <c r="S418" s="13">
        <f t="shared" si="1524"/>
        <v>18267793.493069001</v>
      </c>
      <c r="T418" s="14">
        <f t="shared" si="1424"/>
        <v>109144677.21278101</v>
      </c>
      <c r="U418" s="13">
        <f t="shared" si="1525"/>
        <v>1184415.384503</v>
      </c>
      <c r="V418" s="13">
        <f t="shared" si="1526"/>
        <v>57838495.008738004</v>
      </c>
      <c r="W418" s="13"/>
      <c r="X418" s="13"/>
      <c r="Y418" s="13">
        <f t="shared" si="1357"/>
        <v>7589428.8900039997</v>
      </c>
      <c r="Z418" s="13">
        <f t="shared" si="1436"/>
        <v>7589428.8900039997</v>
      </c>
      <c r="AA418" s="13">
        <f t="shared" si="1527"/>
        <v>13208459.352262</v>
      </c>
      <c r="AB418" s="13"/>
      <c r="AC418" s="13"/>
      <c r="AD418" s="13">
        <f t="shared" si="1528"/>
        <v>117879.677343</v>
      </c>
      <c r="AE418" s="13">
        <f t="shared" si="1529"/>
        <v>25996229.839651</v>
      </c>
      <c r="AF418" s="13"/>
      <c r="AG418" s="13">
        <f t="shared" si="1397"/>
        <v>10785784</v>
      </c>
      <c r="AH418" s="13">
        <f t="shared" si="1398"/>
        <v>10785784</v>
      </c>
      <c r="AI418" s="13"/>
      <c r="AJ418" s="13"/>
      <c r="AK418" s="13">
        <f>VLOOKUP(A418,[2]CTF1516!$A$1:$C$235,3,FALSE)</f>
        <v>5466517</v>
      </c>
      <c r="AL418" s="13">
        <f>AK418</f>
        <v>5466517</v>
      </c>
      <c r="AM418" s="13"/>
      <c r="AN418" s="13"/>
      <c r="AO418" s="13">
        <f>VLOOKUP(A418,[3]careact_v3!$A$1:$D$154,4,FALSE)</f>
        <v>3637943</v>
      </c>
      <c r="AP418" s="13">
        <f t="shared" si="1536"/>
        <v>3637943</v>
      </c>
      <c r="AQ418" s="13">
        <f>VLOOKUP(A418,[3]careact_v3!$A$1:$D$154,3,FALSE)</f>
        <v>2929722</v>
      </c>
      <c r="AR418" s="13">
        <f t="shared" si="1537"/>
        <v>2929722</v>
      </c>
      <c r="AS418" s="13">
        <f>VLOOKUP(A418,[4]FWMA!$A$1:$C$153,3,FALSE)</f>
        <v>229593</v>
      </c>
      <c r="AT418" s="13">
        <f t="shared" si="1538"/>
        <v>229593</v>
      </c>
      <c r="AU418" s="13">
        <f>VLOOKUP(A418,[5]SUDS2!$A$1:$C$153,3,FALSE)</f>
        <v>18465.095870000001</v>
      </c>
      <c r="AV418" s="13">
        <f t="shared" si="1539"/>
        <v>18465.095870000001</v>
      </c>
      <c r="AW418" s="13"/>
      <c r="AX418" s="13"/>
      <c r="AY418" s="14">
        <f t="shared" si="1430"/>
        <v>129002932.24837101</v>
      </c>
      <c r="AZ418" s="14">
        <f t="shared" si="1431"/>
        <v>238147609.46115202</v>
      </c>
      <c r="BA418" s="26">
        <f>VLOOKUP(A418,[7]Sheet1!$A$1:$P$742,16,FALSE)</f>
        <v>238230486.115282</v>
      </c>
      <c r="BB418" s="26" t="b">
        <f t="shared" si="1438"/>
        <v>0</v>
      </c>
      <c r="BC418" s="13">
        <f t="shared" si="1534"/>
        <v>109144677.21278101</v>
      </c>
      <c r="BD418" s="13"/>
      <c r="BE418" s="13"/>
      <c r="BF418" s="13"/>
      <c r="BG418" s="13"/>
      <c r="BH418" s="13">
        <f t="shared" si="1535"/>
        <v>129002932.24837101</v>
      </c>
      <c r="BI418" s="13"/>
      <c r="BJ418" s="13"/>
      <c r="BK418" s="13"/>
      <c r="BL418" s="13"/>
    </row>
    <row r="419" spans="1:64" s="15" customFormat="1" x14ac:dyDescent="0.25">
      <c r="A419" s="12" t="s">
        <v>839</v>
      </c>
      <c r="B419" s="12" t="s">
        <v>840</v>
      </c>
      <c r="C419" s="12" t="s">
        <v>826</v>
      </c>
      <c r="D419" s="12" t="s">
        <v>826</v>
      </c>
      <c r="E419" s="12"/>
      <c r="F419" s="38">
        <f>VLOOKUP(A419,[1]Sheet1!$A$6:$C$740,3,FALSE)</f>
        <v>97891999.287828997</v>
      </c>
      <c r="G419" s="12"/>
      <c r="H419" s="13">
        <f t="shared" si="1521"/>
        <v>42794798.179752</v>
      </c>
      <c r="I419" s="13"/>
      <c r="J419" s="13"/>
      <c r="K419" s="13">
        <f t="shared" si="1356"/>
        <v>2478141.9076319998</v>
      </c>
      <c r="L419" s="13">
        <f t="shared" si="1362"/>
        <v>2478141.9076319998</v>
      </c>
      <c r="M419" s="13">
        <f t="shared" si="1522"/>
        <v>6141650.3437900003</v>
      </c>
      <c r="N419" s="13"/>
      <c r="O419" s="13"/>
      <c r="P419" s="13"/>
      <c r="Q419" s="13"/>
      <c r="R419" s="13">
        <f t="shared" si="1523"/>
        <v>63546.080539000002</v>
      </c>
      <c r="S419" s="13">
        <f t="shared" si="1524"/>
        <v>4680499.6365989996</v>
      </c>
      <c r="T419" s="14">
        <f t="shared" si="1424"/>
        <v>56158636.148312002</v>
      </c>
      <c r="U419" s="13">
        <f t="shared" si="1525"/>
        <v>797071.04460400005</v>
      </c>
      <c r="V419" s="13">
        <f t="shared" si="1526"/>
        <v>34074452.269905001</v>
      </c>
      <c r="W419" s="13"/>
      <c r="X419" s="13"/>
      <c r="Y419" s="13">
        <f t="shared" si="1357"/>
        <v>3443051.2925720001</v>
      </c>
      <c r="Z419" s="13">
        <f t="shared" si="1436"/>
        <v>3443051.2925720001</v>
      </c>
      <c r="AA419" s="13">
        <f t="shared" si="1527"/>
        <v>6291305.6450089999</v>
      </c>
      <c r="AB419" s="13"/>
      <c r="AC419" s="13"/>
      <c r="AD419" s="13">
        <f t="shared" si="1528"/>
        <v>86682.894337999998</v>
      </c>
      <c r="AE419" s="13">
        <f t="shared" si="1529"/>
        <v>6660648.1162379999</v>
      </c>
      <c r="AF419" s="13"/>
      <c r="AG419" s="13">
        <f t="shared" si="1397"/>
        <v>4880225</v>
      </c>
      <c r="AH419" s="13">
        <f t="shared" si="1398"/>
        <v>4880225</v>
      </c>
      <c r="AI419" s="13"/>
      <c r="AJ419" s="13"/>
      <c r="AK419" s="13"/>
      <c r="AL419" s="13"/>
      <c r="AM419" s="13"/>
      <c r="AN419" s="13"/>
      <c r="AO419" s="13">
        <f>VLOOKUP(A419,[3]careact_v3!$A$1:$D$154,4,FALSE)</f>
        <v>1847283</v>
      </c>
      <c r="AP419" s="13">
        <f t="shared" si="1536"/>
        <v>1847283</v>
      </c>
      <c r="AQ419" s="13">
        <f>VLOOKUP(A419,[3]careact_v3!$A$1:$D$154,3,FALSE)</f>
        <v>1507209</v>
      </c>
      <c r="AR419" s="13">
        <f t="shared" si="1537"/>
        <v>1507209</v>
      </c>
      <c r="AS419" s="13">
        <f>VLOOKUP(A419,[4]FWMA!$A$1:$C$153,3,FALSE)</f>
        <v>100930</v>
      </c>
      <c r="AT419" s="13">
        <f t="shared" si="1538"/>
        <v>100930</v>
      </c>
      <c r="AU419" s="13">
        <f>VLOOKUP(A419,[5]SUDS2!$A$1:$C$153,3,FALSE)</f>
        <v>18465.095870000001</v>
      </c>
      <c r="AV419" s="13">
        <f t="shared" si="1539"/>
        <v>18465.095870000001</v>
      </c>
      <c r="AW419" s="13"/>
      <c r="AX419" s="13"/>
      <c r="AY419" s="14">
        <f t="shared" si="1430"/>
        <v>59707323.358536005</v>
      </c>
      <c r="AZ419" s="14">
        <f t="shared" si="1431"/>
        <v>115865959.50684801</v>
      </c>
      <c r="BA419" s="26">
        <f>VLOOKUP(A419,[7]Sheet1!$A$1:$P$742,16,FALSE)</f>
        <v>115948836.16098</v>
      </c>
      <c r="BB419" s="26" t="b">
        <f t="shared" si="1438"/>
        <v>0</v>
      </c>
      <c r="BC419" s="13">
        <f t="shared" si="1534"/>
        <v>56158636.148312002</v>
      </c>
      <c r="BD419" s="13"/>
      <c r="BE419" s="13"/>
      <c r="BF419" s="13"/>
      <c r="BG419" s="13"/>
      <c r="BH419" s="13">
        <f t="shared" si="1535"/>
        <v>59707323.358536005</v>
      </c>
      <c r="BI419" s="13"/>
      <c r="BJ419" s="13"/>
      <c r="BK419" s="13"/>
      <c r="BL419" s="13"/>
    </row>
    <row r="420" spans="1:64" s="15" customFormat="1" x14ac:dyDescent="0.25">
      <c r="A420" s="12" t="s">
        <v>841</v>
      </c>
      <c r="B420" s="12" t="s">
        <v>842</v>
      </c>
      <c r="C420" s="12" t="s">
        <v>826</v>
      </c>
      <c r="D420" s="12" t="s">
        <v>826</v>
      </c>
      <c r="E420" s="12"/>
      <c r="F420" s="38">
        <f>VLOOKUP(A420,[1]Sheet1!$A$6:$C$740,3,FALSE)</f>
        <v>165854236.499118</v>
      </c>
      <c r="G420" s="12"/>
      <c r="H420" s="13">
        <f t="shared" si="1521"/>
        <v>70864282.311380997</v>
      </c>
      <c r="I420" s="13"/>
      <c r="J420" s="13"/>
      <c r="K420" s="13">
        <f t="shared" si="1356"/>
        <v>3073217.5393460002</v>
      </c>
      <c r="L420" s="13">
        <f t="shared" si="1362"/>
        <v>3073217.5393460002</v>
      </c>
      <c r="M420" s="13">
        <f t="shared" si="1522"/>
        <v>9252623.3588020001</v>
      </c>
      <c r="N420" s="13"/>
      <c r="O420" s="13"/>
      <c r="P420" s="13"/>
      <c r="Q420" s="13"/>
      <c r="R420" s="13">
        <f t="shared" si="1523"/>
        <v>68194.781401999993</v>
      </c>
      <c r="S420" s="13">
        <f t="shared" si="1524"/>
        <v>8585574.3860880006</v>
      </c>
      <c r="T420" s="14">
        <f t="shared" si="1424"/>
        <v>91843892.377018988</v>
      </c>
      <c r="U420" s="13">
        <f t="shared" si="1525"/>
        <v>1326202.73762</v>
      </c>
      <c r="V420" s="13">
        <f t="shared" si="1526"/>
        <v>56417859.108580999</v>
      </c>
      <c r="W420" s="13"/>
      <c r="X420" s="13"/>
      <c r="Y420" s="13">
        <f t="shared" si="1357"/>
        <v>4269830.3872800004</v>
      </c>
      <c r="Z420" s="13">
        <f t="shared" si="1436"/>
        <v>4269830.3872800004</v>
      </c>
      <c r="AA420" s="13">
        <f t="shared" si="1527"/>
        <v>9478084.6042829994</v>
      </c>
      <c r="AB420" s="13"/>
      <c r="AC420" s="13"/>
      <c r="AD420" s="13">
        <f t="shared" si="1528"/>
        <v>93024.164204999994</v>
      </c>
      <c r="AE420" s="13">
        <f t="shared" si="1529"/>
        <v>12217817.391621999</v>
      </c>
      <c r="AF420" s="13"/>
      <c r="AG420" s="13">
        <f t="shared" si="1397"/>
        <v>5993148</v>
      </c>
      <c r="AH420" s="13">
        <f t="shared" si="1398"/>
        <v>5993148</v>
      </c>
      <c r="AI420" s="13"/>
      <c r="AJ420" s="13"/>
      <c r="AK420" s="13"/>
      <c r="AL420" s="13"/>
      <c r="AM420" s="13"/>
      <c r="AN420" s="13"/>
      <c r="AO420" s="13">
        <f>VLOOKUP(A420,[3]careact_v3!$A$1:$D$154,4,FALSE)</f>
        <v>2710164</v>
      </c>
      <c r="AP420" s="13">
        <f t="shared" si="1536"/>
        <v>2710164</v>
      </c>
      <c r="AQ420" s="13">
        <f>VLOOKUP(A420,[3]careact_v3!$A$1:$D$154,3,FALSE)</f>
        <v>2023492</v>
      </c>
      <c r="AR420" s="13">
        <f t="shared" si="1537"/>
        <v>2023492</v>
      </c>
      <c r="AS420" s="13">
        <f>VLOOKUP(A420,[4]FWMA!$A$1:$C$153,3,FALSE)</f>
        <v>126991</v>
      </c>
      <c r="AT420" s="13">
        <f t="shared" si="1538"/>
        <v>126991</v>
      </c>
      <c r="AU420" s="13">
        <f>VLOOKUP(A420,[5]SUDS2!$A$1:$C$153,3,FALSE)</f>
        <v>18465.095870000001</v>
      </c>
      <c r="AV420" s="13">
        <f t="shared" si="1539"/>
        <v>18465.095870000001</v>
      </c>
      <c r="AW420" s="13"/>
      <c r="AX420" s="13"/>
      <c r="AY420" s="14">
        <f t="shared" si="1430"/>
        <v>94675078.489461005</v>
      </c>
      <c r="AZ420" s="14">
        <f t="shared" si="1431"/>
        <v>186518970.86647999</v>
      </c>
      <c r="BA420" s="26">
        <f>VLOOKUP(A420,[7]Sheet1!$A$1:$P$742,16,FALSE)</f>
        <v>186601847.52061099</v>
      </c>
      <c r="BB420" s="26" t="b">
        <f t="shared" si="1438"/>
        <v>0</v>
      </c>
      <c r="BC420" s="13">
        <f t="shared" si="1534"/>
        <v>91843892.377019003</v>
      </c>
      <c r="BD420" s="13"/>
      <c r="BE420" s="13"/>
      <c r="BF420" s="13"/>
      <c r="BG420" s="13"/>
      <c r="BH420" s="13">
        <f t="shared" si="1535"/>
        <v>94675078.48946102</v>
      </c>
      <c r="BI420" s="13"/>
      <c r="BJ420" s="13"/>
      <c r="BK420" s="13"/>
      <c r="BL420" s="13"/>
    </row>
    <row r="421" spans="1:64" s="15" customFormat="1" x14ac:dyDescent="0.25">
      <c r="A421" s="12" t="s">
        <v>843</v>
      </c>
      <c r="B421" s="12" t="s">
        <v>844</v>
      </c>
      <c r="C421" s="12" t="s">
        <v>826</v>
      </c>
      <c r="D421" s="12" t="s">
        <v>826</v>
      </c>
      <c r="E421" s="12"/>
      <c r="F421" s="38">
        <f>VLOOKUP(A421,[1]Sheet1!$A$6:$C$740,3,FALSE)</f>
        <v>102207491.12984701</v>
      </c>
      <c r="G421" s="12"/>
      <c r="H421" s="13">
        <f t="shared" si="1521"/>
        <v>46052251.645905003</v>
      </c>
      <c r="I421" s="13"/>
      <c r="J421" s="13"/>
      <c r="K421" s="13">
        <f t="shared" si="1356"/>
        <v>2398748.32284</v>
      </c>
      <c r="L421" s="13">
        <f t="shared" si="1362"/>
        <v>2398748.32284</v>
      </c>
      <c r="M421" s="13">
        <f t="shared" si="1522"/>
        <v>6483900.2586439997</v>
      </c>
      <c r="N421" s="13"/>
      <c r="O421" s="13"/>
      <c r="P421" s="13"/>
      <c r="Q421" s="13"/>
      <c r="R421" s="13">
        <f t="shared" si="1523"/>
        <v>67489.175021000003</v>
      </c>
      <c r="S421" s="13">
        <f t="shared" si="1524"/>
        <v>4349280.5302750003</v>
      </c>
      <c r="T421" s="14">
        <f t="shared" si="1424"/>
        <v>59351669.932685003</v>
      </c>
      <c r="U421" s="13">
        <f t="shared" si="1525"/>
        <v>773541.966655</v>
      </c>
      <c r="V421" s="13">
        <f t="shared" si="1526"/>
        <v>36752331.159571998</v>
      </c>
      <c r="W421" s="13"/>
      <c r="X421" s="13"/>
      <c r="Y421" s="13">
        <f t="shared" si="1357"/>
        <v>3332744.3791959998</v>
      </c>
      <c r="Z421" s="13">
        <f t="shared" si="1436"/>
        <v>3332744.3791959998</v>
      </c>
      <c r="AA421" s="13">
        <f t="shared" si="1527"/>
        <v>6641895.2586780004</v>
      </c>
      <c r="AB421" s="13"/>
      <c r="AC421" s="13"/>
      <c r="AD421" s="13">
        <f t="shared" si="1528"/>
        <v>92061.650028999997</v>
      </c>
      <c r="AE421" s="13">
        <f t="shared" si="1529"/>
        <v>6189302.3010710003</v>
      </c>
      <c r="AF421" s="13"/>
      <c r="AG421" s="13"/>
      <c r="AH421" s="13"/>
      <c r="AI421" s="13"/>
      <c r="AJ421" s="13">
        <f t="shared" si="1399"/>
        <v>-112492</v>
      </c>
      <c r="AK421" s="13"/>
      <c r="AL421" s="13"/>
      <c r="AM421" s="13"/>
      <c r="AN421" s="13"/>
      <c r="AO421" s="13">
        <f>VLOOKUP(A421,[3]careact_v3!$A$1:$D$154,4,FALSE)</f>
        <v>1778272</v>
      </c>
      <c r="AP421" s="13">
        <f t="shared" si="1536"/>
        <v>1778272</v>
      </c>
      <c r="AQ421" s="13">
        <f>VLOOKUP(A421,[3]careact_v3!$A$1:$D$154,3,FALSE)</f>
        <v>1218599</v>
      </c>
      <c r="AR421" s="13">
        <f t="shared" si="1537"/>
        <v>1218599</v>
      </c>
      <c r="AS421" s="13">
        <f>VLOOKUP(A421,[4]FWMA!$A$1:$C$153,3,FALSE)</f>
        <v>122976</v>
      </c>
      <c r="AT421" s="13">
        <f t="shared" si="1538"/>
        <v>122976</v>
      </c>
      <c r="AU421" s="13">
        <f>VLOOKUP(A421,[5]SUDS2!$A$1:$C$153,3,FALSE)</f>
        <v>18465.095870000001</v>
      </c>
      <c r="AV421" s="13">
        <f t="shared" si="1539"/>
        <v>18465.095870000001</v>
      </c>
      <c r="AW421" s="13"/>
      <c r="AX421" s="13"/>
      <c r="AY421" s="14">
        <f t="shared" si="1430"/>
        <v>56807696.811071008</v>
      </c>
      <c r="AZ421" s="14">
        <f t="shared" si="1431"/>
        <v>116159366.74375601</v>
      </c>
      <c r="BA421" s="26">
        <f>VLOOKUP(A421,[7]Sheet1!$A$1:$P$742,16,FALSE)</f>
        <v>116242243.39788599</v>
      </c>
      <c r="BB421" s="26" t="b">
        <f t="shared" si="1438"/>
        <v>0</v>
      </c>
      <c r="BC421" s="13">
        <f t="shared" si="1534"/>
        <v>59351669.932685003</v>
      </c>
      <c r="BD421" s="13"/>
      <c r="BE421" s="13"/>
      <c r="BF421" s="13"/>
      <c r="BG421" s="13"/>
      <c r="BH421" s="13">
        <f t="shared" si="1535"/>
        <v>56807696.811071008</v>
      </c>
      <c r="BI421" s="13"/>
      <c r="BJ421" s="13"/>
      <c r="BK421" s="13"/>
      <c r="BL421" s="13"/>
    </row>
    <row r="422" spans="1:64" s="15" customFormat="1" x14ac:dyDescent="0.25">
      <c r="A422" s="12" t="s">
        <v>845</v>
      </c>
      <c r="B422" s="12" t="s">
        <v>846</v>
      </c>
      <c r="C422" s="12" t="s">
        <v>826</v>
      </c>
      <c r="D422" s="12" t="s">
        <v>826</v>
      </c>
      <c r="E422" s="12"/>
      <c r="F422" s="38">
        <f>VLOOKUP(A422,[1]Sheet1!$A$6:$C$740,3,FALSE)</f>
        <v>178476513.43695101</v>
      </c>
      <c r="G422" s="12"/>
      <c r="H422" s="13">
        <f t="shared" si="1521"/>
        <v>77812069.975932002</v>
      </c>
      <c r="I422" s="13"/>
      <c r="J422" s="13"/>
      <c r="K422" s="13">
        <f t="shared" si="1356"/>
        <v>3363038.7193029998</v>
      </c>
      <c r="L422" s="13">
        <f t="shared" si="1362"/>
        <v>3363038.7193029998</v>
      </c>
      <c r="M422" s="13">
        <f t="shared" si="1522"/>
        <v>7783159.4780949997</v>
      </c>
      <c r="N422" s="13"/>
      <c r="O422" s="13"/>
      <c r="P422" s="13"/>
      <c r="Q422" s="13"/>
      <c r="R422" s="13">
        <f t="shared" si="1523"/>
        <v>86000.965955000007</v>
      </c>
      <c r="S422" s="13">
        <f t="shared" si="1524"/>
        <v>4123614.3276579999</v>
      </c>
      <c r="T422" s="14">
        <f t="shared" si="1424"/>
        <v>93167883.466942996</v>
      </c>
      <c r="U422" s="13">
        <f t="shared" si="1525"/>
        <v>1013061.956733</v>
      </c>
      <c r="V422" s="13">
        <f t="shared" si="1526"/>
        <v>62392434.218730003</v>
      </c>
      <c r="W422" s="13"/>
      <c r="X422" s="13"/>
      <c r="Y422" s="13">
        <f t="shared" si="1357"/>
        <v>4672498.6869409997</v>
      </c>
      <c r="Z422" s="13">
        <f t="shared" si="1436"/>
        <v>4672498.6869409997</v>
      </c>
      <c r="AA422" s="13">
        <f t="shared" si="1527"/>
        <v>7972813.8887059996</v>
      </c>
      <c r="AB422" s="13"/>
      <c r="AC422" s="13"/>
      <c r="AD422" s="13">
        <f t="shared" si="1528"/>
        <v>117313.492533</v>
      </c>
      <c r="AE422" s="13">
        <f t="shared" si="1529"/>
        <v>5868164.968723</v>
      </c>
      <c r="AF422" s="13">
        <f>RURAL1516RSG</f>
        <v>1426634.5882349999</v>
      </c>
      <c r="AG422" s="13">
        <f t="shared" ref="AG422:AG428" si="1540">CTFREEZE21516RSG</f>
        <v>3301491</v>
      </c>
      <c r="AH422" s="13">
        <f t="shared" ref="AH422:AH428" si="1541">AG422</f>
        <v>3301491</v>
      </c>
      <c r="AI422" s="13"/>
      <c r="AJ422" s="13">
        <f t="shared" si="1399"/>
        <v>-143598</v>
      </c>
      <c r="AK422" s="13"/>
      <c r="AL422" s="13"/>
      <c r="AM422" s="13"/>
      <c r="AN422" s="13"/>
      <c r="AO422" s="13">
        <f>VLOOKUP(A422,[3]careact_v3!$A$1:$D$154,4,FALSE)</f>
        <v>2735850</v>
      </c>
      <c r="AP422" s="13">
        <f t="shared" si="1536"/>
        <v>2735850</v>
      </c>
      <c r="AQ422" s="13">
        <f>VLOOKUP(A422,[3]careact_v3!$A$1:$D$154,3,FALSE)</f>
        <v>2190035</v>
      </c>
      <c r="AR422" s="13">
        <f t="shared" si="1537"/>
        <v>2190035</v>
      </c>
      <c r="AS422" s="13">
        <f>VLOOKUP(A422,[4]FWMA!$A$1:$C$153,3,FALSE)</f>
        <v>227334</v>
      </c>
      <c r="AT422" s="13">
        <f t="shared" si="1538"/>
        <v>227334</v>
      </c>
      <c r="AU422" s="13">
        <f>VLOOKUP(A422,[5]SUDS2!$A$1:$C$153,3,FALSE)</f>
        <v>18465.095870000001</v>
      </c>
      <c r="AV422" s="13">
        <f t="shared" si="1539"/>
        <v>18465.095870000001</v>
      </c>
      <c r="AW422" s="13"/>
      <c r="AX422" s="13"/>
      <c r="AY422" s="14">
        <f t="shared" si="1430"/>
        <v>90365864.308236003</v>
      </c>
      <c r="AZ422" s="14">
        <f t="shared" si="1431"/>
        <v>183533747.775179</v>
      </c>
      <c r="BA422" s="26">
        <f>VLOOKUP(A422,[7]Sheet1!$A$1:$P$742,16,FALSE)</f>
        <v>183616624.42930901</v>
      </c>
      <c r="BB422" s="26" t="b">
        <f t="shared" si="1438"/>
        <v>0</v>
      </c>
      <c r="BC422" s="13">
        <f t="shared" si="1534"/>
        <v>93167883.466942996</v>
      </c>
      <c r="BD422" s="13"/>
      <c r="BE422" s="13"/>
      <c r="BF422" s="13"/>
      <c r="BG422" s="13"/>
      <c r="BH422" s="13">
        <f t="shared" si="1535"/>
        <v>90365864.308236003</v>
      </c>
      <c r="BI422" s="13"/>
      <c r="BJ422" s="13"/>
      <c r="BK422" s="13"/>
      <c r="BL422" s="13"/>
    </row>
    <row r="423" spans="1:64" s="15" customFormat="1" x14ac:dyDescent="0.25">
      <c r="A423" s="12" t="s">
        <v>847</v>
      </c>
      <c r="B423" s="12" t="s">
        <v>848</v>
      </c>
      <c r="C423" s="12" t="s">
        <v>826</v>
      </c>
      <c r="D423" s="12" t="s">
        <v>826</v>
      </c>
      <c r="E423" s="12"/>
      <c r="F423" s="38">
        <f>VLOOKUP(A423,[1]Sheet1!$A$6:$C$740,3,FALSE)</f>
        <v>259004134.39024699</v>
      </c>
      <c r="G423" s="12"/>
      <c r="H423" s="13">
        <f t="shared" si="1521"/>
        <v>119850216.59723</v>
      </c>
      <c r="I423" s="13"/>
      <c r="J423" s="13"/>
      <c r="K423" s="13">
        <f t="shared" si="1356"/>
        <v>6004765.9199090004</v>
      </c>
      <c r="L423" s="13">
        <f t="shared" si="1362"/>
        <v>6004765.9199090004</v>
      </c>
      <c r="M423" s="13">
        <f t="shared" si="1522"/>
        <v>15053688.304586001</v>
      </c>
      <c r="N423" s="13"/>
      <c r="O423" s="13"/>
      <c r="P423" s="13"/>
      <c r="Q423" s="13"/>
      <c r="R423" s="13">
        <f t="shared" si="1523"/>
        <v>90691.173074999999</v>
      </c>
      <c r="S423" s="13">
        <f t="shared" si="1524"/>
        <v>19319203.864193998</v>
      </c>
      <c r="T423" s="14">
        <f t="shared" si="1424"/>
        <v>160318565.85899401</v>
      </c>
      <c r="U423" s="13">
        <f t="shared" si="1525"/>
        <v>2212145.9331279998</v>
      </c>
      <c r="V423" s="13">
        <f t="shared" si="1526"/>
        <v>95448312.816196993</v>
      </c>
      <c r="W423" s="13"/>
      <c r="X423" s="13"/>
      <c r="Y423" s="13">
        <f t="shared" si="1357"/>
        <v>8342830.1658030003</v>
      </c>
      <c r="Z423" s="13">
        <f t="shared" si="1436"/>
        <v>8342830.1658030003</v>
      </c>
      <c r="AA423" s="13">
        <f t="shared" si="1527"/>
        <v>15420505.712215999</v>
      </c>
      <c r="AB423" s="13"/>
      <c r="AC423" s="13"/>
      <c r="AD423" s="13">
        <f t="shared" si="1528"/>
        <v>123711.380881</v>
      </c>
      <c r="AE423" s="13">
        <f t="shared" si="1529"/>
        <v>27492453.544716999</v>
      </c>
      <c r="AF423" s="13"/>
      <c r="AG423" s="13">
        <f t="shared" si="1540"/>
        <v>11733851</v>
      </c>
      <c r="AH423" s="13">
        <f t="shared" si="1541"/>
        <v>11733851</v>
      </c>
      <c r="AI423" s="13"/>
      <c r="AJ423" s="13"/>
      <c r="AK423" s="13">
        <f>VLOOKUP(A423,[2]CTF1516!$A$1:$C$235,3,FALSE)</f>
        <v>5979983</v>
      </c>
      <c r="AL423" s="13">
        <f>AK423</f>
        <v>5979983</v>
      </c>
      <c r="AM423" s="13"/>
      <c r="AN423" s="13"/>
      <c r="AO423" s="13">
        <f>VLOOKUP(A423,[3]careact_v3!$A$1:$D$154,4,FALSE)</f>
        <v>4529353</v>
      </c>
      <c r="AP423" s="13">
        <f t="shared" si="1536"/>
        <v>4529353</v>
      </c>
      <c r="AQ423" s="13">
        <f>VLOOKUP(A423,[3]careact_v3!$A$1:$D$154,3,FALSE)</f>
        <v>3417361</v>
      </c>
      <c r="AR423" s="13">
        <f t="shared" si="1537"/>
        <v>3417361</v>
      </c>
      <c r="AS423" s="13">
        <f>VLOOKUP(A423,[4]FWMA!$A$1:$C$153,3,FALSE)</f>
        <v>253533</v>
      </c>
      <c r="AT423" s="13">
        <f t="shared" si="1538"/>
        <v>253533</v>
      </c>
      <c r="AU423" s="13">
        <f>VLOOKUP(A423,[5]SUDS2!$A$1:$C$153,3,FALSE)</f>
        <v>18465.095870000001</v>
      </c>
      <c r="AV423" s="13">
        <f t="shared" si="1539"/>
        <v>18465.095870000001</v>
      </c>
      <c r="AW423" s="13"/>
      <c r="AX423" s="13"/>
      <c r="AY423" s="14">
        <f t="shared" si="1430"/>
        <v>174972505.64881197</v>
      </c>
      <c r="AZ423" s="14">
        <f t="shared" si="1431"/>
        <v>335291071.50780594</v>
      </c>
      <c r="BA423" s="26">
        <f>VLOOKUP(A423,[7]Sheet1!$A$1:$P$742,16,FALSE)</f>
        <v>335373948.16193599</v>
      </c>
      <c r="BB423" s="26" t="b">
        <f t="shared" si="1438"/>
        <v>0</v>
      </c>
      <c r="BC423" s="13">
        <f t="shared" si="1534"/>
        <v>160318565.85899401</v>
      </c>
      <c r="BD423" s="13"/>
      <c r="BE423" s="13"/>
      <c r="BF423" s="13"/>
      <c r="BG423" s="13"/>
      <c r="BH423" s="13">
        <f t="shared" si="1535"/>
        <v>174972505.64881197</v>
      </c>
      <c r="BI423" s="13"/>
      <c r="BJ423" s="13"/>
      <c r="BK423" s="13"/>
      <c r="BL423" s="13"/>
    </row>
    <row r="424" spans="1:64" s="15" customFormat="1" x14ac:dyDescent="0.25">
      <c r="A424" s="12" t="s">
        <v>849</v>
      </c>
      <c r="B424" s="12" t="s">
        <v>850</v>
      </c>
      <c r="C424" s="12" t="s">
        <v>826</v>
      </c>
      <c r="D424" s="12" t="s">
        <v>826</v>
      </c>
      <c r="E424" s="12"/>
      <c r="F424" s="38">
        <f>VLOOKUP(A424,[1]Sheet1!$A$6:$C$740,3,FALSE)</f>
        <v>302074017.10923803</v>
      </c>
      <c r="G424" s="12"/>
      <c r="H424" s="13">
        <f t="shared" si="1521"/>
        <v>132365386.11449499</v>
      </c>
      <c r="I424" s="13"/>
      <c r="J424" s="13"/>
      <c r="K424" s="13">
        <f t="shared" si="1356"/>
        <v>5952919.6232899996</v>
      </c>
      <c r="L424" s="13">
        <f t="shared" si="1362"/>
        <v>5952919.6232899996</v>
      </c>
      <c r="M424" s="13">
        <f t="shared" si="1522"/>
        <v>16923001.995491002</v>
      </c>
      <c r="N424" s="13"/>
      <c r="O424" s="13"/>
      <c r="P424" s="13"/>
      <c r="Q424" s="13"/>
      <c r="R424" s="13">
        <f t="shared" si="1523"/>
        <v>107957.776279</v>
      </c>
      <c r="S424" s="13">
        <f t="shared" si="1524"/>
        <v>15190647.386432</v>
      </c>
      <c r="T424" s="14">
        <f t="shared" si="1424"/>
        <v>170539912.89598697</v>
      </c>
      <c r="U424" s="13">
        <f t="shared" si="1525"/>
        <v>2573874.8246780001</v>
      </c>
      <c r="V424" s="13">
        <f t="shared" si="1526"/>
        <v>105284623.036158</v>
      </c>
      <c r="W424" s="13"/>
      <c r="X424" s="13"/>
      <c r="Y424" s="13">
        <f t="shared" si="1357"/>
        <v>8270796.5756209996</v>
      </c>
      <c r="Z424" s="13">
        <f t="shared" si="1436"/>
        <v>8270796.5756209996</v>
      </c>
      <c r="AA424" s="13">
        <f t="shared" si="1527"/>
        <v>17335369.489470001</v>
      </c>
      <c r="AB424" s="13"/>
      <c r="AC424" s="13"/>
      <c r="AD424" s="13">
        <f t="shared" si="1528"/>
        <v>147264.66895699999</v>
      </c>
      <c r="AE424" s="13">
        <f t="shared" si="1529"/>
        <v>21617255.582651999</v>
      </c>
      <c r="AF424" s="13"/>
      <c r="AG424" s="13">
        <f t="shared" si="1540"/>
        <v>5775872</v>
      </c>
      <c r="AH424" s="13">
        <f t="shared" si="1541"/>
        <v>5775872</v>
      </c>
      <c r="AI424" s="13"/>
      <c r="AJ424" s="13"/>
      <c r="AK424" s="13"/>
      <c r="AL424" s="13"/>
      <c r="AM424" s="13"/>
      <c r="AN424" s="13"/>
      <c r="AO424" s="13">
        <f>VLOOKUP(A424,[3]careact_v3!$A$1:$D$154,4,FALSE)</f>
        <v>4716769</v>
      </c>
      <c r="AP424" s="13">
        <f t="shared" si="1536"/>
        <v>4716769</v>
      </c>
      <c r="AQ424" s="13">
        <f>VLOOKUP(A424,[3]careact_v3!$A$1:$D$154,3,FALSE)</f>
        <v>3408417</v>
      </c>
      <c r="AR424" s="13">
        <f t="shared" si="1537"/>
        <v>3408417</v>
      </c>
      <c r="AS424" s="13">
        <f>VLOOKUP(A424,[4]FWMA!$A$1:$C$153,3,FALSE)</f>
        <v>326667</v>
      </c>
      <c r="AT424" s="13">
        <f t="shared" si="1538"/>
        <v>326667</v>
      </c>
      <c r="AU424" s="13">
        <f>VLOOKUP(A424,[5]SUDS2!$A$1:$C$153,3,FALSE)</f>
        <v>18465.095870000001</v>
      </c>
      <c r="AV424" s="13">
        <f t="shared" si="1539"/>
        <v>18465.095870000001</v>
      </c>
      <c r="AW424" s="13"/>
      <c r="AX424" s="13"/>
      <c r="AY424" s="14">
        <f t="shared" si="1430"/>
        <v>169475374.273406</v>
      </c>
      <c r="AZ424" s="14">
        <f t="shared" si="1431"/>
        <v>340015287.16939294</v>
      </c>
      <c r="BA424" s="26">
        <f>VLOOKUP(A424,[7]Sheet1!$A$1:$P$742,16,FALSE)</f>
        <v>340098163.82352197</v>
      </c>
      <c r="BB424" s="26" t="b">
        <f t="shared" si="1438"/>
        <v>0</v>
      </c>
      <c r="BC424" s="13">
        <f t="shared" si="1534"/>
        <v>170539912.89598697</v>
      </c>
      <c r="BD424" s="13"/>
      <c r="BE424" s="13"/>
      <c r="BF424" s="13"/>
      <c r="BG424" s="13"/>
      <c r="BH424" s="13">
        <f t="shared" si="1535"/>
        <v>169475374.27340597</v>
      </c>
      <c r="BI424" s="13"/>
      <c r="BJ424" s="13"/>
      <c r="BK424" s="13"/>
      <c r="BL424" s="13"/>
    </row>
    <row r="425" spans="1:64" s="15" customFormat="1" x14ac:dyDescent="0.25">
      <c r="A425" s="12" t="s">
        <v>851</v>
      </c>
      <c r="B425" s="12" t="s">
        <v>852</v>
      </c>
      <c r="C425" s="12" t="s">
        <v>826</v>
      </c>
      <c r="D425" s="12" t="s">
        <v>826</v>
      </c>
      <c r="E425" s="12"/>
      <c r="F425" s="38">
        <f>VLOOKUP(A425,[1]Sheet1!$A$6:$C$740,3,FALSE)</f>
        <v>311297195.53271902</v>
      </c>
      <c r="G425" s="12"/>
      <c r="H425" s="13">
        <f t="shared" si="1521"/>
        <v>138322899.077535</v>
      </c>
      <c r="I425" s="13"/>
      <c r="J425" s="13"/>
      <c r="K425" s="13">
        <f t="shared" si="1356"/>
        <v>4407241.9438410001</v>
      </c>
      <c r="L425" s="13">
        <f t="shared" si="1362"/>
        <v>4407241.9438410001</v>
      </c>
      <c r="M425" s="13">
        <f t="shared" si="1522"/>
        <v>14461875.22329</v>
      </c>
      <c r="N425" s="13"/>
      <c r="O425" s="13"/>
      <c r="P425" s="13"/>
      <c r="Q425" s="13"/>
      <c r="R425" s="13">
        <f t="shared" si="1523"/>
        <v>83054.021659000005</v>
      </c>
      <c r="S425" s="13">
        <f t="shared" si="1524"/>
        <v>14699675.674969001</v>
      </c>
      <c r="T425" s="14">
        <f t="shared" si="1424"/>
        <v>171974745.94129401</v>
      </c>
      <c r="U425" s="13">
        <f t="shared" si="1525"/>
        <v>2639486.6938180001</v>
      </c>
      <c r="V425" s="13">
        <f t="shared" si="1526"/>
        <v>110073515.943849</v>
      </c>
      <c r="W425" s="13"/>
      <c r="X425" s="13"/>
      <c r="Y425" s="13">
        <f t="shared" si="1357"/>
        <v>6123281.3281129999</v>
      </c>
      <c r="Z425" s="13">
        <f t="shared" si="1436"/>
        <v>6123281.3281129999</v>
      </c>
      <c r="AA425" s="13">
        <f t="shared" si="1527"/>
        <v>14814271.757052001</v>
      </c>
      <c r="AB425" s="13"/>
      <c r="AC425" s="13"/>
      <c r="AD425" s="13">
        <f t="shared" si="1528"/>
        <v>113293.580386</v>
      </c>
      <c r="AE425" s="13">
        <f t="shared" si="1529"/>
        <v>20918571.668758001</v>
      </c>
      <c r="AF425" s="13"/>
      <c r="AG425" s="13">
        <f t="shared" si="1540"/>
        <v>4280969</v>
      </c>
      <c r="AH425" s="13">
        <f t="shared" si="1541"/>
        <v>4280969</v>
      </c>
      <c r="AI425" s="13"/>
      <c r="AJ425" s="13"/>
      <c r="AK425" s="13"/>
      <c r="AL425" s="13"/>
      <c r="AM425" s="13"/>
      <c r="AN425" s="13"/>
      <c r="AO425" s="13">
        <f>VLOOKUP(A425,[3]careact_v3!$A$1:$D$154,4,FALSE)</f>
        <v>4222263</v>
      </c>
      <c r="AP425" s="13">
        <f t="shared" si="1536"/>
        <v>4222263</v>
      </c>
      <c r="AQ425" s="13">
        <f>VLOOKUP(A425,[3]careact_v3!$A$1:$D$154,3,FALSE)</f>
        <v>3076344</v>
      </c>
      <c r="AR425" s="13">
        <f t="shared" si="1537"/>
        <v>3076344</v>
      </c>
      <c r="AS425" s="13">
        <f>VLOOKUP(A425,[4]FWMA!$A$1:$C$153,3,FALSE)</f>
        <v>210752</v>
      </c>
      <c r="AT425" s="13">
        <f t="shared" si="1538"/>
        <v>210752</v>
      </c>
      <c r="AU425" s="13">
        <f>VLOOKUP(A425,[5]SUDS2!$A$1:$C$153,3,FALSE)</f>
        <v>18465.095870000001</v>
      </c>
      <c r="AV425" s="13">
        <f t="shared" si="1539"/>
        <v>18465.095870000001</v>
      </c>
      <c r="AW425" s="13"/>
      <c r="AX425" s="13"/>
      <c r="AY425" s="14">
        <f t="shared" si="1430"/>
        <v>166491214.067846</v>
      </c>
      <c r="AZ425" s="14">
        <f t="shared" si="1431"/>
        <v>338465960.00914001</v>
      </c>
      <c r="BA425" s="26">
        <f>VLOOKUP(A425,[7]Sheet1!$A$1:$P$742,16,FALSE)</f>
        <v>338548836.66326803</v>
      </c>
      <c r="BB425" s="26" t="b">
        <f t="shared" si="1438"/>
        <v>0</v>
      </c>
      <c r="BC425" s="13">
        <f t="shared" si="1534"/>
        <v>171974745.94129398</v>
      </c>
      <c r="BD425" s="13"/>
      <c r="BE425" s="13"/>
      <c r="BF425" s="13"/>
      <c r="BG425" s="13"/>
      <c r="BH425" s="13">
        <f t="shared" si="1535"/>
        <v>166491214.067846</v>
      </c>
      <c r="BI425" s="13"/>
      <c r="BJ425" s="13"/>
      <c r="BK425" s="13"/>
      <c r="BL425" s="13"/>
    </row>
    <row r="426" spans="1:64" s="15" customFormat="1" x14ac:dyDescent="0.25">
      <c r="A426" s="12" t="s">
        <v>853</v>
      </c>
      <c r="B426" s="12" t="s">
        <v>854</v>
      </c>
      <c r="C426" s="12" t="s">
        <v>826</v>
      </c>
      <c r="D426" s="12" t="s">
        <v>826</v>
      </c>
      <c r="E426" s="12"/>
      <c r="F426" s="38">
        <f>VLOOKUP(A426,[1]Sheet1!$A$6:$C$740,3,FALSE)</f>
        <v>185858912.42249501</v>
      </c>
      <c r="G426" s="12"/>
      <c r="H426" s="13">
        <f t="shared" si="1521"/>
        <v>81688767.178446993</v>
      </c>
      <c r="I426" s="13"/>
      <c r="J426" s="13"/>
      <c r="K426" s="13">
        <f t="shared" si="1356"/>
        <v>3187097.0134109999</v>
      </c>
      <c r="L426" s="13">
        <f t="shared" si="1362"/>
        <v>3187097.0134109999</v>
      </c>
      <c r="M426" s="13">
        <f t="shared" si="1522"/>
        <v>9156512.9791819993</v>
      </c>
      <c r="N426" s="13"/>
      <c r="O426" s="13"/>
      <c r="P426" s="13"/>
      <c r="Q426" s="13"/>
      <c r="R426" s="13">
        <f t="shared" si="1523"/>
        <v>72677.457232999994</v>
      </c>
      <c r="S426" s="13">
        <f t="shared" si="1524"/>
        <v>4733465.772051</v>
      </c>
      <c r="T426" s="14">
        <f t="shared" si="1424"/>
        <v>98838520.400323987</v>
      </c>
      <c r="U426" s="13">
        <f t="shared" si="1525"/>
        <v>1604215.546293</v>
      </c>
      <c r="V426" s="13">
        <f t="shared" si="1526"/>
        <v>64960223.833270997</v>
      </c>
      <c r="W426" s="13"/>
      <c r="X426" s="13"/>
      <c r="Y426" s="13">
        <f t="shared" si="1357"/>
        <v>4428050.8948179996</v>
      </c>
      <c r="Z426" s="13">
        <f t="shared" si="1436"/>
        <v>4428050.8948179996</v>
      </c>
      <c r="AA426" s="13">
        <f t="shared" si="1527"/>
        <v>9379632.2763270009</v>
      </c>
      <c r="AB426" s="13"/>
      <c r="AC426" s="13"/>
      <c r="AD426" s="13">
        <f t="shared" si="1528"/>
        <v>99138.960147999998</v>
      </c>
      <c r="AE426" s="13">
        <f t="shared" si="1529"/>
        <v>6736022.2894489998</v>
      </c>
      <c r="AF426" s="13"/>
      <c r="AG426" s="13">
        <f t="shared" si="1540"/>
        <v>3123928</v>
      </c>
      <c r="AH426" s="13">
        <f t="shared" si="1541"/>
        <v>3123928</v>
      </c>
      <c r="AI426" s="13"/>
      <c r="AJ426" s="13"/>
      <c r="AK426" s="13"/>
      <c r="AL426" s="13"/>
      <c r="AM426" s="13"/>
      <c r="AN426" s="13"/>
      <c r="AO426" s="13">
        <f>VLOOKUP(A426,[3]careact_v3!$A$1:$D$154,4,FALSE)</f>
        <v>2698769</v>
      </c>
      <c r="AP426" s="13">
        <f t="shared" si="1536"/>
        <v>2698769</v>
      </c>
      <c r="AQ426" s="13">
        <f>VLOOKUP(A426,[3]careact_v3!$A$1:$D$154,3,FALSE)</f>
        <v>1870185</v>
      </c>
      <c r="AR426" s="13">
        <f t="shared" si="1537"/>
        <v>1870185</v>
      </c>
      <c r="AS426" s="13">
        <f>VLOOKUP(A426,[4]FWMA!$A$1:$C$153,3,FALSE)</f>
        <v>152120</v>
      </c>
      <c r="AT426" s="13">
        <f t="shared" si="1538"/>
        <v>152120</v>
      </c>
      <c r="AU426" s="13">
        <f>VLOOKUP(A426,[5]SUDS2!$A$1:$C$153,3,FALSE)</f>
        <v>18465.095870000001</v>
      </c>
      <c r="AV426" s="13">
        <f t="shared" si="1539"/>
        <v>18465.095870000001</v>
      </c>
      <c r="AW426" s="13"/>
      <c r="AX426" s="13"/>
      <c r="AY426" s="14">
        <f t="shared" si="1430"/>
        <v>95070750.896175995</v>
      </c>
      <c r="AZ426" s="14">
        <f t="shared" si="1431"/>
        <v>193909271.29649997</v>
      </c>
      <c r="BA426" s="26">
        <f>VLOOKUP(A426,[7]Sheet1!$A$1:$P$742,16,FALSE)</f>
        <v>193992147.95063001</v>
      </c>
      <c r="BB426" s="26" t="b">
        <f t="shared" si="1438"/>
        <v>0</v>
      </c>
      <c r="BC426" s="13">
        <f t="shared" si="1534"/>
        <v>98838520.400324002</v>
      </c>
      <c r="BD426" s="13"/>
      <c r="BE426" s="13"/>
      <c r="BF426" s="13"/>
      <c r="BG426" s="13"/>
      <c r="BH426" s="13">
        <f t="shared" si="1535"/>
        <v>95070750.89617601</v>
      </c>
      <c r="BI426" s="13"/>
      <c r="BJ426" s="13"/>
      <c r="BK426" s="13"/>
      <c r="BL426" s="13"/>
    </row>
    <row r="427" spans="1:64" s="15" customFormat="1" x14ac:dyDescent="0.25">
      <c r="A427" s="12" t="s">
        <v>855</v>
      </c>
      <c r="B427" s="12" t="s">
        <v>856</v>
      </c>
      <c r="C427" s="12" t="s">
        <v>826</v>
      </c>
      <c r="D427" s="12" t="s">
        <v>826</v>
      </c>
      <c r="E427" s="12"/>
      <c r="F427" s="38">
        <f>VLOOKUP(A427,[1]Sheet1!$A$6:$C$740,3,FALSE)</f>
        <v>98583230.848176003</v>
      </c>
      <c r="G427" s="12"/>
      <c r="H427" s="13">
        <f t="shared" si="1521"/>
        <v>44827994.191583</v>
      </c>
      <c r="I427" s="13"/>
      <c r="J427" s="13"/>
      <c r="K427" s="13">
        <f t="shared" si="1356"/>
        <v>2268453.1238549999</v>
      </c>
      <c r="L427" s="13">
        <f t="shared" si="1362"/>
        <v>2268453.1238549999</v>
      </c>
      <c r="M427" s="13">
        <f t="shared" si="1522"/>
        <v>6277681.6763800001</v>
      </c>
      <c r="N427" s="13"/>
      <c r="O427" s="13"/>
      <c r="P427" s="13"/>
      <c r="Q427" s="13"/>
      <c r="R427" s="13">
        <f t="shared" si="1523"/>
        <v>59478.467284999999</v>
      </c>
      <c r="S427" s="13">
        <f t="shared" si="1524"/>
        <v>4189812.6580650001</v>
      </c>
      <c r="T427" s="14">
        <f t="shared" si="1424"/>
        <v>57623420.117168002</v>
      </c>
      <c r="U427" s="13">
        <f t="shared" si="1525"/>
        <v>851462.743518</v>
      </c>
      <c r="V427" s="13">
        <f t="shared" si="1526"/>
        <v>35676818.988959998</v>
      </c>
      <c r="W427" s="13"/>
      <c r="X427" s="13"/>
      <c r="Y427" s="13">
        <f t="shared" si="1357"/>
        <v>3151716.387255</v>
      </c>
      <c r="Z427" s="13">
        <f t="shared" si="1436"/>
        <v>3151716.387255</v>
      </c>
      <c r="AA427" s="13">
        <f t="shared" si="1527"/>
        <v>6430651.6908949995</v>
      </c>
      <c r="AB427" s="13"/>
      <c r="AC427" s="13"/>
      <c r="AD427" s="13">
        <f t="shared" si="1528"/>
        <v>81134.283205</v>
      </c>
      <c r="AE427" s="13">
        <f t="shared" si="1529"/>
        <v>5962369.3953759996</v>
      </c>
      <c r="AF427" s="13"/>
      <c r="AG427" s="13">
        <f t="shared" si="1540"/>
        <v>2204309</v>
      </c>
      <c r="AH427" s="13">
        <f t="shared" si="1541"/>
        <v>2204309</v>
      </c>
      <c r="AI427" s="13"/>
      <c r="AJ427" s="13"/>
      <c r="AK427" s="13"/>
      <c r="AL427" s="13"/>
      <c r="AM427" s="13"/>
      <c r="AN427" s="13"/>
      <c r="AO427" s="13">
        <f>VLOOKUP(A427,[3]careact_v3!$A$1:$D$154,4,FALSE)</f>
        <v>1824618</v>
      </c>
      <c r="AP427" s="13">
        <f t="shared" si="1536"/>
        <v>1824618</v>
      </c>
      <c r="AQ427" s="13">
        <f>VLOOKUP(A427,[3]careact_v3!$A$1:$D$154,3,FALSE)</f>
        <v>1400787</v>
      </c>
      <c r="AR427" s="13">
        <f t="shared" si="1537"/>
        <v>1400787</v>
      </c>
      <c r="AS427" s="13">
        <f>VLOOKUP(A427,[4]FWMA!$A$1:$C$153,3,FALSE)</f>
        <v>77937</v>
      </c>
      <c r="AT427" s="13">
        <f t="shared" si="1538"/>
        <v>77937</v>
      </c>
      <c r="AU427" s="13">
        <f>VLOOKUP(A427,[5]SUDS2!$A$1:$C$153,3,FALSE)</f>
        <v>18465.095870000001</v>
      </c>
      <c r="AV427" s="13">
        <f t="shared" si="1539"/>
        <v>18465.095870000001</v>
      </c>
      <c r="AW427" s="13"/>
      <c r="AX427" s="13"/>
      <c r="AY427" s="14">
        <f t="shared" si="1430"/>
        <v>57680269.585078999</v>
      </c>
      <c r="AZ427" s="14">
        <f t="shared" si="1431"/>
        <v>115303689.70224699</v>
      </c>
      <c r="BA427" s="26">
        <f>VLOOKUP(A427,[7]Sheet1!$A$1:$P$742,16,FALSE)</f>
        <v>115386566.35637701</v>
      </c>
      <c r="BB427" s="26" t="b">
        <f t="shared" si="1438"/>
        <v>0</v>
      </c>
      <c r="BC427" s="13">
        <f t="shared" si="1534"/>
        <v>57623420.117168002</v>
      </c>
      <c r="BD427" s="13"/>
      <c r="BE427" s="13"/>
      <c r="BF427" s="13"/>
      <c r="BG427" s="13"/>
      <c r="BH427" s="13">
        <f t="shared" si="1535"/>
        <v>57680269.585078999</v>
      </c>
      <c r="BI427" s="13"/>
      <c r="BJ427" s="13"/>
      <c r="BK427" s="13"/>
      <c r="BL427" s="13"/>
    </row>
    <row r="428" spans="1:64" x14ac:dyDescent="0.25">
      <c r="A428" s="1" t="s">
        <v>857</v>
      </c>
      <c r="B428" s="1" t="s">
        <v>858</v>
      </c>
      <c r="C428" s="21" t="s">
        <v>859</v>
      </c>
      <c r="D428" s="21" t="s">
        <v>859</v>
      </c>
      <c r="E428" s="21"/>
      <c r="F428" s="41">
        <f>VLOOKUP(A428,[1]Sheet1!$A$6:$C$740,3,FALSE)</f>
        <v>2599000</v>
      </c>
      <c r="G428" s="21"/>
      <c r="K428" s="5">
        <f t="shared" si="1356"/>
        <v>12695.519043</v>
      </c>
      <c r="L428" s="5">
        <f t="shared" si="1362"/>
        <v>12695.519043</v>
      </c>
      <c r="T428" s="6">
        <f>'1516 data'!O428</f>
        <v>1383583.4960060001</v>
      </c>
      <c r="Y428" s="5">
        <f t="shared" si="1357"/>
        <v>17638.749062999999</v>
      </c>
      <c r="Z428" s="5">
        <f t="shared" si="1436"/>
        <v>17638.749062999999</v>
      </c>
      <c r="AG428" s="5">
        <f t="shared" si="1540"/>
        <v>13914</v>
      </c>
      <c r="AH428" s="5">
        <f t="shared" si="1541"/>
        <v>13914</v>
      </c>
      <c r="AO428" s="5">
        <f>VLOOKUP(A428,[3]careact_v3!$A$1:$D$154,4,FALSE)</f>
        <v>9688</v>
      </c>
      <c r="AP428" s="5">
        <f t="shared" si="1536"/>
        <v>9688</v>
      </c>
      <c r="AQ428" s="5">
        <f>VLOOKUP(A428,[3]careact_v3!$A$1:$D$154,3,FALSE)</f>
        <v>6575</v>
      </c>
      <c r="AR428" s="5">
        <f t="shared" si="1537"/>
        <v>6575</v>
      </c>
      <c r="AS428" s="5">
        <f>VLOOKUP(A428,[4]FWMA!$A$1:$C$153,3,FALSE)</f>
        <v>3361</v>
      </c>
      <c r="AT428" s="5">
        <f>AS428</f>
        <v>3361</v>
      </c>
      <c r="AU428" s="26">
        <f>VLOOKUP(A428,[5]SUDS2!$A$1:$C$153,3,FALSE)</f>
        <v>9232.5479369999994</v>
      </c>
      <c r="AV428" s="26">
        <f t="shared" si="1539"/>
        <v>9232.5479369999994</v>
      </c>
      <c r="AW428" s="5">
        <f>VLOOKUP(A428,[6]COFA!$A$1:$C$327,3,FALSE)</f>
        <v>693.23</v>
      </c>
      <c r="AX428" s="5">
        <f>AW428</f>
        <v>693.23</v>
      </c>
      <c r="AY428" s="6">
        <f>'1516 data'!AH428</f>
        <v>1901063.244677</v>
      </c>
      <c r="AZ428" s="6">
        <f t="shared" si="1431"/>
        <v>3284646.7406830001</v>
      </c>
      <c r="BA428" s="26">
        <f>VLOOKUP(A428,[7]Sheet1!$A$1:$P$742,16,FALSE)</f>
        <v>3284646.7406830001</v>
      </c>
      <c r="BB428" s="26" t="b">
        <f t="shared" si="1438"/>
        <v>1</v>
      </c>
    </row>
    <row r="429" spans="1:64" s="11" customFormat="1" x14ac:dyDescent="0.25">
      <c r="A429" s="8" t="s">
        <v>860</v>
      </c>
      <c r="B429" s="8" t="s">
        <v>861</v>
      </c>
      <c r="C429" s="8" t="s">
        <v>862</v>
      </c>
      <c r="D429" s="8" t="s">
        <v>862</v>
      </c>
      <c r="E429" s="8"/>
      <c r="F429" s="37">
        <f>VLOOKUP(A429,[1]Sheet1!$A$6:$C$740,3,FALSE)</f>
        <v>7229572.2713360004</v>
      </c>
      <c r="G429" s="8"/>
      <c r="H429" s="9"/>
      <c r="I429" s="9">
        <f t="shared" ref="I429:I492" si="1542">LTFUND1516BL</f>
        <v>3491222.1561710001</v>
      </c>
      <c r="J429" s="9"/>
      <c r="K429" s="9">
        <f t="shared" si="1356"/>
        <v>101358.281304</v>
      </c>
      <c r="L429" s="9">
        <f t="shared" si="1362"/>
        <v>101358.281304</v>
      </c>
      <c r="M429" s="9"/>
      <c r="N429" s="9"/>
      <c r="O429" s="9"/>
      <c r="P429" s="9"/>
      <c r="Q429" s="9">
        <f t="shared" ref="Q429:Q492" si="1543">HPF1516BL</f>
        <v>22439.528101</v>
      </c>
      <c r="R429" s="9"/>
      <c r="S429" s="9"/>
      <c r="T429" s="10">
        <f t="shared" ref="T429:T492" si="1544">SUM(H429:J429)+L429+SUM(M429:S429)</f>
        <v>3615019.965576</v>
      </c>
      <c r="U429" s="9"/>
      <c r="V429" s="9"/>
      <c r="W429" s="9">
        <f t="shared" ref="W429:W492" si="1545">LTFUND1516RSG</f>
        <v>2534020.717559</v>
      </c>
      <c r="X429" s="9"/>
      <c r="Y429" s="9">
        <f t="shared" si="1357"/>
        <v>140823.96184999999</v>
      </c>
      <c r="Z429" s="9">
        <f t="shared" si="1436"/>
        <v>140823.96184999999</v>
      </c>
      <c r="AA429" s="9"/>
      <c r="AB429" s="9"/>
      <c r="AC429" s="9">
        <f t="shared" ref="AC429:AC492" si="1546">HPF1516RSG</f>
        <v>30609.649836000001</v>
      </c>
      <c r="AD429" s="9"/>
      <c r="AE429" s="9"/>
      <c r="AF429" s="9"/>
      <c r="AG429" s="9"/>
      <c r="AH429" s="9"/>
      <c r="AI429" s="9"/>
      <c r="AJ429" s="9"/>
      <c r="AK429" s="9">
        <f>VLOOKUP(A429,[2]CTF1516!$A$1:$C$235,3,FALSE)</f>
        <v>106267</v>
      </c>
      <c r="AL429" s="9">
        <f>AK429</f>
        <v>106267</v>
      </c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>
        <f>VLOOKUP(A429,[6]COFA!$A$1:$C$327,3,FALSE)</f>
        <v>693.23</v>
      </c>
      <c r="AX429" s="9">
        <f t="shared" ref="AX429:AX492" si="1547">AW429</f>
        <v>693.23</v>
      </c>
      <c r="AY429" s="10">
        <f t="shared" ref="AY429:AY492" si="1548">SUM(U429:X429)+Z429+SUM(AA429:AE429)+AH429+SUM(AI429:AJ429)+AL429+AN429+AP429+AR429+AT429+AV429+AX429</f>
        <v>2812414.5592450001</v>
      </c>
      <c r="AZ429" s="10">
        <f t="shared" si="1431"/>
        <v>6427434.5248210002</v>
      </c>
      <c r="BA429" s="26">
        <f>VLOOKUP(A429,[7]Sheet1!$A$1:$P$742,16,FALSE)</f>
        <v>6427434.5248220004</v>
      </c>
      <c r="BB429" s="26" t="b">
        <f t="shared" si="1438"/>
        <v>1</v>
      </c>
      <c r="BC429" s="9"/>
      <c r="BD429" s="9">
        <f t="shared" ref="BD429:BD492" si="1549">I429+L429+Q429</f>
        <v>3615019.965576</v>
      </c>
      <c r="BE429" s="9"/>
      <c r="BF429" s="9"/>
      <c r="BG429" s="9"/>
      <c r="BH429" s="9"/>
      <c r="BI429" s="9">
        <f t="shared" ref="BI429:BI492" si="1550">W429+Z429+AC429+AH429+AI429+AL429+AN429+AX429</f>
        <v>2812414.5592450001</v>
      </c>
      <c r="BJ429" s="9"/>
      <c r="BK429" s="9"/>
      <c r="BL429" s="9"/>
    </row>
    <row r="430" spans="1:64" s="11" customFormat="1" x14ac:dyDescent="0.25">
      <c r="A430" s="8" t="s">
        <v>863</v>
      </c>
      <c r="B430" s="8" t="s">
        <v>864</v>
      </c>
      <c r="C430" s="8" t="s">
        <v>862</v>
      </c>
      <c r="D430" s="8" t="s">
        <v>862</v>
      </c>
      <c r="E430" s="8"/>
      <c r="F430" s="37">
        <f>VLOOKUP(A430,[1]Sheet1!$A$6:$C$740,3,FALSE)</f>
        <v>1078996.4949429999</v>
      </c>
      <c r="G430" s="8"/>
      <c r="H430" s="9"/>
      <c r="I430" s="9">
        <f t="shared" si="1542"/>
        <v>931122.54019099998</v>
      </c>
      <c r="J430" s="9"/>
      <c r="K430" s="9">
        <f t="shared" si="1356"/>
        <v>48700.122284999998</v>
      </c>
      <c r="L430" s="9">
        <f t="shared" si="1362"/>
        <v>48700.122284999998</v>
      </c>
      <c r="M430" s="9"/>
      <c r="N430" s="9"/>
      <c r="O430" s="9"/>
      <c r="P430" s="9"/>
      <c r="Q430" s="9">
        <f t="shared" si="1543"/>
        <v>23719.166024999999</v>
      </c>
      <c r="R430" s="9"/>
      <c r="S430" s="9"/>
      <c r="T430" s="10">
        <f t="shared" si="1544"/>
        <v>1003541.8285010001</v>
      </c>
      <c r="U430" s="9"/>
      <c r="V430" s="9"/>
      <c r="W430" s="9">
        <f t="shared" si="1545"/>
        <v>675833.19018000003</v>
      </c>
      <c r="X430" s="9"/>
      <c r="Y430" s="9">
        <f t="shared" si="1357"/>
        <v>67662.395952999999</v>
      </c>
      <c r="Z430" s="9">
        <f t="shared" si="1436"/>
        <v>67662.395952999999</v>
      </c>
      <c r="AA430" s="9"/>
      <c r="AB430" s="9"/>
      <c r="AC430" s="9">
        <f t="shared" si="1546"/>
        <v>32355.197630999999</v>
      </c>
      <c r="AD430" s="9"/>
      <c r="AE430" s="9"/>
      <c r="AF430" s="9"/>
      <c r="AG430" s="9">
        <f>CTFREEZE21516RSG</f>
        <v>95193</v>
      </c>
      <c r="AH430" s="9">
        <f t="shared" ref="AH430:AH432" si="1551">AG430</f>
        <v>95193</v>
      </c>
      <c r="AI430" s="9"/>
      <c r="AJ430" s="9"/>
      <c r="AK430" s="9">
        <f>VLOOKUP(A430,[2]CTF1516!$A$1:$C$235,3,FALSE)</f>
        <v>48005</v>
      </c>
      <c r="AL430" s="9">
        <f>AK430</f>
        <v>48005</v>
      </c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>
        <f>VLOOKUP(A430,[6]COFA!$A$1:$C$327,3,FALSE)</f>
        <v>693.23</v>
      </c>
      <c r="AX430" s="9">
        <f t="shared" si="1547"/>
        <v>693.23</v>
      </c>
      <c r="AY430" s="10">
        <f t="shared" si="1548"/>
        <v>919742.01376399992</v>
      </c>
      <c r="AZ430" s="10">
        <f t="shared" si="1431"/>
        <v>1923283.8422650001</v>
      </c>
      <c r="BA430" s="26">
        <f>VLOOKUP(A430,[7]Sheet1!$A$1:$P$742,16,FALSE)</f>
        <v>1923283.8422660001</v>
      </c>
      <c r="BB430" s="26" t="b">
        <f t="shared" si="1438"/>
        <v>1</v>
      </c>
      <c r="BC430" s="9"/>
      <c r="BD430" s="9">
        <f t="shared" si="1549"/>
        <v>1003541.8285010001</v>
      </c>
      <c r="BE430" s="9"/>
      <c r="BF430" s="9"/>
      <c r="BG430" s="9"/>
      <c r="BH430" s="9"/>
      <c r="BI430" s="9">
        <f t="shared" si="1550"/>
        <v>919742.01376399992</v>
      </c>
      <c r="BJ430" s="9"/>
      <c r="BK430" s="9"/>
      <c r="BL430" s="9"/>
    </row>
    <row r="431" spans="1:64" s="11" customFormat="1" x14ac:dyDescent="0.25">
      <c r="A431" s="8" t="s">
        <v>865</v>
      </c>
      <c r="B431" s="8" t="s">
        <v>866</v>
      </c>
      <c r="C431" s="8" t="s">
        <v>862</v>
      </c>
      <c r="D431" s="8" t="s">
        <v>862</v>
      </c>
      <c r="E431" s="8"/>
      <c r="F431" s="37">
        <f>VLOOKUP(A431,[1]Sheet1!$A$6:$C$740,3,FALSE)</f>
        <v>1248971.007834</v>
      </c>
      <c r="G431" s="8"/>
      <c r="H431" s="9"/>
      <c r="I431" s="9">
        <f t="shared" si="1542"/>
        <v>1252346.6389530001</v>
      </c>
      <c r="J431" s="9"/>
      <c r="K431" s="9">
        <f t="shared" si="1356"/>
        <v>73417.513808000003</v>
      </c>
      <c r="L431" s="9">
        <f t="shared" si="1362"/>
        <v>73417.513808000003</v>
      </c>
      <c r="M431" s="9"/>
      <c r="N431" s="9"/>
      <c r="O431" s="9"/>
      <c r="P431" s="9"/>
      <c r="Q431" s="9">
        <f t="shared" si="1543"/>
        <v>29497.25216</v>
      </c>
      <c r="R431" s="9"/>
      <c r="S431" s="9"/>
      <c r="T431" s="10">
        <f t="shared" si="1544"/>
        <v>1355261.4049209999</v>
      </c>
      <c r="U431" s="9"/>
      <c r="V431" s="9"/>
      <c r="W431" s="9">
        <f t="shared" si="1545"/>
        <v>908986.07614000002</v>
      </c>
      <c r="X431" s="9"/>
      <c r="Y431" s="9">
        <f t="shared" si="1357"/>
        <v>102003.95103900001</v>
      </c>
      <c r="Z431" s="9">
        <f t="shared" si="1436"/>
        <v>102003.95103900001</v>
      </c>
      <c r="AA431" s="9"/>
      <c r="AB431" s="9"/>
      <c r="AC431" s="9">
        <f t="shared" si="1546"/>
        <v>40237.056488000002</v>
      </c>
      <c r="AD431" s="9"/>
      <c r="AE431" s="9"/>
      <c r="AF431" s="9"/>
      <c r="AG431" s="9">
        <f>CTFREEZE21516RSG</f>
        <v>74244</v>
      </c>
      <c r="AH431" s="9">
        <f t="shared" si="1551"/>
        <v>74244</v>
      </c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>
        <f>VLOOKUP(A431,[6]COFA!$A$1:$C$327,3,FALSE)</f>
        <v>693.23</v>
      </c>
      <c r="AX431" s="9">
        <f t="shared" si="1547"/>
        <v>693.23</v>
      </c>
      <c r="AY431" s="10">
        <f t="shared" si="1548"/>
        <v>1126164.313667</v>
      </c>
      <c r="AZ431" s="10">
        <f t="shared" si="1431"/>
        <v>2481425.7185880002</v>
      </c>
      <c r="BA431" s="26">
        <f>VLOOKUP(A431,[7]Sheet1!$A$1:$P$742,16,FALSE)</f>
        <v>2481425.7185889999</v>
      </c>
      <c r="BB431" s="26" t="b">
        <f t="shared" si="1438"/>
        <v>1</v>
      </c>
      <c r="BC431" s="9"/>
      <c r="BD431" s="9">
        <f t="shared" si="1549"/>
        <v>1355261.4049209999</v>
      </c>
      <c r="BE431" s="9"/>
      <c r="BF431" s="9"/>
      <c r="BG431" s="9"/>
      <c r="BH431" s="9"/>
      <c r="BI431" s="9">
        <f t="shared" si="1550"/>
        <v>1126164.313667</v>
      </c>
      <c r="BJ431" s="9"/>
      <c r="BK431" s="9"/>
      <c r="BL431" s="9"/>
    </row>
    <row r="432" spans="1:64" s="11" customFormat="1" x14ac:dyDescent="0.25">
      <c r="A432" s="8" t="s">
        <v>867</v>
      </c>
      <c r="B432" s="8" t="s">
        <v>868</v>
      </c>
      <c r="C432" s="8" t="s">
        <v>862</v>
      </c>
      <c r="D432" s="8" t="s">
        <v>862</v>
      </c>
      <c r="E432" s="8"/>
      <c r="F432" s="37">
        <f>VLOOKUP(A432,[1]Sheet1!$A$6:$C$740,3,FALSE)</f>
        <v>5799550.0116309999</v>
      </c>
      <c r="G432" s="8"/>
      <c r="H432" s="9"/>
      <c r="I432" s="9">
        <f t="shared" si="1542"/>
        <v>2908308.6255180002</v>
      </c>
      <c r="J432" s="9"/>
      <c r="K432" s="9">
        <f t="shared" si="1356"/>
        <v>95369.758442999999</v>
      </c>
      <c r="L432" s="9">
        <f t="shared" si="1362"/>
        <v>95369.758442999999</v>
      </c>
      <c r="M432" s="9"/>
      <c r="N432" s="9"/>
      <c r="O432" s="9"/>
      <c r="P432" s="9"/>
      <c r="Q432" s="9">
        <f t="shared" si="1543"/>
        <v>33417.933261999999</v>
      </c>
      <c r="R432" s="9"/>
      <c r="S432" s="9"/>
      <c r="T432" s="10">
        <f t="shared" si="1544"/>
        <v>3037096.3172229999</v>
      </c>
      <c r="U432" s="9"/>
      <c r="V432" s="9"/>
      <c r="W432" s="9">
        <f t="shared" si="1545"/>
        <v>2110926.7701829998</v>
      </c>
      <c r="X432" s="9"/>
      <c r="Y432" s="9">
        <f t="shared" si="1357"/>
        <v>132503.699272</v>
      </c>
      <c r="Z432" s="9">
        <f t="shared" si="1436"/>
        <v>132503.699272</v>
      </c>
      <c r="AA432" s="9"/>
      <c r="AB432" s="9"/>
      <c r="AC432" s="9">
        <f t="shared" si="1546"/>
        <v>45585.238281999998</v>
      </c>
      <c r="AD432" s="9"/>
      <c r="AE432" s="9"/>
      <c r="AF432" s="9"/>
      <c r="AG432" s="9">
        <f>CTFREEZE21516RSG</f>
        <v>185916</v>
      </c>
      <c r="AH432" s="9">
        <f t="shared" si="1551"/>
        <v>185916</v>
      </c>
      <c r="AI432" s="9"/>
      <c r="AJ432" s="9"/>
      <c r="AK432" s="9">
        <f>VLOOKUP(A432,[2]CTF1516!$A$1:$C$235,3,FALSE)</f>
        <v>94093</v>
      </c>
      <c r="AL432" s="9">
        <f>AK432</f>
        <v>94093</v>
      </c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>
        <f>VLOOKUP(A432,[6]COFA!$A$1:$C$327,3,FALSE)</f>
        <v>693.23</v>
      </c>
      <c r="AX432" s="9">
        <f t="shared" si="1547"/>
        <v>693.23</v>
      </c>
      <c r="AY432" s="10">
        <f t="shared" si="1548"/>
        <v>2569717.9377370002</v>
      </c>
      <c r="AZ432" s="10">
        <f t="shared" si="1431"/>
        <v>5606814.2549600005</v>
      </c>
      <c r="BA432" s="26">
        <f>VLOOKUP(A432,[7]Sheet1!$A$1:$P$742,16,FALSE)</f>
        <v>5606814.2549599996</v>
      </c>
      <c r="BB432" s="26" t="b">
        <f t="shared" si="1438"/>
        <v>1</v>
      </c>
      <c r="BC432" s="9"/>
      <c r="BD432" s="9">
        <f t="shared" si="1549"/>
        <v>3037096.3172229999</v>
      </c>
      <c r="BE432" s="9"/>
      <c r="BF432" s="9"/>
      <c r="BG432" s="9"/>
      <c r="BH432" s="9"/>
      <c r="BI432" s="9">
        <f t="shared" si="1550"/>
        <v>2569717.9377370002</v>
      </c>
      <c r="BJ432" s="9"/>
      <c r="BK432" s="9"/>
      <c r="BL432" s="9"/>
    </row>
    <row r="433" spans="1:64" s="11" customFormat="1" x14ac:dyDescent="0.25">
      <c r="A433" s="8" t="s">
        <v>869</v>
      </c>
      <c r="B433" s="8" t="s">
        <v>870</v>
      </c>
      <c r="C433" s="8" t="s">
        <v>862</v>
      </c>
      <c r="D433" s="8" t="s">
        <v>862</v>
      </c>
      <c r="E433" s="8"/>
      <c r="F433" s="37">
        <f>VLOOKUP(A433,[1]Sheet1!$A$6:$C$740,3,FALSE)</f>
        <v>7593832.0861889999</v>
      </c>
      <c r="G433" s="8"/>
      <c r="H433" s="9"/>
      <c r="I433" s="9">
        <f t="shared" si="1542"/>
        <v>3569230.1540470002</v>
      </c>
      <c r="J433" s="9"/>
      <c r="K433" s="9">
        <f t="shared" ref="K433:K496" si="1552">CTFREEZE11516BL</f>
        <v>70414.121001000007</v>
      </c>
      <c r="L433" s="9">
        <f t="shared" si="1362"/>
        <v>70414.121001000007</v>
      </c>
      <c r="M433" s="9"/>
      <c r="N433" s="9"/>
      <c r="O433" s="9"/>
      <c r="P433" s="9"/>
      <c r="Q433" s="9">
        <f t="shared" si="1543"/>
        <v>237508.35300100001</v>
      </c>
      <c r="R433" s="9"/>
      <c r="S433" s="9"/>
      <c r="T433" s="10">
        <f t="shared" si="1544"/>
        <v>3877152.6280490002</v>
      </c>
      <c r="U433" s="9"/>
      <c r="V433" s="9"/>
      <c r="W433" s="9">
        <f t="shared" si="1545"/>
        <v>2590640.9708429999</v>
      </c>
      <c r="X433" s="9"/>
      <c r="Y433" s="9">
        <f t="shared" ref="Y433:Y496" si="1553">CTFREEZE11516RSG</f>
        <v>97831.132907000007</v>
      </c>
      <c r="Z433" s="9">
        <f t="shared" si="1436"/>
        <v>97831.132907000007</v>
      </c>
      <c r="AA433" s="9"/>
      <c r="AB433" s="9"/>
      <c r="AC433" s="9">
        <f t="shared" si="1546"/>
        <v>323983.97532899998</v>
      </c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>
        <f>VLOOKUP(A433,[6]COFA!$A$1:$C$327,3,FALSE)</f>
        <v>693.23</v>
      </c>
      <c r="AX433" s="9">
        <f t="shared" si="1547"/>
        <v>693.23</v>
      </c>
      <c r="AY433" s="10">
        <f t="shared" si="1548"/>
        <v>3013149.3090789998</v>
      </c>
      <c r="AZ433" s="10">
        <f t="shared" si="1431"/>
        <v>6890301.937128</v>
      </c>
      <c r="BA433" s="26">
        <f>VLOOKUP(A433,[7]Sheet1!$A$1:$P$742,16,FALSE)</f>
        <v>6890301.937128</v>
      </c>
      <c r="BB433" s="26" t="b">
        <f t="shared" si="1438"/>
        <v>1</v>
      </c>
      <c r="BC433" s="9"/>
      <c r="BD433" s="9">
        <f t="shared" si="1549"/>
        <v>3877152.6280490002</v>
      </c>
      <c r="BE433" s="9"/>
      <c r="BF433" s="9"/>
      <c r="BG433" s="9"/>
      <c r="BH433" s="9"/>
      <c r="BI433" s="9">
        <f t="shared" si="1550"/>
        <v>3013149.3090789998</v>
      </c>
      <c r="BJ433" s="9"/>
      <c r="BK433" s="9"/>
      <c r="BL433" s="9"/>
    </row>
    <row r="434" spans="1:64" s="11" customFormat="1" x14ac:dyDescent="0.25">
      <c r="A434" s="8" t="s">
        <v>871</v>
      </c>
      <c r="B434" s="8" t="s">
        <v>872</v>
      </c>
      <c r="C434" s="8" t="s">
        <v>862</v>
      </c>
      <c r="D434" s="8" t="s">
        <v>862</v>
      </c>
      <c r="E434" s="8"/>
      <c r="F434" s="37">
        <f>VLOOKUP(A434,[1]Sheet1!$A$6:$C$740,3,FALSE)</f>
        <v>4846981.3629660001</v>
      </c>
      <c r="G434" s="8"/>
      <c r="H434" s="9"/>
      <c r="I434" s="9">
        <f t="shared" si="1542"/>
        <v>2168943.6590749999</v>
      </c>
      <c r="J434" s="9"/>
      <c r="K434" s="9">
        <f t="shared" si="1552"/>
        <v>41575.158087999996</v>
      </c>
      <c r="L434" s="9">
        <f t="shared" si="1362"/>
        <v>41575.158087999996</v>
      </c>
      <c r="M434" s="9"/>
      <c r="N434" s="9"/>
      <c r="O434" s="9"/>
      <c r="P434" s="9"/>
      <c r="Q434" s="9">
        <f t="shared" si="1543"/>
        <v>27763.535776000001</v>
      </c>
      <c r="R434" s="9"/>
      <c r="S434" s="9"/>
      <c r="T434" s="10">
        <f t="shared" si="1544"/>
        <v>2238282.3529389999</v>
      </c>
      <c r="U434" s="9"/>
      <c r="V434" s="9"/>
      <c r="W434" s="9">
        <f t="shared" si="1545"/>
        <v>1574276.2624260001</v>
      </c>
      <c r="X434" s="9"/>
      <c r="Y434" s="9">
        <f t="shared" si="1553"/>
        <v>57763.198044999997</v>
      </c>
      <c r="Z434" s="9">
        <f t="shared" si="1436"/>
        <v>57763.198044999997</v>
      </c>
      <c r="AA434" s="9"/>
      <c r="AB434" s="9"/>
      <c r="AC434" s="9">
        <f t="shared" si="1546"/>
        <v>37872.102502000002</v>
      </c>
      <c r="AD434" s="9"/>
      <c r="AE434" s="9"/>
      <c r="AF434" s="9">
        <f>RURAL1516RSG</f>
        <v>30925.235293999998</v>
      </c>
      <c r="AG434" s="9">
        <f>CTFREEZE21516RSG</f>
        <v>42925</v>
      </c>
      <c r="AH434" s="9">
        <f t="shared" ref="AH434:AH435" si="1554">AG434</f>
        <v>42925</v>
      </c>
      <c r="AI434" s="9"/>
      <c r="AJ434" s="9"/>
      <c r="AK434" s="9">
        <f>VLOOKUP(A434,[2]CTF1516!$A$1:$C$235,3,FALSE)</f>
        <v>43559</v>
      </c>
      <c r="AL434" s="9">
        <f t="shared" ref="AL434:AL435" si="1555">AK434</f>
        <v>43559</v>
      </c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>
        <f>VLOOKUP(A434,[6]COFA!$A$1:$C$327,3,FALSE)</f>
        <v>693.23</v>
      </c>
      <c r="AX434" s="9">
        <f t="shared" si="1547"/>
        <v>693.23</v>
      </c>
      <c r="AY434" s="10">
        <f t="shared" si="1548"/>
        <v>1757088.7929730001</v>
      </c>
      <c r="AZ434" s="10">
        <f t="shared" si="1431"/>
        <v>3995371.145912</v>
      </c>
      <c r="BA434" s="26">
        <f>VLOOKUP(A434,[7]Sheet1!$A$1:$P$742,16,FALSE)</f>
        <v>3995371.145912</v>
      </c>
      <c r="BB434" s="26" t="b">
        <f t="shared" si="1438"/>
        <v>1</v>
      </c>
      <c r="BC434" s="9"/>
      <c r="BD434" s="9">
        <f t="shared" si="1549"/>
        <v>2238282.3529389999</v>
      </c>
      <c r="BE434" s="9"/>
      <c r="BF434" s="9"/>
      <c r="BG434" s="9"/>
      <c r="BH434" s="9"/>
      <c r="BI434" s="9">
        <f t="shared" si="1550"/>
        <v>1757088.7929730001</v>
      </c>
      <c r="BJ434" s="9"/>
      <c r="BK434" s="9"/>
      <c r="BL434" s="9"/>
    </row>
    <row r="435" spans="1:64" s="11" customFormat="1" x14ac:dyDescent="0.25">
      <c r="A435" s="8" t="s">
        <v>873</v>
      </c>
      <c r="B435" s="8" t="s">
        <v>874</v>
      </c>
      <c r="C435" s="8" t="s">
        <v>862</v>
      </c>
      <c r="D435" s="8" t="s">
        <v>862</v>
      </c>
      <c r="E435" s="8"/>
      <c r="F435" s="37">
        <f>VLOOKUP(A435,[1]Sheet1!$A$6:$C$740,3,FALSE)</f>
        <v>7239685.936334</v>
      </c>
      <c r="G435" s="8"/>
      <c r="H435" s="9"/>
      <c r="I435" s="9">
        <f t="shared" si="1542"/>
        <v>3253268.67502</v>
      </c>
      <c r="J435" s="9"/>
      <c r="K435" s="9">
        <f t="shared" si="1552"/>
        <v>77131.908809999994</v>
      </c>
      <c r="L435" s="9">
        <f t="shared" ref="L435:L498" si="1556">K435</f>
        <v>77131.908809999994</v>
      </c>
      <c r="M435" s="9"/>
      <c r="N435" s="9"/>
      <c r="O435" s="9"/>
      <c r="P435" s="9"/>
      <c r="Q435" s="9">
        <f t="shared" si="1543"/>
        <v>29497.25216</v>
      </c>
      <c r="R435" s="9"/>
      <c r="S435" s="9"/>
      <c r="T435" s="10">
        <f t="shared" si="1544"/>
        <v>3359897.8359900001</v>
      </c>
      <c r="U435" s="9"/>
      <c r="V435" s="9"/>
      <c r="W435" s="9">
        <f t="shared" si="1545"/>
        <v>2361307.8324779999</v>
      </c>
      <c r="X435" s="9"/>
      <c r="Y435" s="9">
        <f t="shared" si="1553"/>
        <v>107164.612934</v>
      </c>
      <c r="Z435" s="9">
        <f t="shared" si="1436"/>
        <v>107164.612934</v>
      </c>
      <c r="AA435" s="9"/>
      <c r="AB435" s="9"/>
      <c r="AC435" s="9">
        <f t="shared" si="1546"/>
        <v>40237.056488000002</v>
      </c>
      <c r="AD435" s="9"/>
      <c r="AE435" s="9"/>
      <c r="AF435" s="9"/>
      <c r="AG435" s="9">
        <f>CTFREEZE21516RSG</f>
        <v>76748</v>
      </c>
      <c r="AH435" s="9">
        <f t="shared" si="1554"/>
        <v>76748</v>
      </c>
      <c r="AI435" s="9"/>
      <c r="AJ435" s="9"/>
      <c r="AK435" s="9">
        <f>VLOOKUP(A435,[2]CTF1516!$A$1:$C$235,3,FALSE)</f>
        <v>78367</v>
      </c>
      <c r="AL435" s="9">
        <f t="shared" si="1555"/>
        <v>78367</v>
      </c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>
        <f>VLOOKUP(A435,[6]COFA!$A$1:$C$327,3,FALSE)</f>
        <v>693.23</v>
      </c>
      <c r="AX435" s="9">
        <f t="shared" si="1547"/>
        <v>693.23</v>
      </c>
      <c r="AY435" s="10">
        <f t="shared" si="1548"/>
        <v>2664517.7318999995</v>
      </c>
      <c r="AZ435" s="10">
        <f t="shared" si="1431"/>
        <v>6024415.5678899996</v>
      </c>
      <c r="BA435" s="26">
        <f>VLOOKUP(A435,[7]Sheet1!$A$1:$P$742,16,FALSE)</f>
        <v>6024415.5678890003</v>
      </c>
      <c r="BB435" s="26" t="b">
        <f t="shared" si="1438"/>
        <v>1</v>
      </c>
      <c r="BC435" s="9"/>
      <c r="BD435" s="9">
        <f t="shared" si="1549"/>
        <v>3359897.8359900001</v>
      </c>
      <c r="BE435" s="9"/>
      <c r="BF435" s="9"/>
      <c r="BG435" s="9"/>
      <c r="BH435" s="9"/>
      <c r="BI435" s="9">
        <f t="shared" si="1550"/>
        <v>2664517.7318999995</v>
      </c>
      <c r="BJ435" s="9"/>
      <c r="BK435" s="9"/>
      <c r="BL435" s="9"/>
    </row>
    <row r="436" spans="1:64" s="11" customFormat="1" x14ac:dyDescent="0.25">
      <c r="A436" s="8" t="s">
        <v>875</v>
      </c>
      <c r="B436" s="8" t="s">
        <v>876</v>
      </c>
      <c r="C436" s="8" t="s">
        <v>862</v>
      </c>
      <c r="D436" s="8" t="s">
        <v>862</v>
      </c>
      <c r="E436" s="8"/>
      <c r="F436" s="37">
        <f>VLOOKUP(A436,[1]Sheet1!$A$6:$C$740,3,FALSE)</f>
        <v>5346848.9087460004</v>
      </c>
      <c r="G436" s="8"/>
      <c r="H436" s="9"/>
      <c r="I436" s="9">
        <f t="shared" si="1542"/>
        <v>2309830.6972110001</v>
      </c>
      <c r="J436" s="9"/>
      <c r="K436" s="9">
        <f t="shared" si="1552"/>
        <v>71953.173037</v>
      </c>
      <c r="L436" s="9">
        <f t="shared" si="1556"/>
        <v>71953.173037</v>
      </c>
      <c r="M436" s="9"/>
      <c r="N436" s="9"/>
      <c r="O436" s="9"/>
      <c r="P436" s="9"/>
      <c r="Q436" s="9">
        <f t="shared" si="1543"/>
        <v>20829.915427</v>
      </c>
      <c r="R436" s="9"/>
      <c r="S436" s="9"/>
      <c r="T436" s="10">
        <f t="shared" si="1544"/>
        <v>2402613.7856749999</v>
      </c>
      <c r="U436" s="9"/>
      <c r="V436" s="9"/>
      <c r="W436" s="9">
        <f t="shared" si="1545"/>
        <v>1676535.774282</v>
      </c>
      <c r="X436" s="9"/>
      <c r="Y436" s="9">
        <f t="shared" si="1553"/>
        <v>99969.442695999998</v>
      </c>
      <c r="Z436" s="9">
        <f t="shared" si="1436"/>
        <v>99969.442695999998</v>
      </c>
      <c r="AA436" s="9"/>
      <c r="AB436" s="9"/>
      <c r="AC436" s="9">
        <f t="shared" si="1546"/>
        <v>28413.985110000001</v>
      </c>
      <c r="AD436" s="9"/>
      <c r="AE436" s="9"/>
      <c r="AF436" s="9">
        <f>RURAL1516RSG</f>
        <v>25002.411765000001</v>
      </c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>
        <f>VLOOKUP(A436,[6]COFA!$A$1:$C$327,3,FALSE)</f>
        <v>693.23</v>
      </c>
      <c r="AX436" s="9">
        <f t="shared" si="1547"/>
        <v>693.23</v>
      </c>
      <c r="AY436" s="10">
        <f t="shared" si="1548"/>
        <v>1805612.432088</v>
      </c>
      <c r="AZ436" s="10">
        <f t="shared" si="1431"/>
        <v>4208226.2177630002</v>
      </c>
      <c r="BA436" s="26">
        <f>VLOOKUP(A436,[7]Sheet1!$A$1:$P$742,16,FALSE)</f>
        <v>4208226.2177640004</v>
      </c>
      <c r="BB436" s="26" t="b">
        <f t="shared" si="1438"/>
        <v>1</v>
      </c>
      <c r="BC436" s="9"/>
      <c r="BD436" s="9">
        <f t="shared" si="1549"/>
        <v>2402613.7856749999</v>
      </c>
      <c r="BE436" s="9"/>
      <c r="BF436" s="9"/>
      <c r="BG436" s="9"/>
      <c r="BH436" s="9"/>
      <c r="BI436" s="9">
        <f t="shared" si="1550"/>
        <v>1805612.432088</v>
      </c>
      <c r="BJ436" s="9"/>
      <c r="BK436" s="9"/>
      <c r="BL436" s="9"/>
    </row>
    <row r="437" spans="1:64" s="11" customFormat="1" x14ac:dyDescent="0.25">
      <c r="A437" s="8" t="s">
        <v>877</v>
      </c>
      <c r="B437" s="8" t="s">
        <v>878</v>
      </c>
      <c r="C437" s="8" t="s">
        <v>862</v>
      </c>
      <c r="D437" s="8" t="s">
        <v>862</v>
      </c>
      <c r="E437" s="8"/>
      <c r="F437" s="37">
        <f>VLOOKUP(A437,[1]Sheet1!$A$6:$C$740,3,FALSE)</f>
        <v>7445896.4734699996</v>
      </c>
      <c r="G437" s="8"/>
      <c r="H437" s="9"/>
      <c r="I437" s="9">
        <f t="shared" si="1542"/>
        <v>3238127.8512329999</v>
      </c>
      <c r="J437" s="9"/>
      <c r="K437" s="9">
        <f t="shared" si="1552"/>
        <v>47383.958852999996</v>
      </c>
      <c r="L437" s="9">
        <f t="shared" si="1556"/>
        <v>47383.958852999996</v>
      </c>
      <c r="M437" s="9"/>
      <c r="N437" s="9"/>
      <c r="O437" s="9"/>
      <c r="P437" s="9"/>
      <c r="Q437" s="9">
        <f t="shared" si="1543"/>
        <v>32386.087695999999</v>
      </c>
      <c r="R437" s="9"/>
      <c r="S437" s="9"/>
      <c r="T437" s="10">
        <f t="shared" si="1544"/>
        <v>3317897.8977819998</v>
      </c>
      <c r="U437" s="9"/>
      <c r="V437" s="9"/>
      <c r="W437" s="9">
        <f t="shared" si="1545"/>
        <v>2350318.2249870002</v>
      </c>
      <c r="X437" s="9"/>
      <c r="Y437" s="9">
        <f t="shared" si="1553"/>
        <v>65833.760477999997</v>
      </c>
      <c r="Z437" s="9">
        <f t="shared" si="1436"/>
        <v>65833.760477999997</v>
      </c>
      <c r="AA437" s="9"/>
      <c r="AB437" s="9"/>
      <c r="AC437" s="9">
        <f t="shared" si="1546"/>
        <v>44177.702824</v>
      </c>
      <c r="AD437" s="9"/>
      <c r="AE437" s="9"/>
      <c r="AF437" s="9">
        <f>RURAL1516RSG</f>
        <v>62297.235293999998</v>
      </c>
      <c r="AG437" s="9"/>
      <c r="AH437" s="9"/>
      <c r="AI437" s="9"/>
      <c r="AJ437" s="9"/>
      <c r="AK437" s="9"/>
      <c r="AL437" s="9"/>
      <c r="AM437" s="9">
        <f>VLOOKUP(A437,[8]esg1516!$A$1:$C$20,3,FALSE)</f>
        <v>28162</v>
      </c>
      <c r="AN437" s="9">
        <f>AM437</f>
        <v>28162</v>
      </c>
      <c r="AO437" s="9"/>
      <c r="AP437" s="9"/>
      <c r="AQ437" s="9"/>
      <c r="AR437" s="9"/>
      <c r="AS437" s="9"/>
      <c r="AT437" s="9"/>
      <c r="AU437" s="9"/>
      <c r="AV437" s="9"/>
      <c r="AW437" s="9">
        <f>VLOOKUP(A437,[6]COFA!$A$1:$C$327,3,FALSE)</f>
        <v>693.23</v>
      </c>
      <c r="AX437" s="9">
        <f t="shared" si="1547"/>
        <v>693.23</v>
      </c>
      <c r="AY437" s="10">
        <f t="shared" si="1548"/>
        <v>2489184.9182890002</v>
      </c>
      <c r="AZ437" s="10">
        <f t="shared" si="1431"/>
        <v>5807082.816071</v>
      </c>
      <c r="BA437" s="26">
        <f>VLOOKUP(A437,[7]Sheet1!$A$1:$P$742,16,FALSE)</f>
        <v>5807082.816071</v>
      </c>
      <c r="BB437" s="26" t="b">
        <f t="shared" si="1438"/>
        <v>1</v>
      </c>
      <c r="BC437" s="9"/>
      <c r="BD437" s="9">
        <f t="shared" si="1549"/>
        <v>3317897.8977819998</v>
      </c>
      <c r="BE437" s="9"/>
      <c r="BF437" s="9"/>
      <c r="BG437" s="9"/>
      <c r="BH437" s="9"/>
      <c r="BI437" s="9">
        <f t="shared" si="1550"/>
        <v>2489184.9182890002</v>
      </c>
      <c r="BJ437" s="9"/>
      <c r="BK437" s="9"/>
      <c r="BL437" s="9"/>
    </row>
    <row r="438" spans="1:64" s="11" customFormat="1" x14ac:dyDescent="0.25">
      <c r="A438" s="8" t="s">
        <v>879</v>
      </c>
      <c r="B438" s="8" t="s">
        <v>880</v>
      </c>
      <c r="C438" s="8" t="s">
        <v>862</v>
      </c>
      <c r="D438" s="8" t="s">
        <v>862</v>
      </c>
      <c r="E438" s="8"/>
      <c r="F438" s="37">
        <f>VLOOKUP(A438,[1]Sheet1!$A$6:$C$740,3,FALSE)</f>
        <v>5113187.1024940005</v>
      </c>
      <c r="G438" s="8"/>
      <c r="H438" s="9"/>
      <c r="I438" s="9">
        <f t="shared" si="1542"/>
        <v>2756020.5167169999</v>
      </c>
      <c r="J438" s="9"/>
      <c r="K438" s="9">
        <f t="shared" si="1552"/>
        <v>45156.733065</v>
      </c>
      <c r="L438" s="9">
        <f t="shared" si="1556"/>
        <v>45156.733065</v>
      </c>
      <c r="M438" s="9"/>
      <c r="N438" s="9"/>
      <c r="O438" s="9"/>
      <c r="P438" s="9"/>
      <c r="Q438" s="9">
        <f t="shared" si="1543"/>
        <v>39196.019396999996</v>
      </c>
      <c r="R438" s="9"/>
      <c r="S438" s="9"/>
      <c r="T438" s="10">
        <f t="shared" si="1544"/>
        <v>2840373.2691789996</v>
      </c>
      <c r="U438" s="9"/>
      <c r="V438" s="9"/>
      <c r="W438" s="9">
        <f t="shared" si="1545"/>
        <v>2000392.061855</v>
      </c>
      <c r="X438" s="9"/>
      <c r="Y438" s="9">
        <f t="shared" si="1553"/>
        <v>62739.324034999998</v>
      </c>
      <c r="Z438" s="9">
        <f t="shared" si="1436"/>
        <v>62739.324034999998</v>
      </c>
      <c r="AA438" s="9"/>
      <c r="AB438" s="9"/>
      <c r="AC438" s="9">
        <f t="shared" si="1546"/>
        <v>53467.097138999998</v>
      </c>
      <c r="AD438" s="9"/>
      <c r="AE438" s="9"/>
      <c r="AF438" s="9"/>
      <c r="AG438" s="9"/>
      <c r="AH438" s="9"/>
      <c r="AI438" s="9">
        <f t="shared" ref="AI438:AI466" si="1557">ESG1415RSG</f>
        <v>1175118</v>
      </c>
      <c r="AJ438" s="9"/>
      <c r="AK438" s="9">
        <f>VLOOKUP(A438,[2]CTF1516!$A$1:$C$235,3,FALSE)</f>
        <v>47141</v>
      </c>
      <c r="AL438" s="9">
        <f t="shared" ref="AL438:AL439" si="1558">AK438</f>
        <v>47141</v>
      </c>
      <c r="AM438" s="9">
        <f>VLOOKUP(A438,[8]esg1516!$A$1:$C$20,3,FALSE)</f>
        <v>141038</v>
      </c>
      <c r="AN438" s="9">
        <f>AM438</f>
        <v>141038</v>
      </c>
      <c r="AO438" s="9"/>
      <c r="AP438" s="9"/>
      <c r="AQ438" s="9"/>
      <c r="AR438" s="9"/>
      <c r="AS438" s="9"/>
      <c r="AT438" s="9"/>
      <c r="AU438" s="9"/>
      <c r="AV438" s="9"/>
      <c r="AW438" s="9">
        <f>VLOOKUP(A438,[6]COFA!$A$1:$C$327,3,FALSE)</f>
        <v>693.23</v>
      </c>
      <c r="AX438" s="9">
        <f t="shared" si="1547"/>
        <v>693.23</v>
      </c>
      <c r="AY438" s="10">
        <f t="shared" si="1548"/>
        <v>3480588.713029</v>
      </c>
      <c r="AZ438" s="10">
        <f t="shared" si="1431"/>
        <v>6320961.9822079996</v>
      </c>
      <c r="BA438" s="26">
        <f>VLOOKUP(A438,[7]Sheet1!$A$1:$P$742,16,FALSE)</f>
        <v>6320961.9822079996</v>
      </c>
      <c r="BB438" s="26" t="b">
        <f t="shared" si="1438"/>
        <v>1</v>
      </c>
      <c r="BC438" s="9"/>
      <c r="BD438" s="9">
        <f t="shared" si="1549"/>
        <v>2840373.2691789996</v>
      </c>
      <c r="BE438" s="9"/>
      <c r="BF438" s="9"/>
      <c r="BG438" s="9"/>
      <c r="BH438" s="9"/>
      <c r="BI438" s="9">
        <f t="shared" si="1550"/>
        <v>3480588.713029</v>
      </c>
      <c r="BJ438" s="9"/>
      <c r="BK438" s="9"/>
      <c r="BL438" s="9"/>
    </row>
    <row r="439" spans="1:64" s="11" customFormat="1" x14ac:dyDescent="0.25">
      <c r="A439" s="8" t="s">
        <v>881</v>
      </c>
      <c r="B439" s="8" t="s">
        <v>882</v>
      </c>
      <c r="C439" s="8" t="s">
        <v>862</v>
      </c>
      <c r="D439" s="8" t="s">
        <v>862</v>
      </c>
      <c r="E439" s="8"/>
      <c r="F439" s="37">
        <f>VLOOKUP(A439,[1]Sheet1!$A$6:$C$740,3,FALSE)</f>
        <v>7138630.3184669996</v>
      </c>
      <c r="G439" s="8"/>
      <c r="H439" s="9"/>
      <c r="I439" s="9">
        <f t="shared" si="1542"/>
        <v>2929814.3013869999</v>
      </c>
      <c r="J439" s="9"/>
      <c r="K439" s="9">
        <f t="shared" si="1552"/>
        <v>69619.691229000004</v>
      </c>
      <c r="L439" s="9">
        <f t="shared" si="1556"/>
        <v>69619.691229000004</v>
      </c>
      <c r="M439" s="9"/>
      <c r="N439" s="9"/>
      <c r="O439" s="9"/>
      <c r="P439" s="9"/>
      <c r="Q439" s="9">
        <f t="shared" si="1543"/>
        <v>27639.847128000001</v>
      </c>
      <c r="R439" s="9"/>
      <c r="S439" s="9"/>
      <c r="T439" s="10">
        <f t="shared" si="1544"/>
        <v>3027073.8397440002</v>
      </c>
      <c r="U439" s="9"/>
      <c r="V439" s="9"/>
      <c r="W439" s="9">
        <f t="shared" si="1545"/>
        <v>2126536.1544499998</v>
      </c>
      <c r="X439" s="9"/>
      <c r="Y439" s="9">
        <f t="shared" si="1553"/>
        <v>96727.377529999998</v>
      </c>
      <c r="Z439" s="9">
        <f t="shared" si="1436"/>
        <v>96727.377529999998</v>
      </c>
      <c r="AA439" s="9"/>
      <c r="AB439" s="9"/>
      <c r="AC439" s="9">
        <f t="shared" si="1546"/>
        <v>37703.379426</v>
      </c>
      <c r="AD439" s="9"/>
      <c r="AE439" s="9"/>
      <c r="AF439" s="9">
        <f>RURAL1516RSG</f>
        <v>35157.647059000003</v>
      </c>
      <c r="AG439" s="9">
        <f>CTFREEZE21516RSG</f>
        <v>137341</v>
      </c>
      <c r="AH439" s="9">
        <f t="shared" ref="AH439" si="1559">AG439</f>
        <v>137341</v>
      </c>
      <c r="AI439" s="9"/>
      <c r="AJ439" s="9"/>
      <c r="AK439" s="9">
        <f>VLOOKUP(A439,[2]CTF1516!$A$1:$C$235,3,FALSE)</f>
        <v>69599</v>
      </c>
      <c r="AL439" s="9">
        <f t="shared" si="1558"/>
        <v>69599</v>
      </c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>
        <f>VLOOKUP(A439,[6]COFA!$A$1:$C$327,3,FALSE)</f>
        <v>693.23</v>
      </c>
      <c r="AX439" s="9">
        <f t="shared" si="1547"/>
        <v>693.23</v>
      </c>
      <c r="AY439" s="10">
        <f t="shared" si="1548"/>
        <v>2468600.1414060001</v>
      </c>
      <c r="AZ439" s="10">
        <f t="shared" si="1431"/>
        <v>5495673.9811500004</v>
      </c>
      <c r="BA439" s="26">
        <f>VLOOKUP(A439,[7]Sheet1!$A$1:$P$742,16,FALSE)</f>
        <v>5495673.9811490001</v>
      </c>
      <c r="BB439" s="26" t="b">
        <f t="shared" si="1438"/>
        <v>1</v>
      </c>
      <c r="BC439" s="9"/>
      <c r="BD439" s="9">
        <f t="shared" si="1549"/>
        <v>3027073.8397440002</v>
      </c>
      <c r="BE439" s="9"/>
      <c r="BF439" s="9"/>
      <c r="BG439" s="9"/>
      <c r="BH439" s="9"/>
      <c r="BI439" s="9">
        <f t="shared" si="1550"/>
        <v>2468600.1414060001</v>
      </c>
      <c r="BJ439" s="9"/>
      <c r="BK439" s="9"/>
      <c r="BL439" s="9"/>
    </row>
    <row r="440" spans="1:64" s="11" customFormat="1" x14ac:dyDescent="0.25">
      <c r="A440" s="8" t="s">
        <v>883</v>
      </c>
      <c r="B440" s="8" t="s">
        <v>884</v>
      </c>
      <c r="C440" s="8" t="s">
        <v>862</v>
      </c>
      <c r="D440" s="8" t="s">
        <v>862</v>
      </c>
      <c r="E440" s="8"/>
      <c r="F440" s="37">
        <f>VLOOKUP(A440,[1]Sheet1!$A$6:$C$740,3,FALSE)</f>
        <v>4559547.0691189999</v>
      </c>
      <c r="G440" s="8"/>
      <c r="H440" s="9"/>
      <c r="I440" s="9">
        <f t="shared" si="1542"/>
        <v>2226413.3629569998</v>
      </c>
      <c r="J440" s="9"/>
      <c r="K440" s="9">
        <f t="shared" si="1552"/>
        <v>41629.531285999998</v>
      </c>
      <c r="L440" s="9">
        <f t="shared" si="1556"/>
        <v>41629.531285999998</v>
      </c>
      <c r="M440" s="9"/>
      <c r="N440" s="9"/>
      <c r="O440" s="9"/>
      <c r="P440" s="9"/>
      <c r="Q440" s="9">
        <f t="shared" si="1543"/>
        <v>20829.915427</v>
      </c>
      <c r="R440" s="9"/>
      <c r="S440" s="9"/>
      <c r="T440" s="10">
        <f t="shared" si="1544"/>
        <v>2288872.8096699994</v>
      </c>
      <c r="U440" s="9"/>
      <c r="V440" s="9"/>
      <c r="W440" s="9">
        <f t="shared" si="1545"/>
        <v>1615989.2826100001</v>
      </c>
      <c r="X440" s="9"/>
      <c r="Y440" s="9">
        <f t="shared" si="1553"/>
        <v>57838.742430999999</v>
      </c>
      <c r="Z440" s="9">
        <f t="shared" si="1436"/>
        <v>57838.742430999999</v>
      </c>
      <c r="AA440" s="9"/>
      <c r="AB440" s="9"/>
      <c r="AC440" s="9">
        <f t="shared" si="1546"/>
        <v>28413.985110000001</v>
      </c>
      <c r="AD440" s="9"/>
      <c r="AE440" s="9"/>
      <c r="AF440" s="9">
        <f>RURAL1516RSG</f>
        <v>9258.0588239999997</v>
      </c>
      <c r="AG440" s="9"/>
      <c r="AH440" s="9"/>
      <c r="AI440" s="9"/>
      <c r="AJ440" s="9"/>
      <c r="AK440" s="9"/>
      <c r="AL440" s="9"/>
      <c r="AM440" s="9">
        <f>VLOOKUP(A440,[8]esg1516!$A$1:$C$20,3,FALSE)</f>
        <v>51645</v>
      </c>
      <c r="AN440" s="9">
        <f>AM440</f>
        <v>51645</v>
      </c>
      <c r="AO440" s="9"/>
      <c r="AP440" s="9"/>
      <c r="AQ440" s="9"/>
      <c r="AR440" s="9"/>
      <c r="AS440" s="9"/>
      <c r="AT440" s="9"/>
      <c r="AU440" s="9"/>
      <c r="AV440" s="9"/>
      <c r="AW440" s="9">
        <f>VLOOKUP(A440,[6]COFA!$A$1:$C$327,3,FALSE)</f>
        <v>693.23</v>
      </c>
      <c r="AX440" s="9">
        <f t="shared" si="1547"/>
        <v>693.23</v>
      </c>
      <c r="AY440" s="10">
        <f t="shared" si="1548"/>
        <v>1754580.2401510002</v>
      </c>
      <c r="AZ440" s="10">
        <f t="shared" si="1431"/>
        <v>4043453.0498209996</v>
      </c>
      <c r="BA440" s="26">
        <f>VLOOKUP(A440,[7]Sheet1!$A$1:$P$742,16,FALSE)</f>
        <v>4043453.0498210001</v>
      </c>
      <c r="BB440" s="26" t="b">
        <f t="shared" si="1438"/>
        <v>1</v>
      </c>
      <c r="BC440" s="9"/>
      <c r="BD440" s="9">
        <f t="shared" si="1549"/>
        <v>2288872.8096699994</v>
      </c>
      <c r="BE440" s="9"/>
      <c r="BF440" s="9"/>
      <c r="BG440" s="9"/>
      <c r="BH440" s="9"/>
      <c r="BI440" s="9">
        <f t="shared" si="1550"/>
        <v>1754580.2401510002</v>
      </c>
      <c r="BJ440" s="9"/>
      <c r="BK440" s="9"/>
      <c r="BL440" s="9"/>
    </row>
    <row r="441" spans="1:64" s="11" customFormat="1" x14ac:dyDescent="0.25">
      <c r="A441" s="8" t="s">
        <v>885</v>
      </c>
      <c r="B441" s="8" t="s">
        <v>886</v>
      </c>
      <c r="C441" s="8" t="s">
        <v>862</v>
      </c>
      <c r="D441" s="8" t="s">
        <v>862</v>
      </c>
      <c r="E441" s="8"/>
      <c r="F441" s="37">
        <f>VLOOKUP(A441,[1]Sheet1!$A$6:$C$740,3,FALSE)</f>
        <v>4187406.1555340001</v>
      </c>
      <c r="G441" s="8"/>
      <c r="H441" s="9"/>
      <c r="I441" s="9">
        <f t="shared" si="1542"/>
        <v>1467248.975047</v>
      </c>
      <c r="J441" s="9"/>
      <c r="K441" s="9">
        <f t="shared" si="1552"/>
        <v>37290.052043000003</v>
      </c>
      <c r="L441" s="9">
        <f t="shared" si="1556"/>
        <v>37290.052043000003</v>
      </c>
      <c r="M441" s="9"/>
      <c r="N441" s="9"/>
      <c r="O441" s="9"/>
      <c r="P441" s="9"/>
      <c r="Q441" s="9">
        <f t="shared" si="1543"/>
        <v>52609.596698000001</v>
      </c>
      <c r="R441" s="9"/>
      <c r="S441" s="9"/>
      <c r="T441" s="10">
        <f t="shared" si="1544"/>
        <v>1557148.6237880001</v>
      </c>
      <c r="U441" s="9"/>
      <c r="V441" s="9"/>
      <c r="W441" s="9">
        <f t="shared" si="1545"/>
        <v>1064967.8348350001</v>
      </c>
      <c r="X441" s="9"/>
      <c r="Y441" s="9">
        <f t="shared" si="1553"/>
        <v>51809.608438000003</v>
      </c>
      <c r="Z441" s="9">
        <f t="shared" si="1436"/>
        <v>51809.608438000003</v>
      </c>
      <c r="AA441" s="9"/>
      <c r="AB441" s="9"/>
      <c r="AC441" s="9">
        <f t="shared" si="1546"/>
        <v>71764.491915000006</v>
      </c>
      <c r="AD441" s="9"/>
      <c r="AE441" s="9"/>
      <c r="AF441" s="9">
        <f>RURAL1516RSG</f>
        <v>129671.176471</v>
      </c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>
        <f>VLOOKUP(A441,[6]COFA!$A$1:$C$327,3,FALSE)</f>
        <v>693.23</v>
      </c>
      <c r="AX441" s="9">
        <f t="shared" si="1547"/>
        <v>693.23</v>
      </c>
      <c r="AY441" s="10">
        <f t="shared" si="1548"/>
        <v>1189235.1651880001</v>
      </c>
      <c r="AZ441" s="10">
        <f t="shared" si="1431"/>
        <v>2746383.7889760002</v>
      </c>
      <c r="BA441" s="26">
        <f>VLOOKUP(A441,[7]Sheet1!$A$1:$P$742,16,FALSE)</f>
        <v>2746383.7889749999</v>
      </c>
      <c r="BB441" s="26" t="b">
        <f t="shared" si="1438"/>
        <v>1</v>
      </c>
      <c r="BC441" s="9"/>
      <c r="BD441" s="9">
        <f t="shared" si="1549"/>
        <v>1557148.6237880001</v>
      </c>
      <c r="BE441" s="9"/>
      <c r="BF441" s="9"/>
      <c r="BG441" s="9"/>
      <c r="BH441" s="9"/>
      <c r="BI441" s="9">
        <f t="shared" si="1550"/>
        <v>1189235.1651880001</v>
      </c>
      <c r="BJ441" s="9"/>
      <c r="BK441" s="9"/>
      <c r="BL441" s="9"/>
    </row>
    <row r="442" spans="1:64" s="11" customFormat="1" x14ac:dyDescent="0.25">
      <c r="A442" s="8" t="s">
        <v>887</v>
      </c>
      <c r="B442" s="8" t="s">
        <v>888</v>
      </c>
      <c r="C442" s="8" t="s">
        <v>862</v>
      </c>
      <c r="D442" s="8" t="s">
        <v>862</v>
      </c>
      <c r="E442" s="8"/>
      <c r="F442" s="37">
        <f>VLOOKUP(A442,[1]Sheet1!$A$6:$C$740,3,FALSE)</f>
        <v>4334660.9038220001</v>
      </c>
      <c r="G442" s="8"/>
      <c r="H442" s="9"/>
      <c r="I442" s="9">
        <f t="shared" si="1542"/>
        <v>1929133.4433190001</v>
      </c>
      <c r="J442" s="9"/>
      <c r="K442" s="9">
        <f t="shared" si="1552"/>
        <v>84595.149007</v>
      </c>
      <c r="L442" s="9">
        <f t="shared" si="1556"/>
        <v>84595.149007</v>
      </c>
      <c r="M442" s="9"/>
      <c r="N442" s="9"/>
      <c r="O442" s="9"/>
      <c r="P442" s="9"/>
      <c r="Q442" s="9">
        <f t="shared" si="1543"/>
        <v>27639.847128000001</v>
      </c>
      <c r="R442" s="9"/>
      <c r="S442" s="9"/>
      <c r="T442" s="10">
        <f t="shared" si="1544"/>
        <v>2041368.4394540002</v>
      </c>
      <c r="U442" s="9"/>
      <c r="V442" s="9"/>
      <c r="W442" s="9">
        <f t="shared" si="1545"/>
        <v>1400215.710611</v>
      </c>
      <c r="X442" s="9"/>
      <c r="Y442" s="9">
        <f t="shared" si="1553"/>
        <v>117533.80072299999</v>
      </c>
      <c r="Z442" s="9">
        <f t="shared" si="1436"/>
        <v>117533.80072299999</v>
      </c>
      <c r="AA442" s="9"/>
      <c r="AB442" s="9"/>
      <c r="AC442" s="9">
        <f t="shared" si="1546"/>
        <v>37703.379426</v>
      </c>
      <c r="AD442" s="9"/>
      <c r="AE442" s="9"/>
      <c r="AF442" s="9">
        <f>RURAL1516RSG</f>
        <v>82961.470587999996</v>
      </c>
      <c r="AG442" s="9">
        <f t="shared" ref="AG442:AG451" si="1560">CTFREEZE21516RSG</f>
        <v>165696</v>
      </c>
      <c r="AH442" s="9">
        <f t="shared" ref="AH442:AH451" si="1561">AG442</f>
        <v>165696</v>
      </c>
      <c r="AI442" s="9"/>
      <c r="AJ442" s="9"/>
      <c r="AK442" s="9">
        <f>VLOOKUP(A442,[2]CTF1516!$A$1:$C$235,3,FALSE)</f>
        <v>83343</v>
      </c>
      <c r="AL442" s="9">
        <f t="shared" ref="AL442:AL451" si="1562">AK442</f>
        <v>83343</v>
      </c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>
        <f>VLOOKUP(A442,[6]COFA!$A$1:$C$327,3,FALSE)</f>
        <v>693.23</v>
      </c>
      <c r="AX442" s="9">
        <f t="shared" si="1547"/>
        <v>693.23</v>
      </c>
      <c r="AY442" s="10">
        <f t="shared" si="1548"/>
        <v>1805185.1207599998</v>
      </c>
      <c r="AZ442" s="10">
        <f t="shared" si="1431"/>
        <v>3846553.5602139998</v>
      </c>
      <c r="BA442" s="26">
        <f>VLOOKUP(A442,[7]Sheet1!$A$1:$P$742,16,FALSE)</f>
        <v>3846553.560213</v>
      </c>
      <c r="BB442" s="26" t="b">
        <f t="shared" si="1438"/>
        <v>1</v>
      </c>
      <c r="BC442" s="9"/>
      <c r="BD442" s="9">
        <f t="shared" si="1549"/>
        <v>2041368.4394540002</v>
      </c>
      <c r="BE442" s="9"/>
      <c r="BF442" s="9"/>
      <c r="BG442" s="9"/>
      <c r="BH442" s="9"/>
      <c r="BI442" s="9">
        <f t="shared" si="1550"/>
        <v>1805185.1207599998</v>
      </c>
      <c r="BJ442" s="9"/>
      <c r="BK442" s="9"/>
      <c r="BL442" s="9"/>
    </row>
    <row r="443" spans="1:64" s="11" customFormat="1" x14ac:dyDescent="0.25">
      <c r="A443" s="8" t="s">
        <v>889</v>
      </c>
      <c r="B443" s="8" t="s">
        <v>890</v>
      </c>
      <c r="C443" s="8" t="s">
        <v>862</v>
      </c>
      <c r="D443" s="8" t="s">
        <v>862</v>
      </c>
      <c r="E443" s="8"/>
      <c r="F443" s="37">
        <f>VLOOKUP(A443,[1]Sheet1!$A$6:$C$740,3,FALSE)</f>
        <v>5475150.5102150002</v>
      </c>
      <c r="G443" s="8"/>
      <c r="H443" s="9"/>
      <c r="I443" s="9">
        <f t="shared" si="1542"/>
        <v>2827443.1530980002</v>
      </c>
      <c r="J443" s="9"/>
      <c r="K443" s="9">
        <f t="shared" si="1552"/>
        <v>64829.038965</v>
      </c>
      <c r="L443" s="9">
        <f t="shared" si="1556"/>
        <v>64829.038965</v>
      </c>
      <c r="M443" s="9"/>
      <c r="N443" s="9"/>
      <c r="O443" s="9"/>
      <c r="P443" s="9"/>
      <c r="Q443" s="9">
        <f t="shared" si="1543"/>
        <v>32386.087695999999</v>
      </c>
      <c r="R443" s="9"/>
      <c r="S443" s="9"/>
      <c r="T443" s="10">
        <f t="shared" si="1544"/>
        <v>2924658.2797590001</v>
      </c>
      <c r="U443" s="9"/>
      <c r="V443" s="9"/>
      <c r="W443" s="9">
        <f t="shared" si="1545"/>
        <v>2052232.4868409999</v>
      </c>
      <c r="X443" s="9"/>
      <c r="Y443" s="9">
        <f t="shared" si="1553"/>
        <v>90071.398138000004</v>
      </c>
      <c r="Z443" s="9">
        <f t="shared" si="1436"/>
        <v>90071.398138000004</v>
      </c>
      <c r="AA443" s="9"/>
      <c r="AB443" s="9"/>
      <c r="AC443" s="9">
        <f t="shared" si="1546"/>
        <v>44177.702824</v>
      </c>
      <c r="AD443" s="9"/>
      <c r="AE443" s="9"/>
      <c r="AF443" s="9"/>
      <c r="AG443" s="9">
        <f t="shared" si="1560"/>
        <v>126575</v>
      </c>
      <c r="AH443" s="9">
        <f t="shared" si="1561"/>
        <v>126575</v>
      </c>
      <c r="AI443" s="9"/>
      <c r="AJ443" s="9"/>
      <c r="AK443" s="9">
        <f>VLOOKUP(A443,[2]CTF1516!$A$1:$C$235,3,FALSE)</f>
        <v>64054</v>
      </c>
      <c r="AL443" s="9">
        <f t="shared" si="1562"/>
        <v>64054</v>
      </c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>
        <f>VLOOKUP(A443,[6]COFA!$A$1:$C$327,3,FALSE)</f>
        <v>693.23</v>
      </c>
      <c r="AX443" s="9">
        <f t="shared" si="1547"/>
        <v>693.23</v>
      </c>
      <c r="AY443" s="10">
        <f t="shared" si="1548"/>
        <v>2377803.8178029996</v>
      </c>
      <c r="AZ443" s="10">
        <f t="shared" si="1431"/>
        <v>5302462.0975620002</v>
      </c>
      <c r="BA443" s="26">
        <f>VLOOKUP(A443,[7]Sheet1!$A$1:$P$742,16,FALSE)</f>
        <v>5302462.0975620002</v>
      </c>
      <c r="BB443" s="26" t="b">
        <f t="shared" si="1438"/>
        <v>1</v>
      </c>
      <c r="BC443" s="9"/>
      <c r="BD443" s="9">
        <f t="shared" si="1549"/>
        <v>2924658.2797590001</v>
      </c>
      <c r="BE443" s="9"/>
      <c r="BF443" s="9"/>
      <c r="BG443" s="9"/>
      <c r="BH443" s="9"/>
      <c r="BI443" s="9">
        <f t="shared" si="1550"/>
        <v>2377803.8178029996</v>
      </c>
      <c r="BJ443" s="9"/>
      <c r="BK443" s="9"/>
      <c r="BL443" s="9"/>
    </row>
    <row r="444" spans="1:64" s="11" customFormat="1" x14ac:dyDescent="0.25">
      <c r="A444" s="8" t="s">
        <v>891</v>
      </c>
      <c r="B444" s="8" t="s">
        <v>892</v>
      </c>
      <c r="C444" s="8" t="s">
        <v>862</v>
      </c>
      <c r="D444" s="8" t="s">
        <v>862</v>
      </c>
      <c r="E444" s="8"/>
      <c r="F444" s="37">
        <f>VLOOKUP(A444,[1]Sheet1!$A$6:$C$740,3,FALSE)</f>
        <v>4501516.0910750004</v>
      </c>
      <c r="G444" s="8"/>
      <c r="H444" s="9"/>
      <c r="I444" s="9">
        <f t="shared" si="1542"/>
        <v>2597830.5495930002</v>
      </c>
      <c r="J444" s="9"/>
      <c r="K444" s="9">
        <f t="shared" si="1552"/>
        <v>37406.684627000002</v>
      </c>
      <c r="L444" s="9">
        <f t="shared" si="1556"/>
        <v>37406.684627000002</v>
      </c>
      <c r="M444" s="9"/>
      <c r="N444" s="9"/>
      <c r="O444" s="9"/>
      <c r="P444" s="9"/>
      <c r="Q444" s="9">
        <f t="shared" si="1543"/>
        <v>20829.915427</v>
      </c>
      <c r="R444" s="9"/>
      <c r="S444" s="9"/>
      <c r="T444" s="10">
        <f t="shared" si="1544"/>
        <v>2656067.1496469998</v>
      </c>
      <c r="U444" s="9"/>
      <c r="V444" s="9"/>
      <c r="W444" s="9">
        <f t="shared" si="1545"/>
        <v>1885573.6297790001</v>
      </c>
      <c r="X444" s="9"/>
      <c r="Y444" s="9">
        <f t="shared" si="1553"/>
        <v>51971.654028999998</v>
      </c>
      <c r="Z444" s="9">
        <f t="shared" si="1436"/>
        <v>51971.654028999998</v>
      </c>
      <c r="AA444" s="9"/>
      <c r="AB444" s="9"/>
      <c r="AC444" s="9">
        <f t="shared" si="1546"/>
        <v>28413.985110000001</v>
      </c>
      <c r="AD444" s="9"/>
      <c r="AE444" s="9"/>
      <c r="AF444" s="9"/>
      <c r="AG444" s="9">
        <f t="shared" si="1560"/>
        <v>72836</v>
      </c>
      <c r="AH444" s="9">
        <f t="shared" si="1561"/>
        <v>72836</v>
      </c>
      <c r="AI444" s="9">
        <f t="shared" si="1557"/>
        <v>1063734</v>
      </c>
      <c r="AJ444" s="9"/>
      <c r="AK444" s="9">
        <f>VLOOKUP(A444,[2]CTF1516!$A$1:$C$235,3,FALSE)</f>
        <v>37002</v>
      </c>
      <c r="AL444" s="9">
        <f t="shared" si="1562"/>
        <v>37002</v>
      </c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>
        <f>VLOOKUP(A444,[6]COFA!$A$1:$C$327,3,FALSE)</f>
        <v>693.23</v>
      </c>
      <c r="AX444" s="9">
        <f t="shared" si="1547"/>
        <v>693.23</v>
      </c>
      <c r="AY444" s="10">
        <f t="shared" si="1548"/>
        <v>3140224.4989180001</v>
      </c>
      <c r="AZ444" s="10">
        <f t="shared" si="1431"/>
        <v>5796291.6485649999</v>
      </c>
      <c r="BA444" s="26">
        <f>VLOOKUP(A444,[7]Sheet1!$A$1:$P$742,16,FALSE)</f>
        <v>5796291.6485649999</v>
      </c>
      <c r="BB444" s="26" t="b">
        <f t="shared" si="1438"/>
        <v>1</v>
      </c>
      <c r="BC444" s="9"/>
      <c r="BD444" s="9">
        <f t="shared" si="1549"/>
        <v>2656067.1496469998</v>
      </c>
      <c r="BE444" s="9"/>
      <c r="BF444" s="9"/>
      <c r="BG444" s="9"/>
      <c r="BH444" s="9"/>
      <c r="BI444" s="9">
        <f t="shared" si="1550"/>
        <v>3140224.4989180001</v>
      </c>
      <c r="BJ444" s="9"/>
      <c r="BK444" s="9"/>
      <c r="BL444" s="9"/>
    </row>
    <row r="445" spans="1:64" s="11" customFormat="1" x14ac:dyDescent="0.25">
      <c r="A445" s="8" t="s">
        <v>893</v>
      </c>
      <c r="B445" s="8" t="s">
        <v>894</v>
      </c>
      <c r="C445" s="8" t="s">
        <v>862</v>
      </c>
      <c r="D445" s="8" t="s">
        <v>862</v>
      </c>
      <c r="E445" s="8"/>
      <c r="F445" s="37">
        <f>VLOOKUP(A445,[1]Sheet1!$A$6:$C$740,3,FALSE)</f>
        <v>5786045.5423140004</v>
      </c>
      <c r="G445" s="8"/>
      <c r="H445" s="9"/>
      <c r="I445" s="9">
        <f t="shared" si="1542"/>
        <v>2979510.7638739999</v>
      </c>
      <c r="J445" s="9"/>
      <c r="K445" s="9">
        <f t="shared" si="1552"/>
        <v>47088.019236</v>
      </c>
      <c r="L445" s="9">
        <f t="shared" si="1556"/>
        <v>47088.019236</v>
      </c>
      <c r="M445" s="9"/>
      <c r="N445" s="9"/>
      <c r="O445" s="9"/>
      <c r="P445" s="9"/>
      <c r="Q445" s="9">
        <f t="shared" si="1543"/>
        <v>35275.338294000001</v>
      </c>
      <c r="R445" s="9"/>
      <c r="S445" s="9"/>
      <c r="T445" s="10">
        <f t="shared" si="1544"/>
        <v>3061874.1214039996</v>
      </c>
      <c r="U445" s="9"/>
      <c r="V445" s="9"/>
      <c r="W445" s="9">
        <f t="shared" si="1545"/>
        <v>2162607.151912</v>
      </c>
      <c r="X445" s="9"/>
      <c r="Y445" s="9">
        <f t="shared" si="1553"/>
        <v>65422.591417000003</v>
      </c>
      <c r="Z445" s="9">
        <f t="shared" si="1436"/>
        <v>65422.591417000003</v>
      </c>
      <c r="AA445" s="9"/>
      <c r="AB445" s="9"/>
      <c r="AC445" s="9">
        <f t="shared" si="1546"/>
        <v>48118.915345000001</v>
      </c>
      <c r="AD445" s="9"/>
      <c r="AE445" s="9"/>
      <c r="AF445" s="9"/>
      <c r="AG445" s="9">
        <f t="shared" si="1560"/>
        <v>47903</v>
      </c>
      <c r="AH445" s="9">
        <f t="shared" si="1561"/>
        <v>47903</v>
      </c>
      <c r="AI445" s="9">
        <f t="shared" si="1557"/>
        <v>38689</v>
      </c>
      <c r="AJ445" s="9"/>
      <c r="AK445" s="9">
        <f>VLOOKUP(A445,[2]CTF1516!$A$1:$C$235,3,FALSE)</f>
        <v>48044</v>
      </c>
      <c r="AL445" s="9">
        <f t="shared" si="1562"/>
        <v>48044</v>
      </c>
      <c r="AM445" s="9">
        <f>VLOOKUP(A445,[8]esg1516!$A$1:$C$20,3,FALSE)</f>
        <v>160789</v>
      </c>
      <c r="AN445" s="9">
        <f>AM445</f>
        <v>160789</v>
      </c>
      <c r="AO445" s="9"/>
      <c r="AP445" s="9"/>
      <c r="AQ445" s="9"/>
      <c r="AR445" s="9"/>
      <c r="AS445" s="9"/>
      <c r="AT445" s="9"/>
      <c r="AU445" s="9"/>
      <c r="AV445" s="9"/>
      <c r="AW445" s="9">
        <f>VLOOKUP(A445,[6]COFA!$A$1:$C$327,3,FALSE)</f>
        <v>693.23</v>
      </c>
      <c r="AX445" s="9">
        <f t="shared" si="1547"/>
        <v>693.23</v>
      </c>
      <c r="AY445" s="10">
        <f t="shared" si="1548"/>
        <v>2572266.8886740003</v>
      </c>
      <c r="AZ445" s="10">
        <f t="shared" si="1431"/>
        <v>5634141.0100779999</v>
      </c>
      <c r="BA445" s="26">
        <f>VLOOKUP(A445,[7]Sheet1!$A$1:$P$742,16,FALSE)</f>
        <v>5634141.0100769997</v>
      </c>
      <c r="BB445" s="26" t="b">
        <f t="shared" si="1438"/>
        <v>1</v>
      </c>
      <c r="BC445" s="9"/>
      <c r="BD445" s="9">
        <f t="shared" si="1549"/>
        <v>3061874.1214039996</v>
      </c>
      <c r="BE445" s="9"/>
      <c r="BF445" s="9"/>
      <c r="BG445" s="9"/>
      <c r="BH445" s="9"/>
      <c r="BI445" s="9">
        <f t="shared" si="1550"/>
        <v>2572266.8886740003</v>
      </c>
      <c r="BJ445" s="9"/>
      <c r="BK445" s="9"/>
      <c r="BL445" s="9"/>
    </row>
    <row r="446" spans="1:64" s="11" customFormat="1" x14ac:dyDescent="0.25">
      <c r="A446" s="8" t="s">
        <v>895</v>
      </c>
      <c r="B446" s="8" t="s">
        <v>896</v>
      </c>
      <c r="C446" s="8" t="s">
        <v>862</v>
      </c>
      <c r="D446" s="8" t="s">
        <v>862</v>
      </c>
      <c r="E446" s="8"/>
      <c r="F446" s="37">
        <f>VLOOKUP(A446,[1]Sheet1!$A$6:$C$740,3,FALSE)</f>
        <v>5601458.034217</v>
      </c>
      <c r="G446" s="8"/>
      <c r="H446" s="9"/>
      <c r="I446" s="9">
        <f t="shared" si="1542"/>
        <v>2915030.4486779999</v>
      </c>
      <c r="J446" s="9"/>
      <c r="K446" s="9">
        <f t="shared" si="1552"/>
        <v>60953.184621</v>
      </c>
      <c r="L446" s="9">
        <f t="shared" si="1556"/>
        <v>60953.184621</v>
      </c>
      <c r="M446" s="9"/>
      <c r="N446" s="9"/>
      <c r="O446" s="9"/>
      <c r="P446" s="9"/>
      <c r="Q446" s="9">
        <f t="shared" si="1543"/>
        <v>41053.424428999999</v>
      </c>
      <c r="R446" s="9"/>
      <c r="S446" s="9"/>
      <c r="T446" s="10">
        <f t="shared" si="1544"/>
        <v>3017037.057728</v>
      </c>
      <c r="U446" s="9"/>
      <c r="V446" s="9"/>
      <c r="W446" s="9">
        <f t="shared" si="1545"/>
        <v>2115805.6459420002</v>
      </c>
      <c r="X446" s="9"/>
      <c r="Y446" s="9">
        <f t="shared" si="1553"/>
        <v>84686.409784999996</v>
      </c>
      <c r="Z446" s="9">
        <f t="shared" si="1436"/>
        <v>84686.409784999996</v>
      </c>
      <c r="AA446" s="9"/>
      <c r="AB446" s="9"/>
      <c r="AC446" s="9">
        <f t="shared" si="1546"/>
        <v>56000.774201</v>
      </c>
      <c r="AD446" s="9"/>
      <c r="AE446" s="9"/>
      <c r="AF446" s="9"/>
      <c r="AG446" s="9">
        <f t="shared" si="1560"/>
        <v>120905</v>
      </c>
      <c r="AH446" s="9">
        <f t="shared" si="1561"/>
        <v>120905</v>
      </c>
      <c r="AI446" s="9"/>
      <c r="AJ446" s="9"/>
      <c r="AK446" s="9">
        <f>VLOOKUP(A446,[2]CTF1516!$A$1:$C$235,3,FALSE)</f>
        <v>60869</v>
      </c>
      <c r="AL446" s="9">
        <f t="shared" si="1562"/>
        <v>60869</v>
      </c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>
        <f>VLOOKUP(A446,[6]COFA!$A$1:$C$327,3,FALSE)</f>
        <v>693.23</v>
      </c>
      <c r="AX446" s="9">
        <f t="shared" si="1547"/>
        <v>693.23</v>
      </c>
      <c r="AY446" s="10">
        <f t="shared" si="1548"/>
        <v>2438960.0599280004</v>
      </c>
      <c r="AZ446" s="10">
        <f t="shared" si="1431"/>
        <v>5455997.117656</v>
      </c>
      <c r="BA446" s="26">
        <f>VLOOKUP(A446,[7]Sheet1!$A$1:$P$742,16,FALSE)</f>
        <v>5455997.117656</v>
      </c>
      <c r="BB446" s="26" t="b">
        <f t="shared" si="1438"/>
        <v>1</v>
      </c>
      <c r="BC446" s="9"/>
      <c r="BD446" s="9">
        <f t="shared" si="1549"/>
        <v>3017037.057728</v>
      </c>
      <c r="BE446" s="9"/>
      <c r="BF446" s="9"/>
      <c r="BG446" s="9"/>
      <c r="BH446" s="9"/>
      <c r="BI446" s="9">
        <f t="shared" si="1550"/>
        <v>2438960.0599280004</v>
      </c>
      <c r="BJ446" s="9"/>
      <c r="BK446" s="9"/>
      <c r="BL446" s="9"/>
    </row>
    <row r="447" spans="1:64" s="11" customFormat="1" x14ac:dyDescent="0.25">
      <c r="A447" s="8" t="s">
        <v>897</v>
      </c>
      <c r="B447" s="8" t="s">
        <v>898</v>
      </c>
      <c r="C447" s="8" t="s">
        <v>862</v>
      </c>
      <c r="D447" s="8" t="s">
        <v>862</v>
      </c>
      <c r="E447" s="8"/>
      <c r="F447" s="37">
        <f>VLOOKUP(A447,[1]Sheet1!$A$6:$C$740,3,FALSE)</f>
        <v>4363572.3940319996</v>
      </c>
      <c r="G447" s="8"/>
      <c r="H447" s="9"/>
      <c r="I447" s="9">
        <f t="shared" si="1542"/>
        <v>2037428.7521929999</v>
      </c>
      <c r="J447" s="9"/>
      <c r="K447" s="9">
        <f t="shared" si="1552"/>
        <v>57914.511494999999</v>
      </c>
      <c r="L447" s="9">
        <f t="shared" si="1556"/>
        <v>57914.511494999999</v>
      </c>
      <c r="M447" s="9"/>
      <c r="N447" s="9"/>
      <c r="O447" s="9"/>
      <c r="P447" s="9"/>
      <c r="Q447" s="9">
        <f t="shared" si="1543"/>
        <v>53641.442263999998</v>
      </c>
      <c r="R447" s="9"/>
      <c r="S447" s="9"/>
      <c r="T447" s="10">
        <f t="shared" si="1544"/>
        <v>2148984.7059519999</v>
      </c>
      <c r="U447" s="9"/>
      <c r="V447" s="9"/>
      <c r="W447" s="9">
        <f t="shared" si="1545"/>
        <v>1478819.289538</v>
      </c>
      <c r="X447" s="9"/>
      <c r="Y447" s="9">
        <f t="shared" si="1553"/>
        <v>80464.574303000001</v>
      </c>
      <c r="Z447" s="9">
        <f t="shared" si="1436"/>
        <v>80464.574303000001</v>
      </c>
      <c r="AA447" s="9"/>
      <c r="AB447" s="9"/>
      <c r="AC447" s="9">
        <f t="shared" si="1546"/>
        <v>73172.027373000004</v>
      </c>
      <c r="AD447" s="9"/>
      <c r="AE447" s="9"/>
      <c r="AF447" s="9"/>
      <c r="AG447" s="9">
        <f t="shared" si="1560"/>
        <v>115795</v>
      </c>
      <c r="AH447" s="9">
        <f t="shared" si="1561"/>
        <v>115795</v>
      </c>
      <c r="AI447" s="9"/>
      <c r="AJ447" s="9"/>
      <c r="AK447" s="9">
        <f>VLOOKUP(A447,[2]CTF1516!$A$1:$C$235,3,FALSE)</f>
        <v>59089</v>
      </c>
      <c r="AL447" s="9">
        <f t="shared" si="1562"/>
        <v>59089</v>
      </c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>
        <f>VLOOKUP(A447,[6]COFA!$A$1:$C$327,3,FALSE)</f>
        <v>693.23</v>
      </c>
      <c r="AX447" s="9">
        <f t="shared" si="1547"/>
        <v>693.23</v>
      </c>
      <c r="AY447" s="10">
        <f t="shared" si="1548"/>
        <v>1808033.121214</v>
      </c>
      <c r="AZ447" s="10">
        <f t="shared" si="1431"/>
        <v>3957017.8271659999</v>
      </c>
      <c r="BA447" s="26">
        <f>VLOOKUP(A447,[7]Sheet1!$A$1:$P$742,16,FALSE)</f>
        <v>3957017.8271659999</v>
      </c>
      <c r="BB447" s="26" t="b">
        <f t="shared" si="1438"/>
        <v>1</v>
      </c>
      <c r="BC447" s="9"/>
      <c r="BD447" s="9">
        <f t="shared" si="1549"/>
        <v>2148984.7059519999</v>
      </c>
      <c r="BE447" s="9"/>
      <c r="BF447" s="9"/>
      <c r="BG447" s="9"/>
      <c r="BH447" s="9"/>
      <c r="BI447" s="9">
        <f t="shared" si="1550"/>
        <v>1808033.121214</v>
      </c>
      <c r="BJ447" s="9"/>
      <c r="BK447" s="9"/>
      <c r="BL447" s="9"/>
    </row>
    <row r="448" spans="1:64" s="11" customFormat="1" x14ac:dyDescent="0.25">
      <c r="A448" s="8" t="s">
        <v>899</v>
      </c>
      <c r="B448" s="8" t="s">
        <v>900</v>
      </c>
      <c r="C448" s="8" t="s">
        <v>862</v>
      </c>
      <c r="D448" s="8" t="s">
        <v>862</v>
      </c>
      <c r="E448" s="8"/>
      <c r="F448" s="37">
        <f>VLOOKUP(A448,[1]Sheet1!$A$6:$C$740,3,FALSE)</f>
        <v>4333280.6328530004</v>
      </c>
      <c r="G448" s="8"/>
      <c r="H448" s="9"/>
      <c r="I448" s="9">
        <f t="shared" si="1542"/>
        <v>2440598.6823249999</v>
      </c>
      <c r="J448" s="9"/>
      <c r="K448" s="9">
        <f t="shared" si="1552"/>
        <v>58532.124608999999</v>
      </c>
      <c r="L448" s="9">
        <f t="shared" si="1556"/>
        <v>58532.124608999999</v>
      </c>
      <c r="M448" s="9"/>
      <c r="N448" s="9"/>
      <c r="O448" s="9"/>
      <c r="P448" s="9"/>
      <c r="Q448" s="9">
        <f t="shared" si="1543"/>
        <v>43942.259964999997</v>
      </c>
      <c r="R448" s="9"/>
      <c r="S448" s="9"/>
      <c r="T448" s="10">
        <f t="shared" si="1544"/>
        <v>2543073.0668990002</v>
      </c>
      <c r="U448" s="9"/>
      <c r="V448" s="9"/>
      <c r="W448" s="9">
        <f t="shared" si="1545"/>
        <v>1771450.6117370001</v>
      </c>
      <c r="X448" s="9"/>
      <c r="Y448" s="9">
        <f t="shared" si="1553"/>
        <v>81322.666257000004</v>
      </c>
      <c r="Z448" s="9">
        <f t="shared" si="1436"/>
        <v>81322.666257000004</v>
      </c>
      <c r="AA448" s="9"/>
      <c r="AB448" s="9"/>
      <c r="AC448" s="9">
        <f t="shared" si="1546"/>
        <v>59941.420536999998</v>
      </c>
      <c r="AD448" s="9"/>
      <c r="AE448" s="9"/>
      <c r="AF448" s="9"/>
      <c r="AG448" s="9">
        <f t="shared" si="1560"/>
        <v>58038</v>
      </c>
      <c r="AH448" s="9">
        <f t="shared" si="1561"/>
        <v>58038</v>
      </c>
      <c r="AI448" s="9"/>
      <c r="AJ448" s="9"/>
      <c r="AK448" s="9">
        <f>VLOOKUP(A448,[2]CTF1516!$A$1:$C$235,3,FALSE)</f>
        <v>58206</v>
      </c>
      <c r="AL448" s="9">
        <f t="shared" si="1562"/>
        <v>58206</v>
      </c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>
        <f>VLOOKUP(A448,[6]COFA!$A$1:$C$327,3,FALSE)</f>
        <v>693.23</v>
      </c>
      <c r="AX448" s="9">
        <f t="shared" si="1547"/>
        <v>693.23</v>
      </c>
      <c r="AY448" s="10">
        <f t="shared" si="1548"/>
        <v>2029651.9285310002</v>
      </c>
      <c r="AZ448" s="10">
        <f t="shared" si="1431"/>
        <v>4572724.9954300001</v>
      </c>
      <c r="BA448" s="26">
        <f>VLOOKUP(A448,[7]Sheet1!$A$1:$P$742,16,FALSE)</f>
        <v>4572724.9954310004</v>
      </c>
      <c r="BB448" s="26" t="b">
        <f t="shared" si="1438"/>
        <v>1</v>
      </c>
      <c r="BC448" s="9"/>
      <c r="BD448" s="9">
        <f t="shared" si="1549"/>
        <v>2543073.0668990002</v>
      </c>
      <c r="BE448" s="9"/>
      <c r="BF448" s="9"/>
      <c r="BG448" s="9"/>
      <c r="BH448" s="9"/>
      <c r="BI448" s="9">
        <f t="shared" si="1550"/>
        <v>2029651.9285310002</v>
      </c>
      <c r="BJ448" s="9"/>
      <c r="BK448" s="9"/>
      <c r="BL448" s="9"/>
    </row>
    <row r="449" spans="1:64" s="11" customFormat="1" x14ac:dyDescent="0.25">
      <c r="A449" s="8" t="s">
        <v>901</v>
      </c>
      <c r="B449" s="8" t="s">
        <v>902</v>
      </c>
      <c r="C449" s="8" t="s">
        <v>862</v>
      </c>
      <c r="D449" s="8" t="s">
        <v>862</v>
      </c>
      <c r="E449" s="8"/>
      <c r="F449" s="37">
        <f>VLOOKUP(A449,[1]Sheet1!$A$6:$C$740,3,FALSE)</f>
        <v>4536004.3006149996</v>
      </c>
      <c r="G449" s="8"/>
      <c r="H449" s="9"/>
      <c r="I449" s="9">
        <f t="shared" si="1542"/>
        <v>2214381.8850779999</v>
      </c>
      <c r="J449" s="9"/>
      <c r="K449" s="9">
        <f t="shared" si="1552"/>
        <v>49664.312651</v>
      </c>
      <c r="L449" s="9">
        <f t="shared" si="1556"/>
        <v>49664.312651</v>
      </c>
      <c r="M449" s="9"/>
      <c r="N449" s="9"/>
      <c r="O449" s="9"/>
      <c r="P449" s="9"/>
      <c r="Q449" s="9">
        <f t="shared" si="1543"/>
        <v>26608.001561000001</v>
      </c>
      <c r="R449" s="9"/>
      <c r="S449" s="9"/>
      <c r="T449" s="10">
        <f t="shared" si="1544"/>
        <v>2290654.1992899999</v>
      </c>
      <c r="U449" s="9"/>
      <c r="V449" s="9"/>
      <c r="W449" s="9">
        <f t="shared" si="1545"/>
        <v>1607256.520029</v>
      </c>
      <c r="X449" s="9"/>
      <c r="Y449" s="9">
        <f t="shared" si="1553"/>
        <v>69002.011282000007</v>
      </c>
      <c r="Z449" s="9">
        <f t="shared" si="1436"/>
        <v>69002.011282000007</v>
      </c>
      <c r="AA449" s="9"/>
      <c r="AB449" s="9"/>
      <c r="AC449" s="9">
        <f t="shared" si="1546"/>
        <v>36295.843967000001</v>
      </c>
      <c r="AD449" s="9"/>
      <c r="AE449" s="9"/>
      <c r="AF449" s="9"/>
      <c r="AG449" s="9">
        <f t="shared" si="1560"/>
        <v>98913</v>
      </c>
      <c r="AH449" s="9">
        <f t="shared" si="1561"/>
        <v>98913</v>
      </c>
      <c r="AI449" s="9"/>
      <c r="AJ449" s="9"/>
      <c r="AK449" s="9">
        <f>VLOOKUP(A449,[2]CTF1516!$A$1:$C$235,3,FALSE)</f>
        <v>50014</v>
      </c>
      <c r="AL449" s="9">
        <f t="shared" si="1562"/>
        <v>50014</v>
      </c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>
        <f>VLOOKUP(A449,[6]COFA!$A$1:$C$327,3,FALSE)</f>
        <v>693.23</v>
      </c>
      <c r="AX449" s="9">
        <f t="shared" si="1547"/>
        <v>693.23</v>
      </c>
      <c r="AY449" s="10">
        <f t="shared" si="1548"/>
        <v>1862174.605278</v>
      </c>
      <c r="AZ449" s="10">
        <f t="shared" si="1431"/>
        <v>4152828.8045680001</v>
      </c>
      <c r="BA449" s="26">
        <f>VLOOKUP(A449,[7]Sheet1!$A$1:$P$742,16,FALSE)</f>
        <v>4152828.8045680001</v>
      </c>
      <c r="BB449" s="26" t="b">
        <f t="shared" si="1438"/>
        <v>1</v>
      </c>
      <c r="BC449" s="9"/>
      <c r="BD449" s="9">
        <f t="shared" si="1549"/>
        <v>2290654.1992899999</v>
      </c>
      <c r="BE449" s="9"/>
      <c r="BF449" s="9"/>
      <c r="BG449" s="9"/>
      <c r="BH449" s="9"/>
      <c r="BI449" s="9">
        <f t="shared" si="1550"/>
        <v>1862174.605278</v>
      </c>
      <c r="BJ449" s="9"/>
      <c r="BK449" s="9"/>
      <c r="BL449" s="9"/>
    </row>
    <row r="450" spans="1:64" s="11" customFormat="1" x14ac:dyDescent="0.25">
      <c r="A450" s="8" t="s">
        <v>903</v>
      </c>
      <c r="B450" s="8" t="s">
        <v>904</v>
      </c>
      <c r="C450" s="8" t="s">
        <v>862</v>
      </c>
      <c r="D450" s="8" t="s">
        <v>862</v>
      </c>
      <c r="E450" s="8"/>
      <c r="F450" s="37">
        <f>VLOOKUP(A450,[1]Sheet1!$A$6:$C$740,3,FALSE)</f>
        <v>3304131.9800860002</v>
      </c>
      <c r="G450" s="8"/>
      <c r="H450" s="9"/>
      <c r="I450" s="9">
        <f t="shared" si="1542"/>
        <v>1403168.8330300001</v>
      </c>
      <c r="J450" s="9"/>
      <c r="K450" s="9">
        <f t="shared" si="1552"/>
        <v>58801.500222000002</v>
      </c>
      <c r="L450" s="9">
        <f t="shared" si="1556"/>
        <v>58801.500222000002</v>
      </c>
      <c r="M450" s="9"/>
      <c r="N450" s="9"/>
      <c r="O450" s="9"/>
      <c r="P450" s="9"/>
      <c r="Q450" s="9">
        <f t="shared" si="1543"/>
        <v>58387.682831999999</v>
      </c>
      <c r="R450" s="9"/>
      <c r="S450" s="9"/>
      <c r="T450" s="10">
        <f t="shared" si="1544"/>
        <v>1520358.0160840002</v>
      </c>
      <c r="U450" s="9"/>
      <c r="V450" s="9"/>
      <c r="W450" s="9">
        <f t="shared" si="1545"/>
        <v>1018456.785068</v>
      </c>
      <c r="X450" s="9"/>
      <c r="Y450" s="9">
        <f t="shared" si="1553"/>
        <v>81696.928138000003</v>
      </c>
      <c r="Z450" s="9">
        <f t="shared" si="1436"/>
        <v>81696.928138000003</v>
      </c>
      <c r="AA450" s="9"/>
      <c r="AB450" s="9"/>
      <c r="AC450" s="9">
        <f t="shared" si="1546"/>
        <v>79646.350770999998</v>
      </c>
      <c r="AD450" s="9"/>
      <c r="AE450" s="9"/>
      <c r="AF450" s="9">
        <f>RURAL1516RSG</f>
        <v>76768.764706000002</v>
      </c>
      <c r="AG450" s="9">
        <f t="shared" si="1560"/>
        <v>114081</v>
      </c>
      <c r="AH450" s="9">
        <f t="shared" si="1561"/>
        <v>114081</v>
      </c>
      <c r="AI450" s="9"/>
      <c r="AJ450" s="9"/>
      <c r="AK450" s="9">
        <f>VLOOKUP(A450,[2]CTF1516!$A$1:$C$235,3,FALSE)</f>
        <v>57488</v>
      </c>
      <c r="AL450" s="9">
        <f t="shared" si="1562"/>
        <v>57488</v>
      </c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>
        <f>VLOOKUP(A450,[6]COFA!$A$1:$C$327,3,FALSE)</f>
        <v>693.23</v>
      </c>
      <c r="AX450" s="9">
        <f t="shared" si="1547"/>
        <v>693.23</v>
      </c>
      <c r="AY450" s="10">
        <f t="shared" si="1548"/>
        <v>1352062.2939769998</v>
      </c>
      <c r="AZ450" s="10">
        <f t="shared" si="1431"/>
        <v>2872420.3100610003</v>
      </c>
      <c r="BA450" s="26">
        <f>VLOOKUP(A450,[7]Sheet1!$A$1:$P$742,16,FALSE)</f>
        <v>2872420.3100609998</v>
      </c>
      <c r="BB450" s="26" t="b">
        <f t="shared" si="1438"/>
        <v>1</v>
      </c>
      <c r="BC450" s="9"/>
      <c r="BD450" s="9">
        <f t="shared" si="1549"/>
        <v>1520358.0160840002</v>
      </c>
      <c r="BE450" s="9"/>
      <c r="BF450" s="9"/>
      <c r="BG450" s="9"/>
      <c r="BH450" s="9"/>
      <c r="BI450" s="9">
        <f t="shared" si="1550"/>
        <v>1352062.2939769998</v>
      </c>
      <c r="BJ450" s="9"/>
      <c r="BK450" s="9"/>
      <c r="BL450" s="9"/>
    </row>
    <row r="451" spans="1:64" s="11" customFormat="1" x14ac:dyDescent="0.25">
      <c r="A451" s="8" t="s">
        <v>905</v>
      </c>
      <c r="B451" s="8" t="s">
        <v>906</v>
      </c>
      <c r="C451" s="8" t="s">
        <v>862</v>
      </c>
      <c r="D451" s="8" t="s">
        <v>862</v>
      </c>
      <c r="E451" s="8"/>
      <c r="F451" s="37">
        <f>VLOOKUP(A451,[1]Sheet1!$A$6:$C$740,3,FALSE)</f>
        <v>4742754.9188649999</v>
      </c>
      <c r="G451" s="8"/>
      <c r="H451" s="9"/>
      <c r="I451" s="9">
        <f t="shared" si="1542"/>
        <v>2307730.9918570002</v>
      </c>
      <c r="J451" s="9"/>
      <c r="K451" s="9">
        <f t="shared" si="1552"/>
        <v>72124.593880999993</v>
      </c>
      <c r="L451" s="9">
        <f t="shared" si="1556"/>
        <v>72124.593880999993</v>
      </c>
      <c r="M451" s="9"/>
      <c r="N451" s="9"/>
      <c r="O451" s="9"/>
      <c r="P451" s="9"/>
      <c r="Q451" s="9">
        <f t="shared" si="1543"/>
        <v>41053.424428999999</v>
      </c>
      <c r="R451" s="9"/>
      <c r="S451" s="9"/>
      <c r="T451" s="10">
        <f t="shared" si="1544"/>
        <v>2420909.0101669999</v>
      </c>
      <c r="U451" s="9"/>
      <c r="V451" s="9"/>
      <c r="W451" s="9">
        <f t="shared" si="1545"/>
        <v>1675011.753</v>
      </c>
      <c r="X451" s="9"/>
      <c r="Y451" s="9">
        <f t="shared" si="1553"/>
        <v>100207.609348</v>
      </c>
      <c r="Z451" s="9">
        <f t="shared" si="1436"/>
        <v>100207.609348</v>
      </c>
      <c r="AA451" s="9"/>
      <c r="AB451" s="9"/>
      <c r="AC451" s="9">
        <f t="shared" si="1546"/>
        <v>56000.774201</v>
      </c>
      <c r="AD451" s="9"/>
      <c r="AE451" s="9"/>
      <c r="AF451" s="9">
        <f>RURAL1516RSG</f>
        <v>43168.411764999997</v>
      </c>
      <c r="AG451" s="9">
        <f t="shared" si="1560"/>
        <v>141981</v>
      </c>
      <c r="AH451" s="9">
        <f t="shared" si="1561"/>
        <v>141981</v>
      </c>
      <c r="AI451" s="9"/>
      <c r="AJ451" s="9"/>
      <c r="AK451" s="9">
        <f>VLOOKUP(A451,[2]CTF1516!$A$1:$C$235,3,FALSE)</f>
        <v>73172</v>
      </c>
      <c r="AL451" s="9">
        <f t="shared" si="1562"/>
        <v>73172</v>
      </c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>
        <f>VLOOKUP(A451,[6]COFA!$A$1:$C$327,3,FALSE)</f>
        <v>693.23</v>
      </c>
      <c r="AX451" s="9">
        <f t="shared" si="1547"/>
        <v>693.23</v>
      </c>
      <c r="AY451" s="10">
        <f t="shared" si="1548"/>
        <v>2047066.3665490001</v>
      </c>
      <c r="AZ451" s="10">
        <f t="shared" ref="AZ451:AZ514" si="1563">T451+AY451</f>
        <v>4467975.376716</v>
      </c>
      <c r="BA451" s="26">
        <f>VLOOKUP(A451,[7]Sheet1!$A$1:$P$742,16,FALSE)</f>
        <v>4467975.376716</v>
      </c>
      <c r="BB451" s="26" t="b">
        <f t="shared" si="1438"/>
        <v>1</v>
      </c>
      <c r="BC451" s="9"/>
      <c r="BD451" s="9">
        <f t="shared" si="1549"/>
        <v>2420909.0101669999</v>
      </c>
      <c r="BE451" s="9"/>
      <c r="BF451" s="9"/>
      <c r="BG451" s="9"/>
      <c r="BH451" s="9"/>
      <c r="BI451" s="9">
        <f t="shared" si="1550"/>
        <v>2047066.3665490001</v>
      </c>
      <c r="BJ451" s="9"/>
      <c r="BK451" s="9"/>
      <c r="BL451" s="9"/>
    </row>
    <row r="452" spans="1:64" s="11" customFormat="1" x14ac:dyDescent="0.25">
      <c r="A452" s="8" t="s">
        <v>907</v>
      </c>
      <c r="B452" s="8" t="s">
        <v>908</v>
      </c>
      <c r="C452" s="8" t="s">
        <v>862</v>
      </c>
      <c r="D452" s="8" t="s">
        <v>862</v>
      </c>
      <c r="E452" s="8"/>
      <c r="F452" s="37">
        <f>VLOOKUP(A452,[1]Sheet1!$A$6:$C$740,3,FALSE)</f>
        <v>7152114.5528180003</v>
      </c>
      <c r="G452" s="8"/>
      <c r="H452" s="9"/>
      <c r="I452" s="9">
        <f t="shared" si="1542"/>
        <v>3490729.5985670001</v>
      </c>
      <c r="J452" s="9"/>
      <c r="K452" s="9">
        <f t="shared" si="1552"/>
        <v>49151.710369</v>
      </c>
      <c r="L452" s="9">
        <f t="shared" si="1556"/>
        <v>49151.710369</v>
      </c>
      <c r="M452" s="9"/>
      <c r="N452" s="9"/>
      <c r="O452" s="9"/>
      <c r="P452" s="9"/>
      <c r="Q452" s="9">
        <f t="shared" si="1543"/>
        <v>208617.92232899999</v>
      </c>
      <c r="R452" s="9"/>
      <c r="S452" s="9"/>
      <c r="T452" s="10">
        <f t="shared" si="1544"/>
        <v>3748499.2312650005</v>
      </c>
      <c r="U452" s="9"/>
      <c r="V452" s="9"/>
      <c r="W452" s="9">
        <f t="shared" si="1545"/>
        <v>2533663.2063159999</v>
      </c>
      <c r="X452" s="9"/>
      <c r="Y452" s="9">
        <f t="shared" si="1553"/>
        <v>68289.818027000001</v>
      </c>
      <c r="Z452" s="9">
        <f t="shared" ref="Z452:Z515" si="1564">Y452</f>
        <v>68289.818027000001</v>
      </c>
      <c r="AA452" s="9"/>
      <c r="AB452" s="9"/>
      <c r="AC452" s="9">
        <f t="shared" si="1546"/>
        <v>284574.68104499998</v>
      </c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>
        <f>VLOOKUP(A452,[6]COFA!$A$1:$C$327,3,FALSE)</f>
        <v>693.23</v>
      </c>
      <c r="AX452" s="9">
        <f t="shared" si="1547"/>
        <v>693.23</v>
      </c>
      <c r="AY452" s="10">
        <f t="shared" si="1548"/>
        <v>2887220.9353879998</v>
      </c>
      <c r="AZ452" s="10">
        <f t="shared" si="1563"/>
        <v>6635720.1666529998</v>
      </c>
      <c r="BA452" s="26">
        <f>VLOOKUP(A452,[7]Sheet1!$A$1:$P$742,16,FALSE)</f>
        <v>6635720.1666540001</v>
      </c>
      <c r="BB452" s="26" t="b">
        <f t="shared" ref="BB452:BB515" si="1565">ROUND(AZ452,0)=ROUND(BA452,0)</f>
        <v>1</v>
      </c>
      <c r="BC452" s="9"/>
      <c r="BD452" s="9">
        <f t="shared" si="1549"/>
        <v>3748499.2312650005</v>
      </c>
      <c r="BE452" s="9"/>
      <c r="BF452" s="9"/>
      <c r="BG452" s="9"/>
      <c r="BH452" s="9"/>
      <c r="BI452" s="9">
        <f t="shared" si="1550"/>
        <v>2887220.9353879998</v>
      </c>
      <c r="BJ452" s="9"/>
      <c r="BK452" s="9"/>
      <c r="BL452" s="9"/>
    </row>
    <row r="453" spans="1:64" s="11" customFormat="1" x14ac:dyDescent="0.25">
      <c r="A453" s="8" t="s">
        <v>909</v>
      </c>
      <c r="B453" s="8" t="s">
        <v>910</v>
      </c>
      <c r="C453" s="8" t="s">
        <v>862</v>
      </c>
      <c r="D453" s="8" t="s">
        <v>862</v>
      </c>
      <c r="E453" s="8"/>
      <c r="F453" s="37">
        <f>VLOOKUP(A453,[1]Sheet1!$A$6:$C$740,3,FALSE)</f>
        <v>5631067.1913909996</v>
      </c>
      <c r="G453" s="8"/>
      <c r="H453" s="9"/>
      <c r="I453" s="9">
        <f t="shared" si="1542"/>
        <v>2605995.8776290002</v>
      </c>
      <c r="J453" s="9"/>
      <c r="K453" s="9">
        <f t="shared" si="1552"/>
        <v>59443.186966000001</v>
      </c>
      <c r="L453" s="9">
        <f t="shared" si="1556"/>
        <v>59443.186966000001</v>
      </c>
      <c r="M453" s="9"/>
      <c r="N453" s="9"/>
      <c r="O453" s="9"/>
      <c r="P453" s="9"/>
      <c r="Q453" s="9">
        <f t="shared" si="1543"/>
        <v>49018.890343999999</v>
      </c>
      <c r="R453" s="9"/>
      <c r="S453" s="9"/>
      <c r="T453" s="10">
        <f t="shared" si="1544"/>
        <v>2714457.9549390003</v>
      </c>
      <c r="U453" s="9"/>
      <c r="V453" s="9"/>
      <c r="W453" s="9">
        <f t="shared" si="1545"/>
        <v>1891500.2392829999</v>
      </c>
      <c r="X453" s="9"/>
      <c r="Y453" s="9">
        <f t="shared" si="1553"/>
        <v>82588.467225</v>
      </c>
      <c r="Z453" s="9">
        <f t="shared" si="1564"/>
        <v>82588.467225</v>
      </c>
      <c r="AA453" s="9"/>
      <c r="AB453" s="9"/>
      <c r="AC453" s="9">
        <f t="shared" si="1546"/>
        <v>66866.427051000006</v>
      </c>
      <c r="AD453" s="9"/>
      <c r="AE453" s="9"/>
      <c r="AF453" s="9">
        <f t="shared" ref="AF453:AF458" si="1566">RURAL1516RSG</f>
        <v>59357.705882000002</v>
      </c>
      <c r="AG453" s="9">
        <f>CTFREEZE21516RSG</f>
        <v>115888</v>
      </c>
      <c r="AH453" s="9">
        <f t="shared" ref="AH453" si="1567">AG453</f>
        <v>115888</v>
      </c>
      <c r="AI453" s="9"/>
      <c r="AJ453" s="9"/>
      <c r="AK453" s="9">
        <f>VLOOKUP(A453,[2]CTF1516!$A$1:$C$235,3,FALSE)</f>
        <v>58174</v>
      </c>
      <c r="AL453" s="9">
        <f t="shared" ref="AL453:AL457" si="1568">AK453</f>
        <v>58174</v>
      </c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>
        <f>VLOOKUP(A453,[6]COFA!$A$1:$C$327,3,FALSE)</f>
        <v>693.23</v>
      </c>
      <c r="AX453" s="9">
        <f t="shared" si="1547"/>
        <v>693.23</v>
      </c>
      <c r="AY453" s="10">
        <f t="shared" si="1548"/>
        <v>2215710.3635589997</v>
      </c>
      <c r="AZ453" s="10">
        <f t="shared" si="1563"/>
        <v>4930168.3184980005</v>
      </c>
      <c r="BA453" s="26">
        <f>VLOOKUP(A453,[7]Sheet1!$A$1:$P$742,16,FALSE)</f>
        <v>4930168.3184979996</v>
      </c>
      <c r="BB453" s="26" t="b">
        <f t="shared" si="1565"/>
        <v>1</v>
      </c>
      <c r="BC453" s="9"/>
      <c r="BD453" s="9">
        <f t="shared" si="1549"/>
        <v>2714457.9549390003</v>
      </c>
      <c r="BE453" s="9"/>
      <c r="BF453" s="9"/>
      <c r="BG453" s="9"/>
      <c r="BH453" s="9"/>
      <c r="BI453" s="9">
        <f t="shared" si="1550"/>
        <v>2215710.3635589997</v>
      </c>
      <c r="BJ453" s="9"/>
      <c r="BK453" s="9"/>
      <c r="BL453" s="9"/>
    </row>
    <row r="454" spans="1:64" s="11" customFormat="1" x14ac:dyDescent="0.25">
      <c r="A454" s="8" t="s">
        <v>911</v>
      </c>
      <c r="B454" s="8" t="s">
        <v>912</v>
      </c>
      <c r="C454" s="8" t="s">
        <v>862</v>
      </c>
      <c r="D454" s="8" t="s">
        <v>862</v>
      </c>
      <c r="E454" s="8"/>
      <c r="F454" s="37">
        <f>VLOOKUP(A454,[1]Sheet1!$A$6:$C$740,3,FALSE)</f>
        <v>3624570.3222019998</v>
      </c>
      <c r="G454" s="8"/>
      <c r="H454" s="9"/>
      <c r="I454" s="9">
        <f t="shared" si="1542"/>
        <v>1661755.4943510001</v>
      </c>
      <c r="J454" s="9"/>
      <c r="K454" s="9">
        <f t="shared" si="1552"/>
        <v>53183.213178999998</v>
      </c>
      <c r="L454" s="9">
        <f t="shared" si="1556"/>
        <v>53183.213178999998</v>
      </c>
      <c r="M454" s="9"/>
      <c r="N454" s="9"/>
      <c r="O454" s="9"/>
      <c r="P454" s="9"/>
      <c r="Q454" s="9">
        <f t="shared" si="1543"/>
        <v>35275.338294000001</v>
      </c>
      <c r="R454" s="9"/>
      <c r="S454" s="9"/>
      <c r="T454" s="10">
        <f t="shared" si="1544"/>
        <v>1750214.0458239999</v>
      </c>
      <c r="U454" s="9"/>
      <c r="V454" s="9"/>
      <c r="W454" s="9">
        <f t="shared" si="1545"/>
        <v>1206145.774127</v>
      </c>
      <c r="X454" s="9"/>
      <c r="Y454" s="9">
        <f t="shared" si="1553"/>
        <v>73891.059393000003</v>
      </c>
      <c r="Z454" s="9">
        <f t="shared" si="1564"/>
        <v>73891.059393000003</v>
      </c>
      <c r="AA454" s="9"/>
      <c r="AB454" s="9"/>
      <c r="AC454" s="9">
        <f t="shared" si="1546"/>
        <v>48118.915345000001</v>
      </c>
      <c r="AD454" s="9"/>
      <c r="AE454" s="9"/>
      <c r="AF454" s="9">
        <f t="shared" si="1566"/>
        <v>78085.352941000005</v>
      </c>
      <c r="AG454" s="9"/>
      <c r="AH454" s="9"/>
      <c r="AI454" s="9"/>
      <c r="AJ454" s="9"/>
      <c r="AK454" s="9">
        <f>VLOOKUP(A454,[2]CTF1516!$A$1:$C$235,3,FALSE)</f>
        <v>57624</v>
      </c>
      <c r="AL454" s="9">
        <f t="shared" si="1568"/>
        <v>57624</v>
      </c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>
        <f>VLOOKUP(A454,[6]COFA!$A$1:$C$327,3,FALSE)</f>
        <v>693.23</v>
      </c>
      <c r="AX454" s="9">
        <f t="shared" si="1547"/>
        <v>693.23</v>
      </c>
      <c r="AY454" s="10">
        <f t="shared" si="1548"/>
        <v>1386472.9788650002</v>
      </c>
      <c r="AZ454" s="10">
        <f t="shared" si="1563"/>
        <v>3136687.0246890001</v>
      </c>
      <c r="BA454" s="26">
        <f>VLOOKUP(A454,[7]Sheet1!$A$1:$P$742,16,FALSE)</f>
        <v>3136687.0246890001</v>
      </c>
      <c r="BB454" s="26" t="b">
        <f t="shared" si="1565"/>
        <v>1</v>
      </c>
      <c r="BC454" s="9"/>
      <c r="BD454" s="9">
        <f t="shared" si="1549"/>
        <v>1750214.0458239999</v>
      </c>
      <c r="BE454" s="9"/>
      <c r="BF454" s="9"/>
      <c r="BG454" s="9"/>
      <c r="BH454" s="9"/>
      <c r="BI454" s="9">
        <f t="shared" si="1550"/>
        <v>1386472.9788650002</v>
      </c>
      <c r="BJ454" s="9"/>
      <c r="BK454" s="9"/>
      <c r="BL454" s="9"/>
    </row>
    <row r="455" spans="1:64" s="11" customFormat="1" x14ac:dyDescent="0.25">
      <c r="A455" s="8" t="s">
        <v>913</v>
      </c>
      <c r="B455" s="8" t="s">
        <v>914</v>
      </c>
      <c r="C455" s="8" t="s">
        <v>862</v>
      </c>
      <c r="D455" s="8" t="s">
        <v>862</v>
      </c>
      <c r="E455" s="8"/>
      <c r="F455" s="37">
        <f>VLOOKUP(A455,[1]Sheet1!$A$6:$C$740,3,FALSE)</f>
        <v>5410562.4643980004</v>
      </c>
      <c r="G455" s="8"/>
      <c r="H455" s="9"/>
      <c r="I455" s="9">
        <f t="shared" si="1542"/>
        <v>2956567.791313</v>
      </c>
      <c r="J455" s="9"/>
      <c r="K455" s="9">
        <f t="shared" si="1552"/>
        <v>76876.230261999997</v>
      </c>
      <c r="L455" s="9">
        <f t="shared" si="1556"/>
        <v>76876.230261999997</v>
      </c>
      <c r="M455" s="9"/>
      <c r="N455" s="9"/>
      <c r="O455" s="9"/>
      <c r="P455" s="9"/>
      <c r="Q455" s="9">
        <f t="shared" si="1543"/>
        <v>46831.510563000003</v>
      </c>
      <c r="R455" s="9"/>
      <c r="S455" s="9"/>
      <c r="T455" s="10">
        <f t="shared" si="1544"/>
        <v>3080275.5321380002</v>
      </c>
      <c r="U455" s="9"/>
      <c r="V455" s="9"/>
      <c r="W455" s="9">
        <f t="shared" si="1545"/>
        <v>2145954.539963</v>
      </c>
      <c r="X455" s="9"/>
      <c r="Y455" s="9">
        <f t="shared" si="1553"/>
        <v>106809.381318</v>
      </c>
      <c r="Z455" s="9">
        <f t="shared" si="1564"/>
        <v>106809.381318</v>
      </c>
      <c r="AA455" s="9"/>
      <c r="AB455" s="9"/>
      <c r="AC455" s="9">
        <f t="shared" si="1546"/>
        <v>63882.633057999999</v>
      </c>
      <c r="AD455" s="9"/>
      <c r="AE455" s="9"/>
      <c r="AF455" s="9">
        <f t="shared" si="1566"/>
        <v>9223.4117650000007</v>
      </c>
      <c r="AG455" s="9">
        <f>CTFREEZE21516RSG</f>
        <v>151550</v>
      </c>
      <c r="AH455" s="9">
        <f t="shared" ref="AH455:AH457" si="1569">AG455</f>
        <v>151550</v>
      </c>
      <c r="AI455" s="9"/>
      <c r="AJ455" s="9"/>
      <c r="AK455" s="9">
        <f>VLOOKUP(A455,[2]CTF1516!$A$1:$C$235,3,FALSE)</f>
        <v>77591</v>
      </c>
      <c r="AL455" s="9">
        <f t="shared" si="1568"/>
        <v>77591</v>
      </c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>
        <f>VLOOKUP(A455,[6]COFA!$A$1:$C$327,3,FALSE)</f>
        <v>693.23</v>
      </c>
      <c r="AX455" s="9">
        <f t="shared" si="1547"/>
        <v>693.23</v>
      </c>
      <c r="AY455" s="10">
        <f t="shared" si="1548"/>
        <v>2546480.784339</v>
      </c>
      <c r="AZ455" s="10">
        <f t="shared" si="1563"/>
        <v>5626756.3164770007</v>
      </c>
      <c r="BA455" s="26">
        <f>VLOOKUP(A455,[7]Sheet1!$A$1:$P$742,16,FALSE)</f>
        <v>5626756.3164790003</v>
      </c>
      <c r="BB455" s="26" t="b">
        <f t="shared" si="1565"/>
        <v>1</v>
      </c>
      <c r="BC455" s="9"/>
      <c r="BD455" s="9">
        <f t="shared" si="1549"/>
        <v>3080275.5321380002</v>
      </c>
      <c r="BE455" s="9"/>
      <c r="BF455" s="9"/>
      <c r="BG455" s="9"/>
      <c r="BH455" s="9"/>
      <c r="BI455" s="9">
        <f t="shared" si="1550"/>
        <v>2546480.784339</v>
      </c>
      <c r="BJ455" s="9"/>
      <c r="BK455" s="9"/>
      <c r="BL455" s="9"/>
    </row>
    <row r="456" spans="1:64" s="11" customFormat="1" x14ac:dyDescent="0.25">
      <c r="A456" s="8" t="s">
        <v>915</v>
      </c>
      <c r="B456" s="8" t="s">
        <v>916</v>
      </c>
      <c r="C456" s="8" t="s">
        <v>862</v>
      </c>
      <c r="D456" s="8" t="s">
        <v>862</v>
      </c>
      <c r="E456" s="8"/>
      <c r="F456" s="37">
        <f>VLOOKUP(A456,[1]Sheet1!$A$6:$C$740,3,FALSE)</f>
        <v>4756294.2808029996</v>
      </c>
      <c r="G456" s="8"/>
      <c r="H456" s="9"/>
      <c r="I456" s="9">
        <f t="shared" si="1542"/>
        <v>1931456.6885249999</v>
      </c>
      <c r="J456" s="9"/>
      <c r="K456" s="9">
        <f t="shared" si="1552"/>
        <v>53455.494229999997</v>
      </c>
      <c r="L456" s="9">
        <f t="shared" si="1556"/>
        <v>53455.494229999997</v>
      </c>
      <c r="M456" s="9"/>
      <c r="N456" s="9"/>
      <c r="O456" s="9"/>
      <c r="P456" s="9"/>
      <c r="Q456" s="9">
        <f t="shared" si="1543"/>
        <v>23719.166024999999</v>
      </c>
      <c r="R456" s="9"/>
      <c r="S456" s="9"/>
      <c r="T456" s="10">
        <f t="shared" si="1544"/>
        <v>2008631.3487799999</v>
      </c>
      <c r="U456" s="9"/>
      <c r="V456" s="9"/>
      <c r="W456" s="9">
        <f t="shared" si="1545"/>
        <v>1401901.9829889999</v>
      </c>
      <c r="X456" s="9"/>
      <c r="Y456" s="9">
        <f t="shared" si="1553"/>
        <v>74269.357996000006</v>
      </c>
      <c r="Z456" s="9">
        <f t="shared" si="1564"/>
        <v>74269.357996000006</v>
      </c>
      <c r="AA456" s="9"/>
      <c r="AB456" s="9"/>
      <c r="AC456" s="9">
        <f t="shared" si="1546"/>
        <v>32355.197630999999</v>
      </c>
      <c r="AD456" s="9"/>
      <c r="AE456" s="9"/>
      <c r="AF456" s="9">
        <f t="shared" si="1566"/>
        <v>89305.529412000004</v>
      </c>
      <c r="AG456" s="9">
        <f>CTFREEZE21516RSG</f>
        <v>107015</v>
      </c>
      <c r="AH456" s="9">
        <f t="shared" si="1569"/>
        <v>107015</v>
      </c>
      <c r="AI456" s="9"/>
      <c r="AJ456" s="9"/>
      <c r="AK456" s="9">
        <f>VLOOKUP(A456,[2]CTF1516!$A$1:$C$235,3,FALSE)</f>
        <v>54171</v>
      </c>
      <c r="AL456" s="9">
        <f t="shared" si="1568"/>
        <v>54171</v>
      </c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>
        <f>VLOOKUP(A456,[6]COFA!$A$1:$C$327,3,FALSE)</f>
        <v>693.23</v>
      </c>
      <c r="AX456" s="9">
        <f t="shared" si="1547"/>
        <v>693.23</v>
      </c>
      <c r="AY456" s="10">
        <f t="shared" si="1548"/>
        <v>1670405.768616</v>
      </c>
      <c r="AZ456" s="10">
        <f t="shared" si="1563"/>
        <v>3679037.1173959998</v>
      </c>
      <c r="BA456" s="26">
        <f>VLOOKUP(A456,[7]Sheet1!$A$1:$P$742,16,FALSE)</f>
        <v>3679037.1173959998</v>
      </c>
      <c r="BB456" s="26" t="b">
        <f t="shared" si="1565"/>
        <v>1</v>
      </c>
      <c r="BC456" s="9"/>
      <c r="BD456" s="9">
        <f t="shared" si="1549"/>
        <v>2008631.3487799999</v>
      </c>
      <c r="BE456" s="9"/>
      <c r="BF456" s="9"/>
      <c r="BG456" s="9"/>
      <c r="BH456" s="9"/>
      <c r="BI456" s="9">
        <f t="shared" si="1550"/>
        <v>1670405.768616</v>
      </c>
      <c r="BJ456" s="9"/>
      <c r="BK456" s="9"/>
      <c r="BL456" s="9"/>
    </row>
    <row r="457" spans="1:64" s="11" customFormat="1" x14ac:dyDescent="0.25">
      <c r="A457" s="8" t="s">
        <v>917</v>
      </c>
      <c r="B457" s="8" t="s">
        <v>918</v>
      </c>
      <c r="C457" s="8" t="s">
        <v>862</v>
      </c>
      <c r="D457" s="8" t="s">
        <v>862</v>
      </c>
      <c r="E457" s="8"/>
      <c r="F457" s="37">
        <f>VLOOKUP(A457,[1]Sheet1!$A$6:$C$740,3,FALSE)</f>
        <v>4633535.5680459999</v>
      </c>
      <c r="G457" s="8"/>
      <c r="H457" s="9"/>
      <c r="I457" s="9">
        <f t="shared" si="1542"/>
        <v>2081190.50355</v>
      </c>
      <c r="J457" s="9"/>
      <c r="K457" s="9">
        <f t="shared" si="1552"/>
        <v>35490.755771999997</v>
      </c>
      <c r="L457" s="9">
        <f t="shared" si="1556"/>
        <v>35490.755771999997</v>
      </c>
      <c r="M457" s="9"/>
      <c r="N457" s="9"/>
      <c r="O457" s="9"/>
      <c r="P457" s="9"/>
      <c r="Q457" s="9">
        <f t="shared" si="1543"/>
        <v>43942.259964999997</v>
      </c>
      <c r="R457" s="9"/>
      <c r="S457" s="9"/>
      <c r="T457" s="10">
        <f t="shared" si="1544"/>
        <v>2160623.5192870004</v>
      </c>
      <c r="U457" s="9"/>
      <c r="V457" s="9"/>
      <c r="W457" s="9">
        <f t="shared" si="1545"/>
        <v>1510582.7178209999</v>
      </c>
      <c r="X457" s="9"/>
      <c r="Y457" s="9">
        <f t="shared" si="1553"/>
        <v>49309.723611000001</v>
      </c>
      <c r="Z457" s="9">
        <f t="shared" si="1564"/>
        <v>49309.723611000001</v>
      </c>
      <c r="AA457" s="9"/>
      <c r="AB457" s="9"/>
      <c r="AC457" s="9">
        <f t="shared" si="1546"/>
        <v>59941.420536999998</v>
      </c>
      <c r="AD457" s="9"/>
      <c r="AE457" s="9"/>
      <c r="AF457" s="9">
        <f t="shared" si="1566"/>
        <v>90684.117647000006</v>
      </c>
      <c r="AG457" s="9">
        <f>CTFREEZE21516RSG</f>
        <v>35181</v>
      </c>
      <c r="AH457" s="9">
        <f t="shared" si="1569"/>
        <v>35181</v>
      </c>
      <c r="AI457" s="9"/>
      <c r="AJ457" s="9"/>
      <c r="AK457" s="9">
        <f>VLOOKUP(A457,[2]CTF1516!$A$1:$C$235,3,FALSE)</f>
        <v>36359</v>
      </c>
      <c r="AL457" s="9">
        <f t="shared" si="1568"/>
        <v>36359</v>
      </c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>
        <f>VLOOKUP(A457,[6]COFA!$A$1:$C$327,3,FALSE)</f>
        <v>693.23</v>
      </c>
      <c r="AX457" s="9">
        <f t="shared" si="1547"/>
        <v>693.23</v>
      </c>
      <c r="AY457" s="10">
        <f t="shared" si="1548"/>
        <v>1692067.0919689999</v>
      </c>
      <c r="AZ457" s="10">
        <f t="shared" si="1563"/>
        <v>3852690.6112560006</v>
      </c>
      <c r="BA457" s="26">
        <f>VLOOKUP(A457,[7]Sheet1!$A$1:$P$742,16,FALSE)</f>
        <v>3852690.6112560001</v>
      </c>
      <c r="BB457" s="26" t="b">
        <f t="shared" si="1565"/>
        <v>1</v>
      </c>
      <c r="BC457" s="9"/>
      <c r="BD457" s="9">
        <f t="shared" si="1549"/>
        <v>2160623.5192870004</v>
      </c>
      <c r="BE457" s="9"/>
      <c r="BF457" s="9"/>
      <c r="BG457" s="9"/>
      <c r="BH457" s="9"/>
      <c r="BI457" s="9">
        <f t="shared" si="1550"/>
        <v>1692067.0919689999</v>
      </c>
      <c r="BJ457" s="9"/>
      <c r="BK457" s="9"/>
      <c r="BL457" s="9"/>
    </row>
    <row r="458" spans="1:64" s="11" customFormat="1" x14ac:dyDescent="0.25">
      <c r="A458" s="8" t="s">
        <v>919</v>
      </c>
      <c r="B458" s="8" t="s">
        <v>920</v>
      </c>
      <c r="C458" s="8" t="s">
        <v>862</v>
      </c>
      <c r="D458" s="8" t="s">
        <v>862</v>
      </c>
      <c r="E458" s="8"/>
      <c r="F458" s="37">
        <f>VLOOKUP(A458,[1]Sheet1!$A$6:$C$740,3,FALSE)</f>
        <v>3540088.4005700001</v>
      </c>
      <c r="G458" s="8"/>
      <c r="H458" s="9"/>
      <c r="I458" s="9">
        <f t="shared" si="1542"/>
        <v>1433390.7970060001</v>
      </c>
      <c r="J458" s="9"/>
      <c r="K458" s="9">
        <f t="shared" si="1552"/>
        <v>41573.497838000003</v>
      </c>
      <c r="L458" s="9">
        <f t="shared" si="1556"/>
        <v>41573.497838000003</v>
      </c>
      <c r="M458" s="9"/>
      <c r="N458" s="9"/>
      <c r="O458" s="9"/>
      <c r="P458" s="9"/>
      <c r="Q458" s="9">
        <f t="shared" si="1543"/>
        <v>20753.128850000001</v>
      </c>
      <c r="R458" s="9"/>
      <c r="S458" s="9"/>
      <c r="T458" s="10">
        <f t="shared" si="1544"/>
        <v>1495717.4236940001</v>
      </c>
      <c r="U458" s="9"/>
      <c r="V458" s="9"/>
      <c r="W458" s="9">
        <f t="shared" si="1545"/>
        <v>1040392.680125</v>
      </c>
      <c r="X458" s="9"/>
      <c r="Y458" s="9">
        <f t="shared" si="1553"/>
        <v>57760.891345999997</v>
      </c>
      <c r="Z458" s="9">
        <f t="shared" si="1564"/>
        <v>57760.891345999997</v>
      </c>
      <c r="AA458" s="9"/>
      <c r="AB458" s="9"/>
      <c r="AC458" s="9">
        <f t="shared" si="1546"/>
        <v>28309.240919</v>
      </c>
      <c r="AD458" s="9"/>
      <c r="AE458" s="9"/>
      <c r="AF458" s="9">
        <f t="shared" si="1566"/>
        <v>88860.588235000003</v>
      </c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>
        <f>VLOOKUP(A458,[6]COFA!$A$1:$C$327,3,FALSE)</f>
        <v>693.23</v>
      </c>
      <c r="AX458" s="9">
        <f t="shared" si="1547"/>
        <v>693.23</v>
      </c>
      <c r="AY458" s="10">
        <f t="shared" si="1548"/>
        <v>1127156.0423899998</v>
      </c>
      <c r="AZ458" s="10">
        <f t="shared" si="1563"/>
        <v>2622873.4660839997</v>
      </c>
      <c r="BA458" s="26">
        <f>VLOOKUP(A458,[7]Sheet1!$A$1:$P$742,16,FALSE)</f>
        <v>2622873.466085</v>
      </c>
      <c r="BB458" s="26" t="b">
        <f t="shared" si="1565"/>
        <v>1</v>
      </c>
      <c r="BC458" s="9"/>
      <c r="BD458" s="9">
        <f t="shared" si="1549"/>
        <v>1495717.4236940001</v>
      </c>
      <c r="BE458" s="9"/>
      <c r="BF458" s="9"/>
      <c r="BG458" s="9"/>
      <c r="BH458" s="9"/>
      <c r="BI458" s="9">
        <f t="shared" si="1550"/>
        <v>1127156.0423899998</v>
      </c>
      <c r="BJ458" s="9"/>
      <c r="BK458" s="9"/>
      <c r="BL458" s="9"/>
    </row>
    <row r="459" spans="1:64" s="11" customFormat="1" x14ac:dyDescent="0.25">
      <c r="A459" s="8" t="s">
        <v>921</v>
      </c>
      <c r="B459" s="8" t="s">
        <v>922</v>
      </c>
      <c r="C459" s="8" t="s">
        <v>862</v>
      </c>
      <c r="D459" s="8" t="s">
        <v>862</v>
      </c>
      <c r="E459" s="8"/>
      <c r="F459" s="37">
        <f>VLOOKUP(A459,[1]Sheet1!$A$6:$C$740,3,FALSE)</f>
        <v>1671527.6686790001</v>
      </c>
      <c r="G459" s="8"/>
      <c r="H459" s="9"/>
      <c r="I459" s="9">
        <f t="shared" si="1542"/>
        <v>836140.82528700004</v>
      </c>
      <c r="J459" s="9"/>
      <c r="K459" s="9">
        <f t="shared" si="1552"/>
        <v>37871.969775999998</v>
      </c>
      <c r="L459" s="9">
        <f t="shared" si="1556"/>
        <v>37871.969775999998</v>
      </c>
      <c r="M459" s="9"/>
      <c r="N459" s="9"/>
      <c r="O459" s="9"/>
      <c r="P459" s="9"/>
      <c r="Q459" s="9">
        <f t="shared" si="1543"/>
        <v>29497.25216</v>
      </c>
      <c r="R459" s="9"/>
      <c r="S459" s="9"/>
      <c r="T459" s="10">
        <f t="shared" si="1544"/>
        <v>903510.04722300009</v>
      </c>
      <c r="U459" s="9"/>
      <c r="V459" s="9"/>
      <c r="W459" s="9">
        <f t="shared" si="1545"/>
        <v>606892.96736000001</v>
      </c>
      <c r="X459" s="9"/>
      <c r="Y459" s="9">
        <f t="shared" si="1553"/>
        <v>52618.106368000001</v>
      </c>
      <c r="Z459" s="9">
        <f t="shared" si="1564"/>
        <v>52618.106368000001</v>
      </c>
      <c r="AA459" s="9"/>
      <c r="AB459" s="9"/>
      <c r="AC459" s="9">
        <f t="shared" si="1546"/>
        <v>40237.056488000002</v>
      </c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>
        <f>VLOOKUP(A459,[6]COFA!$A$1:$C$327,3,FALSE)</f>
        <v>693.23</v>
      </c>
      <c r="AX459" s="9">
        <f t="shared" si="1547"/>
        <v>693.23</v>
      </c>
      <c r="AY459" s="10">
        <f t="shared" si="1548"/>
        <v>700441.360216</v>
      </c>
      <c r="AZ459" s="10">
        <f t="shared" si="1563"/>
        <v>1603951.407439</v>
      </c>
      <c r="BA459" s="26">
        <f>VLOOKUP(A459,[7]Sheet1!$A$1:$P$742,16,FALSE)</f>
        <v>1603951.407439</v>
      </c>
      <c r="BB459" s="26" t="b">
        <f t="shared" si="1565"/>
        <v>1</v>
      </c>
      <c r="BC459" s="9"/>
      <c r="BD459" s="9">
        <f t="shared" si="1549"/>
        <v>903510.04722300009</v>
      </c>
      <c r="BE459" s="9"/>
      <c r="BF459" s="9"/>
      <c r="BG459" s="9"/>
      <c r="BH459" s="9"/>
      <c r="BI459" s="9">
        <f t="shared" si="1550"/>
        <v>700441.360216</v>
      </c>
      <c r="BJ459" s="9"/>
      <c r="BK459" s="9"/>
      <c r="BL459" s="9"/>
    </row>
    <row r="460" spans="1:64" s="11" customFormat="1" x14ac:dyDescent="0.25">
      <c r="A460" s="8" t="s">
        <v>923</v>
      </c>
      <c r="B460" s="8" t="s">
        <v>924</v>
      </c>
      <c r="C460" s="8" t="s">
        <v>862</v>
      </c>
      <c r="D460" s="8" t="s">
        <v>862</v>
      </c>
      <c r="E460" s="8"/>
      <c r="F460" s="37">
        <f>VLOOKUP(A460,[1]Sheet1!$A$6:$C$740,3,FALSE)</f>
        <v>3086460.8183479998</v>
      </c>
      <c r="G460" s="8"/>
      <c r="H460" s="9"/>
      <c r="I460" s="9">
        <f t="shared" si="1542"/>
        <v>1455703.1018429999</v>
      </c>
      <c r="J460" s="9"/>
      <c r="K460" s="9">
        <f t="shared" si="1552"/>
        <v>29581.094800999999</v>
      </c>
      <c r="L460" s="9">
        <f t="shared" si="1556"/>
        <v>29581.094800999999</v>
      </c>
      <c r="M460" s="9"/>
      <c r="N460" s="9"/>
      <c r="O460" s="9"/>
      <c r="P460" s="9"/>
      <c r="Q460" s="9">
        <f t="shared" si="1543"/>
        <v>20753.128850000001</v>
      </c>
      <c r="R460" s="9"/>
      <c r="S460" s="9"/>
      <c r="T460" s="10">
        <f t="shared" si="1544"/>
        <v>1506037.325494</v>
      </c>
      <c r="U460" s="9"/>
      <c r="V460" s="9"/>
      <c r="W460" s="9">
        <f t="shared" si="1545"/>
        <v>1056587.536879</v>
      </c>
      <c r="X460" s="9"/>
      <c r="Y460" s="9">
        <f t="shared" si="1553"/>
        <v>41099.029225999999</v>
      </c>
      <c r="Z460" s="9">
        <f t="shared" si="1564"/>
        <v>41099.029225999999</v>
      </c>
      <c r="AA460" s="9"/>
      <c r="AB460" s="9"/>
      <c r="AC460" s="9">
        <f t="shared" si="1546"/>
        <v>28309.240919</v>
      </c>
      <c r="AD460" s="9"/>
      <c r="AE460" s="9"/>
      <c r="AF460" s="9">
        <f>RURAL1516RSG</f>
        <v>58363.882353000001</v>
      </c>
      <c r="AG460" s="9"/>
      <c r="AH460" s="9"/>
      <c r="AI460" s="9"/>
      <c r="AJ460" s="9"/>
      <c r="AK460" s="9">
        <f>VLOOKUP(A460,[2]CTF1516!$A$1:$C$235,3,FALSE)</f>
        <v>32015</v>
      </c>
      <c r="AL460" s="9">
        <f>AK460</f>
        <v>32015</v>
      </c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>
        <f>VLOOKUP(A460,[6]COFA!$A$1:$C$327,3,FALSE)</f>
        <v>693.23</v>
      </c>
      <c r="AX460" s="9">
        <f t="shared" si="1547"/>
        <v>693.23</v>
      </c>
      <c r="AY460" s="10">
        <f t="shared" si="1548"/>
        <v>1158704.037024</v>
      </c>
      <c r="AZ460" s="10">
        <f t="shared" si="1563"/>
        <v>2664741.362518</v>
      </c>
      <c r="BA460" s="26">
        <f>VLOOKUP(A460,[7]Sheet1!$A$1:$P$742,16,FALSE)</f>
        <v>2664741.3625170002</v>
      </c>
      <c r="BB460" s="26" t="b">
        <f t="shared" si="1565"/>
        <v>1</v>
      </c>
      <c r="BC460" s="9"/>
      <c r="BD460" s="9">
        <f t="shared" si="1549"/>
        <v>1506037.325494</v>
      </c>
      <c r="BE460" s="9"/>
      <c r="BF460" s="9"/>
      <c r="BG460" s="9"/>
      <c r="BH460" s="9"/>
      <c r="BI460" s="9">
        <f t="shared" si="1550"/>
        <v>1158704.037024</v>
      </c>
      <c r="BJ460" s="9"/>
      <c r="BK460" s="9"/>
      <c r="BL460" s="9"/>
    </row>
    <row r="461" spans="1:64" s="11" customFormat="1" x14ac:dyDescent="0.25">
      <c r="A461" s="8" t="s">
        <v>925</v>
      </c>
      <c r="B461" s="8" t="s">
        <v>926</v>
      </c>
      <c r="C461" s="8" t="s">
        <v>862</v>
      </c>
      <c r="D461" s="8" t="s">
        <v>862</v>
      </c>
      <c r="E461" s="8"/>
      <c r="F461" s="37">
        <f>VLOOKUP(A461,[1]Sheet1!$A$6:$C$740,3,FALSE)</f>
        <v>2061040.170902</v>
      </c>
      <c r="G461" s="8"/>
      <c r="H461" s="9"/>
      <c r="I461" s="9">
        <f t="shared" si="1542"/>
        <v>994633.43954499997</v>
      </c>
      <c r="J461" s="9"/>
      <c r="K461" s="9">
        <f t="shared" si="1552"/>
        <v>33574.411853999998</v>
      </c>
      <c r="L461" s="9">
        <f t="shared" si="1556"/>
        <v>33574.411853999998</v>
      </c>
      <c r="M461" s="9"/>
      <c r="N461" s="9"/>
      <c r="O461" s="9"/>
      <c r="P461" s="9"/>
      <c r="Q461" s="9">
        <f t="shared" si="1543"/>
        <v>20753.128850000001</v>
      </c>
      <c r="R461" s="9"/>
      <c r="S461" s="9"/>
      <c r="T461" s="10">
        <f t="shared" si="1544"/>
        <v>1048960.980249</v>
      </c>
      <c r="U461" s="9"/>
      <c r="V461" s="9"/>
      <c r="W461" s="9">
        <f t="shared" si="1545"/>
        <v>721931.06867499999</v>
      </c>
      <c r="X461" s="9"/>
      <c r="Y461" s="9">
        <f t="shared" si="1553"/>
        <v>46647.216519000001</v>
      </c>
      <c r="Z461" s="9">
        <f t="shared" si="1564"/>
        <v>46647.216519000001</v>
      </c>
      <c r="AA461" s="9"/>
      <c r="AB461" s="9"/>
      <c r="AC461" s="9">
        <f t="shared" si="1546"/>
        <v>28309.240919</v>
      </c>
      <c r="AD461" s="9"/>
      <c r="AE461" s="9"/>
      <c r="AF461" s="9">
        <f>RURAL1516RSG</f>
        <v>9688.4117650000007</v>
      </c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>
        <f>VLOOKUP(A461,[6]COFA!$A$1:$C$327,3,FALSE)</f>
        <v>693.23</v>
      </c>
      <c r="AX461" s="9">
        <f t="shared" si="1547"/>
        <v>693.23</v>
      </c>
      <c r="AY461" s="10">
        <f t="shared" si="1548"/>
        <v>797580.75611299998</v>
      </c>
      <c r="AZ461" s="10">
        <f t="shared" si="1563"/>
        <v>1846541.736362</v>
      </c>
      <c r="BA461" s="26">
        <f>VLOOKUP(A461,[7]Sheet1!$A$1:$P$742,16,FALSE)</f>
        <v>1846541.736363</v>
      </c>
      <c r="BB461" s="26" t="b">
        <f t="shared" si="1565"/>
        <v>1</v>
      </c>
      <c r="BC461" s="9"/>
      <c r="BD461" s="9">
        <f t="shared" si="1549"/>
        <v>1048960.980249</v>
      </c>
      <c r="BE461" s="9"/>
      <c r="BF461" s="9"/>
      <c r="BG461" s="9"/>
      <c r="BH461" s="9"/>
      <c r="BI461" s="9">
        <f t="shared" si="1550"/>
        <v>797580.75611299998</v>
      </c>
      <c r="BJ461" s="9"/>
      <c r="BK461" s="9"/>
      <c r="BL461" s="9"/>
    </row>
    <row r="462" spans="1:64" s="11" customFormat="1" x14ac:dyDescent="0.25">
      <c r="A462" s="8" t="s">
        <v>927</v>
      </c>
      <c r="B462" s="8" t="s">
        <v>928</v>
      </c>
      <c r="C462" s="8" t="s">
        <v>862</v>
      </c>
      <c r="D462" s="8" t="s">
        <v>862</v>
      </c>
      <c r="E462" s="8"/>
      <c r="F462" s="37">
        <f>VLOOKUP(A462,[1]Sheet1!$A$6:$C$740,3,FALSE)</f>
        <v>5516959.588486</v>
      </c>
      <c r="G462" s="8"/>
      <c r="H462" s="9"/>
      <c r="I462" s="9">
        <f t="shared" si="1542"/>
        <v>2557097.7271960001</v>
      </c>
      <c r="J462" s="9"/>
      <c r="K462" s="9">
        <f t="shared" si="1552"/>
        <v>55981.980135999998</v>
      </c>
      <c r="L462" s="9">
        <f t="shared" si="1556"/>
        <v>55981.980135999998</v>
      </c>
      <c r="M462" s="9"/>
      <c r="N462" s="9"/>
      <c r="O462" s="9"/>
      <c r="P462" s="9"/>
      <c r="Q462" s="9">
        <f t="shared" si="1543"/>
        <v>40475.657321999999</v>
      </c>
      <c r="R462" s="9"/>
      <c r="S462" s="9"/>
      <c r="T462" s="10">
        <f t="shared" si="1544"/>
        <v>2653555.3646539999</v>
      </c>
      <c r="U462" s="9"/>
      <c r="V462" s="9"/>
      <c r="W462" s="9">
        <f t="shared" si="1545"/>
        <v>1856008.6776729999</v>
      </c>
      <c r="X462" s="9"/>
      <c r="Y462" s="9">
        <f t="shared" si="1553"/>
        <v>77779.576897999999</v>
      </c>
      <c r="Z462" s="9">
        <f t="shared" si="1564"/>
        <v>77779.576897999999</v>
      </c>
      <c r="AA462" s="9"/>
      <c r="AB462" s="9"/>
      <c r="AC462" s="9">
        <f t="shared" si="1546"/>
        <v>55212.644934000004</v>
      </c>
      <c r="AD462" s="9"/>
      <c r="AE462" s="9"/>
      <c r="AF462" s="9">
        <f>RURAL1516RSG</f>
        <v>92245.058824000007</v>
      </c>
      <c r="AG462" s="9">
        <f>CTFREEZE21516RSG</f>
        <v>53977</v>
      </c>
      <c r="AH462" s="9">
        <f t="shared" ref="AH462" si="1570">AG462</f>
        <v>53977</v>
      </c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>
        <f>VLOOKUP(A462,[6]COFA!$A$1:$C$327,3,FALSE)</f>
        <v>693.23</v>
      </c>
      <c r="AX462" s="9">
        <f t="shared" si="1547"/>
        <v>693.23</v>
      </c>
      <c r="AY462" s="10">
        <f t="shared" si="1548"/>
        <v>2043671.1295049998</v>
      </c>
      <c r="AZ462" s="10">
        <f t="shared" si="1563"/>
        <v>4697226.494159</v>
      </c>
      <c r="BA462" s="26">
        <f>VLOOKUP(A462,[7]Sheet1!$A$1:$P$742,16,FALSE)</f>
        <v>4697226.494159</v>
      </c>
      <c r="BB462" s="26" t="b">
        <f t="shared" si="1565"/>
        <v>1</v>
      </c>
      <c r="BC462" s="9"/>
      <c r="BD462" s="9">
        <f t="shared" si="1549"/>
        <v>2653555.3646539999</v>
      </c>
      <c r="BE462" s="9"/>
      <c r="BF462" s="9"/>
      <c r="BG462" s="9"/>
      <c r="BH462" s="9"/>
      <c r="BI462" s="9">
        <f t="shared" si="1550"/>
        <v>2043671.1295049998</v>
      </c>
      <c r="BJ462" s="9"/>
      <c r="BK462" s="9"/>
      <c r="BL462" s="9"/>
    </row>
    <row r="463" spans="1:64" s="11" customFormat="1" x14ac:dyDescent="0.25">
      <c r="A463" s="8" t="s">
        <v>929</v>
      </c>
      <c r="B463" s="8" t="s">
        <v>930</v>
      </c>
      <c r="C463" s="8" t="s">
        <v>862</v>
      </c>
      <c r="D463" s="8" t="s">
        <v>862</v>
      </c>
      <c r="E463" s="8"/>
      <c r="F463" s="37">
        <f>VLOOKUP(A463,[1]Sheet1!$A$6:$C$740,3,FALSE)</f>
        <v>3356663.7520699999</v>
      </c>
      <c r="G463" s="8"/>
      <c r="H463" s="9"/>
      <c r="I463" s="9">
        <f t="shared" si="1542"/>
        <v>1727557.0853579999</v>
      </c>
      <c r="J463" s="9"/>
      <c r="K463" s="9">
        <f t="shared" si="1552"/>
        <v>63856.132283999999</v>
      </c>
      <c r="L463" s="9">
        <f t="shared" si="1556"/>
        <v>63856.132283999999</v>
      </c>
      <c r="M463" s="9"/>
      <c r="N463" s="9"/>
      <c r="O463" s="9"/>
      <c r="P463" s="9"/>
      <c r="Q463" s="9">
        <f t="shared" si="1543"/>
        <v>59419.528399000003</v>
      </c>
      <c r="R463" s="9"/>
      <c r="S463" s="9"/>
      <c r="T463" s="10">
        <f t="shared" si="1544"/>
        <v>1850832.7460409999</v>
      </c>
      <c r="U463" s="9"/>
      <c r="V463" s="9"/>
      <c r="W463" s="9">
        <f t="shared" si="1545"/>
        <v>1253906.2967749999</v>
      </c>
      <c r="X463" s="9"/>
      <c r="Y463" s="9">
        <f t="shared" si="1553"/>
        <v>88719.672640000004</v>
      </c>
      <c r="Z463" s="9">
        <f t="shared" si="1564"/>
        <v>88719.672640000004</v>
      </c>
      <c r="AA463" s="9"/>
      <c r="AB463" s="9"/>
      <c r="AC463" s="9">
        <f t="shared" si="1546"/>
        <v>81053.886230000004</v>
      </c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>
        <f>VLOOKUP(A463,[6]COFA!$A$1:$C$327,3,FALSE)</f>
        <v>693.23</v>
      </c>
      <c r="AX463" s="9">
        <f t="shared" si="1547"/>
        <v>693.23</v>
      </c>
      <c r="AY463" s="10">
        <f t="shared" si="1548"/>
        <v>1424373.085645</v>
      </c>
      <c r="AZ463" s="10">
        <f t="shared" si="1563"/>
        <v>3275205.8316859999</v>
      </c>
      <c r="BA463" s="26">
        <f>VLOOKUP(A463,[7]Sheet1!$A$1:$P$742,16,FALSE)</f>
        <v>3275205.8316859999</v>
      </c>
      <c r="BB463" s="26" t="b">
        <f t="shared" si="1565"/>
        <v>1</v>
      </c>
      <c r="BC463" s="9"/>
      <c r="BD463" s="9">
        <f t="shared" si="1549"/>
        <v>1850832.7460409999</v>
      </c>
      <c r="BE463" s="9"/>
      <c r="BF463" s="9"/>
      <c r="BG463" s="9"/>
      <c r="BH463" s="9"/>
      <c r="BI463" s="9">
        <f t="shared" si="1550"/>
        <v>1424373.085645</v>
      </c>
      <c r="BJ463" s="9"/>
      <c r="BK463" s="9"/>
      <c r="BL463" s="9"/>
    </row>
    <row r="464" spans="1:64" s="11" customFormat="1" x14ac:dyDescent="0.25">
      <c r="A464" s="8" t="s">
        <v>931</v>
      </c>
      <c r="B464" s="8" t="s">
        <v>932</v>
      </c>
      <c r="C464" s="8" t="s">
        <v>862</v>
      </c>
      <c r="D464" s="8" t="s">
        <v>862</v>
      </c>
      <c r="E464" s="8"/>
      <c r="F464" s="37">
        <f>VLOOKUP(A464,[1]Sheet1!$A$6:$C$740,3,FALSE)</f>
        <v>1673363.3614960001</v>
      </c>
      <c r="G464" s="8"/>
      <c r="H464" s="9"/>
      <c r="I464" s="9">
        <f t="shared" si="1542"/>
        <v>1147691.2673830001</v>
      </c>
      <c r="J464" s="9"/>
      <c r="K464" s="9">
        <f t="shared" si="1552"/>
        <v>76448.300745999994</v>
      </c>
      <c r="L464" s="9">
        <f t="shared" si="1556"/>
        <v>76448.300745999994</v>
      </c>
      <c r="M464" s="9"/>
      <c r="N464" s="9"/>
      <c r="O464" s="9"/>
      <c r="P464" s="9"/>
      <c r="Q464" s="9">
        <f t="shared" si="1543"/>
        <v>29497.25216</v>
      </c>
      <c r="R464" s="9"/>
      <c r="S464" s="9"/>
      <c r="T464" s="10">
        <f t="shared" si="1544"/>
        <v>1253636.8202889999</v>
      </c>
      <c r="U464" s="9"/>
      <c r="V464" s="9"/>
      <c r="W464" s="9">
        <f t="shared" si="1545"/>
        <v>833024.45929100004</v>
      </c>
      <c r="X464" s="9"/>
      <c r="Y464" s="9">
        <f t="shared" si="1553"/>
        <v>106214.829702</v>
      </c>
      <c r="Z464" s="9">
        <f t="shared" si="1564"/>
        <v>106214.829702</v>
      </c>
      <c r="AA464" s="9"/>
      <c r="AB464" s="9"/>
      <c r="AC464" s="9">
        <f t="shared" si="1546"/>
        <v>40237.056488000002</v>
      </c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>
        <f>VLOOKUP(A464,[6]COFA!$A$1:$C$327,3,FALSE)</f>
        <v>693.23</v>
      </c>
      <c r="AX464" s="9">
        <f t="shared" si="1547"/>
        <v>693.23</v>
      </c>
      <c r="AY464" s="10">
        <f t="shared" si="1548"/>
        <v>980169.57548100001</v>
      </c>
      <c r="AZ464" s="10">
        <f t="shared" si="1563"/>
        <v>2233806.3957699998</v>
      </c>
      <c r="BA464" s="26">
        <f>VLOOKUP(A464,[7]Sheet1!$A$1:$P$742,16,FALSE)</f>
        <v>2233806.3957690001</v>
      </c>
      <c r="BB464" s="26" t="b">
        <f t="shared" si="1565"/>
        <v>1</v>
      </c>
      <c r="BC464" s="9"/>
      <c r="BD464" s="9">
        <f t="shared" si="1549"/>
        <v>1253636.8202889999</v>
      </c>
      <c r="BE464" s="9"/>
      <c r="BF464" s="9"/>
      <c r="BG464" s="9"/>
      <c r="BH464" s="9"/>
      <c r="BI464" s="9">
        <f t="shared" si="1550"/>
        <v>980169.57548100001</v>
      </c>
      <c r="BJ464" s="9"/>
      <c r="BK464" s="9"/>
      <c r="BL464" s="9"/>
    </row>
    <row r="465" spans="1:64" s="11" customFormat="1" x14ac:dyDescent="0.25">
      <c r="A465" s="8" t="s">
        <v>933</v>
      </c>
      <c r="B465" s="8" t="s">
        <v>934</v>
      </c>
      <c r="C465" s="8" t="s">
        <v>862</v>
      </c>
      <c r="D465" s="8" t="s">
        <v>862</v>
      </c>
      <c r="E465" s="8"/>
      <c r="F465" s="37">
        <f>VLOOKUP(A465,[1]Sheet1!$A$6:$C$740,3,FALSE)</f>
        <v>6743757.9968769997</v>
      </c>
      <c r="G465" s="8"/>
      <c r="H465" s="9"/>
      <c r="I465" s="9">
        <f t="shared" si="1542"/>
        <v>3153564.0373740001</v>
      </c>
      <c r="J465" s="9"/>
      <c r="K465" s="9">
        <f t="shared" si="1552"/>
        <v>85510.361988999997</v>
      </c>
      <c r="L465" s="9">
        <f t="shared" si="1556"/>
        <v>85510.361988999997</v>
      </c>
      <c r="M465" s="9"/>
      <c r="N465" s="9"/>
      <c r="O465" s="9"/>
      <c r="P465" s="9"/>
      <c r="Q465" s="9">
        <f t="shared" si="1543"/>
        <v>75721.941235999999</v>
      </c>
      <c r="R465" s="9"/>
      <c r="S465" s="9"/>
      <c r="T465" s="10">
        <f t="shared" si="1544"/>
        <v>3314796.340599</v>
      </c>
      <c r="U465" s="9"/>
      <c r="V465" s="9"/>
      <c r="W465" s="9">
        <f t="shared" si="1545"/>
        <v>2288939.5883129998</v>
      </c>
      <c r="X465" s="9"/>
      <c r="Y465" s="9">
        <f t="shared" si="1553"/>
        <v>118805.368437</v>
      </c>
      <c r="Z465" s="9">
        <f t="shared" si="1564"/>
        <v>118805.368437</v>
      </c>
      <c r="AA465" s="9"/>
      <c r="AB465" s="9"/>
      <c r="AC465" s="9">
        <f t="shared" si="1546"/>
        <v>103291.927341</v>
      </c>
      <c r="AD465" s="9"/>
      <c r="AE465" s="9"/>
      <c r="AF465" s="9"/>
      <c r="AG465" s="9">
        <f t="shared" ref="AG465:AG473" si="1571">CTFREEZE21516RSG</f>
        <v>166222</v>
      </c>
      <c r="AH465" s="9">
        <f t="shared" ref="AH465:AH473" si="1572">AG465</f>
        <v>166222</v>
      </c>
      <c r="AI465" s="9"/>
      <c r="AJ465" s="9"/>
      <c r="AK465" s="9">
        <f>VLOOKUP(A465,[2]CTF1516!$A$1:$C$235,3,FALSE)</f>
        <v>85918</v>
      </c>
      <c r="AL465" s="9">
        <f>AK465</f>
        <v>85918</v>
      </c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>
        <f>VLOOKUP(A465,[6]COFA!$A$1:$C$327,3,FALSE)</f>
        <v>693.23</v>
      </c>
      <c r="AX465" s="9">
        <f t="shared" si="1547"/>
        <v>693.23</v>
      </c>
      <c r="AY465" s="10">
        <f t="shared" si="1548"/>
        <v>2763870.1140910001</v>
      </c>
      <c r="AZ465" s="10">
        <f t="shared" si="1563"/>
        <v>6078666.45469</v>
      </c>
      <c r="BA465" s="26">
        <f>VLOOKUP(A465,[7]Sheet1!$A$1:$P$742,16,FALSE)</f>
        <v>6078666.4546910003</v>
      </c>
      <c r="BB465" s="26" t="b">
        <f t="shared" si="1565"/>
        <v>1</v>
      </c>
      <c r="BC465" s="9"/>
      <c r="BD465" s="9">
        <f t="shared" si="1549"/>
        <v>3314796.340599</v>
      </c>
      <c r="BE465" s="9"/>
      <c r="BF465" s="9"/>
      <c r="BG465" s="9"/>
      <c r="BH465" s="9"/>
      <c r="BI465" s="9">
        <f t="shared" si="1550"/>
        <v>2763870.1140910001</v>
      </c>
      <c r="BJ465" s="9"/>
      <c r="BK465" s="9"/>
      <c r="BL465" s="9"/>
    </row>
    <row r="466" spans="1:64" s="11" customFormat="1" x14ac:dyDescent="0.25">
      <c r="A466" s="8" t="s">
        <v>935</v>
      </c>
      <c r="B466" s="8" t="s">
        <v>936</v>
      </c>
      <c r="C466" s="8" t="s">
        <v>862</v>
      </c>
      <c r="D466" s="8" t="s">
        <v>862</v>
      </c>
      <c r="E466" s="8"/>
      <c r="F466" s="37">
        <f>VLOOKUP(A466,[1]Sheet1!$A$6:$C$740,3,FALSE)</f>
        <v>6894514.0282340003</v>
      </c>
      <c r="G466" s="8"/>
      <c r="H466" s="9"/>
      <c r="I466" s="9">
        <f t="shared" si="1542"/>
        <v>3317815.9418339999</v>
      </c>
      <c r="J466" s="9"/>
      <c r="K466" s="9">
        <f t="shared" si="1552"/>
        <v>72100.105188999994</v>
      </c>
      <c r="L466" s="9">
        <f t="shared" si="1556"/>
        <v>72100.105188999994</v>
      </c>
      <c r="M466" s="9"/>
      <c r="N466" s="9"/>
      <c r="O466" s="9"/>
      <c r="P466" s="9"/>
      <c r="Q466" s="9">
        <f t="shared" si="1543"/>
        <v>76753.786802000002</v>
      </c>
      <c r="R466" s="9"/>
      <c r="S466" s="9"/>
      <c r="T466" s="10">
        <f t="shared" si="1544"/>
        <v>3466669.8338249996</v>
      </c>
      <c r="U466" s="9"/>
      <c r="V466" s="9"/>
      <c r="W466" s="9">
        <f t="shared" si="1545"/>
        <v>2408157.9336899999</v>
      </c>
      <c r="X466" s="9"/>
      <c r="Y466" s="9">
        <f t="shared" si="1553"/>
        <v>100173.58554</v>
      </c>
      <c r="Z466" s="9">
        <f t="shared" si="1564"/>
        <v>100173.58554</v>
      </c>
      <c r="AA466" s="9"/>
      <c r="AB466" s="9"/>
      <c r="AC466" s="9">
        <f t="shared" si="1546"/>
        <v>104699.46279999999</v>
      </c>
      <c r="AD466" s="9"/>
      <c r="AE466" s="9"/>
      <c r="AF466" s="9"/>
      <c r="AG466" s="9">
        <f t="shared" si="1571"/>
        <v>139681</v>
      </c>
      <c r="AH466" s="9">
        <f t="shared" si="1572"/>
        <v>139681</v>
      </c>
      <c r="AI466" s="9">
        <f t="shared" si="1557"/>
        <v>974522</v>
      </c>
      <c r="AJ466" s="9"/>
      <c r="AK466" s="9"/>
      <c r="AL466" s="9"/>
      <c r="AM466" s="9">
        <f>VLOOKUP(A466,[8]esg1516!$A$1:$C$20,3,FALSE)</f>
        <v>102472</v>
      </c>
      <c r="AN466" s="9">
        <f>AM466</f>
        <v>102472</v>
      </c>
      <c r="AO466" s="9"/>
      <c r="AP466" s="9"/>
      <c r="AQ466" s="9"/>
      <c r="AR466" s="9"/>
      <c r="AS466" s="9"/>
      <c r="AT466" s="9"/>
      <c r="AU466" s="9"/>
      <c r="AV466" s="9"/>
      <c r="AW466" s="9">
        <f>VLOOKUP(A466,[6]COFA!$A$1:$C$327,3,FALSE)</f>
        <v>693.23</v>
      </c>
      <c r="AX466" s="9">
        <f t="shared" si="1547"/>
        <v>693.23</v>
      </c>
      <c r="AY466" s="10">
        <f t="shared" si="1548"/>
        <v>3830399.2120299996</v>
      </c>
      <c r="AZ466" s="10">
        <f t="shared" si="1563"/>
        <v>7297069.0458549988</v>
      </c>
      <c r="BA466" s="26">
        <f>VLOOKUP(A466,[7]Sheet1!$A$1:$P$742,16,FALSE)</f>
        <v>7297069.0458549997</v>
      </c>
      <c r="BB466" s="26" t="b">
        <f t="shared" si="1565"/>
        <v>1</v>
      </c>
      <c r="BC466" s="9"/>
      <c r="BD466" s="9">
        <f t="shared" si="1549"/>
        <v>3466669.8338249996</v>
      </c>
      <c r="BE466" s="9"/>
      <c r="BF466" s="9"/>
      <c r="BG466" s="9"/>
      <c r="BH466" s="9"/>
      <c r="BI466" s="9">
        <f t="shared" si="1550"/>
        <v>3830399.2120299996</v>
      </c>
      <c r="BJ466" s="9"/>
      <c r="BK466" s="9"/>
      <c r="BL466" s="9"/>
    </row>
    <row r="467" spans="1:64" s="11" customFormat="1" x14ac:dyDescent="0.25">
      <c r="A467" s="8" t="s">
        <v>937</v>
      </c>
      <c r="B467" s="8" t="s">
        <v>938</v>
      </c>
      <c r="C467" s="8" t="s">
        <v>862</v>
      </c>
      <c r="D467" s="8" t="s">
        <v>862</v>
      </c>
      <c r="E467" s="8"/>
      <c r="F467" s="37">
        <f>VLOOKUP(A467,[1]Sheet1!$A$6:$C$740,3,FALSE)</f>
        <v>3849439.6541149998</v>
      </c>
      <c r="G467" s="8"/>
      <c r="H467" s="9"/>
      <c r="I467" s="9">
        <f t="shared" si="1542"/>
        <v>1919566.4018260001</v>
      </c>
      <c r="J467" s="9"/>
      <c r="K467" s="9">
        <f t="shared" si="1552"/>
        <v>76903.209329999998</v>
      </c>
      <c r="L467" s="9">
        <f t="shared" si="1556"/>
        <v>76903.209329999998</v>
      </c>
      <c r="M467" s="9"/>
      <c r="N467" s="9"/>
      <c r="O467" s="9"/>
      <c r="P467" s="9"/>
      <c r="Q467" s="9">
        <f t="shared" si="1543"/>
        <v>39196.019396999996</v>
      </c>
      <c r="R467" s="9"/>
      <c r="S467" s="9"/>
      <c r="T467" s="10">
        <f t="shared" si="1544"/>
        <v>2035665.6305530001</v>
      </c>
      <c r="U467" s="9"/>
      <c r="V467" s="9"/>
      <c r="W467" s="9">
        <f t="shared" si="1545"/>
        <v>1393271.700674</v>
      </c>
      <c r="X467" s="9"/>
      <c r="Y467" s="9">
        <f t="shared" si="1553"/>
        <v>106846.86517400001</v>
      </c>
      <c r="Z467" s="9">
        <f t="shared" si="1564"/>
        <v>106846.86517400001</v>
      </c>
      <c r="AA467" s="9"/>
      <c r="AB467" s="9"/>
      <c r="AC467" s="9">
        <f t="shared" si="1546"/>
        <v>53467.097138999998</v>
      </c>
      <c r="AD467" s="9"/>
      <c r="AE467" s="9"/>
      <c r="AF467" s="9"/>
      <c r="AG467" s="9">
        <f t="shared" si="1571"/>
        <v>150374</v>
      </c>
      <c r="AH467" s="9">
        <f t="shared" si="1572"/>
        <v>150374</v>
      </c>
      <c r="AI467" s="9"/>
      <c r="AJ467" s="9"/>
      <c r="AK467" s="9">
        <f>VLOOKUP(A467,[2]CTF1516!$A$1:$C$235,3,FALSE)</f>
        <v>76084</v>
      </c>
      <c r="AL467" s="9">
        <f t="shared" ref="AL467:AL476" si="1573">AK467</f>
        <v>76084</v>
      </c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>
        <f>VLOOKUP(A467,[6]COFA!$A$1:$C$327,3,FALSE)</f>
        <v>693.23</v>
      </c>
      <c r="AX467" s="9">
        <f t="shared" si="1547"/>
        <v>693.23</v>
      </c>
      <c r="AY467" s="10">
        <f t="shared" si="1548"/>
        <v>1780736.8929869998</v>
      </c>
      <c r="AZ467" s="10">
        <f t="shared" si="1563"/>
        <v>3816402.52354</v>
      </c>
      <c r="BA467" s="26">
        <f>VLOOKUP(A467,[7]Sheet1!$A$1:$P$742,16,FALSE)</f>
        <v>3816402.5235390002</v>
      </c>
      <c r="BB467" s="26" t="b">
        <f t="shared" si="1565"/>
        <v>1</v>
      </c>
      <c r="BC467" s="9"/>
      <c r="BD467" s="9">
        <f t="shared" si="1549"/>
        <v>2035665.6305530001</v>
      </c>
      <c r="BE467" s="9"/>
      <c r="BF467" s="9"/>
      <c r="BG467" s="9"/>
      <c r="BH467" s="9"/>
      <c r="BI467" s="9">
        <f t="shared" si="1550"/>
        <v>1780736.8929869998</v>
      </c>
      <c r="BJ467" s="9"/>
      <c r="BK467" s="9"/>
      <c r="BL467" s="9"/>
    </row>
    <row r="468" spans="1:64" s="11" customFormat="1" x14ac:dyDescent="0.25">
      <c r="A468" s="8" t="s">
        <v>939</v>
      </c>
      <c r="B468" s="8" t="s">
        <v>940</v>
      </c>
      <c r="C468" s="8" t="s">
        <v>862</v>
      </c>
      <c r="D468" s="8" t="s">
        <v>862</v>
      </c>
      <c r="E468" s="8"/>
      <c r="F468" s="37">
        <f>VLOOKUP(A468,[1]Sheet1!$A$6:$C$740,3,FALSE)</f>
        <v>4253419.6370069999</v>
      </c>
      <c r="G468" s="8"/>
      <c r="H468" s="9"/>
      <c r="I468" s="9">
        <f t="shared" si="1542"/>
        <v>2037752.2718110001</v>
      </c>
      <c r="J468" s="9"/>
      <c r="K468" s="9">
        <f t="shared" si="1552"/>
        <v>74270.467403999995</v>
      </c>
      <c r="L468" s="9">
        <f t="shared" si="1556"/>
        <v>74270.467403999995</v>
      </c>
      <c r="M468" s="9"/>
      <c r="N468" s="9"/>
      <c r="O468" s="9"/>
      <c r="P468" s="9"/>
      <c r="Q468" s="9">
        <f t="shared" si="1543"/>
        <v>43942.259964999997</v>
      </c>
      <c r="R468" s="9"/>
      <c r="S468" s="9"/>
      <c r="T468" s="10">
        <f t="shared" si="1544"/>
        <v>2155964.9991800003</v>
      </c>
      <c r="U468" s="9"/>
      <c r="V468" s="9"/>
      <c r="W468" s="9">
        <f t="shared" si="1545"/>
        <v>1479054.1085719999</v>
      </c>
      <c r="X468" s="9"/>
      <c r="Y468" s="9">
        <f t="shared" si="1553"/>
        <v>103189.017549</v>
      </c>
      <c r="Z468" s="9">
        <f t="shared" si="1564"/>
        <v>103189.017549</v>
      </c>
      <c r="AA468" s="9"/>
      <c r="AB468" s="9"/>
      <c r="AC468" s="9">
        <f t="shared" si="1546"/>
        <v>59941.420536999998</v>
      </c>
      <c r="AD468" s="9"/>
      <c r="AE468" s="9"/>
      <c r="AF468" s="9">
        <f>RURAL1516RSG</f>
        <v>11749</v>
      </c>
      <c r="AG468" s="9">
        <f t="shared" si="1571"/>
        <v>146266</v>
      </c>
      <c r="AH468" s="9">
        <f t="shared" si="1572"/>
        <v>146266</v>
      </c>
      <c r="AI468" s="9"/>
      <c r="AJ468" s="9"/>
      <c r="AK468" s="9">
        <f>VLOOKUP(A468,[2]CTF1516!$A$1:$C$235,3,FALSE)</f>
        <v>72986</v>
      </c>
      <c r="AL468" s="9">
        <f t="shared" si="1573"/>
        <v>72986</v>
      </c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>
        <f>VLOOKUP(A468,[6]COFA!$A$1:$C$327,3,FALSE)</f>
        <v>693.23</v>
      </c>
      <c r="AX468" s="9">
        <f t="shared" si="1547"/>
        <v>693.23</v>
      </c>
      <c r="AY468" s="10">
        <f t="shared" si="1548"/>
        <v>1862129.776658</v>
      </c>
      <c r="AZ468" s="10">
        <f t="shared" si="1563"/>
        <v>4018094.7758380002</v>
      </c>
      <c r="BA468" s="26">
        <f>VLOOKUP(A468,[7]Sheet1!$A$1:$P$742,16,FALSE)</f>
        <v>4018094.7758379998</v>
      </c>
      <c r="BB468" s="26" t="b">
        <f t="shared" si="1565"/>
        <v>1</v>
      </c>
      <c r="BC468" s="9"/>
      <c r="BD468" s="9">
        <f t="shared" si="1549"/>
        <v>2155964.9991800003</v>
      </c>
      <c r="BE468" s="9"/>
      <c r="BF468" s="9"/>
      <c r="BG468" s="9"/>
      <c r="BH468" s="9"/>
      <c r="BI468" s="9">
        <f t="shared" si="1550"/>
        <v>1862129.776658</v>
      </c>
      <c r="BJ468" s="9"/>
      <c r="BK468" s="9"/>
      <c r="BL468" s="9"/>
    </row>
    <row r="469" spans="1:64" s="11" customFormat="1" x14ac:dyDescent="0.25">
      <c r="A469" s="8" t="s">
        <v>941</v>
      </c>
      <c r="B469" s="8" t="s">
        <v>942</v>
      </c>
      <c r="C469" s="8" t="s">
        <v>862</v>
      </c>
      <c r="D469" s="8" t="s">
        <v>862</v>
      </c>
      <c r="E469" s="8"/>
      <c r="F469" s="37">
        <f>VLOOKUP(A469,[1]Sheet1!$A$6:$C$740,3,FALSE)</f>
        <v>4772010.803076</v>
      </c>
      <c r="G469" s="8"/>
      <c r="H469" s="9"/>
      <c r="I469" s="9">
        <f t="shared" si="1542"/>
        <v>2522756.0509009999</v>
      </c>
      <c r="J469" s="9"/>
      <c r="K469" s="9">
        <f t="shared" si="1552"/>
        <v>113389.285162</v>
      </c>
      <c r="L469" s="9">
        <f t="shared" si="1556"/>
        <v>113389.285162</v>
      </c>
      <c r="M469" s="9"/>
      <c r="N469" s="9"/>
      <c r="O469" s="9"/>
      <c r="P469" s="9"/>
      <c r="Q469" s="9">
        <f t="shared" si="1543"/>
        <v>43942.259964999997</v>
      </c>
      <c r="R469" s="9"/>
      <c r="S469" s="9"/>
      <c r="T469" s="10">
        <f t="shared" si="1544"/>
        <v>2680087.5960280001</v>
      </c>
      <c r="U469" s="9"/>
      <c r="V469" s="9"/>
      <c r="W469" s="9">
        <f t="shared" si="1545"/>
        <v>1831082.587234</v>
      </c>
      <c r="X469" s="9"/>
      <c r="Y469" s="9">
        <f t="shared" si="1553"/>
        <v>157539.45471699999</v>
      </c>
      <c r="Z469" s="9">
        <f t="shared" si="1564"/>
        <v>157539.45471699999</v>
      </c>
      <c r="AA469" s="9"/>
      <c r="AB469" s="9"/>
      <c r="AC469" s="9">
        <f t="shared" si="1546"/>
        <v>59941.420536999998</v>
      </c>
      <c r="AD469" s="9"/>
      <c r="AE469" s="9"/>
      <c r="AF469" s="9">
        <f>RURAL1516RSG</f>
        <v>39528.647059000003</v>
      </c>
      <c r="AG469" s="9">
        <f t="shared" si="1571"/>
        <v>227506</v>
      </c>
      <c r="AH469" s="9">
        <f t="shared" si="1572"/>
        <v>227506</v>
      </c>
      <c r="AI469" s="9"/>
      <c r="AJ469" s="9"/>
      <c r="AK469" s="9">
        <f>VLOOKUP(A469,[2]CTF1516!$A$1:$C$235,3,FALSE)</f>
        <v>115907</v>
      </c>
      <c r="AL469" s="9">
        <f t="shared" si="1573"/>
        <v>115907</v>
      </c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>
        <f>VLOOKUP(A469,[6]COFA!$A$1:$C$327,3,FALSE)</f>
        <v>693.23</v>
      </c>
      <c r="AX469" s="9">
        <f t="shared" si="1547"/>
        <v>693.23</v>
      </c>
      <c r="AY469" s="10">
        <f t="shared" si="1548"/>
        <v>2392669.6924880003</v>
      </c>
      <c r="AZ469" s="10">
        <f t="shared" si="1563"/>
        <v>5072757.2885159999</v>
      </c>
      <c r="BA469" s="26">
        <f>VLOOKUP(A469,[7]Sheet1!$A$1:$P$742,16,FALSE)</f>
        <v>5072757.2885149997</v>
      </c>
      <c r="BB469" s="26" t="b">
        <f t="shared" si="1565"/>
        <v>1</v>
      </c>
      <c r="BC469" s="9"/>
      <c r="BD469" s="9">
        <f t="shared" si="1549"/>
        <v>2680087.5960280001</v>
      </c>
      <c r="BE469" s="9"/>
      <c r="BF469" s="9"/>
      <c r="BG469" s="9"/>
      <c r="BH469" s="9"/>
      <c r="BI469" s="9">
        <f t="shared" si="1550"/>
        <v>2392669.6924880003</v>
      </c>
      <c r="BJ469" s="9"/>
      <c r="BK469" s="9"/>
      <c r="BL469" s="9"/>
    </row>
    <row r="470" spans="1:64" s="11" customFormat="1" x14ac:dyDescent="0.25">
      <c r="A470" s="8" t="s">
        <v>943</v>
      </c>
      <c r="B470" s="8" t="s">
        <v>944</v>
      </c>
      <c r="C470" s="8" t="s">
        <v>862</v>
      </c>
      <c r="D470" s="8" t="s">
        <v>862</v>
      </c>
      <c r="E470" s="8"/>
      <c r="F470" s="37">
        <f>VLOOKUP(A470,[1]Sheet1!$A$6:$C$740,3,FALSE)</f>
        <v>9506066.9539320003</v>
      </c>
      <c r="G470" s="8"/>
      <c r="H470" s="9"/>
      <c r="I470" s="9">
        <f t="shared" si="1542"/>
        <v>4923720.2052570004</v>
      </c>
      <c r="J470" s="9"/>
      <c r="K470" s="9">
        <f t="shared" si="1552"/>
        <v>168309.53522600001</v>
      </c>
      <c r="L470" s="9">
        <f t="shared" si="1556"/>
        <v>168309.53522600001</v>
      </c>
      <c r="M470" s="9"/>
      <c r="N470" s="9"/>
      <c r="O470" s="9"/>
      <c r="P470" s="9"/>
      <c r="Q470" s="9">
        <f t="shared" si="1543"/>
        <v>82738.159037000005</v>
      </c>
      <c r="R470" s="9"/>
      <c r="S470" s="9"/>
      <c r="T470" s="10">
        <f t="shared" si="1544"/>
        <v>5174767.8995200004</v>
      </c>
      <c r="U470" s="9"/>
      <c r="V470" s="9"/>
      <c r="W470" s="9">
        <f t="shared" si="1545"/>
        <v>3573765.4178010002</v>
      </c>
      <c r="X470" s="9"/>
      <c r="Y470" s="9">
        <f t="shared" si="1553"/>
        <v>233843.897731</v>
      </c>
      <c r="Z470" s="9">
        <f t="shared" si="1564"/>
        <v>233843.897731</v>
      </c>
      <c r="AA470" s="9"/>
      <c r="AB470" s="9"/>
      <c r="AC470" s="9">
        <f t="shared" si="1546"/>
        <v>112862.715511</v>
      </c>
      <c r="AD470" s="9"/>
      <c r="AE470" s="9"/>
      <c r="AF470" s="9"/>
      <c r="AG470" s="9">
        <f t="shared" si="1571"/>
        <v>323999</v>
      </c>
      <c r="AH470" s="9">
        <f t="shared" si="1572"/>
        <v>323999</v>
      </c>
      <c r="AI470" s="9"/>
      <c r="AJ470" s="9"/>
      <c r="AK470" s="9">
        <f>VLOOKUP(A470,[2]CTF1516!$A$1:$C$235,3,FALSE)</f>
        <v>165474</v>
      </c>
      <c r="AL470" s="9">
        <f t="shared" si="1573"/>
        <v>165474</v>
      </c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>
        <f>VLOOKUP(A470,[6]COFA!$A$1:$C$327,3,FALSE)</f>
        <v>693.23</v>
      </c>
      <c r="AX470" s="9">
        <f t="shared" si="1547"/>
        <v>693.23</v>
      </c>
      <c r="AY470" s="10">
        <f t="shared" si="1548"/>
        <v>4410638.261043001</v>
      </c>
      <c r="AZ470" s="10">
        <f t="shared" si="1563"/>
        <v>9585406.1605630014</v>
      </c>
      <c r="BA470" s="26">
        <f>VLOOKUP(A470,[7]Sheet1!$A$1:$P$742,16,FALSE)</f>
        <v>9585406.1605629995</v>
      </c>
      <c r="BB470" s="26" t="b">
        <f t="shared" si="1565"/>
        <v>1</v>
      </c>
      <c r="BC470" s="9"/>
      <c r="BD470" s="9">
        <f t="shared" si="1549"/>
        <v>5174767.8995200004</v>
      </c>
      <c r="BE470" s="9"/>
      <c r="BF470" s="9"/>
      <c r="BG470" s="9"/>
      <c r="BH470" s="9"/>
      <c r="BI470" s="9">
        <f t="shared" si="1550"/>
        <v>4410638.261043001</v>
      </c>
      <c r="BJ470" s="9"/>
      <c r="BK470" s="9"/>
      <c r="BL470" s="9"/>
    </row>
    <row r="471" spans="1:64" s="11" customFormat="1" x14ac:dyDescent="0.25">
      <c r="A471" s="8" t="s">
        <v>945</v>
      </c>
      <c r="B471" s="8" t="s">
        <v>946</v>
      </c>
      <c r="C471" s="8" t="s">
        <v>862</v>
      </c>
      <c r="D471" s="8" t="s">
        <v>862</v>
      </c>
      <c r="E471" s="8"/>
      <c r="F471" s="37">
        <f>VLOOKUP(A471,[1]Sheet1!$A$6:$C$740,3,FALSE)</f>
        <v>6612005.2636369998</v>
      </c>
      <c r="G471" s="8"/>
      <c r="H471" s="9"/>
      <c r="I471" s="9">
        <f t="shared" si="1542"/>
        <v>3044774.8614090001</v>
      </c>
      <c r="J471" s="9"/>
      <c r="K471" s="9">
        <f t="shared" si="1552"/>
        <v>90533.864358999999</v>
      </c>
      <c r="L471" s="9">
        <f t="shared" si="1556"/>
        <v>90533.864358999999</v>
      </c>
      <c r="M471" s="9"/>
      <c r="N471" s="9"/>
      <c r="O471" s="9"/>
      <c r="P471" s="9"/>
      <c r="Q471" s="9">
        <f t="shared" si="1543"/>
        <v>29497.25216</v>
      </c>
      <c r="R471" s="9"/>
      <c r="S471" s="9"/>
      <c r="T471" s="10">
        <f t="shared" si="1544"/>
        <v>3164805.977928</v>
      </c>
      <c r="U471" s="9"/>
      <c r="V471" s="9"/>
      <c r="W471" s="9">
        <f t="shared" si="1545"/>
        <v>2209977.5476839999</v>
      </c>
      <c r="X471" s="9"/>
      <c r="Y471" s="9">
        <f t="shared" si="1553"/>
        <v>125784.862337</v>
      </c>
      <c r="Z471" s="9">
        <f t="shared" si="1564"/>
        <v>125784.862337</v>
      </c>
      <c r="AA471" s="9"/>
      <c r="AB471" s="9"/>
      <c r="AC471" s="9">
        <f t="shared" si="1546"/>
        <v>40237.056488000002</v>
      </c>
      <c r="AD471" s="9"/>
      <c r="AE471" s="9"/>
      <c r="AF471" s="9">
        <f>RURAL1516RSG</f>
        <v>4234.2352940000001</v>
      </c>
      <c r="AG471" s="9">
        <f t="shared" si="1571"/>
        <v>175767</v>
      </c>
      <c r="AH471" s="9">
        <f t="shared" si="1572"/>
        <v>175767</v>
      </c>
      <c r="AI471" s="9"/>
      <c r="AJ471" s="9"/>
      <c r="AK471" s="9">
        <f>VLOOKUP(A471,[2]CTF1516!$A$1:$C$235,3,FALSE)</f>
        <v>87460</v>
      </c>
      <c r="AL471" s="9">
        <f t="shared" si="1573"/>
        <v>87460</v>
      </c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>
        <f>VLOOKUP(A471,[6]COFA!$A$1:$C$327,3,FALSE)</f>
        <v>693.23</v>
      </c>
      <c r="AX471" s="9">
        <f t="shared" si="1547"/>
        <v>693.23</v>
      </c>
      <c r="AY471" s="10">
        <f t="shared" si="1548"/>
        <v>2639919.6965089999</v>
      </c>
      <c r="AZ471" s="10">
        <f t="shared" si="1563"/>
        <v>5804725.6744369995</v>
      </c>
      <c r="BA471" s="26">
        <f>VLOOKUP(A471,[7]Sheet1!$A$1:$P$742,16,FALSE)</f>
        <v>5804725.6744360002</v>
      </c>
      <c r="BB471" s="26" t="b">
        <f t="shared" si="1565"/>
        <v>1</v>
      </c>
      <c r="BC471" s="9"/>
      <c r="BD471" s="9">
        <f t="shared" si="1549"/>
        <v>3164805.977928</v>
      </c>
      <c r="BE471" s="9"/>
      <c r="BF471" s="9"/>
      <c r="BG471" s="9"/>
      <c r="BH471" s="9"/>
      <c r="BI471" s="9">
        <f t="shared" si="1550"/>
        <v>2639919.6965089999</v>
      </c>
      <c r="BJ471" s="9"/>
      <c r="BK471" s="9"/>
      <c r="BL471" s="9"/>
    </row>
    <row r="472" spans="1:64" s="11" customFormat="1" x14ac:dyDescent="0.25">
      <c r="A472" s="8" t="s">
        <v>947</v>
      </c>
      <c r="B472" s="8" t="s">
        <v>948</v>
      </c>
      <c r="C472" s="8" t="s">
        <v>862</v>
      </c>
      <c r="D472" s="8" t="s">
        <v>862</v>
      </c>
      <c r="E472" s="8"/>
      <c r="F472" s="37">
        <f>VLOOKUP(A472,[1]Sheet1!$A$6:$C$740,3,FALSE)</f>
        <v>2334762.0055570002</v>
      </c>
      <c r="G472" s="8"/>
      <c r="H472" s="9"/>
      <c r="I472" s="9">
        <f t="shared" si="1542"/>
        <v>1426644.205323</v>
      </c>
      <c r="J472" s="9"/>
      <c r="K472" s="9">
        <f t="shared" si="1552"/>
        <v>58562.009115000001</v>
      </c>
      <c r="L472" s="9">
        <f t="shared" si="1556"/>
        <v>58562.009115000001</v>
      </c>
      <c r="M472" s="9"/>
      <c r="N472" s="9"/>
      <c r="O472" s="9"/>
      <c r="P472" s="9"/>
      <c r="Q472" s="9">
        <f t="shared" si="1543"/>
        <v>20753.128850000001</v>
      </c>
      <c r="R472" s="9"/>
      <c r="S472" s="9"/>
      <c r="T472" s="10">
        <f t="shared" si="1544"/>
        <v>1505959.343288</v>
      </c>
      <c r="U472" s="9"/>
      <c r="V472" s="9"/>
      <c r="W472" s="9">
        <f t="shared" si="1545"/>
        <v>1035495.826722</v>
      </c>
      <c r="X472" s="9"/>
      <c r="Y472" s="9">
        <f t="shared" si="1553"/>
        <v>81364.186835999993</v>
      </c>
      <c r="Z472" s="9">
        <f t="shared" si="1564"/>
        <v>81364.186835999993</v>
      </c>
      <c r="AA472" s="9"/>
      <c r="AB472" s="9"/>
      <c r="AC472" s="9">
        <f t="shared" si="1546"/>
        <v>28309.240919</v>
      </c>
      <c r="AD472" s="9"/>
      <c r="AE472" s="9"/>
      <c r="AF472" s="9"/>
      <c r="AG472" s="9">
        <f t="shared" si="1571"/>
        <v>113523</v>
      </c>
      <c r="AH472" s="9">
        <f t="shared" si="1572"/>
        <v>113523</v>
      </c>
      <c r="AI472" s="9"/>
      <c r="AJ472" s="9"/>
      <c r="AK472" s="9">
        <f>VLOOKUP(A472,[2]CTF1516!$A$1:$C$235,3,FALSE)</f>
        <v>56332</v>
      </c>
      <c r="AL472" s="9">
        <f t="shared" si="1573"/>
        <v>56332</v>
      </c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>
        <f>VLOOKUP(A472,[6]COFA!$A$1:$C$327,3,FALSE)</f>
        <v>693.23</v>
      </c>
      <c r="AX472" s="9">
        <f t="shared" si="1547"/>
        <v>693.23</v>
      </c>
      <c r="AY472" s="10">
        <f t="shared" si="1548"/>
        <v>1315717.4844770001</v>
      </c>
      <c r="AZ472" s="10">
        <f t="shared" si="1563"/>
        <v>2821676.8277650001</v>
      </c>
      <c r="BA472" s="26">
        <f>VLOOKUP(A472,[7]Sheet1!$A$1:$P$742,16,FALSE)</f>
        <v>2821676.8277639998</v>
      </c>
      <c r="BB472" s="26" t="b">
        <f t="shared" si="1565"/>
        <v>1</v>
      </c>
      <c r="BC472" s="9"/>
      <c r="BD472" s="9">
        <f t="shared" si="1549"/>
        <v>1505959.343288</v>
      </c>
      <c r="BE472" s="9"/>
      <c r="BF472" s="9"/>
      <c r="BG472" s="9"/>
      <c r="BH472" s="9"/>
      <c r="BI472" s="9">
        <f t="shared" si="1550"/>
        <v>1315717.4844770001</v>
      </c>
      <c r="BJ472" s="9"/>
      <c r="BK472" s="9"/>
      <c r="BL472" s="9"/>
    </row>
    <row r="473" spans="1:64" s="11" customFormat="1" x14ac:dyDescent="0.25">
      <c r="A473" s="8" t="s">
        <v>949</v>
      </c>
      <c r="B473" s="8" t="s">
        <v>950</v>
      </c>
      <c r="C473" s="8" t="s">
        <v>862</v>
      </c>
      <c r="D473" s="8" t="s">
        <v>862</v>
      </c>
      <c r="E473" s="8"/>
      <c r="F473" s="37">
        <f>VLOOKUP(A473,[1]Sheet1!$A$6:$C$740,3,FALSE)</f>
        <v>3594196.3945929999</v>
      </c>
      <c r="G473" s="8"/>
      <c r="H473" s="9"/>
      <c r="I473" s="9">
        <f t="shared" si="1542"/>
        <v>1942513.6506360001</v>
      </c>
      <c r="J473" s="9"/>
      <c r="K473" s="9">
        <f t="shared" si="1552"/>
        <v>76368.608731</v>
      </c>
      <c r="L473" s="9">
        <f t="shared" si="1556"/>
        <v>76368.608731</v>
      </c>
      <c r="M473" s="9"/>
      <c r="N473" s="9"/>
      <c r="O473" s="9"/>
      <c r="P473" s="9"/>
      <c r="Q473" s="9">
        <f t="shared" si="1543"/>
        <v>35275.338294000001</v>
      </c>
      <c r="R473" s="9"/>
      <c r="S473" s="9"/>
      <c r="T473" s="10">
        <f t="shared" si="1544"/>
        <v>2054157.597661</v>
      </c>
      <c r="U473" s="9"/>
      <c r="V473" s="9"/>
      <c r="W473" s="9">
        <f t="shared" si="1545"/>
        <v>1409927.416436</v>
      </c>
      <c r="X473" s="9"/>
      <c r="Y473" s="9">
        <f t="shared" si="1553"/>
        <v>106104.10816</v>
      </c>
      <c r="Z473" s="9">
        <f t="shared" si="1564"/>
        <v>106104.10816</v>
      </c>
      <c r="AA473" s="9"/>
      <c r="AB473" s="9"/>
      <c r="AC473" s="9">
        <f t="shared" si="1546"/>
        <v>48118.915345000001</v>
      </c>
      <c r="AD473" s="9"/>
      <c r="AE473" s="9"/>
      <c r="AF473" s="9"/>
      <c r="AG473" s="9">
        <f t="shared" si="1571"/>
        <v>75827</v>
      </c>
      <c r="AH473" s="9">
        <f t="shared" si="1572"/>
        <v>75827</v>
      </c>
      <c r="AI473" s="9"/>
      <c r="AJ473" s="9"/>
      <c r="AK473" s="9">
        <f>VLOOKUP(A473,[2]CTF1516!$A$1:$C$235,3,FALSE)</f>
        <v>76297</v>
      </c>
      <c r="AL473" s="9">
        <f t="shared" si="1573"/>
        <v>76297</v>
      </c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>
        <f>VLOOKUP(A473,[6]COFA!$A$1:$C$327,3,FALSE)</f>
        <v>693.23</v>
      </c>
      <c r="AX473" s="9">
        <f t="shared" si="1547"/>
        <v>693.23</v>
      </c>
      <c r="AY473" s="10">
        <f t="shared" si="1548"/>
        <v>1716967.6699410002</v>
      </c>
      <c r="AZ473" s="10">
        <f t="shared" si="1563"/>
        <v>3771125.2676020004</v>
      </c>
      <c r="BA473" s="26">
        <f>VLOOKUP(A473,[7]Sheet1!$A$1:$P$742,16,FALSE)</f>
        <v>3771125.2676019999</v>
      </c>
      <c r="BB473" s="26" t="b">
        <f t="shared" si="1565"/>
        <v>1</v>
      </c>
      <c r="BC473" s="9"/>
      <c r="BD473" s="9">
        <f t="shared" si="1549"/>
        <v>2054157.597661</v>
      </c>
      <c r="BE473" s="9"/>
      <c r="BF473" s="9"/>
      <c r="BG473" s="9"/>
      <c r="BH473" s="9"/>
      <c r="BI473" s="9">
        <f t="shared" si="1550"/>
        <v>1716967.6699410002</v>
      </c>
      <c r="BJ473" s="9"/>
      <c r="BK473" s="9"/>
      <c r="BL473" s="9"/>
    </row>
    <row r="474" spans="1:64" s="11" customFormat="1" x14ac:dyDescent="0.25">
      <c r="A474" s="8" t="s">
        <v>951</v>
      </c>
      <c r="B474" s="8" t="s">
        <v>952</v>
      </c>
      <c r="C474" s="8" t="s">
        <v>862</v>
      </c>
      <c r="D474" s="8" t="s">
        <v>862</v>
      </c>
      <c r="E474" s="8"/>
      <c r="F474" s="37">
        <f>VLOOKUP(A474,[1]Sheet1!$A$6:$C$740,3,FALSE)</f>
        <v>6399070.6739269998</v>
      </c>
      <c r="G474" s="8"/>
      <c r="H474" s="9"/>
      <c r="I474" s="9">
        <f t="shared" si="1542"/>
        <v>2956052.3520780001</v>
      </c>
      <c r="J474" s="9"/>
      <c r="K474" s="9">
        <f t="shared" si="1552"/>
        <v>110630.77927499999</v>
      </c>
      <c r="L474" s="9">
        <f t="shared" si="1556"/>
        <v>110630.77927499999</v>
      </c>
      <c r="M474" s="9"/>
      <c r="N474" s="9"/>
      <c r="O474" s="9"/>
      <c r="P474" s="9"/>
      <c r="Q474" s="9">
        <f t="shared" si="1543"/>
        <v>26608.001561000001</v>
      </c>
      <c r="R474" s="9"/>
      <c r="S474" s="9"/>
      <c r="T474" s="10">
        <f t="shared" si="1544"/>
        <v>3093291.1329140002</v>
      </c>
      <c r="U474" s="9"/>
      <c r="V474" s="9"/>
      <c r="W474" s="9">
        <f t="shared" si="1545"/>
        <v>2145580.4206309998</v>
      </c>
      <c r="X474" s="9"/>
      <c r="Y474" s="9">
        <f t="shared" si="1553"/>
        <v>153706.87465799999</v>
      </c>
      <c r="Z474" s="9">
        <f t="shared" si="1564"/>
        <v>153706.87465799999</v>
      </c>
      <c r="AA474" s="9"/>
      <c r="AB474" s="9"/>
      <c r="AC474" s="9">
        <f t="shared" si="1546"/>
        <v>36295.843967000001</v>
      </c>
      <c r="AD474" s="9"/>
      <c r="AE474" s="9"/>
      <c r="AF474" s="9"/>
      <c r="AG474" s="9"/>
      <c r="AH474" s="9"/>
      <c r="AI474" s="9"/>
      <c r="AJ474" s="9"/>
      <c r="AK474" s="9">
        <f>VLOOKUP(A474,[2]CTF1516!$A$1:$C$235,3,FALSE)</f>
        <v>116501</v>
      </c>
      <c r="AL474" s="9">
        <f t="shared" si="1573"/>
        <v>116501</v>
      </c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>
        <f>VLOOKUP(A474,[6]COFA!$A$1:$C$327,3,FALSE)</f>
        <v>693.23</v>
      </c>
      <c r="AX474" s="9">
        <f t="shared" si="1547"/>
        <v>693.23</v>
      </c>
      <c r="AY474" s="10">
        <f t="shared" si="1548"/>
        <v>2452777.369256</v>
      </c>
      <c r="AZ474" s="10">
        <f t="shared" si="1563"/>
        <v>5546068.5021700002</v>
      </c>
      <c r="BA474" s="26">
        <f>VLOOKUP(A474,[7]Sheet1!$A$1:$P$742,16,FALSE)</f>
        <v>5546068.5021700002</v>
      </c>
      <c r="BB474" s="26" t="b">
        <f t="shared" si="1565"/>
        <v>1</v>
      </c>
      <c r="BC474" s="9"/>
      <c r="BD474" s="9">
        <f t="shared" si="1549"/>
        <v>3093291.1329140002</v>
      </c>
      <c r="BE474" s="9"/>
      <c r="BF474" s="9"/>
      <c r="BG474" s="9"/>
      <c r="BH474" s="9"/>
      <c r="BI474" s="9">
        <f t="shared" si="1550"/>
        <v>2452777.369256</v>
      </c>
      <c r="BJ474" s="9"/>
      <c r="BK474" s="9"/>
      <c r="BL474" s="9"/>
    </row>
    <row r="475" spans="1:64" s="11" customFormat="1" x14ac:dyDescent="0.25">
      <c r="A475" s="8" t="s">
        <v>953</v>
      </c>
      <c r="B475" s="8" t="s">
        <v>954</v>
      </c>
      <c r="C475" s="8" t="s">
        <v>862</v>
      </c>
      <c r="D475" s="8" t="s">
        <v>862</v>
      </c>
      <c r="E475" s="8"/>
      <c r="F475" s="37">
        <f>VLOOKUP(A475,[1]Sheet1!$A$6:$C$740,3,FALSE)</f>
        <v>7878048.1206139997</v>
      </c>
      <c r="G475" s="8"/>
      <c r="H475" s="9"/>
      <c r="I475" s="9">
        <f t="shared" si="1542"/>
        <v>3734858.0741929999</v>
      </c>
      <c r="J475" s="9"/>
      <c r="K475" s="9">
        <f t="shared" si="1552"/>
        <v>110830.839437</v>
      </c>
      <c r="L475" s="9">
        <f t="shared" si="1556"/>
        <v>110830.839437</v>
      </c>
      <c r="M475" s="9"/>
      <c r="N475" s="9"/>
      <c r="O475" s="9"/>
      <c r="P475" s="9"/>
      <c r="Q475" s="9">
        <f t="shared" si="1543"/>
        <v>81500.027369999996</v>
      </c>
      <c r="R475" s="9"/>
      <c r="S475" s="9"/>
      <c r="T475" s="10">
        <f t="shared" si="1544"/>
        <v>3927188.9409999996</v>
      </c>
      <c r="U475" s="9"/>
      <c r="V475" s="9"/>
      <c r="W475" s="9">
        <f t="shared" si="1545"/>
        <v>2710858.0645380002</v>
      </c>
      <c r="X475" s="9"/>
      <c r="Y475" s="9">
        <f t="shared" si="1553"/>
        <v>153984.831863</v>
      </c>
      <c r="Z475" s="9">
        <f t="shared" si="1564"/>
        <v>153984.831863</v>
      </c>
      <c r="AA475" s="9"/>
      <c r="AB475" s="9"/>
      <c r="AC475" s="9">
        <f t="shared" si="1546"/>
        <v>111173.786198</v>
      </c>
      <c r="AD475" s="9"/>
      <c r="AE475" s="9"/>
      <c r="AF475" s="9"/>
      <c r="AG475" s="9">
        <f>CTFREEZE21516RSG</f>
        <v>219383</v>
      </c>
      <c r="AH475" s="9">
        <f t="shared" ref="AH475:AH476" si="1574">AG475</f>
        <v>219383</v>
      </c>
      <c r="AI475" s="9"/>
      <c r="AJ475" s="9"/>
      <c r="AK475" s="9">
        <f>VLOOKUP(A475,[2]CTF1516!$A$1:$C$235,3,FALSE)</f>
        <v>115382</v>
      </c>
      <c r="AL475" s="9">
        <f t="shared" si="1573"/>
        <v>115382</v>
      </c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>
        <f>VLOOKUP(A475,[6]COFA!$A$1:$C$327,3,FALSE)</f>
        <v>693.23</v>
      </c>
      <c r="AX475" s="9">
        <f t="shared" si="1547"/>
        <v>693.23</v>
      </c>
      <c r="AY475" s="10">
        <f t="shared" si="1548"/>
        <v>3311474.9125990001</v>
      </c>
      <c r="AZ475" s="10">
        <f t="shared" si="1563"/>
        <v>7238663.8535989998</v>
      </c>
      <c r="BA475" s="26">
        <f>VLOOKUP(A475,[7]Sheet1!$A$1:$P$742,16,FALSE)</f>
        <v>7238663.8535989998</v>
      </c>
      <c r="BB475" s="26" t="b">
        <f t="shared" si="1565"/>
        <v>1</v>
      </c>
      <c r="BC475" s="9"/>
      <c r="BD475" s="9">
        <f t="shared" si="1549"/>
        <v>3927188.9409999996</v>
      </c>
      <c r="BE475" s="9"/>
      <c r="BF475" s="9"/>
      <c r="BG475" s="9"/>
      <c r="BH475" s="9"/>
      <c r="BI475" s="9">
        <f t="shared" si="1550"/>
        <v>3311474.9125990001</v>
      </c>
      <c r="BJ475" s="9"/>
      <c r="BK475" s="9"/>
      <c r="BL475" s="9"/>
    </row>
    <row r="476" spans="1:64" s="11" customFormat="1" x14ac:dyDescent="0.25">
      <c r="A476" s="8" t="s">
        <v>955</v>
      </c>
      <c r="B476" s="8" t="s">
        <v>956</v>
      </c>
      <c r="C476" s="8" t="s">
        <v>862</v>
      </c>
      <c r="D476" s="8" t="s">
        <v>862</v>
      </c>
      <c r="E476" s="8"/>
      <c r="F476" s="37">
        <f>VLOOKUP(A476,[1]Sheet1!$A$6:$C$740,3,FALSE)</f>
        <v>5476063.5733949998</v>
      </c>
      <c r="G476" s="8"/>
      <c r="H476" s="9"/>
      <c r="I476" s="9">
        <f t="shared" si="1542"/>
        <v>2891487.5022180001</v>
      </c>
      <c r="J476" s="9"/>
      <c r="K476" s="9">
        <f t="shared" si="1552"/>
        <v>84301.284702000004</v>
      </c>
      <c r="L476" s="9">
        <f t="shared" si="1556"/>
        <v>84301.284702000004</v>
      </c>
      <c r="M476" s="9"/>
      <c r="N476" s="9"/>
      <c r="O476" s="9"/>
      <c r="P476" s="9"/>
      <c r="Q476" s="9">
        <f t="shared" si="1543"/>
        <v>46831.510563000003</v>
      </c>
      <c r="R476" s="9"/>
      <c r="S476" s="9"/>
      <c r="T476" s="10">
        <f t="shared" si="1544"/>
        <v>3022620.2974830004</v>
      </c>
      <c r="U476" s="9"/>
      <c r="V476" s="9"/>
      <c r="W476" s="9">
        <f t="shared" si="1545"/>
        <v>2098717.557184</v>
      </c>
      <c r="X476" s="9"/>
      <c r="Y476" s="9">
        <f t="shared" si="1553"/>
        <v>117125.515035</v>
      </c>
      <c r="Z476" s="9">
        <f t="shared" si="1564"/>
        <v>117125.515035</v>
      </c>
      <c r="AA476" s="9"/>
      <c r="AB476" s="9"/>
      <c r="AC476" s="9">
        <f t="shared" si="1546"/>
        <v>63882.633057999999</v>
      </c>
      <c r="AD476" s="9"/>
      <c r="AE476" s="9"/>
      <c r="AF476" s="9"/>
      <c r="AG476" s="9">
        <f>CTFREEZE21516RSG</f>
        <v>164813</v>
      </c>
      <c r="AH476" s="9">
        <f t="shared" si="1574"/>
        <v>164813</v>
      </c>
      <c r="AI476" s="9"/>
      <c r="AJ476" s="9"/>
      <c r="AK476" s="9">
        <f>VLOOKUP(A476,[2]CTF1516!$A$1:$C$235,3,FALSE)</f>
        <v>83037</v>
      </c>
      <c r="AL476" s="9">
        <f t="shared" si="1573"/>
        <v>83037</v>
      </c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>
        <f>VLOOKUP(A476,[6]COFA!$A$1:$C$327,3,FALSE)</f>
        <v>693.23</v>
      </c>
      <c r="AX476" s="9">
        <f t="shared" si="1547"/>
        <v>693.23</v>
      </c>
      <c r="AY476" s="10">
        <f t="shared" si="1548"/>
        <v>2528268.9352770001</v>
      </c>
      <c r="AZ476" s="10">
        <f t="shared" si="1563"/>
        <v>5550889.232760001</v>
      </c>
      <c r="BA476" s="26">
        <f>VLOOKUP(A476,[7]Sheet1!$A$1:$P$742,16,FALSE)</f>
        <v>5550889.2327610003</v>
      </c>
      <c r="BB476" s="26" t="b">
        <f t="shared" si="1565"/>
        <v>1</v>
      </c>
      <c r="BC476" s="9"/>
      <c r="BD476" s="9">
        <f t="shared" si="1549"/>
        <v>3022620.2974830004</v>
      </c>
      <c r="BE476" s="9"/>
      <c r="BF476" s="9"/>
      <c r="BG476" s="9"/>
      <c r="BH476" s="9"/>
      <c r="BI476" s="9">
        <f t="shared" si="1550"/>
        <v>2528268.9352770001</v>
      </c>
      <c r="BJ476" s="9"/>
      <c r="BK476" s="9"/>
      <c r="BL476" s="9"/>
    </row>
    <row r="477" spans="1:64" s="11" customFormat="1" x14ac:dyDescent="0.25">
      <c r="A477" s="8" t="s">
        <v>957</v>
      </c>
      <c r="B477" s="8" t="s">
        <v>958</v>
      </c>
      <c r="C477" s="8" t="s">
        <v>862</v>
      </c>
      <c r="D477" s="8" t="s">
        <v>862</v>
      </c>
      <c r="E477" s="8"/>
      <c r="F477" s="37">
        <f>VLOOKUP(A477,[1]Sheet1!$A$6:$C$740,3,FALSE)</f>
        <v>5487959.0827249996</v>
      </c>
      <c r="G477" s="8"/>
      <c r="H477" s="9"/>
      <c r="I477" s="9">
        <f t="shared" si="1542"/>
        <v>2685383.7393780001</v>
      </c>
      <c r="J477" s="9"/>
      <c r="K477" s="9">
        <f t="shared" si="1552"/>
        <v>74799.672189999997</v>
      </c>
      <c r="L477" s="9">
        <f t="shared" si="1556"/>
        <v>74799.672189999997</v>
      </c>
      <c r="M477" s="9"/>
      <c r="N477" s="9"/>
      <c r="O477" s="9"/>
      <c r="P477" s="9"/>
      <c r="Q477" s="9">
        <f t="shared" si="1543"/>
        <v>69943.855100999994</v>
      </c>
      <c r="R477" s="9"/>
      <c r="S477" s="9"/>
      <c r="T477" s="10">
        <f t="shared" si="1544"/>
        <v>2830127.266669</v>
      </c>
      <c r="U477" s="9"/>
      <c r="V477" s="9"/>
      <c r="W477" s="9">
        <f t="shared" si="1545"/>
        <v>1949122.033999</v>
      </c>
      <c r="X477" s="9"/>
      <c r="Y477" s="9">
        <f t="shared" si="1553"/>
        <v>103924.27779199999</v>
      </c>
      <c r="Z477" s="9">
        <f t="shared" si="1564"/>
        <v>103924.27779199999</v>
      </c>
      <c r="AA477" s="9"/>
      <c r="AB477" s="9"/>
      <c r="AC477" s="9">
        <f t="shared" si="1546"/>
        <v>95410.068484999996</v>
      </c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>
        <f>VLOOKUP(A477,[6]COFA!$A$1:$C$327,3,FALSE)</f>
        <v>693.23</v>
      </c>
      <c r="AX477" s="9">
        <f t="shared" si="1547"/>
        <v>693.23</v>
      </c>
      <c r="AY477" s="10">
        <f t="shared" si="1548"/>
        <v>2149149.6102760001</v>
      </c>
      <c r="AZ477" s="10">
        <f t="shared" si="1563"/>
        <v>4979276.8769450001</v>
      </c>
      <c r="BA477" s="26">
        <f>VLOOKUP(A477,[7]Sheet1!$A$1:$P$742,16,FALSE)</f>
        <v>4979276.8769450001</v>
      </c>
      <c r="BB477" s="26" t="b">
        <f t="shared" si="1565"/>
        <v>1</v>
      </c>
      <c r="BC477" s="9"/>
      <c r="BD477" s="9">
        <f t="shared" si="1549"/>
        <v>2830127.266669</v>
      </c>
      <c r="BE477" s="9"/>
      <c r="BF477" s="9"/>
      <c r="BG477" s="9"/>
      <c r="BH477" s="9"/>
      <c r="BI477" s="9">
        <f t="shared" si="1550"/>
        <v>2149149.6102760001</v>
      </c>
      <c r="BJ477" s="9"/>
      <c r="BK477" s="9"/>
      <c r="BL477" s="9"/>
    </row>
    <row r="478" spans="1:64" s="11" customFormat="1" x14ac:dyDescent="0.25">
      <c r="A478" s="8" t="s">
        <v>959</v>
      </c>
      <c r="B478" s="8" t="s">
        <v>960</v>
      </c>
      <c r="C478" s="8" t="s">
        <v>862</v>
      </c>
      <c r="D478" s="8" t="s">
        <v>862</v>
      </c>
      <c r="E478" s="8"/>
      <c r="F478" s="37">
        <f>VLOOKUP(A478,[1]Sheet1!$A$6:$C$740,3,FALSE)</f>
        <v>2607288.1632520002</v>
      </c>
      <c r="G478" s="8"/>
      <c r="H478" s="9"/>
      <c r="I478" s="9">
        <f t="shared" si="1542"/>
        <v>1320455.5247889999</v>
      </c>
      <c r="J478" s="9"/>
      <c r="K478" s="9">
        <f t="shared" si="1552"/>
        <v>43850.946197999998</v>
      </c>
      <c r="L478" s="9">
        <f t="shared" si="1556"/>
        <v>43850.946197999998</v>
      </c>
      <c r="M478" s="9"/>
      <c r="N478" s="9"/>
      <c r="O478" s="9"/>
      <c r="P478" s="9"/>
      <c r="Q478" s="9">
        <f t="shared" si="1543"/>
        <v>26608.001561000001</v>
      </c>
      <c r="R478" s="9"/>
      <c r="S478" s="9"/>
      <c r="T478" s="10">
        <f t="shared" si="1544"/>
        <v>1390914.472548</v>
      </c>
      <c r="U478" s="9"/>
      <c r="V478" s="9"/>
      <c r="W478" s="9">
        <f t="shared" si="1545"/>
        <v>958421.29396399995</v>
      </c>
      <c r="X478" s="9"/>
      <c r="Y478" s="9">
        <f t="shared" si="1553"/>
        <v>60925.105428000003</v>
      </c>
      <c r="Z478" s="9">
        <f t="shared" si="1564"/>
        <v>60925.105428000003</v>
      </c>
      <c r="AA478" s="9"/>
      <c r="AB478" s="9"/>
      <c r="AC478" s="9">
        <f t="shared" si="1546"/>
        <v>36295.843967000001</v>
      </c>
      <c r="AD478" s="9"/>
      <c r="AE478" s="9"/>
      <c r="AF478" s="9">
        <f>RURAL1516RSG</f>
        <v>5897.2941179999998</v>
      </c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>
        <f>VLOOKUP(A478,[6]COFA!$A$1:$C$327,3,FALSE)</f>
        <v>693.23</v>
      </c>
      <c r="AX478" s="9">
        <f t="shared" si="1547"/>
        <v>693.23</v>
      </c>
      <c r="AY478" s="10">
        <f t="shared" si="1548"/>
        <v>1056335.4733589999</v>
      </c>
      <c r="AZ478" s="10">
        <f t="shared" si="1563"/>
        <v>2447249.945907</v>
      </c>
      <c r="BA478" s="26">
        <f>VLOOKUP(A478,[7]Sheet1!$A$1:$P$742,16,FALSE)</f>
        <v>2447249.945907</v>
      </c>
      <c r="BB478" s="26" t="b">
        <f t="shared" si="1565"/>
        <v>1</v>
      </c>
      <c r="BC478" s="9"/>
      <c r="BD478" s="9">
        <f t="shared" si="1549"/>
        <v>1390914.472548</v>
      </c>
      <c r="BE478" s="9"/>
      <c r="BF478" s="9"/>
      <c r="BG478" s="9"/>
      <c r="BH478" s="9"/>
      <c r="BI478" s="9">
        <f t="shared" si="1550"/>
        <v>1056335.4733589999</v>
      </c>
      <c r="BJ478" s="9"/>
      <c r="BK478" s="9"/>
      <c r="BL478" s="9"/>
    </row>
    <row r="479" spans="1:64" s="11" customFormat="1" x14ac:dyDescent="0.25">
      <c r="A479" s="8" t="s">
        <v>961</v>
      </c>
      <c r="B479" s="8" t="s">
        <v>962</v>
      </c>
      <c r="C479" s="8" t="s">
        <v>862</v>
      </c>
      <c r="D479" s="8" t="s">
        <v>862</v>
      </c>
      <c r="E479" s="8"/>
      <c r="F479" s="37">
        <f>VLOOKUP(A479,[1]Sheet1!$A$6:$C$740,3,FALSE)</f>
        <v>2963738.776848</v>
      </c>
      <c r="G479" s="8"/>
      <c r="H479" s="9"/>
      <c r="I479" s="9">
        <f t="shared" si="1542"/>
        <v>1491002.4557449999</v>
      </c>
      <c r="J479" s="9"/>
      <c r="K479" s="9">
        <f t="shared" si="1552"/>
        <v>65509.741590999998</v>
      </c>
      <c r="L479" s="9">
        <f t="shared" si="1556"/>
        <v>65509.741590999998</v>
      </c>
      <c r="M479" s="9"/>
      <c r="N479" s="9"/>
      <c r="O479" s="9"/>
      <c r="P479" s="9"/>
      <c r="Q479" s="9">
        <f t="shared" si="1543"/>
        <v>20753.128850000001</v>
      </c>
      <c r="R479" s="9"/>
      <c r="S479" s="9"/>
      <c r="T479" s="10">
        <f t="shared" si="1544"/>
        <v>1577265.3261859999</v>
      </c>
      <c r="U479" s="9"/>
      <c r="V479" s="9"/>
      <c r="W479" s="9">
        <f t="shared" si="1545"/>
        <v>1082208.7348730001</v>
      </c>
      <c r="X479" s="9"/>
      <c r="Y479" s="9">
        <f t="shared" si="1553"/>
        <v>91017.144646999994</v>
      </c>
      <c r="Z479" s="9">
        <f t="shared" si="1564"/>
        <v>91017.144646999994</v>
      </c>
      <c r="AA479" s="9"/>
      <c r="AB479" s="9"/>
      <c r="AC479" s="9">
        <f t="shared" si="1546"/>
        <v>28309.240919</v>
      </c>
      <c r="AD479" s="9"/>
      <c r="AE479" s="9"/>
      <c r="AF479" s="9"/>
      <c r="AG479" s="9"/>
      <c r="AH479" s="9"/>
      <c r="AI479" s="9"/>
      <c r="AJ479" s="9"/>
      <c r="AK479" s="9">
        <f>VLOOKUP(A479,[2]CTF1516!$A$1:$C$235,3,FALSE)</f>
        <v>68671</v>
      </c>
      <c r="AL479" s="9">
        <f t="shared" ref="AL479:AL499" si="1575">AK479</f>
        <v>68671</v>
      </c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>
        <f>VLOOKUP(A479,[6]COFA!$A$1:$C$327,3,FALSE)</f>
        <v>693.23</v>
      </c>
      <c r="AX479" s="9">
        <f t="shared" si="1547"/>
        <v>693.23</v>
      </c>
      <c r="AY479" s="10">
        <f t="shared" si="1548"/>
        <v>1270899.3504389999</v>
      </c>
      <c r="AZ479" s="10">
        <f t="shared" si="1563"/>
        <v>2848164.6766249998</v>
      </c>
      <c r="BA479" s="26">
        <f>VLOOKUP(A479,[7]Sheet1!$A$1:$P$742,16,FALSE)</f>
        <v>2848164.6766249998</v>
      </c>
      <c r="BB479" s="26" t="b">
        <f t="shared" si="1565"/>
        <v>1</v>
      </c>
      <c r="BC479" s="9"/>
      <c r="BD479" s="9">
        <f t="shared" si="1549"/>
        <v>1577265.3261859999</v>
      </c>
      <c r="BE479" s="9"/>
      <c r="BF479" s="9"/>
      <c r="BG479" s="9"/>
      <c r="BH479" s="9"/>
      <c r="BI479" s="9">
        <f t="shared" si="1550"/>
        <v>1270899.3504389999</v>
      </c>
      <c r="BJ479" s="9"/>
      <c r="BK479" s="9"/>
      <c r="BL479" s="9"/>
    </row>
    <row r="480" spans="1:64" s="11" customFormat="1" x14ac:dyDescent="0.25">
      <c r="A480" s="8" t="s">
        <v>963</v>
      </c>
      <c r="B480" s="8" t="s">
        <v>964</v>
      </c>
      <c r="C480" s="8" t="s">
        <v>862</v>
      </c>
      <c r="D480" s="8" t="s">
        <v>862</v>
      </c>
      <c r="E480" s="8"/>
      <c r="F480" s="37">
        <f>VLOOKUP(A480,[1]Sheet1!$A$6:$C$740,3,FALSE)</f>
        <v>7962004.4960599998</v>
      </c>
      <c r="G480" s="8"/>
      <c r="H480" s="9"/>
      <c r="I480" s="9">
        <f t="shared" si="1542"/>
        <v>4476531.1762060001</v>
      </c>
      <c r="J480" s="9"/>
      <c r="K480" s="9">
        <f t="shared" si="1552"/>
        <v>79774.197174999994</v>
      </c>
      <c r="L480" s="9">
        <f t="shared" si="1556"/>
        <v>79774.197174999994</v>
      </c>
      <c r="M480" s="9"/>
      <c r="N480" s="9"/>
      <c r="O480" s="9"/>
      <c r="P480" s="9"/>
      <c r="Q480" s="9">
        <f t="shared" si="1543"/>
        <v>35275.338294000001</v>
      </c>
      <c r="R480" s="9"/>
      <c r="S480" s="9"/>
      <c r="T480" s="10">
        <f t="shared" si="1544"/>
        <v>4591580.7116750004</v>
      </c>
      <c r="U480" s="9"/>
      <c r="V480" s="9"/>
      <c r="W480" s="9">
        <f t="shared" si="1545"/>
        <v>3249183.8777020001</v>
      </c>
      <c r="X480" s="9"/>
      <c r="Y480" s="9">
        <f t="shared" si="1553"/>
        <v>110835.72407700001</v>
      </c>
      <c r="Z480" s="9">
        <f t="shared" si="1564"/>
        <v>110835.72407700001</v>
      </c>
      <c r="AA480" s="9"/>
      <c r="AB480" s="9"/>
      <c r="AC480" s="9">
        <f t="shared" si="1546"/>
        <v>48118.915345000001</v>
      </c>
      <c r="AD480" s="9"/>
      <c r="AE480" s="9"/>
      <c r="AF480" s="9"/>
      <c r="AG480" s="9">
        <f t="shared" ref="AG480:AG498" si="1576">CTFREEZE21516RSG</f>
        <v>153069</v>
      </c>
      <c r="AH480" s="9">
        <f t="shared" ref="AH480:AH498" si="1577">AG480</f>
        <v>153069</v>
      </c>
      <c r="AI480" s="9"/>
      <c r="AJ480" s="9"/>
      <c r="AK480" s="9">
        <f>VLOOKUP(A480,[2]CTF1516!$A$1:$C$235,3,FALSE)</f>
        <v>77278</v>
      </c>
      <c r="AL480" s="9">
        <f t="shared" si="1575"/>
        <v>77278</v>
      </c>
      <c r="AM480" s="9">
        <f>VLOOKUP(A480,[8]esg1516!$A$1:$C$20,3,FALSE)</f>
        <v>53526</v>
      </c>
      <c r="AN480" s="9">
        <f>AM480</f>
        <v>53526</v>
      </c>
      <c r="AO480" s="9"/>
      <c r="AP480" s="9"/>
      <c r="AQ480" s="9"/>
      <c r="AR480" s="9"/>
      <c r="AS480" s="9"/>
      <c r="AT480" s="9"/>
      <c r="AU480" s="9"/>
      <c r="AV480" s="9"/>
      <c r="AW480" s="9">
        <f>VLOOKUP(A480,[6]COFA!$A$1:$C$327,3,FALSE)</f>
        <v>693.23</v>
      </c>
      <c r="AX480" s="9">
        <f t="shared" si="1547"/>
        <v>693.23</v>
      </c>
      <c r="AY480" s="10">
        <f t="shared" si="1548"/>
        <v>3692704.747124</v>
      </c>
      <c r="AZ480" s="10">
        <f t="shared" si="1563"/>
        <v>8284285.4587990008</v>
      </c>
      <c r="BA480" s="26">
        <f>VLOOKUP(A480,[7]Sheet1!$A$1:$P$742,16,FALSE)</f>
        <v>8284285.4587989999</v>
      </c>
      <c r="BB480" s="26" t="b">
        <f t="shared" si="1565"/>
        <v>1</v>
      </c>
      <c r="BC480" s="9"/>
      <c r="BD480" s="9">
        <f t="shared" si="1549"/>
        <v>4591580.7116750004</v>
      </c>
      <c r="BE480" s="9"/>
      <c r="BF480" s="9"/>
      <c r="BG480" s="9"/>
      <c r="BH480" s="9"/>
      <c r="BI480" s="9">
        <f t="shared" si="1550"/>
        <v>3692704.747124</v>
      </c>
      <c r="BJ480" s="9"/>
      <c r="BK480" s="9"/>
      <c r="BL480" s="9"/>
    </row>
    <row r="481" spans="1:64" s="11" customFormat="1" x14ac:dyDescent="0.25">
      <c r="A481" s="8" t="s">
        <v>965</v>
      </c>
      <c r="B481" s="8" t="s">
        <v>966</v>
      </c>
      <c r="C481" s="8" t="s">
        <v>862</v>
      </c>
      <c r="D481" s="8" t="s">
        <v>862</v>
      </c>
      <c r="E481" s="8"/>
      <c r="F481" s="37">
        <f>VLOOKUP(A481,[1]Sheet1!$A$6:$C$740,3,FALSE)</f>
        <v>3365947.0259400001</v>
      </c>
      <c r="G481" s="8"/>
      <c r="H481" s="9"/>
      <c r="I481" s="9">
        <f t="shared" si="1542"/>
        <v>1322540.4986409999</v>
      </c>
      <c r="J481" s="9"/>
      <c r="K481" s="9">
        <f t="shared" si="1552"/>
        <v>51063.488598999997</v>
      </c>
      <c r="L481" s="9">
        <f t="shared" si="1556"/>
        <v>51063.488598999997</v>
      </c>
      <c r="M481" s="9"/>
      <c r="N481" s="9"/>
      <c r="O481" s="9"/>
      <c r="P481" s="9"/>
      <c r="Q481" s="9">
        <f t="shared" si="1543"/>
        <v>35275.338294000001</v>
      </c>
      <c r="R481" s="9"/>
      <c r="S481" s="9"/>
      <c r="T481" s="10">
        <f t="shared" si="1544"/>
        <v>1408879.3255339998</v>
      </c>
      <c r="U481" s="9"/>
      <c r="V481" s="9"/>
      <c r="W481" s="9">
        <f t="shared" si="1545"/>
        <v>959934.62273499998</v>
      </c>
      <c r="X481" s="9"/>
      <c r="Y481" s="9">
        <f t="shared" si="1553"/>
        <v>70945.981696999996</v>
      </c>
      <c r="Z481" s="9">
        <f t="shared" si="1564"/>
        <v>70945.981696999996</v>
      </c>
      <c r="AA481" s="9"/>
      <c r="AB481" s="9"/>
      <c r="AC481" s="9">
        <f t="shared" si="1546"/>
        <v>48118.915345000001</v>
      </c>
      <c r="AD481" s="9"/>
      <c r="AE481" s="9"/>
      <c r="AF481" s="9">
        <f>RURAL1516RSG</f>
        <v>53478.647059000003</v>
      </c>
      <c r="AG481" s="9">
        <f t="shared" si="1576"/>
        <v>101877</v>
      </c>
      <c r="AH481" s="9">
        <f t="shared" si="1577"/>
        <v>101877</v>
      </c>
      <c r="AI481" s="9"/>
      <c r="AJ481" s="9"/>
      <c r="AK481" s="9">
        <f>VLOOKUP(A481,[2]CTF1516!$A$1:$C$235,3,FALSE)</f>
        <v>51052</v>
      </c>
      <c r="AL481" s="9">
        <f t="shared" si="1575"/>
        <v>51052</v>
      </c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>
        <f>VLOOKUP(A481,[6]COFA!$A$1:$C$327,3,FALSE)</f>
        <v>693.23</v>
      </c>
      <c r="AX481" s="9">
        <f t="shared" si="1547"/>
        <v>693.23</v>
      </c>
      <c r="AY481" s="10">
        <f t="shared" si="1548"/>
        <v>1232621.7497769999</v>
      </c>
      <c r="AZ481" s="10">
        <f t="shared" si="1563"/>
        <v>2641501.0753109995</v>
      </c>
      <c r="BA481" s="26">
        <f>VLOOKUP(A481,[7]Sheet1!$A$1:$P$742,16,FALSE)</f>
        <v>2641501.0753100002</v>
      </c>
      <c r="BB481" s="26" t="b">
        <f t="shared" si="1565"/>
        <v>1</v>
      </c>
      <c r="BC481" s="9"/>
      <c r="BD481" s="9">
        <f t="shared" si="1549"/>
        <v>1408879.3255339998</v>
      </c>
      <c r="BE481" s="9"/>
      <c r="BF481" s="9"/>
      <c r="BG481" s="9"/>
      <c r="BH481" s="9"/>
      <c r="BI481" s="9">
        <f t="shared" si="1550"/>
        <v>1232621.7497769999</v>
      </c>
      <c r="BJ481" s="9"/>
      <c r="BK481" s="9"/>
      <c r="BL481" s="9"/>
    </row>
    <row r="482" spans="1:64" s="11" customFormat="1" x14ac:dyDescent="0.25">
      <c r="A482" s="8" t="s">
        <v>967</v>
      </c>
      <c r="B482" s="8" t="s">
        <v>968</v>
      </c>
      <c r="C482" s="8" t="s">
        <v>862</v>
      </c>
      <c r="D482" s="8" t="s">
        <v>862</v>
      </c>
      <c r="E482" s="8"/>
      <c r="F482" s="37">
        <f>VLOOKUP(A482,[1]Sheet1!$A$6:$C$740,3,FALSE)</f>
        <v>5461400.2658949997</v>
      </c>
      <c r="G482" s="8"/>
      <c r="H482" s="9"/>
      <c r="I482" s="9">
        <f t="shared" si="1542"/>
        <v>2458609.1956239999</v>
      </c>
      <c r="J482" s="9"/>
      <c r="K482" s="9">
        <f t="shared" si="1552"/>
        <v>82176.994433</v>
      </c>
      <c r="L482" s="9">
        <f t="shared" si="1556"/>
        <v>82176.994433</v>
      </c>
      <c r="M482" s="9"/>
      <c r="N482" s="9"/>
      <c r="O482" s="9"/>
      <c r="P482" s="9"/>
      <c r="Q482" s="9">
        <f t="shared" si="1543"/>
        <v>38164.17383</v>
      </c>
      <c r="R482" s="9"/>
      <c r="S482" s="9"/>
      <c r="T482" s="10">
        <f t="shared" si="1544"/>
        <v>2578950.3638870004</v>
      </c>
      <c r="U482" s="9"/>
      <c r="V482" s="9"/>
      <c r="W482" s="9">
        <f t="shared" si="1545"/>
        <v>1784523.1152300001</v>
      </c>
      <c r="X482" s="9"/>
      <c r="Y482" s="9">
        <f t="shared" si="1553"/>
        <v>114174.093918</v>
      </c>
      <c r="Z482" s="9">
        <f t="shared" si="1564"/>
        <v>114174.093918</v>
      </c>
      <c r="AA482" s="9"/>
      <c r="AB482" s="9"/>
      <c r="AC482" s="9">
        <f t="shared" si="1546"/>
        <v>52059.561680999999</v>
      </c>
      <c r="AD482" s="9"/>
      <c r="AE482" s="9"/>
      <c r="AF482" s="9"/>
      <c r="AG482" s="9">
        <f t="shared" si="1576"/>
        <v>159792</v>
      </c>
      <c r="AH482" s="9">
        <f t="shared" si="1577"/>
        <v>159792</v>
      </c>
      <c r="AI482" s="9"/>
      <c r="AJ482" s="9"/>
      <c r="AK482" s="9">
        <f>VLOOKUP(A482,[2]CTF1516!$A$1:$C$235,3,FALSE)</f>
        <v>82075</v>
      </c>
      <c r="AL482" s="9">
        <f t="shared" si="1575"/>
        <v>82075</v>
      </c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>
        <f>VLOOKUP(A482,[6]COFA!$A$1:$C$327,3,FALSE)</f>
        <v>693.23</v>
      </c>
      <c r="AX482" s="9">
        <f t="shared" si="1547"/>
        <v>693.23</v>
      </c>
      <c r="AY482" s="10">
        <f t="shared" si="1548"/>
        <v>2193317.000829</v>
      </c>
      <c r="AZ482" s="10">
        <f t="shared" si="1563"/>
        <v>4772267.3647160009</v>
      </c>
      <c r="BA482" s="26">
        <f>VLOOKUP(A482,[7]Sheet1!$A$1:$P$742,16,FALSE)</f>
        <v>4772267.3647159999</v>
      </c>
      <c r="BB482" s="26" t="b">
        <f t="shared" si="1565"/>
        <v>1</v>
      </c>
      <c r="BC482" s="9"/>
      <c r="BD482" s="9">
        <f t="shared" si="1549"/>
        <v>2578950.3638870004</v>
      </c>
      <c r="BE482" s="9"/>
      <c r="BF482" s="9"/>
      <c r="BG482" s="9"/>
      <c r="BH482" s="9"/>
      <c r="BI482" s="9">
        <f t="shared" si="1550"/>
        <v>2193317.000829</v>
      </c>
      <c r="BJ482" s="9"/>
      <c r="BK482" s="9"/>
      <c r="BL482" s="9"/>
    </row>
    <row r="483" spans="1:64" s="11" customFormat="1" x14ac:dyDescent="0.25">
      <c r="A483" s="8" t="s">
        <v>969</v>
      </c>
      <c r="B483" s="8" t="s">
        <v>970</v>
      </c>
      <c r="C483" s="8" t="s">
        <v>862</v>
      </c>
      <c r="D483" s="8" t="s">
        <v>862</v>
      </c>
      <c r="E483" s="8"/>
      <c r="F483" s="37">
        <f>VLOOKUP(A483,[1]Sheet1!$A$6:$C$740,3,FALSE)</f>
        <v>3717885.19502</v>
      </c>
      <c r="G483" s="8"/>
      <c r="H483" s="9"/>
      <c r="I483" s="9">
        <f t="shared" si="1542"/>
        <v>1627236.049874</v>
      </c>
      <c r="J483" s="9"/>
      <c r="K483" s="9">
        <f t="shared" si="1552"/>
        <v>56730.753024999998</v>
      </c>
      <c r="L483" s="9">
        <f t="shared" si="1556"/>
        <v>56730.753024999998</v>
      </c>
      <c r="M483" s="9"/>
      <c r="N483" s="9"/>
      <c r="O483" s="9"/>
      <c r="P483" s="9"/>
      <c r="Q483" s="9">
        <f t="shared" si="1543"/>
        <v>20829.915427</v>
      </c>
      <c r="R483" s="9"/>
      <c r="S483" s="9"/>
      <c r="T483" s="10">
        <f t="shared" si="1544"/>
        <v>1704796.718326</v>
      </c>
      <c r="U483" s="9"/>
      <c r="V483" s="9"/>
      <c r="W483" s="9">
        <f t="shared" si="1545"/>
        <v>1181090.654874</v>
      </c>
      <c r="X483" s="9"/>
      <c r="Y483" s="9">
        <f t="shared" si="1553"/>
        <v>78819.898056999999</v>
      </c>
      <c r="Z483" s="9">
        <f t="shared" si="1564"/>
        <v>78819.898056999999</v>
      </c>
      <c r="AA483" s="9"/>
      <c r="AB483" s="9"/>
      <c r="AC483" s="9">
        <f t="shared" si="1546"/>
        <v>28413.985110000001</v>
      </c>
      <c r="AD483" s="9"/>
      <c r="AE483" s="9"/>
      <c r="AF483" s="9">
        <f>RURAL1516RSG</f>
        <v>115279.88235299999</v>
      </c>
      <c r="AG483" s="9">
        <f t="shared" si="1576"/>
        <v>106785</v>
      </c>
      <c r="AH483" s="9">
        <f t="shared" si="1577"/>
        <v>106785</v>
      </c>
      <c r="AI483" s="9"/>
      <c r="AJ483" s="9"/>
      <c r="AK483" s="9">
        <f>VLOOKUP(A483,[2]CTF1516!$A$1:$C$235,3,FALSE)</f>
        <v>53209</v>
      </c>
      <c r="AL483" s="9">
        <f t="shared" si="1575"/>
        <v>53209</v>
      </c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>
        <f>VLOOKUP(A483,[6]COFA!$A$1:$C$327,3,FALSE)</f>
        <v>693.23</v>
      </c>
      <c r="AX483" s="9">
        <f t="shared" si="1547"/>
        <v>693.23</v>
      </c>
      <c r="AY483" s="10">
        <f t="shared" si="1548"/>
        <v>1449011.768041</v>
      </c>
      <c r="AZ483" s="10">
        <f t="shared" si="1563"/>
        <v>3153808.4863670003</v>
      </c>
      <c r="BA483" s="26">
        <f>VLOOKUP(A483,[7]Sheet1!$A$1:$P$742,16,FALSE)</f>
        <v>3153808.486368</v>
      </c>
      <c r="BB483" s="26" t="b">
        <f t="shared" si="1565"/>
        <v>1</v>
      </c>
      <c r="BC483" s="9"/>
      <c r="BD483" s="9">
        <f t="shared" si="1549"/>
        <v>1704796.718326</v>
      </c>
      <c r="BE483" s="9"/>
      <c r="BF483" s="9"/>
      <c r="BG483" s="9"/>
      <c r="BH483" s="9"/>
      <c r="BI483" s="9">
        <f t="shared" si="1550"/>
        <v>1449011.768041</v>
      </c>
      <c r="BJ483" s="9"/>
      <c r="BK483" s="9"/>
      <c r="BL483" s="9"/>
    </row>
    <row r="484" spans="1:64" s="11" customFormat="1" x14ac:dyDescent="0.25">
      <c r="A484" s="8" t="s">
        <v>971</v>
      </c>
      <c r="B484" s="8" t="s">
        <v>972</v>
      </c>
      <c r="C484" s="8" t="s">
        <v>862</v>
      </c>
      <c r="D484" s="8" t="s">
        <v>862</v>
      </c>
      <c r="E484" s="8"/>
      <c r="F484" s="37">
        <f>VLOOKUP(A484,[1]Sheet1!$A$6:$C$740,3,FALSE)</f>
        <v>4242218.1275089998</v>
      </c>
      <c r="G484" s="8"/>
      <c r="H484" s="9"/>
      <c r="I484" s="9">
        <f t="shared" si="1542"/>
        <v>2282637.8394249999</v>
      </c>
      <c r="J484" s="9"/>
      <c r="K484" s="9">
        <f t="shared" si="1552"/>
        <v>49316.490211999997</v>
      </c>
      <c r="L484" s="9">
        <f t="shared" si="1556"/>
        <v>49316.490211999997</v>
      </c>
      <c r="M484" s="9"/>
      <c r="N484" s="9"/>
      <c r="O484" s="9"/>
      <c r="P484" s="9"/>
      <c r="Q484" s="9">
        <f t="shared" si="1543"/>
        <v>20753.128850000001</v>
      </c>
      <c r="R484" s="9"/>
      <c r="S484" s="9"/>
      <c r="T484" s="10">
        <f t="shared" si="1544"/>
        <v>2352707.4584869999</v>
      </c>
      <c r="U484" s="9"/>
      <c r="V484" s="9"/>
      <c r="W484" s="9">
        <f t="shared" si="1545"/>
        <v>1656798.484039</v>
      </c>
      <c r="X484" s="9"/>
      <c r="Y484" s="9">
        <f t="shared" si="1553"/>
        <v>68518.757882999998</v>
      </c>
      <c r="Z484" s="9">
        <f t="shared" si="1564"/>
        <v>68518.757882999998</v>
      </c>
      <c r="AA484" s="9"/>
      <c r="AB484" s="9"/>
      <c r="AC484" s="9">
        <f t="shared" si="1546"/>
        <v>28309.240919</v>
      </c>
      <c r="AD484" s="9"/>
      <c r="AE484" s="9"/>
      <c r="AF484" s="9">
        <f>RURAL1516RSG</f>
        <v>23964.823529000001</v>
      </c>
      <c r="AG484" s="9">
        <f t="shared" si="1576"/>
        <v>97836</v>
      </c>
      <c r="AH484" s="9">
        <f t="shared" si="1577"/>
        <v>97836</v>
      </c>
      <c r="AI484" s="9"/>
      <c r="AJ484" s="9"/>
      <c r="AK484" s="9">
        <f>VLOOKUP(A484,[2]CTF1516!$A$1:$C$235,3,FALSE)</f>
        <v>50016</v>
      </c>
      <c r="AL484" s="9">
        <f t="shared" si="1575"/>
        <v>50016</v>
      </c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>
        <f>VLOOKUP(A484,[6]COFA!$A$1:$C$327,3,FALSE)</f>
        <v>693.23</v>
      </c>
      <c r="AX484" s="9">
        <f t="shared" si="1547"/>
        <v>693.23</v>
      </c>
      <c r="AY484" s="10">
        <f t="shared" si="1548"/>
        <v>1902171.7128409999</v>
      </c>
      <c r="AZ484" s="10">
        <f t="shared" si="1563"/>
        <v>4254879.1713279998</v>
      </c>
      <c r="BA484" s="26">
        <f>VLOOKUP(A484,[7]Sheet1!$A$1:$P$742,16,FALSE)</f>
        <v>4254879.171329</v>
      </c>
      <c r="BB484" s="26" t="b">
        <f t="shared" si="1565"/>
        <v>1</v>
      </c>
      <c r="BC484" s="9"/>
      <c r="BD484" s="9">
        <f t="shared" si="1549"/>
        <v>2352707.4584869999</v>
      </c>
      <c r="BE484" s="9"/>
      <c r="BF484" s="9"/>
      <c r="BG484" s="9"/>
      <c r="BH484" s="9"/>
      <c r="BI484" s="9">
        <f t="shared" si="1550"/>
        <v>1902171.7128409999</v>
      </c>
      <c r="BJ484" s="9"/>
      <c r="BK484" s="9"/>
      <c r="BL484" s="9"/>
    </row>
    <row r="485" spans="1:64" s="11" customFormat="1" x14ac:dyDescent="0.25">
      <c r="A485" s="8" t="s">
        <v>973</v>
      </c>
      <c r="B485" s="8" t="s">
        <v>974</v>
      </c>
      <c r="C485" s="8" t="s">
        <v>862</v>
      </c>
      <c r="D485" s="8" t="s">
        <v>862</v>
      </c>
      <c r="E485" s="8"/>
      <c r="F485" s="37">
        <f>VLOOKUP(A485,[1]Sheet1!$A$6:$C$740,3,FALSE)</f>
        <v>7336782.8465569997</v>
      </c>
      <c r="G485" s="8"/>
      <c r="H485" s="9"/>
      <c r="I485" s="9">
        <f t="shared" si="1542"/>
        <v>3132404.8123090002</v>
      </c>
      <c r="J485" s="9"/>
      <c r="K485" s="9">
        <f t="shared" si="1552"/>
        <v>73278.467845000006</v>
      </c>
      <c r="L485" s="9">
        <f t="shared" si="1556"/>
        <v>73278.467845000006</v>
      </c>
      <c r="M485" s="9"/>
      <c r="N485" s="9"/>
      <c r="O485" s="9"/>
      <c r="P485" s="9"/>
      <c r="Q485" s="9">
        <f t="shared" si="1543"/>
        <v>156615.147119</v>
      </c>
      <c r="R485" s="9"/>
      <c r="S485" s="9"/>
      <c r="T485" s="10">
        <f t="shared" si="1544"/>
        <v>3362298.4272730001</v>
      </c>
      <c r="U485" s="9"/>
      <c r="V485" s="9"/>
      <c r="W485" s="9">
        <f t="shared" si="1545"/>
        <v>2273581.6671369998</v>
      </c>
      <c r="X485" s="9"/>
      <c r="Y485" s="9">
        <f t="shared" si="1553"/>
        <v>101810.765015</v>
      </c>
      <c r="Z485" s="9">
        <f t="shared" si="1564"/>
        <v>101810.765015</v>
      </c>
      <c r="AA485" s="9"/>
      <c r="AB485" s="9"/>
      <c r="AC485" s="9">
        <f t="shared" si="1546"/>
        <v>213637.95133499999</v>
      </c>
      <c r="AD485" s="9"/>
      <c r="AE485" s="9"/>
      <c r="AF485" s="9"/>
      <c r="AG485" s="9">
        <f t="shared" si="1576"/>
        <v>145452</v>
      </c>
      <c r="AH485" s="9">
        <f t="shared" si="1577"/>
        <v>145452</v>
      </c>
      <c r="AI485" s="9"/>
      <c r="AJ485" s="9"/>
      <c r="AK485" s="9">
        <f>VLOOKUP(A485,[2]CTF1516!$A$1:$C$235,3,FALSE)</f>
        <v>73778</v>
      </c>
      <c r="AL485" s="9">
        <f t="shared" si="1575"/>
        <v>73778</v>
      </c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>
        <f>VLOOKUP(A485,[6]COFA!$A$1:$C$327,3,FALSE)</f>
        <v>693.23</v>
      </c>
      <c r="AX485" s="9">
        <f t="shared" si="1547"/>
        <v>693.23</v>
      </c>
      <c r="AY485" s="10">
        <f t="shared" si="1548"/>
        <v>2808953.6134869996</v>
      </c>
      <c r="AZ485" s="10">
        <f t="shared" si="1563"/>
        <v>6171252.0407599993</v>
      </c>
      <c r="BA485" s="26">
        <f>VLOOKUP(A485,[7]Sheet1!$A$1:$P$742,16,FALSE)</f>
        <v>6171252.0407600002</v>
      </c>
      <c r="BB485" s="26" t="b">
        <f t="shared" si="1565"/>
        <v>1</v>
      </c>
      <c r="BC485" s="9"/>
      <c r="BD485" s="9">
        <f t="shared" si="1549"/>
        <v>3362298.4272730001</v>
      </c>
      <c r="BE485" s="9"/>
      <c r="BF485" s="9"/>
      <c r="BG485" s="9"/>
      <c r="BH485" s="9"/>
      <c r="BI485" s="9">
        <f t="shared" si="1550"/>
        <v>2808953.6134869996</v>
      </c>
      <c r="BJ485" s="9"/>
      <c r="BK485" s="9"/>
      <c r="BL485" s="9"/>
    </row>
    <row r="486" spans="1:64" s="11" customFormat="1" x14ac:dyDescent="0.25">
      <c r="A486" s="8" t="s">
        <v>975</v>
      </c>
      <c r="B486" s="8" t="s">
        <v>976</v>
      </c>
      <c r="C486" s="8" t="s">
        <v>862</v>
      </c>
      <c r="D486" s="8" t="s">
        <v>862</v>
      </c>
      <c r="E486" s="8"/>
      <c r="F486" s="37">
        <f>VLOOKUP(A486,[1]Sheet1!$A$6:$C$740,3,FALSE)</f>
        <v>4251431.8530169996</v>
      </c>
      <c r="G486" s="8"/>
      <c r="H486" s="9"/>
      <c r="I486" s="9">
        <f t="shared" si="1542"/>
        <v>2128640.2397739999</v>
      </c>
      <c r="J486" s="9"/>
      <c r="K486" s="9">
        <f t="shared" si="1552"/>
        <v>83832.263990000007</v>
      </c>
      <c r="L486" s="9">
        <f t="shared" si="1556"/>
        <v>83832.263990000007</v>
      </c>
      <c r="M486" s="9"/>
      <c r="N486" s="9"/>
      <c r="O486" s="9"/>
      <c r="P486" s="9"/>
      <c r="Q486" s="9">
        <f t="shared" si="1543"/>
        <v>29497.25216</v>
      </c>
      <c r="R486" s="9"/>
      <c r="S486" s="9"/>
      <c r="T486" s="10">
        <f t="shared" si="1544"/>
        <v>2241969.7559239999</v>
      </c>
      <c r="U486" s="9"/>
      <c r="V486" s="9"/>
      <c r="W486" s="9">
        <f t="shared" si="1545"/>
        <v>1545022.982363</v>
      </c>
      <c r="X486" s="9"/>
      <c r="Y486" s="9">
        <f t="shared" si="1553"/>
        <v>116473.872623</v>
      </c>
      <c r="Z486" s="9">
        <f t="shared" si="1564"/>
        <v>116473.872623</v>
      </c>
      <c r="AA486" s="9"/>
      <c r="AB486" s="9"/>
      <c r="AC486" s="9">
        <f t="shared" si="1546"/>
        <v>40237.056488000002</v>
      </c>
      <c r="AD486" s="9"/>
      <c r="AE486" s="9"/>
      <c r="AF486" s="9"/>
      <c r="AG486" s="9">
        <f t="shared" si="1576"/>
        <v>164224</v>
      </c>
      <c r="AH486" s="9">
        <f t="shared" si="1577"/>
        <v>164224</v>
      </c>
      <c r="AI486" s="9"/>
      <c r="AJ486" s="9"/>
      <c r="AK486" s="9">
        <f>VLOOKUP(A486,[2]CTF1516!$A$1:$C$235,3,FALSE)</f>
        <v>83524</v>
      </c>
      <c r="AL486" s="9">
        <f t="shared" si="1575"/>
        <v>83524</v>
      </c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>
        <f>VLOOKUP(A486,[6]COFA!$A$1:$C$327,3,FALSE)</f>
        <v>693.23</v>
      </c>
      <c r="AX486" s="9">
        <f t="shared" si="1547"/>
        <v>693.23</v>
      </c>
      <c r="AY486" s="10">
        <f t="shared" si="1548"/>
        <v>1950175.1414740002</v>
      </c>
      <c r="AZ486" s="10">
        <f t="shared" si="1563"/>
        <v>4192144.8973980001</v>
      </c>
      <c r="BA486" s="26">
        <f>VLOOKUP(A486,[7]Sheet1!$A$1:$P$742,16,FALSE)</f>
        <v>4192144.8973989999</v>
      </c>
      <c r="BB486" s="26" t="b">
        <f t="shared" si="1565"/>
        <v>1</v>
      </c>
      <c r="BC486" s="9"/>
      <c r="BD486" s="9">
        <f t="shared" si="1549"/>
        <v>2241969.7559239999</v>
      </c>
      <c r="BE486" s="9"/>
      <c r="BF486" s="9"/>
      <c r="BG486" s="9"/>
      <c r="BH486" s="9"/>
      <c r="BI486" s="9">
        <f t="shared" si="1550"/>
        <v>1950175.1414740002</v>
      </c>
      <c r="BJ486" s="9"/>
      <c r="BK486" s="9"/>
      <c r="BL486" s="9"/>
    </row>
    <row r="487" spans="1:64" s="11" customFormat="1" x14ac:dyDescent="0.25">
      <c r="A487" s="8" t="s">
        <v>977</v>
      </c>
      <c r="B487" s="8" t="s">
        <v>978</v>
      </c>
      <c r="C487" s="8" t="s">
        <v>862</v>
      </c>
      <c r="D487" s="8" t="s">
        <v>862</v>
      </c>
      <c r="E487" s="8"/>
      <c r="F487" s="37">
        <f>VLOOKUP(A487,[1]Sheet1!$A$6:$C$740,3,FALSE)</f>
        <v>3255913.9656310002</v>
      </c>
      <c r="G487" s="8"/>
      <c r="H487" s="9"/>
      <c r="I487" s="9">
        <f t="shared" si="1542"/>
        <v>1622040.398241</v>
      </c>
      <c r="J487" s="9"/>
      <c r="K487" s="9">
        <f t="shared" si="1552"/>
        <v>32884.992913000002</v>
      </c>
      <c r="L487" s="9">
        <f t="shared" si="1556"/>
        <v>32884.992913000002</v>
      </c>
      <c r="M487" s="9"/>
      <c r="N487" s="9"/>
      <c r="O487" s="9"/>
      <c r="P487" s="9"/>
      <c r="Q487" s="9">
        <f t="shared" si="1543"/>
        <v>20753.128850000001</v>
      </c>
      <c r="R487" s="9"/>
      <c r="S487" s="9"/>
      <c r="T487" s="10">
        <f t="shared" si="1544"/>
        <v>1675678.520004</v>
      </c>
      <c r="U487" s="9"/>
      <c r="V487" s="9"/>
      <c r="W487" s="9">
        <f t="shared" si="1545"/>
        <v>1177319.5144839999</v>
      </c>
      <c r="X487" s="9"/>
      <c r="Y487" s="9">
        <f t="shared" si="1553"/>
        <v>45689.359841999998</v>
      </c>
      <c r="Z487" s="9">
        <f t="shared" si="1564"/>
        <v>45689.359841999998</v>
      </c>
      <c r="AA487" s="9"/>
      <c r="AB487" s="9"/>
      <c r="AC487" s="9">
        <f t="shared" si="1546"/>
        <v>28309.240919</v>
      </c>
      <c r="AD487" s="9"/>
      <c r="AE487" s="9"/>
      <c r="AF487" s="9">
        <f>RURAL1516RSG</f>
        <v>2636.8235289999998</v>
      </c>
      <c r="AG487" s="9">
        <f t="shared" si="1576"/>
        <v>65026</v>
      </c>
      <c r="AH487" s="9">
        <f t="shared" si="1577"/>
        <v>65026</v>
      </c>
      <c r="AI487" s="9"/>
      <c r="AJ487" s="9"/>
      <c r="AK487" s="9">
        <f>VLOOKUP(A487,[2]CTF1516!$A$1:$C$235,3,FALSE)</f>
        <v>33942</v>
      </c>
      <c r="AL487" s="9">
        <f t="shared" si="1575"/>
        <v>33942</v>
      </c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>
        <f>VLOOKUP(A487,[6]COFA!$A$1:$C$327,3,FALSE)</f>
        <v>693.23</v>
      </c>
      <c r="AX487" s="9">
        <f t="shared" si="1547"/>
        <v>693.23</v>
      </c>
      <c r="AY487" s="10">
        <f t="shared" si="1548"/>
        <v>1350979.345245</v>
      </c>
      <c r="AZ487" s="10">
        <f t="shared" si="1563"/>
        <v>3026657.865249</v>
      </c>
      <c r="BA487" s="26">
        <f>VLOOKUP(A487,[7]Sheet1!$A$1:$P$742,16,FALSE)</f>
        <v>3026657.8652499998</v>
      </c>
      <c r="BB487" s="26" t="b">
        <f t="shared" si="1565"/>
        <v>1</v>
      </c>
      <c r="BC487" s="9"/>
      <c r="BD487" s="9">
        <f t="shared" si="1549"/>
        <v>1675678.520004</v>
      </c>
      <c r="BE487" s="9"/>
      <c r="BF487" s="9"/>
      <c r="BG487" s="9"/>
      <c r="BH487" s="9"/>
      <c r="BI487" s="9">
        <f t="shared" si="1550"/>
        <v>1350979.345245</v>
      </c>
      <c r="BJ487" s="9"/>
      <c r="BK487" s="9"/>
      <c r="BL487" s="9"/>
    </row>
    <row r="488" spans="1:64" s="11" customFormat="1" x14ac:dyDescent="0.25">
      <c r="A488" s="8" t="s">
        <v>979</v>
      </c>
      <c r="B488" s="8" t="s">
        <v>980</v>
      </c>
      <c r="C488" s="8" t="s">
        <v>862</v>
      </c>
      <c r="D488" s="8" t="s">
        <v>862</v>
      </c>
      <c r="E488" s="8"/>
      <c r="F488" s="37">
        <f>VLOOKUP(A488,[1]Sheet1!$A$6:$C$740,3,FALSE)</f>
        <v>6317677.8050610004</v>
      </c>
      <c r="G488" s="8"/>
      <c r="H488" s="9"/>
      <c r="I488" s="9">
        <f t="shared" si="1542"/>
        <v>2658063.3725239998</v>
      </c>
      <c r="J488" s="9"/>
      <c r="K488" s="9">
        <f t="shared" si="1552"/>
        <v>70068.373873999997</v>
      </c>
      <c r="L488" s="9">
        <f t="shared" si="1556"/>
        <v>70068.373873999997</v>
      </c>
      <c r="M488" s="9"/>
      <c r="N488" s="9"/>
      <c r="O488" s="9"/>
      <c r="P488" s="9"/>
      <c r="Q488" s="9">
        <f t="shared" si="1543"/>
        <v>42085.269995000002</v>
      </c>
      <c r="R488" s="9"/>
      <c r="S488" s="9"/>
      <c r="T488" s="10">
        <f t="shared" si="1544"/>
        <v>2770217.0163929998</v>
      </c>
      <c r="U488" s="9"/>
      <c r="V488" s="9"/>
      <c r="W488" s="9">
        <f t="shared" si="1545"/>
        <v>1929292.1943270001</v>
      </c>
      <c r="X488" s="9"/>
      <c r="Y488" s="9">
        <f t="shared" si="1553"/>
        <v>97350.762881999995</v>
      </c>
      <c r="Z488" s="9">
        <f t="shared" si="1564"/>
        <v>97350.762881999995</v>
      </c>
      <c r="AA488" s="9"/>
      <c r="AB488" s="9"/>
      <c r="AC488" s="9">
        <f t="shared" si="1546"/>
        <v>57408.309659999999</v>
      </c>
      <c r="AD488" s="9"/>
      <c r="AE488" s="9"/>
      <c r="AF488" s="9"/>
      <c r="AG488" s="9">
        <f t="shared" si="1576"/>
        <v>138426</v>
      </c>
      <c r="AH488" s="9">
        <f t="shared" si="1577"/>
        <v>138426</v>
      </c>
      <c r="AI488" s="9"/>
      <c r="AJ488" s="9"/>
      <c r="AK488" s="9">
        <f>VLOOKUP(A488,[2]CTF1516!$A$1:$C$235,3,FALSE)</f>
        <v>69922</v>
      </c>
      <c r="AL488" s="9">
        <f t="shared" si="1575"/>
        <v>69922</v>
      </c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>
        <f>VLOOKUP(A488,[6]COFA!$A$1:$C$327,3,FALSE)</f>
        <v>693.23</v>
      </c>
      <c r="AX488" s="9">
        <f t="shared" si="1547"/>
        <v>693.23</v>
      </c>
      <c r="AY488" s="10">
        <f t="shared" si="1548"/>
        <v>2293092.4968690001</v>
      </c>
      <c r="AZ488" s="10">
        <f t="shared" si="1563"/>
        <v>5063309.5132619999</v>
      </c>
      <c r="BA488" s="26">
        <f>VLOOKUP(A488,[7]Sheet1!$A$1:$P$742,16,FALSE)</f>
        <v>5063309.5132619999</v>
      </c>
      <c r="BB488" s="26" t="b">
        <f t="shared" si="1565"/>
        <v>1</v>
      </c>
      <c r="BC488" s="9"/>
      <c r="BD488" s="9">
        <f t="shared" si="1549"/>
        <v>2770217.0163929998</v>
      </c>
      <c r="BE488" s="9"/>
      <c r="BF488" s="9"/>
      <c r="BG488" s="9"/>
      <c r="BH488" s="9"/>
      <c r="BI488" s="9">
        <f t="shared" si="1550"/>
        <v>2293092.4968690001</v>
      </c>
      <c r="BJ488" s="9"/>
      <c r="BK488" s="9"/>
      <c r="BL488" s="9"/>
    </row>
    <row r="489" spans="1:64" s="11" customFormat="1" x14ac:dyDescent="0.25">
      <c r="A489" s="8" t="s">
        <v>981</v>
      </c>
      <c r="B489" s="8" t="s">
        <v>982</v>
      </c>
      <c r="C489" s="8" t="s">
        <v>862</v>
      </c>
      <c r="D489" s="8" t="s">
        <v>862</v>
      </c>
      <c r="E489" s="8"/>
      <c r="F489" s="37">
        <f>VLOOKUP(A489,[1]Sheet1!$A$6:$C$740,3,FALSE)</f>
        <v>3466505.9639869998</v>
      </c>
      <c r="G489" s="8"/>
      <c r="H489" s="9"/>
      <c r="I489" s="9">
        <f t="shared" si="1542"/>
        <v>1610208.507582</v>
      </c>
      <c r="J489" s="9"/>
      <c r="K489" s="9">
        <f t="shared" si="1552"/>
        <v>65865.035157000006</v>
      </c>
      <c r="L489" s="9">
        <f t="shared" si="1556"/>
        <v>65865.035157000006</v>
      </c>
      <c r="M489" s="9"/>
      <c r="N489" s="9"/>
      <c r="O489" s="9"/>
      <c r="P489" s="9"/>
      <c r="Q489" s="9">
        <f t="shared" si="1543"/>
        <v>44520.027071999997</v>
      </c>
      <c r="R489" s="9"/>
      <c r="S489" s="9"/>
      <c r="T489" s="10">
        <f t="shared" si="1544"/>
        <v>1720593.569811</v>
      </c>
      <c r="U489" s="9"/>
      <c r="V489" s="9"/>
      <c r="W489" s="9">
        <f t="shared" si="1545"/>
        <v>1168731.6175480001</v>
      </c>
      <c r="X489" s="9"/>
      <c r="Y489" s="9">
        <f t="shared" si="1553"/>
        <v>91510.778189999997</v>
      </c>
      <c r="Z489" s="9">
        <f t="shared" si="1564"/>
        <v>91510.778189999997</v>
      </c>
      <c r="AA489" s="9"/>
      <c r="AB489" s="9"/>
      <c r="AC489" s="9">
        <f t="shared" si="1546"/>
        <v>60729.549804000002</v>
      </c>
      <c r="AD489" s="9"/>
      <c r="AE489" s="9"/>
      <c r="AF489" s="9"/>
      <c r="AG489" s="9">
        <f t="shared" si="1576"/>
        <v>69205</v>
      </c>
      <c r="AH489" s="9">
        <f t="shared" si="1577"/>
        <v>69205</v>
      </c>
      <c r="AI489" s="9"/>
      <c r="AJ489" s="9"/>
      <c r="AK489" s="9">
        <f>VLOOKUP(A489,[2]CTF1516!$A$1:$C$235,3,FALSE)</f>
        <v>69492</v>
      </c>
      <c r="AL489" s="9">
        <f t="shared" si="1575"/>
        <v>69492</v>
      </c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>
        <f>VLOOKUP(A489,[6]COFA!$A$1:$C$327,3,FALSE)</f>
        <v>693.23</v>
      </c>
      <c r="AX489" s="9">
        <f t="shared" si="1547"/>
        <v>693.23</v>
      </c>
      <c r="AY489" s="10">
        <f t="shared" si="1548"/>
        <v>1460362.175542</v>
      </c>
      <c r="AZ489" s="10">
        <f t="shared" si="1563"/>
        <v>3180955.7453530002</v>
      </c>
      <c r="BA489" s="26">
        <f>VLOOKUP(A489,[7]Sheet1!$A$1:$P$742,16,FALSE)</f>
        <v>3180955.745354</v>
      </c>
      <c r="BB489" s="26" t="b">
        <f t="shared" si="1565"/>
        <v>1</v>
      </c>
      <c r="BC489" s="9"/>
      <c r="BD489" s="9">
        <f t="shared" si="1549"/>
        <v>1720593.569811</v>
      </c>
      <c r="BE489" s="9"/>
      <c r="BF489" s="9"/>
      <c r="BG489" s="9"/>
      <c r="BH489" s="9"/>
      <c r="BI489" s="9">
        <f t="shared" si="1550"/>
        <v>1460362.175542</v>
      </c>
      <c r="BJ489" s="9"/>
      <c r="BK489" s="9"/>
      <c r="BL489" s="9"/>
    </row>
    <row r="490" spans="1:64" s="11" customFormat="1" x14ac:dyDescent="0.25">
      <c r="A490" s="8" t="s">
        <v>983</v>
      </c>
      <c r="B490" s="8" t="s">
        <v>984</v>
      </c>
      <c r="C490" s="8" t="s">
        <v>862</v>
      </c>
      <c r="D490" s="8" t="s">
        <v>862</v>
      </c>
      <c r="E490" s="8"/>
      <c r="F490" s="37">
        <f>VLOOKUP(A490,[1]Sheet1!$A$6:$C$740,3,FALSE)</f>
        <v>4630433.2282119999</v>
      </c>
      <c r="G490" s="8"/>
      <c r="H490" s="9"/>
      <c r="I490" s="9">
        <f t="shared" si="1542"/>
        <v>2262151.4935360001</v>
      </c>
      <c r="J490" s="9"/>
      <c r="K490" s="9">
        <f t="shared" si="1552"/>
        <v>62032.762384000001</v>
      </c>
      <c r="L490" s="9">
        <f t="shared" si="1556"/>
        <v>62032.762384000001</v>
      </c>
      <c r="M490" s="9"/>
      <c r="N490" s="9"/>
      <c r="O490" s="9"/>
      <c r="P490" s="9"/>
      <c r="Q490" s="9">
        <f t="shared" si="1543"/>
        <v>20753.128850000001</v>
      </c>
      <c r="R490" s="9"/>
      <c r="S490" s="9"/>
      <c r="T490" s="10">
        <f t="shared" si="1544"/>
        <v>2344937.3847700004</v>
      </c>
      <c r="U490" s="9"/>
      <c r="V490" s="9"/>
      <c r="W490" s="9">
        <f t="shared" si="1545"/>
        <v>1641928.956238</v>
      </c>
      <c r="X490" s="9"/>
      <c r="Y490" s="9">
        <f t="shared" si="1553"/>
        <v>86186.340681000001</v>
      </c>
      <c r="Z490" s="9">
        <f t="shared" si="1564"/>
        <v>86186.340681000001</v>
      </c>
      <c r="AA490" s="9"/>
      <c r="AB490" s="9"/>
      <c r="AC490" s="9">
        <f t="shared" si="1546"/>
        <v>28309.240919</v>
      </c>
      <c r="AD490" s="9"/>
      <c r="AE490" s="9"/>
      <c r="AF490" s="9"/>
      <c r="AG490" s="9">
        <f t="shared" si="1576"/>
        <v>121178</v>
      </c>
      <c r="AH490" s="9">
        <f t="shared" si="1577"/>
        <v>121178</v>
      </c>
      <c r="AI490" s="9"/>
      <c r="AJ490" s="9"/>
      <c r="AK490" s="9">
        <f>VLOOKUP(A490,[2]CTF1516!$A$1:$C$235,3,FALSE)</f>
        <v>60242</v>
      </c>
      <c r="AL490" s="9">
        <f t="shared" si="1575"/>
        <v>60242</v>
      </c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>
        <f>VLOOKUP(A490,[6]COFA!$A$1:$C$327,3,FALSE)</f>
        <v>693.23</v>
      </c>
      <c r="AX490" s="9">
        <f t="shared" si="1547"/>
        <v>693.23</v>
      </c>
      <c r="AY490" s="10">
        <f t="shared" si="1548"/>
        <v>1938537.7678379999</v>
      </c>
      <c r="AZ490" s="10">
        <f t="shared" si="1563"/>
        <v>4283475.1526079997</v>
      </c>
      <c r="BA490" s="26">
        <f>VLOOKUP(A490,[7]Sheet1!$A$1:$P$742,16,FALSE)</f>
        <v>4283475.1526070004</v>
      </c>
      <c r="BB490" s="26" t="b">
        <f t="shared" si="1565"/>
        <v>1</v>
      </c>
      <c r="BC490" s="9"/>
      <c r="BD490" s="9">
        <f t="shared" si="1549"/>
        <v>2344937.3847700004</v>
      </c>
      <c r="BE490" s="9"/>
      <c r="BF490" s="9"/>
      <c r="BG490" s="9"/>
      <c r="BH490" s="9"/>
      <c r="BI490" s="9">
        <f t="shared" si="1550"/>
        <v>1938537.7678379999</v>
      </c>
      <c r="BJ490" s="9"/>
      <c r="BK490" s="9"/>
      <c r="BL490" s="9"/>
    </row>
    <row r="491" spans="1:64" s="11" customFormat="1" x14ac:dyDescent="0.25">
      <c r="A491" s="8" t="s">
        <v>985</v>
      </c>
      <c r="B491" s="8" t="s">
        <v>986</v>
      </c>
      <c r="C491" s="8" t="s">
        <v>862</v>
      </c>
      <c r="D491" s="8" t="s">
        <v>862</v>
      </c>
      <c r="E491" s="8"/>
      <c r="F491" s="37">
        <f>VLOOKUP(A491,[1]Sheet1!$A$6:$C$740,3,FALSE)</f>
        <v>3039586.8979400001</v>
      </c>
      <c r="G491" s="8"/>
      <c r="H491" s="9"/>
      <c r="I491" s="9">
        <f t="shared" si="1542"/>
        <v>1664458.6214920001</v>
      </c>
      <c r="J491" s="9"/>
      <c r="K491" s="9">
        <f t="shared" si="1552"/>
        <v>62268.517927000001</v>
      </c>
      <c r="L491" s="9">
        <f t="shared" si="1556"/>
        <v>62268.517927000001</v>
      </c>
      <c r="M491" s="9"/>
      <c r="N491" s="9"/>
      <c r="O491" s="9"/>
      <c r="P491" s="9"/>
      <c r="Q491" s="9">
        <f t="shared" si="1543"/>
        <v>23719.166024999999</v>
      </c>
      <c r="R491" s="9"/>
      <c r="S491" s="9"/>
      <c r="T491" s="10">
        <f t="shared" si="1544"/>
        <v>1750446.3054440001</v>
      </c>
      <c r="U491" s="9"/>
      <c r="V491" s="9"/>
      <c r="W491" s="9">
        <f t="shared" si="1545"/>
        <v>1208107.7747879999</v>
      </c>
      <c r="X491" s="9"/>
      <c r="Y491" s="9">
        <f t="shared" si="1553"/>
        <v>86513.891910999999</v>
      </c>
      <c r="Z491" s="9">
        <f t="shared" si="1564"/>
        <v>86513.891910999999</v>
      </c>
      <c r="AA491" s="9"/>
      <c r="AB491" s="9"/>
      <c r="AC491" s="9">
        <f t="shared" si="1546"/>
        <v>32355.197630999999</v>
      </c>
      <c r="AD491" s="9"/>
      <c r="AE491" s="9"/>
      <c r="AF491" s="9"/>
      <c r="AG491" s="9">
        <f t="shared" si="1576"/>
        <v>122309</v>
      </c>
      <c r="AH491" s="9">
        <f t="shared" si="1577"/>
        <v>122309</v>
      </c>
      <c r="AI491" s="9"/>
      <c r="AJ491" s="9"/>
      <c r="AK491" s="9">
        <f>VLOOKUP(A491,[2]CTF1516!$A$1:$C$235,3,FALSE)</f>
        <v>61934</v>
      </c>
      <c r="AL491" s="9">
        <f t="shared" si="1575"/>
        <v>61934</v>
      </c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>
        <f>VLOOKUP(A491,[6]COFA!$A$1:$C$327,3,FALSE)</f>
        <v>693.23</v>
      </c>
      <c r="AX491" s="9">
        <f t="shared" si="1547"/>
        <v>693.23</v>
      </c>
      <c r="AY491" s="10">
        <f t="shared" si="1548"/>
        <v>1511913.09433</v>
      </c>
      <c r="AZ491" s="10">
        <f t="shared" si="1563"/>
        <v>3262359.399774</v>
      </c>
      <c r="BA491" s="26">
        <f>VLOOKUP(A491,[7]Sheet1!$A$1:$P$742,16,FALSE)</f>
        <v>3262359.3997749998</v>
      </c>
      <c r="BB491" s="26" t="b">
        <f t="shared" si="1565"/>
        <v>1</v>
      </c>
      <c r="BC491" s="9"/>
      <c r="BD491" s="9">
        <f t="shared" si="1549"/>
        <v>1750446.3054440001</v>
      </c>
      <c r="BE491" s="9"/>
      <c r="BF491" s="9"/>
      <c r="BG491" s="9"/>
      <c r="BH491" s="9"/>
      <c r="BI491" s="9">
        <f t="shared" si="1550"/>
        <v>1511913.09433</v>
      </c>
      <c r="BJ491" s="9"/>
      <c r="BK491" s="9"/>
      <c r="BL491" s="9"/>
    </row>
    <row r="492" spans="1:64" s="11" customFormat="1" x14ac:dyDescent="0.25">
      <c r="A492" s="8" t="s">
        <v>987</v>
      </c>
      <c r="B492" s="8" t="s">
        <v>988</v>
      </c>
      <c r="C492" s="8" t="s">
        <v>862</v>
      </c>
      <c r="D492" s="8" t="s">
        <v>862</v>
      </c>
      <c r="E492" s="8"/>
      <c r="F492" s="37">
        <f>VLOOKUP(A492,[1]Sheet1!$A$6:$C$740,3,FALSE)</f>
        <v>5015047.9652089998</v>
      </c>
      <c r="G492" s="8"/>
      <c r="H492" s="9"/>
      <c r="I492" s="9">
        <f t="shared" si="1542"/>
        <v>2179598.5940009998</v>
      </c>
      <c r="J492" s="9"/>
      <c r="K492" s="9">
        <f t="shared" si="1552"/>
        <v>58073.065398999999</v>
      </c>
      <c r="L492" s="9">
        <f t="shared" si="1556"/>
        <v>58073.065398999999</v>
      </c>
      <c r="M492" s="9"/>
      <c r="N492" s="9"/>
      <c r="O492" s="9"/>
      <c r="P492" s="9"/>
      <c r="Q492" s="9">
        <f t="shared" si="1543"/>
        <v>35853.105402000001</v>
      </c>
      <c r="R492" s="9"/>
      <c r="S492" s="9"/>
      <c r="T492" s="10">
        <f t="shared" si="1544"/>
        <v>2273524.7648019996</v>
      </c>
      <c r="U492" s="9"/>
      <c r="V492" s="9"/>
      <c r="W492" s="9">
        <f t="shared" si="1545"/>
        <v>1582009.893984</v>
      </c>
      <c r="X492" s="9"/>
      <c r="Y492" s="9">
        <f t="shared" si="1553"/>
        <v>80684.864038999993</v>
      </c>
      <c r="Z492" s="9">
        <f t="shared" si="1564"/>
        <v>80684.864038999993</v>
      </c>
      <c r="AA492" s="9"/>
      <c r="AB492" s="9"/>
      <c r="AC492" s="9">
        <f t="shared" si="1546"/>
        <v>48907.044611999998</v>
      </c>
      <c r="AD492" s="9"/>
      <c r="AE492" s="9"/>
      <c r="AF492" s="9"/>
      <c r="AG492" s="9">
        <f t="shared" si="1576"/>
        <v>113010</v>
      </c>
      <c r="AH492" s="9">
        <f t="shared" si="1577"/>
        <v>113010</v>
      </c>
      <c r="AI492" s="9"/>
      <c r="AJ492" s="9"/>
      <c r="AK492" s="9">
        <f>VLOOKUP(A492,[2]CTF1516!$A$1:$C$235,3,FALSE)</f>
        <v>57950</v>
      </c>
      <c r="AL492" s="9">
        <f t="shared" si="1575"/>
        <v>57950</v>
      </c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>
        <f>VLOOKUP(A492,[6]COFA!$A$1:$C$327,3,FALSE)</f>
        <v>693.23</v>
      </c>
      <c r="AX492" s="9">
        <f t="shared" si="1547"/>
        <v>693.23</v>
      </c>
      <c r="AY492" s="10">
        <f t="shared" si="1548"/>
        <v>1883255.0326349998</v>
      </c>
      <c r="AZ492" s="10">
        <f t="shared" si="1563"/>
        <v>4156779.7974369992</v>
      </c>
      <c r="BA492" s="26">
        <f>VLOOKUP(A492,[7]Sheet1!$A$1:$P$742,16,FALSE)</f>
        <v>4156779.7974359998</v>
      </c>
      <c r="BB492" s="26" t="b">
        <f t="shared" si="1565"/>
        <v>1</v>
      </c>
      <c r="BC492" s="9"/>
      <c r="BD492" s="9">
        <f t="shared" si="1549"/>
        <v>2273524.7648019996</v>
      </c>
      <c r="BE492" s="9"/>
      <c r="BF492" s="9"/>
      <c r="BG492" s="9"/>
      <c r="BH492" s="9"/>
      <c r="BI492" s="9">
        <f t="shared" si="1550"/>
        <v>1883255.0326349998</v>
      </c>
      <c r="BJ492" s="9"/>
      <c r="BK492" s="9"/>
      <c r="BL492" s="9"/>
    </row>
    <row r="493" spans="1:64" s="11" customFormat="1" x14ac:dyDescent="0.25">
      <c r="A493" s="8" t="s">
        <v>989</v>
      </c>
      <c r="B493" s="8" t="s">
        <v>990</v>
      </c>
      <c r="C493" s="8" t="s">
        <v>862</v>
      </c>
      <c r="D493" s="8" t="s">
        <v>862</v>
      </c>
      <c r="E493" s="8"/>
      <c r="F493" s="37">
        <f>VLOOKUP(A493,[1]Sheet1!$A$6:$C$740,3,FALSE)</f>
        <v>1829229.95759</v>
      </c>
      <c r="G493" s="8"/>
      <c r="H493" s="9"/>
      <c r="I493" s="9">
        <f t="shared" ref="I493:I556" si="1578">LTFUND1516BL</f>
        <v>1120569.6863879999</v>
      </c>
      <c r="J493" s="9"/>
      <c r="K493" s="9">
        <f t="shared" si="1552"/>
        <v>59820.063785999999</v>
      </c>
      <c r="L493" s="9">
        <f t="shared" si="1556"/>
        <v>59820.063785999999</v>
      </c>
      <c r="M493" s="9"/>
      <c r="N493" s="9"/>
      <c r="O493" s="9"/>
      <c r="P493" s="9"/>
      <c r="Q493" s="9">
        <f t="shared" ref="Q493:Q556" si="1579">HPF1516BL</f>
        <v>73988.639913999999</v>
      </c>
      <c r="R493" s="9"/>
      <c r="S493" s="9"/>
      <c r="T493" s="10">
        <f t="shared" ref="T493:T556" si="1580">SUM(H493:J493)+L493+SUM(M493:S493)</f>
        <v>1254378.3900879999</v>
      </c>
      <c r="U493" s="9"/>
      <c r="V493" s="9"/>
      <c r="W493" s="9">
        <f t="shared" ref="W493:W556" si="1581">LTFUND1516RSG</f>
        <v>813338.90361499996</v>
      </c>
      <c r="X493" s="9"/>
      <c r="Y493" s="9">
        <f t="shared" si="1553"/>
        <v>83112.087853000005</v>
      </c>
      <c r="Z493" s="9">
        <f t="shared" si="1564"/>
        <v>83112.087853000005</v>
      </c>
      <c r="AA493" s="9"/>
      <c r="AB493" s="9"/>
      <c r="AC493" s="9">
        <f t="shared" ref="AC493:AC556" si="1582">HPF1516RSG</f>
        <v>100927.53954</v>
      </c>
      <c r="AD493" s="9"/>
      <c r="AE493" s="9"/>
      <c r="AF493" s="9"/>
      <c r="AG493" s="9">
        <f t="shared" si="1576"/>
        <v>117866</v>
      </c>
      <c r="AH493" s="9">
        <f t="shared" si="1577"/>
        <v>117866</v>
      </c>
      <c r="AI493" s="9"/>
      <c r="AJ493" s="9"/>
      <c r="AK493" s="9">
        <f>VLOOKUP(A493,[2]CTF1516!$A$1:$C$235,3,FALSE)</f>
        <v>59333</v>
      </c>
      <c r="AL493" s="9">
        <f t="shared" si="1575"/>
        <v>59333</v>
      </c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>
        <f>VLOOKUP(A493,[6]COFA!$A$1:$C$327,3,FALSE)</f>
        <v>693.23</v>
      </c>
      <c r="AX493" s="9">
        <f t="shared" ref="AX493:AX556" si="1583">AW493</f>
        <v>693.23</v>
      </c>
      <c r="AY493" s="10">
        <f t="shared" ref="AY493:AY556" si="1584">SUM(U493:X493)+Z493+SUM(AA493:AE493)+AH493+SUM(AI493:AJ493)+AL493+AN493+AP493+AR493+AT493+AV493+AX493</f>
        <v>1175270.761008</v>
      </c>
      <c r="AZ493" s="10">
        <f t="shared" si="1563"/>
        <v>2429649.1510959999</v>
      </c>
      <c r="BA493" s="26">
        <f>VLOOKUP(A493,[7]Sheet1!$A$1:$P$742,16,FALSE)</f>
        <v>2429649.1510959999</v>
      </c>
      <c r="BB493" s="26" t="b">
        <f t="shared" si="1565"/>
        <v>1</v>
      </c>
      <c r="BC493" s="9"/>
      <c r="BD493" s="9">
        <f t="shared" ref="BD493:BD556" si="1585">I493+L493+Q493</f>
        <v>1254378.3900879999</v>
      </c>
      <c r="BE493" s="9"/>
      <c r="BF493" s="9"/>
      <c r="BG493" s="9"/>
      <c r="BH493" s="9"/>
      <c r="BI493" s="9">
        <f t="shared" ref="BI493:BI556" si="1586">W493+Z493+AC493+AH493+AI493+AL493+AN493+AX493</f>
        <v>1175270.761008</v>
      </c>
      <c r="BJ493" s="9"/>
      <c r="BK493" s="9"/>
      <c r="BL493" s="9"/>
    </row>
    <row r="494" spans="1:64" s="11" customFormat="1" x14ac:dyDescent="0.25">
      <c r="A494" s="8" t="s">
        <v>991</v>
      </c>
      <c r="B494" s="8" t="s">
        <v>992</v>
      </c>
      <c r="C494" s="8" t="s">
        <v>862</v>
      </c>
      <c r="D494" s="8" t="s">
        <v>862</v>
      </c>
      <c r="E494" s="8"/>
      <c r="F494" s="37">
        <f>VLOOKUP(A494,[1]Sheet1!$A$6:$C$740,3,FALSE)</f>
        <v>6080390.7142009996</v>
      </c>
      <c r="G494" s="8"/>
      <c r="H494" s="9"/>
      <c r="I494" s="9">
        <f t="shared" si="1578"/>
        <v>2911054.5285009998</v>
      </c>
      <c r="J494" s="9"/>
      <c r="K494" s="9">
        <f t="shared" si="1552"/>
        <v>85866.900743000006</v>
      </c>
      <c r="L494" s="9">
        <f t="shared" si="1556"/>
        <v>85866.900743000006</v>
      </c>
      <c r="M494" s="9"/>
      <c r="N494" s="9"/>
      <c r="O494" s="9"/>
      <c r="P494" s="9"/>
      <c r="Q494" s="9">
        <f t="shared" si="1579"/>
        <v>41631.191535999998</v>
      </c>
      <c r="R494" s="9"/>
      <c r="S494" s="9"/>
      <c r="T494" s="10">
        <f t="shared" si="1580"/>
        <v>3038552.62078</v>
      </c>
      <c r="U494" s="9"/>
      <c r="V494" s="9"/>
      <c r="W494" s="9">
        <f t="shared" si="1581"/>
        <v>2112919.8186730002</v>
      </c>
      <c r="X494" s="9"/>
      <c r="Y494" s="9">
        <f t="shared" si="1553"/>
        <v>119300.732005</v>
      </c>
      <c r="Z494" s="9">
        <f t="shared" si="1564"/>
        <v>119300.732005</v>
      </c>
      <c r="AA494" s="9"/>
      <c r="AB494" s="9"/>
      <c r="AC494" s="9">
        <f t="shared" si="1582"/>
        <v>56788.903467999997</v>
      </c>
      <c r="AD494" s="9"/>
      <c r="AE494" s="9"/>
      <c r="AF494" s="9"/>
      <c r="AG494" s="9">
        <f t="shared" si="1576"/>
        <v>167961</v>
      </c>
      <c r="AH494" s="9">
        <f t="shared" si="1577"/>
        <v>167961</v>
      </c>
      <c r="AI494" s="9"/>
      <c r="AJ494" s="9"/>
      <c r="AK494" s="9">
        <f>VLOOKUP(A494,[2]CTF1516!$A$1:$C$235,3,FALSE)</f>
        <v>85802</v>
      </c>
      <c r="AL494" s="9">
        <f t="shared" si="1575"/>
        <v>85802</v>
      </c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>
        <f>VLOOKUP(A494,[6]COFA!$A$1:$C$327,3,FALSE)</f>
        <v>693.23</v>
      </c>
      <c r="AX494" s="9">
        <f t="shared" si="1583"/>
        <v>693.23</v>
      </c>
      <c r="AY494" s="10">
        <f t="shared" si="1584"/>
        <v>2543465.6841460001</v>
      </c>
      <c r="AZ494" s="10">
        <f t="shared" si="1563"/>
        <v>5582018.3049260005</v>
      </c>
      <c r="BA494" s="26">
        <f>VLOOKUP(A494,[7]Sheet1!$A$1:$P$742,16,FALSE)</f>
        <v>5582018.3049259996</v>
      </c>
      <c r="BB494" s="26" t="b">
        <f t="shared" si="1565"/>
        <v>1</v>
      </c>
      <c r="BC494" s="9"/>
      <c r="BD494" s="9">
        <f t="shared" si="1585"/>
        <v>3038552.62078</v>
      </c>
      <c r="BE494" s="9"/>
      <c r="BF494" s="9"/>
      <c r="BG494" s="9"/>
      <c r="BH494" s="9"/>
      <c r="BI494" s="9">
        <f t="shared" si="1586"/>
        <v>2543465.6841460001</v>
      </c>
      <c r="BJ494" s="9"/>
      <c r="BK494" s="9"/>
      <c r="BL494" s="9"/>
    </row>
    <row r="495" spans="1:64" s="11" customFormat="1" x14ac:dyDescent="0.25">
      <c r="A495" s="8" t="s">
        <v>993</v>
      </c>
      <c r="B495" s="8" t="s">
        <v>994</v>
      </c>
      <c r="C495" s="8" t="s">
        <v>862</v>
      </c>
      <c r="D495" s="8" t="s">
        <v>862</v>
      </c>
      <c r="E495" s="8"/>
      <c r="F495" s="37">
        <f>VLOOKUP(A495,[1]Sheet1!$A$6:$C$740,3,FALSE)</f>
        <v>6764282.2114949999</v>
      </c>
      <c r="G495" s="8"/>
      <c r="H495" s="9"/>
      <c r="I495" s="9">
        <f t="shared" si="1578"/>
        <v>3477668.0809999998</v>
      </c>
      <c r="J495" s="9"/>
      <c r="K495" s="9">
        <f t="shared" si="1552"/>
        <v>118063.304841</v>
      </c>
      <c r="L495" s="9">
        <f t="shared" si="1556"/>
        <v>118063.304841</v>
      </c>
      <c r="M495" s="9"/>
      <c r="N495" s="9"/>
      <c r="O495" s="9"/>
      <c r="P495" s="9"/>
      <c r="Q495" s="9">
        <f t="shared" si="1579"/>
        <v>32386.087695999999</v>
      </c>
      <c r="R495" s="9"/>
      <c r="S495" s="9"/>
      <c r="T495" s="10">
        <f t="shared" si="1580"/>
        <v>3628117.4735369999</v>
      </c>
      <c r="U495" s="9"/>
      <c r="V495" s="9"/>
      <c r="W495" s="9">
        <f t="shared" si="1581"/>
        <v>2524182.813881</v>
      </c>
      <c r="X495" s="9"/>
      <c r="Y495" s="9">
        <f t="shared" si="1553"/>
        <v>164033.388519</v>
      </c>
      <c r="Z495" s="9">
        <f t="shared" si="1564"/>
        <v>164033.388519</v>
      </c>
      <c r="AA495" s="9"/>
      <c r="AB495" s="9"/>
      <c r="AC495" s="9">
        <f t="shared" si="1582"/>
        <v>44177.702824</v>
      </c>
      <c r="AD495" s="9"/>
      <c r="AE495" s="9"/>
      <c r="AF495" s="9"/>
      <c r="AG495" s="9">
        <f t="shared" si="1576"/>
        <v>231965</v>
      </c>
      <c r="AH495" s="9">
        <f t="shared" si="1577"/>
        <v>231965</v>
      </c>
      <c r="AI495" s="9"/>
      <c r="AJ495" s="9"/>
      <c r="AK495" s="9">
        <f>VLOOKUP(A495,[2]CTF1516!$A$1:$C$235,3,FALSE)</f>
        <v>116658</v>
      </c>
      <c r="AL495" s="9">
        <f t="shared" si="1575"/>
        <v>116658</v>
      </c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>
        <f>VLOOKUP(A495,[6]COFA!$A$1:$C$327,3,FALSE)</f>
        <v>693.23</v>
      </c>
      <c r="AX495" s="9">
        <f t="shared" si="1583"/>
        <v>693.23</v>
      </c>
      <c r="AY495" s="10">
        <f t="shared" si="1584"/>
        <v>3081710.1352239996</v>
      </c>
      <c r="AZ495" s="10">
        <f t="shared" si="1563"/>
        <v>6709827.6087609995</v>
      </c>
      <c r="BA495" s="26">
        <f>VLOOKUP(A495,[7]Sheet1!$A$1:$P$742,16,FALSE)</f>
        <v>6709827.6087600002</v>
      </c>
      <c r="BB495" s="26" t="b">
        <f t="shared" si="1565"/>
        <v>1</v>
      </c>
      <c r="BC495" s="9"/>
      <c r="BD495" s="9">
        <f t="shared" si="1585"/>
        <v>3628117.4735369999</v>
      </c>
      <c r="BE495" s="9"/>
      <c r="BF495" s="9"/>
      <c r="BG495" s="9"/>
      <c r="BH495" s="9"/>
      <c r="BI495" s="9">
        <f t="shared" si="1586"/>
        <v>3081710.1352239996</v>
      </c>
      <c r="BJ495" s="9"/>
      <c r="BK495" s="9"/>
      <c r="BL495" s="9"/>
    </row>
    <row r="496" spans="1:64" s="11" customFormat="1" x14ac:dyDescent="0.25">
      <c r="A496" s="8" t="s">
        <v>995</v>
      </c>
      <c r="B496" s="8" t="s">
        <v>996</v>
      </c>
      <c r="C496" s="8" t="s">
        <v>862</v>
      </c>
      <c r="D496" s="8" t="s">
        <v>862</v>
      </c>
      <c r="E496" s="8"/>
      <c r="F496" s="37">
        <f>VLOOKUP(A496,[1]Sheet1!$A$6:$C$740,3,FALSE)</f>
        <v>4579034.4707610002</v>
      </c>
      <c r="G496" s="8"/>
      <c r="H496" s="9"/>
      <c r="I496" s="9">
        <f t="shared" si="1578"/>
        <v>2059437.7994270001</v>
      </c>
      <c r="J496" s="9"/>
      <c r="K496" s="9">
        <f t="shared" si="1552"/>
        <v>60493.710348000001</v>
      </c>
      <c r="L496" s="9">
        <f t="shared" si="1556"/>
        <v>60493.710348000001</v>
      </c>
      <c r="M496" s="9"/>
      <c r="N496" s="9"/>
      <c r="O496" s="9"/>
      <c r="P496" s="9"/>
      <c r="Q496" s="9">
        <f t="shared" si="1579"/>
        <v>41053.424428999999</v>
      </c>
      <c r="R496" s="9"/>
      <c r="S496" s="9"/>
      <c r="T496" s="10">
        <f t="shared" si="1580"/>
        <v>2160984.934204</v>
      </c>
      <c r="U496" s="9"/>
      <c r="V496" s="9"/>
      <c r="W496" s="9">
        <f t="shared" si="1581"/>
        <v>1494794.0339589999</v>
      </c>
      <c r="X496" s="9"/>
      <c r="Y496" s="9">
        <f t="shared" si="1553"/>
        <v>84048.030891999995</v>
      </c>
      <c r="Z496" s="9">
        <f t="shared" si="1564"/>
        <v>84048.030891999995</v>
      </c>
      <c r="AA496" s="9"/>
      <c r="AB496" s="9"/>
      <c r="AC496" s="9">
        <f t="shared" si="1582"/>
        <v>56000.774201</v>
      </c>
      <c r="AD496" s="9"/>
      <c r="AE496" s="9"/>
      <c r="AF496" s="9"/>
      <c r="AG496" s="9">
        <f t="shared" si="1576"/>
        <v>121546</v>
      </c>
      <c r="AH496" s="9">
        <f t="shared" si="1577"/>
        <v>121546</v>
      </c>
      <c r="AI496" s="9"/>
      <c r="AJ496" s="9"/>
      <c r="AK496" s="9">
        <f>VLOOKUP(A496,[2]CTF1516!$A$1:$C$235,3,FALSE)</f>
        <v>60379</v>
      </c>
      <c r="AL496" s="9">
        <f t="shared" si="1575"/>
        <v>60379</v>
      </c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>
        <f>VLOOKUP(A496,[6]COFA!$A$1:$C$327,3,FALSE)</f>
        <v>693.23</v>
      </c>
      <c r="AX496" s="9">
        <f t="shared" si="1583"/>
        <v>693.23</v>
      </c>
      <c r="AY496" s="10">
        <f t="shared" si="1584"/>
        <v>1817461.0690520001</v>
      </c>
      <c r="AZ496" s="10">
        <f t="shared" si="1563"/>
        <v>3978446.0032560001</v>
      </c>
      <c r="BA496" s="26">
        <f>VLOOKUP(A496,[7]Sheet1!$A$1:$P$742,16,FALSE)</f>
        <v>3978446.0032560001</v>
      </c>
      <c r="BB496" s="26" t="b">
        <f t="shared" si="1565"/>
        <v>1</v>
      </c>
      <c r="BC496" s="9"/>
      <c r="BD496" s="9">
        <f t="shared" si="1585"/>
        <v>2160984.934204</v>
      </c>
      <c r="BE496" s="9"/>
      <c r="BF496" s="9"/>
      <c r="BG496" s="9"/>
      <c r="BH496" s="9"/>
      <c r="BI496" s="9">
        <f t="shared" si="1586"/>
        <v>1817461.0690520001</v>
      </c>
      <c r="BJ496" s="9"/>
      <c r="BK496" s="9"/>
      <c r="BL496" s="9"/>
    </row>
    <row r="497" spans="1:64" s="11" customFormat="1" x14ac:dyDescent="0.25">
      <c r="A497" s="8" t="s">
        <v>997</v>
      </c>
      <c r="B497" s="8" t="s">
        <v>998</v>
      </c>
      <c r="C497" s="8" t="s">
        <v>862</v>
      </c>
      <c r="D497" s="8" t="s">
        <v>862</v>
      </c>
      <c r="E497" s="8"/>
      <c r="F497" s="37">
        <f>VLOOKUP(A497,[1]Sheet1!$A$6:$C$740,3,FALSE)</f>
        <v>4040050.9206039999</v>
      </c>
      <c r="G497" s="8"/>
      <c r="H497" s="9"/>
      <c r="I497" s="9">
        <f t="shared" si="1578"/>
        <v>2063593.0782540001</v>
      </c>
      <c r="J497" s="9"/>
      <c r="K497" s="9">
        <f t="shared" ref="K497:K560" si="1587">CTFREEZE11516BL</f>
        <v>61274.027993000003</v>
      </c>
      <c r="L497" s="9">
        <f t="shared" si="1556"/>
        <v>61274.027993000003</v>
      </c>
      <c r="M497" s="9"/>
      <c r="N497" s="9"/>
      <c r="O497" s="9"/>
      <c r="P497" s="9"/>
      <c r="Q497" s="9">
        <f t="shared" si="1579"/>
        <v>36430.872509000001</v>
      </c>
      <c r="R497" s="9"/>
      <c r="S497" s="9"/>
      <c r="T497" s="10">
        <f t="shared" si="1580"/>
        <v>2161297.9787559998</v>
      </c>
      <c r="U497" s="9"/>
      <c r="V497" s="9"/>
      <c r="W497" s="9">
        <f t="shared" si="1581"/>
        <v>1497810.0444459999</v>
      </c>
      <c r="X497" s="9"/>
      <c r="Y497" s="9">
        <f t="shared" ref="Y497:Y560" si="1588">CTFREEZE11516RSG</f>
        <v>85132.179327999998</v>
      </c>
      <c r="Z497" s="9">
        <f t="shared" si="1564"/>
        <v>85132.179327999998</v>
      </c>
      <c r="AA497" s="9"/>
      <c r="AB497" s="9"/>
      <c r="AC497" s="9">
        <f t="shared" si="1582"/>
        <v>49695.173879000002</v>
      </c>
      <c r="AD497" s="9"/>
      <c r="AE497" s="9"/>
      <c r="AF497" s="9"/>
      <c r="AG497" s="9">
        <f t="shared" si="1576"/>
        <v>63725</v>
      </c>
      <c r="AH497" s="9">
        <f t="shared" si="1577"/>
        <v>63725</v>
      </c>
      <c r="AI497" s="9"/>
      <c r="AJ497" s="9"/>
      <c r="AK497" s="9">
        <f>VLOOKUP(A497,[2]CTF1516!$A$1:$C$235,3,FALSE)</f>
        <v>64987</v>
      </c>
      <c r="AL497" s="9">
        <f t="shared" si="1575"/>
        <v>64987</v>
      </c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>
        <f>VLOOKUP(A497,[6]COFA!$A$1:$C$327,3,FALSE)</f>
        <v>693.23</v>
      </c>
      <c r="AX497" s="9">
        <f t="shared" si="1583"/>
        <v>693.23</v>
      </c>
      <c r="AY497" s="10">
        <f t="shared" si="1584"/>
        <v>1762042.6276529997</v>
      </c>
      <c r="AZ497" s="10">
        <f t="shared" si="1563"/>
        <v>3923340.6064089993</v>
      </c>
      <c r="BA497" s="26">
        <f>VLOOKUP(A497,[7]Sheet1!$A$1:$P$742,16,FALSE)</f>
        <v>3923340.6064090002</v>
      </c>
      <c r="BB497" s="26" t="b">
        <f t="shared" si="1565"/>
        <v>1</v>
      </c>
      <c r="BC497" s="9"/>
      <c r="BD497" s="9">
        <f t="shared" si="1585"/>
        <v>2161297.9787559998</v>
      </c>
      <c r="BE497" s="9"/>
      <c r="BF497" s="9"/>
      <c r="BG497" s="9"/>
      <c r="BH497" s="9"/>
      <c r="BI497" s="9">
        <f t="shared" si="1586"/>
        <v>1762042.6276529997</v>
      </c>
      <c r="BJ497" s="9"/>
      <c r="BK497" s="9"/>
      <c r="BL497" s="9"/>
    </row>
    <row r="498" spans="1:64" s="11" customFormat="1" x14ac:dyDescent="0.25">
      <c r="A498" s="8" t="s">
        <v>999</v>
      </c>
      <c r="B498" s="8" t="s">
        <v>1000</v>
      </c>
      <c r="C498" s="8" t="s">
        <v>862</v>
      </c>
      <c r="D498" s="8" t="s">
        <v>862</v>
      </c>
      <c r="E498" s="8"/>
      <c r="F498" s="37">
        <f>VLOOKUP(A498,[1]Sheet1!$A$6:$C$740,3,FALSE)</f>
        <v>4336463.2930070003</v>
      </c>
      <c r="G498" s="8"/>
      <c r="H498" s="9"/>
      <c r="I498" s="9">
        <f t="shared" si="1578"/>
        <v>1857029.6062419999</v>
      </c>
      <c r="J498" s="9"/>
      <c r="K498" s="9">
        <f t="shared" si="1587"/>
        <v>71882.612399000005</v>
      </c>
      <c r="L498" s="9">
        <f t="shared" si="1556"/>
        <v>71882.612399000005</v>
      </c>
      <c r="M498" s="9"/>
      <c r="N498" s="9"/>
      <c r="O498" s="9"/>
      <c r="P498" s="9"/>
      <c r="Q498" s="9">
        <f t="shared" si="1579"/>
        <v>95119.890771999999</v>
      </c>
      <c r="R498" s="9"/>
      <c r="S498" s="9"/>
      <c r="T498" s="10">
        <f t="shared" si="1580"/>
        <v>2024032.1094129998</v>
      </c>
      <c r="U498" s="9"/>
      <c r="V498" s="9"/>
      <c r="W498" s="9">
        <f t="shared" si="1581"/>
        <v>1347880.8522739999</v>
      </c>
      <c r="X498" s="9"/>
      <c r="Y498" s="9">
        <f t="shared" si="1588"/>
        <v>99871.407997000002</v>
      </c>
      <c r="Z498" s="9">
        <f t="shared" si="1564"/>
        <v>99871.407997000002</v>
      </c>
      <c r="AA498" s="9"/>
      <c r="AB498" s="9"/>
      <c r="AC498" s="9">
        <f t="shared" si="1582"/>
        <v>129752.574828</v>
      </c>
      <c r="AD498" s="9"/>
      <c r="AE498" s="9"/>
      <c r="AF498" s="9">
        <f>RURAL1516RSG</f>
        <v>8862.3529409999992</v>
      </c>
      <c r="AG498" s="9">
        <f t="shared" si="1576"/>
        <v>141651</v>
      </c>
      <c r="AH498" s="9">
        <f t="shared" si="1577"/>
        <v>141651</v>
      </c>
      <c r="AI498" s="9"/>
      <c r="AJ498" s="9"/>
      <c r="AK498" s="9">
        <f>VLOOKUP(A498,[2]CTF1516!$A$1:$C$235,3,FALSE)</f>
        <v>71683</v>
      </c>
      <c r="AL498" s="9">
        <f t="shared" si="1575"/>
        <v>71683</v>
      </c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>
        <f>VLOOKUP(A498,[6]COFA!$A$1:$C$327,3,FALSE)</f>
        <v>693.23</v>
      </c>
      <c r="AX498" s="9">
        <f t="shared" si="1583"/>
        <v>693.23</v>
      </c>
      <c r="AY498" s="10">
        <f t="shared" si="1584"/>
        <v>1791532.065099</v>
      </c>
      <c r="AZ498" s="10">
        <f t="shared" si="1563"/>
        <v>3815564.1745119998</v>
      </c>
      <c r="BA498" s="26">
        <f>VLOOKUP(A498,[7]Sheet1!$A$1:$P$742,16,FALSE)</f>
        <v>3815564.1745130001</v>
      </c>
      <c r="BB498" s="26" t="b">
        <f t="shared" si="1565"/>
        <v>1</v>
      </c>
      <c r="BC498" s="9"/>
      <c r="BD498" s="9">
        <f t="shared" si="1585"/>
        <v>2024032.1094129998</v>
      </c>
      <c r="BE498" s="9"/>
      <c r="BF498" s="9"/>
      <c r="BG498" s="9"/>
      <c r="BH498" s="9"/>
      <c r="BI498" s="9">
        <f t="shared" si="1586"/>
        <v>1791532.065099</v>
      </c>
      <c r="BJ498" s="9"/>
      <c r="BK498" s="9"/>
      <c r="BL498" s="9"/>
    </row>
    <row r="499" spans="1:64" s="11" customFormat="1" x14ac:dyDescent="0.25">
      <c r="A499" s="8" t="s">
        <v>1001</v>
      </c>
      <c r="B499" s="8" t="s">
        <v>1002</v>
      </c>
      <c r="C499" s="8" t="s">
        <v>862</v>
      </c>
      <c r="D499" s="8" t="s">
        <v>862</v>
      </c>
      <c r="E499" s="8"/>
      <c r="F499" s="37">
        <f>VLOOKUP(A499,[1]Sheet1!$A$6:$C$740,3,FALSE)</f>
        <v>2626704.7393240002</v>
      </c>
      <c r="G499" s="8"/>
      <c r="H499" s="9"/>
      <c r="I499" s="9">
        <f t="shared" si="1578"/>
        <v>1464892.9088719999</v>
      </c>
      <c r="J499" s="9"/>
      <c r="K499" s="9">
        <f t="shared" si="1587"/>
        <v>73137.761631000001</v>
      </c>
      <c r="L499" s="9">
        <f t="shared" ref="L499:L562" si="1589">K499</f>
        <v>73137.761631000001</v>
      </c>
      <c r="M499" s="9"/>
      <c r="N499" s="9"/>
      <c r="O499" s="9"/>
      <c r="P499" s="9"/>
      <c r="Q499" s="9">
        <f t="shared" si="1579"/>
        <v>46831.510563000003</v>
      </c>
      <c r="R499" s="9"/>
      <c r="S499" s="9"/>
      <c r="T499" s="10">
        <f t="shared" si="1580"/>
        <v>1584862.1810660001</v>
      </c>
      <c r="U499" s="9"/>
      <c r="V499" s="9"/>
      <c r="W499" s="9">
        <f t="shared" si="1581"/>
        <v>1063257.7401370001</v>
      </c>
      <c r="X499" s="9"/>
      <c r="Y499" s="9">
        <f t="shared" si="1588"/>
        <v>101615.272291</v>
      </c>
      <c r="Z499" s="9">
        <f t="shared" si="1564"/>
        <v>101615.272291</v>
      </c>
      <c r="AA499" s="9"/>
      <c r="AB499" s="9"/>
      <c r="AC499" s="9">
        <f t="shared" si="1582"/>
        <v>63882.633057999999</v>
      </c>
      <c r="AD499" s="9"/>
      <c r="AE499" s="9"/>
      <c r="AF499" s="9"/>
      <c r="AG499" s="9"/>
      <c r="AH499" s="9"/>
      <c r="AI499" s="9"/>
      <c r="AJ499" s="9"/>
      <c r="AK499" s="9">
        <f>VLOOKUP(A499,[2]CTF1516!$A$1:$C$235,3,FALSE)</f>
        <v>74394</v>
      </c>
      <c r="AL499" s="9">
        <f t="shared" si="1575"/>
        <v>74394</v>
      </c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>
        <f>VLOOKUP(A499,[6]COFA!$A$1:$C$327,3,FALSE)</f>
        <v>693.23</v>
      </c>
      <c r="AX499" s="9">
        <f t="shared" si="1583"/>
        <v>693.23</v>
      </c>
      <c r="AY499" s="10">
        <f t="shared" si="1584"/>
        <v>1303842.875486</v>
      </c>
      <c r="AZ499" s="10">
        <f t="shared" si="1563"/>
        <v>2888705.0565520003</v>
      </c>
      <c r="BA499" s="26">
        <f>VLOOKUP(A499,[7]Sheet1!$A$1:$P$742,16,FALSE)</f>
        <v>2888705.0565530001</v>
      </c>
      <c r="BB499" s="26" t="b">
        <f t="shared" si="1565"/>
        <v>1</v>
      </c>
      <c r="BC499" s="9"/>
      <c r="BD499" s="9">
        <f t="shared" si="1585"/>
        <v>1584862.1810660001</v>
      </c>
      <c r="BE499" s="9"/>
      <c r="BF499" s="9"/>
      <c r="BG499" s="9"/>
      <c r="BH499" s="9"/>
      <c r="BI499" s="9">
        <f t="shared" si="1586"/>
        <v>1303842.875486</v>
      </c>
      <c r="BJ499" s="9"/>
      <c r="BK499" s="9"/>
      <c r="BL499" s="9"/>
    </row>
    <row r="500" spans="1:64" s="11" customFormat="1" x14ac:dyDescent="0.25">
      <c r="A500" s="8" t="s">
        <v>1003</v>
      </c>
      <c r="B500" s="8" t="s">
        <v>1004</v>
      </c>
      <c r="C500" s="8" t="s">
        <v>862</v>
      </c>
      <c r="D500" s="8" t="s">
        <v>862</v>
      </c>
      <c r="E500" s="8"/>
      <c r="F500" s="37">
        <f>VLOOKUP(A500,[1]Sheet1!$A$6:$C$740,3,FALSE)</f>
        <v>4054990.9174060002</v>
      </c>
      <c r="G500" s="8"/>
      <c r="H500" s="9"/>
      <c r="I500" s="9">
        <f t="shared" si="1578"/>
        <v>1901661.6976119999</v>
      </c>
      <c r="J500" s="9"/>
      <c r="K500" s="9">
        <f t="shared" si="1587"/>
        <v>59840.816914000003</v>
      </c>
      <c r="L500" s="9">
        <f t="shared" si="1589"/>
        <v>59840.816914000003</v>
      </c>
      <c r="M500" s="9"/>
      <c r="N500" s="9"/>
      <c r="O500" s="9"/>
      <c r="P500" s="9"/>
      <c r="Q500" s="9">
        <f t="shared" si="1579"/>
        <v>41053.424428999999</v>
      </c>
      <c r="R500" s="9"/>
      <c r="S500" s="9"/>
      <c r="T500" s="10">
        <f t="shared" si="1580"/>
        <v>2002555.9389549999</v>
      </c>
      <c r="U500" s="9"/>
      <c r="V500" s="9"/>
      <c r="W500" s="9">
        <f t="shared" si="1581"/>
        <v>1380275.9961920001</v>
      </c>
      <c r="X500" s="9"/>
      <c r="Y500" s="9">
        <f t="shared" si="1588"/>
        <v>83140.921587999997</v>
      </c>
      <c r="Z500" s="9">
        <f t="shared" si="1564"/>
        <v>83140.921587999997</v>
      </c>
      <c r="AA500" s="9"/>
      <c r="AB500" s="9"/>
      <c r="AC500" s="9">
        <f t="shared" si="1582"/>
        <v>56000.774201</v>
      </c>
      <c r="AD500" s="9"/>
      <c r="AE500" s="9"/>
      <c r="AF500" s="9"/>
      <c r="AG500" s="9">
        <f>CTFREEZE21516RSG</f>
        <v>58191</v>
      </c>
      <c r="AH500" s="9">
        <f t="shared" ref="AH500:AH504" si="1590">AG500</f>
        <v>58191</v>
      </c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>
        <f>VLOOKUP(A500,[6]COFA!$A$1:$C$327,3,FALSE)</f>
        <v>693.23</v>
      </c>
      <c r="AX500" s="9">
        <f t="shared" si="1583"/>
        <v>693.23</v>
      </c>
      <c r="AY500" s="10">
        <f t="shared" si="1584"/>
        <v>1578301.9219810001</v>
      </c>
      <c r="AZ500" s="10">
        <f t="shared" si="1563"/>
        <v>3580857.860936</v>
      </c>
      <c r="BA500" s="26">
        <f>VLOOKUP(A500,[7]Sheet1!$A$1:$P$742,16,FALSE)</f>
        <v>3580857.860936</v>
      </c>
      <c r="BB500" s="26" t="b">
        <f t="shared" si="1565"/>
        <v>1</v>
      </c>
      <c r="BC500" s="9"/>
      <c r="BD500" s="9">
        <f t="shared" si="1585"/>
        <v>2002555.9389549999</v>
      </c>
      <c r="BE500" s="9"/>
      <c r="BF500" s="9"/>
      <c r="BG500" s="9"/>
      <c r="BH500" s="9"/>
      <c r="BI500" s="9">
        <f t="shared" si="1586"/>
        <v>1578301.9219810001</v>
      </c>
      <c r="BJ500" s="9"/>
      <c r="BK500" s="9"/>
      <c r="BL500" s="9"/>
    </row>
    <row r="501" spans="1:64" s="11" customFormat="1" x14ac:dyDescent="0.25">
      <c r="A501" s="8" t="s">
        <v>1005</v>
      </c>
      <c r="B501" s="8" t="s">
        <v>1006</v>
      </c>
      <c r="C501" s="8" t="s">
        <v>862</v>
      </c>
      <c r="D501" s="8" t="s">
        <v>862</v>
      </c>
      <c r="E501" s="8"/>
      <c r="F501" s="37">
        <f>VLOOKUP(A501,[1]Sheet1!$A$6:$C$740,3,FALSE)</f>
        <v>5069534.623594</v>
      </c>
      <c r="G501" s="8"/>
      <c r="H501" s="9"/>
      <c r="I501" s="9">
        <f t="shared" si="1578"/>
        <v>2251036.1812280002</v>
      </c>
      <c r="J501" s="9"/>
      <c r="K501" s="9">
        <f t="shared" si="1587"/>
        <v>55492.206295000004</v>
      </c>
      <c r="L501" s="9">
        <f t="shared" si="1589"/>
        <v>55492.206295000004</v>
      </c>
      <c r="M501" s="9"/>
      <c r="N501" s="9"/>
      <c r="O501" s="9"/>
      <c r="P501" s="9"/>
      <c r="Q501" s="9">
        <f t="shared" si="1579"/>
        <v>67054.604502999995</v>
      </c>
      <c r="R501" s="9"/>
      <c r="S501" s="9"/>
      <c r="T501" s="10">
        <f t="shared" si="1580"/>
        <v>2373582.9920260003</v>
      </c>
      <c r="U501" s="9"/>
      <c r="V501" s="9"/>
      <c r="W501" s="9">
        <f t="shared" si="1581"/>
        <v>1633861.170686</v>
      </c>
      <c r="X501" s="9"/>
      <c r="Y501" s="9">
        <f t="shared" si="1588"/>
        <v>77099.100751000005</v>
      </c>
      <c r="Z501" s="9">
        <f t="shared" si="1564"/>
        <v>77099.100751000005</v>
      </c>
      <c r="AA501" s="9"/>
      <c r="AB501" s="9"/>
      <c r="AC501" s="9">
        <f t="shared" si="1582"/>
        <v>91468.855964000002</v>
      </c>
      <c r="AD501" s="9"/>
      <c r="AE501" s="9"/>
      <c r="AF501" s="9"/>
      <c r="AG501" s="9">
        <f>CTFREEZE21516RSG</f>
        <v>53809</v>
      </c>
      <c r="AH501" s="9">
        <f t="shared" si="1590"/>
        <v>53809</v>
      </c>
      <c r="AI501" s="9"/>
      <c r="AJ501" s="9"/>
      <c r="AK501" s="9">
        <f>VLOOKUP(A501,[2]CTF1516!$A$1:$C$235,3,FALSE)</f>
        <v>56521</v>
      </c>
      <c r="AL501" s="9">
        <f>AK501</f>
        <v>56521</v>
      </c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>
        <f>VLOOKUP(A501,[6]COFA!$A$1:$C$327,3,FALSE)</f>
        <v>693.23</v>
      </c>
      <c r="AX501" s="9">
        <f t="shared" si="1583"/>
        <v>693.23</v>
      </c>
      <c r="AY501" s="10">
        <f t="shared" si="1584"/>
        <v>1913452.3574010001</v>
      </c>
      <c r="AZ501" s="10">
        <f t="shared" si="1563"/>
        <v>4287035.3494270006</v>
      </c>
      <c r="BA501" s="26">
        <f>VLOOKUP(A501,[7]Sheet1!$A$1:$P$742,16,FALSE)</f>
        <v>4287035.3494279999</v>
      </c>
      <c r="BB501" s="26" t="b">
        <f t="shared" si="1565"/>
        <v>1</v>
      </c>
      <c r="BC501" s="9"/>
      <c r="BD501" s="9">
        <f t="shared" si="1585"/>
        <v>2373582.9920260003</v>
      </c>
      <c r="BE501" s="9"/>
      <c r="BF501" s="9"/>
      <c r="BG501" s="9"/>
      <c r="BH501" s="9"/>
      <c r="BI501" s="9">
        <f t="shared" si="1586"/>
        <v>1913452.3574010001</v>
      </c>
      <c r="BJ501" s="9"/>
      <c r="BK501" s="9"/>
      <c r="BL501" s="9"/>
    </row>
    <row r="502" spans="1:64" s="11" customFormat="1" x14ac:dyDescent="0.25">
      <c r="A502" s="8" t="s">
        <v>1007</v>
      </c>
      <c r="B502" s="8" t="s">
        <v>1008</v>
      </c>
      <c r="C502" s="8" t="s">
        <v>862</v>
      </c>
      <c r="D502" s="8" t="s">
        <v>862</v>
      </c>
      <c r="E502" s="8"/>
      <c r="F502" s="37">
        <f>VLOOKUP(A502,[1]Sheet1!$A$6:$C$740,3,FALSE)</f>
        <v>4343173.6795509998</v>
      </c>
      <c r="G502" s="8"/>
      <c r="H502" s="9"/>
      <c r="I502" s="9">
        <f t="shared" si="1578"/>
        <v>2316485.764916</v>
      </c>
      <c r="J502" s="9"/>
      <c r="K502" s="9">
        <f t="shared" si="1587"/>
        <v>54321.729828000003</v>
      </c>
      <c r="L502" s="9">
        <f t="shared" si="1589"/>
        <v>54321.729828000003</v>
      </c>
      <c r="M502" s="9"/>
      <c r="N502" s="9"/>
      <c r="O502" s="9"/>
      <c r="P502" s="9"/>
      <c r="Q502" s="9">
        <f t="shared" si="1579"/>
        <v>36430.872509000001</v>
      </c>
      <c r="R502" s="9"/>
      <c r="S502" s="9"/>
      <c r="T502" s="10">
        <f t="shared" si="1580"/>
        <v>2407238.3672529999</v>
      </c>
      <c r="U502" s="9"/>
      <c r="V502" s="9"/>
      <c r="W502" s="9">
        <f t="shared" si="1581"/>
        <v>1681366.1971789999</v>
      </c>
      <c r="X502" s="9"/>
      <c r="Y502" s="9">
        <f t="shared" si="1588"/>
        <v>75472.878096</v>
      </c>
      <c r="Z502" s="9">
        <f t="shared" si="1564"/>
        <v>75472.878096</v>
      </c>
      <c r="AA502" s="9"/>
      <c r="AB502" s="9"/>
      <c r="AC502" s="9">
        <f t="shared" si="1582"/>
        <v>49695.173879000002</v>
      </c>
      <c r="AD502" s="9"/>
      <c r="AE502" s="9"/>
      <c r="AF502" s="9">
        <f>RURAL1516RSG</f>
        <v>10556.411765000001</v>
      </c>
      <c r="AG502" s="9">
        <f>CTFREEZE21516RSG</f>
        <v>53046</v>
      </c>
      <c r="AH502" s="9">
        <f t="shared" si="1590"/>
        <v>53046</v>
      </c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>
        <f>VLOOKUP(A502,[6]COFA!$A$1:$C$327,3,FALSE)</f>
        <v>693.23</v>
      </c>
      <c r="AX502" s="9">
        <f t="shared" si="1583"/>
        <v>693.23</v>
      </c>
      <c r="AY502" s="10">
        <f t="shared" si="1584"/>
        <v>1860273.4791539998</v>
      </c>
      <c r="AZ502" s="10">
        <f t="shared" si="1563"/>
        <v>4267511.846407</v>
      </c>
      <c r="BA502" s="26">
        <f>VLOOKUP(A502,[7]Sheet1!$A$1:$P$742,16,FALSE)</f>
        <v>4267511.8464059997</v>
      </c>
      <c r="BB502" s="26" t="b">
        <f t="shared" si="1565"/>
        <v>1</v>
      </c>
      <c r="BC502" s="9"/>
      <c r="BD502" s="9">
        <f t="shared" si="1585"/>
        <v>2407238.3672529999</v>
      </c>
      <c r="BE502" s="9"/>
      <c r="BF502" s="9"/>
      <c r="BG502" s="9"/>
      <c r="BH502" s="9"/>
      <c r="BI502" s="9">
        <f t="shared" si="1586"/>
        <v>1860273.4791539998</v>
      </c>
      <c r="BJ502" s="9"/>
      <c r="BK502" s="9"/>
      <c r="BL502" s="9"/>
    </row>
    <row r="503" spans="1:64" s="11" customFormat="1" x14ac:dyDescent="0.25">
      <c r="A503" s="8" t="s">
        <v>1009</v>
      </c>
      <c r="B503" s="8" t="s">
        <v>1010</v>
      </c>
      <c r="C503" s="8" t="s">
        <v>862</v>
      </c>
      <c r="D503" s="8" t="s">
        <v>862</v>
      </c>
      <c r="E503" s="8"/>
      <c r="F503" s="37">
        <f>VLOOKUP(A503,[1]Sheet1!$A$6:$C$740,3,FALSE)</f>
        <v>4753237.9703980004</v>
      </c>
      <c r="G503" s="8"/>
      <c r="H503" s="9"/>
      <c r="I503" s="9">
        <f t="shared" si="1578"/>
        <v>2463470.3729090001</v>
      </c>
      <c r="J503" s="9"/>
      <c r="K503" s="9">
        <f t="shared" si="1587"/>
        <v>71986.793105000004</v>
      </c>
      <c r="L503" s="9">
        <f t="shared" si="1589"/>
        <v>71986.793105000004</v>
      </c>
      <c r="M503" s="9"/>
      <c r="N503" s="9"/>
      <c r="O503" s="9"/>
      <c r="P503" s="9"/>
      <c r="Q503" s="9">
        <f t="shared" si="1579"/>
        <v>45097.794178999997</v>
      </c>
      <c r="R503" s="9"/>
      <c r="S503" s="9"/>
      <c r="T503" s="10">
        <f t="shared" si="1580"/>
        <v>2580554.9601930003</v>
      </c>
      <c r="U503" s="9"/>
      <c r="V503" s="9"/>
      <c r="W503" s="9">
        <f t="shared" si="1581"/>
        <v>1788051.485354</v>
      </c>
      <c r="X503" s="9"/>
      <c r="Y503" s="9">
        <f t="shared" si="1588"/>
        <v>100016.153347</v>
      </c>
      <c r="Z503" s="9">
        <f t="shared" si="1564"/>
        <v>100016.153347</v>
      </c>
      <c r="AA503" s="9"/>
      <c r="AB503" s="9"/>
      <c r="AC503" s="9">
        <f t="shared" si="1582"/>
        <v>61517.679071999999</v>
      </c>
      <c r="AD503" s="9"/>
      <c r="AE503" s="9"/>
      <c r="AF503" s="9"/>
      <c r="AG503" s="9">
        <f>CTFREEZE21516RSG</f>
        <v>69428</v>
      </c>
      <c r="AH503" s="9">
        <f t="shared" si="1590"/>
        <v>69428</v>
      </c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>
        <f>VLOOKUP(A503,[6]COFA!$A$1:$C$327,3,FALSE)</f>
        <v>693.23</v>
      </c>
      <c r="AX503" s="9">
        <f t="shared" si="1583"/>
        <v>693.23</v>
      </c>
      <c r="AY503" s="10">
        <f t="shared" si="1584"/>
        <v>2019706.5477730001</v>
      </c>
      <c r="AZ503" s="10">
        <f t="shared" si="1563"/>
        <v>4600261.5079660006</v>
      </c>
      <c r="BA503" s="26">
        <f>VLOOKUP(A503,[7]Sheet1!$A$1:$P$742,16,FALSE)</f>
        <v>4600261.5079659997</v>
      </c>
      <c r="BB503" s="26" t="b">
        <f t="shared" si="1565"/>
        <v>1</v>
      </c>
      <c r="BC503" s="9"/>
      <c r="BD503" s="9">
        <f t="shared" si="1585"/>
        <v>2580554.9601930003</v>
      </c>
      <c r="BE503" s="9"/>
      <c r="BF503" s="9"/>
      <c r="BG503" s="9"/>
      <c r="BH503" s="9"/>
      <c r="BI503" s="9">
        <f t="shared" si="1586"/>
        <v>2019706.5477730001</v>
      </c>
      <c r="BJ503" s="9"/>
      <c r="BK503" s="9"/>
      <c r="BL503" s="9"/>
    </row>
    <row r="504" spans="1:64" s="11" customFormat="1" x14ac:dyDescent="0.25">
      <c r="A504" s="8" t="s">
        <v>1011</v>
      </c>
      <c r="B504" s="8" t="s">
        <v>1012</v>
      </c>
      <c r="C504" s="8" t="s">
        <v>862</v>
      </c>
      <c r="D504" s="8" t="s">
        <v>862</v>
      </c>
      <c r="E504" s="8"/>
      <c r="F504" s="37">
        <f>VLOOKUP(A504,[1]Sheet1!$A$6:$C$740,3,FALSE)</f>
        <v>4392700.8986910004</v>
      </c>
      <c r="G504" s="8"/>
      <c r="H504" s="9"/>
      <c r="I504" s="9">
        <f t="shared" si="1578"/>
        <v>2066501.4040860001</v>
      </c>
      <c r="J504" s="9"/>
      <c r="K504" s="9">
        <f t="shared" si="1587"/>
        <v>43538.404076999999</v>
      </c>
      <c r="L504" s="9">
        <f t="shared" si="1589"/>
        <v>43538.404076999999</v>
      </c>
      <c r="M504" s="9"/>
      <c r="N504" s="9"/>
      <c r="O504" s="9"/>
      <c r="P504" s="9"/>
      <c r="Q504" s="9">
        <f t="shared" si="1579"/>
        <v>26608.001561000001</v>
      </c>
      <c r="R504" s="9"/>
      <c r="S504" s="9"/>
      <c r="T504" s="10">
        <f t="shared" si="1580"/>
        <v>2136647.8097240003</v>
      </c>
      <c r="U504" s="9"/>
      <c r="V504" s="9"/>
      <c r="W504" s="9">
        <f t="shared" si="1581"/>
        <v>1499920.983706</v>
      </c>
      <c r="X504" s="9"/>
      <c r="Y504" s="9">
        <f t="shared" si="1588"/>
        <v>60490.869378000003</v>
      </c>
      <c r="Z504" s="9">
        <f t="shared" si="1564"/>
        <v>60490.869378000003</v>
      </c>
      <c r="AA504" s="9"/>
      <c r="AB504" s="9"/>
      <c r="AC504" s="9">
        <f t="shared" si="1582"/>
        <v>36295.843967000001</v>
      </c>
      <c r="AD504" s="9"/>
      <c r="AE504" s="9"/>
      <c r="AF504" s="9"/>
      <c r="AG504" s="9">
        <f>CTFREEZE21516RSG</f>
        <v>84698</v>
      </c>
      <c r="AH504" s="9">
        <f t="shared" si="1590"/>
        <v>84698</v>
      </c>
      <c r="AI504" s="9"/>
      <c r="AJ504" s="9"/>
      <c r="AK504" s="9">
        <f>VLOOKUP(A504,[2]CTF1516!$A$1:$C$235,3,FALSE)</f>
        <v>42915</v>
      </c>
      <c r="AL504" s="9">
        <f>AK504</f>
        <v>42915</v>
      </c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>
        <f>VLOOKUP(A504,[6]COFA!$A$1:$C$327,3,FALSE)</f>
        <v>693.23</v>
      </c>
      <c r="AX504" s="9">
        <f t="shared" si="1583"/>
        <v>693.23</v>
      </c>
      <c r="AY504" s="10">
        <f t="shared" si="1584"/>
        <v>1725013.9270510001</v>
      </c>
      <c r="AZ504" s="10">
        <f t="shared" si="1563"/>
        <v>3861661.7367750006</v>
      </c>
      <c r="BA504" s="26">
        <f>VLOOKUP(A504,[7]Sheet1!$A$1:$P$742,16,FALSE)</f>
        <v>3861661.7367759999</v>
      </c>
      <c r="BB504" s="26" t="b">
        <f t="shared" si="1565"/>
        <v>1</v>
      </c>
      <c r="BC504" s="9"/>
      <c r="BD504" s="9">
        <f t="shared" si="1585"/>
        <v>2136647.8097240003</v>
      </c>
      <c r="BE504" s="9"/>
      <c r="BF504" s="9"/>
      <c r="BG504" s="9"/>
      <c r="BH504" s="9"/>
      <c r="BI504" s="9">
        <f t="shared" si="1586"/>
        <v>1725013.9270510001</v>
      </c>
      <c r="BJ504" s="9"/>
      <c r="BK504" s="9"/>
      <c r="BL504" s="9"/>
    </row>
    <row r="505" spans="1:64" s="11" customFormat="1" x14ac:dyDescent="0.25">
      <c r="A505" s="8" t="s">
        <v>1013</v>
      </c>
      <c r="B505" s="8" t="s">
        <v>1014</v>
      </c>
      <c r="C505" s="8" t="s">
        <v>862</v>
      </c>
      <c r="D505" s="8" t="s">
        <v>862</v>
      </c>
      <c r="E505" s="8"/>
      <c r="F505" s="37">
        <f>VLOOKUP(A505,[1]Sheet1!$A$6:$C$740,3,FALSE)</f>
        <v>5473787.465849</v>
      </c>
      <c r="G505" s="8"/>
      <c r="H505" s="9"/>
      <c r="I505" s="9">
        <f t="shared" si="1578"/>
        <v>2614143.3975960002</v>
      </c>
      <c r="J505" s="9"/>
      <c r="K505" s="9">
        <f t="shared" si="1587"/>
        <v>103515.361517</v>
      </c>
      <c r="L505" s="9">
        <f t="shared" si="1589"/>
        <v>103515.361517</v>
      </c>
      <c r="M505" s="9"/>
      <c r="N505" s="9"/>
      <c r="O505" s="9"/>
      <c r="P505" s="9"/>
      <c r="Q505" s="9">
        <f t="shared" si="1579"/>
        <v>20753.128850000001</v>
      </c>
      <c r="R505" s="9"/>
      <c r="S505" s="9"/>
      <c r="T505" s="10">
        <f t="shared" si="1580"/>
        <v>2738411.8879630002</v>
      </c>
      <c r="U505" s="9"/>
      <c r="V505" s="9"/>
      <c r="W505" s="9">
        <f t="shared" si="1581"/>
        <v>1897413.923222</v>
      </c>
      <c r="X505" s="9"/>
      <c r="Y505" s="9">
        <f t="shared" si="1588"/>
        <v>143820.94026800001</v>
      </c>
      <c r="Z505" s="9">
        <f t="shared" si="1564"/>
        <v>143820.94026800001</v>
      </c>
      <c r="AA505" s="9"/>
      <c r="AB505" s="9"/>
      <c r="AC505" s="9">
        <f t="shared" si="1582"/>
        <v>28309.240919</v>
      </c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>
        <f>VLOOKUP(A505,[6]COFA!$A$1:$C$327,3,FALSE)</f>
        <v>693.23</v>
      </c>
      <c r="AX505" s="9">
        <f t="shared" si="1583"/>
        <v>693.23</v>
      </c>
      <c r="AY505" s="10">
        <f t="shared" si="1584"/>
        <v>2070237.3344089999</v>
      </c>
      <c r="AZ505" s="10">
        <f t="shared" si="1563"/>
        <v>4808649.2223720001</v>
      </c>
      <c r="BA505" s="26">
        <f>VLOOKUP(A505,[7]Sheet1!$A$1:$P$742,16,FALSE)</f>
        <v>4808649.2223720001</v>
      </c>
      <c r="BB505" s="26" t="b">
        <f t="shared" si="1565"/>
        <v>1</v>
      </c>
      <c r="BC505" s="9"/>
      <c r="BD505" s="9">
        <f t="shared" si="1585"/>
        <v>2738411.8879630002</v>
      </c>
      <c r="BE505" s="9"/>
      <c r="BF505" s="9"/>
      <c r="BG505" s="9"/>
      <c r="BH505" s="9"/>
      <c r="BI505" s="9">
        <f t="shared" si="1586"/>
        <v>2070237.3344089999</v>
      </c>
      <c r="BJ505" s="9"/>
      <c r="BK505" s="9"/>
      <c r="BL505" s="9"/>
    </row>
    <row r="506" spans="1:64" s="11" customFormat="1" x14ac:dyDescent="0.25">
      <c r="A506" s="8" t="s">
        <v>1015</v>
      </c>
      <c r="B506" s="8" t="s">
        <v>1016</v>
      </c>
      <c r="C506" s="8" t="s">
        <v>862</v>
      </c>
      <c r="D506" s="8" t="s">
        <v>862</v>
      </c>
      <c r="E506" s="8"/>
      <c r="F506" s="37">
        <f>VLOOKUP(A506,[1]Sheet1!$A$6:$C$740,3,FALSE)</f>
        <v>4869697.3702790001</v>
      </c>
      <c r="G506" s="8"/>
      <c r="H506" s="9"/>
      <c r="I506" s="9">
        <f t="shared" si="1578"/>
        <v>2352468.573905</v>
      </c>
      <c r="J506" s="9"/>
      <c r="K506" s="9">
        <f t="shared" si="1587"/>
        <v>95974.089556000006</v>
      </c>
      <c r="L506" s="9">
        <f t="shared" si="1589"/>
        <v>95974.089556000006</v>
      </c>
      <c r="M506" s="9"/>
      <c r="N506" s="9"/>
      <c r="O506" s="9"/>
      <c r="P506" s="9"/>
      <c r="Q506" s="9">
        <f t="shared" si="1579"/>
        <v>20753.128850000001</v>
      </c>
      <c r="R506" s="9"/>
      <c r="S506" s="9"/>
      <c r="T506" s="10">
        <f t="shared" si="1580"/>
        <v>2469195.7923110002</v>
      </c>
      <c r="U506" s="9"/>
      <c r="V506" s="9"/>
      <c r="W506" s="9">
        <f t="shared" si="1581"/>
        <v>1707483.4648219999</v>
      </c>
      <c r="X506" s="9"/>
      <c r="Y506" s="9">
        <f t="shared" si="1588"/>
        <v>133343.337635</v>
      </c>
      <c r="Z506" s="9">
        <f t="shared" si="1564"/>
        <v>133343.337635</v>
      </c>
      <c r="AA506" s="9"/>
      <c r="AB506" s="9"/>
      <c r="AC506" s="9">
        <f t="shared" si="1582"/>
        <v>28309.240919</v>
      </c>
      <c r="AD506" s="9"/>
      <c r="AE506" s="9"/>
      <c r="AF506" s="9"/>
      <c r="AG506" s="9">
        <f>CTFREEZE21516RSG</f>
        <v>187586</v>
      </c>
      <c r="AH506" s="9">
        <f t="shared" ref="AH506:AH507" si="1591">AG506</f>
        <v>187586</v>
      </c>
      <c r="AI506" s="9"/>
      <c r="AJ506" s="9"/>
      <c r="AK506" s="9">
        <f>VLOOKUP(A506,[2]CTF1516!$A$1:$C$235,3,FALSE)</f>
        <v>95264</v>
      </c>
      <c r="AL506" s="9">
        <f t="shared" ref="AL506:AL507" si="1592">AK506</f>
        <v>95264</v>
      </c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>
        <f>VLOOKUP(A506,[6]COFA!$A$1:$C$327,3,FALSE)</f>
        <v>693.23</v>
      </c>
      <c r="AX506" s="9">
        <f t="shared" si="1583"/>
        <v>693.23</v>
      </c>
      <c r="AY506" s="10">
        <f t="shared" si="1584"/>
        <v>2152679.2733759996</v>
      </c>
      <c r="AZ506" s="10">
        <f t="shared" si="1563"/>
        <v>4621875.0656869998</v>
      </c>
      <c r="BA506" s="26">
        <f>VLOOKUP(A506,[7]Sheet1!$A$1:$P$742,16,FALSE)</f>
        <v>4621875.0656869998</v>
      </c>
      <c r="BB506" s="26" t="b">
        <f t="shared" si="1565"/>
        <v>1</v>
      </c>
      <c r="BC506" s="9"/>
      <c r="BD506" s="9">
        <f t="shared" si="1585"/>
        <v>2469195.7923110002</v>
      </c>
      <c r="BE506" s="9"/>
      <c r="BF506" s="9"/>
      <c r="BG506" s="9"/>
      <c r="BH506" s="9"/>
      <c r="BI506" s="9">
        <f t="shared" si="1586"/>
        <v>2152679.2733759996</v>
      </c>
      <c r="BJ506" s="9"/>
      <c r="BK506" s="9"/>
      <c r="BL506" s="9"/>
    </row>
    <row r="507" spans="1:64" s="11" customFormat="1" x14ac:dyDescent="0.25">
      <c r="A507" s="8" t="s">
        <v>1017</v>
      </c>
      <c r="B507" s="8" t="s">
        <v>1018</v>
      </c>
      <c r="C507" s="8" t="s">
        <v>862</v>
      </c>
      <c r="D507" s="8" t="s">
        <v>862</v>
      </c>
      <c r="E507" s="8"/>
      <c r="F507" s="37">
        <f>VLOOKUP(A507,[1]Sheet1!$A$6:$C$740,3,FALSE)</f>
        <v>3667673.4350430002</v>
      </c>
      <c r="G507" s="8"/>
      <c r="H507" s="9"/>
      <c r="I507" s="9">
        <f t="shared" si="1578"/>
        <v>2373404.6168140001</v>
      </c>
      <c r="J507" s="9"/>
      <c r="K507" s="9">
        <f t="shared" si="1587"/>
        <v>68337.562927999999</v>
      </c>
      <c r="L507" s="9">
        <f t="shared" si="1589"/>
        <v>68337.562927999999</v>
      </c>
      <c r="M507" s="9"/>
      <c r="N507" s="9"/>
      <c r="O507" s="9"/>
      <c r="P507" s="9"/>
      <c r="Q507" s="9">
        <f t="shared" si="1579"/>
        <v>29497.25216</v>
      </c>
      <c r="R507" s="9"/>
      <c r="S507" s="9"/>
      <c r="T507" s="10">
        <f t="shared" si="1580"/>
        <v>2471239.4319020002</v>
      </c>
      <c r="U507" s="9"/>
      <c r="V507" s="9"/>
      <c r="W507" s="9">
        <f t="shared" si="1581"/>
        <v>1722679.3945289999</v>
      </c>
      <c r="X507" s="9"/>
      <c r="Y507" s="9">
        <f t="shared" si="1588"/>
        <v>94946.029381</v>
      </c>
      <c r="Z507" s="9">
        <f t="shared" si="1564"/>
        <v>94946.029381</v>
      </c>
      <c r="AA507" s="9"/>
      <c r="AB507" s="9"/>
      <c r="AC507" s="9">
        <f t="shared" si="1582"/>
        <v>40237.056488000002</v>
      </c>
      <c r="AD507" s="9"/>
      <c r="AE507" s="9"/>
      <c r="AF507" s="9"/>
      <c r="AG507" s="9">
        <f>CTFREEZE21516RSG</f>
        <v>131853</v>
      </c>
      <c r="AH507" s="9">
        <f t="shared" si="1591"/>
        <v>131853</v>
      </c>
      <c r="AI507" s="9"/>
      <c r="AJ507" s="9"/>
      <c r="AK507" s="9">
        <f>VLOOKUP(A507,[2]CTF1516!$A$1:$C$235,3,FALSE)</f>
        <v>67894</v>
      </c>
      <c r="AL507" s="9">
        <f t="shared" si="1592"/>
        <v>67894</v>
      </c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>
        <f>VLOOKUP(A507,[6]COFA!$A$1:$C$327,3,FALSE)</f>
        <v>693.23</v>
      </c>
      <c r="AX507" s="9">
        <f t="shared" si="1583"/>
        <v>693.23</v>
      </c>
      <c r="AY507" s="10">
        <f t="shared" si="1584"/>
        <v>2058302.710398</v>
      </c>
      <c r="AZ507" s="10">
        <f t="shared" si="1563"/>
        <v>4529542.1423000004</v>
      </c>
      <c r="BA507" s="26">
        <f>VLOOKUP(A507,[7]Sheet1!$A$1:$P$742,16,FALSE)</f>
        <v>4529542.1423000004</v>
      </c>
      <c r="BB507" s="26" t="b">
        <f t="shared" si="1565"/>
        <v>1</v>
      </c>
      <c r="BC507" s="9"/>
      <c r="BD507" s="9">
        <f t="shared" si="1585"/>
        <v>2471239.4319020002</v>
      </c>
      <c r="BE507" s="9"/>
      <c r="BF507" s="9"/>
      <c r="BG507" s="9"/>
      <c r="BH507" s="9"/>
      <c r="BI507" s="9">
        <f t="shared" si="1586"/>
        <v>2058302.710398</v>
      </c>
      <c r="BJ507" s="9"/>
      <c r="BK507" s="9"/>
      <c r="BL507" s="9"/>
    </row>
    <row r="508" spans="1:64" s="11" customFormat="1" x14ac:dyDescent="0.25">
      <c r="A508" s="8" t="s">
        <v>1019</v>
      </c>
      <c r="B508" s="8" t="s">
        <v>1020</v>
      </c>
      <c r="C508" s="8" t="s">
        <v>862</v>
      </c>
      <c r="D508" s="8" t="s">
        <v>862</v>
      </c>
      <c r="E508" s="8"/>
      <c r="F508" s="37">
        <f>VLOOKUP(A508,[1]Sheet1!$A$6:$C$740,3,FALSE)</f>
        <v>4657332.1332670003</v>
      </c>
      <c r="G508" s="8"/>
      <c r="H508" s="9"/>
      <c r="I508" s="9">
        <f t="shared" si="1578"/>
        <v>2335125.3594860001</v>
      </c>
      <c r="J508" s="9"/>
      <c r="K508" s="9">
        <f t="shared" si="1587"/>
        <v>102571.92428000001</v>
      </c>
      <c r="L508" s="9">
        <f t="shared" si="1589"/>
        <v>102571.92428000001</v>
      </c>
      <c r="M508" s="9"/>
      <c r="N508" s="9"/>
      <c r="O508" s="9"/>
      <c r="P508" s="9"/>
      <c r="Q508" s="9">
        <f t="shared" si="1579"/>
        <v>36430.872509000001</v>
      </c>
      <c r="R508" s="9"/>
      <c r="S508" s="9"/>
      <c r="T508" s="10">
        <f t="shared" si="1580"/>
        <v>2474128.156275</v>
      </c>
      <c r="U508" s="9"/>
      <c r="V508" s="9"/>
      <c r="W508" s="9">
        <f t="shared" si="1581"/>
        <v>1694895.3043780001</v>
      </c>
      <c r="X508" s="9"/>
      <c r="Y508" s="9">
        <f t="shared" si="1588"/>
        <v>142510.15867400001</v>
      </c>
      <c r="Z508" s="9">
        <f t="shared" si="1564"/>
        <v>142510.15867400001</v>
      </c>
      <c r="AA508" s="9"/>
      <c r="AB508" s="9"/>
      <c r="AC508" s="9">
        <f t="shared" si="1582"/>
        <v>49695.173879000002</v>
      </c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>
        <f>VLOOKUP(A508,[6]COFA!$A$1:$C$327,3,FALSE)</f>
        <v>693.23</v>
      </c>
      <c r="AX508" s="9">
        <f t="shared" si="1583"/>
        <v>693.23</v>
      </c>
      <c r="AY508" s="10">
        <f t="shared" si="1584"/>
        <v>1887793.866931</v>
      </c>
      <c r="AZ508" s="10">
        <f t="shared" si="1563"/>
        <v>4361922.0232060002</v>
      </c>
      <c r="BA508" s="26">
        <f>VLOOKUP(A508,[7]Sheet1!$A$1:$P$742,16,FALSE)</f>
        <v>4361922.023205</v>
      </c>
      <c r="BB508" s="26" t="b">
        <f t="shared" si="1565"/>
        <v>1</v>
      </c>
      <c r="BC508" s="9"/>
      <c r="BD508" s="9">
        <f t="shared" si="1585"/>
        <v>2474128.156275</v>
      </c>
      <c r="BE508" s="9"/>
      <c r="BF508" s="9"/>
      <c r="BG508" s="9"/>
      <c r="BH508" s="9"/>
      <c r="BI508" s="9">
        <f t="shared" si="1586"/>
        <v>1887793.866931</v>
      </c>
      <c r="BJ508" s="9"/>
      <c r="BK508" s="9"/>
      <c r="BL508" s="9"/>
    </row>
    <row r="509" spans="1:64" s="11" customFormat="1" x14ac:dyDescent="0.25">
      <c r="A509" s="8" t="s">
        <v>1021</v>
      </c>
      <c r="B509" s="8" t="s">
        <v>1022</v>
      </c>
      <c r="C509" s="8" t="s">
        <v>862</v>
      </c>
      <c r="D509" s="8" t="s">
        <v>862</v>
      </c>
      <c r="E509" s="8"/>
      <c r="F509" s="37">
        <f>VLOOKUP(A509,[1]Sheet1!$A$6:$C$740,3,FALSE)</f>
        <v>3711184.841701</v>
      </c>
      <c r="G509" s="8"/>
      <c r="H509" s="9"/>
      <c r="I509" s="9">
        <f t="shared" si="1578"/>
        <v>2150993.4144219998</v>
      </c>
      <c r="J509" s="9"/>
      <c r="K509" s="9">
        <f t="shared" si="1587"/>
        <v>108412.684863</v>
      </c>
      <c r="L509" s="9">
        <f t="shared" si="1589"/>
        <v>108412.684863</v>
      </c>
      <c r="M509" s="9"/>
      <c r="N509" s="9"/>
      <c r="O509" s="9"/>
      <c r="P509" s="9"/>
      <c r="Q509" s="9">
        <f t="shared" si="1579"/>
        <v>32386.087695999999</v>
      </c>
      <c r="R509" s="9"/>
      <c r="S509" s="9"/>
      <c r="T509" s="10">
        <f t="shared" si="1580"/>
        <v>2291792.186981</v>
      </c>
      <c r="U509" s="9"/>
      <c r="V509" s="9"/>
      <c r="W509" s="9">
        <f t="shared" si="1581"/>
        <v>1561247.5034980001</v>
      </c>
      <c r="X509" s="9"/>
      <c r="Y509" s="9">
        <f t="shared" si="1588"/>
        <v>150625.12505800001</v>
      </c>
      <c r="Z509" s="9">
        <f t="shared" si="1564"/>
        <v>150625.12505800001</v>
      </c>
      <c r="AA509" s="9"/>
      <c r="AB509" s="9"/>
      <c r="AC509" s="9">
        <f t="shared" si="1582"/>
        <v>44177.702824</v>
      </c>
      <c r="AD509" s="9"/>
      <c r="AE509" s="9"/>
      <c r="AF509" s="9"/>
      <c r="AG509" s="9">
        <f t="shared" ref="AG509:AG514" si="1593">CTFREEZE21516RSG</f>
        <v>211701</v>
      </c>
      <c r="AH509" s="9">
        <f t="shared" ref="AH509:AH514" si="1594">AG509</f>
        <v>211701</v>
      </c>
      <c r="AI509" s="9"/>
      <c r="AJ509" s="9"/>
      <c r="AK509" s="9">
        <f>VLOOKUP(A509,[2]CTF1516!$A$1:$C$235,3,FALSE)</f>
        <v>106990</v>
      </c>
      <c r="AL509" s="9">
        <f t="shared" ref="AL509:AL514" si="1595">AK509</f>
        <v>106990</v>
      </c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>
        <f>VLOOKUP(A509,[6]COFA!$A$1:$C$327,3,FALSE)</f>
        <v>693.23</v>
      </c>
      <c r="AX509" s="9">
        <f t="shared" si="1583"/>
        <v>693.23</v>
      </c>
      <c r="AY509" s="10">
        <f t="shared" si="1584"/>
        <v>2075434.5613800001</v>
      </c>
      <c r="AZ509" s="10">
        <f t="shared" si="1563"/>
        <v>4367226.7483609999</v>
      </c>
      <c r="BA509" s="26">
        <f>VLOOKUP(A509,[7]Sheet1!$A$1:$P$742,16,FALSE)</f>
        <v>4367226.7483620001</v>
      </c>
      <c r="BB509" s="26" t="b">
        <f t="shared" si="1565"/>
        <v>1</v>
      </c>
      <c r="BC509" s="9"/>
      <c r="BD509" s="9">
        <f t="shared" si="1585"/>
        <v>2291792.186981</v>
      </c>
      <c r="BE509" s="9"/>
      <c r="BF509" s="9"/>
      <c r="BG509" s="9"/>
      <c r="BH509" s="9"/>
      <c r="BI509" s="9">
        <f t="shared" si="1586"/>
        <v>2075434.5613800001</v>
      </c>
      <c r="BJ509" s="9"/>
      <c r="BK509" s="9"/>
      <c r="BL509" s="9"/>
    </row>
    <row r="510" spans="1:64" s="11" customFormat="1" x14ac:dyDescent="0.25">
      <c r="A510" s="8" t="s">
        <v>1023</v>
      </c>
      <c r="B510" s="8" t="s">
        <v>1024</v>
      </c>
      <c r="C510" s="8" t="s">
        <v>862</v>
      </c>
      <c r="D510" s="8" t="s">
        <v>862</v>
      </c>
      <c r="E510" s="8"/>
      <c r="F510" s="37">
        <f>VLOOKUP(A510,[1]Sheet1!$A$6:$C$740,3,FALSE)</f>
        <v>4950562.497823</v>
      </c>
      <c r="G510" s="8"/>
      <c r="H510" s="9"/>
      <c r="I510" s="9">
        <f t="shared" si="1578"/>
        <v>2248966.0601829998</v>
      </c>
      <c r="J510" s="9"/>
      <c r="K510" s="9">
        <f t="shared" si="1587"/>
        <v>56333.123076000003</v>
      </c>
      <c r="L510" s="9">
        <f t="shared" si="1589"/>
        <v>56333.123076000003</v>
      </c>
      <c r="M510" s="9"/>
      <c r="N510" s="9"/>
      <c r="O510" s="9"/>
      <c r="P510" s="9"/>
      <c r="Q510" s="9">
        <f t="shared" si="1579"/>
        <v>29497.25216</v>
      </c>
      <c r="R510" s="9"/>
      <c r="S510" s="9"/>
      <c r="T510" s="10">
        <f t="shared" si="1580"/>
        <v>2334796.4354189998</v>
      </c>
      <c r="U510" s="9"/>
      <c r="V510" s="9"/>
      <c r="W510" s="9">
        <f t="shared" si="1581"/>
        <v>1632358.6224720001</v>
      </c>
      <c r="X510" s="9"/>
      <c r="Y510" s="9">
        <f t="shared" si="1588"/>
        <v>78267.443694000001</v>
      </c>
      <c r="Z510" s="9">
        <f t="shared" si="1564"/>
        <v>78267.443694000001</v>
      </c>
      <c r="AA510" s="9"/>
      <c r="AB510" s="9"/>
      <c r="AC510" s="9">
        <f t="shared" si="1582"/>
        <v>40237.056488000002</v>
      </c>
      <c r="AD510" s="9"/>
      <c r="AE510" s="9"/>
      <c r="AF510" s="9"/>
      <c r="AG510" s="9">
        <f t="shared" si="1593"/>
        <v>110368</v>
      </c>
      <c r="AH510" s="9">
        <f t="shared" si="1594"/>
        <v>110368</v>
      </c>
      <c r="AI510" s="9"/>
      <c r="AJ510" s="9"/>
      <c r="AK510" s="9">
        <f>VLOOKUP(A510,[2]CTF1516!$A$1:$C$235,3,FALSE)</f>
        <v>55875</v>
      </c>
      <c r="AL510" s="9">
        <f t="shared" si="1595"/>
        <v>55875</v>
      </c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>
        <f>VLOOKUP(A510,[6]COFA!$A$1:$C$327,3,FALSE)</f>
        <v>693.23</v>
      </c>
      <c r="AX510" s="9">
        <f t="shared" si="1583"/>
        <v>693.23</v>
      </c>
      <c r="AY510" s="10">
        <f t="shared" si="1584"/>
        <v>1917799.352654</v>
      </c>
      <c r="AZ510" s="10">
        <f t="shared" si="1563"/>
        <v>4252595.7880729996</v>
      </c>
      <c r="BA510" s="26">
        <f>VLOOKUP(A510,[7]Sheet1!$A$1:$P$742,16,FALSE)</f>
        <v>4252595.7880729996</v>
      </c>
      <c r="BB510" s="26" t="b">
        <f t="shared" si="1565"/>
        <v>1</v>
      </c>
      <c r="BC510" s="9"/>
      <c r="BD510" s="9">
        <f t="shared" si="1585"/>
        <v>2334796.4354189998</v>
      </c>
      <c r="BE510" s="9"/>
      <c r="BF510" s="9"/>
      <c r="BG510" s="9"/>
      <c r="BH510" s="9"/>
      <c r="BI510" s="9">
        <f t="shared" si="1586"/>
        <v>1917799.352654</v>
      </c>
      <c r="BJ510" s="9"/>
      <c r="BK510" s="9"/>
      <c r="BL510" s="9"/>
    </row>
    <row r="511" spans="1:64" s="11" customFormat="1" x14ac:dyDescent="0.25">
      <c r="A511" s="8" t="s">
        <v>1025</v>
      </c>
      <c r="B511" s="8" t="s">
        <v>1026</v>
      </c>
      <c r="C511" s="8" t="s">
        <v>862</v>
      </c>
      <c r="D511" s="8" t="s">
        <v>862</v>
      </c>
      <c r="E511" s="8"/>
      <c r="F511" s="37">
        <f>VLOOKUP(A511,[1]Sheet1!$A$6:$C$740,3,FALSE)</f>
        <v>2356309.2492590002</v>
      </c>
      <c r="G511" s="8"/>
      <c r="H511" s="9"/>
      <c r="I511" s="9">
        <f t="shared" si="1578"/>
        <v>1724516.420108</v>
      </c>
      <c r="J511" s="9"/>
      <c r="K511" s="9">
        <f t="shared" si="1587"/>
        <v>62283.875243000002</v>
      </c>
      <c r="L511" s="9">
        <f t="shared" si="1589"/>
        <v>62283.875243000002</v>
      </c>
      <c r="M511" s="9"/>
      <c r="N511" s="9"/>
      <c r="O511" s="9"/>
      <c r="P511" s="9"/>
      <c r="Q511" s="9">
        <f t="shared" si="1579"/>
        <v>23719.166024999999</v>
      </c>
      <c r="R511" s="9"/>
      <c r="S511" s="9"/>
      <c r="T511" s="10">
        <f t="shared" si="1580"/>
        <v>1810519.461376</v>
      </c>
      <c r="U511" s="9"/>
      <c r="V511" s="9"/>
      <c r="W511" s="9">
        <f t="shared" si="1581"/>
        <v>1251699.3020909999</v>
      </c>
      <c r="X511" s="9"/>
      <c r="Y511" s="9">
        <f t="shared" si="1588"/>
        <v>86535.228875000001</v>
      </c>
      <c r="Z511" s="9">
        <f t="shared" si="1564"/>
        <v>86535.228875000001</v>
      </c>
      <c r="AA511" s="9"/>
      <c r="AB511" s="9"/>
      <c r="AC511" s="9">
        <f t="shared" si="1582"/>
        <v>32355.197630999999</v>
      </c>
      <c r="AD511" s="9"/>
      <c r="AE511" s="9"/>
      <c r="AF511" s="9"/>
      <c r="AG511" s="9">
        <f t="shared" si="1593"/>
        <v>121931</v>
      </c>
      <c r="AH511" s="9">
        <f t="shared" si="1594"/>
        <v>121931</v>
      </c>
      <c r="AI511" s="9"/>
      <c r="AJ511" s="9"/>
      <c r="AK511" s="9">
        <f>VLOOKUP(A511,[2]CTF1516!$A$1:$C$235,3,FALSE)</f>
        <v>62112</v>
      </c>
      <c r="AL511" s="9">
        <f t="shared" si="1595"/>
        <v>62112</v>
      </c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>
        <f>VLOOKUP(A511,[6]COFA!$A$1:$C$327,3,FALSE)</f>
        <v>693.23</v>
      </c>
      <c r="AX511" s="9">
        <f t="shared" si="1583"/>
        <v>693.23</v>
      </c>
      <c r="AY511" s="10">
        <f t="shared" si="1584"/>
        <v>1555325.958597</v>
      </c>
      <c r="AZ511" s="10">
        <f t="shared" si="1563"/>
        <v>3365845.419973</v>
      </c>
      <c r="BA511" s="26">
        <f>VLOOKUP(A511,[7]Sheet1!$A$1:$P$742,16,FALSE)</f>
        <v>3365845.419973</v>
      </c>
      <c r="BB511" s="26" t="b">
        <f t="shared" si="1565"/>
        <v>1</v>
      </c>
      <c r="BC511" s="9"/>
      <c r="BD511" s="9">
        <f t="shared" si="1585"/>
        <v>1810519.461376</v>
      </c>
      <c r="BE511" s="9"/>
      <c r="BF511" s="9"/>
      <c r="BG511" s="9"/>
      <c r="BH511" s="9"/>
      <c r="BI511" s="9">
        <f t="shared" si="1586"/>
        <v>1555325.958597</v>
      </c>
      <c r="BJ511" s="9"/>
      <c r="BK511" s="9"/>
      <c r="BL511" s="9"/>
    </row>
    <row r="512" spans="1:64" s="11" customFormat="1" x14ac:dyDescent="0.25">
      <c r="A512" s="8" t="s">
        <v>1027</v>
      </c>
      <c r="B512" s="8" t="s">
        <v>1028</v>
      </c>
      <c r="C512" s="8" t="s">
        <v>862</v>
      </c>
      <c r="D512" s="8" t="s">
        <v>862</v>
      </c>
      <c r="E512" s="8"/>
      <c r="F512" s="37">
        <f>VLOOKUP(A512,[1]Sheet1!$A$6:$C$740,3,FALSE)</f>
        <v>5219935.5154010002</v>
      </c>
      <c r="G512" s="8"/>
      <c r="H512" s="9"/>
      <c r="I512" s="9">
        <f t="shared" si="1578"/>
        <v>2375718.6420149999</v>
      </c>
      <c r="J512" s="9"/>
      <c r="K512" s="9">
        <f t="shared" si="1587"/>
        <v>84958.328762000005</v>
      </c>
      <c r="L512" s="9">
        <f t="shared" si="1589"/>
        <v>84958.328762000005</v>
      </c>
      <c r="M512" s="9"/>
      <c r="N512" s="9"/>
      <c r="O512" s="9"/>
      <c r="P512" s="9"/>
      <c r="Q512" s="9">
        <f t="shared" si="1579"/>
        <v>116168.544177</v>
      </c>
      <c r="R512" s="9"/>
      <c r="S512" s="9"/>
      <c r="T512" s="10">
        <f t="shared" si="1580"/>
        <v>2576845.5149539998</v>
      </c>
      <c r="U512" s="9"/>
      <c r="V512" s="9"/>
      <c r="W512" s="9">
        <f t="shared" si="1581"/>
        <v>1724358.9747840001</v>
      </c>
      <c r="X512" s="9"/>
      <c r="Y512" s="9">
        <f t="shared" si="1588"/>
        <v>118038.391085</v>
      </c>
      <c r="Z512" s="9">
        <f t="shared" si="1564"/>
        <v>118038.391085</v>
      </c>
      <c r="AA512" s="9"/>
      <c r="AB512" s="9"/>
      <c r="AC512" s="9">
        <f t="shared" si="1582"/>
        <v>158464.939338</v>
      </c>
      <c r="AD512" s="9"/>
      <c r="AE512" s="9"/>
      <c r="AF512" s="9"/>
      <c r="AG512" s="9">
        <f t="shared" si="1593"/>
        <v>165310</v>
      </c>
      <c r="AH512" s="9">
        <f t="shared" si="1594"/>
        <v>165310</v>
      </c>
      <c r="AI512" s="9"/>
      <c r="AJ512" s="9"/>
      <c r="AK512" s="9">
        <f>VLOOKUP(A512,[2]CTF1516!$A$1:$C$235,3,FALSE)</f>
        <v>87607</v>
      </c>
      <c r="AL512" s="9">
        <f t="shared" si="1595"/>
        <v>87607</v>
      </c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>
        <f>VLOOKUP(A512,[6]COFA!$A$1:$C$327,3,FALSE)</f>
        <v>693.23</v>
      </c>
      <c r="AX512" s="9">
        <f t="shared" si="1583"/>
        <v>693.23</v>
      </c>
      <c r="AY512" s="10">
        <f t="shared" si="1584"/>
        <v>2254472.5352070001</v>
      </c>
      <c r="AZ512" s="10">
        <f t="shared" si="1563"/>
        <v>4831318.0501610003</v>
      </c>
      <c r="BA512" s="26">
        <f>VLOOKUP(A512,[7]Sheet1!$A$1:$P$742,16,FALSE)</f>
        <v>4831318.0501610003</v>
      </c>
      <c r="BB512" s="26" t="b">
        <f t="shared" si="1565"/>
        <v>1</v>
      </c>
      <c r="BC512" s="9"/>
      <c r="BD512" s="9">
        <f t="shared" si="1585"/>
        <v>2576845.5149539998</v>
      </c>
      <c r="BE512" s="9"/>
      <c r="BF512" s="9"/>
      <c r="BG512" s="9"/>
      <c r="BH512" s="9"/>
      <c r="BI512" s="9">
        <f t="shared" si="1586"/>
        <v>2254472.5352070001</v>
      </c>
      <c r="BJ512" s="9"/>
      <c r="BK512" s="9"/>
      <c r="BL512" s="9"/>
    </row>
    <row r="513" spans="1:64" s="11" customFormat="1" x14ac:dyDescent="0.25">
      <c r="A513" s="8" t="s">
        <v>1029</v>
      </c>
      <c r="B513" s="8" t="s">
        <v>1030</v>
      </c>
      <c r="C513" s="8" t="s">
        <v>862</v>
      </c>
      <c r="D513" s="8" t="s">
        <v>862</v>
      </c>
      <c r="E513" s="8"/>
      <c r="F513" s="37">
        <f>VLOOKUP(A513,[1]Sheet1!$A$6:$C$740,3,FALSE)</f>
        <v>5634953.8406159999</v>
      </c>
      <c r="G513" s="8"/>
      <c r="H513" s="9"/>
      <c r="I513" s="9">
        <f t="shared" si="1578"/>
        <v>2511684.6967449998</v>
      </c>
      <c r="J513" s="9"/>
      <c r="K513" s="9">
        <f t="shared" si="1587"/>
        <v>85552.698371999999</v>
      </c>
      <c r="L513" s="9">
        <f t="shared" si="1589"/>
        <v>85552.698371999999</v>
      </c>
      <c r="M513" s="9"/>
      <c r="N513" s="9"/>
      <c r="O513" s="9"/>
      <c r="P513" s="9"/>
      <c r="Q513" s="9">
        <f t="shared" si="1579"/>
        <v>44767.819431000004</v>
      </c>
      <c r="R513" s="9"/>
      <c r="S513" s="9"/>
      <c r="T513" s="10">
        <f t="shared" si="1580"/>
        <v>2642005.2145479997</v>
      </c>
      <c r="U513" s="9"/>
      <c r="V513" s="9"/>
      <c r="W513" s="9">
        <f t="shared" si="1581"/>
        <v>1823046.7076630001</v>
      </c>
      <c r="X513" s="9"/>
      <c r="Y513" s="9">
        <f t="shared" si="1588"/>
        <v>118864.18925700001</v>
      </c>
      <c r="Z513" s="9">
        <f t="shared" si="1564"/>
        <v>118864.18925700001</v>
      </c>
      <c r="AA513" s="9"/>
      <c r="AB513" s="9"/>
      <c r="AC513" s="9">
        <f t="shared" si="1582"/>
        <v>61067.562141000002</v>
      </c>
      <c r="AD513" s="9"/>
      <c r="AE513" s="9"/>
      <c r="AF513" s="9"/>
      <c r="AG513" s="9">
        <f t="shared" si="1593"/>
        <v>163989</v>
      </c>
      <c r="AH513" s="9">
        <f t="shared" si="1594"/>
        <v>163989</v>
      </c>
      <c r="AI513" s="9"/>
      <c r="AJ513" s="9"/>
      <c r="AK513" s="9">
        <f>VLOOKUP(A513,[2]CTF1516!$A$1:$C$235,3,FALSE)</f>
        <v>85225</v>
      </c>
      <c r="AL513" s="9">
        <f t="shared" si="1595"/>
        <v>85225</v>
      </c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>
        <f>VLOOKUP(A513,[6]COFA!$A$1:$C$327,3,FALSE)</f>
        <v>693.23</v>
      </c>
      <c r="AX513" s="9">
        <f t="shared" si="1583"/>
        <v>693.23</v>
      </c>
      <c r="AY513" s="10">
        <f t="shared" si="1584"/>
        <v>2252885.6890610005</v>
      </c>
      <c r="AZ513" s="10">
        <f t="shared" si="1563"/>
        <v>4894890.9036090001</v>
      </c>
      <c r="BA513" s="26">
        <f>VLOOKUP(A513,[7]Sheet1!$A$1:$P$742,16,FALSE)</f>
        <v>4894890.9036090001</v>
      </c>
      <c r="BB513" s="26" t="b">
        <f t="shared" si="1565"/>
        <v>1</v>
      </c>
      <c r="BC513" s="9"/>
      <c r="BD513" s="9">
        <f t="shared" si="1585"/>
        <v>2642005.2145479997</v>
      </c>
      <c r="BE513" s="9"/>
      <c r="BF513" s="9"/>
      <c r="BG513" s="9"/>
      <c r="BH513" s="9"/>
      <c r="BI513" s="9">
        <f t="shared" si="1586"/>
        <v>2252885.6890610005</v>
      </c>
      <c r="BJ513" s="9"/>
      <c r="BK513" s="9"/>
      <c r="BL513" s="9"/>
    </row>
    <row r="514" spans="1:64" s="11" customFormat="1" x14ac:dyDescent="0.25">
      <c r="A514" s="8" t="s">
        <v>1031</v>
      </c>
      <c r="B514" s="8" t="s">
        <v>1032</v>
      </c>
      <c r="C514" s="8" t="s">
        <v>862</v>
      </c>
      <c r="D514" s="8" t="s">
        <v>862</v>
      </c>
      <c r="E514" s="8"/>
      <c r="F514" s="37">
        <f>VLOOKUP(A514,[1]Sheet1!$A$6:$C$740,3,FALSE)</f>
        <v>5612114.1253150003</v>
      </c>
      <c r="G514" s="8"/>
      <c r="H514" s="9"/>
      <c r="I514" s="9">
        <f t="shared" si="1578"/>
        <v>2524849.9541110001</v>
      </c>
      <c r="J514" s="9"/>
      <c r="K514" s="9">
        <f t="shared" si="1587"/>
        <v>66189.614092000003</v>
      </c>
      <c r="L514" s="9">
        <f t="shared" si="1589"/>
        <v>66189.614092000003</v>
      </c>
      <c r="M514" s="9"/>
      <c r="N514" s="9"/>
      <c r="O514" s="9"/>
      <c r="P514" s="9"/>
      <c r="Q514" s="9">
        <f t="shared" si="1579"/>
        <v>20753.128850000001</v>
      </c>
      <c r="R514" s="9"/>
      <c r="S514" s="9"/>
      <c r="T514" s="10">
        <f t="shared" si="1580"/>
        <v>2611792.6970529999</v>
      </c>
      <c r="U514" s="9"/>
      <c r="V514" s="9"/>
      <c r="W514" s="9">
        <f t="shared" si="1581"/>
        <v>1832602.397168</v>
      </c>
      <c r="X514" s="9"/>
      <c r="Y514" s="9">
        <f t="shared" si="1588"/>
        <v>91961.737806000005</v>
      </c>
      <c r="Z514" s="9">
        <f t="shared" si="1564"/>
        <v>91961.737806000005</v>
      </c>
      <c r="AA514" s="9"/>
      <c r="AB514" s="9"/>
      <c r="AC514" s="9">
        <f t="shared" si="1582"/>
        <v>28309.240919</v>
      </c>
      <c r="AD514" s="9"/>
      <c r="AE514" s="9"/>
      <c r="AF514" s="9">
        <f>RURAL1516RSG</f>
        <v>15899.352940999999</v>
      </c>
      <c r="AG514" s="9">
        <f t="shared" si="1593"/>
        <v>68656</v>
      </c>
      <c r="AH514" s="9">
        <f t="shared" si="1594"/>
        <v>68656</v>
      </c>
      <c r="AI514" s="9"/>
      <c r="AJ514" s="9"/>
      <c r="AK514" s="9">
        <f>VLOOKUP(A514,[2]CTF1516!$A$1:$C$235,3,FALSE)</f>
        <v>68820</v>
      </c>
      <c r="AL514" s="9">
        <f t="shared" si="1595"/>
        <v>68820</v>
      </c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>
        <f>VLOOKUP(A514,[6]COFA!$A$1:$C$327,3,FALSE)</f>
        <v>693.23</v>
      </c>
      <c r="AX514" s="9">
        <f t="shared" si="1583"/>
        <v>693.23</v>
      </c>
      <c r="AY514" s="10">
        <f t="shared" si="1584"/>
        <v>2091042.605893</v>
      </c>
      <c r="AZ514" s="10">
        <f t="shared" si="1563"/>
        <v>4702835.3029459994</v>
      </c>
      <c r="BA514" s="26">
        <f>VLOOKUP(A514,[7]Sheet1!$A$1:$P$742,16,FALSE)</f>
        <v>4702835.3029469997</v>
      </c>
      <c r="BB514" s="26" t="b">
        <f t="shared" si="1565"/>
        <v>1</v>
      </c>
      <c r="BC514" s="9"/>
      <c r="BD514" s="9">
        <f t="shared" si="1585"/>
        <v>2611792.6970529999</v>
      </c>
      <c r="BE514" s="9"/>
      <c r="BF514" s="9"/>
      <c r="BG514" s="9"/>
      <c r="BH514" s="9"/>
      <c r="BI514" s="9">
        <f t="shared" si="1586"/>
        <v>2091042.605893</v>
      </c>
      <c r="BJ514" s="9"/>
      <c r="BK514" s="9"/>
      <c r="BL514" s="9"/>
    </row>
    <row r="515" spans="1:64" s="11" customFormat="1" x14ac:dyDescent="0.25">
      <c r="A515" s="8" t="s">
        <v>1033</v>
      </c>
      <c r="B515" s="8" t="s">
        <v>1034</v>
      </c>
      <c r="C515" s="8" t="s">
        <v>862</v>
      </c>
      <c r="D515" s="8" t="s">
        <v>862</v>
      </c>
      <c r="E515" s="8"/>
      <c r="F515" s="37">
        <f>VLOOKUP(A515,[1]Sheet1!$A$6:$C$740,3,FALSE)</f>
        <v>8112655.2400390003</v>
      </c>
      <c r="G515" s="8"/>
      <c r="H515" s="9"/>
      <c r="I515" s="9">
        <f t="shared" si="1578"/>
        <v>4023073.741963</v>
      </c>
      <c r="J515" s="9"/>
      <c r="K515" s="9">
        <f t="shared" si="1587"/>
        <v>96722.447381999998</v>
      </c>
      <c r="L515" s="9">
        <f t="shared" si="1589"/>
        <v>96722.447381999998</v>
      </c>
      <c r="M515" s="9"/>
      <c r="N515" s="9"/>
      <c r="O515" s="9"/>
      <c r="P515" s="9"/>
      <c r="Q515" s="9">
        <f t="shared" si="1579"/>
        <v>134534.648147</v>
      </c>
      <c r="R515" s="9"/>
      <c r="S515" s="9"/>
      <c r="T515" s="10">
        <f t="shared" si="1580"/>
        <v>4254330.8374920003</v>
      </c>
      <c r="U515" s="9"/>
      <c r="V515" s="9"/>
      <c r="W515" s="9">
        <f t="shared" si="1581"/>
        <v>2920052.5645099999</v>
      </c>
      <c r="X515" s="9"/>
      <c r="Y515" s="9">
        <f t="shared" si="1588"/>
        <v>134383.08212000001</v>
      </c>
      <c r="Z515" s="9">
        <f t="shared" si="1564"/>
        <v>134383.08212000001</v>
      </c>
      <c r="AA515" s="9"/>
      <c r="AB515" s="9"/>
      <c r="AC515" s="9">
        <f t="shared" si="1582"/>
        <v>183518.05136700001</v>
      </c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>
        <f>VLOOKUP(A515,[6]COFA!$A$1:$C$327,3,FALSE)</f>
        <v>693.23</v>
      </c>
      <c r="AX515" s="9">
        <f t="shared" si="1583"/>
        <v>693.23</v>
      </c>
      <c r="AY515" s="10">
        <f t="shared" si="1584"/>
        <v>3238646.927997</v>
      </c>
      <c r="AZ515" s="10">
        <f t="shared" ref="AZ515:AZ578" si="1596">T515+AY515</f>
        <v>7492977.7654890008</v>
      </c>
      <c r="BA515" s="26">
        <f>VLOOKUP(A515,[7]Sheet1!$A$1:$P$742,16,FALSE)</f>
        <v>7492977.7654889999</v>
      </c>
      <c r="BB515" s="26" t="b">
        <f t="shared" si="1565"/>
        <v>1</v>
      </c>
      <c r="BC515" s="9"/>
      <c r="BD515" s="9">
        <f t="shared" si="1585"/>
        <v>4254330.8374920003</v>
      </c>
      <c r="BE515" s="9"/>
      <c r="BF515" s="9"/>
      <c r="BG515" s="9"/>
      <c r="BH515" s="9"/>
      <c r="BI515" s="9">
        <f t="shared" si="1586"/>
        <v>3238646.927997</v>
      </c>
      <c r="BJ515" s="9"/>
      <c r="BK515" s="9"/>
      <c r="BL515" s="9"/>
    </row>
    <row r="516" spans="1:64" s="11" customFormat="1" x14ac:dyDescent="0.25">
      <c r="A516" s="8" t="s">
        <v>1035</v>
      </c>
      <c r="B516" s="8" t="s">
        <v>1036</v>
      </c>
      <c r="C516" s="8" t="s">
        <v>862</v>
      </c>
      <c r="D516" s="8" t="s">
        <v>862</v>
      </c>
      <c r="E516" s="8"/>
      <c r="F516" s="37">
        <f>VLOOKUP(A516,[1]Sheet1!$A$6:$C$740,3,FALSE)</f>
        <v>5084733.8130219998</v>
      </c>
      <c r="G516" s="8"/>
      <c r="H516" s="9"/>
      <c r="I516" s="9">
        <f t="shared" si="1578"/>
        <v>2362556.1582530001</v>
      </c>
      <c r="J516" s="9"/>
      <c r="K516" s="9">
        <f t="shared" si="1587"/>
        <v>58513.031731000003</v>
      </c>
      <c r="L516" s="9">
        <f t="shared" si="1589"/>
        <v>58513.031731000003</v>
      </c>
      <c r="M516" s="9"/>
      <c r="N516" s="9"/>
      <c r="O516" s="9"/>
      <c r="P516" s="9"/>
      <c r="Q516" s="9">
        <f t="shared" si="1579"/>
        <v>43942.259964999997</v>
      </c>
      <c r="R516" s="9"/>
      <c r="S516" s="9"/>
      <c r="T516" s="10">
        <f t="shared" si="1580"/>
        <v>2465011.4499490005</v>
      </c>
      <c r="U516" s="9"/>
      <c r="V516" s="9"/>
      <c r="W516" s="9">
        <f t="shared" si="1581"/>
        <v>1714805.298433</v>
      </c>
      <c r="X516" s="9"/>
      <c r="Y516" s="9">
        <f t="shared" si="1588"/>
        <v>81296.139221000005</v>
      </c>
      <c r="Z516" s="9">
        <f t="shared" ref="Z516:Z579" si="1597">Y516</f>
        <v>81296.139221000005</v>
      </c>
      <c r="AA516" s="9"/>
      <c r="AB516" s="9"/>
      <c r="AC516" s="9">
        <f t="shared" si="1582"/>
        <v>59941.420536999998</v>
      </c>
      <c r="AD516" s="9"/>
      <c r="AE516" s="9"/>
      <c r="AF516" s="9"/>
      <c r="AG516" s="9">
        <f>CTFREEZE21516RSG</f>
        <v>116478</v>
      </c>
      <c r="AH516" s="9">
        <f t="shared" ref="AH516:AH517" si="1598">AG516</f>
        <v>116478</v>
      </c>
      <c r="AI516" s="9"/>
      <c r="AJ516" s="9"/>
      <c r="AK516" s="9">
        <f>VLOOKUP(A516,[2]CTF1516!$A$1:$C$235,3,FALSE)</f>
        <v>59719</v>
      </c>
      <c r="AL516" s="9">
        <f t="shared" ref="AL516:AL517" si="1599">AK516</f>
        <v>59719</v>
      </c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>
        <f>VLOOKUP(A516,[6]COFA!$A$1:$C$327,3,FALSE)</f>
        <v>693.23</v>
      </c>
      <c r="AX516" s="9">
        <f t="shared" si="1583"/>
        <v>693.23</v>
      </c>
      <c r="AY516" s="10">
        <f t="shared" si="1584"/>
        <v>2032933.088191</v>
      </c>
      <c r="AZ516" s="10">
        <f t="shared" si="1596"/>
        <v>4497944.5381400008</v>
      </c>
      <c r="BA516" s="26">
        <f>VLOOKUP(A516,[7]Sheet1!$A$1:$P$742,16,FALSE)</f>
        <v>4497944.5381399998</v>
      </c>
      <c r="BB516" s="26" t="b">
        <f t="shared" ref="BB516:BB579" si="1600">ROUND(AZ516,0)=ROUND(BA516,0)</f>
        <v>1</v>
      </c>
      <c r="BC516" s="9"/>
      <c r="BD516" s="9">
        <f t="shared" si="1585"/>
        <v>2465011.4499490005</v>
      </c>
      <c r="BE516" s="9"/>
      <c r="BF516" s="9"/>
      <c r="BG516" s="9"/>
      <c r="BH516" s="9"/>
      <c r="BI516" s="9">
        <f t="shared" si="1586"/>
        <v>2032933.088191</v>
      </c>
      <c r="BJ516" s="9"/>
      <c r="BK516" s="9"/>
      <c r="BL516" s="9"/>
    </row>
    <row r="517" spans="1:64" s="11" customFormat="1" x14ac:dyDescent="0.25">
      <c r="A517" s="8" t="s">
        <v>1037</v>
      </c>
      <c r="B517" s="8" t="s">
        <v>1038</v>
      </c>
      <c r="C517" s="8" t="s">
        <v>862</v>
      </c>
      <c r="D517" s="8" t="s">
        <v>862</v>
      </c>
      <c r="E517" s="8"/>
      <c r="F517" s="37">
        <f>VLOOKUP(A517,[1]Sheet1!$A$6:$C$740,3,FALSE)</f>
        <v>6057566.1491780002</v>
      </c>
      <c r="G517" s="8"/>
      <c r="H517" s="9"/>
      <c r="I517" s="9">
        <f t="shared" si="1578"/>
        <v>3227594.407743</v>
      </c>
      <c r="J517" s="9"/>
      <c r="K517" s="9">
        <f t="shared" si="1587"/>
        <v>66363.110249999998</v>
      </c>
      <c r="L517" s="9">
        <f t="shared" si="1589"/>
        <v>66363.110249999998</v>
      </c>
      <c r="M517" s="9"/>
      <c r="N517" s="9"/>
      <c r="O517" s="9"/>
      <c r="P517" s="9"/>
      <c r="Q517" s="9">
        <f t="shared" si="1579"/>
        <v>68788.320886999994</v>
      </c>
      <c r="R517" s="9"/>
      <c r="S517" s="9"/>
      <c r="T517" s="10">
        <f t="shared" si="1580"/>
        <v>3362745.8388799997</v>
      </c>
      <c r="U517" s="9"/>
      <c r="V517" s="9"/>
      <c r="W517" s="9">
        <f t="shared" si="1581"/>
        <v>2342672.775103</v>
      </c>
      <c r="X517" s="9"/>
      <c r="Y517" s="9">
        <f t="shared" si="1588"/>
        <v>92202.787830999994</v>
      </c>
      <c r="Z517" s="9">
        <f t="shared" si="1597"/>
        <v>92202.787830999994</v>
      </c>
      <c r="AA517" s="9"/>
      <c r="AB517" s="9"/>
      <c r="AC517" s="9">
        <f t="shared" si="1582"/>
        <v>93833.809949999995</v>
      </c>
      <c r="AD517" s="9"/>
      <c r="AE517" s="9"/>
      <c r="AF517" s="9"/>
      <c r="AG517" s="9">
        <f>CTFREEZE21516RSG</f>
        <v>68761</v>
      </c>
      <c r="AH517" s="9">
        <f t="shared" si="1598"/>
        <v>68761</v>
      </c>
      <c r="AI517" s="9"/>
      <c r="AJ517" s="9"/>
      <c r="AK517" s="9">
        <f>VLOOKUP(A517,[2]CTF1516!$A$1:$C$235,3,FALSE)</f>
        <v>68949</v>
      </c>
      <c r="AL517" s="9">
        <f t="shared" si="1599"/>
        <v>68949</v>
      </c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>
        <f>VLOOKUP(A517,[6]COFA!$A$1:$C$327,3,FALSE)</f>
        <v>693.23</v>
      </c>
      <c r="AX517" s="9">
        <f t="shared" si="1583"/>
        <v>693.23</v>
      </c>
      <c r="AY517" s="10">
        <f t="shared" si="1584"/>
        <v>2667112.6028840002</v>
      </c>
      <c r="AZ517" s="10">
        <f t="shared" si="1596"/>
        <v>6029858.4417639999</v>
      </c>
      <c r="BA517" s="26">
        <f>VLOOKUP(A517,[7]Sheet1!$A$1:$P$742,16,FALSE)</f>
        <v>6029858.4417639999</v>
      </c>
      <c r="BB517" s="26" t="b">
        <f t="shared" si="1600"/>
        <v>1</v>
      </c>
      <c r="BC517" s="9"/>
      <c r="BD517" s="9">
        <f t="shared" si="1585"/>
        <v>3362745.8388799997</v>
      </c>
      <c r="BE517" s="9"/>
      <c r="BF517" s="9"/>
      <c r="BG517" s="9"/>
      <c r="BH517" s="9"/>
      <c r="BI517" s="9">
        <f t="shared" si="1586"/>
        <v>2667112.6028840002</v>
      </c>
      <c r="BJ517" s="9"/>
      <c r="BK517" s="9"/>
      <c r="BL517" s="9"/>
    </row>
    <row r="518" spans="1:64" s="11" customFormat="1" x14ac:dyDescent="0.25">
      <c r="A518" s="8" t="s">
        <v>1039</v>
      </c>
      <c r="B518" s="8" t="s">
        <v>1040</v>
      </c>
      <c r="C518" s="8" t="s">
        <v>862</v>
      </c>
      <c r="D518" s="8" t="s">
        <v>862</v>
      </c>
      <c r="E518" s="8"/>
      <c r="F518" s="37">
        <f>VLOOKUP(A518,[1]Sheet1!$A$6:$C$740,3,FALSE)</f>
        <v>5408448.4912259998</v>
      </c>
      <c r="G518" s="8"/>
      <c r="H518" s="9"/>
      <c r="I518" s="9">
        <f t="shared" si="1578"/>
        <v>2589098.9132790002</v>
      </c>
      <c r="J518" s="9"/>
      <c r="K518" s="9">
        <f t="shared" si="1587"/>
        <v>60770.142024000001</v>
      </c>
      <c r="L518" s="9">
        <f t="shared" si="1589"/>
        <v>60770.142024000001</v>
      </c>
      <c r="M518" s="9"/>
      <c r="N518" s="9"/>
      <c r="O518" s="9"/>
      <c r="P518" s="9"/>
      <c r="Q518" s="9">
        <f t="shared" si="1579"/>
        <v>41053.424428999999</v>
      </c>
      <c r="R518" s="9"/>
      <c r="S518" s="9"/>
      <c r="T518" s="10">
        <f t="shared" si="1580"/>
        <v>2690922.4797320003</v>
      </c>
      <c r="U518" s="9"/>
      <c r="V518" s="9"/>
      <c r="W518" s="9">
        <f t="shared" si="1581"/>
        <v>1879235.9788569999</v>
      </c>
      <c r="X518" s="9"/>
      <c r="Y518" s="9">
        <f t="shared" si="1588"/>
        <v>84432.096242</v>
      </c>
      <c r="Z518" s="9">
        <f t="shared" si="1597"/>
        <v>84432.096242</v>
      </c>
      <c r="AA518" s="9"/>
      <c r="AB518" s="9"/>
      <c r="AC518" s="9">
        <f t="shared" si="1582"/>
        <v>56000.774201</v>
      </c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>
        <f>VLOOKUP(A518,[6]COFA!$A$1:$C$327,3,FALSE)</f>
        <v>693.23</v>
      </c>
      <c r="AX518" s="9">
        <f t="shared" si="1583"/>
        <v>693.23</v>
      </c>
      <c r="AY518" s="10">
        <f t="shared" si="1584"/>
        <v>2020362.0792999999</v>
      </c>
      <c r="AZ518" s="10">
        <f t="shared" si="1596"/>
        <v>4711284.5590320006</v>
      </c>
      <c r="BA518" s="26">
        <f>VLOOKUP(A518,[7]Sheet1!$A$1:$P$742,16,FALSE)</f>
        <v>4711284.5590329999</v>
      </c>
      <c r="BB518" s="26" t="b">
        <f t="shared" si="1600"/>
        <v>1</v>
      </c>
      <c r="BC518" s="9"/>
      <c r="BD518" s="9">
        <f t="shared" si="1585"/>
        <v>2690922.4797320003</v>
      </c>
      <c r="BE518" s="9"/>
      <c r="BF518" s="9"/>
      <c r="BG518" s="9"/>
      <c r="BH518" s="9"/>
      <c r="BI518" s="9">
        <f t="shared" si="1586"/>
        <v>2020362.0792999999</v>
      </c>
      <c r="BJ518" s="9"/>
      <c r="BK518" s="9"/>
      <c r="BL518" s="9"/>
    </row>
    <row r="519" spans="1:64" s="11" customFormat="1" x14ac:dyDescent="0.25">
      <c r="A519" s="8" t="s">
        <v>1041</v>
      </c>
      <c r="B519" s="8" t="s">
        <v>1042</v>
      </c>
      <c r="C519" s="8" t="s">
        <v>862</v>
      </c>
      <c r="D519" s="8" t="s">
        <v>862</v>
      </c>
      <c r="E519" s="8"/>
      <c r="F519" s="37">
        <f>VLOOKUP(A519,[1]Sheet1!$A$6:$C$740,3,FALSE)</f>
        <v>5808129.8707910003</v>
      </c>
      <c r="G519" s="8"/>
      <c r="H519" s="9"/>
      <c r="I519" s="9">
        <f t="shared" si="1578"/>
        <v>2777441.9224399999</v>
      </c>
      <c r="J519" s="9"/>
      <c r="K519" s="9">
        <f t="shared" si="1587"/>
        <v>139158.03019200001</v>
      </c>
      <c r="L519" s="9">
        <f t="shared" si="1589"/>
        <v>139158.03019200001</v>
      </c>
      <c r="M519" s="9"/>
      <c r="N519" s="9"/>
      <c r="O519" s="9"/>
      <c r="P519" s="9"/>
      <c r="Q519" s="9">
        <f t="shared" si="1579"/>
        <v>42085.269995000002</v>
      </c>
      <c r="R519" s="9"/>
      <c r="S519" s="9"/>
      <c r="T519" s="10">
        <f t="shared" si="1580"/>
        <v>2958685.222627</v>
      </c>
      <c r="U519" s="9"/>
      <c r="V519" s="9"/>
      <c r="W519" s="9">
        <f t="shared" si="1581"/>
        <v>2015940.280638</v>
      </c>
      <c r="X519" s="9"/>
      <c r="Y519" s="9">
        <f t="shared" si="1588"/>
        <v>193341.726819</v>
      </c>
      <c r="Z519" s="9">
        <f t="shared" si="1597"/>
        <v>193341.726819</v>
      </c>
      <c r="AA519" s="9"/>
      <c r="AB519" s="9"/>
      <c r="AC519" s="9">
        <f t="shared" si="1582"/>
        <v>57408.309659999999</v>
      </c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>
        <f>VLOOKUP(A519,[6]COFA!$A$1:$C$327,3,FALSE)</f>
        <v>693.23</v>
      </c>
      <c r="AX519" s="9">
        <f t="shared" si="1583"/>
        <v>693.23</v>
      </c>
      <c r="AY519" s="10">
        <f t="shared" si="1584"/>
        <v>2267383.547117</v>
      </c>
      <c r="AZ519" s="10">
        <f t="shared" si="1596"/>
        <v>5226068.7697439995</v>
      </c>
      <c r="BA519" s="26">
        <f>VLOOKUP(A519,[7]Sheet1!$A$1:$P$742,16,FALSE)</f>
        <v>5226068.7697449997</v>
      </c>
      <c r="BB519" s="26" t="b">
        <f t="shared" si="1600"/>
        <v>1</v>
      </c>
      <c r="BC519" s="9"/>
      <c r="BD519" s="9">
        <f t="shared" si="1585"/>
        <v>2958685.222627</v>
      </c>
      <c r="BE519" s="9"/>
      <c r="BF519" s="9"/>
      <c r="BG519" s="9"/>
      <c r="BH519" s="9"/>
      <c r="BI519" s="9">
        <f t="shared" si="1586"/>
        <v>2267383.547117</v>
      </c>
      <c r="BJ519" s="9"/>
      <c r="BK519" s="9"/>
      <c r="BL519" s="9"/>
    </row>
    <row r="520" spans="1:64" s="11" customFormat="1" x14ac:dyDescent="0.25">
      <c r="A520" s="8" t="s">
        <v>1043</v>
      </c>
      <c r="B520" s="8" t="s">
        <v>1044</v>
      </c>
      <c r="C520" s="8" t="s">
        <v>862</v>
      </c>
      <c r="D520" s="8" t="s">
        <v>862</v>
      </c>
      <c r="E520" s="8"/>
      <c r="F520" s="37">
        <f>VLOOKUP(A520,[1]Sheet1!$A$6:$C$740,3,FALSE)</f>
        <v>3118174.7742420002</v>
      </c>
      <c r="G520" s="8"/>
      <c r="H520" s="9"/>
      <c r="I520" s="9">
        <f t="shared" si="1578"/>
        <v>1957760.482168</v>
      </c>
      <c r="J520" s="9"/>
      <c r="K520" s="9">
        <f t="shared" si="1587"/>
        <v>95454.016147000002</v>
      </c>
      <c r="L520" s="9">
        <f t="shared" si="1589"/>
        <v>95454.016147000002</v>
      </c>
      <c r="M520" s="9"/>
      <c r="N520" s="9"/>
      <c r="O520" s="9"/>
      <c r="P520" s="9"/>
      <c r="Q520" s="9">
        <f t="shared" si="1579"/>
        <v>38164.17383</v>
      </c>
      <c r="R520" s="9"/>
      <c r="S520" s="9"/>
      <c r="T520" s="10">
        <f t="shared" si="1580"/>
        <v>2091378.672145</v>
      </c>
      <c r="U520" s="9"/>
      <c r="V520" s="9"/>
      <c r="W520" s="9">
        <f t="shared" si="1581"/>
        <v>1420993.967131</v>
      </c>
      <c r="X520" s="9"/>
      <c r="Y520" s="9">
        <f t="shared" si="1588"/>
        <v>132620.76423599999</v>
      </c>
      <c r="Z520" s="9">
        <f t="shared" si="1597"/>
        <v>132620.76423599999</v>
      </c>
      <c r="AA520" s="9"/>
      <c r="AB520" s="9"/>
      <c r="AC520" s="9">
        <f t="shared" si="1582"/>
        <v>52059.561680999999</v>
      </c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>
        <f>VLOOKUP(A520,[6]COFA!$A$1:$C$327,3,FALSE)</f>
        <v>693.23</v>
      </c>
      <c r="AX520" s="9">
        <f t="shared" si="1583"/>
        <v>693.23</v>
      </c>
      <c r="AY520" s="10">
        <f t="shared" si="1584"/>
        <v>1606367.5230479999</v>
      </c>
      <c r="AZ520" s="10">
        <f t="shared" si="1596"/>
        <v>3697746.1951930001</v>
      </c>
      <c r="BA520" s="26">
        <f>VLOOKUP(A520,[7]Sheet1!$A$1:$P$742,16,FALSE)</f>
        <v>3697746.1951919999</v>
      </c>
      <c r="BB520" s="26" t="b">
        <f t="shared" si="1600"/>
        <v>1</v>
      </c>
      <c r="BC520" s="9"/>
      <c r="BD520" s="9">
        <f t="shared" si="1585"/>
        <v>2091378.672145</v>
      </c>
      <c r="BE520" s="9"/>
      <c r="BF520" s="9"/>
      <c r="BG520" s="9"/>
      <c r="BH520" s="9"/>
      <c r="BI520" s="9">
        <f t="shared" si="1586"/>
        <v>1606367.5230479999</v>
      </c>
      <c r="BJ520" s="9"/>
      <c r="BK520" s="9"/>
      <c r="BL520" s="9"/>
    </row>
    <row r="521" spans="1:64" s="11" customFormat="1" x14ac:dyDescent="0.25">
      <c r="A521" s="8" t="s">
        <v>1045</v>
      </c>
      <c r="B521" s="8" t="s">
        <v>1046</v>
      </c>
      <c r="C521" s="8" t="s">
        <v>862</v>
      </c>
      <c r="D521" s="8" t="s">
        <v>862</v>
      </c>
      <c r="E521" s="8"/>
      <c r="F521" s="37">
        <f>VLOOKUP(A521,[1]Sheet1!$A$6:$C$740,3,FALSE)</f>
        <v>6785651.1574710002</v>
      </c>
      <c r="G521" s="8"/>
      <c r="H521" s="9"/>
      <c r="I521" s="9">
        <f t="shared" si="1578"/>
        <v>3239654.2818129999</v>
      </c>
      <c r="J521" s="9"/>
      <c r="K521" s="9">
        <f t="shared" si="1587"/>
        <v>101249.949972</v>
      </c>
      <c r="L521" s="9">
        <f t="shared" si="1589"/>
        <v>101249.949972</v>
      </c>
      <c r="M521" s="9"/>
      <c r="N521" s="9"/>
      <c r="O521" s="9"/>
      <c r="P521" s="9"/>
      <c r="Q521" s="9">
        <f t="shared" si="1579"/>
        <v>46831.510563000003</v>
      </c>
      <c r="R521" s="9"/>
      <c r="S521" s="9"/>
      <c r="T521" s="10">
        <f t="shared" si="1580"/>
        <v>3387735.7423479999</v>
      </c>
      <c r="U521" s="9"/>
      <c r="V521" s="9"/>
      <c r="W521" s="9">
        <f t="shared" si="1581"/>
        <v>2351426.1483849999</v>
      </c>
      <c r="X521" s="9"/>
      <c r="Y521" s="9">
        <f t="shared" si="1588"/>
        <v>140673.44975299999</v>
      </c>
      <c r="Z521" s="9">
        <f t="shared" si="1597"/>
        <v>140673.44975299999</v>
      </c>
      <c r="AA521" s="9"/>
      <c r="AB521" s="9"/>
      <c r="AC521" s="9">
        <f t="shared" si="1582"/>
        <v>63882.633057999999</v>
      </c>
      <c r="AD521" s="9"/>
      <c r="AE521" s="9"/>
      <c r="AF521" s="9"/>
      <c r="AG521" s="9">
        <f>CTFREEZE21516RSG</f>
        <v>196862</v>
      </c>
      <c r="AH521" s="9">
        <f t="shared" ref="AH521:AH523" si="1601">AG521</f>
        <v>196862</v>
      </c>
      <c r="AI521" s="9"/>
      <c r="AJ521" s="9"/>
      <c r="AK521" s="9">
        <f>VLOOKUP(A521,[2]CTF1516!$A$1:$C$235,3,FALSE)</f>
        <v>99559</v>
      </c>
      <c r="AL521" s="9">
        <f t="shared" ref="AL521:AL523" si="1602">AK521</f>
        <v>99559</v>
      </c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>
        <f>VLOOKUP(A521,[6]COFA!$A$1:$C$327,3,FALSE)</f>
        <v>693.23</v>
      </c>
      <c r="AX521" s="9">
        <f t="shared" si="1583"/>
        <v>693.23</v>
      </c>
      <c r="AY521" s="10">
        <f t="shared" si="1584"/>
        <v>2853096.4611959998</v>
      </c>
      <c r="AZ521" s="10">
        <f t="shared" si="1596"/>
        <v>6240832.2035440002</v>
      </c>
      <c r="BA521" s="26">
        <f>VLOOKUP(A521,[7]Sheet1!$A$1:$P$742,16,FALSE)</f>
        <v>6240832.2035440002</v>
      </c>
      <c r="BB521" s="26" t="b">
        <f t="shared" si="1600"/>
        <v>1</v>
      </c>
      <c r="BC521" s="9"/>
      <c r="BD521" s="9">
        <f t="shared" si="1585"/>
        <v>3387735.7423479999</v>
      </c>
      <c r="BE521" s="9"/>
      <c r="BF521" s="9"/>
      <c r="BG521" s="9"/>
      <c r="BH521" s="9"/>
      <c r="BI521" s="9">
        <f t="shared" si="1586"/>
        <v>2853096.4611959998</v>
      </c>
      <c r="BJ521" s="9"/>
      <c r="BK521" s="9"/>
      <c r="BL521" s="9"/>
    </row>
    <row r="522" spans="1:64" s="11" customFormat="1" x14ac:dyDescent="0.25">
      <c r="A522" s="8" t="s">
        <v>1047</v>
      </c>
      <c r="B522" s="8" t="s">
        <v>1048</v>
      </c>
      <c r="C522" s="8" t="s">
        <v>862</v>
      </c>
      <c r="D522" s="8" t="s">
        <v>862</v>
      </c>
      <c r="E522" s="8"/>
      <c r="F522" s="37">
        <f>VLOOKUP(A522,[1]Sheet1!$A$6:$C$740,3,FALSE)</f>
        <v>7989950.3421879997</v>
      </c>
      <c r="G522" s="8"/>
      <c r="H522" s="9"/>
      <c r="I522" s="9">
        <f t="shared" si="1578"/>
        <v>3776196.5268250001</v>
      </c>
      <c r="J522" s="9"/>
      <c r="K522" s="9">
        <f t="shared" si="1587"/>
        <v>79609.832395000005</v>
      </c>
      <c r="L522" s="9">
        <f t="shared" si="1589"/>
        <v>79609.832395000005</v>
      </c>
      <c r="M522" s="9"/>
      <c r="N522" s="9"/>
      <c r="O522" s="9"/>
      <c r="P522" s="9"/>
      <c r="Q522" s="9">
        <f t="shared" si="1579"/>
        <v>38164.17383</v>
      </c>
      <c r="R522" s="9"/>
      <c r="S522" s="9"/>
      <c r="T522" s="10">
        <f t="shared" si="1580"/>
        <v>3893970.5330500002</v>
      </c>
      <c r="U522" s="9"/>
      <c r="V522" s="9"/>
      <c r="W522" s="9">
        <f t="shared" si="1581"/>
        <v>2740862.5989709999</v>
      </c>
      <c r="X522" s="9"/>
      <c r="Y522" s="9">
        <f t="shared" si="1588"/>
        <v>110607.36089500001</v>
      </c>
      <c r="Z522" s="9">
        <f t="shared" si="1597"/>
        <v>110607.36089500001</v>
      </c>
      <c r="AA522" s="9"/>
      <c r="AB522" s="9"/>
      <c r="AC522" s="9">
        <f t="shared" si="1582"/>
        <v>52059.561680999999</v>
      </c>
      <c r="AD522" s="9"/>
      <c r="AE522" s="9"/>
      <c r="AF522" s="9"/>
      <c r="AG522" s="9">
        <f>CTFREEZE21516RSG</f>
        <v>156831</v>
      </c>
      <c r="AH522" s="9">
        <f t="shared" si="1601"/>
        <v>156831</v>
      </c>
      <c r="AI522" s="9"/>
      <c r="AJ522" s="9"/>
      <c r="AK522" s="9">
        <f>VLOOKUP(A522,[2]CTF1516!$A$1:$C$235,3,FALSE)</f>
        <v>79316</v>
      </c>
      <c r="AL522" s="9">
        <f t="shared" si="1602"/>
        <v>79316</v>
      </c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>
        <f>VLOOKUP(A522,[6]COFA!$A$1:$C$327,3,FALSE)</f>
        <v>693.23</v>
      </c>
      <c r="AX522" s="9">
        <f t="shared" si="1583"/>
        <v>693.23</v>
      </c>
      <c r="AY522" s="10">
        <f t="shared" si="1584"/>
        <v>3140369.7515469999</v>
      </c>
      <c r="AZ522" s="10">
        <f t="shared" si="1596"/>
        <v>7034340.2845970001</v>
      </c>
      <c r="BA522" s="26">
        <f>VLOOKUP(A522,[7]Sheet1!$A$1:$P$742,16,FALSE)</f>
        <v>7034340.2845970001</v>
      </c>
      <c r="BB522" s="26" t="b">
        <f t="shared" si="1600"/>
        <v>1</v>
      </c>
      <c r="BC522" s="9"/>
      <c r="BD522" s="9">
        <f t="shared" si="1585"/>
        <v>3893970.5330500002</v>
      </c>
      <c r="BE522" s="9"/>
      <c r="BF522" s="9"/>
      <c r="BG522" s="9"/>
      <c r="BH522" s="9"/>
      <c r="BI522" s="9">
        <f t="shared" si="1586"/>
        <v>3140369.7515469999</v>
      </c>
      <c r="BJ522" s="9"/>
      <c r="BK522" s="9"/>
      <c r="BL522" s="9"/>
    </row>
    <row r="523" spans="1:64" s="11" customFormat="1" x14ac:dyDescent="0.25">
      <c r="A523" s="8" t="s">
        <v>1049</v>
      </c>
      <c r="B523" s="8" t="s">
        <v>1050</v>
      </c>
      <c r="C523" s="8" t="s">
        <v>862</v>
      </c>
      <c r="D523" s="8" t="s">
        <v>862</v>
      </c>
      <c r="E523" s="8"/>
      <c r="F523" s="37">
        <f>VLOOKUP(A523,[1]Sheet1!$A$6:$C$740,3,FALSE)</f>
        <v>8451886.0391300004</v>
      </c>
      <c r="G523" s="8"/>
      <c r="H523" s="9"/>
      <c r="I523" s="9">
        <f t="shared" si="1578"/>
        <v>4431955.6006370001</v>
      </c>
      <c r="J523" s="9"/>
      <c r="K523" s="9">
        <f t="shared" si="1587"/>
        <v>102414.20050000001</v>
      </c>
      <c r="L523" s="9">
        <f t="shared" si="1589"/>
        <v>102414.20050000001</v>
      </c>
      <c r="M523" s="9"/>
      <c r="N523" s="9"/>
      <c r="O523" s="9"/>
      <c r="P523" s="9"/>
      <c r="Q523" s="9">
        <f t="shared" si="1579"/>
        <v>52609.596698000001</v>
      </c>
      <c r="R523" s="9"/>
      <c r="S523" s="9"/>
      <c r="T523" s="10">
        <f t="shared" si="1580"/>
        <v>4586979.3978350004</v>
      </c>
      <c r="U523" s="9"/>
      <c r="V523" s="9"/>
      <c r="W523" s="9">
        <f t="shared" si="1581"/>
        <v>3216829.7544359998</v>
      </c>
      <c r="X523" s="9"/>
      <c r="Y523" s="9">
        <f t="shared" si="1588"/>
        <v>142291.02228800001</v>
      </c>
      <c r="Z523" s="9">
        <f t="shared" si="1597"/>
        <v>142291.02228800001</v>
      </c>
      <c r="AA523" s="9"/>
      <c r="AB523" s="9"/>
      <c r="AC523" s="9">
        <f t="shared" si="1582"/>
        <v>71764.491915000006</v>
      </c>
      <c r="AD523" s="9"/>
      <c r="AE523" s="9"/>
      <c r="AF523" s="9"/>
      <c r="AG523" s="9">
        <f>CTFREEZE21516RSG</f>
        <v>198745</v>
      </c>
      <c r="AH523" s="9">
        <f t="shared" si="1601"/>
        <v>198745</v>
      </c>
      <c r="AI523" s="9"/>
      <c r="AJ523" s="9"/>
      <c r="AK523" s="9">
        <f>VLOOKUP(A523,[2]CTF1516!$A$1:$C$235,3,FALSE)</f>
        <v>103674</v>
      </c>
      <c r="AL523" s="9">
        <f t="shared" si="1602"/>
        <v>103674</v>
      </c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>
        <f>VLOOKUP(A523,[6]COFA!$A$1:$C$327,3,FALSE)</f>
        <v>693.23</v>
      </c>
      <c r="AX523" s="9">
        <f t="shared" si="1583"/>
        <v>693.23</v>
      </c>
      <c r="AY523" s="10">
        <f t="shared" si="1584"/>
        <v>3733997.4986390001</v>
      </c>
      <c r="AZ523" s="10">
        <f t="shared" si="1596"/>
        <v>8320976.8964740001</v>
      </c>
      <c r="BA523" s="26">
        <f>VLOOKUP(A523,[7]Sheet1!$A$1:$P$742,16,FALSE)</f>
        <v>8320976.8964729998</v>
      </c>
      <c r="BB523" s="26" t="b">
        <f t="shared" si="1600"/>
        <v>1</v>
      </c>
      <c r="BC523" s="9"/>
      <c r="BD523" s="9">
        <f t="shared" si="1585"/>
        <v>4586979.3978350004</v>
      </c>
      <c r="BE523" s="9"/>
      <c r="BF523" s="9"/>
      <c r="BG523" s="9"/>
      <c r="BH523" s="9"/>
      <c r="BI523" s="9">
        <f t="shared" si="1586"/>
        <v>3733997.4986390001</v>
      </c>
      <c r="BJ523" s="9"/>
      <c r="BK523" s="9"/>
      <c r="BL523" s="9"/>
    </row>
    <row r="524" spans="1:64" s="11" customFormat="1" x14ac:dyDescent="0.25">
      <c r="A524" s="8" t="s">
        <v>1051</v>
      </c>
      <c r="B524" s="8" t="s">
        <v>1052</v>
      </c>
      <c r="C524" s="8" t="s">
        <v>862</v>
      </c>
      <c r="D524" s="8" t="s">
        <v>862</v>
      </c>
      <c r="E524" s="8"/>
      <c r="F524" s="37">
        <f>VLOOKUP(A524,[1]Sheet1!$A$6:$C$740,3,FALSE)</f>
        <v>3918098.3395739999</v>
      </c>
      <c r="G524" s="8"/>
      <c r="H524" s="9"/>
      <c r="I524" s="9">
        <f t="shared" si="1578"/>
        <v>1977971.636438</v>
      </c>
      <c r="J524" s="9"/>
      <c r="K524" s="9">
        <f t="shared" si="1587"/>
        <v>87424.630594000002</v>
      </c>
      <c r="L524" s="9">
        <f t="shared" si="1589"/>
        <v>87424.630594000002</v>
      </c>
      <c r="M524" s="9"/>
      <c r="N524" s="9"/>
      <c r="O524" s="9"/>
      <c r="P524" s="9"/>
      <c r="Q524" s="9">
        <f t="shared" si="1579"/>
        <v>23719.166024999999</v>
      </c>
      <c r="R524" s="9"/>
      <c r="S524" s="9"/>
      <c r="T524" s="10">
        <f t="shared" si="1580"/>
        <v>2089115.4330569999</v>
      </c>
      <c r="U524" s="9"/>
      <c r="V524" s="9"/>
      <c r="W524" s="9">
        <f t="shared" si="1581"/>
        <v>1435663.7536279999</v>
      </c>
      <c r="X524" s="9"/>
      <c r="Y524" s="9">
        <f t="shared" si="1588"/>
        <v>121464.99215599999</v>
      </c>
      <c r="Z524" s="9">
        <f t="shared" si="1597"/>
        <v>121464.99215599999</v>
      </c>
      <c r="AA524" s="9"/>
      <c r="AB524" s="9"/>
      <c r="AC524" s="9">
        <f t="shared" si="1582"/>
        <v>32355.197630999999</v>
      </c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>
        <f>VLOOKUP(A524,[6]COFA!$A$1:$C$327,3,FALSE)</f>
        <v>693.23</v>
      </c>
      <c r="AX524" s="9">
        <f t="shared" si="1583"/>
        <v>693.23</v>
      </c>
      <c r="AY524" s="10">
        <f t="shared" si="1584"/>
        <v>1590177.1734150001</v>
      </c>
      <c r="AZ524" s="10">
        <f t="shared" si="1596"/>
        <v>3679292.606472</v>
      </c>
      <c r="BA524" s="26">
        <f>VLOOKUP(A524,[7]Sheet1!$A$1:$P$742,16,FALSE)</f>
        <v>3679292.6064729998</v>
      </c>
      <c r="BB524" s="26" t="b">
        <f t="shared" si="1600"/>
        <v>1</v>
      </c>
      <c r="BC524" s="9"/>
      <c r="BD524" s="9">
        <f t="shared" si="1585"/>
        <v>2089115.4330569999</v>
      </c>
      <c r="BE524" s="9"/>
      <c r="BF524" s="9"/>
      <c r="BG524" s="9"/>
      <c r="BH524" s="9"/>
      <c r="BI524" s="9">
        <f t="shared" si="1586"/>
        <v>1590177.1734150001</v>
      </c>
      <c r="BJ524" s="9"/>
      <c r="BK524" s="9"/>
      <c r="BL524" s="9"/>
    </row>
    <row r="525" spans="1:64" s="11" customFormat="1" x14ac:dyDescent="0.25">
      <c r="A525" s="8" t="s">
        <v>1053</v>
      </c>
      <c r="B525" s="8" t="s">
        <v>1054</v>
      </c>
      <c r="C525" s="8" t="s">
        <v>862</v>
      </c>
      <c r="D525" s="8" t="s">
        <v>862</v>
      </c>
      <c r="E525" s="8"/>
      <c r="F525" s="37">
        <f>VLOOKUP(A525,[1]Sheet1!$A$6:$C$740,3,FALSE)</f>
        <v>4743478.805284</v>
      </c>
      <c r="G525" s="8"/>
      <c r="H525" s="9"/>
      <c r="I525" s="9">
        <f t="shared" si="1578"/>
        <v>2050767.755935</v>
      </c>
      <c r="J525" s="9"/>
      <c r="K525" s="9">
        <f t="shared" si="1587"/>
        <v>68111.353824000005</v>
      </c>
      <c r="L525" s="9">
        <f t="shared" si="1589"/>
        <v>68111.353824000005</v>
      </c>
      <c r="M525" s="9"/>
      <c r="N525" s="9"/>
      <c r="O525" s="9"/>
      <c r="P525" s="9"/>
      <c r="Q525" s="9">
        <f t="shared" si="1579"/>
        <v>36430.872509000001</v>
      </c>
      <c r="R525" s="9"/>
      <c r="S525" s="9"/>
      <c r="T525" s="10">
        <f t="shared" si="1580"/>
        <v>2155309.982268</v>
      </c>
      <c r="U525" s="9"/>
      <c r="V525" s="9"/>
      <c r="W525" s="9">
        <f t="shared" si="1581"/>
        <v>1488501.0887249999</v>
      </c>
      <c r="X525" s="9"/>
      <c r="Y525" s="9">
        <f t="shared" si="1588"/>
        <v>94631.741668999995</v>
      </c>
      <c r="Z525" s="9">
        <f t="shared" si="1597"/>
        <v>94631.741668999995</v>
      </c>
      <c r="AA525" s="9"/>
      <c r="AB525" s="9"/>
      <c r="AC525" s="9">
        <f t="shared" si="1582"/>
        <v>49695.173879000002</v>
      </c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>
        <f>VLOOKUP(A525,[6]COFA!$A$1:$C$327,3,FALSE)</f>
        <v>693.23</v>
      </c>
      <c r="AX525" s="9">
        <f t="shared" si="1583"/>
        <v>693.23</v>
      </c>
      <c r="AY525" s="10">
        <f t="shared" si="1584"/>
        <v>1633521.2342729997</v>
      </c>
      <c r="AZ525" s="10">
        <f t="shared" si="1596"/>
        <v>3788831.2165409997</v>
      </c>
      <c r="BA525" s="26">
        <f>VLOOKUP(A525,[7]Sheet1!$A$1:$P$742,16,FALSE)</f>
        <v>3788831.2165410002</v>
      </c>
      <c r="BB525" s="26" t="b">
        <f t="shared" si="1600"/>
        <v>1</v>
      </c>
      <c r="BC525" s="9"/>
      <c r="BD525" s="9">
        <f t="shared" si="1585"/>
        <v>2155309.982268</v>
      </c>
      <c r="BE525" s="9"/>
      <c r="BF525" s="9"/>
      <c r="BG525" s="9"/>
      <c r="BH525" s="9"/>
      <c r="BI525" s="9">
        <f t="shared" si="1586"/>
        <v>1633521.2342729997</v>
      </c>
      <c r="BJ525" s="9"/>
      <c r="BK525" s="9"/>
      <c r="BL525" s="9"/>
    </row>
    <row r="526" spans="1:64" s="11" customFormat="1" x14ac:dyDescent="0.25">
      <c r="A526" s="8" t="s">
        <v>1055</v>
      </c>
      <c r="B526" s="8" t="s">
        <v>1056</v>
      </c>
      <c r="C526" s="8" t="s">
        <v>862</v>
      </c>
      <c r="D526" s="8" t="s">
        <v>862</v>
      </c>
      <c r="E526" s="8"/>
      <c r="F526" s="37">
        <f>VLOOKUP(A526,[1]Sheet1!$A$6:$C$740,3,FALSE)</f>
        <v>7498515.6369740004</v>
      </c>
      <c r="G526" s="8"/>
      <c r="H526" s="9"/>
      <c r="I526" s="9">
        <f t="shared" si="1578"/>
        <v>3756979.7875259998</v>
      </c>
      <c r="J526" s="9"/>
      <c r="K526" s="9">
        <f t="shared" si="1587"/>
        <v>68586.600474999999</v>
      </c>
      <c r="L526" s="9">
        <f t="shared" si="1589"/>
        <v>68586.600474999999</v>
      </c>
      <c r="M526" s="9"/>
      <c r="N526" s="9"/>
      <c r="O526" s="9"/>
      <c r="P526" s="9"/>
      <c r="Q526" s="9">
        <f t="shared" si="1579"/>
        <v>44974.105531000001</v>
      </c>
      <c r="R526" s="9"/>
      <c r="S526" s="9"/>
      <c r="T526" s="10">
        <f t="shared" si="1580"/>
        <v>3870540.4935320001</v>
      </c>
      <c r="U526" s="9"/>
      <c r="V526" s="9"/>
      <c r="W526" s="9">
        <f t="shared" si="1581"/>
        <v>2726914.584973</v>
      </c>
      <c r="X526" s="9"/>
      <c r="Y526" s="9">
        <f t="shared" si="1588"/>
        <v>95292.034201000002</v>
      </c>
      <c r="Z526" s="9">
        <f t="shared" si="1597"/>
        <v>95292.034201000002</v>
      </c>
      <c r="AA526" s="9"/>
      <c r="AB526" s="9"/>
      <c r="AC526" s="9">
        <f t="shared" si="1582"/>
        <v>61348.955995999997</v>
      </c>
      <c r="AD526" s="9"/>
      <c r="AE526" s="9"/>
      <c r="AF526" s="9"/>
      <c r="AG526" s="9"/>
      <c r="AH526" s="9"/>
      <c r="AI526" s="9">
        <f t="shared" ref="AI526:AI554" si="1603">ESG1415RSG</f>
        <v>1859395</v>
      </c>
      <c r="AJ526" s="9"/>
      <c r="AK526" s="9"/>
      <c r="AL526" s="9"/>
      <c r="AM526" s="9">
        <f>VLOOKUP(A526,[8]esg1516!$A$1:$C$20,3,FALSE)</f>
        <v>17679</v>
      </c>
      <c r="AN526" s="9">
        <f>AM526</f>
        <v>17679</v>
      </c>
      <c r="AO526" s="9"/>
      <c r="AP526" s="9"/>
      <c r="AQ526" s="9"/>
      <c r="AR526" s="9"/>
      <c r="AS526" s="9"/>
      <c r="AT526" s="9"/>
      <c r="AU526" s="9"/>
      <c r="AV526" s="9"/>
      <c r="AW526" s="9">
        <f>VLOOKUP(A526,[6]COFA!$A$1:$C$327,3,FALSE)</f>
        <v>693.23</v>
      </c>
      <c r="AX526" s="9">
        <f t="shared" si="1583"/>
        <v>693.23</v>
      </c>
      <c r="AY526" s="10">
        <f t="shared" si="1584"/>
        <v>4761322.8051700005</v>
      </c>
      <c r="AZ526" s="10">
        <f t="shared" si="1596"/>
        <v>8631863.2987020016</v>
      </c>
      <c r="BA526" s="26">
        <f>VLOOKUP(A526,[7]Sheet1!$A$1:$P$742,16,FALSE)</f>
        <v>8631863.2987009995</v>
      </c>
      <c r="BB526" s="26" t="b">
        <f t="shared" si="1600"/>
        <v>1</v>
      </c>
      <c r="BC526" s="9"/>
      <c r="BD526" s="9">
        <f t="shared" si="1585"/>
        <v>3870540.4935320001</v>
      </c>
      <c r="BE526" s="9"/>
      <c r="BF526" s="9"/>
      <c r="BG526" s="9"/>
      <c r="BH526" s="9"/>
      <c r="BI526" s="9">
        <f t="shared" si="1586"/>
        <v>4761322.8051700005</v>
      </c>
      <c r="BJ526" s="9"/>
      <c r="BK526" s="9"/>
      <c r="BL526" s="9"/>
    </row>
    <row r="527" spans="1:64" s="11" customFormat="1" x14ac:dyDescent="0.25">
      <c r="A527" s="8" t="s">
        <v>1057</v>
      </c>
      <c r="B527" s="8" t="s">
        <v>1058</v>
      </c>
      <c r="C527" s="8" t="s">
        <v>862</v>
      </c>
      <c r="D527" s="8" t="s">
        <v>862</v>
      </c>
      <c r="E527" s="8"/>
      <c r="F527" s="37">
        <f>VLOOKUP(A527,[1]Sheet1!$A$6:$C$740,3,FALSE)</f>
        <v>4719764.764215</v>
      </c>
      <c r="G527" s="8"/>
      <c r="H527" s="9"/>
      <c r="I527" s="9">
        <f t="shared" si="1578"/>
        <v>2573583.5763249998</v>
      </c>
      <c r="J527" s="9"/>
      <c r="K527" s="9">
        <f t="shared" si="1587"/>
        <v>66274.286858000007</v>
      </c>
      <c r="L527" s="9">
        <f t="shared" si="1589"/>
        <v>66274.286858000007</v>
      </c>
      <c r="M527" s="9"/>
      <c r="N527" s="9"/>
      <c r="O527" s="9"/>
      <c r="P527" s="9"/>
      <c r="Q527" s="9">
        <f t="shared" si="1579"/>
        <v>29497.25216</v>
      </c>
      <c r="R527" s="9"/>
      <c r="S527" s="9"/>
      <c r="T527" s="10">
        <f t="shared" si="1580"/>
        <v>2669355.1153429998</v>
      </c>
      <c r="U527" s="9"/>
      <c r="V527" s="9"/>
      <c r="W527" s="9">
        <f t="shared" si="1581"/>
        <v>1867974.539876</v>
      </c>
      <c r="X527" s="9"/>
      <c r="Y527" s="9">
        <f t="shared" si="1588"/>
        <v>92079.379444999999</v>
      </c>
      <c r="Z527" s="9">
        <f t="shared" si="1597"/>
        <v>92079.379444999999</v>
      </c>
      <c r="AA527" s="9"/>
      <c r="AB527" s="9"/>
      <c r="AC527" s="9">
        <f t="shared" si="1582"/>
        <v>40237.056488000002</v>
      </c>
      <c r="AD527" s="9"/>
      <c r="AE527" s="9"/>
      <c r="AF527" s="9"/>
      <c r="AG527" s="9">
        <f>CTFREEZE21516RSG</f>
        <v>132094</v>
      </c>
      <c r="AH527" s="9">
        <f t="shared" ref="AH527:AH529" si="1604">AG527</f>
        <v>132094</v>
      </c>
      <c r="AI527" s="9"/>
      <c r="AJ527" s="9"/>
      <c r="AK527" s="9">
        <f>VLOOKUP(A527,[2]CTF1516!$A$1:$C$235,3,FALSE)</f>
        <v>68069</v>
      </c>
      <c r="AL527" s="9">
        <f t="shared" ref="AL527:AL529" si="1605">AK527</f>
        <v>68069</v>
      </c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>
        <f>VLOOKUP(A527,[6]COFA!$A$1:$C$327,3,FALSE)</f>
        <v>693.23</v>
      </c>
      <c r="AX527" s="9">
        <f t="shared" si="1583"/>
        <v>693.23</v>
      </c>
      <c r="AY527" s="10">
        <f t="shared" si="1584"/>
        <v>2201147.2058090004</v>
      </c>
      <c r="AZ527" s="10">
        <f t="shared" si="1596"/>
        <v>4870502.3211519998</v>
      </c>
      <c r="BA527" s="26">
        <f>VLOOKUP(A527,[7]Sheet1!$A$1:$P$742,16,FALSE)</f>
        <v>4870502.3211510004</v>
      </c>
      <c r="BB527" s="26" t="b">
        <f t="shared" si="1600"/>
        <v>1</v>
      </c>
      <c r="BC527" s="9"/>
      <c r="BD527" s="9">
        <f t="shared" si="1585"/>
        <v>2669355.1153429998</v>
      </c>
      <c r="BE527" s="9"/>
      <c r="BF527" s="9"/>
      <c r="BG527" s="9"/>
      <c r="BH527" s="9"/>
      <c r="BI527" s="9">
        <f t="shared" si="1586"/>
        <v>2201147.2058090004</v>
      </c>
      <c r="BJ527" s="9"/>
      <c r="BK527" s="9"/>
      <c r="BL527" s="9"/>
    </row>
    <row r="528" spans="1:64" s="11" customFormat="1" x14ac:dyDescent="0.25">
      <c r="A528" s="8" t="s">
        <v>1059</v>
      </c>
      <c r="B528" s="8" t="s">
        <v>1060</v>
      </c>
      <c r="C528" s="8" t="s">
        <v>862</v>
      </c>
      <c r="D528" s="8" t="s">
        <v>862</v>
      </c>
      <c r="E528" s="8"/>
      <c r="F528" s="37">
        <f>VLOOKUP(A528,[1]Sheet1!$A$6:$C$740,3,FALSE)</f>
        <v>3019336.4273760002</v>
      </c>
      <c r="G528" s="8"/>
      <c r="H528" s="9"/>
      <c r="I528" s="9">
        <f t="shared" si="1578"/>
        <v>1677478.9031229999</v>
      </c>
      <c r="J528" s="9"/>
      <c r="K528" s="9">
        <f t="shared" si="1587"/>
        <v>58308.405879999998</v>
      </c>
      <c r="L528" s="9">
        <f t="shared" si="1589"/>
        <v>58308.405879999998</v>
      </c>
      <c r="M528" s="9"/>
      <c r="N528" s="9"/>
      <c r="O528" s="9"/>
      <c r="P528" s="9"/>
      <c r="Q528" s="9">
        <f t="shared" si="1579"/>
        <v>20753.128850000001</v>
      </c>
      <c r="R528" s="9"/>
      <c r="S528" s="9"/>
      <c r="T528" s="10">
        <f t="shared" si="1580"/>
        <v>1756540.4378529999</v>
      </c>
      <c r="U528" s="9"/>
      <c r="V528" s="9"/>
      <c r="W528" s="9">
        <f t="shared" si="1581"/>
        <v>1217558.237097</v>
      </c>
      <c r="X528" s="9"/>
      <c r="Y528" s="9">
        <f t="shared" si="1588"/>
        <v>81011.838594000001</v>
      </c>
      <c r="Z528" s="9">
        <f t="shared" si="1597"/>
        <v>81011.838594000001</v>
      </c>
      <c r="AA528" s="9"/>
      <c r="AB528" s="9"/>
      <c r="AC528" s="9">
        <f t="shared" si="1582"/>
        <v>28309.240919</v>
      </c>
      <c r="AD528" s="9"/>
      <c r="AE528" s="9"/>
      <c r="AF528" s="9"/>
      <c r="AG528" s="9">
        <f>CTFREEZE21516RSG</f>
        <v>115642</v>
      </c>
      <c r="AH528" s="9">
        <f t="shared" si="1604"/>
        <v>115642</v>
      </c>
      <c r="AI528" s="9"/>
      <c r="AJ528" s="9"/>
      <c r="AK528" s="9">
        <f>VLOOKUP(A528,[2]CTF1516!$A$1:$C$235,3,FALSE)</f>
        <v>58273</v>
      </c>
      <c r="AL528" s="9">
        <f t="shared" si="1605"/>
        <v>58273</v>
      </c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>
        <f>VLOOKUP(A528,[6]COFA!$A$1:$C$327,3,FALSE)</f>
        <v>693.23</v>
      </c>
      <c r="AX528" s="9">
        <f t="shared" si="1583"/>
        <v>693.23</v>
      </c>
      <c r="AY528" s="10">
        <f t="shared" si="1584"/>
        <v>1501487.5466100001</v>
      </c>
      <c r="AZ528" s="10">
        <f t="shared" si="1596"/>
        <v>3258027.9844629997</v>
      </c>
      <c r="BA528" s="26">
        <f>VLOOKUP(A528,[7]Sheet1!$A$1:$P$742,16,FALSE)</f>
        <v>3258027.984464</v>
      </c>
      <c r="BB528" s="26" t="b">
        <f t="shared" si="1600"/>
        <v>1</v>
      </c>
      <c r="BC528" s="9"/>
      <c r="BD528" s="9">
        <f t="shared" si="1585"/>
        <v>1756540.4378529999</v>
      </c>
      <c r="BE528" s="9"/>
      <c r="BF528" s="9"/>
      <c r="BG528" s="9"/>
      <c r="BH528" s="9"/>
      <c r="BI528" s="9">
        <f t="shared" si="1586"/>
        <v>1501487.5466100001</v>
      </c>
      <c r="BJ528" s="9"/>
      <c r="BK528" s="9"/>
      <c r="BL528" s="9"/>
    </row>
    <row r="529" spans="1:64" s="11" customFormat="1" x14ac:dyDescent="0.25">
      <c r="A529" s="8" t="s">
        <v>1061</v>
      </c>
      <c r="B529" s="8" t="s">
        <v>1062</v>
      </c>
      <c r="C529" s="8" t="s">
        <v>862</v>
      </c>
      <c r="D529" s="8" t="s">
        <v>862</v>
      </c>
      <c r="E529" s="8"/>
      <c r="F529" s="37">
        <f>VLOOKUP(A529,[1]Sheet1!$A$6:$C$740,3,FALSE)</f>
        <v>6018184.1039089998</v>
      </c>
      <c r="G529" s="8"/>
      <c r="H529" s="9"/>
      <c r="I529" s="9">
        <f t="shared" si="1578"/>
        <v>3185927.958207</v>
      </c>
      <c r="J529" s="9"/>
      <c r="K529" s="9">
        <f t="shared" si="1587"/>
        <v>56245.544871999999</v>
      </c>
      <c r="L529" s="9">
        <f t="shared" si="1589"/>
        <v>56245.544871999999</v>
      </c>
      <c r="M529" s="9"/>
      <c r="N529" s="9"/>
      <c r="O529" s="9"/>
      <c r="P529" s="9"/>
      <c r="Q529" s="9">
        <f t="shared" si="1579"/>
        <v>25906.545805999998</v>
      </c>
      <c r="R529" s="9"/>
      <c r="S529" s="9"/>
      <c r="T529" s="10">
        <f t="shared" si="1580"/>
        <v>3268080.0488849999</v>
      </c>
      <c r="U529" s="9"/>
      <c r="V529" s="9"/>
      <c r="W529" s="9">
        <f t="shared" si="1581"/>
        <v>2312430.1719030002</v>
      </c>
      <c r="X529" s="9"/>
      <c r="Y529" s="9">
        <f t="shared" si="1588"/>
        <v>78145.765333000003</v>
      </c>
      <c r="Z529" s="9">
        <f t="shared" si="1597"/>
        <v>78145.765333000003</v>
      </c>
      <c r="AA529" s="9"/>
      <c r="AB529" s="9"/>
      <c r="AC529" s="9">
        <f t="shared" si="1582"/>
        <v>35338.991624000002</v>
      </c>
      <c r="AD529" s="9"/>
      <c r="AE529" s="9"/>
      <c r="AF529" s="9"/>
      <c r="AG529" s="9">
        <f>CTFREEZE21516RSG</f>
        <v>106814</v>
      </c>
      <c r="AH529" s="9">
        <f t="shared" si="1604"/>
        <v>106814</v>
      </c>
      <c r="AI529" s="9">
        <f t="shared" si="1603"/>
        <v>1272186</v>
      </c>
      <c r="AJ529" s="9"/>
      <c r="AK529" s="9">
        <f>VLOOKUP(A529,[2]CTF1516!$A$1:$C$235,3,FALSE)</f>
        <v>53270</v>
      </c>
      <c r="AL529" s="9">
        <f t="shared" si="1605"/>
        <v>53270</v>
      </c>
      <c r="AM529" s="9">
        <f>VLOOKUP(A529,[8]esg1516!$A$1:$C$20,3,FALSE)</f>
        <v>223435</v>
      </c>
      <c r="AN529" s="9">
        <f t="shared" ref="AN529:AN532" si="1606">AM529</f>
        <v>223435</v>
      </c>
      <c r="AO529" s="9"/>
      <c r="AP529" s="9"/>
      <c r="AQ529" s="9"/>
      <c r="AR529" s="9"/>
      <c r="AS529" s="9"/>
      <c r="AT529" s="9"/>
      <c r="AU529" s="9"/>
      <c r="AV529" s="9"/>
      <c r="AW529" s="9">
        <f>VLOOKUP(A529,[6]COFA!$A$1:$C$327,3,FALSE)</f>
        <v>693.23</v>
      </c>
      <c r="AX529" s="9">
        <f t="shared" si="1583"/>
        <v>693.23</v>
      </c>
      <c r="AY529" s="10">
        <f t="shared" si="1584"/>
        <v>4082313.1588600003</v>
      </c>
      <c r="AZ529" s="10">
        <f t="shared" si="1596"/>
        <v>7350393.2077450007</v>
      </c>
      <c r="BA529" s="26">
        <f>VLOOKUP(A529,[7]Sheet1!$A$1:$P$742,16,FALSE)</f>
        <v>7350393.207746</v>
      </c>
      <c r="BB529" s="26" t="b">
        <f t="shared" si="1600"/>
        <v>1</v>
      </c>
      <c r="BC529" s="9"/>
      <c r="BD529" s="9">
        <f t="shared" si="1585"/>
        <v>3268080.0488849999</v>
      </c>
      <c r="BE529" s="9"/>
      <c r="BF529" s="9"/>
      <c r="BG529" s="9"/>
      <c r="BH529" s="9"/>
      <c r="BI529" s="9">
        <f t="shared" si="1586"/>
        <v>4082313.1588600003</v>
      </c>
      <c r="BJ529" s="9"/>
      <c r="BK529" s="9"/>
      <c r="BL529" s="9"/>
    </row>
    <row r="530" spans="1:64" s="11" customFormat="1" x14ac:dyDescent="0.25">
      <c r="A530" s="8" t="s">
        <v>1063</v>
      </c>
      <c r="B530" s="8" t="s">
        <v>1064</v>
      </c>
      <c r="C530" s="8" t="s">
        <v>862</v>
      </c>
      <c r="D530" s="8" t="s">
        <v>862</v>
      </c>
      <c r="E530" s="8"/>
      <c r="F530" s="37">
        <f>VLOOKUP(A530,[1]Sheet1!$A$6:$C$740,3,FALSE)</f>
        <v>9505631.8154269997</v>
      </c>
      <c r="G530" s="8"/>
      <c r="H530" s="9"/>
      <c r="I530" s="9">
        <f t="shared" si="1578"/>
        <v>5081378.2719820002</v>
      </c>
      <c r="J530" s="9"/>
      <c r="K530" s="9">
        <f t="shared" si="1587"/>
        <v>86678.348081000004</v>
      </c>
      <c r="L530" s="9">
        <f t="shared" si="1589"/>
        <v>86678.348081000004</v>
      </c>
      <c r="M530" s="9"/>
      <c r="N530" s="9"/>
      <c r="O530" s="9"/>
      <c r="P530" s="9"/>
      <c r="Q530" s="9">
        <f t="shared" si="1579"/>
        <v>38741.940938</v>
      </c>
      <c r="R530" s="9"/>
      <c r="S530" s="9"/>
      <c r="T530" s="10">
        <f t="shared" si="1580"/>
        <v>5206798.561001</v>
      </c>
      <c r="U530" s="9"/>
      <c r="V530" s="9"/>
      <c r="W530" s="9">
        <f t="shared" si="1581"/>
        <v>3688197.7826009998</v>
      </c>
      <c r="X530" s="9"/>
      <c r="Y530" s="9">
        <f t="shared" si="1588"/>
        <v>120428.13104399999</v>
      </c>
      <c r="Z530" s="9">
        <f t="shared" si="1597"/>
        <v>120428.13104399999</v>
      </c>
      <c r="AA530" s="9"/>
      <c r="AB530" s="9"/>
      <c r="AC530" s="9">
        <f t="shared" si="1582"/>
        <v>52847.690948000003</v>
      </c>
      <c r="AD530" s="9"/>
      <c r="AE530" s="9"/>
      <c r="AF530" s="9"/>
      <c r="AG530" s="9"/>
      <c r="AH530" s="9"/>
      <c r="AI530" s="9"/>
      <c r="AJ530" s="9"/>
      <c r="AK530" s="9"/>
      <c r="AL530" s="9"/>
      <c r="AM530" s="9">
        <f>VLOOKUP(A530,[8]esg1516!$A$1:$C$20,3,FALSE)</f>
        <v>84328</v>
      </c>
      <c r="AN530" s="9">
        <f t="shared" si="1606"/>
        <v>84328</v>
      </c>
      <c r="AO530" s="9"/>
      <c r="AP530" s="9"/>
      <c r="AQ530" s="9"/>
      <c r="AR530" s="9"/>
      <c r="AS530" s="9"/>
      <c r="AT530" s="9"/>
      <c r="AU530" s="9"/>
      <c r="AV530" s="9"/>
      <c r="AW530" s="9">
        <f>VLOOKUP(A530,[6]COFA!$A$1:$C$327,3,FALSE)</f>
        <v>693.23</v>
      </c>
      <c r="AX530" s="9">
        <f t="shared" si="1583"/>
        <v>693.23</v>
      </c>
      <c r="AY530" s="10">
        <f t="shared" si="1584"/>
        <v>3946494.8345929999</v>
      </c>
      <c r="AZ530" s="10">
        <f t="shared" si="1596"/>
        <v>9153293.3955940008</v>
      </c>
      <c r="BA530" s="26">
        <f>VLOOKUP(A530,[7]Sheet1!$A$1:$P$742,16,FALSE)</f>
        <v>9153293.3955930006</v>
      </c>
      <c r="BB530" s="26" t="b">
        <f t="shared" si="1600"/>
        <v>1</v>
      </c>
      <c r="BC530" s="9"/>
      <c r="BD530" s="9">
        <f t="shared" si="1585"/>
        <v>5206798.561001</v>
      </c>
      <c r="BE530" s="9"/>
      <c r="BF530" s="9"/>
      <c r="BG530" s="9"/>
      <c r="BH530" s="9"/>
      <c r="BI530" s="9">
        <f t="shared" si="1586"/>
        <v>3946494.8345929999</v>
      </c>
      <c r="BJ530" s="9"/>
      <c r="BK530" s="9"/>
      <c r="BL530" s="9"/>
    </row>
    <row r="531" spans="1:64" s="11" customFormat="1" x14ac:dyDescent="0.25">
      <c r="A531" s="8" t="s">
        <v>1065</v>
      </c>
      <c r="B531" s="8" t="s">
        <v>1066</v>
      </c>
      <c r="C531" s="8" t="s">
        <v>862</v>
      </c>
      <c r="D531" s="8" t="s">
        <v>862</v>
      </c>
      <c r="E531" s="8"/>
      <c r="F531" s="37">
        <f>VLOOKUP(A531,[1]Sheet1!$A$6:$C$740,3,FALSE)</f>
        <v>7082721.6461800002</v>
      </c>
      <c r="G531" s="8"/>
      <c r="H531" s="9"/>
      <c r="I531" s="9">
        <f t="shared" si="1578"/>
        <v>3588808.1249859999</v>
      </c>
      <c r="J531" s="9"/>
      <c r="K531" s="9">
        <f t="shared" si="1587"/>
        <v>65411.371760000002</v>
      </c>
      <c r="L531" s="9">
        <f t="shared" si="1589"/>
        <v>65411.371760000002</v>
      </c>
      <c r="M531" s="9"/>
      <c r="N531" s="9"/>
      <c r="O531" s="9"/>
      <c r="P531" s="9"/>
      <c r="Q531" s="9">
        <f t="shared" si="1579"/>
        <v>41053.424428999999</v>
      </c>
      <c r="R531" s="9"/>
      <c r="S531" s="9"/>
      <c r="T531" s="10">
        <f t="shared" si="1580"/>
        <v>3695272.9211749998</v>
      </c>
      <c r="U531" s="9"/>
      <c r="V531" s="9"/>
      <c r="W531" s="9">
        <f t="shared" si="1581"/>
        <v>2604851.176252</v>
      </c>
      <c r="X531" s="9"/>
      <c r="Y531" s="9">
        <f t="shared" si="1588"/>
        <v>90880.472743000006</v>
      </c>
      <c r="Z531" s="9">
        <f t="shared" si="1597"/>
        <v>90880.472743000006</v>
      </c>
      <c r="AA531" s="9"/>
      <c r="AB531" s="9"/>
      <c r="AC531" s="9">
        <f t="shared" si="1582"/>
        <v>56000.774201</v>
      </c>
      <c r="AD531" s="9"/>
      <c r="AE531" s="9"/>
      <c r="AF531" s="9"/>
      <c r="AG531" s="9">
        <f>CTFREEZE21516RSG</f>
        <v>126689</v>
      </c>
      <c r="AH531" s="9">
        <f t="shared" ref="AH531" si="1607">AG531</f>
        <v>126689</v>
      </c>
      <c r="AI531" s="9">
        <f t="shared" si="1603"/>
        <v>1025539</v>
      </c>
      <c r="AJ531" s="9"/>
      <c r="AK531" s="9">
        <f>VLOOKUP(A531,[2]CTF1516!$A$1:$C$235,3,FALSE)</f>
        <v>64907</v>
      </c>
      <c r="AL531" s="9">
        <f>AK531</f>
        <v>64907</v>
      </c>
      <c r="AM531" s="9">
        <f>VLOOKUP(A531,[8]esg1516!$A$1:$C$20,3,FALSE)</f>
        <v>40969</v>
      </c>
      <c r="AN531" s="9">
        <f t="shared" si="1606"/>
        <v>40969</v>
      </c>
      <c r="AO531" s="9"/>
      <c r="AP531" s="9"/>
      <c r="AQ531" s="9"/>
      <c r="AR531" s="9"/>
      <c r="AS531" s="9"/>
      <c r="AT531" s="9"/>
      <c r="AU531" s="9"/>
      <c r="AV531" s="9"/>
      <c r="AW531" s="9">
        <f>VLOOKUP(A531,[6]COFA!$A$1:$C$327,3,FALSE)</f>
        <v>693.23</v>
      </c>
      <c r="AX531" s="9">
        <f t="shared" si="1583"/>
        <v>693.23</v>
      </c>
      <c r="AY531" s="10">
        <f t="shared" si="1584"/>
        <v>4010529.653196</v>
      </c>
      <c r="AZ531" s="10">
        <f t="shared" si="1596"/>
        <v>7705802.5743709998</v>
      </c>
      <c r="BA531" s="26">
        <f>VLOOKUP(A531,[7]Sheet1!$A$1:$P$742,16,FALSE)</f>
        <v>7705802.5743709998</v>
      </c>
      <c r="BB531" s="26" t="b">
        <f t="shared" si="1600"/>
        <v>1</v>
      </c>
      <c r="BC531" s="9"/>
      <c r="BD531" s="9">
        <f t="shared" si="1585"/>
        <v>3695272.9211749998</v>
      </c>
      <c r="BE531" s="9"/>
      <c r="BF531" s="9"/>
      <c r="BG531" s="9"/>
      <c r="BH531" s="9"/>
      <c r="BI531" s="9">
        <f t="shared" si="1586"/>
        <v>4010529.653196</v>
      </c>
      <c r="BJ531" s="9"/>
      <c r="BK531" s="9"/>
      <c r="BL531" s="9"/>
    </row>
    <row r="532" spans="1:64" s="11" customFormat="1" x14ac:dyDescent="0.25">
      <c r="A532" s="8" t="s">
        <v>1067</v>
      </c>
      <c r="B532" s="8" t="s">
        <v>1068</v>
      </c>
      <c r="C532" s="8" t="s">
        <v>862</v>
      </c>
      <c r="D532" s="8" t="s">
        <v>862</v>
      </c>
      <c r="E532" s="8"/>
      <c r="F532" s="37">
        <f>VLOOKUP(A532,[1]Sheet1!$A$6:$C$740,3,FALSE)</f>
        <v>10707571.200402001</v>
      </c>
      <c r="G532" s="8"/>
      <c r="H532" s="9"/>
      <c r="I532" s="9">
        <f t="shared" si="1578"/>
        <v>4869502.4096069997</v>
      </c>
      <c r="J532" s="9"/>
      <c r="K532" s="9">
        <f t="shared" si="1587"/>
        <v>108388.196171</v>
      </c>
      <c r="L532" s="9">
        <f t="shared" si="1589"/>
        <v>108388.196171</v>
      </c>
      <c r="M532" s="9"/>
      <c r="N532" s="9"/>
      <c r="O532" s="9"/>
      <c r="P532" s="9"/>
      <c r="Q532" s="9">
        <f t="shared" si="1579"/>
        <v>68098.901947000006</v>
      </c>
      <c r="R532" s="9"/>
      <c r="S532" s="9"/>
      <c r="T532" s="10">
        <f t="shared" si="1580"/>
        <v>5045989.5077249995</v>
      </c>
      <c r="U532" s="9"/>
      <c r="V532" s="9"/>
      <c r="W532" s="9">
        <f t="shared" si="1581"/>
        <v>3534412.7180039999</v>
      </c>
      <c r="X532" s="9"/>
      <c r="Y532" s="9">
        <f t="shared" si="1588"/>
        <v>150591.10125099999</v>
      </c>
      <c r="Z532" s="9">
        <f t="shared" si="1597"/>
        <v>150591.10125099999</v>
      </c>
      <c r="AA532" s="9"/>
      <c r="AB532" s="9"/>
      <c r="AC532" s="9">
        <f t="shared" si="1582"/>
        <v>92893.376967000004</v>
      </c>
      <c r="AD532" s="9"/>
      <c r="AE532" s="9"/>
      <c r="AF532" s="9"/>
      <c r="AG532" s="9"/>
      <c r="AH532" s="9"/>
      <c r="AI532" s="9"/>
      <c r="AJ532" s="9"/>
      <c r="AK532" s="9"/>
      <c r="AL532" s="9"/>
      <c r="AM532" s="9">
        <f>VLOOKUP(A532,[8]esg1516!$A$1:$C$20,3,FALSE)</f>
        <v>179307</v>
      </c>
      <c r="AN532" s="9">
        <f t="shared" si="1606"/>
        <v>179307</v>
      </c>
      <c r="AO532" s="9"/>
      <c r="AP532" s="9"/>
      <c r="AQ532" s="9"/>
      <c r="AR532" s="9"/>
      <c r="AS532" s="9"/>
      <c r="AT532" s="9"/>
      <c r="AU532" s="9"/>
      <c r="AV532" s="9"/>
      <c r="AW532" s="9">
        <f>VLOOKUP(A532,[6]COFA!$A$1:$C$327,3,FALSE)</f>
        <v>693.23</v>
      </c>
      <c r="AX532" s="9">
        <f t="shared" si="1583"/>
        <v>693.23</v>
      </c>
      <c r="AY532" s="10">
        <f t="shared" si="1584"/>
        <v>3957897.4262219998</v>
      </c>
      <c r="AZ532" s="10">
        <f t="shared" si="1596"/>
        <v>9003886.9339469988</v>
      </c>
      <c r="BA532" s="26">
        <f>VLOOKUP(A532,[7]Sheet1!$A$1:$P$742,16,FALSE)</f>
        <v>9003886.9339460004</v>
      </c>
      <c r="BB532" s="26" t="b">
        <f t="shared" si="1600"/>
        <v>1</v>
      </c>
      <c r="BC532" s="9"/>
      <c r="BD532" s="9">
        <f t="shared" si="1585"/>
        <v>5045989.5077249995</v>
      </c>
      <c r="BE532" s="9"/>
      <c r="BF532" s="9"/>
      <c r="BG532" s="9"/>
      <c r="BH532" s="9"/>
      <c r="BI532" s="9">
        <f t="shared" si="1586"/>
        <v>3957897.4262219998</v>
      </c>
      <c r="BJ532" s="9"/>
      <c r="BK532" s="9"/>
      <c r="BL532" s="9"/>
    </row>
    <row r="533" spans="1:64" s="11" customFormat="1" x14ac:dyDescent="0.25">
      <c r="A533" s="8" t="s">
        <v>1069</v>
      </c>
      <c r="B533" s="8" t="s">
        <v>1070</v>
      </c>
      <c r="C533" s="8" t="s">
        <v>862</v>
      </c>
      <c r="D533" s="8" t="s">
        <v>862</v>
      </c>
      <c r="E533" s="8"/>
      <c r="F533" s="37">
        <f>VLOOKUP(A533,[1]Sheet1!$A$6:$C$740,3,FALSE)</f>
        <v>2477632.6785030002</v>
      </c>
      <c r="G533" s="8"/>
      <c r="H533" s="9"/>
      <c r="I533" s="9">
        <f t="shared" si="1578"/>
        <v>1175872.2095009999</v>
      </c>
      <c r="J533" s="9"/>
      <c r="K533" s="9">
        <f t="shared" si="1587"/>
        <v>32648.822306999999</v>
      </c>
      <c r="L533" s="9">
        <f t="shared" si="1589"/>
        <v>32648.822306999999</v>
      </c>
      <c r="M533" s="9"/>
      <c r="N533" s="9"/>
      <c r="O533" s="9"/>
      <c r="P533" s="9"/>
      <c r="Q533" s="9">
        <f t="shared" si="1579"/>
        <v>20753.128850000001</v>
      </c>
      <c r="R533" s="9"/>
      <c r="S533" s="9"/>
      <c r="T533" s="10">
        <f t="shared" si="1580"/>
        <v>1229274.1606579998</v>
      </c>
      <c r="U533" s="9"/>
      <c r="V533" s="9"/>
      <c r="W533" s="9">
        <f t="shared" si="1581"/>
        <v>853478.927088</v>
      </c>
      <c r="X533" s="9"/>
      <c r="Y533" s="9">
        <f t="shared" si="1588"/>
        <v>45361.231936999997</v>
      </c>
      <c r="Z533" s="9">
        <f t="shared" si="1597"/>
        <v>45361.231936999997</v>
      </c>
      <c r="AA533" s="9"/>
      <c r="AB533" s="9"/>
      <c r="AC533" s="9">
        <f t="shared" si="1582"/>
        <v>28309.240919</v>
      </c>
      <c r="AD533" s="9"/>
      <c r="AE533" s="9"/>
      <c r="AF533" s="9">
        <f>RURAL1516RSG</f>
        <v>20651.470588</v>
      </c>
      <c r="AG533" s="9">
        <f t="shared" ref="AG533:AG545" si="1608">CTFREEZE21516RSG</f>
        <v>63520</v>
      </c>
      <c r="AH533" s="9">
        <f t="shared" ref="AH533:AH545" si="1609">AG533</f>
        <v>63520</v>
      </c>
      <c r="AI533" s="9"/>
      <c r="AJ533" s="9"/>
      <c r="AK533" s="9">
        <f>VLOOKUP(A533,[2]CTF1516!$A$1:$C$235,3,FALSE)</f>
        <v>32380</v>
      </c>
      <c r="AL533" s="9">
        <f t="shared" ref="AL533:AL545" si="1610">AK533</f>
        <v>32380</v>
      </c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>
        <f>VLOOKUP(A533,[6]COFA!$A$1:$C$327,3,FALSE)</f>
        <v>693.23</v>
      </c>
      <c r="AX533" s="9">
        <f t="shared" si="1583"/>
        <v>693.23</v>
      </c>
      <c r="AY533" s="10">
        <f t="shared" si="1584"/>
        <v>1023742.6299439999</v>
      </c>
      <c r="AZ533" s="10">
        <f t="shared" si="1596"/>
        <v>2253016.7906019995</v>
      </c>
      <c r="BA533" s="26">
        <f>VLOOKUP(A533,[7]Sheet1!$A$1:$P$742,16,FALSE)</f>
        <v>2253016.7906030002</v>
      </c>
      <c r="BB533" s="26" t="b">
        <f t="shared" si="1600"/>
        <v>1</v>
      </c>
      <c r="BC533" s="9"/>
      <c r="BD533" s="9">
        <f t="shared" si="1585"/>
        <v>1229274.1606579998</v>
      </c>
      <c r="BE533" s="9"/>
      <c r="BF533" s="9"/>
      <c r="BG533" s="9"/>
      <c r="BH533" s="9"/>
      <c r="BI533" s="9">
        <f t="shared" si="1586"/>
        <v>1023742.6299439999</v>
      </c>
      <c r="BJ533" s="9"/>
      <c r="BK533" s="9"/>
      <c r="BL533" s="9"/>
    </row>
    <row r="534" spans="1:64" s="11" customFormat="1" x14ac:dyDescent="0.25">
      <c r="A534" s="8" t="s">
        <v>1071</v>
      </c>
      <c r="B534" s="8" t="s">
        <v>1072</v>
      </c>
      <c r="C534" s="8" t="s">
        <v>862</v>
      </c>
      <c r="D534" s="8" t="s">
        <v>862</v>
      </c>
      <c r="E534" s="8"/>
      <c r="F534" s="37">
        <f>VLOOKUP(A534,[1]Sheet1!$A$6:$C$740,3,FALSE)</f>
        <v>3742662.1698360001</v>
      </c>
      <c r="G534" s="8"/>
      <c r="H534" s="9"/>
      <c r="I534" s="9">
        <f t="shared" si="1578"/>
        <v>1885841.021377</v>
      </c>
      <c r="J534" s="9"/>
      <c r="K534" s="9">
        <f t="shared" si="1587"/>
        <v>57093.517717000002</v>
      </c>
      <c r="L534" s="9">
        <f t="shared" si="1589"/>
        <v>57093.517717000002</v>
      </c>
      <c r="M534" s="9"/>
      <c r="N534" s="9"/>
      <c r="O534" s="9"/>
      <c r="P534" s="9"/>
      <c r="Q534" s="9">
        <f t="shared" si="1579"/>
        <v>35275.338294000001</v>
      </c>
      <c r="R534" s="9"/>
      <c r="S534" s="9"/>
      <c r="T534" s="10">
        <f t="shared" si="1580"/>
        <v>1978209.877388</v>
      </c>
      <c r="U534" s="9"/>
      <c r="V534" s="9"/>
      <c r="W534" s="9">
        <f t="shared" si="1581"/>
        <v>1368792.9339429999</v>
      </c>
      <c r="X534" s="9"/>
      <c r="Y534" s="9">
        <f t="shared" si="1588"/>
        <v>79323.911745999998</v>
      </c>
      <c r="Z534" s="9">
        <f t="shared" si="1597"/>
        <v>79323.911745999998</v>
      </c>
      <c r="AA534" s="9"/>
      <c r="AB534" s="9"/>
      <c r="AC534" s="9">
        <f t="shared" si="1582"/>
        <v>48118.915345000001</v>
      </c>
      <c r="AD534" s="9"/>
      <c r="AE534" s="9"/>
      <c r="AF534" s="9"/>
      <c r="AG534" s="9">
        <f t="shared" si="1608"/>
        <v>109251</v>
      </c>
      <c r="AH534" s="9">
        <f t="shared" si="1609"/>
        <v>109251</v>
      </c>
      <c r="AI534" s="9"/>
      <c r="AJ534" s="9"/>
      <c r="AK534" s="9">
        <f>VLOOKUP(A534,[2]CTF1516!$A$1:$C$235,3,FALSE)</f>
        <v>53505</v>
      </c>
      <c r="AL534" s="9">
        <f t="shared" si="1610"/>
        <v>53505</v>
      </c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>
        <f>VLOOKUP(A534,[6]COFA!$A$1:$C$327,3,FALSE)</f>
        <v>693.23</v>
      </c>
      <c r="AX534" s="9">
        <f t="shared" si="1583"/>
        <v>693.23</v>
      </c>
      <c r="AY534" s="10">
        <f t="shared" si="1584"/>
        <v>1659684.9910339999</v>
      </c>
      <c r="AZ534" s="10">
        <f t="shared" si="1596"/>
        <v>3637894.8684219997</v>
      </c>
      <c r="BA534" s="26">
        <f>VLOOKUP(A534,[7]Sheet1!$A$1:$P$742,16,FALSE)</f>
        <v>3637894.868421</v>
      </c>
      <c r="BB534" s="26" t="b">
        <f t="shared" si="1600"/>
        <v>1</v>
      </c>
      <c r="BC534" s="9"/>
      <c r="BD534" s="9">
        <f t="shared" si="1585"/>
        <v>1978209.877388</v>
      </c>
      <c r="BE534" s="9"/>
      <c r="BF534" s="9"/>
      <c r="BG534" s="9"/>
      <c r="BH534" s="9"/>
      <c r="BI534" s="9">
        <f t="shared" si="1586"/>
        <v>1659684.9910339999</v>
      </c>
      <c r="BJ534" s="9"/>
      <c r="BK534" s="9"/>
      <c r="BL534" s="9"/>
    </row>
    <row r="535" spans="1:64" s="11" customFormat="1" x14ac:dyDescent="0.25">
      <c r="A535" s="8" t="s">
        <v>1073</v>
      </c>
      <c r="B535" s="8" t="s">
        <v>1074</v>
      </c>
      <c r="C535" s="8" t="s">
        <v>862</v>
      </c>
      <c r="D535" s="8" t="s">
        <v>862</v>
      </c>
      <c r="E535" s="8"/>
      <c r="F535" s="37">
        <f>VLOOKUP(A535,[1]Sheet1!$A$6:$C$740,3,FALSE)</f>
        <v>4111377.7853310001</v>
      </c>
      <c r="G535" s="8"/>
      <c r="H535" s="9"/>
      <c r="I535" s="9">
        <f t="shared" si="1578"/>
        <v>2027202.674014</v>
      </c>
      <c r="J535" s="9"/>
      <c r="K535" s="9">
        <f t="shared" si="1587"/>
        <v>78761.029425000001</v>
      </c>
      <c r="L535" s="9">
        <f t="shared" si="1589"/>
        <v>78761.029425000001</v>
      </c>
      <c r="M535" s="9"/>
      <c r="N535" s="9"/>
      <c r="O535" s="9"/>
      <c r="P535" s="9"/>
      <c r="Q535" s="9">
        <f t="shared" si="1579"/>
        <v>23719.166024999999</v>
      </c>
      <c r="R535" s="9"/>
      <c r="S535" s="9"/>
      <c r="T535" s="10">
        <f t="shared" si="1580"/>
        <v>2129682.8694640002</v>
      </c>
      <c r="U535" s="9"/>
      <c r="V535" s="9"/>
      <c r="W535" s="9">
        <f t="shared" si="1581"/>
        <v>1471396.933467</v>
      </c>
      <c r="X535" s="9"/>
      <c r="Y535" s="9">
        <f t="shared" si="1588"/>
        <v>109428.061133</v>
      </c>
      <c r="Z535" s="9">
        <f t="shared" si="1597"/>
        <v>109428.061133</v>
      </c>
      <c r="AA535" s="9"/>
      <c r="AB535" s="9"/>
      <c r="AC535" s="9">
        <f t="shared" si="1582"/>
        <v>32355.197630999999</v>
      </c>
      <c r="AD535" s="9"/>
      <c r="AE535" s="9"/>
      <c r="AF535" s="9"/>
      <c r="AG535" s="9">
        <f t="shared" si="1608"/>
        <v>154073</v>
      </c>
      <c r="AH535" s="9">
        <f t="shared" si="1609"/>
        <v>154073</v>
      </c>
      <c r="AI535" s="9"/>
      <c r="AJ535" s="9"/>
      <c r="AK535" s="9">
        <f>VLOOKUP(A535,[2]CTF1516!$A$1:$C$235,3,FALSE)</f>
        <v>77128</v>
      </c>
      <c r="AL535" s="9">
        <f t="shared" si="1610"/>
        <v>77128</v>
      </c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>
        <f>VLOOKUP(A535,[6]COFA!$A$1:$C$327,3,FALSE)</f>
        <v>693.23</v>
      </c>
      <c r="AX535" s="9">
        <f t="shared" si="1583"/>
        <v>693.23</v>
      </c>
      <c r="AY535" s="10">
        <f t="shared" si="1584"/>
        <v>1845074.4222310001</v>
      </c>
      <c r="AZ535" s="10">
        <f t="shared" si="1596"/>
        <v>3974757.2916950006</v>
      </c>
      <c r="BA535" s="26">
        <f>VLOOKUP(A535,[7]Sheet1!$A$1:$P$742,16,FALSE)</f>
        <v>3974757.2916950001</v>
      </c>
      <c r="BB535" s="26" t="b">
        <f t="shared" si="1600"/>
        <v>1</v>
      </c>
      <c r="BC535" s="9"/>
      <c r="BD535" s="9">
        <f t="shared" si="1585"/>
        <v>2129682.8694640002</v>
      </c>
      <c r="BE535" s="9"/>
      <c r="BF535" s="9"/>
      <c r="BG535" s="9"/>
      <c r="BH535" s="9"/>
      <c r="BI535" s="9">
        <f t="shared" si="1586"/>
        <v>1845074.4222310001</v>
      </c>
      <c r="BJ535" s="9"/>
      <c r="BK535" s="9"/>
      <c r="BL535" s="9"/>
    </row>
    <row r="536" spans="1:64" s="11" customFormat="1" x14ac:dyDescent="0.25">
      <c r="A536" s="8" t="s">
        <v>1075</v>
      </c>
      <c r="B536" s="8" t="s">
        <v>1076</v>
      </c>
      <c r="C536" s="8" t="s">
        <v>862</v>
      </c>
      <c r="D536" s="8" t="s">
        <v>862</v>
      </c>
      <c r="E536" s="8"/>
      <c r="F536" s="37">
        <f>VLOOKUP(A536,[1]Sheet1!$A$6:$C$740,3,FALSE)</f>
        <v>5364025.9605670003</v>
      </c>
      <c r="G536" s="8"/>
      <c r="H536" s="9"/>
      <c r="I536" s="9">
        <f t="shared" si="1578"/>
        <v>2915920.8547780002</v>
      </c>
      <c r="J536" s="9"/>
      <c r="K536" s="9">
        <f t="shared" si="1587"/>
        <v>71844.426640999998</v>
      </c>
      <c r="L536" s="9">
        <f t="shared" si="1589"/>
        <v>71844.426640999998</v>
      </c>
      <c r="M536" s="9"/>
      <c r="N536" s="9"/>
      <c r="O536" s="9"/>
      <c r="P536" s="9"/>
      <c r="Q536" s="9">
        <f t="shared" si="1579"/>
        <v>20753.128850000001</v>
      </c>
      <c r="R536" s="9"/>
      <c r="S536" s="9"/>
      <c r="T536" s="10">
        <f t="shared" si="1580"/>
        <v>3008518.4102690001</v>
      </c>
      <c r="U536" s="9"/>
      <c r="V536" s="9"/>
      <c r="W536" s="9">
        <f t="shared" si="1581"/>
        <v>2116451.9260709998</v>
      </c>
      <c r="X536" s="9"/>
      <c r="Y536" s="9">
        <f t="shared" si="1588"/>
        <v>99818.353925000003</v>
      </c>
      <c r="Z536" s="9">
        <f t="shared" si="1597"/>
        <v>99818.353925000003</v>
      </c>
      <c r="AA536" s="9"/>
      <c r="AB536" s="9"/>
      <c r="AC536" s="9">
        <f t="shared" si="1582"/>
        <v>28309.240919</v>
      </c>
      <c r="AD536" s="9"/>
      <c r="AE536" s="9"/>
      <c r="AF536" s="9"/>
      <c r="AG536" s="9">
        <f t="shared" si="1608"/>
        <v>140347</v>
      </c>
      <c r="AH536" s="9">
        <f t="shared" si="1609"/>
        <v>140347</v>
      </c>
      <c r="AI536" s="9"/>
      <c r="AJ536" s="9"/>
      <c r="AK536" s="9">
        <f>VLOOKUP(A536,[2]CTF1516!$A$1:$C$235,3,FALSE)</f>
        <v>70727</v>
      </c>
      <c r="AL536" s="9">
        <f t="shared" si="1610"/>
        <v>70727</v>
      </c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>
        <f>VLOOKUP(A536,[6]COFA!$A$1:$C$327,3,FALSE)</f>
        <v>693.23</v>
      </c>
      <c r="AX536" s="9">
        <f t="shared" si="1583"/>
        <v>693.23</v>
      </c>
      <c r="AY536" s="10">
        <f t="shared" si="1584"/>
        <v>2456346.7509149997</v>
      </c>
      <c r="AZ536" s="10">
        <f t="shared" si="1596"/>
        <v>5464865.1611839999</v>
      </c>
      <c r="BA536" s="26">
        <f>VLOOKUP(A536,[7]Sheet1!$A$1:$P$742,16,FALSE)</f>
        <v>5464865.1611839999</v>
      </c>
      <c r="BB536" s="26" t="b">
        <f t="shared" si="1600"/>
        <v>1</v>
      </c>
      <c r="BC536" s="9"/>
      <c r="BD536" s="9">
        <f t="shared" si="1585"/>
        <v>3008518.4102690001</v>
      </c>
      <c r="BE536" s="9"/>
      <c r="BF536" s="9"/>
      <c r="BG536" s="9"/>
      <c r="BH536" s="9"/>
      <c r="BI536" s="9">
        <f t="shared" si="1586"/>
        <v>2456346.7509149997</v>
      </c>
      <c r="BJ536" s="9"/>
      <c r="BK536" s="9"/>
      <c r="BL536" s="9"/>
    </row>
    <row r="537" spans="1:64" s="11" customFormat="1" x14ac:dyDescent="0.25">
      <c r="A537" s="8" t="s">
        <v>1077</v>
      </c>
      <c r="B537" s="8" t="s">
        <v>1078</v>
      </c>
      <c r="C537" s="8" t="s">
        <v>862</v>
      </c>
      <c r="D537" s="8" t="s">
        <v>862</v>
      </c>
      <c r="E537" s="8"/>
      <c r="F537" s="37">
        <f>VLOOKUP(A537,[1]Sheet1!$A$6:$C$740,3,FALSE)</f>
        <v>5498600.4356469996</v>
      </c>
      <c r="G537" s="8"/>
      <c r="H537" s="9"/>
      <c r="I537" s="9">
        <f t="shared" si="1578"/>
        <v>2992636.7807220002</v>
      </c>
      <c r="J537" s="9"/>
      <c r="K537" s="9">
        <f t="shared" si="1587"/>
        <v>73336.991668000002</v>
      </c>
      <c r="L537" s="9">
        <f t="shared" si="1589"/>
        <v>73336.991668000002</v>
      </c>
      <c r="M537" s="9"/>
      <c r="N537" s="9"/>
      <c r="O537" s="9"/>
      <c r="P537" s="9"/>
      <c r="Q537" s="9">
        <f t="shared" si="1579"/>
        <v>28341.717946000001</v>
      </c>
      <c r="R537" s="9"/>
      <c r="S537" s="9"/>
      <c r="T537" s="10">
        <f t="shared" si="1580"/>
        <v>3094315.490336</v>
      </c>
      <c r="U537" s="9"/>
      <c r="V537" s="9"/>
      <c r="W537" s="9">
        <f t="shared" si="1581"/>
        <v>2172134.3596180002</v>
      </c>
      <c r="X537" s="9"/>
      <c r="Y537" s="9">
        <f t="shared" si="1588"/>
        <v>101892.07614799999</v>
      </c>
      <c r="Z537" s="9">
        <f t="shared" si="1597"/>
        <v>101892.07614799999</v>
      </c>
      <c r="AA537" s="9"/>
      <c r="AB537" s="9"/>
      <c r="AC537" s="9">
        <f t="shared" si="1582"/>
        <v>38660.797954000001</v>
      </c>
      <c r="AD537" s="9"/>
      <c r="AE537" s="9"/>
      <c r="AF537" s="9"/>
      <c r="AG537" s="9">
        <f t="shared" si="1608"/>
        <v>143287</v>
      </c>
      <c r="AH537" s="9">
        <f t="shared" si="1609"/>
        <v>143287</v>
      </c>
      <c r="AI537" s="9"/>
      <c r="AJ537" s="9"/>
      <c r="AK537" s="9">
        <f>VLOOKUP(A537,[2]CTF1516!$A$1:$C$235,3,FALSE)</f>
        <v>72607</v>
      </c>
      <c r="AL537" s="9">
        <f t="shared" si="1610"/>
        <v>72607</v>
      </c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>
        <f>VLOOKUP(A537,[6]COFA!$A$1:$C$327,3,FALSE)</f>
        <v>693.23</v>
      </c>
      <c r="AX537" s="9">
        <f t="shared" si="1583"/>
        <v>693.23</v>
      </c>
      <c r="AY537" s="10">
        <f t="shared" si="1584"/>
        <v>2529274.4637200003</v>
      </c>
      <c r="AZ537" s="10">
        <f t="shared" si="1596"/>
        <v>5623589.9540560003</v>
      </c>
      <c r="BA537" s="26">
        <f>VLOOKUP(A537,[7]Sheet1!$A$1:$P$742,16,FALSE)</f>
        <v>5623589.9540539999</v>
      </c>
      <c r="BB537" s="26" t="b">
        <f t="shared" si="1600"/>
        <v>1</v>
      </c>
      <c r="BC537" s="9"/>
      <c r="BD537" s="9">
        <f t="shared" si="1585"/>
        <v>3094315.490336</v>
      </c>
      <c r="BE537" s="9"/>
      <c r="BF537" s="9"/>
      <c r="BG537" s="9"/>
      <c r="BH537" s="9"/>
      <c r="BI537" s="9">
        <f t="shared" si="1586"/>
        <v>2529274.4637200003</v>
      </c>
      <c r="BJ537" s="9"/>
      <c r="BK537" s="9"/>
      <c r="BL537" s="9"/>
    </row>
    <row r="538" spans="1:64" s="11" customFormat="1" x14ac:dyDescent="0.25">
      <c r="A538" s="8" t="s">
        <v>1079</v>
      </c>
      <c r="B538" s="8" t="s">
        <v>1080</v>
      </c>
      <c r="C538" s="8" t="s">
        <v>862</v>
      </c>
      <c r="D538" s="8" t="s">
        <v>862</v>
      </c>
      <c r="E538" s="8"/>
      <c r="F538" s="37">
        <f>VLOOKUP(A538,[1]Sheet1!$A$6:$C$740,3,FALSE)</f>
        <v>3315318.148631</v>
      </c>
      <c r="G538" s="8"/>
      <c r="H538" s="9"/>
      <c r="I538" s="9">
        <f t="shared" si="1578"/>
        <v>1955479.537546</v>
      </c>
      <c r="J538" s="9"/>
      <c r="K538" s="9">
        <f t="shared" si="1587"/>
        <v>45010.215976</v>
      </c>
      <c r="L538" s="9">
        <f t="shared" si="1589"/>
        <v>45010.215976</v>
      </c>
      <c r="M538" s="9"/>
      <c r="N538" s="9"/>
      <c r="O538" s="9"/>
      <c r="P538" s="9"/>
      <c r="Q538" s="9">
        <f t="shared" si="1579"/>
        <v>23719.166024999999</v>
      </c>
      <c r="R538" s="9"/>
      <c r="S538" s="9"/>
      <c r="T538" s="10">
        <f t="shared" si="1580"/>
        <v>2024208.919547</v>
      </c>
      <c r="U538" s="9"/>
      <c r="V538" s="9"/>
      <c r="W538" s="9">
        <f t="shared" si="1581"/>
        <v>1419338.397629</v>
      </c>
      <c r="X538" s="9"/>
      <c r="Y538" s="9">
        <f t="shared" si="1588"/>
        <v>62535.757866</v>
      </c>
      <c r="Z538" s="9">
        <f t="shared" si="1597"/>
        <v>62535.757866</v>
      </c>
      <c r="AA538" s="9"/>
      <c r="AB538" s="9"/>
      <c r="AC538" s="9">
        <f t="shared" si="1582"/>
        <v>32355.197630999999</v>
      </c>
      <c r="AD538" s="9"/>
      <c r="AE538" s="9"/>
      <c r="AF538" s="9"/>
      <c r="AG538" s="9">
        <f t="shared" si="1608"/>
        <v>44350</v>
      </c>
      <c r="AH538" s="9">
        <f t="shared" si="1609"/>
        <v>44350</v>
      </c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>
        <f>VLOOKUP(A538,[6]COFA!$A$1:$C$327,3,FALSE)</f>
        <v>693.23</v>
      </c>
      <c r="AX538" s="9">
        <f t="shared" si="1583"/>
        <v>693.23</v>
      </c>
      <c r="AY538" s="10">
        <f t="shared" si="1584"/>
        <v>1559272.5831260001</v>
      </c>
      <c r="AZ538" s="10">
        <f t="shared" si="1596"/>
        <v>3583481.5026730001</v>
      </c>
      <c r="BA538" s="26">
        <f>VLOOKUP(A538,[7]Sheet1!$A$1:$P$742,16,FALSE)</f>
        <v>3583481.5026730001</v>
      </c>
      <c r="BB538" s="26" t="b">
        <f t="shared" si="1600"/>
        <v>1</v>
      </c>
      <c r="BC538" s="9"/>
      <c r="BD538" s="9">
        <f t="shared" si="1585"/>
        <v>2024208.919547</v>
      </c>
      <c r="BE538" s="9"/>
      <c r="BF538" s="9"/>
      <c r="BG538" s="9"/>
      <c r="BH538" s="9"/>
      <c r="BI538" s="9">
        <f t="shared" si="1586"/>
        <v>1559272.5831260001</v>
      </c>
      <c r="BJ538" s="9"/>
      <c r="BK538" s="9"/>
      <c r="BL538" s="9"/>
    </row>
    <row r="539" spans="1:64" s="11" customFormat="1" x14ac:dyDescent="0.25">
      <c r="A539" s="8" t="s">
        <v>1081</v>
      </c>
      <c r="B539" s="8" t="s">
        <v>1082</v>
      </c>
      <c r="C539" s="8" t="s">
        <v>862</v>
      </c>
      <c r="D539" s="8" t="s">
        <v>862</v>
      </c>
      <c r="E539" s="8"/>
      <c r="F539" s="37">
        <f>VLOOKUP(A539,[1]Sheet1!$A$6:$C$740,3,FALSE)</f>
        <v>7517685.3243180001</v>
      </c>
      <c r="G539" s="8"/>
      <c r="H539" s="9"/>
      <c r="I539" s="9">
        <f t="shared" si="1578"/>
        <v>3781695.80211</v>
      </c>
      <c r="J539" s="9"/>
      <c r="K539" s="9">
        <f t="shared" si="1587"/>
        <v>71135.084696999998</v>
      </c>
      <c r="L539" s="9">
        <f t="shared" si="1589"/>
        <v>71135.084696999998</v>
      </c>
      <c r="M539" s="9"/>
      <c r="N539" s="9"/>
      <c r="O539" s="9"/>
      <c r="P539" s="9"/>
      <c r="Q539" s="9">
        <f t="shared" si="1579"/>
        <v>43364.492857999998</v>
      </c>
      <c r="R539" s="9"/>
      <c r="S539" s="9"/>
      <c r="T539" s="10">
        <f t="shared" si="1580"/>
        <v>3896195.3796650004</v>
      </c>
      <c r="U539" s="9"/>
      <c r="V539" s="9"/>
      <c r="W539" s="9">
        <f t="shared" si="1581"/>
        <v>2744854.1173800002</v>
      </c>
      <c r="X539" s="9"/>
      <c r="Y539" s="9">
        <f t="shared" si="1588"/>
        <v>98832.816862000007</v>
      </c>
      <c r="Z539" s="9">
        <f t="shared" si="1597"/>
        <v>98832.816862000007</v>
      </c>
      <c r="AA539" s="9"/>
      <c r="AB539" s="9"/>
      <c r="AC539" s="9">
        <f t="shared" si="1582"/>
        <v>59153.291270000002</v>
      </c>
      <c r="AD539" s="9"/>
      <c r="AE539" s="9"/>
      <c r="AF539" s="9"/>
      <c r="AG539" s="9">
        <f t="shared" si="1608"/>
        <v>140444</v>
      </c>
      <c r="AH539" s="9">
        <f t="shared" si="1609"/>
        <v>140444</v>
      </c>
      <c r="AI539" s="9"/>
      <c r="AJ539" s="9"/>
      <c r="AK539" s="9">
        <f>VLOOKUP(A539,[2]CTF1516!$A$1:$C$235,3,FALSE)</f>
        <v>71153</v>
      </c>
      <c r="AL539" s="9">
        <f t="shared" si="1610"/>
        <v>71153</v>
      </c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>
        <f>VLOOKUP(A539,[6]COFA!$A$1:$C$327,3,FALSE)</f>
        <v>693.23</v>
      </c>
      <c r="AX539" s="9">
        <f t="shared" si="1583"/>
        <v>693.23</v>
      </c>
      <c r="AY539" s="10">
        <f t="shared" si="1584"/>
        <v>3115130.4555120002</v>
      </c>
      <c r="AZ539" s="10">
        <f t="shared" si="1596"/>
        <v>7011325.8351770006</v>
      </c>
      <c r="BA539" s="26">
        <f>VLOOKUP(A539,[7]Sheet1!$A$1:$P$742,16,FALSE)</f>
        <v>7011325.8351760004</v>
      </c>
      <c r="BB539" s="26" t="b">
        <f t="shared" si="1600"/>
        <v>1</v>
      </c>
      <c r="BC539" s="9"/>
      <c r="BD539" s="9">
        <f t="shared" si="1585"/>
        <v>3896195.3796650004</v>
      </c>
      <c r="BE539" s="9"/>
      <c r="BF539" s="9"/>
      <c r="BG539" s="9"/>
      <c r="BH539" s="9"/>
      <c r="BI539" s="9">
        <f t="shared" si="1586"/>
        <v>3115130.4555120002</v>
      </c>
      <c r="BJ539" s="9"/>
      <c r="BK539" s="9"/>
      <c r="BL539" s="9"/>
    </row>
    <row r="540" spans="1:64" s="11" customFormat="1" x14ac:dyDescent="0.25">
      <c r="A540" s="8" t="s">
        <v>1083</v>
      </c>
      <c r="B540" s="8" t="s">
        <v>1084</v>
      </c>
      <c r="C540" s="8" t="s">
        <v>862</v>
      </c>
      <c r="D540" s="8" t="s">
        <v>862</v>
      </c>
      <c r="E540" s="8"/>
      <c r="F540" s="37">
        <f>VLOOKUP(A540,[1]Sheet1!$A$6:$C$740,3,FALSE)</f>
        <v>3402132.887933</v>
      </c>
      <c r="G540" s="8"/>
      <c r="H540" s="9"/>
      <c r="I540" s="9">
        <f t="shared" si="1578"/>
        <v>1510902.473887</v>
      </c>
      <c r="J540" s="9"/>
      <c r="K540" s="9">
        <f t="shared" si="1587"/>
        <v>57941.905624999999</v>
      </c>
      <c r="L540" s="9">
        <f t="shared" si="1589"/>
        <v>57941.905624999999</v>
      </c>
      <c r="M540" s="9"/>
      <c r="N540" s="9"/>
      <c r="O540" s="9"/>
      <c r="P540" s="9"/>
      <c r="Q540" s="9">
        <f t="shared" si="1579"/>
        <v>38164.17383</v>
      </c>
      <c r="R540" s="9"/>
      <c r="S540" s="9"/>
      <c r="T540" s="10">
        <f t="shared" si="1580"/>
        <v>1607008.5533419999</v>
      </c>
      <c r="U540" s="9"/>
      <c r="V540" s="9"/>
      <c r="W540" s="9">
        <f t="shared" si="1581"/>
        <v>1096652.6905980001</v>
      </c>
      <c r="X540" s="9"/>
      <c r="Y540" s="9">
        <f t="shared" si="1588"/>
        <v>80502.634833000004</v>
      </c>
      <c r="Z540" s="9">
        <f t="shared" si="1597"/>
        <v>80502.634833000004</v>
      </c>
      <c r="AA540" s="9"/>
      <c r="AB540" s="9"/>
      <c r="AC540" s="9">
        <f t="shared" si="1582"/>
        <v>52059.561680999999</v>
      </c>
      <c r="AD540" s="9"/>
      <c r="AE540" s="9"/>
      <c r="AF540" s="9">
        <f>RURAL1516RSG</f>
        <v>25699</v>
      </c>
      <c r="AG540" s="9">
        <f t="shared" si="1608"/>
        <v>112505</v>
      </c>
      <c r="AH540" s="9">
        <f t="shared" si="1609"/>
        <v>112505</v>
      </c>
      <c r="AI540" s="9"/>
      <c r="AJ540" s="9"/>
      <c r="AK540" s="9">
        <f>VLOOKUP(A540,[2]CTF1516!$A$1:$C$235,3,FALSE)</f>
        <v>57214</v>
      </c>
      <c r="AL540" s="9">
        <f t="shared" si="1610"/>
        <v>57214</v>
      </c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>
        <f>VLOOKUP(A540,[6]COFA!$A$1:$C$327,3,FALSE)</f>
        <v>693.23</v>
      </c>
      <c r="AX540" s="9">
        <f t="shared" si="1583"/>
        <v>693.23</v>
      </c>
      <c r="AY540" s="10">
        <f t="shared" si="1584"/>
        <v>1399627.117112</v>
      </c>
      <c r="AZ540" s="10">
        <f t="shared" si="1596"/>
        <v>3006635.6704540001</v>
      </c>
      <c r="BA540" s="26">
        <f>VLOOKUP(A540,[7]Sheet1!$A$1:$P$742,16,FALSE)</f>
        <v>3006635.6704529999</v>
      </c>
      <c r="BB540" s="26" t="b">
        <f t="shared" si="1600"/>
        <v>1</v>
      </c>
      <c r="BC540" s="9"/>
      <c r="BD540" s="9">
        <f t="shared" si="1585"/>
        <v>1607008.5533419999</v>
      </c>
      <c r="BE540" s="9"/>
      <c r="BF540" s="9"/>
      <c r="BG540" s="9"/>
      <c r="BH540" s="9"/>
      <c r="BI540" s="9">
        <f t="shared" si="1586"/>
        <v>1399627.117112</v>
      </c>
      <c r="BJ540" s="9"/>
      <c r="BK540" s="9"/>
      <c r="BL540" s="9"/>
    </row>
    <row r="541" spans="1:64" s="11" customFormat="1" x14ac:dyDescent="0.25">
      <c r="A541" s="8" t="s">
        <v>1085</v>
      </c>
      <c r="B541" s="8" t="s">
        <v>1086</v>
      </c>
      <c r="C541" s="8" t="s">
        <v>862</v>
      </c>
      <c r="D541" s="8" t="s">
        <v>862</v>
      </c>
      <c r="E541" s="8"/>
      <c r="F541" s="37">
        <f>VLOOKUP(A541,[1]Sheet1!$A$6:$C$740,3,FALSE)</f>
        <v>4201523.2567109996</v>
      </c>
      <c r="G541" s="8"/>
      <c r="H541" s="9"/>
      <c r="I541" s="9">
        <f t="shared" si="1578"/>
        <v>2294403.5414880002</v>
      </c>
      <c r="J541" s="9"/>
      <c r="K541" s="9">
        <f t="shared" si="1587"/>
        <v>43545.875204000004</v>
      </c>
      <c r="L541" s="9">
        <f t="shared" si="1589"/>
        <v>43545.875204000004</v>
      </c>
      <c r="M541" s="9"/>
      <c r="N541" s="9"/>
      <c r="O541" s="9"/>
      <c r="P541" s="9"/>
      <c r="Q541" s="9">
        <f t="shared" si="1579"/>
        <v>20753.128850000001</v>
      </c>
      <c r="R541" s="9"/>
      <c r="S541" s="9"/>
      <c r="T541" s="10">
        <f t="shared" si="1580"/>
        <v>2358702.5455420003</v>
      </c>
      <c r="U541" s="9"/>
      <c r="V541" s="9"/>
      <c r="W541" s="9">
        <f t="shared" si="1581"/>
        <v>1665338.3395539999</v>
      </c>
      <c r="X541" s="9"/>
      <c r="Y541" s="9">
        <f t="shared" si="1588"/>
        <v>60501.249522999999</v>
      </c>
      <c r="Z541" s="9">
        <f t="shared" si="1597"/>
        <v>60501.249522999999</v>
      </c>
      <c r="AA541" s="9"/>
      <c r="AB541" s="9"/>
      <c r="AC541" s="9">
        <f t="shared" si="1582"/>
        <v>28309.240919</v>
      </c>
      <c r="AD541" s="9"/>
      <c r="AE541" s="9"/>
      <c r="AF541" s="9"/>
      <c r="AG541" s="9">
        <f t="shared" si="1608"/>
        <v>84399</v>
      </c>
      <c r="AH541" s="9">
        <f t="shared" si="1609"/>
        <v>84399</v>
      </c>
      <c r="AI541" s="9"/>
      <c r="AJ541" s="9"/>
      <c r="AK541" s="9">
        <f>VLOOKUP(A541,[2]CTF1516!$A$1:$C$235,3,FALSE)</f>
        <v>43439</v>
      </c>
      <c r="AL541" s="9">
        <f t="shared" si="1610"/>
        <v>43439</v>
      </c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>
        <f>VLOOKUP(A541,[6]COFA!$A$1:$C$327,3,FALSE)</f>
        <v>693.23</v>
      </c>
      <c r="AX541" s="9">
        <f t="shared" si="1583"/>
        <v>693.23</v>
      </c>
      <c r="AY541" s="10">
        <f t="shared" si="1584"/>
        <v>1882680.059996</v>
      </c>
      <c r="AZ541" s="10">
        <f t="shared" si="1596"/>
        <v>4241382.6055380004</v>
      </c>
      <c r="BA541" s="26">
        <f>VLOOKUP(A541,[7]Sheet1!$A$1:$P$742,16,FALSE)</f>
        <v>4241382.6055370001</v>
      </c>
      <c r="BB541" s="26" t="b">
        <f t="shared" si="1600"/>
        <v>1</v>
      </c>
      <c r="BC541" s="9"/>
      <c r="BD541" s="9">
        <f t="shared" si="1585"/>
        <v>2358702.5455420003</v>
      </c>
      <c r="BE541" s="9"/>
      <c r="BF541" s="9"/>
      <c r="BG541" s="9"/>
      <c r="BH541" s="9"/>
      <c r="BI541" s="9">
        <f t="shared" si="1586"/>
        <v>1882680.059996</v>
      </c>
      <c r="BJ541" s="9"/>
      <c r="BK541" s="9"/>
      <c r="BL541" s="9"/>
    </row>
    <row r="542" spans="1:64" s="11" customFormat="1" x14ac:dyDescent="0.25">
      <c r="A542" s="8" t="s">
        <v>1087</v>
      </c>
      <c r="B542" s="8" t="s">
        <v>1088</v>
      </c>
      <c r="C542" s="8" t="s">
        <v>862</v>
      </c>
      <c r="D542" s="8" t="s">
        <v>862</v>
      </c>
      <c r="E542" s="8"/>
      <c r="F542" s="37">
        <f>VLOOKUP(A542,[1]Sheet1!$A$6:$C$740,3,FALSE)</f>
        <v>2633699.8293650001</v>
      </c>
      <c r="G542" s="8"/>
      <c r="H542" s="9"/>
      <c r="I542" s="9">
        <f t="shared" si="1578"/>
        <v>1140550.9477009999</v>
      </c>
      <c r="J542" s="9"/>
      <c r="K542" s="9">
        <f t="shared" si="1587"/>
        <v>34935.817106000002</v>
      </c>
      <c r="L542" s="9">
        <f t="shared" si="1589"/>
        <v>34935.817106000002</v>
      </c>
      <c r="M542" s="9"/>
      <c r="N542" s="9"/>
      <c r="O542" s="9"/>
      <c r="P542" s="9"/>
      <c r="Q542" s="9">
        <f t="shared" si="1579"/>
        <v>29497.25216</v>
      </c>
      <c r="R542" s="9"/>
      <c r="S542" s="9"/>
      <c r="T542" s="10">
        <f t="shared" si="1580"/>
        <v>1204984.0169669997</v>
      </c>
      <c r="U542" s="9"/>
      <c r="V542" s="9"/>
      <c r="W542" s="9">
        <f t="shared" si="1581"/>
        <v>827841.82776699995</v>
      </c>
      <c r="X542" s="9"/>
      <c r="Y542" s="9">
        <f t="shared" si="1588"/>
        <v>48538.709537000002</v>
      </c>
      <c r="Z542" s="9">
        <f t="shared" si="1597"/>
        <v>48538.709537000002</v>
      </c>
      <c r="AA542" s="9"/>
      <c r="AB542" s="9"/>
      <c r="AC542" s="9">
        <f t="shared" si="1582"/>
        <v>40237.056488000002</v>
      </c>
      <c r="AD542" s="9"/>
      <c r="AE542" s="9"/>
      <c r="AF542" s="9">
        <f>RURAL1516RSG</f>
        <v>34771.058824</v>
      </c>
      <c r="AG542" s="9">
        <f t="shared" si="1608"/>
        <v>68307</v>
      </c>
      <c r="AH542" s="9">
        <f t="shared" si="1609"/>
        <v>68307</v>
      </c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>
        <f>VLOOKUP(A542,[6]COFA!$A$1:$C$327,3,FALSE)</f>
        <v>693.23</v>
      </c>
      <c r="AX542" s="9">
        <f t="shared" si="1583"/>
        <v>693.23</v>
      </c>
      <c r="AY542" s="10">
        <f t="shared" si="1584"/>
        <v>985617.82379199995</v>
      </c>
      <c r="AZ542" s="10">
        <f t="shared" si="1596"/>
        <v>2190601.8407589998</v>
      </c>
      <c r="BA542" s="26">
        <f>VLOOKUP(A542,[7]Sheet1!$A$1:$P$742,16,FALSE)</f>
        <v>2190601.8407600001</v>
      </c>
      <c r="BB542" s="26" t="b">
        <f t="shared" si="1600"/>
        <v>1</v>
      </c>
      <c r="BC542" s="9"/>
      <c r="BD542" s="9">
        <f t="shared" si="1585"/>
        <v>1204984.0169669997</v>
      </c>
      <c r="BE542" s="9"/>
      <c r="BF542" s="9"/>
      <c r="BG542" s="9"/>
      <c r="BH542" s="9"/>
      <c r="BI542" s="9">
        <f t="shared" si="1586"/>
        <v>985617.82379199995</v>
      </c>
      <c r="BJ542" s="9"/>
      <c r="BK542" s="9"/>
      <c r="BL542" s="9"/>
    </row>
    <row r="543" spans="1:64" s="11" customFormat="1" x14ac:dyDescent="0.25">
      <c r="A543" s="8" t="s">
        <v>1089</v>
      </c>
      <c r="B543" s="8" t="s">
        <v>1090</v>
      </c>
      <c r="C543" s="8" t="s">
        <v>862</v>
      </c>
      <c r="D543" s="8" t="s">
        <v>862</v>
      </c>
      <c r="E543" s="8"/>
      <c r="F543" s="37">
        <f>VLOOKUP(A543,[1]Sheet1!$A$6:$C$740,3,FALSE)</f>
        <v>4081620.0215440001</v>
      </c>
      <c r="G543" s="8"/>
      <c r="H543" s="9"/>
      <c r="I543" s="9">
        <f t="shared" si="1578"/>
        <v>2102043.9090669998</v>
      </c>
      <c r="J543" s="9"/>
      <c r="K543" s="9">
        <f t="shared" si="1587"/>
        <v>58773.691029000001</v>
      </c>
      <c r="L543" s="9">
        <f t="shared" si="1589"/>
        <v>58773.691029000001</v>
      </c>
      <c r="M543" s="9"/>
      <c r="N543" s="9"/>
      <c r="O543" s="9"/>
      <c r="P543" s="9"/>
      <c r="Q543" s="9">
        <f t="shared" si="1579"/>
        <v>20753.128850000001</v>
      </c>
      <c r="R543" s="9"/>
      <c r="S543" s="9"/>
      <c r="T543" s="10">
        <f t="shared" si="1580"/>
        <v>2181570.7289459999</v>
      </c>
      <c r="U543" s="9"/>
      <c r="V543" s="9"/>
      <c r="W543" s="9">
        <f t="shared" si="1581"/>
        <v>1525718.667138</v>
      </c>
      <c r="X543" s="9"/>
      <c r="Y543" s="9">
        <f t="shared" si="1588"/>
        <v>81658.290932999997</v>
      </c>
      <c r="Z543" s="9">
        <f t="shared" si="1597"/>
        <v>81658.290932999997</v>
      </c>
      <c r="AA543" s="9"/>
      <c r="AB543" s="9"/>
      <c r="AC543" s="9">
        <f t="shared" si="1582"/>
        <v>28309.240919</v>
      </c>
      <c r="AD543" s="9"/>
      <c r="AE543" s="9"/>
      <c r="AF543" s="9"/>
      <c r="AG543" s="9">
        <f t="shared" si="1608"/>
        <v>113732</v>
      </c>
      <c r="AH543" s="9">
        <f t="shared" si="1609"/>
        <v>113732</v>
      </c>
      <c r="AI543" s="9"/>
      <c r="AJ543" s="9"/>
      <c r="AK543" s="9">
        <f>VLOOKUP(A543,[2]CTF1516!$A$1:$C$235,3,FALSE)</f>
        <v>60188</v>
      </c>
      <c r="AL543" s="9">
        <f t="shared" si="1610"/>
        <v>60188</v>
      </c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>
        <f>VLOOKUP(A543,[6]COFA!$A$1:$C$327,3,FALSE)</f>
        <v>693.23</v>
      </c>
      <c r="AX543" s="9">
        <f t="shared" si="1583"/>
        <v>693.23</v>
      </c>
      <c r="AY543" s="10">
        <f t="shared" si="1584"/>
        <v>1810299.4289899999</v>
      </c>
      <c r="AZ543" s="10">
        <f t="shared" si="1596"/>
        <v>3991870.1579359998</v>
      </c>
      <c r="BA543" s="26">
        <f>VLOOKUP(A543,[7]Sheet1!$A$1:$P$742,16,FALSE)</f>
        <v>3991870.157937</v>
      </c>
      <c r="BB543" s="26" t="b">
        <f t="shared" si="1600"/>
        <v>1</v>
      </c>
      <c r="BC543" s="9"/>
      <c r="BD543" s="9">
        <f t="shared" si="1585"/>
        <v>2181570.7289459999</v>
      </c>
      <c r="BE543" s="9"/>
      <c r="BF543" s="9"/>
      <c r="BG543" s="9"/>
      <c r="BH543" s="9"/>
      <c r="BI543" s="9">
        <f t="shared" si="1586"/>
        <v>1810299.4289899999</v>
      </c>
      <c r="BJ543" s="9"/>
      <c r="BK543" s="9"/>
      <c r="BL543" s="9"/>
    </row>
    <row r="544" spans="1:64" s="11" customFormat="1" x14ac:dyDescent="0.25">
      <c r="A544" s="8" t="s">
        <v>1091</v>
      </c>
      <c r="B544" s="8" t="s">
        <v>1092</v>
      </c>
      <c r="C544" s="8" t="s">
        <v>862</v>
      </c>
      <c r="D544" s="8" t="s">
        <v>862</v>
      </c>
      <c r="E544" s="8"/>
      <c r="F544" s="37">
        <f>VLOOKUP(A544,[1]Sheet1!$A$6:$C$740,3,FALSE)</f>
        <v>2641047.6227000002</v>
      </c>
      <c r="G544" s="8"/>
      <c r="H544" s="9"/>
      <c r="I544" s="9">
        <f t="shared" si="1578"/>
        <v>1341323.862732</v>
      </c>
      <c r="J544" s="9"/>
      <c r="K544" s="9">
        <f t="shared" si="1587"/>
        <v>37720.056873000001</v>
      </c>
      <c r="L544" s="9">
        <f t="shared" si="1589"/>
        <v>37720.056873000001</v>
      </c>
      <c r="M544" s="9"/>
      <c r="N544" s="9"/>
      <c r="O544" s="9"/>
      <c r="P544" s="9"/>
      <c r="Q544" s="9">
        <f t="shared" si="1579"/>
        <v>20753.128850000001</v>
      </c>
      <c r="R544" s="9"/>
      <c r="S544" s="9"/>
      <c r="T544" s="10">
        <f t="shared" si="1580"/>
        <v>1399797.0484549999</v>
      </c>
      <c r="U544" s="9"/>
      <c r="V544" s="9"/>
      <c r="W544" s="9">
        <f t="shared" si="1581"/>
        <v>973568.08162700001</v>
      </c>
      <c r="X544" s="9"/>
      <c r="Y544" s="9">
        <f t="shared" si="1588"/>
        <v>52407.043426999997</v>
      </c>
      <c r="Z544" s="9">
        <f t="shared" si="1597"/>
        <v>52407.043426999997</v>
      </c>
      <c r="AA544" s="9"/>
      <c r="AB544" s="9"/>
      <c r="AC544" s="9">
        <f t="shared" si="1582"/>
        <v>28309.240919</v>
      </c>
      <c r="AD544" s="9"/>
      <c r="AE544" s="9"/>
      <c r="AF544" s="9"/>
      <c r="AG544" s="9">
        <f t="shared" si="1608"/>
        <v>75573</v>
      </c>
      <c r="AH544" s="9">
        <f t="shared" si="1609"/>
        <v>75573</v>
      </c>
      <c r="AI544" s="9"/>
      <c r="AJ544" s="9"/>
      <c r="AK544" s="9">
        <f>VLOOKUP(A544,[2]CTF1516!$A$1:$C$235,3,FALSE)</f>
        <v>37207</v>
      </c>
      <c r="AL544" s="9">
        <f t="shared" si="1610"/>
        <v>37207</v>
      </c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>
        <f>VLOOKUP(A544,[6]COFA!$A$1:$C$327,3,FALSE)</f>
        <v>693.23</v>
      </c>
      <c r="AX544" s="9">
        <f t="shared" si="1583"/>
        <v>693.23</v>
      </c>
      <c r="AY544" s="10">
        <f t="shared" si="1584"/>
        <v>1167757.5959729999</v>
      </c>
      <c r="AZ544" s="10">
        <f t="shared" si="1596"/>
        <v>2567554.6444279999</v>
      </c>
      <c r="BA544" s="26">
        <f>VLOOKUP(A544,[7]Sheet1!$A$1:$P$742,16,FALSE)</f>
        <v>2567554.6444290001</v>
      </c>
      <c r="BB544" s="26" t="b">
        <f t="shared" si="1600"/>
        <v>1</v>
      </c>
      <c r="BC544" s="9"/>
      <c r="BD544" s="9">
        <f t="shared" si="1585"/>
        <v>1399797.0484549999</v>
      </c>
      <c r="BE544" s="9"/>
      <c r="BF544" s="9"/>
      <c r="BG544" s="9"/>
      <c r="BH544" s="9"/>
      <c r="BI544" s="9">
        <f t="shared" si="1586"/>
        <v>1167757.5959729999</v>
      </c>
      <c r="BJ544" s="9"/>
      <c r="BK544" s="9"/>
      <c r="BL544" s="9"/>
    </row>
    <row r="545" spans="1:64" s="11" customFormat="1" x14ac:dyDescent="0.25">
      <c r="A545" s="8" t="s">
        <v>1093</v>
      </c>
      <c r="B545" s="8" t="s">
        <v>1094</v>
      </c>
      <c r="C545" s="8" t="s">
        <v>862</v>
      </c>
      <c r="D545" s="8" t="s">
        <v>862</v>
      </c>
      <c r="E545" s="8"/>
      <c r="F545" s="37">
        <f>VLOOKUP(A545,[1]Sheet1!$A$6:$C$740,3,FALSE)</f>
        <v>6057340.6043140003</v>
      </c>
      <c r="G545" s="8"/>
      <c r="H545" s="9"/>
      <c r="I545" s="9">
        <f t="shared" si="1578"/>
        <v>2385700.4451919999</v>
      </c>
      <c r="J545" s="9"/>
      <c r="K545" s="9">
        <f t="shared" si="1587"/>
        <v>34157.989837000001</v>
      </c>
      <c r="L545" s="9">
        <f t="shared" si="1589"/>
        <v>34157.989837000001</v>
      </c>
      <c r="M545" s="9"/>
      <c r="N545" s="9"/>
      <c r="O545" s="9"/>
      <c r="P545" s="9"/>
      <c r="Q545" s="9">
        <f t="shared" si="1579"/>
        <v>33417.933261999999</v>
      </c>
      <c r="R545" s="9"/>
      <c r="S545" s="9"/>
      <c r="T545" s="10">
        <f t="shared" si="1580"/>
        <v>2453276.3682909999</v>
      </c>
      <c r="U545" s="9"/>
      <c r="V545" s="9"/>
      <c r="W545" s="9">
        <f t="shared" si="1581"/>
        <v>1731604.0296430001</v>
      </c>
      <c r="X545" s="9"/>
      <c r="Y545" s="9">
        <f t="shared" si="1588"/>
        <v>47458.021148</v>
      </c>
      <c r="Z545" s="9">
        <f t="shared" si="1597"/>
        <v>47458.021148</v>
      </c>
      <c r="AA545" s="9"/>
      <c r="AB545" s="9"/>
      <c r="AC545" s="9">
        <f t="shared" si="1582"/>
        <v>45585.238281999998</v>
      </c>
      <c r="AD545" s="9"/>
      <c r="AE545" s="9"/>
      <c r="AF545" s="9">
        <f>RURAL1516RSG</f>
        <v>16313.294118</v>
      </c>
      <c r="AG545" s="9">
        <f t="shared" si="1608"/>
        <v>67365</v>
      </c>
      <c r="AH545" s="9">
        <f t="shared" si="1609"/>
        <v>67365</v>
      </c>
      <c r="AI545" s="9"/>
      <c r="AJ545" s="9"/>
      <c r="AK545" s="9">
        <f>VLOOKUP(A545,[2]CTF1516!$A$1:$C$235,3,FALSE)</f>
        <v>34205</v>
      </c>
      <c r="AL545" s="9">
        <f t="shared" si="1610"/>
        <v>34205</v>
      </c>
      <c r="AM545" s="9">
        <f>VLOOKUP(A545,[8]esg1516!$A$1:$C$20,3,FALSE)</f>
        <v>71863</v>
      </c>
      <c r="AN545" s="9">
        <f t="shared" ref="AN545:AN546" si="1611">AM545</f>
        <v>71863</v>
      </c>
      <c r="AO545" s="9"/>
      <c r="AP545" s="9"/>
      <c r="AQ545" s="9"/>
      <c r="AR545" s="9"/>
      <c r="AS545" s="9"/>
      <c r="AT545" s="9"/>
      <c r="AU545" s="9"/>
      <c r="AV545" s="9"/>
      <c r="AW545" s="9">
        <f>VLOOKUP(A545,[6]COFA!$A$1:$C$327,3,FALSE)</f>
        <v>693.23</v>
      </c>
      <c r="AX545" s="9">
        <f t="shared" si="1583"/>
        <v>693.23</v>
      </c>
      <c r="AY545" s="10">
        <f t="shared" si="1584"/>
        <v>1998773.5190729999</v>
      </c>
      <c r="AZ545" s="10">
        <f t="shared" si="1596"/>
        <v>4452049.8873640001</v>
      </c>
      <c r="BA545" s="26">
        <f>VLOOKUP(A545,[7]Sheet1!$A$1:$P$742,16,FALSE)</f>
        <v>4452049.8873650003</v>
      </c>
      <c r="BB545" s="26" t="b">
        <f t="shared" si="1600"/>
        <v>1</v>
      </c>
      <c r="BC545" s="9"/>
      <c r="BD545" s="9">
        <f t="shared" si="1585"/>
        <v>2453276.3682909999</v>
      </c>
      <c r="BE545" s="9"/>
      <c r="BF545" s="9"/>
      <c r="BG545" s="9"/>
      <c r="BH545" s="9"/>
      <c r="BI545" s="9">
        <f t="shared" si="1586"/>
        <v>1998773.5190729999</v>
      </c>
      <c r="BJ545" s="9"/>
      <c r="BK545" s="9"/>
      <c r="BL545" s="9"/>
    </row>
    <row r="546" spans="1:64" s="11" customFormat="1" x14ac:dyDescent="0.25">
      <c r="A546" s="8" t="s">
        <v>1095</v>
      </c>
      <c r="B546" s="8" t="s">
        <v>1096</v>
      </c>
      <c r="C546" s="8" t="s">
        <v>862</v>
      </c>
      <c r="D546" s="8" t="s">
        <v>862</v>
      </c>
      <c r="E546" s="8"/>
      <c r="F546" s="37">
        <f>VLOOKUP(A546,[1]Sheet1!$A$6:$C$740,3,FALSE)</f>
        <v>13198704.221431</v>
      </c>
      <c r="G546" s="8"/>
      <c r="H546" s="9"/>
      <c r="I546" s="9">
        <f t="shared" si="1578"/>
        <v>5485915.633254</v>
      </c>
      <c r="J546" s="9"/>
      <c r="K546" s="9">
        <f t="shared" si="1587"/>
        <v>55825.501544999999</v>
      </c>
      <c r="L546" s="9">
        <f t="shared" si="1589"/>
        <v>55825.501544999999</v>
      </c>
      <c r="M546" s="9"/>
      <c r="N546" s="9"/>
      <c r="O546" s="9"/>
      <c r="P546" s="9"/>
      <c r="Q546" s="9">
        <f t="shared" si="1579"/>
        <v>41053.424428999999</v>
      </c>
      <c r="R546" s="9"/>
      <c r="S546" s="9"/>
      <c r="T546" s="10">
        <f t="shared" si="1580"/>
        <v>5582794.5592280002</v>
      </c>
      <c r="U546" s="9"/>
      <c r="V546" s="9"/>
      <c r="W546" s="9">
        <f t="shared" si="1581"/>
        <v>3981821.6222290001</v>
      </c>
      <c r="X546" s="9"/>
      <c r="Y546" s="9">
        <f t="shared" si="1588"/>
        <v>77562.170536000005</v>
      </c>
      <c r="Z546" s="9">
        <f t="shared" si="1597"/>
        <v>77562.170536000005</v>
      </c>
      <c r="AA546" s="9"/>
      <c r="AB546" s="9"/>
      <c r="AC546" s="9">
        <f t="shared" si="1582"/>
        <v>56000.774201</v>
      </c>
      <c r="AD546" s="9"/>
      <c r="AE546" s="9"/>
      <c r="AF546" s="9">
        <f>RURAL1516RSG</f>
        <v>127129.176471</v>
      </c>
      <c r="AG546" s="9"/>
      <c r="AH546" s="9"/>
      <c r="AI546" s="9">
        <f t="shared" si="1603"/>
        <v>112933</v>
      </c>
      <c r="AJ546" s="9"/>
      <c r="AK546" s="9"/>
      <c r="AL546" s="9"/>
      <c r="AM546" s="9">
        <f>VLOOKUP(A546,[8]esg1516!$A$1:$C$20,3,FALSE)</f>
        <v>65278</v>
      </c>
      <c r="AN546" s="9">
        <f t="shared" si="1611"/>
        <v>65278</v>
      </c>
      <c r="AO546" s="9"/>
      <c r="AP546" s="9"/>
      <c r="AQ546" s="9"/>
      <c r="AR546" s="9"/>
      <c r="AS546" s="9"/>
      <c r="AT546" s="9"/>
      <c r="AU546" s="9"/>
      <c r="AV546" s="9"/>
      <c r="AW546" s="9">
        <f>VLOOKUP(A546,[6]COFA!$A$1:$C$327,3,FALSE)</f>
        <v>693.23</v>
      </c>
      <c r="AX546" s="9">
        <f t="shared" si="1583"/>
        <v>693.23</v>
      </c>
      <c r="AY546" s="10">
        <f t="shared" si="1584"/>
        <v>4294288.7969660005</v>
      </c>
      <c r="AZ546" s="10">
        <f t="shared" si="1596"/>
        <v>9877083.3561940007</v>
      </c>
      <c r="BA546" s="26">
        <f>VLOOKUP(A546,[7]Sheet1!$A$1:$P$742,16,FALSE)</f>
        <v>9877083.3561940007</v>
      </c>
      <c r="BB546" s="26" t="b">
        <f t="shared" si="1600"/>
        <v>1</v>
      </c>
      <c r="BC546" s="9"/>
      <c r="BD546" s="9">
        <f t="shared" si="1585"/>
        <v>5582794.5592280002</v>
      </c>
      <c r="BE546" s="9"/>
      <c r="BF546" s="9"/>
      <c r="BG546" s="9"/>
      <c r="BH546" s="9"/>
      <c r="BI546" s="9">
        <f t="shared" si="1586"/>
        <v>4294288.7969660005</v>
      </c>
      <c r="BJ546" s="9"/>
      <c r="BK546" s="9"/>
      <c r="BL546" s="9"/>
    </row>
    <row r="547" spans="1:64" s="11" customFormat="1" x14ac:dyDescent="0.25">
      <c r="A547" s="8" t="s">
        <v>1097</v>
      </c>
      <c r="B547" s="8" t="s">
        <v>1098</v>
      </c>
      <c r="C547" s="8" t="s">
        <v>862</v>
      </c>
      <c r="D547" s="8" t="s">
        <v>862</v>
      </c>
      <c r="E547" s="8"/>
      <c r="F547" s="37">
        <f>VLOOKUP(A547,[1]Sheet1!$A$6:$C$740,3,FALSE)</f>
        <v>7151658.0200389996</v>
      </c>
      <c r="G547" s="8"/>
      <c r="H547" s="9"/>
      <c r="I547" s="9">
        <f t="shared" si="1578"/>
        <v>3350600.196372</v>
      </c>
      <c r="J547" s="9"/>
      <c r="K547" s="9">
        <f t="shared" si="1587"/>
        <v>65103.395327999999</v>
      </c>
      <c r="L547" s="9">
        <f t="shared" si="1589"/>
        <v>65103.395327999999</v>
      </c>
      <c r="M547" s="9"/>
      <c r="N547" s="9"/>
      <c r="O547" s="9"/>
      <c r="P547" s="9"/>
      <c r="Q547" s="9">
        <f t="shared" si="1579"/>
        <v>46129.639746000001</v>
      </c>
      <c r="R547" s="9"/>
      <c r="S547" s="9"/>
      <c r="T547" s="10">
        <f t="shared" si="1580"/>
        <v>3461833.2314460003</v>
      </c>
      <c r="U547" s="9"/>
      <c r="V547" s="9"/>
      <c r="W547" s="9">
        <f t="shared" si="1581"/>
        <v>2431953.6065210002</v>
      </c>
      <c r="X547" s="9"/>
      <c r="Y547" s="9">
        <f t="shared" si="1588"/>
        <v>90452.580115000004</v>
      </c>
      <c r="Z547" s="9">
        <f t="shared" si="1597"/>
        <v>90452.580115000004</v>
      </c>
      <c r="AA547" s="9"/>
      <c r="AB547" s="9"/>
      <c r="AC547" s="9">
        <f t="shared" si="1582"/>
        <v>62925.214529999997</v>
      </c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>
        <f>VLOOKUP(A547,[6]COFA!$A$1:$C$327,3,FALSE)</f>
        <v>693.23</v>
      </c>
      <c r="AX547" s="9">
        <f t="shared" si="1583"/>
        <v>693.23</v>
      </c>
      <c r="AY547" s="10">
        <f t="shared" si="1584"/>
        <v>2586024.6311659999</v>
      </c>
      <c r="AZ547" s="10">
        <f t="shared" si="1596"/>
        <v>6047857.8626119997</v>
      </c>
      <c r="BA547" s="26">
        <f>VLOOKUP(A547,[7]Sheet1!$A$1:$P$742,16,FALSE)</f>
        <v>6047857.8626119997</v>
      </c>
      <c r="BB547" s="26" t="b">
        <f t="shared" si="1600"/>
        <v>1</v>
      </c>
      <c r="BC547" s="9"/>
      <c r="BD547" s="9">
        <f t="shared" si="1585"/>
        <v>3461833.2314460003</v>
      </c>
      <c r="BE547" s="9"/>
      <c r="BF547" s="9"/>
      <c r="BG547" s="9"/>
      <c r="BH547" s="9"/>
      <c r="BI547" s="9">
        <f t="shared" si="1586"/>
        <v>2586024.6311659999</v>
      </c>
      <c r="BJ547" s="9"/>
      <c r="BK547" s="9"/>
      <c r="BL547" s="9"/>
    </row>
    <row r="548" spans="1:64" s="11" customFormat="1" x14ac:dyDescent="0.25">
      <c r="A548" s="8" t="s">
        <v>1099</v>
      </c>
      <c r="B548" s="8" t="s">
        <v>1100</v>
      </c>
      <c r="C548" s="8" t="s">
        <v>862</v>
      </c>
      <c r="D548" s="8" t="s">
        <v>862</v>
      </c>
      <c r="E548" s="8"/>
      <c r="F548" s="37">
        <f>VLOOKUP(A548,[1]Sheet1!$A$6:$C$740,3,FALSE)</f>
        <v>6055632.3335739998</v>
      </c>
      <c r="G548" s="8"/>
      <c r="H548" s="9"/>
      <c r="I548" s="9">
        <f t="shared" si="1578"/>
        <v>2740673.6761360001</v>
      </c>
      <c r="J548" s="9"/>
      <c r="K548" s="9">
        <f t="shared" si="1587"/>
        <v>53013.867647999999</v>
      </c>
      <c r="L548" s="9">
        <f t="shared" si="1589"/>
        <v>53013.867647999999</v>
      </c>
      <c r="M548" s="9"/>
      <c r="N548" s="9"/>
      <c r="O548" s="9"/>
      <c r="P548" s="9"/>
      <c r="Q548" s="9">
        <f t="shared" si="1579"/>
        <v>32386.087695999999</v>
      </c>
      <c r="R548" s="9"/>
      <c r="S548" s="9"/>
      <c r="T548" s="10">
        <f t="shared" si="1580"/>
        <v>2826073.63148</v>
      </c>
      <c r="U548" s="9"/>
      <c r="V548" s="9"/>
      <c r="W548" s="9">
        <f t="shared" si="1581"/>
        <v>1989252.921966</v>
      </c>
      <c r="X548" s="9"/>
      <c r="Y548" s="9">
        <f t="shared" si="1588"/>
        <v>73655.776115000001</v>
      </c>
      <c r="Z548" s="9">
        <f t="shared" si="1597"/>
        <v>73655.776115000001</v>
      </c>
      <c r="AA548" s="9"/>
      <c r="AB548" s="9"/>
      <c r="AC548" s="9">
        <f t="shared" si="1582"/>
        <v>44177.702824</v>
      </c>
      <c r="AD548" s="9"/>
      <c r="AE548" s="9"/>
      <c r="AF548" s="9">
        <f>RURAL1516RSG</f>
        <v>68796.294118000005</v>
      </c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>
        <f>VLOOKUP(A548,[6]COFA!$A$1:$C$327,3,FALSE)</f>
        <v>693.23</v>
      </c>
      <c r="AX548" s="9">
        <f t="shared" si="1583"/>
        <v>693.23</v>
      </c>
      <c r="AY548" s="10">
        <f t="shared" si="1584"/>
        <v>2107779.630905</v>
      </c>
      <c r="AZ548" s="10">
        <f t="shared" si="1596"/>
        <v>4933853.2623849995</v>
      </c>
      <c r="BA548" s="26">
        <f>VLOOKUP(A548,[7]Sheet1!$A$1:$P$742,16,FALSE)</f>
        <v>4933853.2623849995</v>
      </c>
      <c r="BB548" s="26" t="b">
        <f t="shared" si="1600"/>
        <v>1</v>
      </c>
      <c r="BC548" s="9"/>
      <c r="BD548" s="9">
        <f t="shared" si="1585"/>
        <v>2826073.63148</v>
      </c>
      <c r="BE548" s="9"/>
      <c r="BF548" s="9"/>
      <c r="BG548" s="9"/>
      <c r="BH548" s="9"/>
      <c r="BI548" s="9">
        <f t="shared" si="1586"/>
        <v>2107779.630905</v>
      </c>
      <c r="BJ548" s="9"/>
      <c r="BK548" s="9"/>
      <c r="BL548" s="9"/>
    </row>
    <row r="549" spans="1:64" s="11" customFormat="1" x14ac:dyDescent="0.25">
      <c r="A549" s="8" t="s">
        <v>1101</v>
      </c>
      <c r="B549" s="8" t="s">
        <v>1102</v>
      </c>
      <c r="C549" s="8" t="s">
        <v>862</v>
      </c>
      <c r="D549" s="8" t="s">
        <v>862</v>
      </c>
      <c r="E549" s="8"/>
      <c r="F549" s="37">
        <f>VLOOKUP(A549,[1]Sheet1!$A$6:$C$740,3,FALSE)</f>
        <v>7313351.4836200001</v>
      </c>
      <c r="G549" s="8"/>
      <c r="H549" s="9"/>
      <c r="I549" s="9">
        <f t="shared" si="1578"/>
        <v>2955924.6685259999</v>
      </c>
      <c r="J549" s="9"/>
      <c r="K549" s="9">
        <f t="shared" si="1587"/>
        <v>48347.319094999999</v>
      </c>
      <c r="L549" s="9">
        <f t="shared" si="1589"/>
        <v>48347.319094999999</v>
      </c>
      <c r="M549" s="9"/>
      <c r="N549" s="9"/>
      <c r="O549" s="9"/>
      <c r="P549" s="9"/>
      <c r="Q549" s="9">
        <f t="shared" si="1579"/>
        <v>32386.087695999999</v>
      </c>
      <c r="R549" s="9"/>
      <c r="S549" s="9"/>
      <c r="T549" s="10">
        <f t="shared" si="1580"/>
        <v>3036658.075317</v>
      </c>
      <c r="U549" s="9"/>
      <c r="V549" s="9"/>
      <c r="W549" s="9">
        <f t="shared" si="1581"/>
        <v>2145487.7445570002</v>
      </c>
      <c r="X549" s="9"/>
      <c r="Y549" s="9">
        <f t="shared" si="1588"/>
        <v>67172.222458000004</v>
      </c>
      <c r="Z549" s="9">
        <f t="shared" si="1597"/>
        <v>67172.222458000004</v>
      </c>
      <c r="AA549" s="9"/>
      <c r="AB549" s="9"/>
      <c r="AC549" s="9">
        <f t="shared" si="1582"/>
        <v>44177.702824</v>
      </c>
      <c r="AD549" s="9"/>
      <c r="AE549" s="9"/>
      <c r="AF549" s="9">
        <f>RURAL1516RSG</f>
        <v>30462.058824</v>
      </c>
      <c r="AG549" s="9">
        <f t="shared" ref="AG549:AG555" si="1612">CTFREEZE21516RSG</f>
        <v>93745</v>
      </c>
      <c r="AH549" s="9">
        <f t="shared" ref="AH549:AH555" si="1613">AG549</f>
        <v>93745</v>
      </c>
      <c r="AI549" s="9"/>
      <c r="AJ549" s="9"/>
      <c r="AK549" s="9">
        <f>VLOOKUP(A549,[2]CTF1516!$A$1:$C$235,3,FALSE)</f>
        <v>47369</v>
      </c>
      <c r="AL549" s="9">
        <f t="shared" ref="AL549:AL555" si="1614">AK549</f>
        <v>47369</v>
      </c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>
        <f>VLOOKUP(A549,[6]COFA!$A$1:$C$327,3,FALSE)</f>
        <v>693.23</v>
      </c>
      <c r="AX549" s="9">
        <f t="shared" si="1583"/>
        <v>693.23</v>
      </c>
      <c r="AY549" s="10">
        <f t="shared" si="1584"/>
        <v>2398644.8998389998</v>
      </c>
      <c r="AZ549" s="10">
        <f t="shared" si="1596"/>
        <v>5435302.9751559999</v>
      </c>
      <c r="BA549" s="26">
        <f>VLOOKUP(A549,[7]Sheet1!$A$1:$P$742,16,FALSE)</f>
        <v>5435302.9751549996</v>
      </c>
      <c r="BB549" s="26" t="b">
        <f t="shared" si="1600"/>
        <v>1</v>
      </c>
      <c r="BC549" s="9"/>
      <c r="BD549" s="9">
        <f t="shared" si="1585"/>
        <v>3036658.075317</v>
      </c>
      <c r="BE549" s="9"/>
      <c r="BF549" s="9"/>
      <c r="BG549" s="9"/>
      <c r="BH549" s="9"/>
      <c r="BI549" s="9">
        <f t="shared" si="1586"/>
        <v>2398644.8998389998</v>
      </c>
      <c r="BJ549" s="9"/>
      <c r="BK549" s="9"/>
      <c r="BL549" s="9"/>
    </row>
    <row r="550" spans="1:64" s="11" customFormat="1" x14ac:dyDescent="0.25">
      <c r="A550" s="8" t="s">
        <v>1103</v>
      </c>
      <c r="B550" s="8" t="s">
        <v>1104</v>
      </c>
      <c r="C550" s="8" t="s">
        <v>862</v>
      </c>
      <c r="D550" s="8" t="s">
        <v>862</v>
      </c>
      <c r="E550" s="8"/>
      <c r="F550" s="37">
        <f>VLOOKUP(A550,[1]Sheet1!$A$6:$C$740,3,FALSE)</f>
        <v>7106917.058189</v>
      </c>
      <c r="G550" s="8"/>
      <c r="H550" s="9"/>
      <c r="I550" s="9">
        <f t="shared" si="1578"/>
        <v>3221057.4289890002</v>
      </c>
      <c r="J550" s="9"/>
      <c r="K550" s="9">
        <f t="shared" si="1587"/>
        <v>65291.418676000001</v>
      </c>
      <c r="L550" s="9">
        <f t="shared" si="1589"/>
        <v>65291.418676000001</v>
      </c>
      <c r="M550" s="9"/>
      <c r="N550" s="9"/>
      <c r="O550" s="9"/>
      <c r="P550" s="9"/>
      <c r="Q550" s="9">
        <f t="shared" si="1579"/>
        <v>43942.259964999997</v>
      </c>
      <c r="R550" s="9"/>
      <c r="S550" s="9"/>
      <c r="T550" s="10">
        <f t="shared" si="1580"/>
        <v>3330291.1076300004</v>
      </c>
      <c r="U550" s="9"/>
      <c r="V550" s="9"/>
      <c r="W550" s="9">
        <f t="shared" si="1581"/>
        <v>2337928.064268</v>
      </c>
      <c r="X550" s="9"/>
      <c r="Y550" s="9">
        <f t="shared" si="1588"/>
        <v>90713.813754000003</v>
      </c>
      <c r="Z550" s="9">
        <f t="shared" si="1597"/>
        <v>90713.813754000003</v>
      </c>
      <c r="AA550" s="9"/>
      <c r="AB550" s="9"/>
      <c r="AC550" s="9">
        <f t="shared" si="1582"/>
        <v>59941.420536999998</v>
      </c>
      <c r="AD550" s="9"/>
      <c r="AE550" s="9"/>
      <c r="AF550" s="9">
        <f>RURAL1516RSG</f>
        <v>56376.235293999998</v>
      </c>
      <c r="AG550" s="9">
        <f t="shared" si="1612"/>
        <v>67241</v>
      </c>
      <c r="AH550" s="9">
        <f t="shared" si="1613"/>
        <v>67241</v>
      </c>
      <c r="AI550" s="9"/>
      <c r="AJ550" s="9"/>
      <c r="AK550" s="9">
        <f>VLOOKUP(A550,[2]CTF1516!$A$1:$C$235,3,FALSE)</f>
        <v>68829</v>
      </c>
      <c r="AL550" s="9">
        <f t="shared" si="1614"/>
        <v>68829</v>
      </c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>
        <f>VLOOKUP(A550,[6]COFA!$A$1:$C$327,3,FALSE)</f>
        <v>693.23</v>
      </c>
      <c r="AX550" s="9">
        <f t="shared" si="1583"/>
        <v>693.23</v>
      </c>
      <c r="AY550" s="10">
        <f t="shared" si="1584"/>
        <v>2625346.5285590002</v>
      </c>
      <c r="AZ550" s="10">
        <f t="shared" si="1596"/>
        <v>5955637.6361890007</v>
      </c>
      <c r="BA550" s="26">
        <f>VLOOKUP(A550,[7]Sheet1!$A$1:$P$742,16,FALSE)</f>
        <v>5955637.6361889997</v>
      </c>
      <c r="BB550" s="26" t="b">
        <f t="shared" si="1600"/>
        <v>1</v>
      </c>
      <c r="BC550" s="9"/>
      <c r="BD550" s="9">
        <f t="shared" si="1585"/>
        <v>3330291.1076300004</v>
      </c>
      <c r="BE550" s="9"/>
      <c r="BF550" s="9"/>
      <c r="BG550" s="9"/>
      <c r="BH550" s="9"/>
      <c r="BI550" s="9">
        <f t="shared" si="1586"/>
        <v>2625346.5285590002</v>
      </c>
      <c r="BJ550" s="9"/>
      <c r="BK550" s="9"/>
      <c r="BL550" s="9"/>
    </row>
    <row r="551" spans="1:64" s="11" customFormat="1" x14ac:dyDescent="0.25">
      <c r="A551" s="8" t="s">
        <v>1105</v>
      </c>
      <c r="B551" s="8" t="s">
        <v>1106</v>
      </c>
      <c r="C551" s="8" t="s">
        <v>862</v>
      </c>
      <c r="D551" s="8" t="s">
        <v>862</v>
      </c>
      <c r="E551" s="8"/>
      <c r="F551" s="37">
        <f>VLOOKUP(A551,[1]Sheet1!$A$6:$C$740,3,FALSE)</f>
        <v>6276723.0111140003</v>
      </c>
      <c r="G551" s="8"/>
      <c r="H551" s="9"/>
      <c r="I551" s="9">
        <f t="shared" si="1578"/>
        <v>2657062.620774</v>
      </c>
      <c r="J551" s="9"/>
      <c r="K551" s="9">
        <f t="shared" si="1587"/>
        <v>59786.443717000002</v>
      </c>
      <c r="L551" s="9">
        <f t="shared" si="1589"/>
        <v>59786.443717000002</v>
      </c>
      <c r="M551" s="9"/>
      <c r="N551" s="9"/>
      <c r="O551" s="9"/>
      <c r="P551" s="9"/>
      <c r="Q551" s="9">
        <f t="shared" si="1579"/>
        <v>26608.001561000001</v>
      </c>
      <c r="R551" s="9"/>
      <c r="S551" s="9"/>
      <c r="T551" s="10">
        <f t="shared" si="1580"/>
        <v>2743457.066052</v>
      </c>
      <c r="U551" s="9"/>
      <c r="V551" s="9"/>
      <c r="W551" s="9">
        <f t="shared" si="1581"/>
        <v>1928565.8224269999</v>
      </c>
      <c r="X551" s="9"/>
      <c r="Y551" s="9">
        <f t="shared" si="1588"/>
        <v>83065.377202000003</v>
      </c>
      <c r="Z551" s="9">
        <f t="shared" si="1597"/>
        <v>83065.377202000003</v>
      </c>
      <c r="AA551" s="9"/>
      <c r="AB551" s="9"/>
      <c r="AC551" s="9">
        <f t="shared" si="1582"/>
        <v>36295.843967000001</v>
      </c>
      <c r="AD551" s="9"/>
      <c r="AE551" s="9"/>
      <c r="AF551" s="9">
        <f>RURAL1516RSG</f>
        <v>90751.588235000003</v>
      </c>
      <c r="AG551" s="9">
        <f t="shared" si="1612"/>
        <v>59462</v>
      </c>
      <c r="AH551" s="9">
        <f t="shared" si="1613"/>
        <v>59462</v>
      </c>
      <c r="AI551" s="9"/>
      <c r="AJ551" s="9"/>
      <c r="AK551" s="9">
        <f>VLOOKUP(A551,[2]CTF1516!$A$1:$C$235,3,FALSE)</f>
        <v>60875</v>
      </c>
      <c r="AL551" s="9">
        <f t="shared" si="1614"/>
        <v>60875</v>
      </c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>
        <f>VLOOKUP(A551,[6]COFA!$A$1:$C$327,3,FALSE)</f>
        <v>693.23</v>
      </c>
      <c r="AX551" s="9">
        <f t="shared" si="1583"/>
        <v>693.23</v>
      </c>
      <c r="AY551" s="10">
        <f t="shared" si="1584"/>
        <v>2168957.2735959999</v>
      </c>
      <c r="AZ551" s="10">
        <f t="shared" si="1596"/>
        <v>4912414.339648</v>
      </c>
      <c r="BA551" s="26">
        <f>VLOOKUP(A551,[7]Sheet1!$A$1:$P$742,16,FALSE)</f>
        <v>4912414.339648</v>
      </c>
      <c r="BB551" s="26" t="b">
        <f t="shared" si="1600"/>
        <v>1</v>
      </c>
      <c r="BC551" s="9"/>
      <c r="BD551" s="9">
        <f t="shared" si="1585"/>
        <v>2743457.066052</v>
      </c>
      <c r="BE551" s="9"/>
      <c r="BF551" s="9"/>
      <c r="BG551" s="9"/>
      <c r="BH551" s="9"/>
      <c r="BI551" s="9">
        <f t="shared" si="1586"/>
        <v>2168957.2735959999</v>
      </c>
      <c r="BJ551" s="9"/>
      <c r="BK551" s="9"/>
      <c r="BL551" s="9"/>
    </row>
    <row r="552" spans="1:64" s="11" customFormat="1" x14ac:dyDescent="0.25">
      <c r="A552" s="8" t="s">
        <v>1107</v>
      </c>
      <c r="B552" s="8" t="s">
        <v>1108</v>
      </c>
      <c r="C552" s="8" t="s">
        <v>862</v>
      </c>
      <c r="D552" s="8" t="s">
        <v>862</v>
      </c>
      <c r="E552" s="8"/>
      <c r="F552" s="37">
        <f>VLOOKUP(A552,[1]Sheet1!$A$6:$C$740,3,FALSE)</f>
        <v>7665068.5585200004</v>
      </c>
      <c r="G552" s="8"/>
      <c r="H552" s="9"/>
      <c r="I552" s="9">
        <f t="shared" si="1578"/>
        <v>3504769.7365899999</v>
      </c>
      <c r="J552" s="9"/>
      <c r="K552" s="9">
        <f t="shared" si="1587"/>
        <v>30484.686031000001</v>
      </c>
      <c r="L552" s="9">
        <f t="shared" si="1589"/>
        <v>30484.686031000001</v>
      </c>
      <c r="M552" s="9"/>
      <c r="N552" s="9"/>
      <c r="O552" s="9"/>
      <c r="P552" s="9"/>
      <c r="Q552" s="9">
        <f t="shared" si="1579"/>
        <v>58387.682831999999</v>
      </c>
      <c r="R552" s="9"/>
      <c r="S552" s="9"/>
      <c r="T552" s="10">
        <f t="shared" si="1580"/>
        <v>3593642.1054529999</v>
      </c>
      <c r="U552" s="9"/>
      <c r="V552" s="9"/>
      <c r="W552" s="9">
        <f t="shared" si="1581"/>
        <v>2543853.9071760001</v>
      </c>
      <c r="X552" s="9"/>
      <c r="Y552" s="9">
        <f t="shared" si="1588"/>
        <v>42354.450048999999</v>
      </c>
      <c r="Z552" s="9">
        <f t="shared" si="1597"/>
        <v>42354.450048999999</v>
      </c>
      <c r="AA552" s="9"/>
      <c r="AB552" s="9"/>
      <c r="AC552" s="9">
        <f t="shared" si="1582"/>
        <v>79646.350770999998</v>
      </c>
      <c r="AD552" s="9"/>
      <c r="AE552" s="9"/>
      <c r="AF552" s="9">
        <f>RURAL1516RSG</f>
        <v>90405.117647000006</v>
      </c>
      <c r="AG552" s="9">
        <f t="shared" si="1612"/>
        <v>30719</v>
      </c>
      <c r="AH552" s="9">
        <f t="shared" si="1613"/>
        <v>30719</v>
      </c>
      <c r="AI552" s="9"/>
      <c r="AJ552" s="9"/>
      <c r="AK552" s="9">
        <f>VLOOKUP(A552,[2]CTF1516!$A$1:$C$235,3,FALSE)</f>
        <v>31663</v>
      </c>
      <c r="AL552" s="9">
        <f t="shared" si="1614"/>
        <v>31663</v>
      </c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>
        <f>VLOOKUP(A552,[6]COFA!$A$1:$C$327,3,FALSE)</f>
        <v>693.23</v>
      </c>
      <c r="AX552" s="9">
        <f t="shared" si="1583"/>
        <v>693.23</v>
      </c>
      <c r="AY552" s="10">
        <f t="shared" si="1584"/>
        <v>2728929.9379960001</v>
      </c>
      <c r="AZ552" s="10">
        <f t="shared" si="1596"/>
        <v>6322572.0434489995</v>
      </c>
      <c r="BA552" s="26">
        <f>VLOOKUP(A552,[7]Sheet1!$A$1:$P$742,16,FALSE)</f>
        <v>6322572.0434499998</v>
      </c>
      <c r="BB552" s="26" t="b">
        <f t="shared" si="1600"/>
        <v>1</v>
      </c>
      <c r="BC552" s="9"/>
      <c r="BD552" s="9">
        <f t="shared" si="1585"/>
        <v>3593642.1054529999</v>
      </c>
      <c r="BE552" s="9"/>
      <c r="BF552" s="9"/>
      <c r="BG552" s="9"/>
      <c r="BH552" s="9"/>
      <c r="BI552" s="9">
        <f t="shared" si="1586"/>
        <v>2728929.9379960001</v>
      </c>
      <c r="BJ552" s="9"/>
      <c r="BK552" s="9"/>
      <c r="BL552" s="9"/>
    </row>
    <row r="553" spans="1:64" s="11" customFormat="1" x14ac:dyDescent="0.25">
      <c r="A553" s="8" t="s">
        <v>1109</v>
      </c>
      <c r="B553" s="8" t="s">
        <v>1110</v>
      </c>
      <c r="C553" s="8" t="s">
        <v>862</v>
      </c>
      <c r="D553" s="8" t="s">
        <v>862</v>
      </c>
      <c r="E553" s="8"/>
      <c r="F553" s="37">
        <f>VLOOKUP(A553,[1]Sheet1!$A$6:$C$740,3,FALSE)</f>
        <v>4788487.9470199998</v>
      </c>
      <c r="G553" s="8"/>
      <c r="H553" s="9"/>
      <c r="I553" s="9">
        <f t="shared" si="1578"/>
        <v>2509550.1719209999</v>
      </c>
      <c r="J553" s="9"/>
      <c r="K553" s="9">
        <f t="shared" si="1587"/>
        <v>53523.564491999998</v>
      </c>
      <c r="L553" s="9">
        <f t="shared" si="1589"/>
        <v>53523.564491999998</v>
      </c>
      <c r="M553" s="9"/>
      <c r="N553" s="9"/>
      <c r="O553" s="9"/>
      <c r="P553" s="9"/>
      <c r="Q553" s="9">
        <f t="shared" si="1579"/>
        <v>46831.510563000003</v>
      </c>
      <c r="R553" s="9"/>
      <c r="S553" s="9"/>
      <c r="T553" s="10">
        <f t="shared" si="1580"/>
        <v>2609905.2469759998</v>
      </c>
      <c r="U553" s="9"/>
      <c r="V553" s="9"/>
      <c r="W553" s="9">
        <f t="shared" si="1581"/>
        <v>1821497.413495</v>
      </c>
      <c r="X553" s="9"/>
      <c r="Y553" s="9">
        <f t="shared" si="1588"/>
        <v>74363.932646999994</v>
      </c>
      <c r="Z553" s="9">
        <f t="shared" si="1597"/>
        <v>74363.932646999994</v>
      </c>
      <c r="AA553" s="9"/>
      <c r="AB553" s="9"/>
      <c r="AC553" s="9">
        <f t="shared" si="1582"/>
        <v>63882.633057999999</v>
      </c>
      <c r="AD553" s="9"/>
      <c r="AE553" s="9"/>
      <c r="AF553" s="9"/>
      <c r="AG553" s="9">
        <f t="shared" si="1612"/>
        <v>105889</v>
      </c>
      <c r="AH553" s="9">
        <f t="shared" si="1613"/>
        <v>105889</v>
      </c>
      <c r="AI553" s="9"/>
      <c r="AJ553" s="9"/>
      <c r="AK553" s="9">
        <f>VLOOKUP(A553,[2]CTF1516!$A$1:$C$235,3,FALSE)</f>
        <v>52885</v>
      </c>
      <c r="AL553" s="9">
        <f t="shared" si="1614"/>
        <v>52885</v>
      </c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>
        <f>VLOOKUP(A553,[6]COFA!$A$1:$C$327,3,FALSE)</f>
        <v>693.23</v>
      </c>
      <c r="AX553" s="9">
        <f t="shared" si="1583"/>
        <v>693.23</v>
      </c>
      <c r="AY553" s="10">
        <f t="shared" si="1584"/>
        <v>2119211.2091999999</v>
      </c>
      <c r="AZ553" s="10">
        <f t="shared" si="1596"/>
        <v>4729116.4561759997</v>
      </c>
      <c r="BA553" s="26">
        <f>VLOOKUP(A553,[7]Sheet1!$A$1:$P$742,16,FALSE)</f>
        <v>4729116.4561759997</v>
      </c>
      <c r="BB553" s="26" t="b">
        <f t="shared" si="1600"/>
        <v>1</v>
      </c>
      <c r="BC553" s="9"/>
      <c r="BD553" s="9">
        <f t="shared" si="1585"/>
        <v>2609905.2469759998</v>
      </c>
      <c r="BE553" s="9"/>
      <c r="BF553" s="9"/>
      <c r="BG553" s="9"/>
      <c r="BH553" s="9"/>
      <c r="BI553" s="9">
        <f t="shared" si="1586"/>
        <v>2119211.2091999999</v>
      </c>
      <c r="BJ553" s="9"/>
      <c r="BK553" s="9"/>
      <c r="BL553" s="9"/>
    </row>
    <row r="554" spans="1:64" s="11" customFormat="1" x14ac:dyDescent="0.25">
      <c r="A554" s="8" t="s">
        <v>1111</v>
      </c>
      <c r="B554" s="8" t="s">
        <v>1112</v>
      </c>
      <c r="C554" s="8" t="s">
        <v>862</v>
      </c>
      <c r="D554" s="8" t="s">
        <v>862</v>
      </c>
      <c r="E554" s="8"/>
      <c r="F554" s="37">
        <f>VLOOKUP(A554,[1]Sheet1!$A$6:$C$740,3,FALSE)</f>
        <v>6962669.0305779995</v>
      </c>
      <c r="G554" s="8"/>
      <c r="H554" s="9"/>
      <c r="I554" s="9">
        <f t="shared" si="1578"/>
        <v>3408529.6921310001</v>
      </c>
      <c r="J554" s="9"/>
      <c r="K554" s="9">
        <f t="shared" si="1587"/>
        <v>47851.319315000001</v>
      </c>
      <c r="L554" s="9">
        <f t="shared" si="1589"/>
        <v>47851.319315000001</v>
      </c>
      <c r="M554" s="9"/>
      <c r="N554" s="9"/>
      <c r="O554" s="9"/>
      <c r="P554" s="9"/>
      <c r="Q554" s="9">
        <f t="shared" si="1579"/>
        <v>29497.25216</v>
      </c>
      <c r="R554" s="9"/>
      <c r="S554" s="9"/>
      <c r="T554" s="10">
        <f t="shared" si="1580"/>
        <v>3485878.2636060002</v>
      </c>
      <c r="U554" s="9"/>
      <c r="V554" s="9"/>
      <c r="W554" s="9">
        <f t="shared" si="1581"/>
        <v>2474000.3557230001</v>
      </c>
      <c r="X554" s="9"/>
      <c r="Y554" s="9">
        <f t="shared" si="1588"/>
        <v>66483.096191000004</v>
      </c>
      <c r="Z554" s="9">
        <f t="shared" si="1597"/>
        <v>66483.096191000004</v>
      </c>
      <c r="AA554" s="9"/>
      <c r="AB554" s="9"/>
      <c r="AC554" s="9">
        <f t="shared" si="1582"/>
        <v>40237.056488000002</v>
      </c>
      <c r="AD554" s="9"/>
      <c r="AE554" s="9"/>
      <c r="AF554" s="9"/>
      <c r="AG554" s="9">
        <f t="shared" si="1612"/>
        <v>93602</v>
      </c>
      <c r="AH554" s="9">
        <f t="shared" si="1613"/>
        <v>93602</v>
      </c>
      <c r="AI554" s="9">
        <f t="shared" si="1603"/>
        <v>1864318</v>
      </c>
      <c r="AJ554" s="9"/>
      <c r="AK554" s="9">
        <f>VLOOKUP(A554,[2]CTF1516!$A$1:$C$235,3,FALSE)</f>
        <v>47457</v>
      </c>
      <c r="AL554" s="9">
        <f t="shared" si="1614"/>
        <v>47457</v>
      </c>
      <c r="AM554" s="9">
        <f>VLOOKUP(A554,[8]esg1516!$A$1:$C$20,3,FALSE)</f>
        <v>62321</v>
      </c>
      <c r="AN554" s="9">
        <f>AM554</f>
        <v>62321</v>
      </c>
      <c r="AO554" s="9"/>
      <c r="AP554" s="9"/>
      <c r="AQ554" s="9"/>
      <c r="AR554" s="9"/>
      <c r="AS554" s="9"/>
      <c r="AT554" s="9"/>
      <c r="AU554" s="9"/>
      <c r="AV554" s="9"/>
      <c r="AW554" s="9">
        <f>VLOOKUP(A554,[6]COFA!$A$1:$C$327,3,FALSE)</f>
        <v>693.23</v>
      </c>
      <c r="AX554" s="9">
        <f t="shared" si="1583"/>
        <v>693.23</v>
      </c>
      <c r="AY554" s="10">
        <f t="shared" si="1584"/>
        <v>4649111.7384020006</v>
      </c>
      <c r="AZ554" s="10">
        <f t="shared" si="1596"/>
        <v>8134990.0020080004</v>
      </c>
      <c r="BA554" s="26">
        <f>VLOOKUP(A554,[7]Sheet1!$A$1:$P$742,16,FALSE)</f>
        <v>8134990.0020080004</v>
      </c>
      <c r="BB554" s="26" t="b">
        <f t="shared" si="1600"/>
        <v>1</v>
      </c>
      <c r="BC554" s="9"/>
      <c r="BD554" s="9">
        <f t="shared" si="1585"/>
        <v>3485878.2636060002</v>
      </c>
      <c r="BE554" s="9"/>
      <c r="BF554" s="9"/>
      <c r="BG554" s="9"/>
      <c r="BH554" s="9"/>
      <c r="BI554" s="9">
        <f t="shared" si="1586"/>
        <v>4649111.7384020006</v>
      </c>
      <c r="BJ554" s="9"/>
      <c r="BK554" s="9"/>
      <c r="BL554" s="9"/>
    </row>
    <row r="555" spans="1:64" s="11" customFormat="1" x14ac:dyDescent="0.25">
      <c r="A555" s="8" t="s">
        <v>1113</v>
      </c>
      <c r="B555" s="8" t="s">
        <v>1114</v>
      </c>
      <c r="C555" s="8" t="s">
        <v>862</v>
      </c>
      <c r="D555" s="8" t="s">
        <v>862</v>
      </c>
      <c r="E555" s="8"/>
      <c r="F555" s="37">
        <f>VLOOKUP(A555,[1]Sheet1!$A$6:$C$740,3,FALSE)</f>
        <v>6515738.1667020004</v>
      </c>
      <c r="G555" s="8"/>
      <c r="H555" s="9"/>
      <c r="I555" s="9">
        <f t="shared" si="1578"/>
        <v>2818148.8122629998</v>
      </c>
      <c r="J555" s="9"/>
      <c r="K555" s="9">
        <f t="shared" si="1587"/>
        <v>59409.566896999997</v>
      </c>
      <c r="L555" s="9">
        <f t="shared" si="1589"/>
        <v>59409.566896999997</v>
      </c>
      <c r="M555" s="9"/>
      <c r="N555" s="9"/>
      <c r="O555" s="9"/>
      <c r="P555" s="9"/>
      <c r="Q555" s="9">
        <f t="shared" si="1579"/>
        <v>49720.346099000002</v>
      </c>
      <c r="R555" s="9"/>
      <c r="S555" s="9"/>
      <c r="T555" s="10">
        <f t="shared" si="1580"/>
        <v>2927278.725259</v>
      </c>
      <c r="U555" s="9"/>
      <c r="V555" s="9"/>
      <c r="W555" s="9">
        <f t="shared" si="1581"/>
        <v>2045486.4102</v>
      </c>
      <c r="X555" s="9"/>
      <c r="Y555" s="9">
        <f t="shared" si="1588"/>
        <v>82541.756573999999</v>
      </c>
      <c r="Z555" s="9">
        <f t="shared" si="1597"/>
        <v>82541.756573999999</v>
      </c>
      <c r="AA555" s="9"/>
      <c r="AB555" s="9"/>
      <c r="AC555" s="9">
        <f t="shared" si="1582"/>
        <v>67823.279393999997</v>
      </c>
      <c r="AD555" s="9"/>
      <c r="AE555" s="9"/>
      <c r="AF555" s="9">
        <f>RURAL1516RSG</f>
        <v>92573.294118000005</v>
      </c>
      <c r="AG555" s="9">
        <f t="shared" si="1612"/>
        <v>115508</v>
      </c>
      <c r="AH555" s="9">
        <f t="shared" si="1613"/>
        <v>115508</v>
      </c>
      <c r="AI555" s="9"/>
      <c r="AJ555" s="9"/>
      <c r="AK555" s="9">
        <f>VLOOKUP(A555,[2]CTF1516!$A$1:$C$235,3,FALSE)</f>
        <v>58070</v>
      </c>
      <c r="AL555" s="9">
        <f t="shared" si="1614"/>
        <v>58070</v>
      </c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>
        <f>VLOOKUP(A555,[6]COFA!$A$1:$C$327,3,FALSE)</f>
        <v>693.23</v>
      </c>
      <c r="AX555" s="9">
        <f t="shared" si="1583"/>
        <v>693.23</v>
      </c>
      <c r="AY555" s="10">
        <f t="shared" si="1584"/>
        <v>2370122.6761679999</v>
      </c>
      <c r="AZ555" s="10">
        <f t="shared" si="1596"/>
        <v>5297401.4014269998</v>
      </c>
      <c r="BA555" s="26">
        <f>VLOOKUP(A555,[7]Sheet1!$A$1:$P$742,16,FALSE)</f>
        <v>5297401.4014269998</v>
      </c>
      <c r="BB555" s="26" t="b">
        <f t="shared" si="1600"/>
        <v>1</v>
      </c>
      <c r="BC555" s="9"/>
      <c r="BD555" s="9">
        <f t="shared" si="1585"/>
        <v>2927278.725259</v>
      </c>
      <c r="BE555" s="9"/>
      <c r="BF555" s="9"/>
      <c r="BG555" s="9"/>
      <c r="BH555" s="9"/>
      <c r="BI555" s="9">
        <f t="shared" si="1586"/>
        <v>2370122.6761679999</v>
      </c>
      <c r="BJ555" s="9"/>
      <c r="BK555" s="9"/>
      <c r="BL555" s="9"/>
    </row>
    <row r="556" spans="1:64" s="11" customFormat="1" x14ac:dyDescent="0.25">
      <c r="A556" s="8" t="s">
        <v>1115</v>
      </c>
      <c r="B556" s="8" t="s">
        <v>1116</v>
      </c>
      <c r="C556" s="8" t="s">
        <v>862</v>
      </c>
      <c r="D556" s="8" t="s">
        <v>862</v>
      </c>
      <c r="E556" s="8"/>
      <c r="F556" s="37">
        <f>VLOOKUP(A556,[1]Sheet1!$A$6:$C$740,3,FALSE)</f>
        <v>10587767.229010001</v>
      </c>
      <c r="G556" s="8"/>
      <c r="H556" s="9"/>
      <c r="I556" s="9">
        <f t="shared" si="1578"/>
        <v>5198715.1368490001</v>
      </c>
      <c r="J556" s="9"/>
      <c r="K556" s="9">
        <f t="shared" si="1587"/>
        <v>95545.329914000002</v>
      </c>
      <c r="L556" s="9">
        <f t="shared" si="1589"/>
        <v>95545.329914000002</v>
      </c>
      <c r="M556" s="9"/>
      <c r="N556" s="9"/>
      <c r="O556" s="9"/>
      <c r="P556" s="9"/>
      <c r="Q556" s="9">
        <f t="shared" si="1579"/>
        <v>139280.88871500001</v>
      </c>
      <c r="R556" s="9"/>
      <c r="S556" s="9"/>
      <c r="T556" s="10">
        <f t="shared" si="1580"/>
        <v>5433541.3554779999</v>
      </c>
      <c r="U556" s="9"/>
      <c r="V556" s="9"/>
      <c r="W556" s="9">
        <f t="shared" si="1581"/>
        <v>3773363.9602910001</v>
      </c>
      <c r="X556" s="9"/>
      <c r="Y556" s="9">
        <f t="shared" si="1588"/>
        <v>132747.63266999999</v>
      </c>
      <c r="Z556" s="9">
        <f t="shared" si="1597"/>
        <v>132747.63266999999</v>
      </c>
      <c r="AA556" s="9"/>
      <c r="AB556" s="9"/>
      <c r="AC556" s="9">
        <f t="shared" si="1582"/>
        <v>189992.37476499999</v>
      </c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>
        <f>VLOOKUP(A556,[6]COFA!$A$1:$C$327,3,FALSE)</f>
        <v>693.23</v>
      </c>
      <c r="AX556" s="9">
        <f t="shared" si="1583"/>
        <v>693.23</v>
      </c>
      <c r="AY556" s="10">
        <f t="shared" si="1584"/>
        <v>4096797.1977260001</v>
      </c>
      <c r="AZ556" s="10">
        <f t="shared" si="1596"/>
        <v>9530338.553204</v>
      </c>
      <c r="BA556" s="26">
        <f>VLOOKUP(A556,[7]Sheet1!$A$1:$P$742,16,FALSE)</f>
        <v>9530338.5532029998</v>
      </c>
      <c r="BB556" s="26" t="b">
        <f t="shared" si="1600"/>
        <v>1</v>
      </c>
      <c r="BC556" s="9"/>
      <c r="BD556" s="9">
        <f t="shared" si="1585"/>
        <v>5433541.3554779999</v>
      </c>
      <c r="BE556" s="9"/>
      <c r="BF556" s="9"/>
      <c r="BG556" s="9"/>
      <c r="BH556" s="9"/>
      <c r="BI556" s="9">
        <f t="shared" si="1586"/>
        <v>4096797.1977260001</v>
      </c>
      <c r="BJ556" s="9"/>
      <c r="BK556" s="9"/>
      <c r="BL556" s="9"/>
    </row>
    <row r="557" spans="1:64" s="11" customFormat="1" x14ac:dyDescent="0.25">
      <c r="A557" s="8" t="s">
        <v>1117</v>
      </c>
      <c r="B557" s="8" t="s">
        <v>1118</v>
      </c>
      <c r="C557" s="8" t="s">
        <v>862</v>
      </c>
      <c r="D557" s="8" t="s">
        <v>862</v>
      </c>
      <c r="E557" s="8"/>
      <c r="F557" s="37">
        <f>VLOOKUP(A557,[1]Sheet1!$A$6:$C$740,3,FALSE)</f>
        <v>5576137.4031349998</v>
      </c>
      <c r="G557" s="8"/>
      <c r="H557" s="9"/>
      <c r="I557" s="9">
        <f t="shared" ref="I557:I620" si="1615">LTFUND1516BL</f>
        <v>2688541.50453</v>
      </c>
      <c r="J557" s="9"/>
      <c r="K557" s="9">
        <f t="shared" si="1587"/>
        <v>63042.194571</v>
      </c>
      <c r="L557" s="9">
        <f t="shared" si="1589"/>
        <v>63042.194571</v>
      </c>
      <c r="M557" s="9"/>
      <c r="N557" s="9"/>
      <c r="O557" s="9"/>
      <c r="P557" s="9"/>
      <c r="Q557" s="9">
        <f t="shared" ref="Q557:Q620" si="1616">HPF1516BL</f>
        <v>81500.027369999996</v>
      </c>
      <c r="R557" s="9"/>
      <c r="S557" s="9"/>
      <c r="T557" s="10">
        <f t="shared" ref="T557:T620" si="1617">SUM(H557:J557)+L557+SUM(M557:S557)</f>
        <v>2833083.7264709999</v>
      </c>
      <c r="U557" s="9"/>
      <c r="V557" s="9"/>
      <c r="W557" s="9">
        <f t="shared" ref="W557:W620" si="1618">LTFUND1516RSG</f>
        <v>1951414.022867</v>
      </c>
      <c r="X557" s="9"/>
      <c r="Y557" s="9">
        <f t="shared" si="1588"/>
        <v>87588.813552000007</v>
      </c>
      <c r="Z557" s="9">
        <f t="shared" si="1597"/>
        <v>87588.813552000007</v>
      </c>
      <c r="AA557" s="9"/>
      <c r="AB557" s="9"/>
      <c r="AC557" s="9">
        <f t="shared" ref="AC557:AC620" si="1619">HPF1516RSG</f>
        <v>111173.786198</v>
      </c>
      <c r="AD557" s="9"/>
      <c r="AE557" s="9"/>
      <c r="AF557" s="9">
        <f>RURAL1516RSG</f>
        <v>54576.411764999997</v>
      </c>
      <c r="AG557" s="9">
        <f>CTFREEZE21516RSG</f>
        <v>125506</v>
      </c>
      <c r="AH557" s="9">
        <f t="shared" ref="AH557:AH559" si="1620">AG557</f>
        <v>125506</v>
      </c>
      <c r="AI557" s="9"/>
      <c r="AJ557" s="9"/>
      <c r="AK557" s="9">
        <f>VLOOKUP(A557,[2]CTF1516!$A$1:$C$235,3,FALSE)</f>
        <v>63422</v>
      </c>
      <c r="AL557" s="9">
        <f t="shared" ref="AL557:AL559" si="1621">AK557</f>
        <v>63422</v>
      </c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>
        <f>VLOOKUP(A557,[6]COFA!$A$1:$C$327,3,FALSE)</f>
        <v>693.23</v>
      </c>
      <c r="AX557" s="9">
        <f t="shared" ref="AX557:AX620" si="1622">AW557</f>
        <v>693.23</v>
      </c>
      <c r="AY557" s="10">
        <f t="shared" ref="AY557:AY620" si="1623">SUM(U557:X557)+Z557+SUM(AA557:AE557)+AH557+SUM(AI557:AJ557)+AL557+AN557+AP557+AR557+AT557+AV557+AX557</f>
        <v>2339797.8526170002</v>
      </c>
      <c r="AZ557" s="10">
        <f t="shared" si="1596"/>
        <v>5172881.5790880006</v>
      </c>
      <c r="BA557" s="26">
        <f>VLOOKUP(A557,[7]Sheet1!$A$1:$P$742,16,FALSE)</f>
        <v>5172881.5790879996</v>
      </c>
      <c r="BB557" s="26" t="b">
        <f t="shared" si="1600"/>
        <v>1</v>
      </c>
      <c r="BC557" s="9"/>
      <c r="BD557" s="9">
        <f t="shared" ref="BD557:BD620" si="1624">I557+L557+Q557</f>
        <v>2833083.7264709999</v>
      </c>
      <c r="BE557" s="9"/>
      <c r="BF557" s="9"/>
      <c r="BG557" s="9"/>
      <c r="BH557" s="9"/>
      <c r="BI557" s="9">
        <f t="shared" ref="BI557:BI620" si="1625">W557+Z557+AC557+AH557+AI557+AL557+AN557+AX557</f>
        <v>2339797.8526170002</v>
      </c>
      <c r="BJ557" s="9"/>
      <c r="BK557" s="9"/>
      <c r="BL557" s="9"/>
    </row>
    <row r="558" spans="1:64" s="11" customFormat="1" x14ac:dyDescent="0.25">
      <c r="A558" s="8" t="s">
        <v>1119</v>
      </c>
      <c r="B558" s="8" t="s">
        <v>1120</v>
      </c>
      <c r="C558" s="8" t="s">
        <v>862</v>
      </c>
      <c r="D558" s="8" t="s">
        <v>862</v>
      </c>
      <c r="E558" s="8"/>
      <c r="F558" s="37">
        <f>VLOOKUP(A558,[1]Sheet1!$A$6:$C$740,3,FALSE)</f>
        <v>11791129.584079999</v>
      </c>
      <c r="G558" s="8"/>
      <c r="H558" s="9"/>
      <c r="I558" s="9">
        <f t="shared" si="1615"/>
        <v>4865988.8143100003</v>
      </c>
      <c r="J558" s="9"/>
      <c r="K558" s="9">
        <f t="shared" si="1587"/>
        <v>65347.037061000003</v>
      </c>
      <c r="L558" s="9">
        <f t="shared" si="1589"/>
        <v>65347.037061000003</v>
      </c>
      <c r="M558" s="9"/>
      <c r="N558" s="9"/>
      <c r="O558" s="9"/>
      <c r="P558" s="9"/>
      <c r="Q558" s="9">
        <f t="shared" si="1616"/>
        <v>52609.596698000001</v>
      </c>
      <c r="R558" s="9"/>
      <c r="S558" s="9"/>
      <c r="T558" s="10">
        <f t="shared" si="1617"/>
        <v>4983945.4480690006</v>
      </c>
      <c r="U558" s="9"/>
      <c r="V558" s="9"/>
      <c r="W558" s="9">
        <f t="shared" si="1618"/>
        <v>3531862.4582739999</v>
      </c>
      <c r="X558" s="9"/>
      <c r="Y558" s="9">
        <f t="shared" si="1588"/>
        <v>90791.088164000001</v>
      </c>
      <c r="Z558" s="9">
        <f t="shared" si="1597"/>
        <v>90791.088164000001</v>
      </c>
      <c r="AA558" s="9"/>
      <c r="AB558" s="9"/>
      <c r="AC558" s="9">
        <f t="shared" si="1619"/>
        <v>71764.491915000006</v>
      </c>
      <c r="AD558" s="9"/>
      <c r="AE558" s="9"/>
      <c r="AF558" s="9">
        <f>RURAL1516RSG</f>
        <v>88567</v>
      </c>
      <c r="AG558" s="9">
        <f>CTFREEZE21516RSG</f>
        <v>130094</v>
      </c>
      <c r="AH558" s="9">
        <f t="shared" si="1620"/>
        <v>130094</v>
      </c>
      <c r="AI558" s="9"/>
      <c r="AJ558" s="9"/>
      <c r="AK558" s="9">
        <f>VLOOKUP(A558,[2]CTF1516!$A$1:$C$235,3,FALSE)</f>
        <v>65500</v>
      </c>
      <c r="AL558" s="9">
        <f t="shared" si="1621"/>
        <v>65500</v>
      </c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>
        <f>VLOOKUP(A558,[6]COFA!$A$1:$C$327,3,FALSE)</f>
        <v>693.23</v>
      </c>
      <c r="AX558" s="9">
        <f t="shared" si="1622"/>
        <v>693.23</v>
      </c>
      <c r="AY558" s="10">
        <f t="shared" si="1623"/>
        <v>3890705.2683529998</v>
      </c>
      <c r="AZ558" s="10">
        <f t="shared" si="1596"/>
        <v>8874650.7164220009</v>
      </c>
      <c r="BA558" s="26">
        <f>VLOOKUP(A558,[7]Sheet1!$A$1:$P$742,16,FALSE)</f>
        <v>8874650.7164210007</v>
      </c>
      <c r="BB558" s="26" t="b">
        <f t="shared" si="1600"/>
        <v>1</v>
      </c>
      <c r="BC558" s="9"/>
      <c r="BD558" s="9">
        <f t="shared" si="1624"/>
        <v>4983945.4480690006</v>
      </c>
      <c r="BE558" s="9"/>
      <c r="BF558" s="9"/>
      <c r="BG558" s="9"/>
      <c r="BH558" s="9"/>
      <c r="BI558" s="9">
        <f t="shared" si="1625"/>
        <v>3890705.2683529998</v>
      </c>
      <c r="BJ558" s="9"/>
      <c r="BK558" s="9"/>
      <c r="BL558" s="9"/>
    </row>
    <row r="559" spans="1:64" s="11" customFormat="1" x14ac:dyDescent="0.25">
      <c r="A559" s="8" t="s">
        <v>1121</v>
      </c>
      <c r="B559" s="8" t="s">
        <v>1122</v>
      </c>
      <c r="C559" s="8" t="s">
        <v>862</v>
      </c>
      <c r="D559" s="8" t="s">
        <v>862</v>
      </c>
      <c r="E559" s="8"/>
      <c r="F559" s="37">
        <f>VLOOKUP(A559,[1]Sheet1!$A$6:$C$740,3,FALSE)</f>
        <v>4053212.904114</v>
      </c>
      <c r="G559" s="8"/>
      <c r="H559" s="9"/>
      <c r="I559" s="9">
        <f t="shared" si="1615"/>
        <v>1855698.939695</v>
      </c>
      <c r="J559" s="9"/>
      <c r="K559" s="9">
        <f t="shared" si="1587"/>
        <v>33992.379868999997</v>
      </c>
      <c r="L559" s="9">
        <f t="shared" si="1589"/>
        <v>33992.379868999997</v>
      </c>
      <c r="M559" s="9"/>
      <c r="N559" s="9"/>
      <c r="O559" s="9"/>
      <c r="P559" s="9"/>
      <c r="Q559" s="9">
        <f t="shared" si="1616"/>
        <v>29497.25216</v>
      </c>
      <c r="R559" s="9"/>
      <c r="S559" s="9"/>
      <c r="T559" s="10">
        <f t="shared" si="1617"/>
        <v>1919188.5717239999</v>
      </c>
      <c r="U559" s="9"/>
      <c r="V559" s="9"/>
      <c r="W559" s="9">
        <f t="shared" si="1618"/>
        <v>1346915.0195520001</v>
      </c>
      <c r="X559" s="9"/>
      <c r="Y559" s="9">
        <f t="shared" si="1588"/>
        <v>47227.927943000002</v>
      </c>
      <c r="Z559" s="9">
        <f t="shared" si="1597"/>
        <v>47227.927943000002</v>
      </c>
      <c r="AA559" s="9"/>
      <c r="AB559" s="9"/>
      <c r="AC559" s="9">
        <f t="shared" si="1619"/>
        <v>40237.056488000002</v>
      </c>
      <c r="AD559" s="9"/>
      <c r="AE559" s="9"/>
      <c r="AF559" s="9"/>
      <c r="AG559" s="9">
        <f>CTFREEZE21516RSG</f>
        <v>68224</v>
      </c>
      <c r="AH559" s="9">
        <f t="shared" si="1620"/>
        <v>68224</v>
      </c>
      <c r="AI559" s="9"/>
      <c r="AJ559" s="9"/>
      <c r="AK559" s="9">
        <f>VLOOKUP(A559,[2]CTF1516!$A$1:$C$235,3,FALSE)</f>
        <v>35202</v>
      </c>
      <c r="AL559" s="9">
        <f t="shared" si="1621"/>
        <v>35202</v>
      </c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>
        <f>VLOOKUP(A559,[6]COFA!$A$1:$C$327,3,FALSE)</f>
        <v>693.23</v>
      </c>
      <c r="AX559" s="9">
        <f t="shared" si="1622"/>
        <v>693.23</v>
      </c>
      <c r="AY559" s="10">
        <f t="shared" si="1623"/>
        <v>1538499.2339830003</v>
      </c>
      <c r="AZ559" s="10">
        <f t="shared" si="1596"/>
        <v>3457687.8057070002</v>
      </c>
      <c r="BA559" s="26">
        <f>VLOOKUP(A559,[7]Sheet1!$A$1:$P$742,16,FALSE)</f>
        <v>3457687.805706</v>
      </c>
      <c r="BB559" s="26" t="b">
        <f t="shared" si="1600"/>
        <v>1</v>
      </c>
      <c r="BC559" s="9"/>
      <c r="BD559" s="9">
        <f t="shared" si="1624"/>
        <v>1919188.5717239999</v>
      </c>
      <c r="BE559" s="9"/>
      <c r="BF559" s="9"/>
      <c r="BG559" s="9"/>
      <c r="BH559" s="9"/>
      <c r="BI559" s="9">
        <f t="shared" si="1625"/>
        <v>1538499.2339830003</v>
      </c>
      <c r="BJ559" s="9"/>
      <c r="BK559" s="9"/>
      <c r="BL559" s="9"/>
    </row>
    <row r="560" spans="1:64" s="11" customFormat="1" x14ac:dyDescent="0.25">
      <c r="A560" s="8" t="s">
        <v>1123</v>
      </c>
      <c r="B560" s="8" t="s">
        <v>1124</v>
      </c>
      <c r="C560" s="8" t="s">
        <v>862</v>
      </c>
      <c r="D560" s="8" t="s">
        <v>862</v>
      </c>
      <c r="E560" s="8"/>
      <c r="F560" s="37">
        <f>VLOOKUP(A560,[1]Sheet1!$A$6:$C$740,3,FALSE)</f>
        <v>3931284.5171190002</v>
      </c>
      <c r="G560" s="8"/>
      <c r="H560" s="9"/>
      <c r="I560" s="9">
        <f t="shared" si="1615"/>
        <v>1858334.0264369999</v>
      </c>
      <c r="J560" s="9"/>
      <c r="K560" s="9">
        <f t="shared" si="1587"/>
        <v>41314.913851999998</v>
      </c>
      <c r="L560" s="9">
        <f t="shared" si="1589"/>
        <v>41314.913851999998</v>
      </c>
      <c r="M560" s="9"/>
      <c r="N560" s="9"/>
      <c r="O560" s="9"/>
      <c r="P560" s="9"/>
      <c r="Q560" s="9">
        <f t="shared" si="1616"/>
        <v>22563.631810999999</v>
      </c>
      <c r="R560" s="9"/>
      <c r="S560" s="9"/>
      <c r="T560" s="10">
        <f t="shared" si="1617"/>
        <v>1922212.5720999998</v>
      </c>
      <c r="U560" s="9"/>
      <c r="V560" s="9"/>
      <c r="W560" s="9">
        <f t="shared" si="1618"/>
        <v>1348827.6347050001</v>
      </c>
      <c r="X560" s="9"/>
      <c r="Y560" s="9">
        <f t="shared" si="1588"/>
        <v>57401.623008000002</v>
      </c>
      <c r="Z560" s="9">
        <f t="shared" si="1597"/>
        <v>57401.623008000002</v>
      </c>
      <c r="AA560" s="9"/>
      <c r="AB560" s="9"/>
      <c r="AC560" s="9">
        <f t="shared" si="1619"/>
        <v>30778.939096999999</v>
      </c>
      <c r="AD560" s="9"/>
      <c r="AE560" s="9"/>
      <c r="AF560" s="9">
        <f>RURAL1516RSG</f>
        <v>35529.647059000003</v>
      </c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>
        <f>VLOOKUP(A560,[6]COFA!$A$1:$C$327,3,FALSE)</f>
        <v>693.23</v>
      </c>
      <c r="AX560" s="9">
        <f t="shared" si="1622"/>
        <v>693.23</v>
      </c>
      <c r="AY560" s="10">
        <f t="shared" si="1623"/>
        <v>1437701.4268100001</v>
      </c>
      <c r="AZ560" s="10">
        <f t="shared" si="1596"/>
        <v>3359913.9989099996</v>
      </c>
      <c r="BA560" s="26">
        <f>VLOOKUP(A560,[7]Sheet1!$A$1:$P$742,16,FALSE)</f>
        <v>3359913.9989100001</v>
      </c>
      <c r="BB560" s="26" t="b">
        <f t="shared" si="1600"/>
        <v>1</v>
      </c>
      <c r="BC560" s="9"/>
      <c r="BD560" s="9">
        <f t="shared" si="1624"/>
        <v>1922212.5720999998</v>
      </c>
      <c r="BE560" s="9"/>
      <c r="BF560" s="9"/>
      <c r="BG560" s="9"/>
      <c r="BH560" s="9"/>
      <c r="BI560" s="9">
        <f t="shared" si="1625"/>
        <v>1437701.4268100001</v>
      </c>
      <c r="BJ560" s="9"/>
      <c r="BK560" s="9"/>
      <c r="BL560" s="9"/>
    </row>
    <row r="561" spans="1:64" s="11" customFormat="1" x14ac:dyDescent="0.25">
      <c r="A561" s="8" t="s">
        <v>1125</v>
      </c>
      <c r="B561" s="8" t="s">
        <v>1126</v>
      </c>
      <c r="C561" s="8" t="s">
        <v>862</v>
      </c>
      <c r="D561" s="8" t="s">
        <v>862</v>
      </c>
      <c r="E561" s="8"/>
      <c r="F561" s="37">
        <f>VLOOKUP(A561,[1]Sheet1!$A$6:$C$740,3,FALSE)</f>
        <v>4131247.4655129998</v>
      </c>
      <c r="G561" s="8"/>
      <c r="H561" s="9"/>
      <c r="I561" s="9">
        <f t="shared" si="1615"/>
        <v>2128727.1245980002</v>
      </c>
      <c r="J561" s="9"/>
      <c r="K561" s="9">
        <f t="shared" ref="K561:K624" si="1626">CTFREEZE11516BL</f>
        <v>37810.540515000001</v>
      </c>
      <c r="L561" s="9">
        <f t="shared" si="1589"/>
        <v>37810.540515000001</v>
      </c>
      <c r="M561" s="9"/>
      <c r="N561" s="9"/>
      <c r="O561" s="9"/>
      <c r="P561" s="9"/>
      <c r="Q561" s="9">
        <f t="shared" si="1616"/>
        <v>20753.128850000001</v>
      </c>
      <c r="R561" s="9"/>
      <c r="S561" s="9"/>
      <c r="T561" s="10">
        <f t="shared" si="1617"/>
        <v>2187290.7939630002</v>
      </c>
      <c r="U561" s="9"/>
      <c r="V561" s="9"/>
      <c r="W561" s="9">
        <f t="shared" si="1618"/>
        <v>1545086.045649</v>
      </c>
      <c r="X561" s="9"/>
      <c r="Y561" s="9">
        <f t="shared" ref="Y561:Y624" si="1627">CTFREEZE11516RSG</f>
        <v>52532.758512</v>
      </c>
      <c r="Z561" s="9">
        <f t="shared" si="1597"/>
        <v>52532.758512</v>
      </c>
      <c r="AA561" s="9"/>
      <c r="AB561" s="9"/>
      <c r="AC561" s="9">
        <f t="shared" si="1619"/>
        <v>28309.240919</v>
      </c>
      <c r="AD561" s="9"/>
      <c r="AE561" s="9"/>
      <c r="AF561" s="9">
        <f>RURAL1516RSG</f>
        <v>6448</v>
      </c>
      <c r="AG561" s="9">
        <f t="shared" ref="AG561:AG567" si="1628">CTFREEZE21516RSG</f>
        <v>77087</v>
      </c>
      <c r="AH561" s="9">
        <f t="shared" ref="AH561:AH567" si="1629">AG561</f>
        <v>77087</v>
      </c>
      <c r="AI561" s="9"/>
      <c r="AJ561" s="9"/>
      <c r="AK561" s="9">
        <f>VLOOKUP(A561,[2]CTF1516!$A$1:$C$235,3,FALSE)</f>
        <v>39622</v>
      </c>
      <c r="AL561" s="9">
        <f t="shared" ref="AL561:AL570" si="1630">AK561</f>
        <v>39622</v>
      </c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>
        <f>VLOOKUP(A561,[6]COFA!$A$1:$C$327,3,FALSE)</f>
        <v>693.23</v>
      </c>
      <c r="AX561" s="9">
        <f t="shared" si="1622"/>
        <v>693.23</v>
      </c>
      <c r="AY561" s="10">
        <f t="shared" si="1623"/>
        <v>1743330.2750800001</v>
      </c>
      <c r="AZ561" s="10">
        <f t="shared" si="1596"/>
        <v>3930621.0690430002</v>
      </c>
      <c r="BA561" s="26">
        <f>VLOOKUP(A561,[7]Sheet1!$A$1:$P$742,16,FALSE)</f>
        <v>3930621.0690430002</v>
      </c>
      <c r="BB561" s="26" t="b">
        <f t="shared" si="1600"/>
        <v>1</v>
      </c>
      <c r="BC561" s="9"/>
      <c r="BD561" s="9">
        <f t="shared" si="1624"/>
        <v>2187290.7939630002</v>
      </c>
      <c r="BE561" s="9"/>
      <c r="BF561" s="9"/>
      <c r="BG561" s="9"/>
      <c r="BH561" s="9"/>
      <c r="BI561" s="9">
        <f t="shared" si="1625"/>
        <v>1743330.2750800001</v>
      </c>
      <c r="BJ561" s="9"/>
      <c r="BK561" s="9"/>
      <c r="BL561" s="9"/>
    </row>
    <row r="562" spans="1:64" s="11" customFormat="1" x14ac:dyDescent="0.25">
      <c r="A562" s="8" t="s">
        <v>1127</v>
      </c>
      <c r="B562" s="8" t="s">
        <v>1128</v>
      </c>
      <c r="C562" s="8" t="s">
        <v>862</v>
      </c>
      <c r="D562" s="8" t="s">
        <v>862</v>
      </c>
      <c r="E562" s="8"/>
      <c r="F562" s="37">
        <f>VLOOKUP(A562,[1]Sheet1!$A$6:$C$740,3,FALSE)</f>
        <v>4931438.8661820004</v>
      </c>
      <c r="G562" s="8"/>
      <c r="H562" s="9"/>
      <c r="I562" s="9">
        <f t="shared" si="1615"/>
        <v>2178016.4420340001</v>
      </c>
      <c r="J562" s="9"/>
      <c r="K562" s="9">
        <f t="shared" si="1626"/>
        <v>66292.134548999995</v>
      </c>
      <c r="L562" s="9">
        <f t="shared" si="1589"/>
        <v>66292.134548999995</v>
      </c>
      <c r="M562" s="9"/>
      <c r="N562" s="9"/>
      <c r="O562" s="9"/>
      <c r="P562" s="9"/>
      <c r="Q562" s="9">
        <f t="shared" si="1616"/>
        <v>46831.510563000003</v>
      </c>
      <c r="R562" s="9"/>
      <c r="S562" s="9"/>
      <c r="T562" s="10">
        <f t="shared" si="1617"/>
        <v>2291140.087146</v>
      </c>
      <c r="U562" s="9"/>
      <c r="V562" s="9"/>
      <c r="W562" s="9">
        <f t="shared" si="1618"/>
        <v>1580861.526541</v>
      </c>
      <c r="X562" s="9"/>
      <c r="Y562" s="9">
        <f t="shared" si="1627"/>
        <v>92104.176456999994</v>
      </c>
      <c r="Z562" s="9">
        <f t="shared" si="1597"/>
        <v>92104.176456999994</v>
      </c>
      <c r="AA562" s="9"/>
      <c r="AB562" s="9"/>
      <c r="AC562" s="9">
        <f t="shared" si="1619"/>
        <v>63882.633057999999</v>
      </c>
      <c r="AD562" s="9"/>
      <c r="AE562" s="9"/>
      <c r="AF562" s="9"/>
      <c r="AG562" s="9">
        <f t="shared" si="1628"/>
        <v>130106</v>
      </c>
      <c r="AH562" s="9">
        <f t="shared" si="1629"/>
        <v>130106</v>
      </c>
      <c r="AI562" s="9"/>
      <c r="AJ562" s="9"/>
      <c r="AK562" s="9">
        <f>VLOOKUP(A562,[2]CTF1516!$A$1:$C$235,3,FALSE)</f>
        <v>66903</v>
      </c>
      <c r="AL562" s="9">
        <f t="shared" si="1630"/>
        <v>66903</v>
      </c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>
        <f>VLOOKUP(A562,[6]COFA!$A$1:$C$327,3,FALSE)</f>
        <v>693.23</v>
      </c>
      <c r="AX562" s="9">
        <f t="shared" si="1622"/>
        <v>693.23</v>
      </c>
      <c r="AY562" s="10">
        <f t="shared" si="1623"/>
        <v>1934550.5660559998</v>
      </c>
      <c r="AZ562" s="10">
        <f t="shared" si="1596"/>
        <v>4225690.6532020001</v>
      </c>
      <c r="BA562" s="26">
        <f>VLOOKUP(A562,[7]Sheet1!$A$1:$P$742,16,FALSE)</f>
        <v>4225690.6532030003</v>
      </c>
      <c r="BB562" s="26" t="b">
        <f t="shared" si="1600"/>
        <v>1</v>
      </c>
      <c r="BC562" s="9"/>
      <c r="BD562" s="9">
        <f t="shared" si="1624"/>
        <v>2291140.087146</v>
      </c>
      <c r="BE562" s="9"/>
      <c r="BF562" s="9"/>
      <c r="BG562" s="9"/>
      <c r="BH562" s="9"/>
      <c r="BI562" s="9">
        <f t="shared" si="1625"/>
        <v>1934550.5660559998</v>
      </c>
      <c r="BJ562" s="9"/>
      <c r="BK562" s="9"/>
      <c r="BL562" s="9"/>
    </row>
    <row r="563" spans="1:64" s="11" customFormat="1" x14ac:dyDescent="0.25">
      <c r="A563" s="8" t="s">
        <v>1129</v>
      </c>
      <c r="B563" s="8" t="s">
        <v>1130</v>
      </c>
      <c r="C563" s="8" t="s">
        <v>862</v>
      </c>
      <c r="D563" s="8" t="s">
        <v>862</v>
      </c>
      <c r="E563" s="8"/>
      <c r="F563" s="37">
        <f>VLOOKUP(A563,[1]Sheet1!$A$6:$C$740,3,FALSE)</f>
        <v>13458490.551495001</v>
      </c>
      <c r="G563" s="8"/>
      <c r="H563" s="9"/>
      <c r="I563" s="9">
        <f t="shared" si="1615"/>
        <v>5979323.748044</v>
      </c>
      <c r="J563" s="9"/>
      <c r="K563" s="9">
        <f t="shared" si="1626"/>
        <v>145535.05162499999</v>
      </c>
      <c r="L563" s="9">
        <f t="shared" ref="L563:L626" si="1631">K563</f>
        <v>145535.05162499999</v>
      </c>
      <c r="M563" s="9"/>
      <c r="N563" s="9"/>
      <c r="O563" s="9"/>
      <c r="P563" s="9"/>
      <c r="Q563" s="9">
        <f t="shared" si="1616"/>
        <v>75721.941235999999</v>
      </c>
      <c r="R563" s="9"/>
      <c r="S563" s="9"/>
      <c r="T563" s="10">
        <f t="shared" si="1617"/>
        <v>6200580.7409049999</v>
      </c>
      <c r="U563" s="9"/>
      <c r="V563" s="9"/>
      <c r="W563" s="9">
        <f t="shared" si="1618"/>
        <v>4339950.1884329999</v>
      </c>
      <c r="X563" s="9"/>
      <c r="Y563" s="9">
        <f t="shared" si="1627"/>
        <v>202201.75691699999</v>
      </c>
      <c r="Z563" s="9">
        <f t="shared" si="1597"/>
        <v>202201.75691699999</v>
      </c>
      <c r="AA563" s="9"/>
      <c r="AB563" s="9"/>
      <c r="AC563" s="9">
        <f t="shared" si="1619"/>
        <v>103291.927341</v>
      </c>
      <c r="AD563" s="9"/>
      <c r="AE563" s="9"/>
      <c r="AF563" s="9"/>
      <c r="AG563" s="9">
        <f t="shared" si="1628"/>
        <v>298108</v>
      </c>
      <c r="AH563" s="9">
        <f t="shared" si="1629"/>
        <v>298108</v>
      </c>
      <c r="AI563" s="9"/>
      <c r="AJ563" s="9"/>
      <c r="AK563" s="9">
        <f>VLOOKUP(A563,[2]CTF1516!$A$1:$C$235,3,FALSE)</f>
        <v>141456</v>
      </c>
      <c r="AL563" s="9">
        <f t="shared" si="1630"/>
        <v>141456</v>
      </c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>
        <f>VLOOKUP(A563,[6]COFA!$A$1:$C$327,3,FALSE)</f>
        <v>693.23</v>
      </c>
      <c r="AX563" s="9">
        <f t="shared" si="1622"/>
        <v>693.23</v>
      </c>
      <c r="AY563" s="10">
        <f t="shared" si="1623"/>
        <v>5085701.1026910003</v>
      </c>
      <c r="AZ563" s="10">
        <f t="shared" si="1596"/>
        <v>11286281.843596</v>
      </c>
      <c r="BA563" s="26">
        <f>VLOOKUP(A563,[7]Sheet1!$A$1:$P$742,16,FALSE)</f>
        <v>11286281.843597</v>
      </c>
      <c r="BB563" s="26" t="b">
        <f t="shared" si="1600"/>
        <v>1</v>
      </c>
      <c r="BC563" s="9"/>
      <c r="BD563" s="9">
        <f t="shared" si="1624"/>
        <v>6200580.7409049999</v>
      </c>
      <c r="BE563" s="9"/>
      <c r="BF563" s="9"/>
      <c r="BG563" s="9"/>
      <c r="BH563" s="9"/>
      <c r="BI563" s="9">
        <f t="shared" si="1625"/>
        <v>5085701.1026910003</v>
      </c>
      <c r="BJ563" s="9"/>
      <c r="BK563" s="9"/>
      <c r="BL563" s="9"/>
    </row>
    <row r="564" spans="1:64" s="11" customFormat="1" x14ac:dyDescent="0.25">
      <c r="A564" s="8" t="s">
        <v>1131</v>
      </c>
      <c r="B564" s="8" t="s">
        <v>1132</v>
      </c>
      <c r="C564" s="8" t="s">
        <v>862</v>
      </c>
      <c r="D564" s="8" t="s">
        <v>862</v>
      </c>
      <c r="E564" s="8"/>
      <c r="F564" s="37">
        <f>VLOOKUP(A564,[1]Sheet1!$A$6:$C$740,3,FALSE)</f>
        <v>3243857.2186480002</v>
      </c>
      <c r="G564" s="8"/>
      <c r="H564" s="9"/>
      <c r="I564" s="9">
        <f t="shared" si="1615"/>
        <v>1625107.353417</v>
      </c>
      <c r="J564" s="9"/>
      <c r="K564" s="9">
        <f t="shared" si="1626"/>
        <v>59307.876565999999</v>
      </c>
      <c r="L564" s="9">
        <f t="shared" si="1631"/>
        <v>59307.876565999999</v>
      </c>
      <c r="M564" s="9"/>
      <c r="N564" s="9"/>
      <c r="O564" s="9"/>
      <c r="P564" s="9"/>
      <c r="Q564" s="9">
        <f t="shared" si="1616"/>
        <v>27185.768669000001</v>
      </c>
      <c r="R564" s="9"/>
      <c r="S564" s="9"/>
      <c r="T564" s="10">
        <f t="shared" si="1617"/>
        <v>1711600.998652</v>
      </c>
      <c r="U564" s="9"/>
      <c r="V564" s="9"/>
      <c r="W564" s="9">
        <f t="shared" si="1618"/>
        <v>1179545.591087</v>
      </c>
      <c r="X564" s="9"/>
      <c r="Y564" s="9">
        <f t="shared" si="1627"/>
        <v>82400.471271999995</v>
      </c>
      <c r="Z564" s="9">
        <f t="shared" si="1597"/>
        <v>82400.471271999995</v>
      </c>
      <c r="AA564" s="9"/>
      <c r="AB564" s="9"/>
      <c r="AC564" s="9">
        <f t="shared" si="1619"/>
        <v>37083.973233999997</v>
      </c>
      <c r="AD564" s="9"/>
      <c r="AE564" s="9"/>
      <c r="AF564" s="9">
        <f>RURAL1516RSG</f>
        <v>36093.117646999999</v>
      </c>
      <c r="AG564" s="9">
        <f t="shared" si="1628"/>
        <v>117015</v>
      </c>
      <c r="AH564" s="9">
        <f t="shared" si="1629"/>
        <v>117015</v>
      </c>
      <c r="AI564" s="9"/>
      <c r="AJ564" s="9"/>
      <c r="AK564" s="9">
        <f>VLOOKUP(A564,[2]CTF1516!$A$1:$C$235,3,FALSE)</f>
        <v>59824</v>
      </c>
      <c r="AL564" s="9">
        <f t="shared" si="1630"/>
        <v>59824</v>
      </c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>
        <f>VLOOKUP(A564,[6]COFA!$A$1:$C$327,3,FALSE)</f>
        <v>693.23</v>
      </c>
      <c r="AX564" s="9">
        <f t="shared" si="1622"/>
        <v>693.23</v>
      </c>
      <c r="AY564" s="10">
        <f t="shared" si="1623"/>
        <v>1476562.265593</v>
      </c>
      <c r="AZ564" s="10">
        <f t="shared" si="1596"/>
        <v>3188163.2642449997</v>
      </c>
      <c r="BA564" s="26">
        <f>VLOOKUP(A564,[7]Sheet1!$A$1:$P$742,16,FALSE)</f>
        <v>3188163.264244</v>
      </c>
      <c r="BB564" s="26" t="b">
        <f t="shared" si="1600"/>
        <v>1</v>
      </c>
      <c r="BC564" s="9"/>
      <c r="BD564" s="9">
        <f t="shared" si="1624"/>
        <v>1711600.998652</v>
      </c>
      <c r="BE564" s="9"/>
      <c r="BF564" s="9"/>
      <c r="BG564" s="9"/>
      <c r="BH564" s="9"/>
      <c r="BI564" s="9">
        <f t="shared" si="1625"/>
        <v>1476562.265593</v>
      </c>
      <c r="BJ564" s="9"/>
      <c r="BK564" s="9"/>
      <c r="BL564" s="9"/>
    </row>
    <row r="565" spans="1:64" s="11" customFormat="1" x14ac:dyDescent="0.25">
      <c r="A565" s="8" t="s">
        <v>1133</v>
      </c>
      <c r="B565" s="8" t="s">
        <v>1134</v>
      </c>
      <c r="C565" s="8" t="s">
        <v>862</v>
      </c>
      <c r="D565" s="8" t="s">
        <v>862</v>
      </c>
      <c r="E565" s="8"/>
      <c r="F565" s="37">
        <f>VLOOKUP(A565,[1]Sheet1!$A$6:$C$740,3,FALSE)</f>
        <v>4185818.1344699999</v>
      </c>
      <c r="G565" s="8"/>
      <c r="H565" s="9"/>
      <c r="I565" s="9">
        <f t="shared" si="1615"/>
        <v>2140012.2774260002</v>
      </c>
      <c r="J565" s="9"/>
      <c r="K565" s="9">
        <f t="shared" si="1626"/>
        <v>33126.974395999998</v>
      </c>
      <c r="L565" s="9">
        <f t="shared" si="1631"/>
        <v>33126.974395999998</v>
      </c>
      <c r="M565" s="9"/>
      <c r="N565" s="9"/>
      <c r="O565" s="9"/>
      <c r="P565" s="9"/>
      <c r="Q565" s="9">
        <f t="shared" si="1616"/>
        <v>23719.166024999999</v>
      </c>
      <c r="R565" s="9"/>
      <c r="S565" s="9"/>
      <c r="T565" s="10">
        <f t="shared" si="1617"/>
        <v>2196858.4178470005</v>
      </c>
      <c r="U565" s="9"/>
      <c r="V565" s="9"/>
      <c r="W565" s="9">
        <f t="shared" si="1618"/>
        <v>1553277.1059109999</v>
      </c>
      <c r="X565" s="9"/>
      <c r="Y565" s="9">
        <f t="shared" si="1627"/>
        <v>46025.561192000001</v>
      </c>
      <c r="Z565" s="9">
        <f t="shared" si="1597"/>
        <v>46025.561192000001</v>
      </c>
      <c r="AA565" s="9"/>
      <c r="AB565" s="9"/>
      <c r="AC565" s="9">
        <f t="shared" si="1619"/>
        <v>32355.197630999999</v>
      </c>
      <c r="AD565" s="9"/>
      <c r="AE565" s="9"/>
      <c r="AF565" s="9"/>
      <c r="AG565" s="9">
        <f t="shared" si="1628"/>
        <v>31909</v>
      </c>
      <c r="AH565" s="9">
        <f t="shared" si="1629"/>
        <v>31909</v>
      </c>
      <c r="AI565" s="9"/>
      <c r="AJ565" s="9"/>
      <c r="AK565" s="9">
        <f>VLOOKUP(A565,[2]CTF1516!$A$1:$C$235,3,FALSE)</f>
        <v>34117</v>
      </c>
      <c r="AL565" s="9">
        <f t="shared" si="1630"/>
        <v>34117</v>
      </c>
      <c r="AM565" s="9">
        <f>VLOOKUP(A565,[8]esg1516!$A$1:$C$20,3,FALSE)</f>
        <v>74557</v>
      </c>
      <c r="AN565" s="9">
        <f>AM565</f>
        <v>74557</v>
      </c>
      <c r="AO565" s="9"/>
      <c r="AP565" s="9"/>
      <c r="AQ565" s="9"/>
      <c r="AR565" s="9"/>
      <c r="AS565" s="9"/>
      <c r="AT565" s="9"/>
      <c r="AU565" s="9"/>
      <c r="AV565" s="9"/>
      <c r="AW565" s="9">
        <f>VLOOKUP(A565,[6]COFA!$A$1:$C$327,3,FALSE)</f>
        <v>693.23</v>
      </c>
      <c r="AX565" s="9">
        <f t="shared" si="1622"/>
        <v>693.23</v>
      </c>
      <c r="AY565" s="10">
        <f t="shared" si="1623"/>
        <v>1772934.094734</v>
      </c>
      <c r="AZ565" s="10">
        <f t="shared" si="1596"/>
        <v>3969792.5125810006</v>
      </c>
      <c r="BA565" s="26">
        <f>VLOOKUP(A565,[7]Sheet1!$A$1:$P$742,16,FALSE)</f>
        <v>3969792.5125819999</v>
      </c>
      <c r="BB565" s="26" t="b">
        <f t="shared" si="1600"/>
        <v>1</v>
      </c>
      <c r="BC565" s="9"/>
      <c r="BD565" s="9">
        <f t="shared" si="1624"/>
        <v>2196858.4178470005</v>
      </c>
      <c r="BE565" s="9"/>
      <c r="BF565" s="9"/>
      <c r="BG565" s="9"/>
      <c r="BH565" s="9"/>
      <c r="BI565" s="9">
        <f t="shared" si="1625"/>
        <v>1772934.094734</v>
      </c>
      <c r="BJ565" s="9"/>
      <c r="BK565" s="9"/>
      <c r="BL565" s="9"/>
    </row>
    <row r="566" spans="1:64" s="11" customFormat="1" x14ac:dyDescent="0.25">
      <c r="A566" s="8" t="s">
        <v>1135</v>
      </c>
      <c r="B566" s="8" t="s">
        <v>1136</v>
      </c>
      <c r="C566" s="8" t="s">
        <v>862</v>
      </c>
      <c r="D566" s="8" t="s">
        <v>862</v>
      </c>
      <c r="E566" s="8"/>
      <c r="F566" s="37">
        <f>VLOOKUP(A566,[1]Sheet1!$A$6:$C$740,3,FALSE)</f>
        <v>3117055.7487610001</v>
      </c>
      <c r="G566" s="8"/>
      <c r="H566" s="9"/>
      <c r="I566" s="9">
        <f t="shared" si="1615"/>
        <v>1277736.7078209999</v>
      </c>
      <c r="J566" s="9"/>
      <c r="K566" s="9">
        <f t="shared" si="1626"/>
        <v>35287.790172000001</v>
      </c>
      <c r="L566" s="9">
        <f t="shared" si="1631"/>
        <v>35287.790172000001</v>
      </c>
      <c r="M566" s="9"/>
      <c r="N566" s="9"/>
      <c r="O566" s="9"/>
      <c r="P566" s="9"/>
      <c r="Q566" s="9">
        <f t="shared" si="1616"/>
        <v>35275.338294000001</v>
      </c>
      <c r="R566" s="9"/>
      <c r="S566" s="9"/>
      <c r="T566" s="10">
        <f t="shared" si="1617"/>
        <v>1348299.8362869998</v>
      </c>
      <c r="U566" s="9"/>
      <c r="V566" s="9"/>
      <c r="W566" s="9">
        <f t="shared" si="1618"/>
        <v>927414.85484699998</v>
      </c>
      <c r="X566" s="9"/>
      <c r="Y566" s="9">
        <f t="shared" si="1627"/>
        <v>49027.729682999998</v>
      </c>
      <c r="Z566" s="9">
        <f t="shared" si="1597"/>
        <v>49027.729682999998</v>
      </c>
      <c r="AA566" s="9"/>
      <c r="AB566" s="9"/>
      <c r="AC566" s="9">
        <f t="shared" si="1619"/>
        <v>48118.915345000001</v>
      </c>
      <c r="AD566" s="9"/>
      <c r="AE566" s="9"/>
      <c r="AF566" s="9">
        <f>RURAL1516RSG</f>
        <v>53564.352940999997</v>
      </c>
      <c r="AG566" s="9">
        <f t="shared" si="1628"/>
        <v>69280</v>
      </c>
      <c r="AH566" s="9">
        <f t="shared" si="1629"/>
        <v>69280</v>
      </c>
      <c r="AI566" s="9"/>
      <c r="AJ566" s="9"/>
      <c r="AK566" s="9">
        <f>VLOOKUP(A566,[2]CTF1516!$A$1:$C$235,3,FALSE)</f>
        <v>35684</v>
      </c>
      <c r="AL566" s="9">
        <f t="shared" si="1630"/>
        <v>35684</v>
      </c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>
        <f>VLOOKUP(A566,[6]COFA!$A$1:$C$327,3,FALSE)</f>
        <v>693.23</v>
      </c>
      <c r="AX566" s="9">
        <f t="shared" si="1622"/>
        <v>693.23</v>
      </c>
      <c r="AY566" s="10">
        <f t="shared" si="1623"/>
        <v>1130218.729875</v>
      </c>
      <c r="AZ566" s="10">
        <f t="shared" si="1596"/>
        <v>2478518.5661619995</v>
      </c>
      <c r="BA566" s="26">
        <f>VLOOKUP(A566,[7]Sheet1!$A$1:$P$742,16,FALSE)</f>
        <v>2478518.5661619999</v>
      </c>
      <c r="BB566" s="26" t="b">
        <f t="shared" si="1600"/>
        <v>1</v>
      </c>
      <c r="BC566" s="9"/>
      <c r="BD566" s="9">
        <f t="shared" si="1624"/>
        <v>1348299.8362869998</v>
      </c>
      <c r="BE566" s="9"/>
      <c r="BF566" s="9"/>
      <c r="BG566" s="9"/>
      <c r="BH566" s="9"/>
      <c r="BI566" s="9">
        <f t="shared" si="1625"/>
        <v>1130218.729875</v>
      </c>
      <c r="BJ566" s="9"/>
      <c r="BK566" s="9"/>
      <c r="BL566" s="9"/>
    </row>
    <row r="567" spans="1:64" s="11" customFormat="1" x14ac:dyDescent="0.25">
      <c r="A567" s="8" t="s">
        <v>1137</v>
      </c>
      <c r="B567" s="8" t="s">
        <v>1138</v>
      </c>
      <c r="C567" s="8" t="s">
        <v>862</v>
      </c>
      <c r="D567" s="8" t="s">
        <v>862</v>
      </c>
      <c r="E567" s="8"/>
      <c r="F567" s="37">
        <f>VLOOKUP(A567,[1]Sheet1!$A$6:$C$740,3,FALSE)</f>
        <v>4531369.9905930003</v>
      </c>
      <c r="G567" s="8"/>
      <c r="H567" s="9"/>
      <c r="I567" s="9">
        <f t="shared" si="1615"/>
        <v>1831733.787454</v>
      </c>
      <c r="J567" s="9"/>
      <c r="K567" s="9">
        <f t="shared" si="1626"/>
        <v>33536.226096999999</v>
      </c>
      <c r="L567" s="9">
        <f t="shared" si="1631"/>
        <v>33536.226096999999</v>
      </c>
      <c r="M567" s="9"/>
      <c r="N567" s="9"/>
      <c r="O567" s="9"/>
      <c r="P567" s="9"/>
      <c r="Q567" s="9">
        <f t="shared" si="1616"/>
        <v>29497.25216</v>
      </c>
      <c r="R567" s="9"/>
      <c r="S567" s="9"/>
      <c r="T567" s="10">
        <f t="shared" si="1617"/>
        <v>1894767.265711</v>
      </c>
      <c r="U567" s="9"/>
      <c r="V567" s="9"/>
      <c r="W567" s="9">
        <f t="shared" si="1618"/>
        <v>1329520.482751</v>
      </c>
      <c r="X567" s="9"/>
      <c r="Y567" s="9">
        <f t="shared" si="1627"/>
        <v>46594.162447000002</v>
      </c>
      <c r="Z567" s="9">
        <f t="shared" si="1597"/>
        <v>46594.162447000002</v>
      </c>
      <c r="AA567" s="9"/>
      <c r="AB567" s="9"/>
      <c r="AC567" s="9">
        <f t="shared" si="1619"/>
        <v>40237.056488000002</v>
      </c>
      <c r="AD567" s="9"/>
      <c r="AE567" s="9"/>
      <c r="AF567" s="9">
        <f>RURAL1516RSG</f>
        <v>120334.70588199999</v>
      </c>
      <c r="AG567" s="9">
        <f t="shared" si="1628"/>
        <v>65586</v>
      </c>
      <c r="AH567" s="9">
        <f t="shared" si="1629"/>
        <v>65586</v>
      </c>
      <c r="AI567" s="9"/>
      <c r="AJ567" s="9"/>
      <c r="AK567" s="9">
        <f>VLOOKUP(A567,[2]CTF1516!$A$1:$C$235,3,FALSE)</f>
        <v>33358</v>
      </c>
      <c r="AL567" s="9">
        <f t="shared" si="1630"/>
        <v>33358</v>
      </c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>
        <f>VLOOKUP(A567,[6]COFA!$A$1:$C$327,3,FALSE)</f>
        <v>693.23</v>
      </c>
      <c r="AX567" s="9">
        <f t="shared" si="1622"/>
        <v>693.23</v>
      </c>
      <c r="AY567" s="10">
        <f t="shared" si="1623"/>
        <v>1515988.931686</v>
      </c>
      <c r="AZ567" s="10">
        <f t="shared" si="1596"/>
        <v>3410756.1973970002</v>
      </c>
      <c r="BA567" s="26">
        <f>VLOOKUP(A567,[7]Sheet1!$A$1:$P$742,16,FALSE)</f>
        <v>3410756.1973970002</v>
      </c>
      <c r="BB567" s="26" t="b">
        <f t="shared" si="1600"/>
        <v>1</v>
      </c>
      <c r="BC567" s="9"/>
      <c r="BD567" s="9">
        <f t="shared" si="1624"/>
        <v>1894767.265711</v>
      </c>
      <c r="BE567" s="9"/>
      <c r="BF567" s="9"/>
      <c r="BG567" s="9"/>
      <c r="BH567" s="9"/>
      <c r="BI567" s="9">
        <f t="shared" si="1625"/>
        <v>1515988.931686</v>
      </c>
      <c r="BJ567" s="9"/>
      <c r="BK567" s="9"/>
      <c r="BL567" s="9"/>
    </row>
    <row r="568" spans="1:64" s="11" customFormat="1" x14ac:dyDescent="0.25">
      <c r="A568" s="8" t="s">
        <v>1139</v>
      </c>
      <c r="B568" s="8" t="s">
        <v>1140</v>
      </c>
      <c r="C568" s="8" t="s">
        <v>862</v>
      </c>
      <c r="D568" s="8" t="s">
        <v>862</v>
      </c>
      <c r="E568" s="8"/>
      <c r="F568" s="37">
        <f>VLOOKUP(A568,[1]Sheet1!$A$6:$C$740,3,FALSE)</f>
        <v>3372101.5361230001</v>
      </c>
      <c r="G568" s="8"/>
      <c r="H568" s="9"/>
      <c r="I568" s="9">
        <f t="shared" si="1615"/>
        <v>1294910.163167</v>
      </c>
      <c r="J568" s="9"/>
      <c r="K568" s="9">
        <f t="shared" si="1626"/>
        <v>37947.926227999997</v>
      </c>
      <c r="L568" s="9">
        <f t="shared" si="1631"/>
        <v>37947.926227999997</v>
      </c>
      <c r="M568" s="9"/>
      <c r="N568" s="9"/>
      <c r="O568" s="9"/>
      <c r="P568" s="9"/>
      <c r="Q568" s="9">
        <f t="shared" si="1616"/>
        <v>32431.744578999998</v>
      </c>
      <c r="R568" s="9"/>
      <c r="S568" s="9"/>
      <c r="T568" s="10">
        <f t="shared" si="1617"/>
        <v>1365289.8339740001</v>
      </c>
      <c r="U568" s="9"/>
      <c r="V568" s="9"/>
      <c r="W568" s="9">
        <f t="shared" si="1618"/>
        <v>939879.79969799996</v>
      </c>
      <c r="X568" s="9"/>
      <c r="Y568" s="9">
        <f t="shared" si="1627"/>
        <v>52723.637838000002</v>
      </c>
      <c r="Z568" s="9">
        <f t="shared" si="1597"/>
        <v>52723.637838000002</v>
      </c>
      <c r="AA568" s="9"/>
      <c r="AB568" s="9"/>
      <c r="AC568" s="9">
        <f t="shared" si="1619"/>
        <v>44239.983154000001</v>
      </c>
      <c r="AD568" s="9"/>
      <c r="AE568" s="9"/>
      <c r="AF568" s="9">
        <f>RURAL1516RSG</f>
        <v>69250.352941000005</v>
      </c>
      <c r="AG568" s="9"/>
      <c r="AH568" s="9"/>
      <c r="AI568" s="9"/>
      <c r="AJ568" s="9"/>
      <c r="AK568" s="9">
        <f>VLOOKUP(A568,[2]CTF1516!$A$1:$C$235,3,FALSE)</f>
        <v>40284</v>
      </c>
      <c r="AL568" s="9">
        <f t="shared" si="1630"/>
        <v>40284</v>
      </c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>
        <f>VLOOKUP(A568,[6]COFA!$A$1:$C$327,3,FALSE)</f>
        <v>693.23</v>
      </c>
      <c r="AX568" s="9">
        <f t="shared" si="1622"/>
        <v>693.23</v>
      </c>
      <c r="AY568" s="10">
        <f t="shared" si="1623"/>
        <v>1077820.65069</v>
      </c>
      <c r="AZ568" s="10">
        <f t="shared" si="1596"/>
        <v>2443110.4846640001</v>
      </c>
      <c r="BA568" s="26">
        <f>VLOOKUP(A568,[7]Sheet1!$A$1:$P$742,16,FALSE)</f>
        <v>2443110.4846629999</v>
      </c>
      <c r="BB568" s="26" t="b">
        <f t="shared" si="1600"/>
        <v>1</v>
      </c>
      <c r="BC568" s="9"/>
      <c r="BD568" s="9">
        <f t="shared" si="1624"/>
        <v>1365289.8339740001</v>
      </c>
      <c r="BE568" s="9"/>
      <c r="BF568" s="9"/>
      <c r="BG568" s="9"/>
      <c r="BH568" s="9"/>
      <c r="BI568" s="9">
        <f t="shared" si="1625"/>
        <v>1077820.65069</v>
      </c>
      <c r="BJ568" s="9"/>
      <c r="BK568" s="9"/>
      <c r="BL568" s="9"/>
    </row>
    <row r="569" spans="1:64" s="11" customFormat="1" x14ac:dyDescent="0.25">
      <c r="A569" s="8" t="s">
        <v>1141</v>
      </c>
      <c r="B569" s="8" t="s">
        <v>1142</v>
      </c>
      <c r="C569" s="8" t="s">
        <v>862</v>
      </c>
      <c r="D569" s="8" t="s">
        <v>862</v>
      </c>
      <c r="E569" s="8"/>
      <c r="F569" s="37">
        <f>VLOOKUP(A569,[1]Sheet1!$A$6:$C$740,3,FALSE)</f>
        <v>8291461.9175800001</v>
      </c>
      <c r="G569" s="8"/>
      <c r="H569" s="9"/>
      <c r="I569" s="9">
        <f t="shared" si="1615"/>
        <v>3771841.7387669999</v>
      </c>
      <c r="J569" s="9"/>
      <c r="K569" s="9">
        <f t="shared" si="1626"/>
        <v>91093.368713000003</v>
      </c>
      <c r="L569" s="9">
        <f t="shared" si="1631"/>
        <v>91093.368713000003</v>
      </c>
      <c r="M569" s="9"/>
      <c r="N569" s="9"/>
      <c r="O569" s="9"/>
      <c r="P569" s="9"/>
      <c r="Q569" s="9">
        <f t="shared" si="1616"/>
        <v>27185.768669000001</v>
      </c>
      <c r="R569" s="9"/>
      <c r="S569" s="9"/>
      <c r="T569" s="10">
        <f t="shared" si="1617"/>
        <v>3890120.8761489997</v>
      </c>
      <c r="U569" s="9"/>
      <c r="V569" s="9"/>
      <c r="W569" s="9">
        <f t="shared" si="1618"/>
        <v>2737701.7794459998</v>
      </c>
      <c r="X569" s="9"/>
      <c r="Y569" s="9">
        <f t="shared" si="1627"/>
        <v>126562.219833</v>
      </c>
      <c r="Z569" s="9">
        <f t="shared" si="1597"/>
        <v>126562.219833</v>
      </c>
      <c r="AA569" s="9"/>
      <c r="AB569" s="9"/>
      <c r="AC569" s="9">
        <f t="shared" si="1619"/>
        <v>37083.973233999997</v>
      </c>
      <c r="AD569" s="9"/>
      <c r="AE569" s="9"/>
      <c r="AF569" s="9">
        <f>RURAL1516RSG</f>
        <v>3966.1764710000002</v>
      </c>
      <c r="AG569" s="9">
        <f t="shared" ref="AG569:AG577" si="1632">CTFREEZE21516RSG</f>
        <v>179471</v>
      </c>
      <c r="AH569" s="9">
        <f t="shared" ref="AH569:AH577" si="1633">AG569</f>
        <v>179471</v>
      </c>
      <c r="AI569" s="9"/>
      <c r="AJ569" s="9"/>
      <c r="AK569" s="9">
        <f>VLOOKUP(A569,[2]CTF1516!$A$1:$C$235,3,FALSE)</f>
        <v>89882</v>
      </c>
      <c r="AL569" s="9">
        <f t="shared" si="1630"/>
        <v>89882</v>
      </c>
      <c r="AM569" s="9">
        <f>VLOOKUP(A569,[8]esg1516!$A$1:$C$20,3,FALSE)</f>
        <v>78000</v>
      </c>
      <c r="AN569" s="9">
        <f>AM569</f>
        <v>78000</v>
      </c>
      <c r="AO569" s="9"/>
      <c r="AP569" s="9"/>
      <c r="AQ569" s="9"/>
      <c r="AR569" s="9"/>
      <c r="AS569" s="9"/>
      <c r="AT569" s="9"/>
      <c r="AU569" s="9"/>
      <c r="AV569" s="9"/>
      <c r="AW569" s="9">
        <f>VLOOKUP(A569,[6]COFA!$A$1:$C$327,3,FALSE)</f>
        <v>693.23</v>
      </c>
      <c r="AX569" s="9">
        <f t="shared" si="1622"/>
        <v>693.23</v>
      </c>
      <c r="AY569" s="10">
        <f t="shared" si="1623"/>
        <v>3249394.202513</v>
      </c>
      <c r="AZ569" s="10">
        <f t="shared" si="1596"/>
        <v>7139515.0786619997</v>
      </c>
      <c r="BA569" s="26">
        <f>VLOOKUP(A569,[7]Sheet1!$A$1:$P$742,16,FALSE)</f>
        <v>7139515.0786619997</v>
      </c>
      <c r="BB569" s="26" t="b">
        <f t="shared" si="1600"/>
        <v>1</v>
      </c>
      <c r="BC569" s="9"/>
      <c r="BD569" s="9">
        <f t="shared" si="1624"/>
        <v>3890120.8761489997</v>
      </c>
      <c r="BE569" s="9"/>
      <c r="BF569" s="9"/>
      <c r="BG569" s="9"/>
      <c r="BH569" s="9"/>
      <c r="BI569" s="9">
        <f t="shared" si="1625"/>
        <v>3249394.202513</v>
      </c>
      <c r="BJ569" s="9"/>
      <c r="BK569" s="9"/>
      <c r="BL569" s="9"/>
    </row>
    <row r="570" spans="1:64" s="11" customFormat="1" x14ac:dyDescent="0.25">
      <c r="A570" s="8" t="s">
        <v>1143</v>
      </c>
      <c r="B570" s="8" t="s">
        <v>1144</v>
      </c>
      <c r="C570" s="8" t="s">
        <v>862</v>
      </c>
      <c r="D570" s="8" t="s">
        <v>862</v>
      </c>
      <c r="E570" s="8"/>
      <c r="F570" s="37">
        <f>VLOOKUP(A570,[1]Sheet1!$A$6:$C$740,3,FALSE)</f>
        <v>6902734.4549599998</v>
      </c>
      <c r="G570" s="8"/>
      <c r="H570" s="9"/>
      <c r="I570" s="9">
        <f t="shared" si="1615"/>
        <v>3444205.2769499999</v>
      </c>
      <c r="J570" s="9"/>
      <c r="K570" s="9">
        <f t="shared" si="1626"/>
        <v>61339.607880000003</v>
      </c>
      <c r="L570" s="9">
        <f t="shared" si="1631"/>
        <v>61339.607880000003</v>
      </c>
      <c r="M570" s="9"/>
      <c r="N570" s="9"/>
      <c r="O570" s="9"/>
      <c r="P570" s="9"/>
      <c r="Q570" s="9">
        <f t="shared" si="1616"/>
        <v>20753.128850000001</v>
      </c>
      <c r="R570" s="9"/>
      <c r="S570" s="9"/>
      <c r="T570" s="10">
        <f t="shared" si="1617"/>
        <v>3526298.0136799999</v>
      </c>
      <c r="U570" s="9"/>
      <c r="V570" s="9"/>
      <c r="W570" s="9">
        <f t="shared" si="1618"/>
        <v>2499894.6319960002</v>
      </c>
      <c r="X570" s="9"/>
      <c r="Y570" s="9">
        <f t="shared" si="1627"/>
        <v>85223.293930999993</v>
      </c>
      <c r="Z570" s="9">
        <f t="shared" si="1597"/>
        <v>85223.293930999993</v>
      </c>
      <c r="AA570" s="9"/>
      <c r="AB570" s="9"/>
      <c r="AC570" s="9">
        <f t="shared" si="1619"/>
        <v>28309.240919</v>
      </c>
      <c r="AD570" s="9"/>
      <c r="AE570" s="9"/>
      <c r="AF570" s="9"/>
      <c r="AG570" s="9">
        <f t="shared" si="1632"/>
        <v>61199</v>
      </c>
      <c r="AH570" s="9">
        <f t="shared" si="1633"/>
        <v>61199</v>
      </c>
      <c r="AI570" s="9"/>
      <c r="AJ570" s="9"/>
      <c r="AK570" s="9">
        <f>VLOOKUP(A570,[2]CTF1516!$A$1:$C$235,3,FALSE)</f>
        <v>63868</v>
      </c>
      <c r="AL570" s="9">
        <f t="shared" si="1630"/>
        <v>63868</v>
      </c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>
        <f>VLOOKUP(A570,[6]COFA!$A$1:$C$327,3,FALSE)</f>
        <v>693.23</v>
      </c>
      <c r="AX570" s="9">
        <f t="shared" si="1622"/>
        <v>693.23</v>
      </c>
      <c r="AY570" s="10">
        <f t="shared" si="1623"/>
        <v>2739187.3968460001</v>
      </c>
      <c r="AZ570" s="10">
        <f t="shared" si="1596"/>
        <v>6265485.410526</v>
      </c>
      <c r="BA570" s="26">
        <f>VLOOKUP(A570,[7]Sheet1!$A$1:$P$742,16,FALSE)</f>
        <v>6265485.4105270002</v>
      </c>
      <c r="BB570" s="26" t="b">
        <f t="shared" si="1600"/>
        <v>1</v>
      </c>
      <c r="BC570" s="9"/>
      <c r="BD570" s="9">
        <f t="shared" si="1624"/>
        <v>3526298.0136799999</v>
      </c>
      <c r="BE570" s="9"/>
      <c r="BF570" s="9"/>
      <c r="BG570" s="9"/>
      <c r="BH570" s="9"/>
      <c r="BI570" s="9">
        <f t="shared" si="1625"/>
        <v>2739187.3968460001</v>
      </c>
      <c r="BJ570" s="9"/>
      <c r="BK570" s="9"/>
      <c r="BL570" s="9"/>
    </row>
    <row r="571" spans="1:64" s="11" customFormat="1" x14ac:dyDescent="0.25">
      <c r="A571" s="8" t="s">
        <v>1145</v>
      </c>
      <c r="B571" s="8" t="s">
        <v>1146</v>
      </c>
      <c r="C571" s="8" t="s">
        <v>862</v>
      </c>
      <c r="D571" s="8" t="s">
        <v>862</v>
      </c>
      <c r="E571" s="8"/>
      <c r="F571" s="37">
        <f>VLOOKUP(A571,[1]Sheet1!$A$6:$C$740,3,FALSE)</f>
        <v>7012189.7596000005</v>
      </c>
      <c r="G571" s="8"/>
      <c r="H571" s="9"/>
      <c r="I571" s="9">
        <f t="shared" si="1615"/>
        <v>3585920.386647</v>
      </c>
      <c r="J571" s="9"/>
      <c r="K571" s="9">
        <f t="shared" si="1626"/>
        <v>57431.378655</v>
      </c>
      <c r="L571" s="9">
        <f t="shared" si="1631"/>
        <v>57431.378655</v>
      </c>
      <c r="M571" s="9"/>
      <c r="N571" s="9"/>
      <c r="O571" s="9"/>
      <c r="P571" s="9"/>
      <c r="Q571" s="9">
        <f t="shared" si="1616"/>
        <v>38164.17383</v>
      </c>
      <c r="R571" s="9"/>
      <c r="S571" s="9"/>
      <c r="T571" s="10">
        <f t="shared" si="1617"/>
        <v>3681515.9391320003</v>
      </c>
      <c r="U571" s="9"/>
      <c r="V571" s="9"/>
      <c r="W571" s="9">
        <f t="shared" si="1618"/>
        <v>2602755.1799360001</v>
      </c>
      <c r="X571" s="9"/>
      <c r="Y571" s="9">
        <f t="shared" si="1627"/>
        <v>79793.324951999995</v>
      </c>
      <c r="Z571" s="9">
        <f t="shared" si="1597"/>
        <v>79793.324951999995</v>
      </c>
      <c r="AA571" s="9"/>
      <c r="AB571" s="9"/>
      <c r="AC571" s="9">
        <f t="shared" si="1619"/>
        <v>52059.561680999999</v>
      </c>
      <c r="AD571" s="9"/>
      <c r="AE571" s="9"/>
      <c r="AF571" s="9">
        <f>RURAL1516RSG</f>
        <v>10281.058824</v>
      </c>
      <c r="AG571" s="9">
        <f t="shared" si="1632"/>
        <v>55624</v>
      </c>
      <c r="AH571" s="9">
        <f t="shared" si="1633"/>
        <v>55624</v>
      </c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>
        <f>VLOOKUP(A571,[6]COFA!$A$1:$C$327,3,FALSE)</f>
        <v>693.23</v>
      </c>
      <c r="AX571" s="9">
        <f t="shared" si="1622"/>
        <v>693.23</v>
      </c>
      <c r="AY571" s="10">
        <f t="shared" si="1623"/>
        <v>2790925.296569</v>
      </c>
      <c r="AZ571" s="10">
        <f t="shared" si="1596"/>
        <v>6472441.2357010003</v>
      </c>
      <c r="BA571" s="26">
        <f>VLOOKUP(A571,[7]Sheet1!$A$1:$P$742,16,FALSE)</f>
        <v>6472441.2357000001</v>
      </c>
      <c r="BB571" s="26" t="b">
        <f t="shared" si="1600"/>
        <v>1</v>
      </c>
      <c r="BC571" s="9"/>
      <c r="BD571" s="9">
        <f t="shared" si="1624"/>
        <v>3681515.9391320003</v>
      </c>
      <c r="BE571" s="9"/>
      <c r="BF571" s="9"/>
      <c r="BG571" s="9"/>
      <c r="BH571" s="9"/>
      <c r="BI571" s="9">
        <f t="shared" si="1625"/>
        <v>2790925.296569</v>
      </c>
      <c r="BJ571" s="9"/>
      <c r="BK571" s="9"/>
      <c r="BL571" s="9"/>
    </row>
    <row r="572" spans="1:64" s="11" customFormat="1" x14ac:dyDescent="0.25">
      <c r="A572" s="8" t="s">
        <v>1147</v>
      </c>
      <c r="B572" s="8" t="s">
        <v>1148</v>
      </c>
      <c r="C572" s="8" t="s">
        <v>862</v>
      </c>
      <c r="D572" s="8" t="s">
        <v>862</v>
      </c>
      <c r="E572" s="8"/>
      <c r="F572" s="37">
        <f>VLOOKUP(A572,[1]Sheet1!$A$6:$C$740,3,FALSE)</f>
        <v>4850472.9220909998</v>
      </c>
      <c r="G572" s="8"/>
      <c r="H572" s="9"/>
      <c r="I572" s="9">
        <f t="shared" si="1615"/>
        <v>2533177.1160240001</v>
      </c>
      <c r="J572" s="9"/>
      <c r="K572" s="9">
        <f t="shared" si="1626"/>
        <v>60199.015917999997</v>
      </c>
      <c r="L572" s="9">
        <f t="shared" si="1631"/>
        <v>60199.015917999997</v>
      </c>
      <c r="M572" s="9"/>
      <c r="N572" s="9"/>
      <c r="O572" s="9"/>
      <c r="P572" s="9"/>
      <c r="Q572" s="9">
        <f t="shared" si="1616"/>
        <v>36430.872509000001</v>
      </c>
      <c r="R572" s="9"/>
      <c r="S572" s="9"/>
      <c r="T572" s="10">
        <f t="shared" si="1617"/>
        <v>2629807.0044510001</v>
      </c>
      <c r="U572" s="9"/>
      <c r="V572" s="9"/>
      <c r="W572" s="9">
        <f t="shared" si="1618"/>
        <v>1838646.469949</v>
      </c>
      <c r="X572" s="9"/>
      <c r="Y572" s="9">
        <f t="shared" si="1627"/>
        <v>83638.591853999998</v>
      </c>
      <c r="Z572" s="9">
        <f t="shared" si="1597"/>
        <v>83638.591853999998</v>
      </c>
      <c r="AA572" s="9"/>
      <c r="AB572" s="9"/>
      <c r="AC572" s="9">
        <f t="shared" si="1619"/>
        <v>49695.173879000002</v>
      </c>
      <c r="AD572" s="9"/>
      <c r="AE572" s="9"/>
      <c r="AF572" s="9"/>
      <c r="AG572" s="9">
        <f t="shared" si="1632"/>
        <v>118761</v>
      </c>
      <c r="AH572" s="9">
        <f t="shared" si="1633"/>
        <v>118761</v>
      </c>
      <c r="AI572" s="9"/>
      <c r="AJ572" s="9"/>
      <c r="AK572" s="9">
        <f>VLOOKUP(A572,[2]CTF1516!$A$1:$C$235,3,FALSE)</f>
        <v>59787</v>
      </c>
      <c r="AL572" s="9">
        <f t="shared" ref="AL572:AL575" si="1634">AK572</f>
        <v>59787</v>
      </c>
      <c r="AM572" s="9">
        <f>VLOOKUP(A572,[8]esg1516!$A$1:$C$20,3,FALSE)</f>
        <v>25445</v>
      </c>
      <c r="AN572" s="9">
        <f>AM572</f>
        <v>25445</v>
      </c>
      <c r="AO572" s="9"/>
      <c r="AP572" s="9"/>
      <c r="AQ572" s="9"/>
      <c r="AR572" s="9"/>
      <c r="AS572" s="9"/>
      <c r="AT572" s="9"/>
      <c r="AU572" s="9"/>
      <c r="AV572" s="9"/>
      <c r="AW572" s="9">
        <f>VLOOKUP(A572,[6]COFA!$A$1:$C$327,3,FALSE)</f>
        <v>693.23</v>
      </c>
      <c r="AX572" s="9">
        <f t="shared" si="1622"/>
        <v>693.23</v>
      </c>
      <c r="AY572" s="10">
        <f t="shared" si="1623"/>
        <v>2176666.4656819999</v>
      </c>
      <c r="AZ572" s="10">
        <f t="shared" si="1596"/>
        <v>4806473.4701330001</v>
      </c>
      <c r="BA572" s="26">
        <f>VLOOKUP(A572,[7]Sheet1!$A$1:$P$742,16,FALSE)</f>
        <v>4806473.4701340003</v>
      </c>
      <c r="BB572" s="26" t="b">
        <f t="shared" si="1600"/>
        <v>1</v>
      </c>
      <c r="BC572" s="9"/>
      <c r="BD572" s="9">
        <f t="shared" si="1624"/>
        <v>2629807.0044510001</v>
      </c>
      <c r="BE572" s="9"/>
      <c r="BF572" s="9"/>
      <c r="BG572" s="9"/>
      <c r="BH572" s="9"/>
      <c r="BI572" s="9">
        <f t="shared" si="1625"/>
        <v>2176666.4656819999</v>
      </c>
      <c r="BJ572" s="9"/>
      <c r="BK572" s="9"/>
      <c r="BL572" s="9"/>
    </row>
    <row r="573" spans="1:64" s="11" customFormat="1" x14ac:dyDescent="0.25">
      <c r="A573" s="8" t="s">
        <v>1149</v>
      </c>
      <c r="B573" s="8" t="s">
        <v>1150</v>
      </c>
      <c r="C573" s="8" t="s">
        <v>862</v>
      </c>
      <c r="D573" s="8" t="s">
        <v>862</v>
      </c>
      <c r="E573" s="8"/>
      <c r="F573" s="37">
        <f>VLOOKUP(A573,[1]Sheet1!$A$6:$C$740,3,FALSE)</f>
        <v>5460456.2224780004</v>
      </c>
      <c r="G573" s="8"/>
      <c r="H573" s="9"/>
      <c r="I573" s="9">
        <f t="shared" si="1615"/>
        <v>2702203.0604209998</v>
      </c>
      <c r="J573" s="9"/>
      <c r="K573" s="9">
        <f t="shared" si="1626"/>
        <v>57652.607007999999</v>
      </c>
      <c r="L573" s="9">
        <f t="shared" si="1631"/>
        <v>57652.607007999999</v>
      </c>
      <c r="M573" s="9"/>
      <c r="N573" s="9"/>
      <c r="O573" s="9"/>
      <c r="P573" s="9"/>
      <c r="Q573" s="9">
        <f t="shared" si="1616"/>
        <v>32386.087695999999</v>
      </c>
      <c r="R573" s="9"/>
      <c r="S573" s="9"/>
      <c r="T573" s="10">
        <f t="shared" si="1617"/>
        <v>2792241.7551249997</v>
      </c>
      <c r="U573" s="9"/>
      <c r="V573" s="9"/>
      <c r="W573" s="9">
        <f t="shared" si="1618"/>
        <v>1961329.938874</v>
      </c>
      <c r="X573" s="9"/>
      <c r="Y573" s="9">
        <f t="shared" si="1627"/>
        <v>80100.692567000006</v>
      </c>
      <c r="Z573" s="9">
        <f t="shared" si="1597"/>
        <v>80100.692567000006</v>
      </c>
      <c r="AA573" s="9"/>
      <c r="AB573" s="9"/>
      <c r="AC573" s="9">
        <f t="shared" si="1619"/>
        <v>44177.702824</v>
      </c>
      <c r="AD573" s="9"/>
      <c r="AE573" s="9"/>
      <c r="AF573" s="9"/>
      <c r="AG573" s="9">
        <f t="shared" si="1632"/>
        <v>60621</v>
      </c>
      <c r="AH573" s="9">
        <f t="shared" si="1633"/>
        <v>60621</v>
      </c>
      <c r="AI573" s="9"/>
      <c r="AJ573" s="9"/>
      <c r="AK573" s="9">
        <f>VLOOKUP(A573,[2]CTF1516!$A$1:$C$235,3,FALSE)</f>
        <v>60974</v>
      </c>
      <c r="AL573" s="9">
        <f t="shared" si="1634"/>
        <v>60974</v>
      </c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>
        <f>VLOOKUP(A573,[6]COFA!$A$1:$C$327,3,FALSE)</f>
        <v>693.23</v>
      </c>
      <c r="AX573" s="9">
        <f t="shared" si="1622"/>
        <v>693.23</v>
      </c>
      <c r="AY573" s="10">
        <f t="shared" si="1623"/>
        <v>2207896.5642650002</v>
      </c>
      <c r="AZ573" s="10">
        <f t="shared" si="1596"/>
        <v>5000138.3193899998</v>
      </c>
      <c r="BA573" s="26">
        <f>VLOOKUP(A573,[7]Sheet1!$A$1:$P$742,16,FALSE)</f>
        <v>5000138.3193899998</v>
      </c>
      <c r="BB573" s="26" t="b">
        <f t="shared" si="1600"/>
        <v>1</v>
      </c>
      <c r="BC573" s="9"/>
      <c r="BD573" s="9">
        <f t="shared" si="1624"/>
        <v>2792241.7551249997</v>
      </c>
      <c r="BE573" s="9"/>
      <c r="BF573" s="9"/>
      <c r="BG573" s="9"/>
      <c r="BH573" s="9"/>
      <c r="BI573" s="9">
        <f t="shared" si="1625"/>
        <v>2207896.5642650002</v>
      </c>
      <c r="BJ573" s="9"/>
      <c r="BK573" s="9"/>
      <c r="BL573" s="9"/>
    </row>
    <row r="574" spans="1:64" s="11" customFormat="1" x14ac:dyDescent="0.25">
      <c r="A574" s="8" t="s">
        <v>1151</v>
      </c>
      <c r="B574" s="8" t="s">
        <v>1152</v>
      </c>
      <c r="C574" s="8" t="s">
        <v>862</v>
      </c>
      <c r="D574" s="8" t="s">
        <v>862</v>
      </c>
      <c r="E574" s="8"/>
      <c r="F574" s="37">
        <f>VLOOKUP(A574,[1]Sheet1!$A$6:$C$740,3,FALSE)</f>
        <v>6536384.8546390003</v>
      </c>
      <c r="G574" s="8"/>
      <c r="H574" s="9"/>
      <c r="I574" s="9">
        <f t="shared" si="1615"/>
        <v>3271154.192024</v>
      </c>
      <c r="J574" s="9"/>
      <c r="K574" s="9">
        <f t="shared" si="1626"/>
        <v>60605.777243999997</v>
      </c>
      <c r="L574" s="9">
        <f t="shared" si="1631"/>
        <v>60605.777243999997</v>
      </c>
      <c r="M574" s="9"/>
      <c r="N574" s="9"/>
      <c r="O574" s="9"/>
      <c r="P574" s="9"/>
      <c r="Q574" s="9">
        <f t="shared" si="1616"/>
        <v>55498.432234</v>
      </c>
      <c r="R574" s="9"/>
      <c r="S574" s="9"/>
      <c r="T574" s="10">
        <f t="shared" si="1617"/>
        <v>3387258.4015019997</v>
      </c>
      <c r="U574" s="9"/>
      <c r="V574" s="9"/>
      <c r="W574" s="9">
        <f t="shared" si="1618"/>
        <v>2374289.610378</v>
      </c>
      <c r="X574" s="9"/>
      <c r="Y574" s="9">
        <f t="shared" si="1627"/>
        <v>84203.733061000006</v>
      </c>
      <c r="Z574" s="9">
        <f t="shared" si="1597"/>
        <v>84203.733061000006</v>
      </c>
      <c r="AA574" s="9"/>
      <c r="AB574" s="9"/>
      <c r="AC574" s="9">
        <f t="shared" si="1619"/>
        <v>75705.138250999997</v>
      </c>
      <c r="AD574" s="9"/>
      <c r="AE574" s="9"/>
      <c r="AF574" s="9"/>
      <c r="AG574" s="9">
        <f t="shared" si="1632"/>
        <v>117319</v>
      </c>
      <c r="AH574" s="9">
        <f t="shared" si="1633"/>
        <v>117319</v>
      </c>
      <c r="AI574" s="9"/>
      <c r="AJ574" s="9"/>
      <c r="AK574" s="9">
        <f>VLOOKUP(A574,[2]CTF1516!$A$1:$C$235,3,FALSE)</f>
        <v>60745</v>
      </c>
      <c r="AL574" s="9">
        <f t="shared" si="1634"/>
        <v>60745</v>
      </c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>
        <f>VLOOKUP(A574,[6]COFA!$A$1:$C$327,3,FALSE)</f>
        <v>693.23</v>
      </c>
      <c r="AX574" s="9">
        <f t="shared" si="1622"/>
        <v>693.23</v>
      </c>
      <c r="AY574" s="10">
        <f t="shared" si="1623"/>
        <v>2712955.7116899998</v>
      </c>
      <c r="AZ574" s="10">
        <f t="shared" si="1596"/>
        <v>6100214.1131919995</v>
      </c>
      <c r="BA574" s="26">
        <f>VLOOKUP(A574,[7]Sheet1!$A$1:$P$742,16,FALSE)</f>
        <v>6100214.1131910002</v>
      </c>
      <c r="BB574" s="26" t="b">
        <f t="shared" si="1600"/>
        <v>1</v>
      </c>
      <c r="BC574" s="9"/>
      <c r="BD574" s="9">
        <f t="shared" si="1624"/>
        <v>3387258.4015019997</v>
      </c>
      <c r="BE574" s="9"/>
      <c r="BF574" s="9"/>
      <c r="BG574" s="9"/>
      <c r="BH574" s="9"/>
      <c r="BI574" s="9">
        <f t="shared" si="1625"/>
        <v>2712955.7116899998</v>
      </c>
      <c r="BJ574" s="9"/>
      <c r="BK574" s="9"/>
      <c r="BL574" s="9"/>
    </row>
    <row r="575" spans="1:64" s="11" customFormat="1" x14ac:dyDescent="0.25">
      <c r="A575" s="8" t="s">
        <v>1153</v>
      </c>
      <c r="B575" s="8" t="s">
        <v>1154</v>
      </c>
      <c r="C575" s="8" t="s">
        <v>862</v>
      </c>
      <c r="D575" s="8" t="s">
        <v>862</v>
      </c>
      <c r="E575" s="8"/>
      <c r="F575" s="37">
        <f>VLOOKUP(A575,[1]Sheet1!$A$6:$C$740,3,FALSE)</f>
        <v>6806332.1316759996</v>
      </c>
      <c r="G575" s="8"/>
      <c r="H575" s="9"/>
      <c r="I575" s="9">
        <f t="shared" si="1615"/>
        <v>3238384.9632040001</v>
      </c>
      <c r="J575" s="9"/>
      <c r="K575" s="9">
        <f t="shared" si="1626"/>
        <v>67215.233720000004</v>
      </c>
      <c r="L575" s="9">
        <f t="shared" si="1631"/>
        <v>67215.233720000004</v>
      </c>
      <c r="M575" s="9"/>
      <c r="N575" s="9"/>
      <c r="O575" s="9"/>
      <c r="P575" s="9"/>
      <c r="Q575" s="9">
        <f t="shared" si="1616"/>
        <v>32386.087695999999</v>
      </c>
      <c r="R575" s="9"/>
      <c r="S575" s="9"/>
      <c r="T575" s="10">
        <f t="shared" si="1617"/>
        <v>3337986.28462</v>
      </c>
      <c r="U575" s="9"/>
      <c r="V575" s="9"/>
      <c r="W575" s="9">
        <f t="shared" si="1618"/>
        <v>2350504.8436079999</v>
      </c>
      <c r="X575" s="9"/>
      <c r="Y575" s="9">
        <f t="shared" si="1627"/>
        <v>93386.700991000005</v>
      </c>
      <c r="Z575" s="9">
        <f t="shared" si="1597"/>
        <v>93386.700991000005</v>
      </c>
      <c r="AA575" s="9"/>
      <c r="AB575" s="9"/>
      <c r="AC575" s="9">
        <f t="shared" si="1619"/>
        <v>44177.702824</v>
      </c>
      <c r="AD575" s="9"/>
      <c r="AE575" s="9"/>
      <c r="AF575" s="9">
        <f>RURAL1516RSG</f>
        <v>7268.5882350000002</v>
      </c>
      <c r="AG575" s="9">
        <f t="shared" si="1632"/>
        <v>128298</v>
      </c>
      <c r="AH575" s="9">
        <f t="shared" si="1633"/>
        <v>128298</v>
      </c>
      <c r="AI575" s="9"/>
      <c r="AJ575" s="9"/>
      <c r="AK575" s="9">
        <v>65187</v>
      </c>
      <c r="AL575" s="9">
        <f t="shared" si="1634"/>
        <v>65187</v>
      </c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>
        <f>VLOOKUP(A575,[6]COFA!$A$1:$C$327,3,FALSE)</f>
        <v>693.23</v>
      </c>
      <c r="AX575" s="9">
        <f t="shared" si="1622"/>
        <v>693.23</v>
      </c>
      <c r="AY575" s="10">
        <f t="shared" si="1623"/>
        <v>2682247.4774229997</v>
      </c>
      <c r="AZ575" s="10">
        <f t="shared" si="1596"/>
        <v>6020233.7620429993</v>
      </c>
      <c r="BA575" s="26">
        <f>VLOOKUP(A575,[7]Sheet1!$A$1:$P$742,16,FALSE)</f>
        <v>6020233.7620430002</v>
      </c>
      <c r="BB575" s="26" t="b">
        <f t="shared" si="1600"/>
        <v>1</v>
      </c>
      <c r="BC575" s="9"/>
      <c r="BD575" s="9">
        <f t="shared" si="1624"/>
        <v>3337986.28462</v>
      </c>
      <c r="BE575" s="9"/>
      <c r="BF575" s="9"/>
      <c r="BG575" s="9"/>
      <c r="BH575" s="9"/>
      <c r="BI575" s="9">
        <f t="shared" si="1625"/>
        <v>2682247.4774229997</v>
      </c>
      <c r="BJ575" s="9"/>
      <c r="BK575" s="9"/>
      <c r="BL575" s="9"/>
    </row>
    <row r="576" spans="1:64" s="11" customFormat="1" x14ac:dyDescent="0.25">
      <c r="A576" s="8" t="s">
        <v>1155</v>
      </c>
      <c r="B576" s="8" t="s">
        <v>1156</v>
      </c>
      <c r="C576" s="8" t="s">
        <v>862</v>
      </c>
      <c r="D576" s="8" t="s">
        <v>862</v>
      </c>
      <c r="E576" s="8"/>
      <c r="F576" s="37">
        <f>VLOOKUP(A576,[1]Sheet1!$A$6:$C$740,3,FALSE)</f>
        <v>4376236.8226129999</v>
      </c>
      <c r="G576" s="8"/>
      <c r="H576" s="9"/>
      <c r="I576" s="9">
        <f t="shared" si="1615"/>
        <v>2087030.855712</v>
      </c>
      <c r="J576" s="9"/>
      <c r="K576" s="9">
        <f t="shared" si="1626"/>
        <v>56275.014315</v>
      </c>
      <c r="L576" s="9">
        <f t="shared" si="1631"/>
        <v>56275.014315</v>
      </c>
      <c r="M576" s="9"/>
      <c r="N576" s="9"/>
      <c r="O576" s="9"/>
      <c r="P576" s="9"/>
      <c r="Q576" s="9">
        <f t="shared" si="1616"/>
        <v>20753.128850000001</v>
      </c>
      <c r="R576" s="9"/>
      <c r="S576" s="9"/>
      <c r="T576" s="10">
        <f t="shared" si="1617"/>
        <v>2164058.9988770001</v>
      </c>
      <c r="U576" s="9"/>
      <c r="V576" s="9"/>
      <c r="W576" s="9">
        <f t="shared" si="1618"/>
        <v>1514821.7987820001</v>
      </c>
      <c r="X576" s="9"/>
      <c r="Y576" s="9">
        <f t="shared" si="1627"/>
        <v>78186.709235999995</v>
      </c>
      <c r="Z576" s="9">
        <f t="shared" si="1597"/>
        <v>78186.709235999995</v>
      </c>
      <c r="AA576" s="9"/>
      <c r="AB576" s="9"/>
      <c r="AC576" s="9">
        <f t="shared" si="1619"/>
        <v>28309.240919</v>
      </c>
      <c r="AD576" s="9"/>
      <c r="AE576" s="9"/>
      <c r="AF576" s="9"/>
      <c r="AG576" s="9">
        <f t="shared" si="1632"/>
        <v>58099</v>
      </c>
      <c r="AH576" s="9">
        <f t="shared" si="1633"/>
        <v>58099</v>
      </c>
      <c r="AI576" s="9"/>
      <c r="AJ576" s="9"/>
      <c r="AK576" s="9">
        <f>VLOOKUP(A576,[2]CTF1516!$A$1:$C$235,3,FALSE)</f>
        <v>58137</v>
      </c>
      <c r="AL576" s="9">
        <f t="shared" ref="AL576:AL577" si="1635">AK576</f>
        <v>58137</v>
      </c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>
        <f>VLOOKUP(A576,[6]COFA!$A$1:$C$327,3,FALSE)</f>
        <v>693.23</v>
      </c>
      <c r="AX576" s="9">
        <f t="shared" si="1622"/>
        <v>693.23</v>
      </c>
      <c r="AY576" s="10">
        <f t="shared" si="1623"/>
        <v>1738246.978937</v>
      </c>
      <c r="AZ576" s="10">
        <f t="shared" si="1596"/>
        <v>3902305.9778140001</v>
      </c>
      <c r="BA576" s="26">
        <f>VLOOKUP(A576,[7]Sheet1!$A$1:$P$742,16,FALSE)</f>
        <v>3902305.9778160001</v>
      </c>
      <c r="BB576" s="26" t="b">
        <f t="shared" si="1600"/>
        <v>1</v>
      </c>
      <c r="BC576" s="9"/>
      <c r="BD576" s="9">
        <f t="shared" si="1624"/>
        <v>2164058.9988770001</v>
      </c>
      <c r="BE576" s="9"/>
      <c r="BF576" s="9"/>
      <c r="BG576" s="9"/>
      <c r="BH576" s="9"/>
      <c r="BI576" s="9">
        <f t="shared" si="1625"/>
        <v>1738246.978937</v>
      </c>
      <c r="BJ576" s="9"/>
      <c r="BK576" s="9"/>
      <c r="BL576" s="9"/>
    </row>
    <row r="577" spans="1:64" s="11" customFormat="1" x14ac:dyDescent="0.25">
      <c r="A577" s="8" t="s">
        <v>1157</v>
      </c>
      <c r="B577" s="8" t="s">
        <v>1158</v>
      </c>
      <c r="C577" s="8" t="s">
        <v>862</v>
      </c>
      <c r="D577" s="8" t="s">
        <v>862</v>
      </c>
      <c r="E577" s="8"/>
      <c r="F577" s="37">
        <f>VLOOKUP(A577,[1]Sheet1!$A$6:$C$740,3,FALSE)</f>
        <v>6816985.1326390002</v>
      </c>
      <c r="G577" s="8"/>
      <c r="H577" s="9"/>
      <c r="I577" s="9">
        <f t="shared" si="1615"/>
        <v>3359462.9129059999</v>
      </c>
      <c r="J577" s="9"/>
      <c r="K577" s="9">
        <f t="shared" si="1626"/>
        <v>64506.950405000003</v>
      </c>
      <c r="L577" s="9">
        <f t="shared" si="1631"/>
        <v>64506.950405000003</v>
      </c>
      <c r="M577" s="9"/>
      <c r="N577" s="9"/>
      <c r="O577" s="9"/>
      <c r="P577" s="9"/>
      <c r="Q577" s="9">
        <f t="shared" si="1616"/>
        <v>42085.269995000002</v>
      </c>
      <c r="R577" s="9"/>
      <c r="S577" s="9"/>
      <c r="T577" s="10">
        <f t="shared" si="1617"/>
        <v>3466055.1333059999</v>
      </c>
      <c r="U577" s="9"/>
      <c r="V577" s="9"/>
      <c r="W577" s="9">
        <f t="shared" si="1618"/>
        <v>2438386.3989090002</v>
      </c>
      <c r="X577" s="9"/>
      <c r="Y577" s="9">
        <f t="shared" si="1627"/>
        <v>89623.898570000005</v>
      </c>
      <c r="Z577" s="9">
        <f t="shared" si="1597"/>
        <v>89623.898570000005</v>
      </c>
      <c r="AA577" s="9"/>
      <c r="AB577" s="9"/>
      <c r="AC577" s="9">
        <f t="shared" si="1619"/>
        <v>57408.309659999999</v>
      </c>
      <c r="AD577" s="9"/>
      <c r="AE577" s="9"/>
      <c r="AF577" s="9"/>
      <c r="AG577" s="9">
        <f t="shared" si="1632"/>
        <v>126935</v>
      </c>
      <c r="AH577" s="9">
        <f t="shared" si="1633"/>
        <v>126935</v>
      </c>
      <c r="AI577" s="9"/>
      <c r="AJ577" s="9"/>
      <c r="AK577" s="9">
        <f>VLOOKUP(A577,[2]CTF1516!$A$1:$C$235,3,FALSE)</f>
        <v>64852</v>
      </c>
      <c r="AL577" s="9">
        <f t="shared" si="1635"/>
        <v>64852</v>
      </c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>
        <f>VLOOKUP(A577,[6]COFA!$A$1:$C$327,3,FALSE)</f>
        <v>693.23</v>
      </c>
      <c r="AX577" s="9">
        <f t="shared" si="1622"/>
        <v>693.23</v>
      </c>
      <c r="AY577" s="10">
        <f t="shared" si="1623"/>
        <v>2777898.8371390002</v>
      </c>
      <c r="AZ577" s="10">
        <f t="shared" si="1596"/>
        <v>6243953.9704449996</v>
      </c>
      <c r="BA577" s="26">
        <f>VLOOKUP(A577,[7]Sheet1!$A$1:$P$742,16,FALSE)</f>
        <v>6243953.9704459999</v>
      </c>
      <c r="BB577" s="26" t="b">
        <f t="shared" si="1600"/>
        <v>1</v>
      </c>
      <c r="BC577" s="9"/>
      <c r="BD577" s="9">
        <f t="shared" si="1624"/>
        <v>3466055.1333059999</v>
      </c>
      <c r="BE577" s="9"/>
      <c r="BF577" s="9"/>
      <c r="BG577" s="9"/>
      <c r="BH577" s="9"/>
      <c r="BI577" s="9">
        <f t="shared" si="1625"/>
        <v>2777898.8371390002</v>
      </c>
      <c r="BJ577" s="9"/>
      <c r="BK577" s="9"/>
      <c r="BL577" s="9"/>
    </row>
    <row r="578" spans="1:64" s="11" customFormat="1" x14ac:dyDescent="0.25">
      <c r="A578" s="8" t="s">
        <v>1159</v>
      </c>
      <c r="B578" s="8" t="s">
        <v>1160</v>
      </c>
      <c r="C578" s="8" t="s">
        <v>862</v>
      </c>
      <c r="D578" s="8" t="s">
        <v>862</v>
      </c>
      <c r="E578" s="8"/>
      <c r="F578" s="37">
        <f>VLOOKUP(A578,[1]Sheet1!$A$6:$C$740,3,FALSE)</f>
        <v>10003181.097617</v>
      </c>
      <c r="G578" s="8"/>
      <c r="H578" s="9"/>
      <c r="I578" s="9">
        <f t="shared" si="1615"/>
        <v>5156108.721814</v>
      </c>
      <c r="J578" s="9"/>
      <c r="K578" s="9">
        <f t="shared" si="1626"/>
        <v>128201.208285</v>
      </c>
      <c r="L578" s="9">
        <f t="shared" si="1631"/>
        <v>128201.208285</v>
      </c>
      <c r="M578" s="9"/>
      <c r="N578" s="9"/>
      <c r="O578" s="9"/>
      <c r="P578" s="9"/>
      <c r="Q578" s="9">
        <f t="shared" si="1616"/>
        <v>397231.48869600001</v>
      </c>
      <c r="R578" s="9"/>
      <c r="S578" s="9"/>
      <c r="T578" s="10">
        <f t="shared" si="1617"/>
        <v>5681541.4187949998</v>
      </c>
      <c r="U578" s="9"/>
      <c r="V578" s="9"/>
      <c r="W578" s="9">
        <f t="shared" si="1618"/>
        <v>3742439.1054489999</v>
      </c>
      <c r="X578" s="9"/>
      <c r="Y578" s="9">
        <f t="shared" si="1627"/>
        <v>178118.66807700001</v>
      </c>
      <c r="Z578" s="9">
        <f t="shared" si="1597"/>
        <v>178118.66807700001</v>
      </c>
      <c r="AA578" s="9"/>
      <c r="AB578" s="9"/>
      <c r="AC578" s="9">
        <f t="shared" si="1619"/>
        <v>541861.51858399995</v>
      </c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>
        <f>VLOOKUP(A578,[6]COFA!$A$1:$C$327,3,FALSE)</f>
        <v>693.23</v>
      </c>
      <c r="AX578" s="9">
        <f t="shared" si="1622"/>
        <v>693.23</v>
      </c>
      <c r="AY578" s="10">
        <f t="shared" si="1623"/>
        <v>4463112.5221100003</v>
      </c>
      <c r="AZ578" s="10">
        <f t="shared" si="1596"/>
        <v>10144653.940905001</v>
      </c>
      <c r="BA578" s="26">
        <f>VLOOKUP(A578,[7]Sheet1!$A$1:$P$742,16,FALSE)</f>
        <v>10144653.940904001</v>
      </c>
      <c r="BB578" s="26" t="b">
        <f t="shared" si="1600"/>
        <v>1</v>
      </c>
      <c r="BC578" s="9"/>
      <c r="BD578" s="9">
        <f t="shared" si="1624"/>
        <v>5681541.4187949998</v>
      </c>
      <c r="BE578" s="9"/>
      <c r="BF578" s="9"/>
      <c r="BG578" s="9"/>
      <c r="BH578" s="9"/>
      <c r="BI578" s="9">
        <f t="shared" si="1625"/>
        <v>4463112.5221100003</v>
      </c>
      <c r="BJ578" s="9"/>
      <c r="BK578" s="9"/>
      <c r="BL578" s="9"/>
    </row>
    <row r="579" spans="1:64" s="11" customFormat="1" x14ac:dyDescent="0.25">
      <c r="A579" s="8" t="s">
        <v>1161</v>
      </c>
      <c r="B579" s="8" t="s">
        <v>1162</v>
      </c>
      <c r="C579" s="8" t="s">
        <v>862</v>
      </c>
      <c r="D579" s="8" t="s">
        <v>862</v>
      </c>
      <c r="E579" s="8"/>
      <c r="F579" s="37">
        <f>VLOOKUP(A579,[1]Sheet1!$A$6:$C$740,3,FALSE)</f>
        <v>5008140.9553389996</v>
      </c>
      <c r="G579" s="8"/>
      <c r="H579" s="9"/>
      <c r="I579" s="9">
        <f t="shared" si="1615"/>
        <v>2272422.5007119998</v>
      </c>
      <c r="J579" s="9"/>
      <c r="K579" s="9">
        <f t="shared" si="1626"/>
        <v>71075.730748999995</v>
      </c>
      <c r="L579" s="9">
        <f t="shared" si="1631"/>
        <v>71075.730748999995</v>
      </c>
      <c r="M579" s="9"/>
      <c r="N579" s="9"/>
      <c r="O579" s="9"/>
      <c r="P579" s="9"/>
      <c r="Q579" s="9">
        <f t="shared" si="1616"/>
        <v>20753.128850000001</v>
      </c>
      <c r="R579" s="9"/>
      <c r="S579" s="9"/>
      <c r="T579" s="10">
        <f t="shared" si="1617"/>
        <v>2364251.3603109997</v>
      </c>
      <c r="U579" s="9"/>
      <c r="V579" s="9"/>
      <c r="W579" s="9">
        <f t="shared" si="1618"/>
        <v>1649383.9229540001</v>
      </c>
      <c r="X579" s="9"/>
      <c r="Y579" s="9">
        <f t="shared" si="1627"/>
        <v>98750.352379999997</v>
      </c>
      <c r="Z579" s="9">
        <f t="shared" si="1597"/>
        <v>98750.352379999997</v>
      </c>
      <c r="AA579" s="9"/>
      <c r="AB579" s="9"/>
      <c r="AC579" s="9">
        <f t="shared" si="1619"/>
        <v>28309.240919</v>
      </c>
      <c r="AD579" s="9"/>
      <c r="AE579" s="9"/>
      <c r="AF579" s="9">
        <f>RURAL1516RSG</f>
        <v>8080.0588239999997</v>
      </c>
      <c r="AG579" s="9">
        <f>CTFREEZE21516RSG</f>
        <v>134472</v>
      </c>
      <c r="AH579" s="9">
        <f t="shared" ref="AH579:AH582" si="1636">AG579</f>
        <v>134472</v>
      </c>
      <c r="AI579" s="9"/>
      <c r="AJ579" s="9"/>
      <c r="AK579" s="9">
        <f>VLOOKUP(A579,[2]CTF1516!$A$1:$C$235,3,FALSE)</f>
        <v>66290</v>
      </c>
      <c r="AL579" s="9">
        <f t="shared" ref="AL579:AL582" si="1637">AK579</f>
        <v>66290</v>
      </c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>
        <f>VLOOKUP(A579,[6]COFA!$A$1:$C$327,3,FALSE)</f>
        <v>693.23</v>
      </c>
      <c r="AX579" s="9">
        <f t="shared" si="1622"/>
        <v>693.23</v>
      </c>
      <c r="AY579" s="10">
        <f t="shared" si="1623"/>
        <v>1977898.7462530001</v>
      </c>
      <c r="AZ579" s="10">
        <f t="shared" ref="AZ579:AZ642" si="1638">T579+AY579</f>
        <v>4342150.1065640002</v>
      </c>
      <c r="BA579" s="26">
        <f>VLOOKUP(A579,[7]Sheet1!$A$1:$P$742,16,FALSE)</f>
        <v>4342150.1065640002</v>
      </c>
      <c r="BB579" s="26" t="b">
        <f t="shared" si="1600"/>
        <v>1</v>
      </c>
      <c r="BC579" s="9"/>
      <c r="BD579" s="9">
        <f t="shared" si="1624"/>
        <v>2364251.3603109997</v>
      </c>
      <c r="BE579" s="9"/>
      <c r="BF579" s="9"/>
      <c r="BG579" s="9"/>
      <c r="BH579" s="9"/>
      <c r="BI579" s="9">
        <f t="shared" si="1625"/>
        <v>1977898.7462530001</v>
      </c>
      <c r="BJ579" s="9"/>
      <c r="BK579" s="9"/>
      <c r="BL579" s="9"/>
    </row>
    <row r="580" spans="1:64" s="11" customFormat="1" x14ac:dyDescent="0.25">
      <c r="A580" s="8" t="s">
        <v>1163</v>
      </c>
      <c r="B580" s="8" t="s">
        <v>1164</v>
      </c>
      <c r="C580" s="8" t="s">
        <v>862</v>
      </c>
      <c r="D580" s="8" t="s">
        <v>862</v>
      </c>
      <c r="E580" s="8"/>
      <c r="F580" s="37">
        <f>VLOOKUP(A580,[1]Sheet1!$A$6:$C$740,3,FALSE)</f>
        <v>4284702.3533439999</v>
      </c>
      <c r="G580" s="8"/>
      <c r="H580" s="9"/>
      <c r="I580" s="9">
        <f t="shared" si="1615"/>
        <v>2057189.729267</v>
      </c>
      <c r="J580" s="9"/>
      <c r="K580" s="9">
        <f t="shared" si="1626"/>
        <v>58636.305315999998</v>
      </c>
      <c r="L580" s="9">
        <f t="shared" si="1631"/>
        <v>58636.305315999998</v>
      </c>
      <c r="M580" s="9"/>
      <c r="N580" s="9"/>
      <c r="O580" s="9"/>
      <c r="P580" s="9"/>
      <c r="Q580" s="9">
        <f t="shared" si="1616"/>
        <v>35275.338294000001</v>
      </c>
      <c r="R580" s="9"/>
      <c r="S580" s="9"/>
      <c r="T580" s="10">
        <f t="shared" si="1617"/>
        <v>2151101.3728769999</v>
      </c>
      <c r="U580" s="9"/>
      <c r="V580" s="9"/>
      <c r="W580" s="9">
        <f t="shared" si="1618"/>
        <v>1493162.3256049999</v>
      </c>
      <c r="X580" s="9"/>
      <c r="Y580" s="9">
        <f t="shared" si="1627"/>
        <v>81467.411607000002</v>
      </c>
      <c r="Z580" s="9">
        <f t="shared" ref="Z580:Z643" si="1639">Y580</f>
        <v>81467.411607000002</v>
      </c>
      <c r="AA580" s="9"/>
      <c r="AB580" s="9"/>
      <c r="AC580" s="9">
        <f t="shared" si="1619"/>
        <v>48118.915345000001</v>
      </c>
      <c r="AD580" s="9"/>
      <c r="AE580" s="9"/>
      <c r="AF580" s="9">
        <f>RURAL1516RSG</f>
        <v>1741.4705879999999</v>
      </c>
      <c r="AG580" s="9">
        <f>CTFREEZE21516RSG</f>
        <v>116577</v>
      </c>
      <c r="AH580" s="9">
        <f t="shared" si="1636"/>
        <v>116577</v>
      </c>
      <c r="AI580" s="9"/>
      <c r="AJ580" s="9"/>
      <c r="AK580" s="9">
        <f>VLOOKUP(A580,[2]CTF1516!$A$1:$C$235,3,FALSE)</f>
        <v>59354</v>
      </c>
      <c r="AL580" s="9">
        <f t="shared" si="1637"/>
        <v>59354</v>
      </c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>
        <f>VLOOKUP(A580,[6]COFA!$A$1:$C$327,3,FALSE)</f>
        <v>693.23</v>
      </c>
      <c r="AX580" s="9">
        <f t="shared" si="1622"/>
        <v>693.23</v>
      </c>
      <c r="AY580" s="10">
        <f t="shared" si="1623"/>
        <v>1799372.882557</v>
      </c>
      <c r="AZ580" s="10">
        <f t="shared" si="1638"/>
        <v>3950474.2554339999</v>
      </c>
      <c r="BA580" s="26">
        <f>VLOOKUP(A580,[7]Sheet1!$A$1:$P$742,16,FALSE)</f>
        <v>3950474.2554350002</v>
      </c>
      <c r="BB580" s="26" t="b">
        <f t="shared" ref="BB580:BB643" si="1640">ROUND(AZ580,0)=ROUND(BA580,0)</f>
        <v>1</v>
      </c>
      <c r="BC580" s="9"/>
      <c r="BD580" s="9">
        <f t="shared" si="1624"/>
        <v>2151101.3728769999</v>
      </c>
      <c r="BE580" s="9"/>
      <c r="BF580" s="9"/>
      <c r="BG580" s="9"/>
      <c r="BH580" s="9"/>
      <c r="BI580" s="9">
        <f t="shared" si="1625"/>
        <v>1799372.882557</v>
      </c>
      <c r="BJ580" s="9"/>
      <c r="BK580" s="9"/>
      <c r="BL580" s="9"/>
    </row>
    <row r="581" spans="1:64" s="11" customFormat="1" x14ac:dyDescent="0.25">
      <c r="A581" s="8" t="s">
        <v>1165</v>
      </c>
      <c r="B581" s="8" t="s">
        <v>1166</v>
      </c>
      <c r="C581" s="8" t="s">
        <v>862</v>
      </c>
      <c r="D581" s="8" t="s">
        <v>862</v>
      </c>
      <c r="E581" s="8"/>
      <c r="F581" s="37">
        <f>VLOOKUP(A581,[1]Sheet1!$A$6:$C$740,3,FALSE)</f>
        <v>4347804.4431410003</v>
      </c>
      <c r="G581" s="8"/>
      <c r="H581" s="9"/>
      <c r="I581" s="9">
        <f t="shared" si="1615"/>
        <v>1856555.4401229999</v>
      </c>
      <c r="J581" s="9"/>
      <c r="K581" s="9">
        <f t="shared" si="1626"/>
        <v>35760.961510000001</v>
      </c>
      <c r="L581" s="9">
        <f t="shared" si="1631"/>
        <v>35760.961510000001</v>
      </c>
      <c r="M581" s="9"/>
      <c r="N581" s="9"/>
      <c r="O581" s="9"/>
      <c r="P581" s="9"/>
      <c r="Q581" s="9">
        <f t="shared" si="1616"/>
        <v>55498.432234</v>
      </c>
      <c r="R581" s="9"/>
      <c r="S581" s="9"/>
      <c r="T581" s="10">
        <f t="shared" si="1617"/>
        <v>1947814.833867</v>
      </c>
      <c r="U581" s="9"/>
      <c r="V581" s="9"/>
      <c r="W581" s="9">
        <f t="shared" si="1618"/>
        <v>1347536.6900539999</v>
      </c>
      <c r="X581" s="9"/>
      <c r="Y581" s="9">
        <f t="shared" si="1627"/>
        <v>49685.138841</v>
      </c>
      <c r="Z581" s="9">
        <f t="shared" si="1639"/>
        <v>49685.138841</v>
      </c>
      <c r="AA581" s="9"/>
      <c r="AB581" s="9"/>
      <c r="AC581" s="9">
        <f t="shared" si="1619"/>
        <v>75705.138250999997</v>
      </c>
      <c r="AD581" s="9"/>
      <c r="AE581" s="9"/>
      <c r="AF581" s="9">
        <f>RURAL1516RSG</f>
        <v>24294.882353000001</v>
      </c>
      <c r="AG581" s="9">
        <f>CTFREEZE21516RSG</f>
        <v>71002</v>
      </c>
      <c r="AH581" s="9">
        <f t="shared" si="1636"/>
        <v>71002</v>
      </c>
      <c r="AI581" s="9"/>
      <c r="AJ581" s="9"/>
      <c r="AK581" s="9">
        <f>VLOOKUP(A581,[2]CTF1516!$A$1:$C$235,3,FALSE)</f>
        <v>35945</v>
      </c>
      <c r="AL581" s="9">
        <f t="shared" si="1637"/>
        <v>35945</v>
      </c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>
        <f>VLOOKUP(A581,[6]COFA!$A$1:$C$327,3,FALSE)</f>
        <v>693.23</v>
      </c>
      <c r="AX581" s="9">
        <f t="shared" si="1622"/>
        <v>693.23</v>
      </c>
      <c r="AY581" s="10">
        <f t="shared" si="1623"/>
        <v>1580567.1971459999</v>
      </c>
      <c r="AZ581" s="10">
        <f t="shared" si="1638"/>
        <v>3528382.0310129998</v>
      </c>
      <c r="BA581" s="26">
        <f>VLOOKUP(A581,[7]Sheet1!$A$1:$P$742,16,FALSE)</f>
        <v>3528382.0310120001</v>
      </c>
      <c r="BB581" s="26" t="b">
        <f t="shared" si="1640"/>
        <v>1</v>
      </c>
      <c r="BC581" s="9"/>
      <c r="BD581" s="9">
        <f t="shared" si="1624"/>
        <v>1947814.833867</v>
      </c>
      <c r="BE581" s="9"/>
      <c r="BF581" s="9"/>
      <c r="BG581" s="9"/>
      <c r="BH581" s="9"/>
      <c r="BI581" s="9">
        <f t="shared" si="1625"/>
        <v>1580567.1971459999</v>
      </c>
      <c r="BJ581" s="9"/>
      <c r="BK581" s="9"/>
      <c r="BL581" s="9"/>
    </row>
    <row r="582" spans="1:64" s="11" customFormat="1" x14ac:dyDescent="0.25">
      <c r="A582" s="8" t="s">
        <v>1167</v>
      </c>
      <c r="B582" s="8" t="s">
        <v>1168</v>
      </c>
      <c r="C582" s="8" t="s">
        <v>862</v>
      </c>
      <c r="D582" s="8" t="s">
        <v>862</v>
      </c>
      <c r="E582" s="8"/>
      <c r="F582" s="37">
        <f>VLOOKUP(A582,[1]Sheet1!$A$6:$C$740,3,FALSE)</f>
        <v>5303645.6590980003</v>
      </c>
      <c r="G582" s="8"/>
      <c r="H582" s="9"/>
      <c r="I582" s="9">
        <f t="shared" si="1615"/>
        <v>2491195.4129309999</v>
      </c>
      <c r="J582" s="9"/>
      <c r="K582" s="9">
        <f t="shared" si="1626"/>
        <v>62344.474378999999</v>
      </c>
      <c r="L582" s="9">
        <f t="shared" si="1631"/>
        <v>62344.474378999999</v>
      </c>
      <c r="M582" s="9"/>
      <c r="N582" s="9"/>
      <c r="O582" s="9"/>
      <c r="P582" s="9"/>
      <c r="Q582" s="9">
        <f t="shared" si="1616"/>
        <v>84388.862905999995</v>
      </c>
      <c r="R582" s="9"/>
      <c r="S582" s="9"/>
      <c r="T582" s="10">
        <f t="shared" si="1617"/>
        <v>2637928.7502159998</v>
      </c>
      <c r="U582" s="9"/>
      <c r="V582" s="9"/>
      <c r="W582" s="9">
        <f t="shared" si="1618"/>
        <v>1808175.0474390001</v>
      </c>
      <c r="X582" s="9"/>
      <c r="Y582" s="9">
        <f t="shared" si="1627"/>
        <v>86619.423381000001</v>
      </c>
      <c r="Z582" s="9">
        <f t="shared" si="1639"/>
        <v>86619.423381000001</v>
      </c>
      <c r="AA582" s="9"/>
      <c r="AB582" s="9"/>
      <c r="AC582" s="9">
        <f t="shared" si="1619"/>
        <v>115114.43253400001</v>
      </c>
      <c r="AD582" s="9"/>
      <c r="AE582" s="9"/>
      <c r="AF582" s="9">
        <f>RURAL1516RSG</f>
        <v>46552.882353000001</v>
      </c>
      <c r="AG582" s="9">
        <f>CTFREEZE21516RSG</f>
        <v>120525</v>
      </c>
      <c r="AH582" s="9">
        <f t="shared" si="1636"/>
        <v>120525</v>
      </c>
      <c r="AI582" s="9"/>
      <c r="AJ582" s="9"/>
      <c r="AK582" s="9">
        <f>VLOOKUP(A582,[2]CTF1516!$A$1:$C$235,3,FALSE)</f>
        <v>61864</v>
      </c>
      <c r="AL582" s="9">
        <f t="shared" si="1637"/>
        <v>61864</v>
      </c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>
        <f>VLOOKUP(A582,[6]COFA!$A$1:$C$327,3,FALSE)</f>
        <v>693.23</v>
      </c>
      <c r="AX582" s="9">
        <f t="shared" si="1622"/>
        <v>693.23</v>
      </c>
      <c r="AY582" s="10">
        <f t="shared" si="1623"/>
        <v>2192991.1333540003</v>
      </c>
      <c r="AZ582" s="10">
        <f t="shared" si="1638"/>
        <v>4830919.8835700005</v>
      </c>
      <c r="BA582" s="26">
        <f>VLOOKUP(A582,[7]Sheet1!$A$1:$P$742,16,FALSE)</f>
        <v>4830919.8835709998</v>
      </c>
      <c r="BB582" s="26" t="b">
        <f t="shared" si="1640"/>
        <v>1</v>
      </c>
      <c r="BC582" s="9"/>
      <c r="BD582" s="9">
        <f t="shared" si="1624"/>
        <v>2637928.7502159998</v>
      </c>
      <c r="BE582" s="9"/>
      <c r="BF582" s="9"/>
      <c r="BG582" s="9"/>
      <c r="BH582" s="9"/>
      <c r="BI582" s="9">
        <f t="shared" si="1625"/>
        <v>2192991.1333540003</v>
      </c>
      <c r="BJ582" s="9"/>
      <c r="BK582" s="9"/>
      <c r="BL582" s="9"/>
    </row>
    <row r="583" spans="1:64" s="11" customFormat="1" x14ac:dyDescent="0.25">
      <c r="A583" s="8" t="s">
        <v>1169</v>
      </c>
      <c r="B583" s="8" t="s">
        <v>1170</v>
      </c>
      <c r="C583" s="8" t="s">
        <v>862</v>
      </c>
      <c r="D583" s="8" t="s">
        <v>862</v>
      </c>
      <c r="E583" s="8"/>
      <c r="F583" s="37">
        <f>VLOOKUP(A583,[1]Sheet1!$A$6:$C$740,3,FALSE)</f>
        <v>6793548.1512179999</v>
      </c>
      <c r="G583" s="8"/>
      <c r="H583" s="9"/>
      <c r="I583" s="9">
        <f t="shared" si="1615"/>
        <v>3120519.5210219999</v>
      </c>
      <c r="J583" s="9"/>
      <c r="K583" s="9">
        <f t="shared" si="1626"/>
        <v>54409.723094000001</v>
      </c>
      <c r="L583" s="9">
        <f t="shared" si="1631"/>
        <v>54409.723094000001</v>
      </c>
      <c r="M583" s="9"/>
      <c r="N583" s="9"/>
      <c r="O583" s="9"/>
      <c r="P583" s="9"/>
      <c r="Q583" s="9">
        <f t="shared" si="1616"/>
        <v>49720.346099000002</v>
      </c>
      <c r="R583" s="9"/>
      <c r="S583" s="9"/>
      <c r="T583" s="10">
        <f t="shared" si="1617"/>
        <v>3224649.5902149999</v>
      </c>
      <c r="U583" s="9"/>
      <c r="V583" s="9"/>
      <c r="W583" s="9">
        <f t="shared" si="1618"/>
        <v>2264955.0106230001</v>
      </c>
      <c r="X583" s="9"/>
      <c r="Y583" s="9">
        <f t="shared" si="1627"/>
        <v>75595.133132000003</v>
      </c>
      <c r="Z583" s="9">
        <f t="shared" si="1639"/>
        <v>75595.133132000003</v>
      </c>
      <c r="AA583" s="9"/>
      <c r="AB583" s="9"/>
      <c r="AC583" s="9">
        <f t="shared" si="1619"/>
        <v>67823.279393999997</v>
      </c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>
        <f>VLOOKUP(A583,[6]COFA!$A$1:$C$327,3,FALSE)</f>
        <v>693.23</v>
      </c>
      <c r="AX583" s="9">
        <f t="shared" si="1622"/>
        <v>693.23</v>
      </c>
      <c r="AY583" s="10">
        <f t="shared" si="1623"/>
        <v>2409066.6531489999</v>
      </c>
      <c r="AZ583" s="10">
        <f t="shared" si="1638"/>
        <v>5633716.2433639998</v>
      </c>
      <c r="BA583" s="26">
        <f>VLOOKUP(A583,[7]Sheet1!$A$1:$P$742,16,FALSE)</f>
        <v>5633716.243365</v>
      </c>
      <c r="BB583" s="26" t="b">
        <f t="shared" si="1640"/>
        <v>1</v>
      </c>
      <c r="BC583" s="9"/>
      <c r="BD583" s="9">
        <f t="shared" si="1624"/>
        <v>3224649.5902149999</v>
      </c>
      <c r="BE583" s="9"/>
      <c r="BF583" s="9"/>
      <c r="BG583" s="9"/>
      <c r="BH583" s="9"/>
      <c r="BI583" s="9">
        <f t="shared" si="1625"/>
        <v>2409066.6531489999</v>
      </c>
      <c r="BJ583" s="9"/>
      <c r="BK583" s="9"/>
      <c r="BL583" s="9"/>
    </row>
    <row r="584" spans="1:64" s="11" customFormat="1" x14ac:dyDescent="0.25">
      <c r="A584" s="8" t="s">
        <v>1171</v>
      </c>
      <c r="B584" s="8" t="s">
        <v>1172</v>
      </c>
      <c r="C584" s="8" t="s">
        <v>862</v>
      </c>
      <c r="D584" s="8" t="s">
        <v>862</v>
      </c>
      <c r="E584" s="8"/>
      <c r="F584" s="37">
        <f>VLOOKUP(A584,[1]Sheet1!$A$6:$C$740,3,FALSE)</f>
        <v>4937713.4589849999</v>
      </c>
      <c r="G584" s="8"/>
      <c r="H584" s="9"/>
      <c r="I584" s="9">
        <f t="shared" si="1615"/>
        <v>2350053.1472959998</v>
      </c>
      <c r="J584" s="9"/>
      <c r="K584" s="9">
        <f t="shared" si="1626"/>
        <v>57146.230665000003</v>
      </c>
      <c r="L584" s="9">
        <f t="shared" si="1631"/>
        <v>57146.230665000003</v>
      </c>
      <c r="M584" s="9"/>
      <c r="N584" s="9"/>
      <c r="O584" s="9"/>
      <c r="P584" s="9"/>
      <c r="Q584" s="9">
        <f t="shared" si="1616"/>
        <v>50752.191665999999</v>
      </c>
      <c r="R584" s="9"/>
      <c r="S584" s="9"/>
      <c r="T584" s="10">
        <f t="shared" si="1617"/>
        <v>2457951.569627</v>
      </c>
      <c r="U584" s="9"/>
      <c r="V584" s="9"/>
      <c r="W584" s="9">
        <f t="shared" si="1618"/>
        <v>1705730.284762</v>
      </c>
      <c r="X584" s="9"/>
      <c r="Y584" s="9">
        <f t="shared" si="1627"/>
        <v>79397.149432000006</v>
      </c>
      <c r="Z584" s="9">
        <f t="shared" si="1639"/>
        <v>79397.149432000006</v>
      </c>
      <c r="AA584" s="9"/>
      <c r="AB584" s="9"/>
      <c r="AC584" s="9">
        <f t="shared" si="1619"/>
        <v>69230.814851999996</v>
      </c>
      <c r="AD584" s="9"/>
      <c r="AE584" s="9"/>
      <c r="AF584" s="9">
        <f>RURAL1516RSG</f>
        <v>5310.117647</v>
      </c>
      <c r="AG584" s="9">
        <f>CTFREEZE21516RSG</f>
        <v>56747</v>
      </c>
      <c r="AH584" s="9">
        <f t="shared" ref="AH584:AH588" si="1641">AG584</f>
        <v>56747</v>
      </c>
      <c r="AI584" s="9"/>
      <c r="AJ584" s="9"/>
      <c r="AK584" s="9">
        <f>VLOOKUP(A584,[2]CTF1516!$A$1:$C$235,3,FALSE)</f>
        <v>62061</v>
      </c>
      <c r="AL584" s="9">
        <f t="shared" ref="AL584" si="1642">AK584</f>
        <v>62061</v>
      </c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>
        <f>VLOOKUP(A584,[6]COFA!$A$1:$C$327,3,FALSE)</f>
        <v>693.23</v>
      </c>
      <c r="AX584" s="9">
        <f t="shared" si="1622"/>
        <v>693.23</v>
      </c>
      <c r="AY584" s="10">
        <f t="shared" si="1623"/>
        <v>1973859.4790459999</v>
      </c>
      <c r="AZ584" s="10">
        <f t="shared" si="1638"/>
        <v>4431811.0486730002</v>
      </c>
      <c r="BA584" s="26">
        <f>VLOOKUP(A584,[7]Sheet1!$A$1:$P$742,16,FALSE)</f>
        <v>4431811.0486740004</v>
      </c>
      <c r="BB584" s="26" t="b">
        <f t="shared" si="1640"/>
        <v>1</v>
      </c>
      <c r="BC584" s="9"/>
      <c r="BD584" s="9">
        <f t="shared" si="1624"/>
        <v>2457951.569627</v>
      </c>
      <c r="BE584" s="9"/>
      <c r="BF584" s="9"/>
      <c r="BG584" s="9"/>
      <c r="BH584" s="9"/>
      <c r="BI584" s="9">
        <f t="shared" si="1625"/>
        <v>1973859.4790459999</v>
      </c>
      <c r="BJ584" s="9"/>
      <c r="BK584" s="9"/>
      <c r="BL584" s="9"/>
    </row>
    <row r="585" spans="1:64" s="11" customFormat="1" x14ac:dyDescent="0.25">
      <c r="A585" s="8" t="s">
        <v>1173</v>
      </c>
      <c r="B585" s="8" t="s">
        <v>1174</v>
      </c>
      <c r="C585" s="8" t="s">
        <v>862</v>
      </c>
      <c r="D585" s="8" t="s">
        <v>862</v>
      </c>
      <c r="E585" s="8"/>
      <c r="F585" s="37">
        <f>VLOOKUP(A585,[1]Sheet1!$A$6:$C$740,3,FALSE)</f>
        <v>2309976.8037109999</v>
      </c>
      <c r="G585" s="8"/>
      <c r="H585" s="9"/>
      <c r="I585" s="9">
        <f t="shared" si="1615"/>
        <v>1050501.124627</v>
      </c>
      <c r="J585" s="9"/>
      <c r="K585" s="9">
        <f t="shared" si="1626"/>
        <v>20343.462087</v>
      </c>
      <c r="L585" s="9">
        <f t="shared" si="1631"/>
        <v>20343.462087</v>
      </c>
      <c r="M585" s="9"/>
      <c r="N585" s="9"/>
      <c r="O585" s="9"/>
      <c r="P585" s="9"/>
      <c r="Q585" s="9">
        <f t="shared" si="1616"/>
        <v>20753.128850000001</v>
      </c>
      <c r="R585" s="9"/>
      <c r="S585" s="9"/>
      <c r="T585" s="10">
        <f t="shared" si="1617"/>
        <v>1091597.715564</v>
      </c>
      <c r="U585" s="9"/>
      <c r="V585" s="9"/>
      <c r="W585" s="9">
        <f t="shared" si="1618"/>
        <v>762481.30154599994</v>
      </c>
      <c r="X585" s="9"/>
      <c r="Y585" s="9">
        <f t="shared" si="1627"/>
        <v>28264.557092999999</v>
      </c>
      <c r="Z585" s="9">
        <f t="shared" si="1639"/>
        <v>28264.557092999999</v>
      </c>
      <c r="AA585" s="9"/>
      <c r="AB585" s="9"/>
      <c r="AC585" s="9">
        <f t="shared" si="1619"/>
        <v>28309.240919</v>
      </c>
      <c r="AD585" s="9"/>
      <c r="AE585" s="9"/>
      <c r="AF585" s="9">
        <f>RURAL1516RSG</f>
        <v>40903.588235000003</v>
      </c>
      <c r="AG585" s="9">
        <f>CTFREEZE21516RSG</f>
        <v>20532</v>
      </c>
      <c r="AH585" s="9">
        <f t="shared" si="1641"/>
        <v>20532</v>
      </c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>
        <f>VLOOKUP(A585,[6]COFA!$A$1:$C$327,3,FALSE)</f>
        <v>693.23</v>
      </c>
      <c r="AX585" s="9">
        <f t="shared" si="1622"/>
        <v>693.23</v>
      </c>
      <c r="AY585" s="10">
        <f t="shared" si="1623"/>
        <v>840280.32955799997</v>
      </c>
      <c r="AZ585" s="10">
        <f t="shared" si="1638"/>
        <v>1931878.0451219999</v>
      </c>
      <c r="BA585" s="26">
        <f>VLOOKUP(A585,[7]Sheet1!$A$1:$P$742,16,FALSE)</f>
        <v>1931878.0451219999</v>
      </c>
      <c r="BB585" s="26" t="b">
        <f t="shared" si="1640"/>
        <v>1</v>
      </c>
      <c r="BC585" s="9"/>
      <c r="BD585" s="9">
        <f t="shared" si="1624"/>
        <v>1091597.715564</v>
      </c>
      <c r="BE585" s="9"/>
      <c r="BF585" s="9"/>
      <c r="BG585" s="9"/>
      <c r="BH585" s="9"/>
      <c r="BI585" s="9">
        <f t="shared" si="1625"/>
        <v>840280.32955799997</v>
      </c>
      <c r="BJ585" s="9"/>
      <c r="BK585" s="9"/>
      <c r="BL585" s="9"/>
    </row>
    <row r="586" spans="1:64" s="11" customFormat="1" x14ac:dyDescent="0.25">
      <c r="A586" s="8" t="s">
        <v>1175</v>
      </c>
      <c r="B586" s="8" t="s">
        <v>1176</v>
      </c>
      <c r="C586" s="8" t="s">
        <v>862</v>
      </c>
      <c r="D586" s="8" t="s">
        <v>862</v>
      </c>
      <c r="E586" s="8"/>
      <c r="F586" s="37">
        <f>VLOOKUP(A586,[1]Sheet1!$A$6:$C$740,3,FALSE)</f>
        <v>6990012.6844159998</v>
      </c>
      <c r="G586" s="8"/>
      <c r="H586" s="9"/>
      <c r="I586" s="9">
        <f t="shared" si="1615"/>
        <v>3210845.5509520001</v>
      </c>
      <c r="J586" s="9"/>
      <c r="K586" s="9">
        <f t="shared" si="1626"/>
        <v>94584.044985</v>
      </c>
      <c r="L586" s="9">
        <f t="shared" si="1631"/>
        <v>94584.044985</v>
      </c>
      <c r="M586" s="9"/>
      <c r="N586" s="9"/>
      <c r="O586" s="9"/>
      <c r="P586" s="9"/>
      <c r="Q586" s="9">
        <f t="shared" si="1616"/>
        <v>23017.295208</v>
      </c>
      <c r="R586" s="9"/>
      <c r="S586" s="9"/>
      <c r="T586" s="10">
        <f t="shared" si="1617"/>
        <v>3328446.8911450002</v>
      </c>
      <c r="U586" s="9"/>
      <c r="V586" s="9"/>
      <c r="W586" s="9">
        <f t="shared" si="1618"/>
        <v>2330516.0150330001</v>
      </c>
      <c r="X586" s="9"/>
      <c r="Y586" s="9">
        <f t="shared" si="1627"/>
        <v>131412.054064</v>
      </c>
      <c r="Z586" s="9">
        <f t="shared" si="1639"/>
        <v>131412.054064</v>
      </c>
      <c r="AA586" s="9"/>
      <c r="AB586" s="9"/>
      <c r="AC586" s="9">
        <f t="shared" si="1619"/>
        <v>31397.779103000001</v>
      </c>
      <c r="AD586" s="9"/>
      <c r="AE586" s="9"/>
      <c r="AF586" s="9">
        <f>RURAL1516RSG</f>
        <v>31820.588234999999</v>
      </c>
      <c r="AG586" s="9">
        <f>CTFREEZE21516RSG</f>
        <v>184285</v>
      </c>
      <c r="AH586" s="9">
        <f t="shared" si="1641"/>
        <v>184285</v>
      </c>
      <c r="AI586" s="9"/>
      <c r="AJ586" s="9"/>
      <c r="AK586" s="9">
        <f>VLOOKUP(A586,[2]CTF1516!$A$1:$C$235,3,FALSE)</f>
        <v>95096</v>
      </c>
      <c r="AL586" s="9">
        <f t="shared" ref="AL586:AL588" si="1643">AK586</f>
        <v>95096</v>
      </c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>
        <f>VLOOKUP(A586,[6]COFA!$A$1:$C$327,3,FALSE)</f>
        <v>693.23</v>
      </c>
      <c r="AX586" s="9">
        <f t="shared" si="1622"/>
        <v>693.23</v>
      </c>
      <c r="AY586" s="10">
        <f t="shared" si="1623"/>
        <v>2773400.0782000003</v>
      </c>
      <c r="AZ586" s="10">
        <f t="shared" si="1638"/>
        <v>6101846.9693450006</v>
      </c>
      <c r="BA586" s="26">
        <f>VLOOKUP(A586,[7]Sheet1!$A$1:$P$742,16,FALSE)</f>
        <v>6101846.9693449996</v>
      </c>
      <c r="BB586" s="26" t="b">
        <f t="shared" si="1640"/>
        <v>1</v>
      </c>
      <c r="BC586" s="9"/>
      <c r="BD586" s="9">
        <f t="shared" si="1624"/>
        <v>3328446.8911450002</v>
      </c>
      <c r="BE586" s="9"/>
      <c r="BF586" s="9"/>
      <c r="BG586" s="9"/>
      <c r="BH586" s="9"/>
      <c r="BI586" s="9">
        <f t="shared" si="1625"/>
        <v>2773400.0782000003</v>
      </c>
      <c r="BJ586" s="9"/>
      <c r="BK586" s="9"/>
      <c r="BL586" s="9"/>
    </row>
    <row r="587" spans="1:64" s="11" customFormat="1" x14ac:dyDescent="0.25">
      <c r="A587" s="8" t="s">
        <v>1177</v>
      </c>
      <c r="B587" s="8" t="s">
        <v>1178</v>
      </c>
      <c r="C587" s="8" t="s">
        <v>862</v>
      </c>
      <c r="D587" s="8" t="s">
        <v>862</v>
      </c>
      <c r="E587" s="8"/>
      <c r="F587" s="37">
        <f>VLOOKUP(A587,[1]Sheet1!$A$6:$C$740,3,FALSE)</f>
        <v>5116604.9893239997</v>
      </c>
      <c r="G587" s="8"/>
      <c r="H587" s="9"/>
      <c r="I587" s="9">
        <f t="shared" si="1615"/>
        <v>2671371.8263119999</v>
      </c>
      <c r="J587" s="9"/>
      <c r="K587" s="9">
        <f t="shared" si="1626"/>
        <v>62192.976538000003</v>
      </c>
      <c r="L587" s="9">
        <f t="shared" si="1631"/>
        <v>62192.976538000003</v>
      </c>
      <c r="M587" s="9"/>
      <c r="N587" s="9"/>
      <c r="O587" s="9"/>
      <c r="P587" s="9"/>
      <c r="Q587" s="9">
        <f t="shared" si="1616"/>
        <v>30652.786373999999</v>
      </c>
      <c r="R587" s="9"/>
      <c r="S587" s="9"/>
      <c r="T587" s="10">
        <f t="shared" si="1617"/>
        <v>2764217.589224</v>
      </c>
      <c r="U587" s="9"/>
      <c r="V587" s="9"/>
      <c r="W587" s="9">
        <f t="shared" si="1618"/>
        <v>1938951.8195549999</v>
      </c>
      <c r="X587" s="9"/>
      <c r="Y587" s="9">
        <f t="shared" si="1627"/>
        <v>86408.937114999993</v>
      </c>
      <c r="Z587" s="9">
        <f t="shared" si="1639"/>
        <v>86408.937114999993</v>
      </c>
      <c r="AA587" s="9"/>
      <c r="AB587" s="9"/>
      <c r="AC587" s="9">
        <f t="shared" si="1619"/>
        <v>41813.315022000003</v>
      </c>
      <c r="AD587" s="9"/>
      <c r="AE587" s="9"/>
      <c r="AF587" s="9"/>
      <c r="AG587" s="9">
        <f>CTFREEZE21516RSG</f>
        <v>61159</v>
      </c>
      <c r="AH587" s="9">
        <f t="shared" si="1641"/>
        <v>61159</v>
      </c>
      <c r="AI587" s="9"/>
      <c r="AJ587" s="9"/>
      <c r="AK587" s="9">
        <f>VLOOKUP(A587,[2]CTF1516!$A$1:$C$235,3,FALSE)</f>
        <v>62106</v>
      </c>
      <c r="AL587" s="9">
        <f t="shared" si="1643"/>
        <v>62106</v>
      </c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>
        <f>VLOOKUP(A587,[6]COFA!$A$1:$C$327,3,FALSE)</f>
        <v>693.23</v>
      </c>
      <c r="AX587" s="9">
        <f t="shared" si="1622"/>
        <v>693.23</v>
      </c>
      <c r="AY587" s="10">
        <f t="shared" si="1623"/>
        <v>2191132.3016920001</v>
      </c>
      <c r="AZ587" s="10">
        <f t="shared" si="1638"/>
        <v>4955349.8909160001</v>
      </c>
      <c r="BA587" s="26">
        <f>VLOOKUP(A587,[7]Sheet1!$A$1:$P$742,16,FALSE)</f>
        <v>4955349.8909179997</v>
      </c>
      <c r="BB587" s="26" t="b">
        <f t="shared" si="1640"/>
        <v>1</v>
      </c>
      <c r="BC587" s="9"/>
      <c r="BD587" s="9">
        <f t="shared" si="1624"/>
        <v>2764217.589224</v>
      </c>
      <c r="BE587" s="9"/>
      <c r="BF587" s="9"/>
      <c r="BG587" s="9"/>
      <c r="BH587" s="9"/>
      <c r="BI587" s="9">
        <f t="shared" si="1625"/>
        <v>2191132.3016920001</v>
      </c>
      <c r="BJ587" s="9"/>
      <c r="BK587" s="9"/>
      <c r="BL587" s="9"/>
    </row>
    <row r="588" spans="1:64" s="11" customFormat="1" x14ac:dyDescent="0.25">
      <c r="A588" s="8" t="s">
        <v>1179</v>
      </c>
      <c r="B588" s="8" t="s">
        <v>1180</v>
      </c>
      <c r="C588" s="8" t="s">
        <v>862</v>
      </c>
      <c r="D588" s="8" t="s">
        <v>862</v>
      </c>
      <c r="E588" s="8"/>
      <c r="F588" s="37">
        <f>VLOOKUP(A588,[1]Sheet1!$A$6:$C$740,3,FALSE)</f>
        <v>6284332.2538550003</v>
      </c>
      <c r="G588" s="8"/>
      <c r="H588" s="9"/>
      <c r="I588" s="9">
        <f t="shared" si="1615"/>
        <v>2810590.7688660002</v>
      </c>
      <c r="J588" s="9"/>
      <c r="K588" s="9">
        <f t="shared" si="1626"/>
        <v>72407.666557999997</v>
      </c>
      <c r="L588" s="9">
        <f t="shared" si="1631"/>
        <v>72407.666557999997</v>
      </c>
      <c r="M588" s="9"/>
      <c r="N588" s="9"/>
      <c r="O588" s="9"/>
      <c r="P588" s="9"/>
      <c r="Q588" s="9">
        <f t="shared" si="1616"/>
        <v>20753.128850000001</v>
      </c>
      <c r="R588" s="9"/>
      <c r="S588" s="9"/>
      <c r="T588" s="10">
        <f t="shared" si="1617"/>
        <v>2903751.564274</v>
      </c>
      <c r="U588" s="9"/>
      <c r="V588" s="9"/>
      <c r="W588" s="9">
        <f t="shared" si="1618"/>
        <v>2040000.5838349999</v>
      </c>
      <c r="X588" s="9"/>
      <c r="Y588" s="9">
        <f t="shared" si="1627"/>
        <v>100600.901493</v>
      </c>
      <c r="Z588" s="9">
        <f t="shared" si="1639"/>
        <v>100600.901493</v>
      </c>
      <c r="AA588" s="9"/>
      <c r="AB588" s="9"/>
      <c r="AC588" s="9">
        <f t="shared" si="1619"/>
        <v>28309.240919</v>
      </c>
      <c r="AD588" s="9"/>
      <c r="AE588" s="9"/>
      <c r="AF588" s="9"/>
      <c r="AG588" s="9">
        <f>CTFREEZE21516RSG</f>
        <v>137469</v>
      </c>
      <c r="AH588" s="9">
        <f t="shared" si="1641"/>
        <v>137469</v>
      </c>
      <c r="AI588" s="9"/>
      <c r="AJ588" s="9"/>
      <c r="AK588" s="9">
        <f>VLOOKUP(A588,[2]CTF1516!$A$1:$C$235,3,FALSE)</f>
        <v>70023</v>
      </c>
      <c r="AL588" s="9">
        <f t="shared" si="1643"/>
        <v>70023</v>
      </c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>
        <f>VLOOKUP(A588,[6]COFA!$A$1:$C$327,3,FALSE)</f>
        <v>693.23</v>
      </c>
      <c r="AX588" s="9">
        <f t="shared" si="1622"/>
        <v>693.23</v>
      </c>
      <c r="AY588" s="10">
        <f t="shared" si="1623"/>
        <v>2377095.956247</v>
      </c>
      <c r="AZ588" s="10">
        <f t="shared" si="1638"/>
        <v>5280847.520521</v>
      </c>
      <c r="BA588" s="26">
        <f>VLOOKUP(A588,[7]Sheet1!$A$1:$P$742,16,FALSE)</f>
        <v>5280847.5205229996</v>
      </c>
      <c r="BB588" s="26" t="b">
        <f t="shared" si="1640"/>
        <v>1</v>
      </c>
      <c r="BC588" s="9"/>
      <c r="BD588" s="9">
        <f t="shared" si="1624"/>
        <v>2903751.564274</v>
      </c>
      <c r="BE588" s="9"/>
      <c r="BF588" s="9"/>
      <c r="BG588" s="9"/>
      <c r="BH588" s="9"/>
      <c r="BI588" s="9">
        <f t="shared" si="1625"/>
        <v>2377095.956247</v>
      </c>
      <c r="BJ588" s="9"/>
      <c r="BK588" s="9"/>
      <c r="BL588" s="9"/>
    </row>
    <row r="589" spans="1:64" s="11" customFormat="1" x14ac:dyDescent="0.25">
      <c r="A589" s="8" t="s">
        <v>1181</v>
      </c>
      <c r="B589" s="8" t="s">
        <v>1182</v>
      </c>
      <c r="C589" s="8" t="s">
        <v>862</v>
      </c>
      <c r="D589" s="8" t="s">
        <v>862</v>
      </c>
      <c r="E589" s="8"/>
      <c r="F589" s="37">
        <f>VLOOKUP(A589,[1]Sheet1!$A$6:$C$740,3,FALSE)</f>
        <v>3845253.0930030001</v>
      </c>
      <c r="G589" s="8"/>
      <c r="H589" s="9"/>
      <c r="I589" s="9">
        <f t="shared" si="1615"/>
        <v>1835785.7300209999</v>
      </c>
      <c r="J589" s="9"/>
      <c r="K589" s="9">
        <f t="shared" si="1626"/>
        <v>55923.456313000002</v>
      </c>
      <c r="L589" s="9">
        <f t="shared" si="1631"/>
        <v>55923.456313000002</v>
      </c>
      <c r="M589" s="9"/>
      <c r="N589" s="9"/>
      <c r="O589" s="9"/>
      <c r="P589" s="9"/>
      <c r="Q589" s="9">
        <f t="shared" si="1616"/>
        <v>29497.25216</v>
      </c>
      <c r="R589" s="9"/>
      <c r="S589" s="9"/>
      <c r="T589" s="10">
        <f t="shared" si="1617"/>
        <v>1921206.4384939999</v>
      </c>
      <c r="U589" s="9"/>
      <c r="V589" s="9"/>
      <c r="W589" s="9">
        <f t="shared" si="1618"/>
        <v>1332461.4890670001</v>
      </c>
      <c r="X589" s="9"/>
      <c r="Y589" s="9">
        <f t="shared" si="1627"/>
        <v>77698.265765000004</v>
      </c>
      <c r="Z589" s="9">
        <f t="shared" si="1639"/>
        <v>77698.265765000004</v>
      </c>
      <c r="AA589" s="9"/>
      <c r="AB589" s="9"/>
      <c r="AC589" s="9">
        <f t="shared" si="1619"/>
        <v>40237.056488000002</v>
      </c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>
        <f>VLOOKUP(A589,[6]COFA!$A$1:$C$327,3,FALSE)</f>
        <v>693.23</v>
      </c>
      <c r="AX589" s="9">
        <f t="shared" si="1622"/>
        <v>693.23</v>
      </c>
      <c r="AY589" s="10">
        <f t="shared" si="1623"/>
        <v>1451090.0413200001</v>
      </c>
      <c r="AZ589" s="10">
        <f t="shared" si="1638"/>
        <v>3372296.479814</v>
      </c>
      <c r="BA589" s="26">
        <f>VLOOKUP(A589,[7]Sheet1!$A$1:$P$742,16,FALSE)</f>
        <v>3372296.4798130002</v>
      </c>
      <c r="BB589" s="26" t="b">
        <f t="shared" si="1640"/>
        <v>1</v>
      </c>
      <c r="BC589" s="9"/>
      <c r="BD589" s="9">
        <f t="shared" si="1624"/>
        <v>1921206.4384939999</v>
      </c>
      <c r="BE589" s="9"/>
      <c r="BF589" s="9"/>
      <c r="BG589" s="9"/>
      <c r="BH589" s="9"/>
      <c r="BI589" s="9">
        <f t="shared" si="1625"/>
        <v>1451090.0413200001</v>
      </c>
      <c r="BJ589" s="9"/>
      <c r="BK589" s="9"/>
      <c r="BL589" s="9"/>
    </row>
    <row r="590" spans="1:64" s="11" customFormat="1" x14ac:dyDescent="0.25">
      <c r="A590" s="8" t="s">
        <v>1183</v>
      </c>
      <c r="B590" s="8" t="s">
        <v>1184</v>
      </c>
      <c r="C590" s="8" t="s">
        <v>862</v>
      </c>
      <c r="D590" s="8" t="s">
        <v>862</v>
      </c>
      <c r="E590" s="8"/>
      <c r="F590" s="37">
        <f>VLOOKUP(A590,[1]Sheet1!$A$6:$C$740,3,FALSE)</f>
        <v>6134883.8761290004</v>
      </c>
      <c r="G590" s="8"/>
      <c r="H590" s="9"/>
      <c r="I590" s="9">
        <f t="shared" si="1615"/>
        <v>3266561.1872169999</v>
      </c>
      <c r="J590" s="9"/>
      <c r="K590" s="9">
        <f t="shared" si="1626"/>
        <v>71713.266866999998</v>
      </c>
      <c r="L590" s="9">
        <f t="shared" si="1631"/>
        <v>71713.266866999998</v>
      </c>
      <c r="M590" s="9"/>
      <c r="N590" s="9"/>
      <c r="O590" s="9"/>
      <c r="P590" s="9"/>
      <c r="Q590" s="9">
        <f t="shared" si="1616"/>
        <v>52609.596698000001</v>
      </c>
      <c r="R590" s="9"/>
      <c r="S590" s="9"/>
      <c r="T590" s="10">
        <f t="shared" si="1617"/>
        <v>3390884.0507820002</v>
      </c>
      <c r="U590" s="9"/>
      <c r="V590" s="9"/>
      <c r="W590" s="9">
        <f t="shared" si="1618"/>
        <v>2370955.8868809999</v>
      </c>
      <c r="X590" s="9"/>
      <c r="Y590" s="9">
        <f t="shared" si="1627"/>
        <v>99636.124718999999</v>
      </c>
      <c r="Z590" s="9">
        <f t="shared" si="1639"/>
        <v>99636.124718999999</v>
      </c>
      <c r="AA590" s="9"/>
      <c r="AB590" s="9"/>
      <c r="AC590" s="9">
        <f t="shared" si="1619"/>
        <v>71764.491915000006</v>
      </c>
      <c r="AD590" s="9"/>
      <c r="AE590" s="9"/>
      <c r="AF590" s="9"/>
      <c r="AG590" s="9">
        <f>CTFREEZE21516RSG</f>
        <v>139481</v>
      </c>
      <c r="AH590" s="9">
        <f t="shared" ref="AH590:AH593" si="1644">AG590</f>
        <v>139481</v>
      </c>
      <c r="AI590" s="9"/>
      <c r="AJ590" s="9"/>
      <c r="AK590" s="9">
        <f>VLOOKUP(A590,[2]CTF1516!$A$1:$C$235,3,FALSE)</f>
        <v>70497</v>
      </c>
      <c r="AL590" s="9">
        <f t="shared" ref="AL590:AL593" si="1645">AK590</f>
        <v>70497</v>
      </c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>
        <f>VLOOKUP(A590,[6]COFA!$A$1:$C$327,3,FALSE)</f>
        <v>693.23</v>
      </c>
      <c r="AX590" s="9">
        <f t="shared" si="1622"/>
        <v>693.23</v>
      </c>
      <c r="AY590" s="10">
        <f t="shared" si="1623"/>
        <v>2753027.733515</v>
      </c>
      <c r="AZ590" s="10">
        <f t="shared" si="1638"/>
        <v>6143911.7842970006</v>
      </c>
      <c r="BA590" s="26">
        <f>VLOOKUP(A590,[7]Sheet1!$A$1:$P$742,16,FALSE)</f>
        <v>6143911.7842969997</v>
      </c>
      <c r="BB590" s="26" t="b">
        <f t="shared" si="1640"/>
        <v>1</v>
      </c>
      <c r="BC590" s="9"/>
      <c r="BD590" s="9">
        <f t="shared" si="1624"/>
        <v>3390884.0507820002</v>
      </c>
      <c r="BE590" s="9"/>
      <c r="BF590" s="9"/>
      <c r="BG590" s="9"/>
      <c r="BH590" s="9"/>
      <c r="BI590" s="9">
        <f t="shared" si="1625"/>
        <v>2753027.733515</v>
      </c>
      <c r="BJ590" s="9"/>
      <c r="BK590" s="9"/>
      <c r="BL590" s="9"/>
    </row>
    <row r="591" spans="1:64" s="11" customFormat="1" x14ac:dyDescent="0.25">
      <c r="A591" s="8" t="s">
        <v>1185</v>
      </c>
      <c r="B591" s="8" t="s">
        <v>1186</v>
      </c>
      <c r="C591" s="8" t="s">
        <v>862</v>
      </c>
      <c r="D591" s="8" t="s">
        <v>862</v>
      </c>
      <c r="E591" s="8"/>
      <c r="F591" s="37">
        <f>VLOOKUP(A591,[1]Sheet1!$A$6:$C$740,3,FALSE)</f>
        <v>4310551.3528009998</v>
      </c>
      <c r="G591" s="8"/>
      <c r="H591" s="9"/>
      <c r="I591" s="9">
        <f t="shared" si="1615"/>
        <v>2070925.464226</v>
      </c>
      <c r="J591" s="9"/>
      <c r="K591" s="9">
        <f t="shared" si="1626"/>
        <v>39267.825223</v>
      </c>
      <c r="L591" s="9">
        <f t="shared" si="1631"/>
        <v>39267.825223</v>
      </c>
      <c r="M591" s="9"/>
      <c r="N591" s="9"/>
      <c r="O591" s="9"/>
      <c r="P591" s="9"/>
      <c r="Q591" s="9">
        <f t="shared" si="1616"/>
        <v>20753.128850000001</v>
      </c>
      <c r="R591" s="9"/>
      <c r="S591" s="9"/>
      <c r="T591" s="10">
        <f t="shared" si="1617"/>
        <v>2130946.4182989998</v>
      </c>
      <c r="U591" s="9"/>
      <c r="V591" s="9"/>
      <c r="W591" s="9">
        <f t="shared" si="1618"/>
        <v>1503132.0827269999</v>
      </c>
      <c r="X591" s="9"/>
      <c r="Y591" s="9">
        <f t="shared" si="1627"/>
        <v>54557.463385000003</v>
      </c>
      <c r="Z591" s="9">
        <f t="shared" si="1639"/>
        <v>54557.463385000003</v>
      </c>
      <c r="AA591" s="9"/>
      <c r="AB591" s="9"/>
      <c r="AC591" s="9">
        <f t="shared" si="1619"/>
        <v>28309.240919</v>
      </c>
      <c r="AD591" s="9"/>
      <c r="AE591" s="9"/>
      <c r="AF591" s="9"/>
      <c r="AG591" s="9">
        <f>CTFREEZE21516RSG</f>
        <v>76410</v>
      </c>
      <c r="AH591" s="9">
        <f t="shared" si="1644"/>
        <v>76410</v>
      </c>
      <c r="AI591" s="9"/>
      <c r="AJ591" s="9"/>
      <c r="AK591" s="9">
        <f>VLOOKUP(A591,[2]CTF1516!$A$1:$C$235,3,FALSE)</f>
        <v>39334</v>
      </c>
      <c r="AL591" s="9">
        <f t="shared" si="1645"/>
        <v>39334</v>
      </c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>
        <f>VLOOKUP(A591,[6]COFA!$A$1:$C$327,3,FALSE)</f>
        <v>693.23</v>
      </c>
      <c r="AX591" s="9">
        <f t="shared" si="1622"/>
        <v>693.23</v>
      </c>
      <c r="AY591" s="10">
        <f t="shared" si="1623"/>
        <v>1702436.0170309998</v>
      </c>
      <c r="AZ591" s="10">
        <f t="shared" si="1638"/>
        <v>3833382.4353299998</v>
      </c>
      <c r="BA591" s="26">
        <f>VLOOKUP(A591,[7]Sheet1!$A$1:$P$742,16,FALSE)</f>
        <v>3833382.435331</v>
      </c>
      <c r="BB591" s="26" t="b">
        <f t="shared" si="1640"/>
        <v>1</v>
      </c>
      <c r="BC591" s="9"/>
      <c r="BD591" s="9">
        <f t="shared" si="1624"/>
        <v>2130946.4182989998</v>
      </c>
      <c r="BE591" s="9"/>
      <c r="BF591" s="9"/>
      <c r="BG591" s="9"/>
      <c r="BH591" s="9"/>
      <c r="BI591" s="9">
        <f t="shared" si="1625"/>
        <v>1702436.0170309998</v>
      </c>
      <c r="BJ591" s="9"/>
      <c r="BK591" s="9"/>
      <c r="BL591" s="9"/>
    </row>
    <row r="592" spans="1:64" s="11" customFormat="1" x14ac:dyDescent="0.25">
      <c r="A592" s="8" t="s">
        <v>1187</v>
      </c>
      <c r="B592" s="8" t="s">
        <v>1188</v>
      </c>
      <c r="C592" s="8" t="s">
        <v>862</v>
      </c>
      <c r="D592" s="8" t="s">
        <v>862</v>
      </c>
      <c r="E592" s="8"/>
      <c r="F592" s="37">
        <f>VLOOKUP(A592,[1]Sheet1!$A$6:$C$740,3,FALSE)</f>
        <v>5582754.8743510004</v>
      </c>
      <c r="G592" s="8"/>
      <c r="H592" s="9"/>
      <c r="I592" s="9">
        <f t="shared" si="1615"/>
        <v>2471199.3561869999</v>
      </c>
      <c r="J592" s="9"/>
      <c r="K592" s="9">
        <f t="shared" si="1626"/>
        <v>71472.945634999996</v>
      </c>
      <c r="L592" s="9">
        <f t="shared" si="1631"/>
        <v>71472.945634999996</v>
      </c>
      <c r="M592" s="9"/>
      <c r="N592" s="9"/>
      <c r="O592" s="9"/>
      <c r="P592" s="9"/>
      <c r="Q592" s="9">
        <f t="shared" si="1616"/>
        <v>20829.915427</v>
      </c>
      <c r="R592" s="9"/>
      <c r="S592" s="9"/>
      <c r="T592" s="10">
        <f t="shared" si="1617"/>
        <v>2563502.2172489995</v>
      </c>
      <c r="U592" s="9"/>
      <c r="V592" s="9"/>
      <c r="W592" s="9">
        <f t="shared" si="1618"/>
        <v>1793661.3843749999</v>
      </c>
      <c r="X592" s="9"/>
      <c r="Y592" s="9">
        <f t="shared" si="1627"/>
        <v>99302.230068000004</v>
      </c>
      <c r="Z592" s="9">
        <f t="shared" si="1639"/>
        <v>99302.230068000004</v>
      </c>
      <c r="AA592" s="9"/>
      <c r="AB592" s="9"/>
      <c r="AC592" s="9">
        <f t="shared" si="1619"/>
        <v>28413.985110000001</v>
      </c>
      <c r="AD592" s="9"/>
      <c r="AE592" s="9"/>
      <c r="AF592" s="9">
        <f>RURAL1516RSG</f>
        <v>4810.4705880000001</v>
      </c>
      <c r="AG592" s="9">
        <f>CTFREEZE21516RSG</f>
        <v>139526</v>
      </c>
      <c r="AH592" s="9">
        <f t="shared" si="1644"/>
        <v>139526</v>
      </c>
      <c r="AI592" s="9"/>
      <c r="AJ592" s="9"/>
      <c r="AK592" s="9">
        <f>VLOOKUP(A592,[2]CTF1516!$A$1:$C$235,3,FALSE)</f>
        <v>69519</v>
      </c>
      <c r="AL592" s="9">
        <f t="shared" si="1645"/>
        <v>69519</v>
      </c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>
        <f>VLOOKUP(A592,[6]COFA!$A$1:$C$327,3,FALSE)</f>
        <v>693.23</v>
      </c>
      <c r="AX592" s="9">
        <f t="shared" si="1622"/>
        <v>693.23</v>
      </c>
      <c r="AY592" s="10">
        <f t="shared" si="1623"/>
        <v>2131115.8295530002</v>
      </c>
      <c r="AZ592" s="10">
        <f t="shared" si="1638"/>
        <v>4694618.0468019992</v>
      </c>
      <c r="BA592" s="26">
        <f>VLOOKUP(A592,[7]Sheet1!$A$1:$P$742,16,FALSE)</f>
        <v>4694618.0468020001</v>
      </c>
      <c r="BB592" s="26" t="b">
        <f t="shared" si="1640"/>
        <v>1</v>
      </c>
      <c r="BC592" s="9"/>
      <c r="BD592" s="9">
        <f t="shared" si="1624"/>
        <v>2563502.2172489995</v>
      </c>
      <c r="BE592" s="9"/>
      <c r="BF592" s="9"/>
      <c r="BG592" s="9"/>
      <c r="BH592" s="9"/>
      <c r="BI592" s="9">
        <f t="shared" si="1625"/>
        <v>2131115.8295530002</v>
      </c>
      <c r="BJ592" s="9"/>
      <c r="BK592" s="9"/>
      <c r="BL592" s="9"/>
    </row>
    <row r="593" spans="1:64" s="11" customFormat="1" x14ac:dyDescent="0.25">
      <c r="A593" s="8" t="s">
        <v>1189</v>
      </c>
      <c r="B593" s="8" t="s">
        <v>1190</v>
      </c>
      <c r="C593" s="8" t="s">
        <v>862</v>
      </c>
      <c r="D593" s="8" t="s">
        <v>862</v>
      </c>
      <c r="E593" s="8"/>
      <c r="F593" s="37">
        <f>VLOOKUP(A593,[1]Sheet1!$A$6:$C$740,3,FALSE)</f>
        <v>4884967.8226239998</v>
      </c>
      <c r="G593" s="8"/>
      <c r="H593" s="9"/>
      <c r="I593" s="9">
        <f t="shared" si="1615"/>
        <v>2302438.0809599999</v>
      </c>
      <c r="J593" s="9"/>
      <c r="K593" s="9">
        <f t="shared" si="1626"/>
        <v>54008.772644999997</v>
      </c>
      <c r="L593" s="9">
        <f t="shared" si="1631"/>
        <v>54008.772644999997</v>
      </c>
      <c r="M593" s="9"/>
      <c r="N593" s="9"/>
      <c r="O593" s="9"/>
      <c r="P593" s="9"/>
      <c r="Q593" s="9">
        <f t="shared" si="1616"/>
        <v>23719.166024999999</v>
      </c>
      <c r="R593" s="9"/>
      <c r="S593" s="9"/>
      <c r="T593" s="10">
        <f t="shared" si="1617"/>
        <v>2380166.01963</v>
      </c>
      <c r="U593" s="9"/>
      <c r="V593" s="9"/>
      <c r="W593" s="9">
        <f t="shared" si="1618"/>
        <v>1671170.0192829999</v>
      </c>
      <c r="X593" s="9"/>
      <c r="Y593" s="9">
        <f t="shared" si="1627"/>
        <v>75038.065371999997</v>
      </c>
      <c r="Z593" s="9">
        <f t="shared" si="1639"/>
        <v>75038.065371999997</v>
      </c>
      <c r="AA593" s="9"/>
      <c r="AB593" s="9"/>
      <c r="AC593" s="9">
        <f t="shared" si="1619"/>
        <v>32355.197630999999</v>
      </c>
      <c r="AD593" s="9"/>
      <c r="AE593" s="9"/>
      <c r="AF593" s="9">
        <f>RURAL1516RSG</f>
        <v>11568.470588</v>
      </c>
      <c r="AG593" s="9">
        <f>CTFREEZE21516RSG</f>
        <v>106891</v>
      </c>
      <c r="AH593" s="9">
        <f t="shared" si="1644"/>
        <v>106891</v>
      </c>
      <c r="AI593" s="9"/>
      <c r="AJ593" s="9"/>
      <c r="AK593" s="9">
        <f>VLOOKUP(A593,[2]CTF1516!$A$1:$C$235,3,FALSE)</f>
        <v>53194</v>
      </c>
      <c r="AL593" s="9">
        <f t="shared" si="1645"/>
        <v>53194</v>
      </c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>
        <f>VLOOKUP(A593,[6]COFA!$A$1:$C$327,3,FALSE)</f>
        <v>693.23</v>
      </c>
      <c r="AX593" s="9">
        <f t="shared" si="1622"/>
        <v>693.23</v>
      </c>
      <c r="AY593" s="10">
        <f t="shared" si="1623"/>
        <v>1939341.512286</v>
      </c>
      <c r="AZ593" s="10">
        <f t="shared" si="1638"/>
        <v>4319507.5319159999</v>
      </c>
      <c r="BA593" s="26">
        <f>VLOOKUP(A593,[7]Sheet1!$A$1:$P$742,16,FALSE)</f>
        <v>4319507.5319170002</v>
      </c>
      <c r="BB593" s="26" t="b">
        <f t="shared" si="1640"/>
        <v>1</v>
      </c>
      <c r="BC593" s="9"/>
      <c r="BD593" s="9">
        <f t="shared" si="1624"/>
        <v>2380166.01963</v>
      </c>
      <c r="BE593" s="9"/>
      <c r="BF593" s="9"/>
      <c r="BG593" s="9"/>
      <c r="BH593" s="9"/>
      <c r="BI593" s="9">
        <f t="shared" si="1625"/>
        <v>1939341.512286</v>
      </c>
      <c r="BJ593" s="9"/>
      <c r="BK593" s="9"/>
      <c r="BL593" s="9"/>
    </row>
    <row r="594" spans="1:64" s="11" customFormat="1" x14ac:dyDescent="0.25">
      <c r="A594" s="8" t="s">
        <v>1191</v>
      </c>
      <c r="B594" s="8" t="s">
        <v>1192</v>
      </c>
      <c r="C594" s="8" t="s">
        <v>862</v>
      </c>
      <c r="D594" s="8" t="s">
        <v>862</v>
      </c>
      <c r="E594" s="8"/>
      <c r="F594" s="37">
        <f>VLOOKUP(A594,[1]Sheet1!$A$6:$C$740,3,FALSE)</f>
        <v>4153327.264707</v>
      </c>
      <c r="G594" s="8"/>
      <c r="H594" s="9"/>
      <c r="I594" s="9">
        <f t="shared" si="1615"/>
        <v>2018926.009412</v>
      </c>
      <c r="J594" s="9"/>
      <c r="K594" s="9">
        <f t="shared" si="1626"/>
        <v>36163.572208999998</v>
      </c>
      <c r="L594" s="9">
        <f t="shared" si="1631"/>
        <v>36163.572208999998</v>
      </c>
      <c r="M594" s="9"/>
      <c r="N594" s="9"/>
      <c r="O594" s="9"/>
      <c r="P594" s="9"/>
      <c r="Q594" s="9">
        <f t="shared" si="1616"/>
        <v>67384.994313999996</v>
      </c>
      <c r="R594" s="9"/>
      <c r="S594" s="9"/>
      <c r="T594" s="10">
        <f t="shared" si="1617"/>
        <v>2122474.5759349996</v>
      </c>
      <c r="U594" s="9"/>
      <c r="V594" s="9"/>
      <c r="W594" s="9">
        <f t="shared" si="1618"/>
        <v>1465389.512961</v>
      </c>
      <c r="X594" s="9"/>
      <c r="Y594" s="9">
        <f t="shared" si="1627"/>
        <v>50244.513300999999</v>
      </c>
      <c r="Z594" s="9">
        <f t="shared" si="1639"/>
        <v>50244.513300999999</v>
      </c>
      <c r="AA594" s="9"/>
      <c r="AB594" s="9"/>
      <c r="AC594" s="9">
        <f t="shared" si="1619"/>
        <v>91919.539078999995</v>
      </c>
      <c r="AD594" s="9"/>
      <c r="AE594" s="9"/>
      <c r="AF594" s="9"/>
      <c r="AG594" s="9"/>
      <c r="AH594" s="9"/>
      <c r="AI594" s="9"/>
      <c r="AJ594" s="9"/>
      <c r="AK594" s="9"/>
      <c r="AL594" s="9"/>
      <c r="AM594" s="9">
        <f>VLOOKUP(A594,[8]esg1516!$A$1:$C$20,3,FALSE)</f>
        <v>144889</v>
      </c>
      <c r="AN594" s="9">
        <f>AM594</f>
        <v>144889</v>
      </c>
      <c r="AO594" s="9"/>
      <c r="AP594" s="9"/>
      <c r="AQ594" s="9"/>
      <c r="AR594" s="9"/>
      <c r="AS594" s="9"/>
      <c r="AT594" s="9"/>
      <c r="AU594" s="9"/>
      <c r="AV594" s="9"/>
      <c r="AW594" s="9">
        <f>VLOOKUP(A594,[6]COFA!$A$1:$C$327,3,FALSE)</f>
        <v>693.23</v>
      </c>
      <c r="AX594" s="9">
        <f t="shared" si="1622"/>
        <v>693.23</v>
      </c>
      <c r="AY594" s="10">
        <f t="shared" si="1623"/>
        <v>1753135.795341</v>
      </c>
      <c r="AZ594" s="10">
        <f t="shared" si="1638"/>
        <v>3875610.3712759996</v>
      </c>
      <c r="BA594" s="26">
        <f>VLOOKUP(A594,[7]Sheet1!$A$1:$P$742,16,FALSE)</f>
        <v>3875610.371276</v>
      </c>
      <c r="BB594" s="26" t="b">
        <f t="shared" si="1640"/>
        <v>1</v>
      </c>
      <c r="BC594" s="9"/>
      <c r="BD594" s="9">
        <f t="shared" si="1624"/>
        <v>2122474.5759349996</v>
      </c>
      <c r="BE594" s="9"/>
      <c r="BF594" s="9"/>
      <c r="BG594" s="9"/>
      <c r="BH594" s="9"/>
      <c r="BI594" s="9">
        <f t="shared" si="1625"/>
        <v>1753135.795341</v>
      </c>
      <c r="BJ594" s="9"/>
      <c r="BK594" s="9"/>
      <c r="BL594" s="9"/>
    </row>
    <row r="595" spans="1:64" s="11" customFormat="1" x14ac:dyDescent="0.25">
      <c r="A595" s="8" t="s">
        <v>1193</v>
      </c>
      <c r="B595" s="8" t="s">
        <v>1194</v>
      </c>
      <c r="C595" s="8" t="s">
        <v>862</v>
      </c>
      <c r="D595" s="8" t="s">
        <v>862</v>
      </c>
      <c r="E595" s="8"/>
      <c r="F595" s="37">
        <f>VLOOKUP(A595,[1]Sheet1!$A$6:$C$740,3,FALSE)</f>
        <v>4013581.817607</v>
      </c>
      <c r="G595" s="8"/>
      <c r="H595" s="9"/>
      <c r="I595" s="9">
        <f t="shared" si="1615"/>
        <v>1872231.639375</v>
      </c>
      <c r="J595" s="9"/>
      <c r="K595" s="9">
        <f t="shared" si="1626"/>
        <v>48138.957681</v>
      </c>
      <c r="L595" s="9">
        <f t="shared" si="1631"/>
        <v>48138.957681</v>
      </c>
      <c r="M595" s="9"/>
      <c r="N595" s="9"/>
      <c r="O595" s="9"/>
      <c r="P595" s="9"/>
      <c r="Q595" s="9">
        <f t="shared" si="1616"/>
        <v>20753.128850000001</v>
      </c>
      <c r="R595" s="9"/>
      <c r="S595" s="9"/>
      <c r="T595" s="10">
        <f t="shared" si="1617"/>
        <v>1941123.725906</v>
      </c>
      <c r="U595" s="9"/>
      <c r="V595" s="9"/>
      <c r="W595" s="9">
        <f t="shared" si="1618"/>
        <v>1358914.887115</v>
      </c>
      <c r="X595" s="9"/>
      <c r="Y595" s="9">
        <f t="shared" si="1627"/>
        <v>66882.731757999994</v>
      </c>
      <c r="Z595" s="9">
        <f t="shared" si="1639"/>
        <v>66882.731757999994</v>
      </c>
      <c r="AA595" s="9"/>
      <c r="AB595" s="9"/>
      <c r="AC595" s="9">
        <f t="shared" si="1619"/>
        <v>28309.240919</v>
      </c>
      <c r="AD595" s="9"/>
      <c r="AE595" s="9"/>
      <c r="AF595" s="9">
        <f>RURAL1516RSG</f>
        <v>43392.705882000002</v>
      </c>
      <c r="AG595" s="9">
        <f>CTFREEZE21516RSG</f>
        <v>98712</v>
      </c>
      <c r="AH595" s="9">
        <f t="shared" ref="AH595:AH596" si="1646">AG595</f>
        <v>98712</v>
      </c>
      <c r="AI595" s="9"/>
      <c r="AJ595" s="9"/>
      <c r="AK595" s="9">
        <f>VLOOKUP(A595,[2]CTF1516!$A$1:$C$235,3,FALSE)</f>
        <v>49894</v>
      </c>
      <c r="AL595" s="9">
        <f t="shared" ref="AL595:AL596" si="1647">AK595</f>
        <v>49894</v>
      </c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>
        <f>VLOOKUP(A595,[6]COFA!$A$1:$C$327,3,FALSE)</f>
        <v>693.23</v>
      </c>
      <c r="AX595" s="9">
        <f t="shared" si="1622"/>
        <v>693.23</v>
      </c>
      <c r="AY595" s="10">
        <f t="shared" si="1623"/>
        <v>1603406.0897920001</v>
      </c>
      <c r="AZ595" s="10">
        <f t="shared" si="1638"/>
        <v>3544529.8156980001</v>
      </c>
      <c r="BA595" s="26">
        <f>VLOOKUP(A595,[7]Sheet1!$A$1:$P$742,16,FALSE)</f>
        <v>3544529.8156980001</v>
      </c>
      <c r="BB595" s="26" t="b">
        <f t="shared" si="1640"/>
        <v>1</v>
      </c>
      <c r="BC595" s="9"/>
      <c r="BD595" s="9">
        <f t="shared" si="1624"/>
        <v>1941123.725906</v>
      </c>
      <c r="BE595" s="9"/>
      <c r="BF595" s="9"/>
      <c r="BG595" s="9"/>
      <c r="BH595" s="9"/>
      <c r="BI595" s="9">
        <f t="shared" si="1625"/>
        <v>1603406.0897920001</v>
      </c>
      <c r="BJ595" s="9"/>
      <c r="BK595" s="9"/>
      <c r="BL595" s="9"/>
    </row>
    <row r="596" spans="1:64" s="11" customFormat="1" x14ac:dyDescent="0.25">
      <c r="A596" s="8" t="s">
        <v>1195</v>
      </c>
      <c r="B596" s="8" t="s">
        <v>1196</v>
      </c>
      <c r="C596" s="8" t="s">
        <v>862</v>
      </c>
      <c r="D596" s="8" t="s">
        <v>862</v>
      </c>
      <c r="E596" s="8"/>
      <c r="F596" s="37">
        <f>VLOOKUP(A596,[1]Sheet1!$A$6:$C$740,3,FALSE)</f>
        <v>3314761.9450599998</v>
      </c>
      <c r="G596" s="8"/>
      <c r="H596" s="9"/>
      <c r="I596" s="9">
        <f t="shared" si="1615"/>
        <v>1772798.011528</v>
      </c>
      <c r="J596" s="9"/>
      <c r="K596" s="9">
        <f t="shared" si="1626"/>
        <v>25410.546027</v>
      </c>
      <c r="L596" s="9">
        <f t="shared" si="1631"/>
        <v>25410.546027</v>
      </c>
      <c r="M596" s="9"/>
      <c r="N596" s="9"/>
      <c r="O596" s="9"/>
      <c r="P596" s="9"/>
      <c r="Q596" s="9">
        <f t="shared" si="1616"/>
        <v>20753.128850000001</v>
      </c>
      <c r="R596" s="9"/>
      <c r="S596" s="9"/>
      <c r="T596" s="10">
        <f t="shared" si="1617"/>
        <v>1818961.686405</v>
      </c>
      <c r="U596" s="9"/>
      <c r="V596" s="9"/>
      <c r="W596" s="9">
        <f t="shared" si="1618"/>
        <v>1286743.348979</v>
      </c>
      <c r="X596" s="9"/>
      <c r="Y596" s="9">
        <f t="shared" si="1627"/>
        <v>35304.601836000002</v>
      </c>
      <c r="Z596" s="9">
        <f t="shared" si="1639"/>
        <v>35304.601836000002</v>
      </c>
      <c r="AA596" s="9"/>
      <c r="AB596" s="9"/>
      <c r="AC596" s="9">
        <f t="shared" si="1619"/>
        <v>28309.240919</v>
      </c>
      <c r="AD596" s="9"/>
      <c r="AE596" s="9"/>
      <c r="AF596" s="9">
        <f>RURAL1516RSG</f>
        <v>4179.5294119999999</v>
      </c>
      <c r="AG596" s="9">
        <f>CTFREEZE21516RSG</f>
        <v>49720</v>
      </c>
      <c r="AH596" s="9">
        <f t="shared" si="1646"/>
        <v>49720</v>
      </c>
      <c r="AI596" s="9"/>
      <c r="AJ596" s="9"/>
      <c r="AK596" s="9">
        <f>VLOOKUP(A596,[2]CTF1516!$A$1:$C$235,3,FALSE)</f>
        <v>25749</v>
      </c>
      <c r="AL596" s="9">
        <f t="shared" si="1647"/>
        <v>25749</v>
      </c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>
        <f>VLOOKUP(A596,[6]COFA!$A$1:$C$327,3,FALSE)</f>
        <v>693.23</v>
      </c>
      <c r="AX596" s="9">
        <f t="shared" si="1622"/>
        <v>693.23</v>
      </c>
      <c r="AY596" s="10">
        <f t="shared" si="1623"/>
        <v>1426519.4217340001</v>
      </c>
      <c r="AZ596" s="10">
        <f t="shared" si="1638"/>
        <v>3245481.1081389999</v>
      </c>
      <c r="BA596" s="26">
        <f>VLOOKUP(A596,[7]Sheet1!$A$1:$P$742,16,FALSE)</f>
        <v>3245481.1081389999</v>
      </c>
      <c r="BB596" s="26" t="b">
        <f t="shared" si="1640"/>
        <v>1</v>
      </c>
      <c r="BC596" s="9"/>
      <c r="BD596" s="9">
        <f t="shared" si="1624"/>
        <v>1818961.686405</v>
      </c>
      <c r="BE596" s="9"/>
      <c r="BF596" s="9"/>
      <c r="BG596" s="9"/>
      <c r="BH596" s="9"/>
      <c r="BI596" s="9">
        <f t="shared" si="1625"/>
        <v>1426519.4217340001</v>
      </c>
      <c r="BJ596" s="9"/>
      <c r="BK596" s="9"/>
      <c r="BL596" s="9"/>
    </row>
    <row r="597" spans="1:64" s="11" customFormat="1" x14ac:dyDescent="0.25">
      <c r="A597" s="8" t="s">
        <v>1197</v>
      </c>
      <c r="B597" s="8" t="s">
        <v>1198</v>
      </c>
      <c r="C597" s="8" t="s">
        <v>862</v>
      </c>
      <c r="D597" s="8" t="s">
        <v>862</v>
      </c>
      <c r="E597" s="8"/>
      <c r="F597" s="37">
        <f>VLOOKUP(A597,[1]Sheet1!$A$6:$C$740,3,FALSE)</f>
        <v>8547420.2651160005</v>
      </c>
      <c r="G597" s="8"/>
      <c r="H597" s="9"/>
      <c r="I597" s="9">
        <f t="shared" si="1615"/>
        <v>3767772.415912</v>
      </c>
      <c r="J597" s="9"/>
      <c r="K597" s="9">
        <f t="shared" si="1626"/>
        <v>134327.94698400001</v>
      </c>
      <c r="L597" s="9">
        <f t="shared" si="1631"/>
        <v>134327.94698400001</v>
      </c>
      <c r="M597" s="9"/>
      <c r="N597" s="9"/>
      <c r="O597" s="9"/>
      <c r="P597" s="9"/>
      <c r="Q597" s="9">
        <f t="shared" si="1616"/>
        <v>52609.596698000001</v>
      </c>
      <c r="R597" s="9"/>
      <c r="S597" s="9"/>
      <c r="T597" s="10">
        <f t="shared" si="1617"/>
        <v>3954709.9595940001</v>
      </c>
      <c r="U597" s="9"/>
      <c r="V597" s="9"/>
      <c r="W597" s="9">
        <f t="shared" si="1618"/>
        <v>2734748.1580610001</v>
      </c>
      <c r="X597" s="9"/>
      <c r="Y597" s="9">
        <f t="shared" si="1627"/>
        <v>186630.96333</v>
      </c>
      <c r="Z597" s="9">
        <f t="shared" si="1639"/>
        <v>186630.96333</v>
      </c>
      <c r="AA597" s="9"/>
      <c r="AB597" s="9"/>
      <c r="AC597" s="9">
        <f t="shared" si="1619"/>
        <v>71764.491915000006</v>
      </c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>
        <f>VLOOKUP(A597,[6]COFA!$A$1:$C$327,3,FALSE)</f>
        <v>693.23</v>
      </c>
      <c r="AX597" s="9">
        <f t="shared" si="1622"/>
        <v>693.23</v>
      </c>
      <c r="AY597" s="10">
        <f t="shared" si="1623"/>
        <v>2993836.8433060003</v>
      </c>
      <c r="AZ597" s="10">
        <f t="shared" si="1638"/>
        <v>6948546.8029000005</v>
      </c>
      <c r="BA597" s="26">
        <f>VLOOKUP(A597,[7]Sheet1!$A$1:$P$742,16,FALSE)</f>
        <v>6948546.8028999995</v>
      </c>
      <c r="BB597" s="26" t="b">
        <f t="shared" si="1640"/>
        <v>1</v>
      </c>
      <c r="BC597" s="9"/>
      <c r="BD597" s="9">
        <f t="shared" si="1624"/>
        <v>3954709.9595940001</v>
      </c>
      <c r="BE597" s="9"/>
      <c r="BF597" s="9"/>
      <c r="BG597" s="9"/>
      <c r="BH597" s="9"/>
      <c r="BI597" s="9">
        <f t="shared" si="1625"/>
        <v>2993836.8433060003</v>
      </c>
      <c r="BJ597" s="9"/>
      <c r="BK597" s="9"/>
      <c r="BL597" s="9"/>
    </row>
    <row r="598" spans="1:64" s="11" customFormat="1" x14ac:dyDescent="0.25">
      <c r="A598" s="8" t="s">
        <v>1199</v>
      </c>
      <c r="B598" s="8" t="s">
        <v>1200</v>
      </c>
      <c r="C598" s="8" t="s">
        <v>862</v>
      </c>
      <c r="D598" s="8" t="s">
        <v>862</v>
      </c>
      <c r="E598" s="8"/>
      <c r="F598" s="37">
        <f>VLOOKUP(A598,[1]Sheet1!$A$6:$C$740,3,FALSE)</f>
        <v>4993292.2242940003</v>
      </c>
      <c r="G598" s="8"/>
      <c r="H598" s="9"/>
      <c r="I598" s="9">
        <f t="shared" si="1615"/>
        <v>1984240.4227140001</v>
      </c>
      <c r="J598" s="9"/>
      <c r="K598" s="9">
        <f t="shared" si="1626"/>
        <v>56147.175042000003</v>
      </c>
      <c r="L598" s="9">
        <f t="shared" si="1631"/>
        <v>56147.175042000003</v>
      </c>
      <c r="M598" s="9"/>
      <c r="N598" s="9"/>
      <c r="O598" s="9"/>
      <c r="P598" s="9"/>
      <c r="Q598" s="9">
        <f t="shared" si="1616"/>
        <v>23719.166024999999</v>
      </c>
      <c r="R598" s="9"/>
      <c r="S598" s="9"/>
      <c r="T598" s="10">
        <f t="shared" si="1617"/>
        <v>2064106.7637809999</v>
      </c>
      <c r="U598" s="9"/>
      <c r="V598" s="9"/>
      <c r="W598" s="9">
        <f t="shared" si="1618"/>
        <v>1440213.803321</v>
      </c>
      <c r="X598" s="9"/>
      <c r="Y598" s="9">
        <f t="shared" si="1627"/>
        <v>78009.093429</v>
      </c>
      <c r="Z598" s="9">
        <f t="shared" si="1639"/>
        <v>78009.093429</v>
      </c>
      <c r="AA598" s="9"/>
      <c r="AB598" s="9"/>
      <c r="AC598" s="9">
        <f t="shared" si="1619"/>
        <v>32355.197630999999</v>
      </c>
      <c r="AD598" s="9"/>
      <c r="AE598" s="9"/>
      <c r="AF598" s="9">
        <f>RURAL1516RSG</f>
        <v>82855.705881999995</v>
      </c>
      <c r="AG598" s="9">
        <f>CTFREEZE21516RSG</f>
        <v>55615</v>
      </c>
      <c r="AH598" s="9">
        <f t="shared" ref="AH598:AH602" si="1648">AG598</f>
        <v>55615</v>
      </c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>
        <f>VLOOKUP(A598,[6]COFA!$A$1:$C$327,3,FALSE)</f>
        <v>693.23</v>
      </c>
      <c r="AX598" s="9">
        <f t="shared" si="1622"/>
        <v>693.23</v>
      </c>
      <c r="AY598" s="10">
        <f t="shared" si="1623"/>
        <v>1606886.3243809999</v>
      </c>
      <c r="AZ598" s="10">
        <f t="shared" si="1638"/>
        <v>3670993.0881619998</v>
      </c>
      <c r="BA598" s="26">
        <f>VLOOKUP(A598,[7]Sheet1!$A$1:$P$742,16,FALSE)</f>
        <v>3670993.0881619998</v>
      </c>
      <c r="BB598" s="26" t="b">
        <f t="shared" si="1640"/>
        <v>1</v>
      </c>
      <c r="BC598" s="9"/>
      <c r="BD598" s="9">
        <f t="shared" si="1624"/>
        <v>2064106.7637809999</v>
      </c>
      <c r="BE598" s="9"/>
      <c r="BF598" s="9"/>
      <c r="BG598" s="9"/>
      <c r="BH598" s="9"/>
      <c r="BI598" s="9">
        <f t="shared" si="1625"/>
        <v>1606886.3243809999</v>
      </c>
      <c r="BJ598" s="9"/>
      <c r="BK598" s="9"/>
      <c r="BL598" s="9"/>
    </row>
    <row r="599" spans="1:64" s="11" customFormat="1" x14ac:dyDescent="0.25">
      <c r="A599" s="8" t="s">
        <v>1201</v>
      </c>
      <c r="B599" s="8" t="s">
        <v>1202</v>
      </c>
      <c r="C599" s="8" t="s">
        <v>862</v>
      </c>
      <c r="D599" s="8" t="s">
        <v>862</v>
      </c>
      <c r="E599" s="8"/>
      <c r="F599" s="37">
        <f>VLOOKUP(A599,[1]Sheet1!$A$6:$C$740,3,FALSE)</f>
        <v>5421879.8974879999</v>
      </c>
      <c r="G599" s="8"/>
      <c r="H599" s="9"/>
      <c r="I599" s="9">
        <f t="shared" si="1615"/>
        <v>2196686.533876</v>
      </c>
      <c r="J599" s="9"/>
      <c r="K599" s="9">
        <f t="shared" si="1626"/>
        <v>69437.063695000004</v>
      </c>
      <c r="L599" s="9">
        <f t="shared" si="1631"/>
        <v>69437.063695000004</v>
      </c>
      <c r="M599" s="9"/>
      <c r="N599" s="9"/>
      <c r="O599" s="9"/>
      <c r="P599" s="9"/>
      <c r="Q599" s="9">
        <f t="shared" si="1616"/>
        <v>20753.128850000001</v>
      </c>
      <c r="R599" s="9"/>
      <c r="S599" s="9"/>
      <c r="T599" s="10">
        <f t="shared" si="1617"/>
        <v>2286876.726421</v>
      </c>
      <c r="U599" s="9"/>
      <c r="V599" s="9"/>
      <c r="W599" s="9">
        <f t="shared" si="1618"/>
        <v>1594412.7694620001</v>
      </c>
      <c r="X599" s="9"/>
      <c r="Y599" s="9">
        <f t="shared" si="1627"/>
        <v>96473.640662000005</v>
      </c>
      <c r="Z599" s="9">
        <f t="shared" si="1639"/>
        <v>96473.640662000005</v>
      </c>
      <c r="AA599" s="9"/>
      <c r="AB599" s="9"/>
      <c r="AC599" s="9">
        <f t="shared" si="1619"/>
        <v>28309.240919</v>
      </c>
      <c r="AD599" s="9"/>
      <c r="AE599" s="9"/>
      <c r="AF599" s="9">
        <f>RURAL1516RSG</f>
        <v>28901.117646999999</v>
      </c>
      <c r="AG599" s="9">
        <f>CTFREEZE21516RSG</f>
        <v>133199</v>
      </c>
      <c r="AH599" s="9">
        <f t="shared" si="1648"/>
        <v>133199</v>
      </c>
      <c r="AI599" s="9"/>
      <c r="AJ599" s="9"/>
      <c r="AK599" s="9">
        <f>VLOOKUP(A599,[2]CTF1516!$A$1:$C$235,3,FALSE)</f>
        <v>68329</v>
      </c>
      <c r="AL599" s="9">
        <f t="shared" ref="AL599:AL602" si="1649">AK599</f>
        <v>68329</v>
      </c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>
        <f>VLOOKUP(A599,[6]COFA!$A$1:$C$327,3,FALSE)</f>
        <v>693.23</v>
      </c>
      <c r="AX599" s="9">
        <f t="shared" si="1622"/>
        <v>693.23</v>
      </c>
      <c r="AY599" s="10">
        <f t="shared" si="1623"/>
        <v>1921416.8810430001</v>
      </c>
      <c r="AZ599" s="10">
        <f t="shared" si="1638"/>
        <v>4208293.6074640006</v>
      </c>
      <c r="BA599" s="26">
        <f>VLOOKUP(A599,[7]Sheet1!$A$1:$P$742,16,FALSE)</f>
        <v>4208293.6074639997</v>
      </c>
      <c r="BB599" s="26" t="b">
        <f t="shared" si="1640"/>
        <v>1</v>
      </c>
      <c r="BC599" s="9"/>
      <c r="BD599" s="9">
        <f t="shared" si="1624"/>
        <v>2286876.726421</v>
      </c>
      <c r="BE599" s="9"/>
      <c r="BF599" s="9"/>
      <c r="BG599" s="9"/>
      <c r="BH599" s="9"/>
      <c r="BI599" s="9">
        <f t="shared" si="1625"/>
        <v>1921416.8810430001</v>
      </c>
      <c r="BJ599" s="9"/>
      <c r="BK599" s="9"/>
      <c r="BL599" s="9"/>
    </row>
    <row r="600" spans="1:64" s="11" customFormat="1" x14ac:dyDescent="0.25">
      <c r="A600" s="8" t="s">
        <v>1203</v>
      </c>
      <c r="B600" s="8" t="s">
        <v>1204</v>
      </c>
      <c r="C600" s="8" t="s">
        <v>862</v>
      </c>
      <c r="D600" s="8" t="s">
        <v>862</v>
      </c>
      <c r="E600" s="8"/>
      <c r="F600" s="37">
        <f>VLOOKUP(A600,[1]Sheet1!$A$6:$C$740,3,FALSE)</f>
        <v>5776500.4750739997</v>
      </c>
      <c r="G600" s="8"/>
      <c r="H600" s="9"/>
      <c r="I600" s="9">
        <f t="shared" si="1615"/>
        <v>2508109.5171480002</v>
      </c>
      <c r="J600" s="9"/>
      <c r="K600" s="9">
        <f t="shared" si="1626"/>
        <v>77158.472815000001</v>
      </c>
      <c r="L600" s="9">
        <f t="shared" si="1631"/>
        <v>77158.472815000001</v>
      </c>
      <c r="M600" s="9"/>
      <c r="N600" s="9"/>
      <c r="O600" s="9"/>
      <c r="P600" s="9"/>
      <c r="Q600" s="9">
        <f t="shared" si="1616"/>
        <v>29497.25216</v>
      </c>
      <c r="R600" s="9"/>
      <c r="S600" s="9"/>
      <c r="T600" s="10">
        <f t="shared" si="1617"/>
        <v>2614765.2421230003</v>
      </c>
      <c r="U600" s="9"/>
      <c r="V600" s="9"/>
      <c r="W600" s="9">
        <f t="shared" si="1618"/>
        <v>1820451.7484299999</v>
      </c>
      <c r="X600" s="9"/>
      <c r="Y600" s="9">
        <f t="shared" si="1627"/>
        <v>107201.52011500001</v>
      </c>
      <c r="Z600" s="9">
        <f t="shared" si="1639"/>
        <v>107201.52011500001</v>
      </c>
      <c r="AA600" s="9"/>
      <c r="AB600" s="9"/>
      <c r="AC600" s="9">
        <f t="shared" si="1619"/>
        <v>40237.056488000002</v>
      </c>
      <c r="AD600" s="9"/>
      <c r="AE600" s="9"/>
      <c r="AF600" s="9">
        <f>RURAL1516RSG</f>
        <v>47475.588235000003</v>
      </c>
      <c r="AG600" s="9">
        <f>CTFREEZE21516RSG</f>
        <v>149269</v>
      </c>
      <c r="AH600" s="9">
        <f t="shared" si="1648"/>
        <v>149269</v>
      </c>
      <c r="AI600" s="9"/>
      <c r="AJ600" s="9"/>
      <c r="AK600" s="9">
        <f>VLOOKUP(A600,[2]CTF1516!$A$1:$C$235,3,FALSE)</f>
        <v>75825</v>
      </c>
      <c r="AL600" s="9">
        <f t="shared" si="1649"/>
        <v>75825</v>
      </c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>
        <f>VLOOKUP(A600,[6]COFA!$A$1:$C$327,3,FALSE)</f>
        <v>693.23</v>
      </c>
      <c r="AX600" s="9">
        <f t="shared" si="1622"/>
        <v>693.23</v>
      </c>
      <c r="AY600" s="10">
        <f t="shared" si="1623"/>
        <v>2193677.5550329997</v>
      </c>
      <c r="AZ600" s="10">
        <f t="shared" si="1638"/>
        <v>4808442.7971560005</v>
      </c>
      <c r="BA600" s="26">
        <f>VLOOKUP(A600,[7]Sheet1!$A$1:$P$742,16,FALSE)</f>
        <v>4808442.7971550003</v>
      </c>
      <c r="BB600" s="26" t="b">
        <f t="shared" si="1640"/>
        <v>1</v>
      </c>
      <c r="BC600" s="9"/>
      <c r="BD600" s="9">
        <f t="shared" si="1624"/>
        <v>2614765.2421230003</v>
      </c>
      <c r="BE600" s="9"/>
      <c r="BF600" s="9"/>
      <c r="BG600" s="9"/>
      <c r="BH600" s="9"/>
      <c r="BI600" s="9">
        <f t="shared" si="1625"/>
        <v>2193677.5550329997</v>
      </c>
      <c r="BJ600" s="9"/>
      <c r="BK600" s="9"/>
      <c r="BL600" s="9"/>
    </row>
    <row r="601" spans="1:64" s="11" customFormat="1" x14ac:dyDescent="0.25">
      <c r="A601" s="8" t="s">
        <v>1205</v>
      </c>
      <c r="B601" s="8" t="s">
        <v>1206</v>
      </c>
      <c r="C601" s="8" t="s">
        <v>862</v>
      </c>
      <c r="D601" s="8" t="s">
        <v>862</v>
      </c>
      <c r="E601" s="8"/>
      <c r="F601" s="37">
        <f>VLOOKUP(A601,[1]Sheet1!$A$6:$C$740,3,FALSE)</f>
        <v>7008439.7699199999</v>
      </c>
      <c r="G601" s="8"/>
      <c r="H601" s="9"/>
      <c r="I601" s="9">
        <f t="shared" si="1615"/>
        <v>3567976.8338649999</v>
      </c>
      <c r="J601" s="9"/>
      <c r="K601" s="9">
        <f t="shared" si="1626"/>
        <v>61447.524149999997</v>
      </c>
      <c r="L601" s="9">
        <f t="shared" si="1631"/>
        <v>61447.524149999997</v>
      </c>
      <c r="M601" s="9"/>
      <c r="N601" s="9"/>
      <c r="O601" s="9"/>
      <c r="P601" s="9"/>
      <c r="Q601" s="9">
        <f t="shared" si="1616"/>
        <v>41053.424428999999</v>
      </c>
      <c r="R601" s="9"/>
      <c r="S601" s="9"/>
      <c r="T601" s="10">
        <f t="shared" si="1617"/>
        <v>3670477.7824439998</v>
      </c>
      <c r="U601" s="9"/>
      <c r="V601" s="9"/>
      <c r="W601" s="9">
        <f t="shared" si="1618"/>
        <v>2589731.2781440001</v>
      </c>
      <c r="X601" s="9"/>
      <c r="Y601" s="9">
        <f t="shared" si="1627"/>
        <v>85373.229353000002</v>
      </c>
      <c r="Z601" s="9">
        <f t="shared" si="1639"/>
        <v>85373.229353000002</v>
      </c>
      <c r="AA601" s="9"/>
      <c r="AB601" s="9"/>
      <c r="AC601" s="9">
        <f t="shared" si="1619"/>
        <v>56000.774201</v>
      </c>
      <c r="AD601" s="9"/>
      <c r="AE601" s="9"/>
      <c r="AF601" s="9"/>
      <c r="AG601" s="9">
        <f>CTFREEZE21516RSG</f>
        <v>118391</v>
      </c>
      <c r="AH601" s="9">
        <f t="shared" si="1648"/>
        <v>118391</v>
      </c>
      <c r="AI601" s="9"/>
      <c r="AJ601" s="9"/>
      <c r="AK601" s="9">
        <f>VLOOKUP(A601,[2]CTF1516!$A$1:$C$235,3,FALSE)</f>
        <v>60131</v>
      </c>
      <c r="AL601" s="9">
        <f t="shared" si="1649"/>
        <v>60131</v>
      </c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>
        <f>VLOOKUP(A601,[6]COFA!$A$1:$C$327,3,FALSE)</f>
        <v>693.23</v>
      </c>
      <c r="AX601" s="9">
        <f t="shared" si="1622"/>
        <v>693.23</v>
      </c>
      <c r="AY601" s="10">
        <f t="shared" si="1623"/>
        <v>2910320.5116980001</v>
      </c>
      <c r="AZ601" s="10">
        <f t="shared" si="1638"/>
        <v>6580798.2941420004</v>
      </c>
      <c r="BA601" s="26">
        <f>VLOOKUP(A601,[7]Sheet1!$A$1:$P$742,16,FALSE)</f>
        <v>6580798.2941429997</v>
      </c>
      <c r="BB601" s="26" t="b">
        <f t="shared" si="1640"/>
        <v>1</v>
      </c>
      <c r="BC601" s="9"/>
      <c r="BD601" s="9">
        <f t="shared" si="1624"/>
        <v>3670477.7824439998</v>
      </c>
      <c r="BE601" s="9"/>
      <c r="BF601" s="9"/>
      <c r="BG601" s="9"/>
      <c r="BH601" s="9"/>
      <c r="BI601" s="9">
        <f t="shared" si="1625"/>
        <v>2910320.5116980001</v>
      </c>
      <c r="BJ601" s="9"/>
      <c r="BK601" s="9"/>
      <c r="BL601" s="9"/>
    </row>
    <row r="602" spans="1:64" s="11" customFormat="1" x14ac:dyDescent="0.25">
      <c r="A602" s="8" t="s">
        <v>1207</v>
      </c>
      <c r="B602" s="8" t="s">
        <v>1208</v>
      </c>
      <c r="C602" s="8" t="s">
        <v>862</v>
      </c>
      <c r="D602" s="8" t="s">
        <v>862</v>
      </c>
      <c r="E602" s="8"/>
      <c r="F602" s="37">
        <f>VLOOKUP(A602,[1]Sheet1!$A$6:$C$740,3,FALSE)</f>
        <v>2264823.2570329998</v>
      </c>
      <c r="G602" s="8"/>
      <c r="H602" s="9"/>
      <c r="I602" s="9">
        <f t="shared" si="1615"/>
        <v>1945242.627657</v>
      </c>
      <c r="J602" s="9"/>
      <c r="K602" s="9">
        <f t="shared" si="1626"/>
        <v>129836.9699</v>
      </c>
      <c r="L602" s="9">
        <f t="shared" si="1631"/>
        <v>129836.9699</v>
      </c>
      <c r="M602" s="9"/>
      <c r="N602" s="9"/>
      <c r="O602" s="9"/>
      <c r="P602" s="9"/>
      <c r="Q602" s="9">
        <f t="shared" si="1616"/>
        <v>38164.17383</v>
      </c>
      <c r="R602" s="9"/>
      <c r="S602" s="9"/>
      <c r="T602" s="10">
        <f t="shared" si="1617"/>
        <v>2113243.7713870001</v>
      </c>
      <c r="U602" s="9"/>
      <c r="V602" s="9"/>
      <c r="W602" s="9">
        <f t="shared" si="1618"/>
        <v>1411908.1796180001</v>
      </c>
      <c r="X602" s="9"/>
      <c r="Y602" s="9">
        <f t="shared" si="1627"/>
        <v>180391.34307199999</v>
      </c>
      <c r="Z602" s="9">
        <f t="shared" si="1639"/>
        <v>180391.34307199999</v>
      </c>
      <c r="AA602" s="9"/>
      <c r="AB602" s="9"/>
      <c r="AC602" s="9">
        <f t="shared" si="1619"/>
        <v>52059.561680999999</v>
      </c>
      <c r="AD602" s="9"/>
      <c r="AE602" s="9"/>
      <c r="AF602" s="9"/>
      <c r="AG602" s="9">
        <f>CTFREEZE21516RSG</f>
        <v>132132</v>
      </c>
      <c r="AH602" s="9">
        <f t="shared" si="1648"/>
        <v>132132</v>
      </c>
      <c r="AI602" s="9"/>
      <c r="AJ602" s="9"/>
      <c r="AK602" s="9">
        <f>VLOOKUP(A602,[2]CTF1516!$A$1:$C$235,3,FALSE)</f>
        <v>131201</v>
      </c>
      <c r="AL602" s="9">
        <f t="shared" si="1649"/>
        <v>131201</v>
      </c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>
        <f>VLOOKUP(A602,[6]COFA!$A$1:$C$327,3,FALSE)</f>
        <v>693.23</v>
      </c>
      <c r="AX602" s="9">
        <f t="shared" si="1622"/>
        <v>693.23</v>
      </c>
      <c r="AY602" s="10">
        <f t="shared" si="1623"/>
        <v>1908385.314371</v>
      </c>
      <c r="AZ602" s="10">
        <f t="shared" si="1638"/>
        <v>4021629.0857580001</v>
      </c>
      <c r="BA602" s="26">
        <f>VLOOKUP(A602,[7]Sheet1!$A$1:$P$742,16,FALSE)</f>
        <v>4021629.0857580001</v>
      </c>
      <c r="BB602" s="26" t="b">
        <f t="shared" si="1640"/>
        <v>1</v>
      </c>
      <c r="BC602" s="9"/>
      <c r="BD602" s="9">
        <f t="shared" si="1624"/>
        <v>2113243.7713870001</v>
      </c>
      <c r="BE602" s="9"/>
      <c r="BF602" s="9"/>
      <c r="BG602" s="9"/>
      <c r="BH602" s="9"/>
      <c r="BI602" s="9">
        <f t="shared" si="1625"/>
        <v>1908385.314371</v>
      </c>
      <c r="BJ602" s="9"/>
      <c r="BK602" s="9"/>
      <c r="BL602" s="9"/>
    </row>
    <row r="603" spans="1:64" s="11" customFormat="1" x14ac:dyDescent="0.25">
      <c r="A603" s="8" t="s">
        <v>1209</v>
      </c>
      <c r="B603" s="8" t="s">
        <v>1210</v>
      </c>
      <c r="C603" s="8" t="s">
        <v>862</v>
      </c>
      <c r="D603" s="8" t="s">
        <v>862</v>
      </c>
      <c r="E603" s="8"/>
      <c r="F603" s="37">
        <f>VLOOKUP(A603,[1]Sheet1!$A$6:$C$740,3,FALSE)</f>
        <v>2441545.3948659999</v>
      </c>
      <c r="G603" s="8"/>
      <c r="H603" s="9"/>
      <c r="I603" s="9">
        <f t="shared" si="1615"/>
        <v>1179211.361911</v>
      </c>
      <c r="J603" s="9"/>
      <c r="K603" s="9">
        <f t="shared" si="1626"/>
        <v>53856.444679</v>
      </c>
      <c r="L603" s="9">
        <f t="shared" si="1631"/>
        <v>53856.444679</v>
      </c>
      <c r="M603" s="9"/>
      <c r="N603" s="9"/>
      <c r="O603" s="9"/>
      <c r="P603" s="9"/>
      <c r="Q603" s="9">
        <f t="shared" si="1616"/>
        <v>55498.432234</v>
      </c>
      <c r="R603" s="9"/>
      <c r="S603" s="9"/>
      <c r="T603" s="10">
        <f t="shared" si="1617"/>
        <v>1288566.2388239999</v>
      </c>
      <c r="U603" s="9"/>
      <c r="V603" s="9"/>
      <c r="W603" s="9">
        <f t="shared" si="1618"/>
        <v>855902.57159099996</v>
      </c>
      <c r="X603" s="9"/>
      <c r="Y603" s="9">
        <f t="shared" si="1627"/>
        <v>74826.425757000005</v>
      </c>
      <c r="Z603" s="9">
        <f t="shared" si="1639"/>
        <v>74826.425757000005</v>
      </c>
      <c r="AA603" s="9"/>
      <c r="AB603" s="9"/>
      <c r="AC603" s="9">
        <f t="shared" si="1619"/>
        <v>75705.138250999997</v>
      </c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>
        <f>VLOOKUP(A603,[6]COFA!$A$1:$C$327,3,FALSE)</f>
        <v>693.23</v>
      </c>
      <c r="AX603" s="9">
        <f t="shared" si="1622"/>
        <v>693.23</v>
      </c>
      <c r="AY603" s="10">
        <f t="shared" si="1623"/>
        <v>1007127.3655989999</v>
      </c>
      <c r="AZ603" s="10">
        <f t="shared" si="1638"/>
        <v>2295693.6044229995</v>
      </c>
      <c r="BA603" s="26">
        <f>VLOOKUP(A603,[7]Sheet1!$A$1:$P$742,16,FALSE)</f>
        <v>2295693.6044219998</v>
      </c>
      <c r="BB603" s="26" t="b">
        <f t="shared" si="1640"/>
        <v>1</v>
      </c>
      <c r="BC603" s="9"/>
      <c r="BD603" s="9">
        <f t="shared" si="1624"/>
        <v>1288566.2388239999</v>
      </c>
      <c r="BE603" s="9"/>
      <c r="BF603" s="9"/>
      <c r="BG603" s="9"/>
      <c r="BH603" s="9"/>
      <c r="BI603" s="9">
        <f t="shared" si="1625"/>
        <v>1007127.3655989999</v>
      </c>
      <c r="BJ603" s="9"/>
      <c r="BK603" s="9"/>
      <c r="BL603" s="9"/>
    </row>
    <row r="604" spans="1:64" s="11" customFormat="1" x14ac:dyDescent="0.25">
      <c r="A604" s="8" t="s">
        <v>1211</v>
      </c>
      <c r="B604" s="8" t="s">
        <v>1212</v>
      </c>
      <c r="C604" s="8" t="s">
        <v>862</v>
      </c>
      <c r="D604" s="8" t="s">
        <v>862</v>
      </c>
      <c r="E604" s="8"/>
      <c r="F604" s="37">
        <f>VLOOKUP(A604,[1]Sheet1!$A$6:$C$740,3,FALSE)</f>
        <v>5046502.8193469997</v>
      </c>
      <c r="G604" s="8"/>
      <c r="H604" s="9"/>
      <c r="I604" s="9">
        <f t="shared" si="1615"/>
        <v>2426445.6810599999</v>
      </c>
      <c r="J604" s="9"/>
      <c r="K604" s="9">
        <f t="shared" si="1626"/>
        <v>85454.328540999995</v>
      </c>
      <c r="L604" s="9">
        <f t="shared" si="1631"/>
        <v>85454.328540999995</v>
      </c>
      <c r="M604" s="9"/>
      <c r="N604" s="9"/>
      <c r="O604" s="9"/>
      <c r="P604" s="9"/>
      <c r="Q604" s="9">
        <f t="shared" si="1616"/>
        <v>146090.820416</v>
      </c>
      <c r="R604" s="9"/>
      <c r="S604" s="9"/>
      <c r="T604" s="10">
        <f t="shared" si="1617"/>
        <v>2657990.830017</v>
      </c>
      <c r="U604" s="9"/>
      <c r="V604" s="9"/>
      <c r="W604" s="9">
        <f t="shared" si="1618"/>
        <v>1761177.991773</v>
      </c>
      <c r="X604" s="9"/>
      <c r="Y604" s="9">
        <f t="shared" si="1627"/>
        <v>118727.517353</v>
      </c>
      <c r="Z604" s="9">
        <f t="shared" si="1639"/>
        <v>118727.517353</v>
      </c>
      <c r="AA604" s="9"/>
      <c r="AB604" s="9"/>
      <c r="AC604" s="9">
        <f t="shared" si="1619"/>
        <v>199281.76908</v>
      </c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>
        <f>VLOOKUP(A604,[6]COFA!$A$1:$C$327,3,FALSE)</f>
        <v>693.23</v>
      </c>
      <c r="AX604" s="9">
        <f t="shared" si="1622"/>
        <v>693.23</v>
      </c>
      <c r="AY604" s="10">
        <f t="shared" si="1623"/>
        <v>2079880.5082060001</v>
      </c>
      <c r="AZ604" s="10">
        <f t="shared" si="1638"/>
        <v>4737871.3382230001</v>
      </c>
      <c r="BA604" s="26">
        <f>VLOOKUP(A604,[7]Sheet1!$A$1:$P$742,16,FALSE)</f>
        <v>4737871.3382230001</v>
      </c>
      <c r="BB604" s="26" t="b">
        <f t="shared" si="1640"/>
        <v>1</v>
      </c>
      <c r="BC604" s="9"/>
      <c r="BD604" s="9">
        <f t="shared" si="1624"/>
        <v>2657990.830017</v>
      </c>
      <c r="BE604" s="9"/>
      <c r="BF604" s="9"/>
      <c r="BG604" s="9"/>
      <c r="BH604" s="9"/>
      <c r="BI604" s="9">
        <f t="shared" si="1625"/>
        <v>2079880.5082060001</v>
      </c>
      <c r="BJ604" s="9"/>
      <c r="BK604" s="9"/>
      <c r="BL604" s="9"/>
    </row>
    <row r="605" spans="1:64" s="11" customFormat="1" x14ac:dyDescent="0.25">
      <c r="A605" s="8" t="s">
        <v>1213</v>
      </c>
      <c r="B605" s="8" t="s">
        <v>1214</v>
      </c>
      <c r="C605" s="8" t="s">
        <v>862</v>
      </c>
      <c r="D605" s="8" t="s">
        <v>862</v>
      </c>
      <c r="E605" s="8"/>
      <c r="F605" s="37">
        <f>VLOOKUP(A605,[1]Sheet1!$A$6:$C$740,3,FALSE)</f>
        <v>1848635.162616</v>
      </c>
      <c r="G605" s="8"/>
      <c r="H605" s="9"/>
      <c r="I605" s="9">
        <f t="shared" si="1615"/>
        <v>1082685.907375</v>
      </c>
      <c r="J605" s="9"/>
      <c r="K605" s="9">
        <f t="shared" si="1626"/>
        <v>63950.766552000001</v>
      </c>
      <c r="L605" s="9">
        <f t="shared" si="1631"/>
        <v>63950.766552000001</v>
      </c>
      <c r="M605" s="9"/>
      <c r="N605" s="9"/>
      <c r="O605" s="9"/>
      <c r="P605" s="9"/>
      <c r="Q605" s="9">
        <f t="shared" si="1616"/>
        <v>20753.128850000001</v>
      </c>
      <c r="R605" s="9"/>
      <c r="S605" s="9"/>
      <c r="T605" s="10">
        <f t="shared" si="1617"/>
        <v>1167389.802777</v>
      </c>
      <c r="U605" s="9"/>
      <c r="V605" s="9"/>
      <c r="W605" s="9">
        <f t="shared" si="1618"/>
        <v>785841.86201100005</v>
      </c>
      <c r="X605" s="9"/>
      <c r="Y605" s="9">
        <f t="shared" si="1627"/>
        <v>88851.154471999995</v>
      </c>
      <c r="Z605" s="9">
        <f t="shared" si="1639"/>
        <v>88851.154471999995</v>
      </c>
      <c r="AA605" s="9"/>
      <c r="AB605" s="9"/>
      <c r="AC605" s="9">
        <f t="shared" si="1619"/>
        <v>28309.240919</v>
      </c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>
        <f>VLOOKUP(A605,[6]COFA!$A$1:$C$327,3,FALSE)</f>
        <v>693.23</v>
      </c>
      <c r="AX605" s="9">
        <f t="shared" si="1622"/>
        <v>693.23</v>
      </c>
      <c r="AY605" s="10">
        <f t="shared" si="1623"/>
        <v>903695.487402</v>
      </c>
      <c r="AZ605" s="10">
        <f t="shared" si="1638"/>
        <v>2071085.290179</v>
      </c>
      <c r="BA605" s="26">
        <f>VLOOKUP(A605,[7]Sheet1!$A$1:$P$742,16,FALSE)</f>
        <v>2071085.290179</v>
      </c>
      <c r="BB605" s="26" t="b">
        <f t="shared" si="1640"/>
        <v>1</v>
      </c>
      <c r="BC605" s="9"/>
      <c r="BD605" s="9">
        <f t="shared" si="1624"/>
        <v>1167389.802777</v>
      </c>
      <c r="BE605" s="9"/>
      <c r="BF605" s="9"/>
      <c r="BG605" s="9"/>
      <c r="BH605" s="9"/>
      <c r="BI605" s="9">
        <f t="shared" si="1625"/>
        <v>903695.487402</v>
      </c>
      <c r="BJ605" s="9"/>
      <c r="BK605" s="9"/>
      <c r="BL605" s="9"/>
    </row>
    <row r="606" spans="1:64" s="11" customFormat="1" x14ac:dyDescent="0.25">
      <c r="A606" s="8" t="s">
        <v>1215</v>
      </c>
      <c r="B606" s="8" t="s">
        <v>1216</v>
      </c>
      <c r="C606" s="8" t="s">
        <v>862</v>
      </c>
      <c r="D606" s="8" t="s">
        <v>862</v>
      </c>
      <c r="E606" s="8"/>
      <c r="F606" s="37">
        <f>VLOOKUP(A606,[1]Sheet1!$A$6:$C$740,3,FALSE)</f>
        <v>3960709.4288389999</v>
      </c>
      <c r="G606" s="8"/>
      <c r="H606" s="9"/>
      <c r="I606" s="9">
        <f t="shared" si="1615"/>
        <v>2022808.21627</v>
      </c>
      <c r="J606" s="9"/>
      <c r="K606" s="9">
        <f t="shared" si="1626"/>
        <v>118653.938888</v>
      </c>
      <c r="L606" s="9">
        <f t="shared" si="1631"/>
        <v>118653.938888</v>
      </c>
      <c r="M606" s="9"/>
      <c r="N606" s="9"/>
      <c r="O606" s="9"/>
      <c r="P606" s="9"/>
      <c r="Q606" s="9">
        <f t="shared" si="1616"/>
        <v>23719.166024999999</v>
      </c>
      <c r="R606" s="9"/>
      <c r="S606" s="9"/>
      <c r="T606" s="10">
        <f t="shared" si="1617"/>
        <v>2165181.3211830002</v>
      </c>
      <c r="U606" s="9"/>
      <c r="V606" s="9"/>
      <c r="W606" s="9">
        <f t="shared" si="1618"/>
        <v>1468207.3206420001</v>
      </c>
      <c r="X606" s="9"/>
      <c r="Y606" s="9">
        <f t="shared" si="1627"/>
        <v>164853.996617</v>
      </c>
      <c r="Z606" s="9">
        <f t="shared" si="1639"/>
        <v>164853.996617</v>
      </c>
      <c r="AA606" s="9"/>
      <c r="AB606" s="9"/>
      <c r="AC606" s="9">
        <f t="shared" si="1619"/>
        <v>32355.197630999999</v>
      </c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>
        <f>VLOOKUP(A606,[6]COFA!$A$1:$C$327,3,FALSE)</f>
        <v>693.23</v>
      </c>
      <c r="AX606" s="9">
        <f t="shared" si="1622"/>
        <v>693.23</v>
      </c>
      <c r="AY606" s="10">
        <f t="shared" si="1623"/>
        <v>1666109.7448900002</v>
      </c>
      <c r="AZ606" s="10">
        <f t="shared" si="1638"/>
        <v>3831291.0660730004</v>
      </c>
      <c r="BA606" s="26">
        <f>VLOOKUP(A606,[7]Sheet1!$A$1:$P$742,16,FALSE)</f>
        <v>3831291.0660740002</v>
      </c>
      <c r="BB606" s="26" t="b">
        <f t="shared" si="1640"/>
        <v>1</v>
      </c>
      <c r="BC606" s="9"/>
      <c r="BD606" s="9">
        <f t="shared" si="1624"/>
        <v>2165181.3211830002</v>
      </c>
      <c r="BE606" s="9"/>
      <c r="BF606" s="9"/>
      <c r="BG606" s="9"/>
      <c r="BH606" s="9"/>
      <c r="BI606" s="9">
        <f t="shared" si="1625"/>
        <v>1666109.7448900002</v>
      </c>
      <c r="BJ606" s="9"/>
      <c r="BK606" s="9"/>
      <c r="BL606" s="9"/>
    </row>
    <row r="607" spans="1:64" s="11" customFormat="1" x14ac:dyDescent="0.25">
      <c r="A607" s="8" t="s">
        <v>1217</v>
      </c>
      <c r="B607" s="8" t="s">
        <v>1218</v>
      </c>
      <c r="C607" s="8" t="s">
        <v>862</v>
      </c>
      <c r="D607" s="8" t="s">
        <v>862</v>
      </c>
      <c r="E607" s="8"/>
      <c r="F607" s="37">
        <f>VLOOKUP(A607,[1]Sheet1!$A$6:$C$740,3,FALSE)</f>
        <v>2860722.0146880001</v>
      </c>
      <c r="G607" s="8"/>
      <c r="H607" s="9"/>
      <c r="I607" s="9">
        <f t="shared" si="1615"/>
        <v>1599197.131849</v>
      </c>
      <c r="J607" s="9"/>
      <c r="K607" s="9">
        <f t="shared" si="1626"/>
        <v>47802.341931000003</v>
      </c>
      <c r="L607" s="9">
        <f t="shared" si="1631"/>
        <v>47802.341931000003</v>
      </c>
      <c r="M607" s="9"/>
      <c r="N607" s="9"/>
      <c r="O607" s="9"/>
      <c r="P607" s="9"/>
      <c r="Q607" s="9">
        <f t="shared" si="1616"/>
        <v>35275.338294000001</v>
      </c>
      <c r="R607" s="9"/>
      <c r="S607" s="9"/>
      <c r="T607" s="10">
        <f t="shared" si="1617"/>
        <v>1682274.812074</v>
      </c>
      <c r="U607" s="9"/>
      <c r="V607" s="9"/>
      <c r="W607" s="9">
        <f t="shared" si="1618"/>
        <v>1160739.271892</v>
      </c>
      <c r="X607" s="9"/>
      <c r="Y607" s="9">
        <f t="shared" si="1627"/>
        <v>66415.048576000001</v>
      </c>
      <c r="Z607" s="9">
        <f t="shared" si="1639"/>
        <v>66415.048576000001</v>
      </c>
      <c r="AA607" s="9"/>
      <c r="AB607" s="9"/>
      <c r="AC607" s="9">
        <f t="shared" si="1619"/>
        <v>48118.915345000001</v>
      </c>
      <c r="AD607" s="9"/>
      <c r="AE607" s="9"/>
      <c r="AF607" s="9"/>
      <c r="AG607" s="9">
        <f>CTFREEZE21516RSG</f>
        <v>46517</v>
      </c>
      <c r="AH607" s="9">
        <f t="shared" ref="AH607" si="1650">AG607</f>
        <v>46517</v>
      </c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>
        <f>VLOOKUP(A607,[6]COFA!$A$1:$C$327,3,FALSE)</f>
        <v>693.23</v>
      </c>
      <c r="AX607" s="9">
        <f t="shared" si="1622"/>
        <v>693.23</v>
      </c>
      <c r="AY607" s="10">
        <f t="shared" si="1623"/>
        <v>1322483.465813</v>
      </c>
      <c r="AZ607" s="10">
        <f t="shared" si="1638"/>
        <v>3004758.2778869998</v>
      </c>
      <c r="BA607" s="26">
        <f>VLOOKUP(A607,[7]Sheet1!$A$1:$P$742,16,FALSE)</f>
        <v>3004758.2778869998</v>
      </c>
      <c r="BB607" s="26" t="b">
        <f t="shared" si="1640"/>
        <v>1</v>
      </c>
      <c r="BC607" s="9"/>
      <c r="BD607" s="9">
        <f t="shared" si="1624"/>
        <v>1682274.812074</v>
      </c>
      <c r="BE607" s="9"/>
      <c r="BF607" s="9"/>
      <c r="BG607" s="9"/>
      <c r="BH607" s="9"/>
      <c r="BI607" s="9">
        <f t="shared" si="1625"/>
        <v>1322483.465813</v>
      </c>
      <c r="BJ607" s="9"/>
      <c r="BK607" s="9"/>
      <c r="BL607" s="9"/>
    </row>
    <row r="608" spans="1:64" s="11" customFormat="1" x14ac:dyDescent="0.25">
      <c r="A608" s="8" t="s">
        <v>1219</v>
      </c>
      <c r="B608" s="8" t="s">
        <v>1220</v>
      </c>
      <c r="C608" s="8" t="s">
        <v>862</v>
      </c>
      <c r="D608" s="8" t="s">
        <v>862</v>
      </c>
      <c r="E608" s="8"/>
      <c r="F608" s="37">
        <f>VLOOKUP(A608,[1]Sheet1!$A$6:$C$740,3,FALSE)</f>
        <v>3516802.0234440002</v>
      </c>
      <c r="G608" s="8"/>
      <c r="H608" s="9"/>
      <c r="I608" s="9">
        <f t="shared" si="1615"/>
        <v>1659638.2745620001</v>
      </c>
      <c r="J608" s="9"/>
      <c r="K608" s="9">
        <f t="shared" si="1626"/>
        <v>70288.772102999996</v>
      </c>
      <c r="L608" s="9">
        <f t="shared" si="1631"/>
        <v>70288.772102999996</v>
      </c>
      <c r="M608" s="9"/>
      <c r="N608" s="9"/>
      <c r="O608" s="9"/>
      <c r="P608" s="9"/>
      <c r="Q608" s="9">
        <f t="shared" si="1616"/>
        <v>20753.128850000001</v>
      </c>
      <c r="R608" s="9"/>
      <c r="S608" s="9"/>
      <c r="T608" s="10">
        <f t="shared" si="1617"/>
        <v>1750680.175515</v>
      </c>
      <c r="U608" s="9"/>
      <c r="V608" s="9"/>
      <c r="W608" s="9">
        <f t="shared" si="1618"/>
        <v>1204609.0404070001</v>
      </c>
      <c r="X608" s="9"/>
      <c r="Y608" s="9">
        <f t="shared" si="1627"/>
        <v>97656.977148000005</v>
      </c>
      <c r="Z608" s="9">
        <f t="shared" si="1639"/>
        <v>97656.977148000005</v>
      </c>
      <c r="AA608" s="9"/>
      <c r="AB608" s="9"/>
      <c r="AC608" s="9">
        <f t="shared" si="1619"/>
        <v>28309.240919</v>
      </c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>
        <f>VLOOKUP(A608,[6]COFA!$A$1:$C$327,3,FALSE)</f>
        <v>693.23</v>
      </c>
      <c r="AX608" s="9">
        <f t="shared" si="1622"/>
        <v>693.23</v>
      </c>
      <c r="AY608" s="10">
        <f t="shared" si="1623"/>
        <v>1331268.488474</v>
      </c>
      <c r="AZ608" s="10">
        <f t="shared" si="1638"/>
        <v>3081948.663989</v>
      </c>
      <c r="BA608" s="26">
        <f>VLOOKUP(A608,[7]Sheet1!$A$1:$P$742,16,FALSE)</f>
        <v>3081948.663989</v>
      </c>
      <c r="BB608" s="26" t="b">
        <f t="shared" si="1640"/>
        <v>1</v>
      </c>
      <c r="BC608" s="9"/>
      <c r="BD608" s="9">
        <f t="shared" si="1624"/>
        <v>1750680.175515</v>
      </c>
      <c r="BE608" s="9"/>
      <c r="BF608" s="9"/>
      <c r="BG608" s="9"/>
      <c r="BH608" s="9"/>
      <c r="BI608" s="9">
        <f t="shared" si="1625"/>
        <v>1331268.488474</v>
      </c>
      <c r="BJ608" s="9"/>
      <c r="BK608" s="9"/>
      <c r="BL608" s="9"/>
    </row>
    <row r="609" spans="1:64" s="11" customFormat="1" x14ac:dyDescent="0.25">
      <c r="A609" s="8" t="s">
        <v>1221</v>
      </c>
      <c r="B609" s="8" t="s">
        <v>1222</v>
      </c>
      <c r="C609" s="8" t="s">
        <v>862</v>
      </c>
      <c r="D609" s="8" t="s">
        <v>862</v>
      </c>
      <c r="E609" s="8"/>
      <c r="F609" s="37">
        <f>VLOOKUP(A609,[1]Sheet1!$A$6:$C$740,3,FALSE)</f>
        <v>2452727.4475349998</v>
      </c>
      <c r="G609" s="8"/>
      <c r="H609" s="9"/>
      <c r="I609" s="9">
        <f t="shared" si="1615"/>
        <v>1329778.30492</v>
      </c>
      <c r="J609" s="9"/>
      <c r="K609" s="9">
        <f t="shared" si="1626"/>
        <v>72965.095598999993</v>
      </c>
      <c r="L609" s="9">
        <f t="shared" si="1631"/>
        <v>72965.095598999993</v>
      </c>
      <c r="M609" s="9"/>
      <c r="N609" s="9"/>
      <c r="O609" s="9"/>
      <c r="P609" s="9"/>
      <c r="Q609" s="9">
        <f t="shared" si="1616"/>
        <v>20753.128850000001</v>
      </c>
      <c r="R609" s="9"/>
      <c r="S609" s="9"/>
      <c r="T609" s="10">
        <f t="shared" si="1617"/>
        <v>1423496.5293689999</v>
      </c>
      <c r="U609" s="9"/>
      <c r="V609" s="9"/>
      <c r="W609" s="9">
        <f t="shared" si="1618"/>
        <v>965188.01259099995</v>
      </c>
      <c r="X609" s="9"/>
      <c r="Y609" s="9">
        <f t="shared" si="1627"/>
        <v>101375.375616</v>
      </c>
      <c r="Z609" s="9">
        <f t="shared" si="1639"/>
        <v>101375.375616</v>
      </c>
      <c r="AA609" s="9"/>
      <c r="AB609" s="9"/>
      <c r="AC609" s="9">
        <f t="shared" si="1619"/>
        <v>28309.240919</v>
      </c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>
        <f>VLOOKUP(A609,[6]COFA!$A$1:$C$327,3,FALSE)</f>
        <v>693.23</v>
      </c>
      <c r="AX609" s="9">
        <f t="shared" si="1622"/>
        <v>693.23</v>
      </c>
      <c r="AY609" s="10">
        <f t="shared" si="1623"/>
        <v>1095565.859126</v>
      </c>
      <c r="AZ609" s="10">
        <f t="shared" si="1638"/>
        <v>2519062.3884950001</v>
      </c>
      <c r="BA609" s="26">
        <f>VLOOKUP(A609,[7]Sheet1!$A$1:$P$742,16,FALSE)</f>
        <v>2519062.3884950001</v>
      </c>
      <c r="BB609" s="26" t="b">
        <f t="shared" si="1640"/>
        <v>1</v>
      </c>
      <c r="BC609" s="9"/>
      <c r="BD609" s="9">
        <f t="shared" si="1624"/>
        <v>1423496.5293689999</v>
      </c>
      <c r="BE609" s="9"/>
      <c r="BF609" s="9"/>
      <c r="BG609" s="9"/>
      <c r="BH609" s="9"/>
      <c r="BI609" s="9">
        <f t="shared" si="1625"/>
        <v>1095565.859126</v>
      </c>
      <c r="BJ609" s="9"/>
      <c r="BK609" s="9"/>
      <c r="BL609" s="9"/>
    </row>
    <row r="610" spans="1:64" s="11" customFormat="1" x14ac:dyDescent="0.25">
      <c r="A610" s="8" t="s">
        <v>1223</v>
      </c>
      <c r="B610" s="8" t="s">
        <v>1224</v>
      </c>
      <c r="C610" s="8" t="s">
        <v>862</v>
      </c>
      <c r="D610" s="8" t="s">
        <v>862</v>
      </c>
      <c r="E610" s="8"/>
      <c r="F610" s="37">
        <f>VLOOKUP(A610,[1]Sheet1!$A$6:$C$740,3,FALSE)</f>
        <v>2028838.601328</v>
      </c>
      <c r="G610" s="8"/>
      <c r="H610" s="9"/>
      <c r="I610" s="9">
        <f t="shared" si="1615"/>
        <v>1227621.9411190001</v>
      </c>
      <c r="J610" s="9"/>
      <c r="K610" s="9">
        <f t="shared" si="1626"/>
        <v>75987.996348000001</v>
      </c>
      <c r="L610" s="9">
        <f t="shared" si="1631"/>
        <v>75987.996348000001</v>
      </c>
      <c r="M610" s="9"/>
      <c r="N610" s="9"/>
      <c r="O610" s="9"/>
      <c r="P610" s="9"/>
      <c r="Q610" s="9">
        <f t="shared" si="1616"/>
        <v>20753.128850000001</v>
      </c>
      <c r="R610" s="9"/>
      <c r="S610" s="9"/>
      <c r="T610" s="10">
        <f t="shared" si="1617"/>
        <v>1324363.066317</v>
      </c>
      <c r="U610" s="9"/>
      <c r="V610" s="9"/>
      <c r="W610" s="9">
        <f t="shared" si="1618"/>
        <v>891040.24120199995</v>
      </c>
      <c r="X610" s="9"/>
      <c r="Y610" s="9">
        <f t="shared" si="1627"/>
        <v>105575.29745899999</v>
      </c>
      <c r="Z610" s="9">
        <f t="shared" si="1639"/>
        <v>105575.29745899999</v>
      </c>
      <c r="AA610" s="9"/>
      <c r="AB610" s="9"/>
      <c r="AC610" s="9">
        <f t="shared" si="1619"/>
        <v>28309.240919</v>
      </c>
      <c r="AD610" s="9"/>
      <c r="AE610" s="9"/>
      <c r="AF610" s="9"/>
      <c r="AG610" s="9">
        <f>CTFREEZE21516RSG</f>
        <v>149904</v>
      </c>
      <c r="AH610" s="9">
        <f t="shared" ref="AH610:AH611" si="1651">AG610</f>
        <v>149904</v>
      </c>
      <c r="AI610" s="9"/>
      <c r="AJ610" s="9"/>
      <c r="AK610" s="9">
        <f>VLOOKUP(A610,[2]CTF1516!$A$1:$C$235,3,FALSE)</f>
        <v>76124</v>
      </c>
      <c r="AL610" s="9">
        <f t="shared" ref="AL610:AL611" si="1652">AK610</f>
        <v>76124</v>
      </c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>
        <f>VLOOKUP(A610,[6]COFA!$A$1:$C$327,3,FALSE)</f>
        <v>693.23</v>
      </c>
      <c r="AX610" s="9">
        <f t="shared" si="1622"/>
        <v>693.23</v>
      </c>
      <c r="AY610" s="10">
        <f t="shared" si="1623"/>
        <v>1251646.0095799998</v>
      </c>
      <c r="AZ610" s="10">
        <f t="shared" si="1638"/>
        <v>2576009.0758969998</v>
      </c>
      <c r="BA610" s="26">
        <f>VLOOKUP(A610,[7]Sheet1!$A$1:$P$742,16,FALSE)</f>
        <v>2576009.0758969998</v>
      </c>
      <c r="BB610" s="26" t="b">
        <f t="shared" si="1640"/>
        <v>1</v>
      </c>
      <c r="BC610" s="9"/>
      <c r="BD610" s="9">
        <f t="shared" si="1624"/>
        <v>1324363.066317</v>
      </c>
      <c r="BE610" s="9"/>
      <c r="BF610" s="9"/>
      <c r="BG610" s="9"/>
      <c r="BH610" s="9"/>
      <c r="BI610" s="9">
        <f t="shared" si="1625"/>
        <v>1251646.0095799998</v>
      </c>
      <c r="BJ610" s="9"/>
      <c r="BK610" s="9"/>
      <c r="BL610" s="9"/>
    </row>
    <row r="611" spans="1:64" s="11" customFormat="1" x14ac:dyDescent="0.25">
      <c r="A611" s="8" t="s">
        <v>1225</v>
      </c>
      <c r="B611" s="8" t="s">
        <v>1226</v>
      </c>
      <c r="C611" s="8" t="s">
        <v>862</v>
      </c>
      <c r="D611" s="8" t="s">
        <v>862</v>
      </c>
      <c r="E611" s="8"/>
      <c r="F611" s="37">
        <f>VLOOKUP(A611,[1]Sheet1!$A$6:$C$740,3,FALSE)</f>
        <v>3032188.7806890002</v>
      </c>
      <c r="G611" s="8"/>
      <c r="H611" s="9"/>
      <c r="I611" s="9">
        <f t="shared" si="1615"/>
        <v>1705066.649253</v>
      </c>
      <c r="J611" s="9"/>
      <c r="K611" s="9">
        <f t="shared" si="1626"/>
        <v>91819.728222000005</v>
      </c>
      <c r="L611" s="9">
        <f t="shared" si="1631"/>
        <v>91819.728222000005</v>
      </c>
      <c r="M611" s="9"/>
      <c r="N611" s="9"/>
      <c r="O611" s="9"/>
      <c r="P611" s="9"/>
      <c r="Q611" s="9">
        <f t="shared" si="1616"/>
        <v>20753.128850000001</v>
      </c>
      <c r="R611" s="9"/>
      <c r="S611" s="9"/>
      <c r="T611" s="10">
        <f t="shared" si="1617"/>
        <v>1817639.506325</v>
      </c>
      <c r="U611" s="9"/>
      <c r="V611" s="9"/>
      <c r="W611" s="9">
        <f t="shared" si="1618"/>
        <v>1237582.1476700001</v>
      </c>
      <c r="X611" s="9"/>
      <c r="Y611" s="9">
        <f t="shared" si="1627"/>
        <v>127571.400559</v>
      </c>
      <c r="Z611" s="9">
        <f t="shared" si="1639"/>
        <v>127571.400559</v>
      </c>
      <c r="AA611" s="9"/>
      <c r="AB611" s="9"/>
      <c r="AC611" s="9">
        <f t="shared" si="1619"/>
        <v>28309.240919</v>
      </c>
      <c r="AD611" s="9"/>
      <c r="AE611" s="9"/>
      <c r="AF611" s="9"/>
      <c r="AG611" s="9">
        <f>CTFREEZE21516RSG</f>
        <v>180094</v>
      </c>
      <c r="AH611" s="9">
        <f t="shared" si="1651"/>
        <v>180094</v>
      </c>
      <c r="AI611" s="9"/>
      <c r="AJ611" s="9"/>
      <c r="AK611" s="9">
        <f>VLOOKUP(A611,[2]CTF1516!$A$1:$C$235,3,FALSE)</f>
        <v>91253</v>
      </c>
      <c r="AL611" s="9">
        <f t="shared" si="1652"/>
        <v>91253</v>
      </c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>
        <f>VLOOKUP(A611,[6]COFA!$A$1:$C$327,3,FALSE)</f>
        <v>693.23</v>
      </c>
      <c r="AX611" s="9">
        <f t="shared" si="1622"/>
        <v>693.23</v>
      </c>
      <c r="AY611" s="10">
        <f t="shared" si="1623"/>
        <v>1665503.0191480001</v>
      </c>
      <c r="AZ611" s="10">
        <f t="shared" si="1638"/>
        <v>3483142.525473</v>
      </c>
      <c r="BA611" s="26">
        <f>VLOOKUP(A611,[7]Sheet1!$A$1:$P$742,16,FALSE)</f>
        <v>3483142.5254719998</v>
      </c>
      <c r="BB611" s="26" t="b">
        <f t="shared" si="1640"/>
        <v>1</v>
      </c>
      <c r="BC611" s="9"/>
      <c r="BD611" s="9">
        <f t="shared" si="1624"/>
        <v>1817639.506325</v>
      </c>
      <c r="BE611" s="9"/>
      <c r="BF611" s="9"/>
      <c r="BG611" s="9"/>
      <c r="BH611" s="9"/>
      <c r="BI611" s="9">
        <f t="shared" si="1625"/>
        <v>1665503.0191480001</v>
      </c>
      <c r="BJ611" s="9"/>
      <c r="BK611" s="9"/>
      <c r="BL611" s="9"/>
    </row>
    <row r="612" spans="1:64" s="11" customFormat="1" x14ac:dyDescent="0.25">
      <c r="A612" s="8" t="s">
        <v>1227</v>
      </c>
      <c r="B612" s="8" t="s">
        <v>1228</v>
      </c>
      <c r="C612" s="8" t="s">
        <v>862</v>
      </c>
      <c r="D612" s="8" t="s">
        <v>862</v>
      </c>
      <c r="E612" s="8"/>
      <c r="F612" s="37">
        <f>VLOOKUP(A612,[1]Sheet1!$A$6:$C$740,3,FALSE)</f>
        <v>3722449.9809039999</v>
      </c>
      <c r="G612" s="8"/>
      <c r="H612" s="9"/>
      <c r="I612" s="9">
        <f t="shared" si="1615"/>
        <v>1821338.1311329999</v>
      </c>
      <c r="J612" s="9"/>
      <c r="K612" s="9">
        <f t="shared" si="1626"/>
        <v>86592.845189999993</v>
      </c>
      <c r="L612" s="9">
        <f t="shared" si="1631"/>
        <v>86592.845189999993</v>
      </c>
      <c r="M612" s="9"/>
      <c r="N612" s="9"/>
      <c r="O612" s="9"/>
      <c r="P612" s="9"/>
      <c r="Q612" s="9">
        <f t="shared" si="1616"/>
        <v>29497.25216</v>
      </c>
      <c r="R612" s="9"/>
      <c r="S612" s="9"/>
      <c r="T612" s="10">
        <f t="shared" si="1617"/>
        <v>1937428.2284829998</v>
      </c>
      <c r="U612" s="9"/>
      <c r="V612" s="9"/>
      <c r="W612" s="9">
        <f t="shared" si="1618"/>
        <v>1321975.042411</v>
      </c>
      <c r="X612" s="9"/>
      <c r="Y612" s="9">
        <f t="shared" si="1627"/>
        <v>120309.336056</v>
      </c>
      <c r="Z612" s="9">
        <f t="shared" si="1639"/>
        <v>120309.336056</v>
      </c>
      <c r="AA612" s="9"/>
      <c r="AB612" s="9"/>
      <c r="AC612" s="9">
        <f t="shared" si="1619"/>
        <v>40237.056488000002</v>
      </c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>
        <f>VLOOKUP(A612,[6]COFA!$A$1:$C$327,3,FALSE)</f>
        <v>693.23</v>
      </c>
      <c r="AX612" s="9">
        <f t="shared" si="1622"/>
        <v>693.23</v>
      </c>
      <c r="AY612" s="10">
        <f t="shared" si="1623"/>
        <v>1483214.6649550002</v>
      </c>
      <c r="AZ612" s="10">
        <f t="shared" si="1638"/>
        <v>3420642.8934380002</v>
      </c>
      <c r="BA612" s="26">
        <f>VLOOKUP(A612,[7]Sheet1!$A$1:$P$742,16,FALSE)</f>
        <v>3420642.8934380002</v>
      </c>
      <c r="BB612" s="26" t="b">
        <f t="shared" si="1640"/>
        <v>1</v>
      </c>
      <c r="BC612" s="9"/>
      <c r="BD612" s="9">
        <f t="shared" si="1624"/>
        <v>1937428.2284829998</v>
      </c>
      <c r="BE612" s="9"/>
      <c r="BF612" s="9"/>
      <c r="BG612" s="9"/>
      <c r="BH612" s="9"/>
      <c r="BI612" s="9">
        <f t="shared" si="1625"/>
        <v>1483214.6649550002</v>
      </c>
      <c r="BJ612" s="9"/>
      <c r="BK612" s="9"/>
      <c r="BL612" s="9"/>
    </row>
    <row r="613" spans="1:64" s="11" customFormat="1" x14ac:dyDescent="0.25">
      <c r="A613" s="8" t="s">
        <v>1229</v>
      </c>
      <c r="B613" s="8" t="s">
        <v>1230</v>
      </c>
      <c r="C613" s="8" t="s">
        <v>862</v>
      </c>
      <c r="D613" s="8" t="s">
        <v>862</v>
      </c>
      <c r="E613" s="8"/>
      <c r="F613" s="37">
        <f>VLOOKUP(A613,[1]Sheet1!$A$6:$C$740,3,FALSE)</f>
        <v>3257212.5889079999</v>
      </c>
      <c r="G613" s="8"/>
      <c r="H613" s="9"/>
      <c r="I613" s="9">
        <f t="shared" si="1615"/>
        <v>1674032.0559070001</v>
      </c>
      <c r="J613" s="9"/>
      <c r="K613" s="9">
        <f t="shared" si="1626"/>
        <v>46381.582730000002</v>
      </c>
      <c r="L613" s="9">
        <f t="shared" si="1631"/>
        <v>46381.582730000002</v>
      </c>
      <c r="M613" s="9"/>
      <c r="N613" s="9"/>
      <c r="O613" s="9"/>
      <c r="P613" s="9"/>
      <c r="Q613" s="9">
        <f t="shared" si="1616"/>
        <v>23719.166024999999</v>
      </c>
      <c r="R613" s="9"/>
      <c r="S613" s="9"/>
      <c r="T613" s="10">
        <f t="shared" si="1617"/>
        <v>1744132.8046619999</v>
      </c>
      <c r="U613" s="9"/>
      <c r="V613" s="9"/>
      <c r="W613" s="9">
        <f t="shared" si="1618"/>
        <v>1215056.424877</v>
      </c>
      <c r="X613" s="9"/>
      <c r="Y613" s="9">
        <f t="shared" si="1627"/>
        <v>64441.091075999997</v>
      </c>
      <c r="Z613" s="9">
        <f t="shared" si="1639"/>
        <v>64441.091075999997</v>
      </c>
      <c r="AA613" s="9"/>
      <c r="AB613" s="9"/>
      <c r="AC613" s="9">
        <f t="shared" si="1619"/>
        <v>32355.197630999999</v>
      </c>
      <c r="AD613" s="9"/>
      <c r="AE613" s="9"/>
      <c r="AF613" s="9"/>
      <c r="AG613" s="9">
        <f t="shared" ref="AG613:AG619" si="1653">CTFREEZE21516RSG</f>
        <v>90061</v>
      </c>
      <c r="AH613" s="9">
        <f t="shared" ref="AH613:AH619" si="1654">AG613</f>
        <v>90061</v>
      </c>
      <c r="AI613" s="9"/>
      <c r="AJ613" s="9"/>
      <c r="AK613" s="9">
        <f>VLOOKUP(A613,[2]CTF1516!$A$1:$C$235,3,FALSE)</f>
        <v>45999</v>
      </c>
      <c r="AL613" s="9">
        <f t="shared" ref="AL613" si="1655">AK613</f>
        <v>45999</v>
      </c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>
        <f>VLOOKUP(A613,[6]COFA!$A$1:$C$327,3,FALSE)</f>
        <v>693.23</v>
      </c>
      <c r="AX613" s="9">
        <f t="shared" si="1622"/>
        <v>693.23</v>
      </c>
      <c r="AY613" s="10">
        <f t="shared" si="1623"/>
        <v>1448605.943584</v>
      </c>
      <c r="AZ613" s="10">
        <f t="shared" si="1638"/>
        <v>3192738.7482460001</v>
      </c>
      <c r="BA613" s="26">
        <f>VLOOKUP(A613,[7]Sheet1!$A$1:$P$742,16,FALSE)</f>
        <v>3192738.7482469999</v>
      </c>
      <c r="BB613" s="26" t="b">
        <f t="shared" si="1640"/>
        <v>1</v>
      </c>
      <c r="BC613" s="9"/>
      <c r="BD613" s="9">
        <f t="shared" si="1624"/>
        <v>1744132.8046619999</v>
      </c>
      <c r="BE613" s="9"/>
      <c r="BF613" s="9"/>
      <c r="BG613" s="9"/>
      <c r="BH613" s="9"/>
      <c r="BI613" s="9">
        <f t="shared" si="1625"/>
        <v>1448605.943584</v>
      </c>
      <c r="BJ613" s="9"/>
      <c r="BK613" s="9"/>
      <c r="BL613" s="9"/>
    </row>
    <row r="614" spans="1:64" s="11" customFormat="1" x14ac:dyDescent="0.25">
      <c r="A614" s="8" t="s">
        <v>1231</v>
      </c>
      <c r="B614" s="8" t="s">
        <v>1232</v>
      </c>
      <c r="C614" s="8" t="s">
        <v>862</v>
      </c>
      <c r="D614" s="8" t="s">
        <v>862</v>
      </c>
      <c r="E614" s="8"/>
      <c r="F614" s="37">
        <f>VLOOKUP(A614,[1]Sheet1!$A$6:$C$740,3,FALSE)</f>
        <v>7012864.8663100004</v>
      </c>
      <c r="G614" s="8"/>
      <c r="H614" s="9"/>
      <c r="I614" s="9">
        <f t="shared" si="1615"/>
        <v>3234987.1439510002</v>
      </c>
      <c r="J614" s="9"/>
      <c r="K614" s="9">
        <f t="shared" si="1626"/>
        <v>83307.624893</v>
      </c>
      <c r="L614" s="9">
        <f t="shared" si="1631"/>
        <v>83307.624893</v>
      </c>
      <c r="M614" s="9"/>
      <c r="N614" s="9"/>
      <c r="O614" s="9"/>
      <c r="P614" s="9"/>
      <c r="Q614" s="9">
        <f t="shared" si="1616"/>
        <v>32386.087695999999</v>
      </c>
      <c r="R614" s="9"/>
      <c r="S614" s="9"/>
      <c r="T614" s="10">
        <f t="shared" si="1617"/>
        <v>3350680.8565400001</v>
      </c>
      <c r="U614" s="9"/>
      <c r="V614" s="9"/>
      <c r="W614" s="9">
        <f t="shared" si="1618"/>
        <v>2348038.61717</v>
      </c>
      <c r="X614" s="9"/>
      <c r="Y614" s="9">
        <f t="shared" si="1627"/>
        <v>115744.955802</v>
      </c>
      <c r="Z614" s="9">
        <f t="shared" si="1639"/>
        <v>115744.955802</v>
      </c>
      <c r="AA614" s="9"/>
      <c r="AB614" s="9"/>
      <c r="AC614" s="9">
        <f t="shared" si="1619"/>
        <v>44177.702824</v>
      </c>
      <c r="AD614" s="9"/>
      <c r="AE614" s="9"/>
      <c r="AF614" s="9"/>
      <c r="AG614" s="9">
        <f t="shared" si="1653"/>
        <v>80058</v>
      </c>
      <c r="AH614" s="9">
        <f t="shared" si="1654"/>
        <v>80058</v>
      </c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>
        <f>VLOOKUP(A614,[6]COFA!$A$1:$C$327,3,FALSE)</f>
        <v>693.23</v>
      </c>
      <c r="AX614" s="9">
        <f t="shared" si="1622"/>
        <v>693.23</v>
      </c>
      <c r="AY614" s="10">
        <f t="shared" si="1623"/>
        <v>2588712.5057959999</v>
      </c>
      <c r="AZ614" s="10">
        <f t="shared" si="1638"/>
        <v>5939393.3623360004</v>
      </c>
      <c r="BA614" s="26">
        <f>VLOOKUP(A614,[7]Sheet1!$A$1:$P$742,16,FALSE)</f>
        <v>5939393.3623360004</v>
      </c>
      <c r="BB614" s="26" t="b">
        <f t="shared" si="1640"/>
        <v>1</v>
      </c>
      <c r="BC614" s="9"/>
      <c r="BD614" s="9">
        <f t="shared" si="1624"/>
        <v>3350680.8565400001</v>
      </c>
      <c r="BE614" s="9"/>
      <c r="BF614" s="9"/>
      <c r="BG614" s="9"/>
      <c r="BH614" s="9"/>
      <c r="BI614" s="9">
        <f t="shared" si="1625"/>
        <v>2588712.5057959999</v>
      </c>
      <c r="BJ614" s="9"/>
      <c r="BK614" s="9"/>
      <c r="BL614" s="9"/>
    </row>
    <row r="615" spans="1:64" s="11" customFormat="1" x14ac:dyDescent="0.25">
      <c r="A615" s="8" t="s">
        <v>1233</v>
      </c>
      <c r="B615" s="8" t="s">
        <v>1234</v>
      </c>
      <c r="C615" s="8" t="s">
        <v>862</v>
      </c>
      <c r="D615" s="8" t="s">
        <v>862</v>
      </c>
      <c r="E615" s="8"/>
      <c r="F615" s="37">
        <f>VLOOKUP(A615,[1]Sheet1!$A$6:$C$740,3,FALSE)</f>
        <v>4951510.9972430002</v>
      </c>
      <c r="G615" s="8"/>
      <c r="H615" s="9"/>
      <c r="I615" s="9">
        <f t="shared" si="1615"/>
        <v>2099236.9577850001</v>
      </c>
      <c r="J615" s="9"/>
      <c r="K615" s="9">
        <f t="shared" si="1626"/>
        <v>62586.040799000002</v>
      </c>
      <c r="L615" s="9">
        <f t="shared" si="1631"/>
        <v>62586.040799000002</v>
      </c>
      <c r="M615" s="9"/>
      <c r="N615" s="9"/>
      <c r="O615" s="9"/>
      <c r="P615" s="9"/>
      <c r="Q615" s="9">
        <f t="shared" si="1616"/>
        <v>29497.25216</v>
      </c>
      <c r="R615" s="9"/>
      <c r="S615" s="9"/>
      <c r="T615" s="10">
        <f t="shared" si="1617"/>
        <v>2191320.2507440001</v>
      </c>
      <c r="U615" s="9"/>
      <c r="V615" s="9"/>
      <c r="W615" s="9">
        <f t="shared" si="1618"/>
        <v>1523681.308189</v>
      </c>
      <c r="X615" s="9"/>
      <c r="Y615" s="9">
        <f t="shared" si="1627"/>
        <v>86955.048057000007</v>
      </c>
      <c r="Z615" s="9">
        <f t="shared" si="1639"/>
        <v>86955.048057000007</v>
      </c>
      <c r="AA615" s="9"/>
      <c r="AB615" s="9"/>
      <c r="AC615" s="9">
        <f t="shared" si="1619"/>
        <v>40237.056488000002</v>
      </c>
      <c r="AD615" s="9"/>
      <c r="AE615" s="9"/>
      <c r="AF615" s="9"/>
      <c r="AG615" s="9">
        <f t="shared" si="1653"/>
        <v>123626</v>
      </c>
      <c r="AH615" s="9">
        <f t="shared" si="1654"/>
        <v>123626</v>
      </c>
      <c r="AI615" s="9"/>
      <c r="AJ615" s="9"/>
      <c r="AK615" s="9">
        <f>VLOOKUP(A615,[2]CTF1516!$A$1:$C$235,3,FALSE)</f>
        <v>63044</v>
      </c>
      <c r="AL615" s="9">
        <f t="shared" ref="AL615:AL630" si="1656">AK615</f>
        <v>63044</v>
      </c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>
        <f>VLOOKUP(A615,[6]COFA!$A$1:$C$327,3,FALSE)</f>
        <v>693.23</v>
      </c>
      <c r="AX615" s="9">
        <f t="shared" si="1622"/>
        <v>693.23</v>
      </c>
      <c r="AY615" s="10">
        <f t="shared" si="1623"/>
        <v>1838236.642734</v>
      </c>
      <c r="AZ615" s="10">
        <f t="shared" si="1638"/>
        <v>4029556.8934780001</v>
      </c>
      <c r="BA615" s="26">
        <f>VLOOKUP(A615,[7]Sheet1!$A$1:$P$742,16,FALSE)</f>
        <v>4029556.8934769998</v>
      </c>
      <c r="BB615" s="26" t="b">
        <f t="shared" si="1640"/>
        <v>1</v>
      </c>
      <c r="BC615" s="9"/>
      <c r="BD615" s="9">
        <f t="shared" si="1624"/>
        <v>2191320.2507440001</v>
      </c>
      <c r="BE615" s="9"/>
      <c r="BF615" s="9"/>
      <c r="BG615" s="9"/>
      <c r="BH615" s="9"/>
      <c r="BI615" s="9">
        <f t="shared" si="1625"/>
        <v>1838236.642734</v>
      </c>
      <c r="BJ615" s="9"/>
      <c r="BK615" s="9"/>
      <c r="BL615" s="9"/>
    </row>
    <row r="616" spans="1:64" s="11" customFormat="1" x14ac:dyDescent="0.25">
      <c r="A616" s="8" t="s">
        <v>1235</v>
      </c>
      <c r="B616" s="8" t="s">
        <v>1236</v>
      </c>
      <c r="C616" s="8" t="s">
        <v>862</v>
      </c>
      <c r="D616" s="8" t="s">
        <v>862</v>
      </c>
      <c r="E616" s="8"/>
      <c r="F616" s="37">
        <f>VLOOKUP(A616,[1]Sheet1!$A$6:$C$740,3,FALSE)</f>
        <v>4672143.2794669997</v>
      </c>
      <c r="G616" s="8"/>
      <c r="H616" s="9"/>
      <c r="I616" s="9">
        <f t="shared" si="1615"/>
        <v>2131386.7930800002</v>
      </c>
      <c r="J616" s="9"/>
      <c r="K616" s="9">
        <f t="shared" si="1626"/>
        <v>69753.756441000005</v>
      </c>
      <c r="L616" s="9">
        <f t="shared" si="1631"/>
        <v>69753.756441000005</v>
      </c>
      <c r="M616" s="9"/>
      <c r="N616" s="9"/>
      <c r="O616" s="9"/>
      <c r="P616" s="9"/>
      <c r="Q616" s="9">
        <f t="shared" si="1616"/>
        <v>41053.424428999999</v>
      </c>
      <c r="R616" s="9"/>
      <c r="S616" s="9"/>
      <c r="T616" s="10">
        <f t="shared" si="1617"/>
        <v>2242193.97395</v>
      </c>
      <c r="U616" s="9"/>
      <c r="V616" s="9"/>
      <c r="W616" s="9">
        <f t="shared" si="1618"/>
        <v>1547016.502874</v>
      </c>
      <c r="X616" s="9"/>
      <c r="Y616" s="9">
        <f t="shared" si="1627"/>
        <v>96913.643458999999</v>
      </c>
      <c r="Z616" s="9">
        <f t="shared" si="1639"/>
        <v>96913.643458999999</v>
      </c>
      <c r="AA616" s="9"/>
      <c r="AB616" s="9"/>
      <c r="AC616" s="9">
        <f t="shared" si="1619"/>
        <v>56000.774201</v>
      </c>
      <c r="AD616" s="9"/>
      <c r="AE616" s="9"/>
      <c r="AF616" s="9">
        <f>RURAL1516RSG</f>
        <v>57238.764706000002</v>
      </c>
      <c r="AG616" s="9">
        <f t="shared" si="1653"/>
        <v>136552</v>
      </c>
      <c r="AH616" s="9">
        <f t="shared" si="1654"/>
        <v>136552</v>
      </c>
      <c r="AI616" s="9"/>
      <c r="AJ616" s="9"/>
      <c r="AK616" s="9">
        <f>VLOOKUP(A616,[2]CTF1516!$A$1:$C$235,3,FALSE)</f>
        <v>69966</v>
      </c>
      <c r="AL616" s="9">
        <f t="shared" si="1656"/>
        <v>69966</v>
      </c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>
        <f>VLOOKUP(A616,[6]COFA!$A$1:$C$327,3,FALSE)</f>
        <v>693.23</v>
      </c>
      <c r="AX616" s="9">
        <f t="shared" si="1622"/>
        <v>693.23</v>
      </c>
      <c r="AY616" s="10">
        <f t="shared" si="1623"/>
        <v>1907142.150534</v>
      </c>
      <c r="AZ616" s="10">
        <f t="shared" si="1638"/>
        <v>4149336.1244839998</v>
      </c>
      <c r="BA616" s="26">
        <f>VLOOKUP(A616,[7]Sheet1!$A$1:$P$742,16,FALSE)</f>
        <v>4149336.1244839998</v>
      </c>
      <c r="BB616" s="26" t="b">
        <f t="shared" si="1640"/>
        <v>1</v>
      </c>
      <c r="BC616" s="9"/>
      <c r="BD616" s="9">
        <f t="shared" si="1624"/>
        <v>2242193.97395</v>
      </c>
      <c r="BE616" s="9"/>
      <c r="BF616" s="9"/>
      <c r="BG616" s="9"/>
      <c r="BH616" s="9"/>
      <c r="BI616" s="9">
        <f t="shared" si="1625"/>
        <v>1907142.150534</v>
      </c>
      <c r="BJ616" s="9"/>
      <c r="BK616" s="9"/>
      <c r="BL616" s="9"/>
    </row>
    <row r="617" spans="1:64" s="11" customFormat="1" x14ac:dyDescent="0.25">
      <c r="A617" s="8" t="s">
        <v>1237</v>
      </c>
      <c r="B617" s="8" t="s">
        <v>1238</v>
      </c>
      <c r="C617" s="8" t="s">
        <v>862</v>
      </c>
      <c r="D617" s="8" t="s">
        <v>862</v>
      </c>
      <c r="E617" s="8"/>
      <c r="F617" s="37">
        <f>VLOOKUP(A617,[1]Sheet1!$A$6:$C$740,3,FALSE)</f>
        <v>6002842.2899580002</v>
      </c>
      <c r="G617" s="8"/>
      <c r="H617" s="9"/>
      <c r="I617" s="9">
        <f t="shared" si="1615"/>
        <v>3019642.8033500002</v>
      </c>
      <c r="J617" s="9"/>
      <c r="K617" s="9">
        <f t="shared" si="1626"/>
        <v>81164.241745000007</v>
      </c>
      <c r="L617" s="9">
        <f t="shared" si="1631"/>
        <v>81164.241745000007</v>
      </c>
      <c r="M617" s="9"/>
      <c r="N617" s="9"/>
      <c r="O617" s="9"/>
      <c r="P617" s="9"/>
      <c r="Q617" s="9">
        <f t="shared" si="1616"/>
        <v>27639.847128000001</v>
      </c>
      <c r="R617" s="9"/>
      <c r="S617" s="9"/>
      <c r="T617" s="10">
        <f t="shared" si="1617"/>
        <v>3128446.8922230005</v>
      </c>
      <c r="U617" s="9"/>
      <c r="V617" s="9"/>
      <c r="W617" s="9">
        <f t="shared" si="1618"/>
        <v>2191736.039998</v>
      </c>
      <c r="X617" s="9"/>
      <c r="Y617" s="9">
        <f t="shared" si="1627"/>
        <v>112767.00764900001</v>
      </c>
      <c r="Z617" s="9">
        <f t="shared" si="1639"/>
        <v>112767.00764900001</v>
      </c>
      <c r="AA617" s="9"/>
      <c r="AB617" s="9"/>
      <c r="AC617" s="9">
        <f t="shared" si="1619"/>
        <v>37703.379426</v>
      </c>
      <c r="AD617" s="9"/>
      <c r="AE617" s="9"/>
      <c r="AF617" s="9"/>
      <c r="AG617" s="9">
        <f t="shared" si="1653"/>
        <v>157278</v>
      </c>
      <c r="AH617" s="9">
        <f t="shared" si="1654"/>
        <v>157278</v>
      </c>
      <c r="AI617" s="9"/>
      <c r="AJ617" s="9"/>
      <c r="AK617" s="9">
        <f>VLOOKUP(A617,[2]CTF1516!$A$1:$C$235,3,FALSE)</f>
        <v>82070</v>
      </c>
      <c r="AL617" s="9">
        <f t="shared" si="1656"/>
        <v>82070</v>
      </c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>
        <f>VLOOKUP(A617,[6]COFA!$A$1:$C$327,3,FALSE)</f>
        <v>693.23</v>
      </c>
      <c r="AX617" s="9">
        <f t="shared" si="1622"/>
        <v>693.23</v>
      </c>
      <c r="AY617" s="10">
        <f t="shared" si="1623"/>
        <v>2582247.657073</v>
      </c>
      <c r="AZ617" s="10">
        <f t="shared" si="1638"/>
        <v>5710694.549296001</v>
      </c>
      <c r="BA617" s="26">
        <f>VLOOKUP(A617,[7]Sheet1!$A$1:$P$742,16,FALSE)</f>
        <v>5710694.549296</v>
      </c>
      <c r="BB617" s="26" t="b">
        <f t="shared" si="1640"/>
        <v>1</v>
      </c>
      <c r="BC617" s="9"/>
      <c r="BD617" s="9">
        <f t="shared" si="1624"/>
        <v>3128446.8922230005</v>
      </c>
      <c r="BE617" s="9"/>
      <c r="BF617" s="9"/>
      <c r="BG617" s="9"/>
      <c r="BH617" s="9"/>
      <c r="BI617" s="9">
        <f t="shared" si="1625"/>
        <v>2582247.657073</v>
      </c>
      <c r="BJ617" s="9"/>
      <c r="BK617" s="9"/>
      <c r="BL617" s="9"/>
    </row>
    <row r="618" spans="1:64" s="11" customFormat="1" x14ac:dyDescent="0.25">
      <c r="A618" s="8" t="s">
        <v>1239</v>
      </c>
      <c r="B618" s="8" t="s">
        <v>1240</v>
      </c>
      <c r="C618" s="8" t="s">
        <v>862</v>
      </c>
      <c r="D618" s="8" t="s">
        <v>862</v>
      </c>
      <c r="E618" s="8"/>
      <c r="F618" s="37">
        <f>VLOOKUP(A618,[1]Sheet1!$A$6:$C$740,3,FALSE)</f>
        <v>2997576.6106389998</v>
      </c>
      <c r="G618" s="8"/>
      <c r="H618" s="9"/>
      <c r="I618" s="9">
        <f t="shared" si="1615"/>
        <v>1516140.1432390001</v>
      </c>
      <c r="J618" s="9"/>
      <c r="K618" s="9">
        <f t="shared" si="1626"/>
        <v>64044.155632000002</v>
      </c>
      <c r="L618" s="9">
        <f t="shared" si="1631"/>
        <v>64044.155632000002</v>
      </c>
      <c r="M618" s="9"/>
      <c r="N618" s="9"/>
      <c r="O618" s="9"/>
      <c r="P618" s="9"/>
      <c r="Q618" s="9">
        <f t="shared" si="1616"/>
        <v>23719.166024999999</v>
      </c>
      <c r="R618" s="9"/>
      <c r="S618" s="9"/>
      <c r="T618" s="10">
        <f t="shared" si="1617"/>
        <v>1603903.464896</v>
      </c>
      <c r="U618" s="9"/>
      <c r="V618" s="9"/>
      <c r="W618" s="9">
        <f t="shared" si="1618"/>
        <v>1100454.328551</v>
      </c>
      <c r="X618" s="9"/>
      <c r="Y618" s="9">
        <f t="shared" si="1627"/>
        <v>88980.906279000003</v>
      </c>
      <c r="Z618" s="9">
        <f t="shared" si="1639"/>
        <v>88980.906279000003</v>
      </c>
      <c r="AA618" s="9"/>
      <c r="AB618" s="9"/>
      <c r="AC618" s="9">
        <f t="shared" si="1619"/>
        <v>32355.197630999999</v>
      </c>
      <c r="AD618" s="9"/>
      <c r="AE618" s="9"/>
      <c r="AF618" s="9"/>
      <c r="AG618" s="9">
        <f t="shared" si="1653"/>
        <v>126126</v>
      </c>
      <c r="AH618" s="9">
        <f t="shared" si="1654"/>
        <v>126126</v>
      </c>
      <c r="AI618" s="9"/>
      <c r="AJ618" s="9"/>
      <c r="AK618" s="9">
        <f>VLOOKUP(A618,[2]CTF1516!$A$1:$C$235,3,FALSE)</f>
        <v>63226</v>
      </c>
      <c r="AL618" s="9">
        <f t="shared" si="1656"/>
        <v>63226</v>
      </c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>
        <f>VLOOKUP(A618,[6]COFA!$A$1:$C$327,3,FALSE)</f>
        <v>693.23</v>
      </c>
      <c r="AX618" s="9">
        <f t="shared" si="1622"/>
        <v>693.23</v>
      </c>
      <c r="AY618" s="10">
        <f t="shared" si="1623"/>
        <v>1411835.662461</v>
      </c>
      <c r="AZ618" s="10">
        <f t="shared" si="1638"/>
        <v>3015739.127357</v>
      </c>
      <c r="BA618" s="26">
        <f>VLOOKUP(A618,[7]Sheet1!$A$1:$P$742,16,FALSE)</f>
        <v>3015739.1273579998</v>
      </c>
      <c r="BB618" s="26" t="b">
        <f t="shared" si="1640"/>
        <v>1</v>
      </c>
      <c r="BC618" s="9"/>
      <c r="BD618" s="9">
        <f t="shared" si="1624"/>
        <v>1603903.464896</v>
      </c>
      <c r="BE618" s="9"/>
      <c r="BF618" s="9"/>
      <c r="BG618" s="9"/>
      <c r="BH618" s="9"/>
      <c r="BI618" s="9">
        <f t="shared" si="1625"/>
        <v>1411835.662461</v>
      </c>
      <c r="BJ618" s="9"/>
      <c r="BK618" s="9"/>
      <c r="BL618" s="9"/>
    </row>
    <row r="619" spans="1:64" s="11" customFormat="1" x14ac:dyDescent="0.25">
      <c r="A619" s="8" t="s">
        <v>1241</v>
      </c>
      <c r="B619" s="8" t="s">
        <v>1242</v>
      </c>
      <c r="C619" s="8" t="s">
        <v>862</v>
      </c>
      <c r="D619" s="8" t="s">
        <v>862</v>
      </c>
      <c r="E619" s="8"/>
      <c r="F619" s="37">
        <f>VLOOKUP(A619,[1]Sheet1!$A$6:$C$740,3,FALSE)</f>
        <v>5486881.2776859999</v>
      </c>
      <c r="G619" s="8"/>
      <c r="H619" s="9"/>
      <c r="I619" s="9">
        <f t="shared" si="1615"/>
        <v>3186559.4821879999</v>
      </c>
      <c r="J619" s="9"/>
      <c r="K619" s="9">
        <f t="shared" si="1626"/>
        <v>102164.33282900001</v>
      </c>
      <c r="L619" s="9">
        <f t="shared" si="1631"/>
        <v>102164.33282900001</v>
      </c>
      <c r="M619" s="9"/>
      <c r="N619" s="9"/>
      <c r="O619" s="9"/>
      <c r="P619" s="9"/>
      <c r="Q619" s="9">
        <f t="shared" si="1616"/>
        <v>41053.424428999999</v>
      </c>
      <c r="R619" s="9"/>
      <c r="S619" s="9"/>
      <c r="T619" s="10">
        <f t="shared" si="1617"/>
        <v>3329777.2394459997</v>
      </c>
      <c r="U619" s="9"/>
      <c r="V619" s="9"/>
      <c r="W619" s="9">
        <f t="shared" si="1618"/>
        <v>2312888.5485919998</v>
      </c>
      <c r="X619" s="9"/>
      <c r="Y619" s="9">
        <f t="shared" si="1627"/>
        <v>141943.864118</v>
      </c>
      <c r="Z619" s="9">
        <f t="shared" si="1639"/>
        <v>141943.864118</v>
      </c>
      <c r="AA619" s="9"/>
      <c r="AB619" s="9"/>
      <c r="AC619" s="9">
        <f t="shared" si="1619"/>
        <v>56000.774201</v>
      </c>
      <c r="AD619" s="9"/>
      <c r="AE619" s="9"/>
      <c r="AF619" s="9"/>
      <c r="AG619" s="9">
        <f t="shared" si="1653"/>
        <v>204674</v>
      </c>
      <c r="AH619" s="9">
        <f t="shared" si="1654"/>
        <v>204674</v>
      </c>
      <c r="AI619" s="9"/>
      <c r="AJ619" s="9"/>
      <c r="AK619" s="9">
        <f>VLOOKUP(A619,[2]CTF1516!$A$1:$C$235,3,FALSE)</f>
        <v>103510</v>
      </c>
      <c r="AL619" s="9">
        <f t="shared" si="1656"/>
        <v>103510</v>
      </c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>
        <f>VLOOKUP(A619,[6]COFA!$A$1:$C$327,3,FALSE)</f>
        <v>693.23</v>
      </c>
      <c r="AX619" s="9">
        <f t="shared" si="1622"/>
        <v>693.23</v>
      </c>
      <c r="AY619" s="10">
        <f t="shared" si="1623"/>
        <v>2819710.4169109999</v>
      </c>
      <c r="AZ619" s="10">
        <f t="shared" si="1638"/>
        <v>6149487.6563569997</v>
      </c>
      <c r="BA619" s="26">
        <f>VLOOKUP(A619,[7]Sheet1!$A$1:$P$742,16,FALSE)</f>
        <v>6149487.6563579999</v>
      </c>
      <c r="BB619" s="26" t="b">
        <f t="shared" si="1640"/>
        <v>1</v>
      </c>
      <c r="BC619" s="9"/>
      <c r="BD619" s="9">
        <f t="shared" si="1624"/>
        <v>3329777.2394459997</v>
      </c>
      <c r="BE619" s="9"/>
      <c r="BF619" s="9"/>
      <c r="BG619" s="9"/>
      <c r="BH619" s="9"/>
      <c r="BI619" s="9">
        <f t="shared" si="1625"/>
        <v>2819710.4169109999</v>
      </c>
      <c r="BJ619" s="9"/>
      <c r="BK619" s="9"/>
      <c r="BL619" s="9"/>
    </row>
    <row r="620" spans="1:64" s="11" customFormat="1" x14ac:dyDescent="0.25">
      <c r="A620" s="8" t="s">
        <v>1243</v>
      </c>
      <c r="B620" s="8" t="s">
        <v>1244</v>
      </c>
      <c r="C620" s="8" t="s">
        <v>862</v>
      </c>
      <c r="D620" s="8" t="s">
        <v>862</v>
      </c>
      <c r="E620" s="8"/>
      <c r="F620" s="37">
        <f>VLOOKUP(A620,[1]Sheet1!$A$6:$C$740,3,FALSE)</f>
        <v>3915607.5933690001</v>
      </c>
      <c r="G620" s="8"/>
      <c r="H620" s="9"/>
      <c r="I620" s="9">
        <f t="shared" si="1615"/>
        <v>1923770.932181</v>
      </c>
      <c r="J620" s="9"/>
      <c r="K620" s="9">
        <f t="shared" si="1626"/>
        <v>73270.166593000002</v>
      </c>
      <c r="L620" s="9">
        <f t="shared" si="1631"/>
        <v>73270.166593000002</v>
      </c>
      <c r="M620" s="9"/>
      <c r="N620" s="9"/>
      <c r="O620" s="9"/>
      <c r="P620" s="9"/>
      <c r="Q620" s="9">
        <f t="shared" si="1616"/>
        <v>46831.510563000003</v>
      </c>
      <c r="R620" s="9"/>
      <c r="S620" s="9"/>
      <c r="T620" s="10">
        <f t="shared" si="1617"/>
        <v>2043872.6093370002</v>
      </c>
      <c r="U620" s="9"/>
      <c r="V620" s="9"/>
      <c r="W620" s="9">
        <f t="shared" si="1618"/>
        <v>1396323.459212</v>
      </c>
      <c r="X620" s="9"/>
      <c r="Y620" s="9">
        <f t="shared" si="1627"/>
        <v>101799.23152099999</v>
      </c>
      <c r="Z620" s="9">
        <f t="shared" si="1639"/>
        <v>101799.23152099999</v>
      </c>
      <c r="AA620" s="9"/>
      <c r="AB620" s="9"/>
      <c r="AC620" s="9">
        <f t="shared" si="1619"/>
        <v>63882.633057999999</v>
      </c>
      <c r="AD620" s="9"/>
      <c r="AE620" s="9"/>
      <c r="AF620" s="9">
        <f>RURAL1516RSG</f>
        <v>36180.647059000003</v>
      </c>
      <c r="AG620" s="9"/>
      <c r="AH620" s="9"/>
      <c r="AI620" s="9"/>
      <c r="AJ620" s="9"/>
      <c r="AK620" s="9">
        <f>VLOOKUP(A620,[2]CTF1516!$A$1:$C$235,3,FALSE)</f>
        <v>77671</v>
      </c>
      <c r="AL620" s="9">
        <f t="shared" si="1656"/>
        <v>77671</v>
      </c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>
        <f>VLOOKUP(A620,[6]COFA!$A$1:$C$327,3,FALSE)</f>
        <v>693.23</v>
      </c>
      <c r="AX620" s="9">
        <f t="shared" si="1622"/>
        <v>693.23</v>
      </c>
      <c r="AY620" s="10">
        <f t="shared" si="1623"/>
        <v>1640369.5537909998</v>
      </c>
      <c r="AZ620" s="10">
        <f t="shared" si="1638"/>
        <v>3684242.1631279998</v>
      </c>
      <c r="BA620" s="26">
        <f>VLOOKUP(A620,[7]Sheet1!$A$1:$P$742,16,FALSE)</f>
        <v>3684242.163129</v>
      </c>
      <c r="BB620" s="26" t="b">
        <f t="shared" si="1640"/>
        <v>1</v>
      </c>
      <c r="BC620" s="9"/>
      <c r="BD620" s="9">
        <f t="shared" si="1624"/>
        <v>2043872.6093370002</v>
      </c>
      <c r="BE620" s="9"/>
      <c r="BF620" s="9"/>
      <c r="BG620" s="9"/>
      <c r="BH620" s="9"/>
      <c r="BI620" s="9">
        <f t="shared" si="1625"/>
        <v>1640369.5537909998</v>
      </c>
      <c r="BJ620" s="9"/>
      <c r="BK620" s="9"/>
      <c r="BL620" s="9"/>
    </row>
    <row r="621" spans="1:64" s="11" customFormat="1" x14ac:dyDescent="0.25">
      <c r="A621" s="8" t="s">
        <v>1245</v>
      </c>
      <c r="B621" s="8" t="s">
        <v>1246</v>
      </c>
      <c r="C621" s="8" t="s">
        <v>862</v>
      </c>
      <c r="D621" s="8" t="s">
        <v>862</v>
      </c>
      <c r="E621" s="8"/>
      <c r="F621" s="37">
        <f>VLOOKUP(A621,[1]Sheet1!$A$6:$C$740,3,FALSE)</f>
        <v>7334629.8946160004</v>
      </c>
      <c r="G621" s="8"/>
      <c r="H621" s="9"/>
      <c r="I621" s="9">
        <f t="shared" ref="I621:I629" si="1657">LTFUND1516BL</f>
        <v>3176283.4484370002</v>
      </c>
      <c r="J621" s="9"/>
      <c r="K621" s="9">
        <f t="shared" si="1626"/>
        <v>71143.385949000003</v>
      </c>
      <c r="L621" s="9">
        <f t="shared" si="1631"/>
        <v>71143.385949000003</v>
      </c>
      <c r="M621" s="9"/>
      <c r="N621" s="9"/>
      <c r="O621" s="9"/>
      <c r="P621" s="9"/>
      <c r="Q621" s="9">
        <f t="shared" ref="Q621:Q629" si="1658">HPF1516BL</f>
        <v>58965.449939999999</v>
      </c>
      <c r="R621" s="9"/>
      <c r="S621" s="9"/>
      <c r="T621" s="10">
        <f t="shared" ref="T621:T644" si="1659">SUM(H621:J621)+L621+SUM(M621:S621)</f>
        <v>3306392.2843260001</v>
      </c>
      <c r="U621" s="9"/>
      <c r="V621" s="9"/>
      <c r="W621" s="9">
        <f t="shared" ref="W621:W629" si="1660">LTFUND1516RSG</f>
        <v>2305429.9334550002</v>
      </c>
      <c r="X621" s="9"/>
      <c r="Y621" s="9">
        <f t="shared" si="1627"/>
        <v>98844.350355999995</v>
      </c>
      <c r="Z621" s="9">
        <f t="shared" si="1639"/>
        <v>98844.350355999995</v>
      </c>
      <c r="AA621" s="9"/>
      <c r="AB621" s="9"/>
      <c r="AC621" s="9">
        <f t="shared" ref="AC621:AC629" si="1661">HPF1516RSG</f>
        <v>80434.480039000002</v>
      </c>
      <c r="AD621" s="9"/>
      <c r="AE621" s="9"/>
      <c r="AF621" s="9"/>
      <c r="AG621" s="9">
        <f t="shared" ref="AG621:AG628" si="1662">CTFREEZE21516RSG</f>
        <v>140360</v>
      </c>
      <c r="AH621" s="9">
        <f t="shared" ref="AH621:AH628" si="1663">AG621</f>
        <v>140360</v>
      </c>
      <c r="AI621" s="9"/>
      <c r="AJ621" s="9"/>
      <c r="AK621" s="9">
        <f>VLOOKUP(A621,[2]CTF1516!$A$1:$C$235,3,FALSE)</f>
        <v>71059</v>
      </c>
      <c r="AL621" s="9">
        <f t="shared" si="1656"/>
        <v>71059</v>
      </c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>
        <f>VLOOKUP(A621,[6]COFA!$A$1:$C$327,3,FALSE)</f>
        <v>693.23</v>
      </c>
      <c r="AX621" s="9">
        <f t="shared" ref="AX621:AX629" si="1664">AW621</f>
        <v>693.23</v>
      </c>
      <c r="AY621" s="10">
        <f t="shared" ref="AY621:AY663" si="1665">SUM(U621:X621)+Z621+SUM(AA621:AE621)+AH621+SUM(AI621:AJ621)+AL621+AN621+AP621+AR621+AT621+AV621+AX621</f>
        <v>2696820.9938500002</v>
      </c>
      <c r="AZ621" s="10">
        <f t="shared" si="1638"/>
        <v>6003213.2781760003</v>
      </c>
      <c r="BA621" s="26">
        <f>VLOOKUP(A621,[7]Sheet1!$A$1:$P$742,16,FALSE)</f>
        <v>6003213.2781750001</v>
      </c>
      <c r="BB621" s="26" t="b">
        <f t="shared" si="1640"/>
        <v>1</v>
      </c>
      <c r="BC621" s="9"/>
      <c r="BD621" s="9">
        <f t="shared" ref="BD621:BD629" si="1666">I621+L621+Q621</f>
        <v>3306392.2843260001</v>
      </c>
      <c r="BE621" s="9"/>
      <c r="BF621" s="9"/>
      <c r="BG621" s="9"/>
      <c r="BH621" s="9"/>
      <c r="BI621" s="9">
        <f t="shared" ref="BI621:BI629" si="1667">W621+Z621+AC621+AH621+AI621+AL621+AN621+AX621</f>
        <v>2696820.9938500002</v>
      </c>
      <c r="BJ621" s="9"/>
      <c r="BK621" s="9"/>
      <c r="BL621" s="9"/>
    </row>
    <row r="622" spans="1:64" s="11" customFormat="1" x14ac:dyDescent="0.25">
      <c r="A622" s="8" t="s">
        <v>1247</v>
      </c>
      <c r="B622" s="8" t="s">
        <v>1248</v>
      </c>
      <c r="C622" s="8" t="s">
        <v>862</v>
      </c>
      <c r="D622" s="8" t="s">
        <v>862</v>
      </c>
      <c r="E622" s="8"/>
      <c r="F622" s="37">
        <f>VLOOKUP(A622,[1]Sheet1!$A$6:$C$740,3,FALSE)</f>
        <v>3196997.3046110002</v>
      </c>
      <c r="G622" s="8"/>
      <c r="H622" s="9"/>
      <c r="I622" s="9">
        <f t="shared" si="1657"/>
        <v>1734285.9381329999</v>
      </c>
      <c r="J622" s="9"/>
      <c r="K622" s="9">
        <f t="shared" si="1626"/>
        <v>84330.754144999999</v>
      </c>
      <c r="L622" s="9">
        <f t="shared" si="1631"/>
        <v>84330.754144999999</v>
      </c>
      <c r="M622" s="9"/>
      <c r="N622" s="9"/>
      <c r="O622" s="9"/>
      <c r="P622" s="9"/>
      <c r="Q622" s="9">
        <f t="shared" si="1658"/>
        <v>43942.259964999997</v>
      </c>
      <c r="R622" s="9"/>
      <c r="S622" s="9"/>
      <c r="T622" s="10">
        <f t="shared" si="1659"/>
        <v>1862558.9522429998</v>
      </c>
      <c r="U622" s="9"/>
      <c r="V622" s="9"/>
      <c r="W622" s="9">
        <f t="shared" si="1660"/>
        <v>1258790.2748130001</v>
      </c>
      <c r="X622" s="9"/>
      <c r="Y622" s="9">
        <f t="shared" si="1627"/>
        <v>117166.458938</v>
      </c>
      <c r="Z622" s="9">
        <f t="shared" si="1639"/>
        <v>117166.458938</v>
      </c>
      <c r="AA622" s="9"/>
      <c r="AB622" s="9"/>
      <c r="AC622" s="9">
        <f t="shared" si="1661"/>
        <v>59941.420536999998</v>
      </c>
      <c r="AD622" s="9"/>
      <c r="AE622" s="9"/>
      <c r="AF622" s="9">
        <f>RURAL1516RSG</f>
        <v>1951.176471</v>
      </c>
      <c r="AG622" s="9">
        <f t="shared" si="1662"/>
        <v>164829</v>
      </c>
      <c r="AH622" s="9">
        <f t="shared" si="1663"/>
        <v>164829</v>
      </c>
      <c r="AI622" s="9"/>
      <c r="AJ622" s="9"/>
      <c r="AK622" s="9">
        <f>VLOOKUP(A622,[2]CTF1516!$A$1:$C$235,3,FALSE)</f>
        <v>85463</v>
      </c>
      <c r="AL622" s="9">
        <f t="shared" si="1656"/>
        <v>85463</v>
      </c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>
        <f>VLOOKUP(A622,[6]COFA!$A$1:$C$327,3,FALSE)</f>
        <v>693.23</v>
      </c>
      <c r="AX622" s="9">
        <f t="shared" si="1664"/>
        <v>693.23</v>
      </c>
      <c r="AY622" s="10">
        <f t="shared" si="1665"/>
        <v>1686883.3842880002</v>
      </c>
      <c r="AZ622" s="10">
        <f t="shared" si="1638"/>
        <v>3549442.3365310002</v>
      </c>
      <c r="BA622" s="26">
        <f>VLOOKUP(A622,[7]Sheet1!$A$1:$P$742,16,FALSE)</f>
        <v>3549442.336532</v>
      </c>
      <c r="BB622" s="26" t="b">
        <f t="shared" si="1640"/>
        <v>1</v>
      </c>
      <c r="BC622" s="9"/>
      <c r="BD622" s="9">
        <f t="shared" si="1666"/>
        <v>1862558.9522429998</v>
      </c>
      <c r="BE622" s="9"/>
      <c r="BF622" s="9"/>
      <c r="BG622" s="9"/>
      <c r="BH622" s="9"/>
      <c r="BI622" s="9">
        <f t="shared" si="1667"/>
        <v>1686883.3842880002</v>
      </c>
      <c r="BJ622" s="9"/>
      <c r="BK622" s="9"/>
      <c r="BL622" s="9"/>
    </row>
    <row r="623" spans="1:64" s="11" customFormat="1" x14ac:dyDescent="0.25">
      <c r="A623" s="8" t="s">
        <v>1249</v>
      </c>
      <c r="B623" s="8" t="s">
        <v>1250</v>
      </c>
      <c r="C623" s="8" t="s">
        <v>862</v>
      </c>
      <c r="D623" s="8" t="s">
        <v>862</v>
      </c>
      <c r="E623" s="8"/>
      <c r="F623" s="37">
        <f>VLOOKUP(A623,[1]Sheet1!$A$6:$C$740,3,FALSE)</f>
        <v>3477189.0637650001</v>
      </c>
      <c r="G623" s="8"/>
      <c r="H623" s="9"/>
      <c r="I623" s="9">
        <f t="shared" si="1657"/>
        <v>1820036.355738</v>
      </c>
      <c r="J623" s="9"/>
      <c r="K623" s="9">
        <f t="shared" si="1626"/>
        <v>89057.486772000004</v>
      </c>
      <c r="L623" s="9">
        <f t="shared" si="1631"/>
        <v>89057.486772000004</v>
      </c>
      <c r="M623" s="9"/>
      <c r="N623" s="9"/>
      <c r="O623" s="9"/>
      <c r="P623" s="9"/>
      <c r="Q623" s="9">
        <f t="shared" si="1658"/>
        <v>35275.338294000001</v>
      </c>
      <c r="R623" s="9"/>
      <c r="S623" s="9"/>
      <c r="T623" s="10">
        <f t="shared" si="1659"/>
        <v>1944369.180804</v>
      </c>
      <c r="U623" s="9"/>
      <c r="V623" s="9"/>
      <c r="W623" s="9">
        <f t="shared" si="1660"/>
        <v>1321030.179646</v>
      </c>
      <c r="X623" s="9"/>
      <c r="Y623" s="9">
        <f t="shared" si="1627"/>
        <v>123733.630427</v>
      </c>
      <c r="Z623" s="9">
        <f t="shared" si="1639"/>
        <v>123733.630427</v>
      </c>
      <c r="AA623" s="9"/>
      <c r="AB623" s="9"/>
      <c r="AC623" s="9">
        <f t="shared" si="1661"/>
        <v>48118.915345000001</v>
      </c>
      <c r="AD623" s="9"/>
      <c r="AE623" s="9"/>
      <c r="AF623" s="9"/>
      <c r="AG623" s="9">
        <f t="shared" si="1662"/>
        <v>177044</v>
      </c>
      <c r="AH623" s="9">
        <f t="shared" si="1663"/>
        <v>177044</v>
      </c>
      <c r="AI623" s="9"/>
      <c r="AJ623" s="9"/>
      <c r="AK623" s="9">
        <f>VLOOKUP(A623,[2]CTF1516!$A$1:$C$235,3,FALSE)</f>
        <v>90415</v>
      </c>
      <c r="AL623" s="9">
        <f t="shared" si="1656"/>
        <v>90415</v>
      </c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>
        <f>VLOOKUP(A623,[6]COFA!$A$1:$C$327,3,FALSE)</f>
        <v>693.23</v>
      </c>
      <c r="AX623" s="9">
        <f t="shared" si="1664"/>
        <v>693.23</v>
      </c>
      <c r="AY623" s="10">
        <f t="shared" si="1665"/>
        <v>1761034.955418</v>
      </c>
      <c r="AZ623" s="10">
        <f t="shared" si="1638"/>
        <v>3705404.1362220002</v>
      </c>
      <c r="BA623" s="26">
        <f>VLOOKUP(A623,[7]Sheet1!$A$1:$P$742,16,FALSE)</f>
        <v>3705404.136223</v>
      </c>
      <c r="BB623" s="26" t="b">
        <f t="shared" si="1640"/>
        <v>1</v>
      </c>
      <c r="BC623" s="9"/>
      <c r="BD623" s="9">
        <f t="shared" si="1666"/>
        <v>1944369.180804</v>
      </c>
      <c r="BE623" s="9"/>
      <c r="BF623" s="9"/>
      <c r="BG623" s="9"/>
      <c r="BH623" s="9"/>
      <c r="BI623" s="9">
        <f t="shared" si="1667"/>
        <v>1761034.955418</v>
      </c>
      <c r="BJ623" s="9"/>
      <c r="BK623" s="9"/>
      <c r="BL623" s="9"/>
    </row>
    <row r="624" spans="1:64" s="11" customFormat="1" x14ac:dyDescent="0.25">
      <c r="A624" s="8" t="s">
        <v>1251</v>
      </c>
      <c r="B624" s="8" t="s">
        <v>1252</v>
      </c>
      <c r="C624" s="8" t="s">
        <v>862</v>
      </c>
      <c r="D624" s="8" t="s">
        <v>862</v>
      </c>
      <c r="E624" s="8"/>
      <c r="F624" s="37">
        <f>VLOOKUP(A624,[1]Sheet1!$A$6:$C$740,3,FALSE)</f>
        <v>4956687.1513839997</v>
      </c>
      <c r="G624" s="8"/>
      <c r="H624" s="9"/>
      <c r="I624" s="9">
        <f t="shared" si="1657"/>
        <v>2294893.8542249999</v>
      </c>
      <c r="J624" s="9"/>
      <c r="K624" s="9">
        <f t="shared" si="1626"/>
        <v>87066.016527999993</v>
      </c>
      <c r="L624" s="9">
        <f t="shared" si="1631"/>
        <v>87066.016527999993</v>
      </c>
      <c r="M624" s="9"/>
      <c r="N624" s="9"/>
      <c r="O624" s="9"/>
      <c r="P624" s="9"/>
      <c r="Q624" s="9">
        <f t="shared" si="1658"/>
        <v>61854.285475999997</v>
      </c>
      <c r="R624" s="9"/>
      <c r="S624" s="9"/>
      <c r="T624" s="10">
        <f t="shared" si="1659"/>
        <v>2443814.1562290001</v>
      </c>
      <c r="U624" s="9"/>
      <c r="V624" s="9"/>
      <c r="W624" s="9">
        <f t="shared" si="1660"/>
        <v>1665694.221414</v>
      </c>
      <c r="X624" s="9"/>
      <c r="Y624" s="9">
        <f t="shared" si="1627"/>
        <v>120966.745214</v>
      </c>
      <c r="Z624" s="9">
        <f t="shared" si="1639"/>
        <v>120966.745214</v>
      </c>
      <c r="AA624" s="9"/>
      <c r="AB624" s="9"/>
      <c r="AC624" s="9">
        <f t="shared" si="1661"/>
        <v>84375.126373999999</v>
      </c>
      <c r="AD624" s="9"/>
      <c r="AE624" s="9"/>
      <c r="AF624" s="9"/>
      <c r="AG624" s="9">
        <f t="shared" si="1662"/>
        <v>172037</v>
      </c>
      <c r="AH624" s="9">
        <f t="shared" si="1663"/>
        <v>172037</v>
      </c>
      <c r="AI624" s="9"/>
      <c r="AJ624" s="9"/>
      <c r="AK624" s="9">
        <f>VLOOKUP(A624,[2]CTF1516!$A$1:$C$235,3,FALSE)</f>
        <v>87670</v>
      </c>
      <c r="AL624" s="9">
        <f t="shared" si="1656"/>
        <v>87670</v>
      </c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>
        <f>VLOOKUP(A624,[6]COFA!$A$1:$C$327,3,FALSE)</f>
        <v>693.23</v>
      </c>
      <c r="AX624" s="9">
        <f t="shared" si="1664"/>
        <v>693.23</v>
      </c>
      <c r="AY624" s="10">
        <f t="shared" si="1665"/>
        <v>2131436.3230019999</v>
      </c>
      <c r="AZ624" s="10">
        <f t="shared" si="1638"/>
        <v>4575250.4792309999</v>
      </c>
      <c r="BA624" s="26">
        <f>VLOOKUP(A624,[7]Sheet1!$A$1:$P$742,16,FALSE)</f>
        <v>4575250.4792320002</v>
      </c>
      <c r="BB624" s="26" t="b">
        <f t="shared" si="1640"/>
        <v>1</v>
      </c>
      <c r="BC624" s="9"/>
      <c r="BD624" s="9">
        <f t="shared" si="1666"/>
        <v>2443814.1562290001</v>
      </c>
      <c r="BE624" s="9"/>
      <c r="BF624" s="9"/>
      <c r="BG624" s="9"/>
      <c r="BH624" s="9"/>
      <c r="BI624" s="9">
        <f t="shared" si="1667"/>
        <v>2131436.3230019999</v>
      </c>
      <c r="BJ624" s="9"/>
      <c r="BK624" s="9"/>
      <c r="BL624" s="9"/>
    </row>
    <row r="625" spans="1:64" s="11" customFormat="1" x14ac:dyDescent="0.25">
      <c r="A625" s="8" t="s">
        <v>1253</v>
      </c>
      <c r="B625" s="8" t="s">
        <v>1254</v>
      </c>
      <c r="C625" s="8" t="s">
        <v>862</v>
      </c>
      <c r="D625" s="8" t="s">
        <v>862</v>
      </c>
      <c r="E625" s="8"/>
      <c r="F625" s="37">
        <f>VLOOKUP(A625,[1]Sheet1!$A$6:$C$740,3,FALSE)</f>
        <v>7414661.1667830003</v>
      </c>
      <c r="G625" s="8"/>
      <c r="H625" s="9"/>
      <c r="I625" s="9">
        <f t="shared" si="1657"/>
        <v>3221418.4128749999</v>
      </c>
      <c r="J625" s="9"/>
      <c r="K625" s="9">
        <f t="shared" ref="K625:K636" si="1668">CTFREEZE11516BL</f>
        <v>141759.22736200001</v>
      </c>
      <c r="L625" s="9">
        <f t="shared" si="1631"/>
        <v>141759.22736200001</v>
      </c>
      <c r="M625" s="9"/>
      <c r="N625" s="9"/>
      <c r="O625" s="9"/>
      <c r="P625" s="9"/>
      <c r="Q625" s="9">
        <f t="shared" si="1658"/>
        <v>33636.671240000003</v>
      </c>
      <c r="R625" s="9"/>
      <c r="S625" s="9"/>
      <c r="T625" s="10">
        <f t="shared" si="1659"/>
        <v>3396814.3114769999</v>
      </c>
      <c r="U625" s="9"/>
      <c r="V625" s="9"/>
      <c r="W625" s="9">
        <f t="shared" si="1660"/>
        <v>2338190.0758520002</v>
      </c>
      <c r="X625" s="9"/>
      <c r="Y625" s="9">
        <f t="shared" ref="Y625:Y636" si="1669">CTFREEZE11516RSG</f>
        <v>196955.74716699999</v>
      </c>
      <c r="Z625" s="9">
        <f t="shared" si="1639"/>
        <v>196955.74716699999</v>
      </c>
      <c r="AA625" s="9"/>
      <c r="AB625" s="9"/>
      <c r="AC625" s="9">
        <f t="shared" si="1661"/>
        <v>45883.617681999996</v>
      </c>
      <c r="AD625" s="9"/>
      <c r="AE625" s="9"/>
      <c r="AF625" s="9">
        <f>RURAL1516RSG</f>
        <v>46009.470587999996</v>
      </c>
      <c r="AG625" s="9">
        <f t="shared" si="1662"/>
        <v>277646</v>
      </c>
      <c r="AH625" s="9">
        <f t="shared" si="1663"/>
        <v>277646</v>
      </c>
      <c r="AI625" s="9"/>
      <c r="AJ625" s="9"/>
      <c r="AK625" s="9">
        <f>VLOOKUP(A625,[2]CTF1516!$A$1:$C$235,3,FALSE)</f>
        <v>139980</v>
      </c>
      <c r="AL625" s="9">
        <f t="shared" si="1656"/>
        <v>139980</v>
      </c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>
        <f>VLOOKUP(A625,[6]COFA!$A$1:$C$327,3,FALSE)</f>
        <v>693.23</v>
      </c>
      <c r="AX625" s="9">
        <f t="shared" si="1664"/>
        <v>693.23</v>
      </c>
      <c r="AY625" s="10">
        <f t="shared" si="1665"/>
        <v>2999348.6707010004</v>
      </c>
      <c r="AZ625" s="10">
        <f t="shared" si="1638"/>
        <v>6396162.9821780007</v>
      </c>
      <c r="BA625" s="26">
        <f>VLOOKUP(A625,[7]Sheet1!$A$1:$P$742,16,FALSE)</f>
        <v>6396162.982179</v>
      </c>
      <c r="BB625" s="26" t="b">
        <f t="shared" si="1640"/>
        <v>1</v>
      </c>
      <c r="BC625" s="9"/>
      <c r="BD625" s="9">
        <f t="shared" si="1666"/>
        <v>3396814.3114769999</v>
      </c>
      <c r="BE625" s="9"/>
      <c r="BF625" s="9"/>
      <c r="BG625" s="9"/>
      <c r="BH625" s="9"/>
      <c r="BI625" s="9">
        <f t="shared" si="1667"/>
        <v>2999348.6707010004</v>
      </c>
      <c r="BJ625" s="9"/>
      <c r="BK625" s="9"/>
      <c r="BL625" s="9"/>
    </row>
    <row r="626" spans="1:64" s="11" customFormat="1" x14ac:dyDescent="0.25">
      <c r="A626" s="8" t="s">
        <v>1255</v>
      </c>
      <c r="B626" s="8" t="s">
        <v>1256</v>
      </c>
      <c r="C626" s="8" t="s">
        <v>862</v>
      </c>
      <c r="D626" s="8" t="s">
        <v>862</v>
      </c>
      <c r="E626" s="8"/>
      <c r="F626" s="37">
        <f>VLOOKUP(A626,[1]Sheet1!$A$6:$C$740,3,FALSE)</f>
        <v>3542223.0947599998</v>
      </c>
      <c r="G626" s="8"/>
      <c r="H626" s="9"/>
      <c r="I626" s="9">
        <f t="shared" si="1657"/>
        <v>1412891.1328120001</v>
      </c>
      <c r="J626" s="9"/>
      <c r="K626" s="9">
        <f t="shared" si="1668"/>
        <v>39091.423626999996</v>
      </c>
      <c r="L626" s="9">
        <f t="shared" si="1631"/>
        <v>39091.423626999996</v>
      </c>
      <c r="M626" s="9"/>
      <c r="N626" s="9"/>
      <c r="O626" s="9"/>
      <c r="P626" s="9"/>
      <c r="Q626" s="9">
        <f t="shared" si="1658"/>
        <v>35275.338294000001</v>
      </c>
      <c r="R626" s="9"/>
      <c r="S626" s="9"/>
      <c r="T626" s="10">
        <f t="shared" si="1659"/>
        <v>1487257.8947330001</v>
      </c>
      <c r="U626" s="9"/>
      <c r="V626" s="9"/>
      <c r="W626" s="9">
        <f t="shared" si="1660"/>
        <v>1025513.485549</v>
      </c>
      <c r="X626" s="9"/>
      <c r="Y626" s="9">
        <f t="shared" si="1669"/>
        <v>54312.376638000002</v>
      </c>
      <c r="Z626" s="9">
        <f t="shared" si="1639"/>
        <v>54312.376638000002</v>
      </c>
      <c r="AA626" s="9"/>
      <c r="AB626" s="9"/>
      <c r="AC626" s="9">
        <f t="shared" si="1661"/>
        <v>48118.915345000001</v>
      </c>
      <c r="AD626" s="9"/>
      <c r="AE626" s="9"/>
      <c r="AF626" s="9">
        <f>RURAL1516RSG</f>
        <v>109497.470588</v>
      </c>
      <c r="AG626" s="9">
        <f t="shared" si="1662"/>
        <v>77305</v>
      </c>
      <c r="AH626" s="9">
        <f t="shared" si="1663"/>
        <v>77305</v>
      </c>
      <c r="AI626" s="9"/>
      <c r="AJ626" s="9"/>
      <c r="AK626" s="9">
        <f>VLOOKUP(A626,[2]CTF1516!$A$1:$C$235,3,FALSE)</f>
        <v>40066</v>
      </c>
      <c r="AL626" s="9">
        <f t="shared" si="1656"/>
        <v>40066</v>
      </c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>
        <f>VLOOKUP(A626,[6]COFA!$A$1:$C$327,3,FALSE)</f>
        <v>693.23</v>
      </c>
      <c r="AX626" s="9">
        <f t="shared" si="1664"/>
        <v>693.23</v>
      </c>
      <c r="AY626" s="10">
        <f t="shared" si="1665"/>
        <v>1246009.0075320001</v>
      </c>
      <c r="AZ626" s="10">
        <f t="shared" si="1638"/>
        <v>2733266.9022650002</v>
      </c>
      <c r="BA626" s="26">
        <f>VLOOKUP(A626,[7]Sheet1!$A$1:$P$742,16,FALSE)</f>
        <v>2733266.9022659999</v>
      </c>
      <c r="BB626" s="26" t="b">
        <f t="shared" si="1640"/>
        <v>1</v>
      </c>
      <c r="BC626" s="9"/>
      <c r="BD626" s="9">
        <f t="shared" si="1666"/>
        <v>1487257.8947330001</v>
      </c>
      <c r="BE626" s="9"/>
      <c r="BF626" s="9"/>
      <c r="BG626" s="9"/>
      <c r="BH626" s="9"/>
      <c r="BI626" s="9">
        <f t="shared" si="1667"/>
        <v>1246009.0075320001</v>
      </c>
      <c r="BJ626" s="9"/>
      <c r="BK626" s="9"/>
      <c r="BL626" s="9"/>
    </row>
    <row r="627" spans="1:64" s="11" customFormat="1" x14ac:dyDescent="0.25">
      <c r="A627" s="8" t="s">
        <v>1257</v>
      </c>
      <c r="B627" s="8" t="s">
        <v>1258</v>
      </c>
      <c r="C627" s="8" t="s">
        <v>862</v>
      </c>
      <c r="D627" s="8" t="s">
        <v>862</v>
      </c>
      <c r="E627" s="8"/>
      <c r="F627" s="37">
        <f>VLOOKUP(A627,[1]Sheet1!$A$6:$C$740,3,FALSE)</f>
        <v>5347801.7514239997</v>
      </c>
      <c r="G627" s="8"/>
      <c r="H627" s="9"/>
      <c r="I627" s="9">
        <f t="shared" si="1657"/>
        <v>2135343.1062929998</v>
      </c>
      <c r="J627" s="9"/>
      <c r="K627" s="9">
        <f t="shared" si="1668"/>
        <v>49422.746231999998</v>
      </c>
      <c r="L627" s="9">
        <f t="shared" ref="L627:L660" si="1670">K627</f>
        <v>49422.746231999998</v>
      </c>
      <c r="M627" s="9"/>
      <c r="N627" s="9"/>
      <c r="O627" s="9"/>
      <c r="P627" s="9"/>
      <c r="Q627" s="9">
        <f t="shared" si="1658"/>
        <v>46831.510563000003</v>
      </c>
      <c r="R627" s="9"/>
      <c r="S627" s="9"/>
      <c r="T627" s="10">
        <f t="shared" si="1659"/>
        <v>2231597.3630880001</v>
      </c>
      <c r="U627" s="9"/>
      <c r="V627" s="9"/>
      <c r="W627" s="9">
        <f t="shared" si="1660"/>
        <v>1549888.0988940001</v>
      </c>
      <c r="X627" s="9"/>
      <c r="Y627" s="9">
        <f t="shared" si="1669"/>
        <v>68666.386606999993</v>
      </c>
      <c r="Z627" s="9">
        <f t="shared" si="1639"/>
        <v>68666.386606999993</v>
      </c>
      <c r="AA627" s="9"/>
      <c r="AB627" s="9"/>
      <c r="AC627" s="9">
        <f t="shared" si="1661"/>
        <v>63882.633057999999</v>
      </c>
      <c r="AD627" s="9"/>
      <c r="AE627" s="9"/>
      <c r="AF627" s="9">
        <f>RURAL1516RSG</f>
        <v>25850.352941000001</v>
      </c>
      <c r="AG627" s="9">
        <f t="shared" si="1662"/>
        <v>48128</v>
      </c>
      <c r="AH627" s="9">
        <f t="shared" si="1663"/>
        <v>48128</v>
      </c>
      <c r="AI627" s="9"/>
      <c r="AJ627" s="9"/>
      <c r="AK627" s="9">
        <f>VLOOKUP(A627,[2]CTF1516!$A$1:$C$235,3,FALSE)</f>
        <v>50991</v>
      </c>
      <c r="AL627" s="9">
        <f t="shared" si="1656"/>
        <v>50991</v>
      </c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>
        <f>VLOOKUP(A627,[6]COFA!$A$1:$C$327,3,FALSE)</f>
        <v>693.23</v>
      </c>
      <c r="AX627" s="9">
        <f t="shared" si="1664"/>
        <v>693.23</v>
      </c>
      <c r="AY627" s="10">
        <f t="shared" si="1665"/>
        <v>1782249.3485589998</v>
      </c>
      <c r="AZ627" s="10">
        <f t="shared" si="1638"/>
        <v>4013846.7116470002</v>
      </c>
      <c r="BA627" s="26">
        <f>VLOOKUP(A627,[7]Sheet1!$A$1:$P$742,16,FALSE)</f>
        <v>4013846.7116470002</v>
      </c>
      <c r="BB627" s="26" t="b">
        <f t="shared" si="1640"/>
        <v>1</v>
      </c>
      <c r="BC627" s="9"/>
      <c r="BD627" s="9">
        <f t="shared" si="1666"/>
        <v>2231597.3630880001</v>
      </c>
      <c r="BE627" s="9"/>
      <c r="BF627" s="9"/>
      <c r="BG627" s="9"/>
      <c r="BH627" s="9"/>
      <c r="BI627" s="9">
        <f t="shared" si="1667"/>
        <v>1782249.3485589998</v>
      </c>
      <c r="BJ627" s="9"/>
      <c r="BK627" s="9"/>
      <c r="BL627" s="9"/>
    </row>
    <row r="628" spans="1:64" s="11" customFormat="1" x14ac:dyDescent="0.25">
      <c r="A628" s="8" t="s">
        <v>1259</v>
      </c>
      <c r="B628" s="8" t="s">
        <v>1260</v>
      </c>
      <c r="C628" s="8" t="s">
        <v>862</v>
      </c>
      <c r="D628" s="8" t="s">
        <v>862</v>
      </c>
      <c r="E628" s="8"/>
      <c r="F628" s="37">
        <f>VLOOKUP(A628,[1]Sheet1!$A$6:$C$740,3,FALSE)</f>
        <v>8180296.164016</v>
      </c>
      <c r="G628" s="8"/>
      <c r="H628" s="9"/>
      <c r="I628" s="9">
        <f t="shared" si="1657"/>
        <v>4048264.4780609999</v>
      </c>
      <c r="J628" s="9"/>
      <c r="K628" s="9">
        <f t="shared" si="1668"/>
        <v>76611.835401000004</v>
      </c>
      <c r="L628" s="9">
        <f t="shared" si="1670"/>
        <v>76611.835401000004</v>
      </c>
      <c r="M628" s="9"/>
      <c r="N628" s="9"/>
      <c r="O628" s="9"/>
      <c r="P628" s="9"/>
      <c r="Q628" s="9">
        <f t="shared" si="1658"/>
        <v>35275.338294000001</v>
      </c>
      <c r="R628" s="9"/>
      <c r="S628" s="9"/>
      <c r="T628" s="10">
        <f t="shared" si="1659"/>
        <v>4160151.6517559998</v>
      </c>
      <c r="U628" s="9"/>
      <c r="V628" s="9"/>
      <c r="W628" s="9">
        <f t="shared" si="1660"/>
        <v>2938336.6622580001</v>
      </c>
      <c r="X628" s="9"/>
      <c r="Y628" s="9">
        <f t="shared" si="1669"/>
        <v>106442.039534</v>
      </c>
      <c r="Z628" s="9">
        <f t="shared" si="1639"/>
        <v>106442.039534</v>
      </c>
      <c r="AA628" s="9"/>
      <c r="AB628" s="9"/>
      <c r="AC628" s="9">
        <f t="shared" si="1661"/>
        <v>48118.915345000001</v>
      </c>
      <c r="AD628" s="9"/>
      <c r="AE628" s="9"/>
      <c r="AF628" s="9">
        <f>RURAL1516RSG</f>
        <v>8151.1764709999998</v>
      </c>
      <c r="AG628" s="9">
        <f t="shared" si="1662"/>
        <v>82291</v>
      </c>
      <c r="AH628" s="9">
        <f t="shared" si="1663"/>
        <v>82291</v>
      </c>
      <c r="AI628" s="9"/>
      <c r="AJ628" s="9"/>
      <c r="AK628" s="9">
        <f>VLOOKUP(A628,[2]CTF1516!$A$1:$C$235,3,FALSE)</f>
        <v>83094</v>
      </c>
      <c r="AL628" s="9">
        <f t="shared" si="1656"/>
        <v>83094</v>
      </c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>
        <f>VLOOKUP(A628,[6]COFA!$A$1:$C$327,3,FALSE)</f>
        <v>693.23</v>
      </c>
      <c r="AX628" s="9">
        <f t="shared" si="1664"/>
        <v>693.23</v>
      </c>
      <c r="AY628" s="10">
        <f t="shared" si="1665"/>
        <v>3258975.8471370004</v>
      </c>
      <c r="AZ628" s="10">
        <f t="shared" si="1638"/>
        <v>7419127.4988930002</v>
      </c>
      <c r="BA628" s="26">
        <f>VLOOKUP(A628,[7]Sheet1!$A$1:$P$742,16,FALSE)</f>
        <v>7419127.4988930002</v>
      </c>
      <c r="BB628" s="26" t="b">
        <f t="shared" si="1640"/>
        <v>1</v>
      </c>
      <c r="BC628" s="9"/>
      <c r="BD628" s="9">
        <f t="shared" si="1666"/>
        <v>4160151.6517559998</v>
      </c>
      <c r="BE628" s="9"/>
      <c r="BF628" s="9"/>
      <c r="BG628" s="9"/>
      <c r="BH628" s="9"/>
      <c r="BI628" s="9">
        <f t="shared" si="1667"/>
        <v>3258975.8471370004</v>
      </c>
      <c r="BJ628" s="9"/>
      <c r="BK628" s="9"/>
      <c r="BL628" s="9"/>
    </row>
    <row r="629" spans="1:64" s="11" customFormat="1" x14ac:dyDescent="0.25">
      <c r="A629" s="8" t="s">
        <v>1261</v>
      </c>
      <c r="B629" s="8" t="s">
        <v>1262</v>
      </c>
      <c r="C629" s="8" t="s">
        <v>862</v>
      </c>
      <c r="D629" s="8" t="s">
        <v>862</v>
      </c>
      <c r="E629" s="8"/>
      <c r="F629" s="37">
        <f>VLOOKUP(A629,[1]Sheet1!$A$6:$C$740,3,FALSE)</f>
        <v>3297910.2338930001</v>
      </c>
      <c r="G629" s="8"/>
      <c r="H629" s="9"/>
      <c r="I629" s="9">
        <f t="shared" si="1657"/>
        <v>1575340.3586919999</v>
      </c>
      <c r="J629" s="9"/>
      <c r="K629" s="9">
        <f t="shared" si="1668"/>
        <v>41921.320276999999</v>
      </c>
      <c r="L629" s="9">
        <f t="shared" si="1670"/>
        <v>41921.320276999999</v>
      </c>
      <c r="M629" s="9"/>
      <c r="N629" s="9"/>
      <c r="O629" s="9"/>
      <c r="P629" s="9"/>
      <c r="Q629" s="9">
        <f t="shared" si="1658"/>
        <v>42208.958642999998</v>
      </c>
      <c r="R629" s="9"/>
      <c r="S629" s="9"/>
      <c r="T629" s="10">
        <f t="shared" si="1659"/>
        <v>1659470.6376120001</v>
      </c>
      <c r="U629" s="9"/>
      <c r="V629" s="9"/>
      <c r="W629" s="9">
        <f t="shared" si="1660"/>
        <v>1143423.3994750001</v>
      </c>
      <c r="X629" s="9"/>
      <c r="Y629" s="9">
        <f t="shared" si="1669"/>
        <v>58244.144744999998</v>
      </c>
      <c r="Z629" s="9">
        <f t="shared" si="1639"/>
        <v>58244.144744999998</v>
      </c>
      <c r="AA629" s="9"/>
      <c r="AB629" s="9"/>
      <c r="AC629" s="9">
        <f t="shared" si="1661"/>
        <v>57577.032736000001</v>
      </c>
      <c r="AD629" s="9"/>
      <c r="AE629" s="9"/>
      <c r="AF629" s="9">
        <f>RURAL1516RSG</f>
        <v>43529.470587999996</v>
      </c>
      <c r="AG629" s="9"/>
      <c r="AH629" s="9"/>
      <c r="AI629" s="9"/>
      <c r="AJ629" s="9"/>
      <c r="AK629" s="9">
        <f>VLOOKUP(A629,[2]CTF1516!$A$1:$C$235,3,FALSE)</f>
        <v>43660</v>
      </c>
      <c r="AL629" s="9">
        <f t="shared" si="1656"/>
        <v>43660</v>
      </c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>
        <f>VLOOKUP(A629,[6]COFA!$A$1:$C$327,3,FALSE)</f>
        <v>693.23</v>
      </c>
      <c r="AX629" s="9">
        <f t="shared" si="1664"/>
        <v>693.23</v>
      </c>
      <c r="AY629" s="10">
        <f t="shared" si="1665"/>
        <v>1303597.8069559999</v>
      </c>
      <c r="AZ629" s="10">
        <f t="shared" si="1638"/>
        <v>2963068.4445679998</v>
      </c>
      <c r="BA629" s="26">
        <f>VLOOKUP(A629,[7]Sheet1!$A$1:$P$742,16,FALSE)</f>
        <v>2963068.444569</v>
      </c>
      <c r="BB629" s="26" t="b">
        <f t="shared" si="1640"/>
        <v>1</v>
      </c>
      <c r="BC629" s="9"/>
      <c r="BD629" s="9">
        <f t="shared" si="1666"/>
        <v>1659470.6376120001</v>
      </c>
      <c r="BE629" s="9"/>
      <c r="BF629" s="9"/>
      <c r="BG629" s="9"/>
      <c r="BH629" s="9"/>
      <c r="BI629" s="9">
        <f t="shared" si="1667"/>
        <v>1303597.8069559999</v>
      </c>
      <c r="BJ629" s="9"/>
      <c r="BK629" s="9"/>
      <c r="BL629" s="9"/>
    </row>
    <row r="630" spans="1:64" s="20" customFormat="1" x14ac:dyDescent="0.25">
      <c r="A630" s="17" t="s">
        <v>1263</v>
      </c>
      <c r="B630" s="17" t="s">
        <v>1264</v>
      </c>
      <c r="C630" s="17" t="s">
        <v>1265</v>
      </c>
      <c r="D630" s="17" t="s">
        <v>1265</v>
      </c>
      <c r="E630" s="17"/>
      <c r="F630" s="40">
        <f>VLOOKUP(A630,[1]Sheet1!$A$6:$C$740,3,FALSE)</f>
        <v>61576181.57818</v>
      </c>
      <c r="G630" s="17"/>
      <c r="H630" s="18"/>
      <c r="I630" s="18"/>
      <c r="J630" s="18">
        <f t="shared" ref="J630:J636" si="1671">FIREFUND1516BL</f>
        <v>28637943.020052001</v>
      </c>
      <c r="K630" s="18">
        <f t="shared" si="1668"/>
        <v>439083.90858599998</v>
      </c>
      <c r="L630" s="18">
        <f t="shared" si="1670"/>
        <v>439083.90858599998</v>
      </c>
      <c r="M630" s="18"/>
      <c r="N630" s="18"/>
      <c r="O630" s="18"/>
      <c r="P630" s="18"/>
      <c r="Q630" s="18"/>
      <c r="R630" s="18"/>
      <c r="S630" s="18"/>
      <c r="T630" s="19">
        <f t="shared" si="1659"/>
        <v>29077026.928638</v>
      </c>
      <c r="U630" s="18"/>
      <c r="V630" s="18"/>
      <c r="W630" s="18"/>
      <c r="X630" s="18">
        <f t="shared" ref="X630:X636" si="1672">FIREFUND1516RSG</f>
        <v>29168639.490802001</v>
      </c>
      <c r="Y630" s="18">
        <f t="shared" si="1669"/>
        <v>610049.17206300003</v>
      </c>
      <c r="Z630" s="18">
        <f t="shared" si="1639"/>
        <v>610049.17206300003</v>
      </c>
      <c r="AA630" s="18"/>
      <c r="AB630" s="18"/>
      <c r="AC630" s="18"/>
      <c r="AD630" s="18"/>
      <c r="AE630" s="18"/>
      <c r="AF630" s="18"/>
      <c r="AG630" s="18">
        <f>CTFREEZE21516RSG</f>
        <v>470038</v>
      </c>
      <c r="AH630" s="18">
        <f t="shared" ref="AH630" si="1673">AG630</f>
        <v>470038</v>
      </c>
      <c r="AI630" s="18"/>
      <c r="AJ630" s="18"/>
      <c r="AK630" s="18">
        <f>VLOOKUP(A630,[2]CTF1516!$A$1:$C$235,3,FALSE)</f>
        <v>476124</v>
      </c>
      <c r="AL630" s="18">
        <f t="shared" si="1656"/>
        <v>476124</v>
      </c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9">
        <f t="shared" si="1665"/>
        <v>30724850.662865002</v>
      </c>
      <c r="AZ630" s="19">
        <f t="shared" si="1638"/>
        <v>59801877.591503002</v>
      </c>
      <c r="BA630" s="26">
        <f>VLOOKUP(A630,[7]Sheet1!$A$1:$P$742,16,FALSE)</f>
        <v>59801877.591502003</v>
      </c>
      <c r="BB630" s="26" t="b">
        <f t="shared" si="1640"/>
        <v>1</v>
      </c>
      <c r="BC630" s="18"/>
      <c r="BD630" s="18"/>
      <c r="BE630" s="18">
        <f t="shared" ref="BE630:BE644" si="1674">J630+L630</f>
        <v>29077026.928638</v>
      </c>
      <c r="BF630" s="18"/>
      <c r="BG630" s="18"/>
      <c r="BH630" s="18"/>
      <c r="BI630" s="18"/>
      <c r="BJ630" s="18">
        <f t="shared" ref="BJ630:BJ644" si="1675">X630+Z630+AH630+AL630</f>
        <v>30724850.662865002</v>
      </c>
      <c r="BK630" s="18"/>
      <c r="BL630" s="18"/>
    </row>
    <row r="631" spans="1:64" s="20" customFormat="1" x14ac:dyDescent="0.25">
      <c r="A631" s="17" t="s">
        <v>1266</v>
      </c>
      <c r="B631" s="17" t="s">
        <v>1267</v>
      </c>
      <c r="C631" s="17" t="s">
        <v>1265</v>
      </c>
      <c r="D631" s="17" t="s">
        <v>1265</v>
      </c>
      <c r="E631" s="17"/>
      <c r="F631" s="40">
        <f>VLOOKUP(A631,[1]Sheet1!$A$6:$C$740,3,FALSE)</f>
        <v>35434638.430032</v>
      </c>
      <c r="G631" s="17"/>
      <c r="H631" s="18"/>
      <c r="I631" s="18"/>
      <c r="J631" s="18">
        <f t="shared" si="1671"/>
        <v>17993156.375863001</v>
      </c>
      <c r="K631" s="18">
        <f t="shared" si="1668"/>
        <v>282677.12288099999</v>
      </c>
      <c r="L631" s="18">
        <f t="shared" si="1670"/>
        <v>282677.12288099999</v>
      </c>
      <c r="M631" s="18"/>
      <c r="N631" s="18"/>
      <c r="O631" s="18"/>
      <c r="P631" s="18"/>
      <c r="Q631" s="18"/>
      <c r="R631" s="18"/>
      <c r="S631" s="18"/>
      <c r="T631" s="19">
        <f t="shared" si="1659"/>
        <v>18275833.498744</v>
      </c>
      <c r="U631" s="18"/>
      <c r="V631" s="18"/>
      <c r="W631" s="18"/>
      <c r="X631" s="18">
        <f t="shared" si="1672"/>
        <v>18335845.180302002</v>
      </c>
      <c r="Y631" s="18">
        <f t="shared" si="1669"/>
        <v>392742.57471700001</v>
      </c>
      <c r="Z631" s="18">
        <f t="shared" si="1639"/>
        <v>392742.57471700001</v>
      </c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9">
        <f t="shared" si="1665"/>
        <v>18728587.755019002</v>
      </c>
      <c r="AZ631" s="19">
        <f t="shared" si="1638"/>
        <v>37004421.253763005</v>
      </c>
      <c r="BA631" s="26">
        <f>VLOOKUP(A631,[7]Sheet1!$A$1:$P$742,16,FALSE)</f>
        <v>37004421.253762998</v>
      </c>
      <c r="BB631" s="26" t="b">
        <f t="shared" si="1640"/>
        <v>1</v>
      </c>
      <c r="BC631" s="18"/>
      <c r="BD631" s="18"/>
      <c r="BE631" s="18">
        <f t="shared" si="1674"/>
        <v>18275833.498744</v>
      </c>
      <c r="BF631" s="18"/>
      <c r="BG631" s="18"/>
      <c r="BH631" s="18"/>
      <c r="BI631" s="18"/>
      <c r="BJ631" s="18">
        <f t="shared" si="1675"/>
        <v>18728587.755019002</v>
      </c>
      <c r="BK631" s="18"/>
      <c r="BL631" s="18"/>
    </row>
    <row r="632" spans="1:64" s="20" customFormat="1" x14ac:dyDescent="0.25">
      <c r="A632" s="17" t="s">
        <v>1268</v>
      </c>
      <c r="B632" s="17" t="s">
        <v>1269</v>
      </c>
      <c r="C632" s="17" t="s">
        <v>1265</v>
      </c>
      <c r="D632" s="17" t="s">
        <v>1265</v>
      </c>
      <c r="E632" s="17"/>
      <c r="F632" s="40">
        <f>VLOOKUP(A632,[1]Sheet1!$A$6:$C$740,3,FALSE)</f>
        <v>28805827.779762998</v>
      </c>
      <c r="G632" s="17"/>
      <c r="H632" s="18"/>
      <c r="I632" s="18"/>
      <c r="J632" s="18">
        <f t="shared" si="1671"/>
        <v>13986938.352792</v>
      </c>
      <c r="K632" s="18">
        <f t="shared" si="1668"/>
        <v>239484.05086799999</v>
      </c>
      <c r="L632" s="18">
        <f t="shared" si="1670"/>
        <v>239484.05086799999</v>
      </c>
      <c r="M632" s="18"/>
      <c r="N632" s="18"/>
      <c r="O632" s="18"/>
      <c r="P632" s="18"/>
      <c r="Q632" s="18"/>
      <c r="R632" s="18"/>
      <c r="S632" s="18"/>
      <c r="T632" s="19">
        <f t="shared" si="1659"/>
        <v>14226422.403660001</v>
      </c>
      <c r="U632" s="18"/>
      <c r="V632" s="18"/>
      <c r="W632" s="18"/>
      <c r="X632" s="18">
        <f t="shared" si="1672"/>
        <v>14249081.415732</v>
      </c>
      <c r="Y632" s="18">
        <f t="shared" si="1669"/>
        <v>332731.49868900003</v>
      </c>
      <c r="Z632" s="18">
        <f t="shared" si="1639"/>
        <v>332731.49868900003</v>
      </c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9">
        <f t="shared" si="1665"/>
        <v>14581812.914421</v>
      </c>
      <c r="AZ632" s="19">
        <f t="shared" si="1638"/>
        <v>28808235.318080999</v>
      </c>
      <c r="BA632" s="26">
        <f>VLOOKUP(A632,[7]Sheet1!$A$1:$P$742,16,FALSE)</f>
        <v>28808235.318080001</v>
      </c>
      <c r="BB632" s="26" t="b">
        <f t="shared" si="1640"/>
        <v>1</v>
      </c>
      <c r="BC632" s="18"/>
      <c r="BD632" s="18"/>
      <c r="BE632" s="18">
        <f t="shared" si="1674"/>
        <v>14226422.403660001</v>
      </c>
      <c r="BF632" s="18"/>
      <c r="BG632" s="18"/>
      <c r="BH632" s="18"/>
      <c r="BI632" s="18"/>
      <c r="BJ632" s="18">
        <f t="shared" si="1675"/>
        <v>14581812.914421</v>
      </c>
      <c r="BK632" s="18"/>
      <c r="BL632" s="18"/>
    </row>
    <row r="633" spans="1:64" s="20" customFormat="1" x14ac:dyDescent="0.25">
      <c r="A633" s="17" t="s">
        <v>1270</v>
      </c>
      <c r="B633" s="17" t="s">
        <v>1271</v>
      </c>
      <c r="C633" s="17" t="s">
        <v>1265</v>
      </c>
      <c r="D633" s="17" t="s">
        <v>1265</v>
      </c>
      <c r="E633" s="17"/>
      <c r="F633" s="40">
        <f>VLOOKUP(A633,[1]Sheet1!$A$6:$C$740,3,FALSE)</f>
        <v>25948109.103383999</v>
      </c>
      <c r="G633" s="17"/>
      <c r="H633" s="18"/>
      <c r="I633" s="18"/>
      <c r="J633" s="18">
        <f t="shared" si="1671"/>
        <v>13861136.139533</v>
      </c>
      <c r="K633" s="18">
        <f t="shared" si="1668"/>
        <v>248033.09476599999</v>
      </c>
      <c r="L633" s="18">
        <f t="shared" si="1670"/>
        <v>248033.09476599999</v>
      </c>
      <c r="M633" s="18"/>
      <c r="N633" s="18"/>
      <c r="O633" s="18"/>
      <c r="P633" s="18"/>
      <c r="Q633" s="18"/>
      <c r="R633" s="18"/>
      <c r="S633" s="18"/>
      <c r="T633" s="19">
        <f t="shared" si="1659"/>
        <v>14109169.234299</v>
      </c>
      <c r="U633" s="18"/>
      <c r="V633" s="18"/>
      <c r="W633" s="18"/>
      <c r="X633" s="18">
        <f t="shared" si="1672"/>
        <v>14117603.86403</v>
      </c>
      <c r="Y633" s="18">
        <f t="shared" si="1669"/>
        <v>344609.26749400003</v>
      </c>
      <c r="Z633" s="18">
        <f t="shared" si="1639"/>
        <v>344609.26749400003</v>
      </c>
      <c r="AA633" s="18"/>
      <c r="AB633" s="18"/>
      <c r="AC633" s="18"/>
      <c r="AD633" s="18"/>
      <c r="AE633" s="18"/>
      <c r="AF633" s="18"/>
      <c r="AG633" s="18">
        <f>CTFREEZE21516RSG</f>
        <v>482501</v>
      </c>
      <c r="AH633" s="18">
        <f t="shared" ref="AH633" si="1676">AG633</f>
        <v>482501</v>
      </c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9">
        <f t="shared" si="1665"/>
        <v>14944714.131524</v>
      </c>
      <c r="AZ633" s="19">
        <f t="shared" si="1638"/>
        <v>29053883.365823001</v>
      </c>
      <c r="BA633" s="26">
        <f>VLOOKUP(A633,[7]Sheet1!$A$1:$P$742,16,FALSE)</f>
        <v>29053883.365823999</v>
      </c>
      <c r="BB633" s="26" t="b">
        <f t="shared" si="1640"/>
        <v>1</v>
      </c>
      <c r="BC633" s="18"/>
      <c r="BD633" s="18"/>
      <c r="BE633" s="18">
        <f t="shared" si="1674"/>
        <v>14109169.234299</v>
      </c>
      <c r="BF633" s="18"/>
      <c r="BG633" s="18"/>
      <c r="BH633" s="18"/>
      <c r="BI633" s="18"/>
      <c r="BJ633" s="18">
        <f t="shared" si="1675"/>
        <v>14944714.131524</v>
      </c>
      <c r="BK633" s="18"/>
      <c r="BL633" s="18"/>
    </row>
    <row r="634" spans="1:64" s="20" customFormat="1" x14ac:dyDescent="0.25">
      <c r="A634" s="17" t="s">
        <v>1272</v>
      </c>
      <c r="B634" s="17" t="s">
        <v>1273</v>
      </c>
      <c r="C634" s="17" t="s">
        <v>1265</v>
      </c>
      <c r="D634" s="17" t="s">
        <v>1265</v>
      </c>
      <c r="E634" s="17"/>
      <c r="F634" s="40">
        <f>VLOOKUP(A634,[1]Sheet1!$A$6:$C$740,3,FALSE)</f>
        <v>64702567.267851003</v>
      </c>
      <c r="G634" s="17"/>
      <c r="H634" s="18"/>
      <c r="I634" s="18"/>
      <c r="J634" s="18">
        <f t="shared" si="1671"/>
        <v>30218292.543590002</v>
      </c>
      <c r="K634" s="18">
        <f t="shared" si="1668"/>
        <v>397516.63668699999</v>
      </c>
      <c r="L634" s="18">
        <f t="shared" si="1670"/>
        <v>397516.63668699999</v>
      </c>
      <c r="M634" s="18"/>
      <c r="N634" s="18"/>
      <c r="O634" s="18"/>
      <c r="P634" s="18"/>
      <c r="Q634" s="18"/>
      <c r="R634" s="18"/>
      <c r="S634" s="18"/>
      <c r="T634" s="19">
        <f t="shared" si="1659"/>
        <v>30615809.180277001</v>
      </c>
      <c r="U634" s="18"/>
      <c r="V634" s="18"/>
      <c r="W634" s="18"/>
      <c r="X634" s="18">
        <f t="shared" si="1672"/>
        <v>30775361.985202</v>
      </c>
      <c r="Y634" s="18">
        <f t="shared" si="1669"/>
        <v>552296.93083700002</v>
      </c>
      <c r="Z634" s="18">
        <f t="shared" si="1639"/>
        <v>552296.93083700002</v>
      </c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9">
        <f t="shared" si="1665"/>
        <v>31327658.916039001</v>
      </c>
      <c r="AZ634" s="19">
        <f t="shared" si="1638"/>
        <v>61943468.096316002</v>
      </c>
      <c r="BA634" s="26">
        <f>VLOOKUP(A634,[7]Sheet1!$A$1:$P$742,16,FALSE)</f>
        <v>61943468.096314996</v>
      </c>
      <c r="BB634" s="26" t="b">
        <f t="shared" si="1640"/>
        <v>1</v>
      </c>
      <c r="BC634" s="18"/>
      <c r="BD634" s="18"/>
      <c r="BE634" s="18">
        <f t="shared" si="1674"/>
        <v>30615809.180277001</v>
      </c>
      <c r="BF634" s="18"/>
      <c r="BG634" s="18"/>
      <c r="BH634" s="18"/>
      <c r="BI634" s="18"/>
      <c r="BJ634" s="18">
        <f t="shared" si="1675"/>
        <v>31327658.916039001</v>
      </c>
      <c r="BK634" s="18"/>
      <c r="BL634" s="18"/>
    </row>
    <row r="635" spans="1:64" s="20" customFormat="1" x14ac:dyDescent="0.25">
      <c r="A635" s="17" t="s">
        <v>1274</v>
      </c>
      <c r="B635" s="17" t="s">
        <v>1275</v>
      </c>
      <c r="C635" s="17" t="s">
        <v>1265</v>
      </c>
      <c r="D635" s="17" t="s">
        <v>1265</v>
      </c>
      <c r="E635" s="17"/>
      <c r="F635" s="40">
        <f>VLOOKUP(A635,[1]Sheet1!$A$6:$C$740,3,FALSE)</f>
        <v>47586655.245805003</v>
      </c>
      <c r="G635" s="17"/>
      <c r="H635" s="18"/>
      <c r="I635" s="18"/>
      <c r="J635" s="18">
        <f t="shared" si="1671"/>
        <v>22079745.727513</v>
      </c>
      <c r="K635" s="18">
        <f t="shared" si="1668"/>
        <v>371029.83339799999</v>
      </c>
      <c r="L635" s="18">
        <f t="shared" si="1670"/>
        <v>371029.83339799999</v>
      </c>
      <c r="M635" s="18"/>
      <c r="N635" s="18"/>
      <c r="O635" s="18"/>
      <c r="P635" s="18"/>
      <c r="Q635" s="18"/>
      <c r="R635" s="18"/>
      <c r="S635" s="18"/>
      <c r="T635" s="19">
        <f t="shared" si="1659"/>
        <v>22450775.560911</v>
      </c>
      <c r="U635" s="18"/>
      <c r="V635" s="18"/>
      <c r="W635" s="18"/>
      <c r="X635" s="18">
        <f t="shared" si="1672"/>
        <v>22484213.493974999</v>
      </c>
      <c r="Y635" s="18">
        <f t="shared" si="1669"/>
        <v>515497.01150199998</v>
      </c>
      <c r="Z635" s="18">
        <f t="shared" si="1639"/>
        <v>515497.01150199998</v>
      </c>
      <c r="AA635" s="18"/>
      <c r="AB635" s="18"/>
      <c r="AC635" s="18"/>
      <c r="AD635" s="18"/>
      <c r="AE635" s="18"/>
      <c r="AF635" s="18"/>
      <c r="AG635" s="18">
        <f>CTFREEZE21516RSG</f>
        <v>399045</v>
      </c>
      <c r="AH635" s="18">
        <f t="shared" ref="AH635:AH637" si="1677">AG635</f>
        <v>399045</v>
      </c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9">
        <f t="shared" si="1665"/>
        <v>23398755.505477</v>
      </c>
      <c r="AZ635" s="19">
        <f t="shared" si="1638"/>
        <v>45849531.066387996</v>
      </c>
      <c r="BA635" s="26">
        <f>VLOOKUP(A635,[7]Sheet1!$A$1:$P$742,16,FALSE)</f>
        <v>45849531.066388004</v>
      </c>
      <c r="BB635" s="26" t="b">
        <f t="shared" si="1640"/>
        <v>1</v>
      </c>
      <c r="BC635" s="18"/>
      <c r="BD635" s="18"/>
      <c r="BE635" s="18">
        <f t="shared" si="1674"/>
        <v>22450775.560911</v>
      </c>
      <c r="BF635" s="18"/>
      <c r="BG635" s="18"/>
      <c r="BH635" s="18"/>
      <c r="BI635" s="18"/>
      <c r="BJ635" s="18">
        <f t="shared" si="1675"/>
        <v>23398755.505477</v>
      </c>
      <c r="BK635" s="18"/>
      <c r="BL635" s="18"/>
    </row>
    <row r="636" spans="1:64" s="20" customFormat="1" x14ac:dyDescent="0.25">
      <c r="A636" s="17" t="s">
        <v>1276</v>
      </c>
      <c r="B636" s="17" t="s">
        <v>1277</v>
      </c>
      <c r="C636" s="17" t="s">
        <v>1278</v>
      </c>
      <c r="D636" s="17" t="s">
        <v>1278</v>
      </c>
      <c r="E636" s="17"/>
      <c r="F636" s="40">
        <f>VLOOKUP(A636,[1]Sheet1!$A$6:$C$740,3,FALSE)</f>
        <v>28261315.885690998</v>
      </c>
      <c r="G636" s="17"/>
      <c r="H636" s="18"/>
      <c r="I636" s="18"/>
      <c r="J636" s="18">
        <f t="shared" si="1671"/>
        <v>14002340.219022</v>
      </c>
      <c r="K636" s="18">
        <f t="shared" si="1668"/>
        <v>455976.95546999999</v>
      </c>
      <c r="L636" s="18">
        <f t="shared" si="1670"/>
        <v>455976.95546999999</v>
      </c>
      <c r="M636" s="18"/>
      <c r="N636" s="18"/>
      <c r="O636" s="18"/>
      <c r="P636" s="18"/>
      <c r="Q636" s="18"/>
      <c r="R636" s="18"/>
      <c r="S636" s="18"/>
      <c r="T636" s="19">
        <f t="shared" si="1659"/>
        <v>14458317.174492</v>
      </c>
      <c r="U636" s="18"/>
      <c r="V636" s="18"/>
      <c r="W636" s="18"/>
      <c r="X636" s="18">
        <f t="shared" si="1672"/>
        <v>14249282.390625</v>
      </c>
      <c r="Y636" s="18">
        <f t="shared" si="1669"/>
        <v>633519.83237099997</v>
      </c>
      <c r="Z636" s="18">
        <f t="shared" si="1639"/>
        <v>633519.83237099997</v>
      </c>
      <c r="AA636" s="18"/>
      <c r="AB636" s="18"/>
      <c r="AC636" s="18"/>
      <c r="AD636" s="18"/>
      <c r="AE636" s="18"/>
      <c r="AF636" s="18">
        <f>RURAL1516RSG</f>
        <v>81083.235293999998</v>
      </c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9">
        <f t="shared" si="1665"/>
        <v>14882802.222996</v>
      </c>
      <c r="AZ636" s="19">
        <f t="shared" si="1638"/>
        <v>29341119.397487998</v>
      </c>
      <c r="BA636" s="26">
        <f>VLOOKUP(A636,[7]Sheet1!$A$1:$P$742,16,FALSE)</f>
        <v>29341119.397488002</v>
      </c>
      <c r="BB636" s="26" t="b">
        <f t="shared" si="1640"/>
        <v>1</v>
      </c>
      <c r="BC636" s="18"/>
      <c r="BD636" s="18"/>
      <c r="BE636" s="18">
        <f t="shared" si="1674"/>
        <v>14458317.174492</v>
      </c>
      <c r="BF636" s="18"/>
      <c r="BG636" s="18"/>
      <c r="BH636" s="18"/>
      <c r="BI636" s="18"/>
      <c r="BJ636" s="18">
        <f t="shared" si="1675"/>
        <v>14882802.222996</v>
      </c>
      <c r="BK636" s="18"/>
      <c r="BL636" s="18"/>
    </row>
    <row r="637" spans="1:64" s="20" customFormat="1" x14ac:dyDescent="0.25">
      <c r="A637" s="17" t="s">
        <v>1401</v>
      </c>
      <c r="B637" s="17" t="s">
        <v>1402</v>
      </c>
      <c r="C637" s="17" t="s">
        <v>1278</v>
      </c>
      <c r="D637" s="17" t="s">
        <v>1278</v>
      </c>
      <c r="E637" s="17"/>
      <c r="F637" s="40">
        <v>18761632.793816999</v>
      </c>
      <c r="G637" s="17"/>
      <c r="H637" s="18"/>
      <c r="I637" s="18"/>
      <c r="J637" s="18">
        <f>'1516 data'!F645+'1516 data'!F651</f>
        <v>9140296.3407729995</v>
      </c>
      <c r="K637" s="18">
        <f>'1516 data'!G645+'1516 data'!G651</f>
        <v>347839.04203200003</v>
      </c>
      <c r="L637" s="18">
        <f t="shared" si="1670"/>
        <v>347839.04203200003</v>
      </c>
      <c r="M637" s="18"/>
      <c r="N637" s="18"/>
      <c r="O637" s="18"/>
      <c r="P637" s="18"/>
      <c r="Q637" s="18"/>
      <c r="R637" s="18"/>
      <c r="S637" s="18"/>
      <c r="T637" s="19">
        <f t="shared" si="1659"/>
        <v>9488135.3828049991</v>
      </c>
      <c r="U637" s="18"/>
      <c r="V637" s="18"/>
      <c r="W637" s="18"/>
      <c r="X637" s="18">
        <f>'1516 data'!U645+'1516 data'!U651</f>
        <v>9295782.0330879986</v>
      </c>
      <c r="Y637" s="18">
        <f>'1516 data'!V645+'1516 data'!V651</f>
        <v>483276.46596399997</v>
      </c>
      <c r="Z637" s="18">
        <f t="shared" si="1639"/>
        <v>483276.46596399997</v>
      </c>
      <c r="AA637" s="18"/>
      <c r="AB637" s="18"/>
      <c r="AC637" s="18"/>
      <c r="AD637" s="18"/>
      <c r="AE637" s="18"/>
      <c r="AF637" s="18">
        <f>'1516 data'!AE645+'1516 data'!AE651</f>
        <v>159057</v>
      </c>
      <c r="AG637" s="18">
        <f>'1516 data'!AE645+'1516 data'!AE651</f>
        <v>159057</v>
      </c>
      <c r="AH637" s="18">
        <f t="shared" si="1677"/>
        <v>159057</v>
      </c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9">
        <f t="shared" si="1665"/>
        <v>9938115.4990519993</v>
      </c>
      <c r="AZ637" s="19">
        <f t="shared" si="1638"/>
        <v>19426250.881857</v>
      </c>
      <c r="BA637" s="26">
        <f>VLOOKUP(A637,[7]Sheet1!$A$1:$P$742,16,FALSE)</f>
        <v>19426250.881857999</v>
      </c>
      <c r="BB637" s="26" t="b">
        <f t="shared" si="1640"/>
        <v>1</v>
      </c>
      <c r="BC637" s="18"/>
      <c r="BD637" s="18"/>
      <c r="BE637" s="18">
        <f t="shared" si="1674"/>
        <v>9488135.3828049991</v>
      </c>
      <c r="BF637" s="18"/>
      <c r="BG637" s="18"/>
      <c r="BH637" s="18"/>
      <c r="BI637" s="18"/>
      <c r="BJ637" s="18">
        <f t="shared" si="1675"/>
        <v>9938115.4990519993</v>
      </c>
      <c r="BK637" s="18"/>
      <c r="BL637" s="18"/>
    </row>
    <row r="638" spans="1:64" s="20" customFormat="1" x14ac:dyDescent="0.25">
      <c r="A638" s="17" t="s">
        <v>1279</v>
      </c>
      <c r="B638" s="17" t="s">
        <v>1280</v>
      </c>
      <c r="C638" s="17" t="s">
        <v>1278</v>
      </c>
      <c r="D638" s="17" t="s">
        <v>1278</v>
      </c>
      <c r="E638" s="17"/>
      <c r="F638" s="40">
        <f>VLOOKUP(A638,[1]Sheet1!$A$6:$C$740,3,FALSE)</f>
        <v>19308983.618689001</v>
      </c>
      <c r="G638" s="17"/>
      <c r="H638" s="18"/>
      <c r="I638" s="18"/>
      <c r="J638" s="18">
        <f t="shared" ref="J638:J644" si="1678">FIREFUND1516BL</f>
        <v>9669176.3766539991</v>
      </c>
      <c r="K638" s="18">
        <f t="shared" ref="K638:K644" si="1679">CTFREEZE11516BL</f>
        <v>230546.92345999999</v>
      </c>
      <c r="L638" s="18">
        <f t="shared" si="1670"/>
        <v>230546.92345999999</v>
      </c>
      <c r="M638" s="18"/>
      <c r="N638" s="18"/>
      <c r="O638" s="18"/>
      <c r="P638" s="18"/>
      <c r="Q638" s="18"/>
      <c r="R638" s="18"/>
      <c r="S638" s="18"/>
      <c r="T638" s="19">
        <f t="shared" si="1659"/>
        <v>9899723.3001139984</v>
      </c>
      <c r="U638" s="18"/>
      <c r="V638" s="18"/>
      <c r="W638" s="18"/>
      <c r="X638" s="18">
        <f t="shared" ref="X638:X644" si="1680">FIREFUND1516RSG</f>
        <v>9841858.6350689996</v>
      </c>
      <c r="Y638" s="18">
        <f t="shared" ref="Y638:Y644" si="1681">CTFREEZE11516RSG</f>
        <v>320314.539039</v>
      </c>
      <c r="Z638" s="18">
        <f t="shared" si="1639"/>
        <v>320314.539039</v>
      </c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9">
        <f t="shared" si="1665"/>
        <v>10162173.174108</v>
      </c>
      <c r="AZ638" s="19">
        <f t="shared" si="1638"/>
        <v>20061896.474221997</v>
      </c>
      <c r="BA638" s="26">
        <f>VLOOKUP(A638,[7]Sheet1!$A$1:$P$742,16,FALSE)</f>
        <v>20061896.474220999</v>
      </c>
      <c r="BB638" s="26" t="b">
        <f t="shared" si="1640"/>
        <v>1</v>
      </c>
      <c r="BC638" s="18"/>
      <c r="BD638" s="18"/>
      <c r="BE638" s="18">
        <f t="shared" si="1674"/>
        <v>9899723.3001139984</v>
      </c>
      <c r="BF638" s="18"/>
      <c r="BG638" s="18"/>
      <c r="BH638" s="18"/>
      <c r="BI638" s="18"/>
      <c r="BJ638" s="18">
        <f t="shared" si="1675"/>
        <v>10162173.174108</v>
      </c>
      <c r="BK638" s="18"/>
      <c r="BL638" s="18"/>
    </row>
    <row r="639" spans="1:64" s="20" customFormat="1" x14ac:dyDescent="0.25">
      <c r="A639" s="17" t="s">
        <v>1281</v>
      </c>
      <c r="B639" s="17" t="s">
        <v>1282</v>
      </c>
      <c r="C639" s="17" t="s">
        <v>1278</v>
      </c>
      <c r="D639" s="17" t="s">
        <v>1278</v>
      </c>
      <c r="E639" s="17"/>
      <c r="F639" s="40">
        <f>VLOOKUP(A639,[1]Sheet1!$A$6:$C$740,3,FALSE)</f>
        <v>16878028.958319999</v>
      </c>
      <c r="G639" s="17"/>
      <c r="H639" s="18"/>
      <c r="I639" s="18"/>
      <c r="J639" s="18">
        <f t="shared" si="1678"/>
        <v>8386857.5954569997</v>
      </c>
      <c r="K639" s="18">
        <f t="shared" si="1679"/>
        <v>113080.063542</v>
      </c>
      <c r="L639" s="18">
        <f t="shared" si="1670"/>
        <v>113080.063542</v>
      </c>
      <c r="M639" s="18"/>
      <c r="N639" s="18"/>
      <c r="O639" s="18"/>
      <c r="P639" s="18"/>
      <c r="Q639" s="18"/>
      <c r="R639" s="18"/>
      <c r="S639" s="18"/>
      <c r="T639" s="19">
        <f t="shared" si="1659"/>
        <v>8499937.6589989997</v>
      </c>
      <c r="U639" s="18"/>
      <c r="V639" s="18"/>
      <c r="W639" s="18"/>
      <c r="X639" s="18">
        <f t="shared" si="1680"/>
        <v>8542984.7884860002</v>
      </c>
      <c r="Y639" s="18">
        <f t="shared" si="1681"/>
        <v>157109.832065</v>
      </c>
      <c r="Z639" s="18">
        <f t="shared" si="1639"/>
        <v>157109.832065</v>
      </c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9">
        <f t="shared" si="1665"/>
        <v>8700094.6205509994</v>
      </c>
      <c r="AZ639" s="19">
        <f t="shared" si="1638"/>
        <v>17200032.279550001</v>
      </c>
      <c r="BA639" s="26">
        <f>VLOOKUP(A639,[7]Sheet1!$A$1:$P$742,16,FALSE)</f>
        <v>17200032.279548999</v>
      </c>
      <c r="BB639" s="26" t="b">
        <f t="shared" si="1640"/>
        <v>1</v>
      </c>
      <c r="BC639" s="18"/>
      <c r="BD639" s="18"/>
      <c r="BE639" s="18">
        <f t="shared" si="1674"/>
        <v>8499937.6589989997</v>
      </c>
      <c r="BF639" s="18"/>
      <c r="BG639" s="18"/>
      <c r="BH639" s="18"/>
      <c r="BI639" s="18"/>
      <c r="BJ639" s="18">
        <f t="shared" si="1675"/>
        <v>8700094.6205509994</v>
      </c>
      <c r="BK639" s="18"/>
      <c r="BL639" s="18"/>
    </row>
    <row r="640" spans="1:64" s="20" customFormat="1" x14ac:dyDescent="0.25">
      <c r="A640" s="17" t="s">
        <v>1283</v>
      </c>
      <c r="B640" s="17" t="s">
        <v>1284</v>
      </c>
      <c r="C640" s="17" t="s">
        <v>1278</v>
      </c>
      <c r="D640" s="17" t="s">
        <v>1278</v>
      </c>
      <c r="E640" s="17"/>
      <c r="F640" s="40">
        <f>VLOOKUP(A640,[1]Sheet1!$A$6:$C$740,3,FALSE)</f>
        <v>23805275.232353002</v>
      </c>
      <c r="G640" s="17"/>
      <c r="H640" s="18"/>
      <c r="I640" s="18"/>
      <c r="J640" s="18">
        <f t="shared" si="1678"/>
        <v>11369838.427476</v>
      </c>
      <c r="K640" s="18">
        <f t="shared" si="1679"/>
        <v>233027.75248200001</v>
      </c>
      <c r="L640" s="18">
        <f t="shared" si="1670"/>
        <v>233027.75248200001</v>
      </c>
      <c r="M640" s="18"/>
      <c r="N640" s="18"/>
      <c r="O640" s="18"/>
      <c r="P640" s="18"/>
      <c r="Q640" s="18"/>
      <c r="R640" s="18"/>
      <c r="S640" s="18"/>
      <c r="T640" s="19">
        <f t="shared" si="1659"/>
        <v>11602866.179958001</v>
      </c>
      <c r="U640" s="18"/>
      <c r="V640" s="18"/>
      <c r="W640" s="18"/>
      <c r="X640" s="18">
        <f t="shared" si="1680"/>
        <v>11574899.057432</v>
      </c>
      <c r="Y640" s="18">
        <f t="shared" si="1681"/>
        <v>323761.32372400002</v>
      </c>
      <c r="Z640" s="18">
        <f t="shared" si="1639"/>
        <v>323761.32372400002</v>
      </c>
      <c r="AA640" s="18"/>
      <c r="AB640" s="18"/>
      <c r="AC640" s="18"/>
      <c r="AD640" s="18"/>
      <c r="AE640" s="18"/>
      <c r="AF640" s="18"/>
      <c r="AG640" s="18">
        <f>CTFREEZE21516RSG</f>
        <v>446896</v>
      </c>
      <c r="AH640" s="18">
        <f t="shared" ref="AH640:AH641" si="1682">AG640</f>
        <v>446896</v>
      </c>
      <c r="AI640" s="18"/>
      <c r="AJ640" s="18"/>
      <c r="AK640" s="18">
        <f>VLOOKUP(A640,[2]CTF1516!$A$1:$C$235,3,FALSE)</f>
        <v>227614</v>
      </c>
      <c r="AL640" s="18">
        <f t="shared" ref="AL640" si="1683">AK640</f>
        <v>227614</v>
      </c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9">
        <f t="shared" si="1665"/>
        <v>12573170.381155999</v>
      </c>
      <c r="AZ640" s="19">
        <f t="shared" si="1638"/>
        <v>24176036.561113998</v>
      </c>
      <c r="BA640" s="26">
        <f>VLOOKUP(A640,[7]Sheet1!$A$1:$P$742,16,FALSE)</f>
        <v>24176036.561113998</v>
      </c>
      <c r="BB640" s="26" t="b">
        <f t="shared" si="1640"/>
        <v>1</v>
      </c>
      <c r="BC640" s="18"/>
      <c r="BD640" s="18"/>
      <c r="BE640" s="18">
        <f t="shared" si="1674"/>
        <v>11602866.179958001</v>
      </c>
      <c r="BF640" s="18"/>
      <c r="BG640" s="18"/>
      <c r="BH640" s="18"/>
      <c r="BI640" s="18"/>
      <c r="BJ640" s="18">
        <f t="shared" si="1675"/>
        <v>12573170.381155999</v>
      </c>
      <c r="BK640" s="18"/>
      <c r="BL640" s="18"/>
    </row>
    <row r="641" spans="1:64" s="20" customFormat="1" x14ac:dyDescent="0.25">
      <c r="A641" s="17" t="s">
        <v>1285</v>
      </c>
      <c r="B641" s="17" t="s">
        <v>1286</v>
      </c>
      <c r="C641" s="17" t="s">
        <v>1278</v>
      </c>
      <c r="D641" s="17" t="s">
        <v>1278</v>
      </c>
      <c r="E641" s="17"/>
      <c r="F641" s="40">
        <f>VLOOKUP(A641,[1]Sheet1!$A$6:$C$740,3,FALSE)</f>
        <v>11444255.161661999</v>
      </c>
      <c r="G641" s="17"/>
      <c r="H641" s="18"/>
      <c r="I641" s="18"/>
      <c r="J641" s="18">
        <f t="shared" si="1678"/>
        <v>5393066.4344300004</v>
      </c>
      <c r="K641" s="18">
        <f t="shared" si="1679"/>
        <v>193074.658945</v>
      </c>
      <c r="L641" s="18">
        <f t="shared" si="1670"/>
        <v>193074.658945</v>
      </c>
      <c r="M641" s="18"/>
      <c r="N641" s="18"/>
      <c r="O641" s="18"/>
      <c r="P641" s="18"/>
      <c r="Q641" s="18"/>
      <c r="R641" s="18"/>
      <c r="S641" s="18"/>
      <c r="T641" s="19">
        <f t="shared" si="1659"/>
        <v>5586141.0933750002</v>
      </c>
      <c r="U641" s="18"/>
      <c r="V641" s="18"/>
      <c r="W641" s="18"/>
      <c r="X641" s="18">
        <f t="shared" si="1680"/>
        <v>5481768.069813</v>
      </c>
      <c r="Y641" s="18">
        <f t="shared" si="1681"/>
        <v>268251.77040799998</v>
      </c>
      <c r="Z641" s="18">
        <f t="shared" si="1639"/>
        <v>268251.77040799998</v>
      </c>
      <c r="AA641" s="18"/>
      <c r="AB641" s="18"/>
      <c r="AC641" s="18"/>
      <c r="AD641" s="18"/>
      <c r="AE641" s="18"/>
      <c r="AF641" s="18">
        <f>RURAL1516RSG</f>
        <v>98483.352941000005</v>
      </c>
      <c r="AG641" s="18">
        <f>CTFREEZE21516RSG</f>
        <v>188095</v>
      </c>
      <c r="AH641" s="18">
        <f t="shared" si="1682"/>
        <v>188095</v>
      </c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9">
        <f t="shared" si="1665"/>
        <v>5938114.8402209999</v>
      </c>
      <c r="AZ641" s="19">
        <f t="shared" si="1638"/>
        <v>11524255.933596</v>
      </c>
      <c r="BA641" s="26">
        <f>VLOOKUP(A641,[7]Sheet1!$A$1:$P$742,16,FALSE)</f>
        <v>11524255.933596</v>
      </c>
      <c r="BB641" s="26" t="b">
        <f t="shared" si="1640"/>
        <v>1</v>
      </c>
      <c r="BC641" s="18"/>
      <c r="BD641" s="18"/>
      <c r="BE641" s="18">
        <f t="shared" si="1674"/>
        <v>5586141.0933750002</v>
      </c>
      <c r="BF641" s="18"/>
      <c r="BG641" s="18"/>
      <c r="BH641" s="18"/>
      <c r="BI641" s="18"/>
      <c r="BJ641" s="18">
        <f t="shared" si="1675"/>
        <v>5938114.8402209999</v>
      </c>
      <c r="BK641" s="18"/>
      <c r="BL641" s="18"/>
    </row>
    <row r="642" spans="1:64" s="20" customFormat="1" x14ac:dyDescent="0.25">
      <c r="A642" s="17" t="s">
        <v>1287</v>
      </c>
      <c r="B642" s="17" t="s">
        <v>1288</v>
      </c>
      <c r="C642" s="17" t="s">
        <v>1278</v>
      </c>
      <c r="D642" s="17" t="s">
        <v>1278</v>
      </c>
      <c r="E642" s="17"/>
      <c r="F642" s="40">
        <f>VLOOKUP(A642,[1]Sheet1!$A$6:$C$740,3,FALSE)</f>
        <v>10733754.975282</v>
      </c>
      <c r="G642" s="17"/>
      <c r="H642" s="18"/>
      <c r="I642" s="18"/>
      <c r="J642" s="18">
        <f t="shared" si="1678"/>
        <v>5215553.942795</v>
      </c>
      <c r="K642" s="18">
        <f t="shared" si="1679"/>
        <v>177491.549554</v>
      </c>
      <c r="L642" s="18">
        <f t="shared" si="1670"/>
        <v>177491.549554</v>
      </c>
      <c r="M642" s="18"/>
      <c r="N642" s="18"/>
      <c r="O642" s="18"/>
      <c r="P642" s="18"/>
      <c r="Q642" s="18"/>
      <c r="R642" s="18"/>
      <c r="S642" s="18"/>
      <c r="T642" s="19">
        <f t="shared" si="1659"/>
        <v>5393045.4923489997</v>
      </c>
      <c r="U642" s="18"/>
      <c r="V642" s="18"/>
      <c r="W642" s="18"/>
      <c r="X642" s="18">
        <f t="shared" si="1680"/>
        <v>5306215.6429430004</v>
      </c>
      <c r="Y642" s="18">
        <f t="shared" si="1681"/>
        <v>246601.09545399999</v>
      </c>
      <c r="Z642" s="18">
        <f t="shared" si="1639"/>
        <v>246601.09545399999</v>
      </c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>
        <f>VLOOKUP(A642,[2]CTF1516!$A$1:$C$235,3,FALSE)</f>
        <v>211162</v>
      </c>
      <c r="AL642" s="18">
        <f t="shared" ref="AL642:AL643" si="1684">AK642</f>
        <v>211162</v>
      </c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9">
        <f t="shared" si="1665"/>
        <v>5763978.7383970004</v>
      </c>
      <c r="AZ642" s="19">
        <f t="shared" si="1638"/>
        <v>11157024.230746001</v>
      </c>
      <c r="BA642" s="26">
        <f>VLOOKUP(A642,[7]Sheet1!$A$1:$P$742,16,FALSE)</f>
        <v>11157024.230745999</v>
      </c>
      <c r="BB642" s="26" t="b">
        <f t="shared" si="1640"/>
        <v>1</v>
      </c>
      <c r="BC642" s="18"/>
      <c r="BD642" s="18"/>
      <c r="BE642" s="18">
        <f t="shared" si="1674"/>
        <v>5393045.4923489997</v>
      </c>
      <c r="BF642" s="18"/>
      <c r="BG642" s="18"/>
      <c r="BH642" s="18"/>
      <c r="BI642" s="18"/>
      <c r="BJ642" s="18">
        <f t="shared" si="1675"/>
        <v>5763978.7383970004</v>
      </c>
      <c r="BK642" s="18"/>
      <c r="BL642" s="18"/>
    </row>
    <row r="643" spans="1:64" s="20" customFormat="1" x14ac:dyDescent="0.25">
      <c r="A643" s="17" t="s">
        <v>1289</v>
      </c>
      <c r="B643" s="17" t="s">
        <v>1290</v>
      </c>
      <c r="C643" s="17" t="s">
        <v>1278</v>
      </c>
      <c r="D643" s="17" t="s">
        <v>1278</v>
      </c>
      <c r="E643" s="17"/>
      <c r="F643" s="40">
        <f>VLOOKUP(A643,[1]Sheet1!$A$6:$C$740,3,FALSE)</f>
        <v>8784132.6304039992</v>
      </c>
      <c r="G643" s="17"/>
      <c r="H643" s="18"/>
      <c r="I643" s="18"/>
      <c r="J643" s="18">
        <f t="shared" si="1678"/>
        <v>4488163.0671849996</v>
      </c>
      <c r="K643" s="18">
        <f t="shared" si="1679"/>
        <v>182084.216969</v>
      </c>
      <c r="L643" s="18">
        <f t="shared" si="1670"/>
        <v>182084.216969</v>
      </c>
      <c r="M643" s="18"/>
      <c r="N643" s="18"/>
      <c r="O643" s="18"/>
      <c r="P643" s="18"/>
      <c r="Q643" s="18"/>
      <c r="R643" s="18"/>
      <c r="S643" s="18"/>
      <c r="T643" s="19">
        <f t="shared" si="1659"/>
        <v>4670247.2841539998</v>
      </c>
      <c r="U643" s="18"/>
      <c r="V643" s="18"/>
      <c r="W643" s="18"/>
      <c r="X643" s="18">
        <f t="shared" si="1680"/>
        <v>4559069.8474040003</v>
      </c>
      <c r="Y643" s="18">
        <f t="shared" si="1681"/>
        <v>252982.00101499999</v>
      </c>
      <c r="Z643" s="18">
        <f t="shared" si="1639"/>
        <v>252982.00101499999</v>
      </c>
      <c r="AA643" s="18"/>
      <c r="AB643" s="18"/>
      <c r="AC643" s="18"/>
      <c r="AD643" s="18"/>
      <c r="AE643" s="18"/>
      <c r="AF643" s="18"/>
      <c r="AG643" s="18">
        <f>CTFREEZE21516RSG</f>
        <v>358114</v>
      </c>
      <c r="AH643" s="18">
        <f t="shared" ref="AH643:AH644" si="1685">AG643</f>
        <v>358114</v>
      </c>
      <c r="AI643" s="18"/>
      <c r="AJ643" s="18"/>
      <c r="AK643" s="18">
        <f>VLOOKUP(A643,[2]CTF1516!$A$1:$C$235,3,FALSE)</f>
        <v>182846</v>
      </c>
      <c r="AL643" s="18">
        <f t="shared" si="1684"/>
        <v>182846</v>
      </c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9">
        <f t="shared" si="1665"/>
        <v>5353011.8484190004</v>
      </c>
      <c r="AZ643" s="19">
        <f t="shared" ref="AZ643:AZ663" si="1686">T643+AY643</f>
        <v>10023259.132573001</v>
      </c>
      <c r="BA643" s="26">
        <f>VLOOKUP(A643,[7]Sheet1!$A$1:$P$742,16,FALSE)</f>
        <v>10023259.132572999</v>
      </c>
      <c r="BB643" s="26" t="b">
        <f t="shared" si="1640"/>
        <v>1</v>
      </c>
      <c r="BC643" s="18"/>
      <c r="BD643" s="18"/>
      <c r="BE643" s="18">
        <f t="shared" si="1674"/>
        <v>4670247.2841539998</v>
      </c>
      <c r="BF643" s="18"/>
      <c r="BG643" s="18"/>
      <c r="BH643" s="18"/>
      <c r="BI643" s="18"/>
      <c r="BJ643" s="18">
        <f t="shared" si="1675"/>
        <v>5353011.8484190004</v>
      </c>
      <c r="BK643" s="18"/>
      <c r="BL643" s="18"/>
    </row>
    <row r="644" spans="1:64" s="20" customFormat="1" x14ac:dyDescent="0.25">
      <c r="A644" s="17" t="s">
        <v>1291</v>
      </c>
      <c r="B644" s="17" t="s">
        <v>1292</v>
      </c>
      <c r="C644" s="17" t="s">
        <v>1278</v>
      </c>
      <c r="D644" s="17" t="s">
        <v>1278</v>
      </c>
      <c r="E644" s="17"/>
      <c r="F644" s="40">
        <f>VLOOKUP(A644,[1]Sheet1!$A$6:$C$740,3,FALSE)</f>
        <v>16082264.879394</v>
      </c>
      <c r="G644" s="17"/>
      <c r="H644" s="18"/>
      <c r="I644" s="18"/>
      <c r="J644" s="18">
        <f t="shared" si="1678"/>
        <v>7922754.4557560002</v>
      </c>
      <c r="K644" s="18">
        <f t="shared" si="1679"/>
        <v>230545.263209</v>
      </c>
      <c r="L644" s="18">
        <f t="shared" si="1670"/>
        <v>230545.263209</v>
      </c>
      <c r="M644" s="18"/>
      <c r="N644" s="18"/>
      <c r="O644" s="18"/>
      <c r="P644" s="18"/>
      <c r="Q644" s="18"/>
      <c r="R644" s="18"/>
      <c r="S644" s="18"/>
      <c r="T644" s="19">
        <f t="shared" si="1659"/>
        <v>8153299.7189650005</v>
      </c>
      <c r="U644" s="18"/>
      <c r="V644" s="18"/>
      <c r="W644" s="18"/>
      <c r="X644" s="18">
        <f t="shared" si="1680"/>
        <v>8066167.9172369996</v>
      </c>
      <c r="Y644" s="18">
        <f t="shared" si="1681"/>
        <v>320312.23233999999</v>
      </c>
      <c r="Z644" s="18">
        <f t="shared" ref="Z644:Z660" si="1687">Y644</f>
        <v>320312.23233999999</v>
      </c>
      <c r="AA644" s="18"/>
      <c r="AB644" s="18"/>
      <c r="AC644" s="18"/>
      <c r="AD644" s="18"/>
      <c r="AE644" s="18"/>
      <c r="AF644" s="18"/>
      <c r="AG644" s="18">
        <f>CTFREEZE21516RSG</f>
        <v>223787</v>
      </c>
      <c r="AH644" s="18">
        <f t="shared" si="1685"/>
        <v>223787</v>
      </c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9">
        <f t="shared" si="1665"/>
        <v>8610267.1495769992</v>
      </c>
      <c r="AZ644" s="19">
        <f t="shared" si="1686"/>
        <v>16763566.868542001</v>
      </c>
      <c r="BA644" s="26">
        <f>VLOOKUP(A644,[7]Sheet1!$A$1:$P$742,16,FALSE)</f>
        <v>16763566.868542001</v>
      </c>
      <c r="BB644" s="26" t="b">
        <f t="shared" ref="BB644:BB667" si="1688">ROUND(AZ644,0)=ROUND(BA644,0)</f>
        <v>1</v>
      </c>
      <c r="BC644" s="18"/>
      <c r="BD644" s="18"/>
      <c r="BE644" s="18">
        <f t="shared" si="1674"/>
        <v>8153299.7189650005</v>
      </c>
      <c r="BF644" s="18"/>
      <c r="BG644" s="18"/>
      <c r="BH644" s="18"/>
      <c r="BI644" s="18"/>
      <c r="BJ644" s="18">
        <f t="shared" si="1675"/>
        <v>8610267.1495769992</v>
      </c>
      <c r="BK644" s="18"/>
      <c r="BL644" s="18"/>
    </row>
    <row r="645" spans="1:64" s="20" customFormat="1" x14ac:dyDescent="0.25">
      <c r="A645" s="17" t="s">
        <v>1293</v>
      </c>
      <c r="B645" s="17" t="s">
        <v>1294</v>
      </c>
      <c r="C645" s="17" t="s">
        <v>1278</v>
      </c>
      <c r="D645" s="17" t="s">
        <v>1278</v>
      </c>
      <c r="E645" s="17"/>
      <c r="F645" s="40"/>
      <c r="G645" s="17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9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9">
        <f t="shared" si="1665"/>
        <v>0</v>
      </c>
      <c r="AZ645" s="19">
        <f t="shared" si="1686"/>
        <v>0</v>
      </c>
      <c r="BA645" s="26">
        <f>VLOOKUP(A645,[7]Sheet1!$A$1:$P$742,16,FALSE)</f>
        <v>0</v>
      </c>
      <c r="BB645" s="26" t="b">
        <f t="shared" si="1688"/>
        <v>1</v>
      </c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</row>
    <row r="646" spans="1:64" s="20" customFormat="1" x14ac:dyDescent="0.25">
      <c r="A646" s="17" t="s">
        <v>1295</v>
      </c>
      <c r="B646" s="17" t="s">
        <v>1296</v>
      </c>
      <c r="C646" s="17" t="s">
        <v>1278</v>
      </c>
      <c r="D646" s="17" t="s">
        <v>1278</v>
      </c>
      <c r="E646" s="17"/>
      <c r="F646" s="40">
        <f>VLOOKUP(A646,[1]Sheet1!$A$6:$C$740,3,FALSE)</f>
        <v>12069357.054832</v>
      </c>
      <c r="G646" s="17"/>
      <c r="H646" s="18"/>
      <c r="I646" s="18"/>
      <c r="J646" s="18">
        <f>FIREFUND1516BL</f>
        <v>6291935.0679890001</v>
      </c>
      <c r="K646" s="18">
        <f>CTFREEZE11516BL</f>
        <v>173010.949035</v>
      </c>
      <c r="L646" s="18">
        <f t="shared" si="1670"/>
        <v>173010.949035</v>
      </c>
      <c r="M646" s="18"/>
      <c r="N646" s="18"/>
      <c r="O646" s="18"/>
      <c r="P646" s="18"/>
      <c r="Q646" s="18"/>
      <c r="R646" s="18"/>
      <c r="S646" s="18"/>
      <c r="T646" s="19">
        <f>SUM(H646:J646)+L646+SUM(M646:S646)</f>
        <v>6464946.0170240002</v>
      </c>
      <c r="U646" s="18"/>
      <c r="V646" s="18"/>
      <c r="W646" s="18"/>
      <c r="X646" s="18">
        <f>FIREFUND1516RSG</f>
        <v>6403200.5140890004</v>
      </c>
      <c r="Y646" s="18">
        <f>CTFREEZE11516RSG</f>
        <v>240375.89206300001</v>
      </c>
      <c r="Z646" s="18">
        <f t="shared" si="1687"/>
        <v>240375.89206300001</v>
      </c>
      <c r="AA646" s="18"/>
      <c r="AB646" s="18"/>
      <c r="AC646" s="18"/>
      <c r="AD646" s="18"/>
      <c r="AE646" s="18"/>
      <c r="AF646" s="18"/>
      <c r="AG646" s="18">
        <f>CTFREEZE21516RSG</f>
        <v>174288</v>
      </c>
      <c r="AH646" s="18">
        <f t="shared" ref="AH646:AH659" si="1689">AG646</f>
        <v>174288</v>
      </c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9">
        <f t="shared" si="1665"/>
        <v>6817864.4061520007</v>
      </c>
      <c r="AZ646" s="19">
        <f t="shared" si="1686"/>
        <v>13282810.423176002</v>
      </c>
      <c r="BA646" s="26">
        <f>VLOOKUP(A646,[7]Sheet1!$A$1:$P$742,16,FALSE)</f>
        <v>13282810.423176</v>
      </c>
      <c r="BB646" s="26" t="b">
        <f t="shared" si="1688"/>
        <v>1</v>
      </c>
      <c r="BC646" s="18"/>
      <c r="BD646" s="18"/>
      <c r="BE646" s="18">
        <f>J646+L646</f>
        <v>6464946.0170240002</v>
      </c>
      <c r="BF646" s="18"/>
      <c r="BG646" s="18"/>
      <c r="BH646" s="18"/>
      <c r="BI646" s="18"/>
      <c r="BJ646" s="18">
        <f>X646+Z646+AH646+AL646</f>
        <v>6817864.4061520007</v>
      </c>
      <c r="BK646" s="18"/>
      <c r="BL646" s="18"/>
    </row>
    <row r="647" spans="1:64" s="20" customFormat="1" x14ac:dyDescent="0.25">
      <c r="A647" s="17" t="s">
        <v>1297</v>
      </c>
      <c r="B647" s="17" t="s">
        <v>1298</v>
      </c>
      <c r="C647" s="17" t="s">
        <v>1278</v>
      </c>
      <c r="D647" s="17" t="s">
        <v>1278</v>
      </c>
      <c r="E647" s="17"/>
      <c r="F647" s="40">
        <f>VLOOKUP(A647,[1]Sheet1!$A$6:$C$740,3,FALSE)</f>
        <v>13297653.024274999</v>
      </c>
      <c r="G647" s="17"/>
      <c r="H647" s="18"/>
      <c r="I647" s="18"/>
      <c r="J647" s="18">
        <f>FIREFUND1516BL</f>
        <v>6790353.6928390004</v>
      </c>
      <c r="K647" s="18">
        <f>CTFREEZE11516BL</f>
        <v>256034.25606300001</v>
      </c>
      <c r="L647" s="18">
        <f t="shared" si="1670"/>
        <v>256034.25606300001</v>
      </c>
      <c r="M647" s="18"/>
      <c r="N647" s="18"/>
      <c r="O647" s="18"/>
      <c r="P647" s="18"/>
      <c r="Q647" s="18"/>
      <c r="R647" s="18"/>
      <c r="S647" s="18"/>
      <c r="T647" s="19">
        <f>SUM(H647:J647)+L647+SUM(M647:S647)</f>
        <v>7046387.9489020007</v>
      </c>
      <c r="U647" s="18"/>
      <c r="V647" s="18"/>
      <c r="W647" s="18"/>
      <c r="X647" s="18">
        <f>FIREFUND1516RSG</f>
        <v>6908719.0914110001</v>
      </c>
      <c r="Y647" s="18">
        <f>CTFREEZE11516RSG</f>
        <v>355725.82569500001</v>
      </c>
      <c r="Z647" s="18">
        <f t="shared" si="1687"/>
        <v>355725.82569500001</v>
      </c>
      <c r="AA647" s="18"/>
      <c r="AB647" s="18"/>
      <c r="AC647" s="18"/>
      <c r="AD647" s="18"/>
      <c r="AE647" s="18"/>
      <c r="AF647" s="18"/>
      <c r="AG647" s="18">
        <f>CTFREEZE21516RSG</f>
        <v>249930</v>
      </c>
      <c r="AH647" s="18">
        <f t="shared" si="1689"/>
        <v>249930</v>
      </c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9">
        <f t="shared" si="1665"/>
        <v>7514374.9171059998</v>
      </c>
      <c r="AZ647" s="19">
        <f t="shared" si="1686"/>
        <v>14560762.866008</v>
      </c>
      <c r="BA647" s="26">
        <f>VLOOKUP(A647,[7]Sheet1!$A$1:$P$742,16,FALSE)</f>
        <v>14560762.866008</v>
      </c>
      <c r="BB647" s="26" t="b">
        <f t="shared" si="1688"/>
        <v>1</v>
      </c>
      <c r="BC647" s="18"/>
      <c r="BD647" s="18"/>
      <c r="BE647" s="18">
        <f>J647+L647</f>
        <v>7046387.9489020007</v>
      </c>
      <c r="BF647" s="18"/>
      <c r="BG647" s="18"/>
      <c r="BH647" s="18"/>
      <c r="BI647" s="18"/>
      <c r="BJ647" s="18">
        <f>X647+Z647+AH647+AL647</f>
        <v>7514374.9171059998</v>
      </c>
      <c r="BK647" s="18"/>
      <c r="BL647" s="18"/>
    </row>
    <row r="648" spans="1:64" s="20" customFormat="1" x14ac:dyDescent="0.25">
      <c r="A648" s="17" t="s">
        <v>1299</v>
      </c>
      <c r="B648" s="17" t="s">
        <v>1300</v>
      </c>
      <c r="C648" s="17" t="s">
        <v>1278</v>
      </c>
      <c r="D648" s="17" t="s">
        <v>1278</v>
      </c>
      <c r="E648" s="17"/>
      <c r="F648" s="40">
        <f>VLOOKUP(A648,[1]Sheet1!$A$6:$C$740,3,FALSE)</f>
        <v>26349260.664760999</v>
      </c>
      <c r="G648" s="17"/>
      <c r="H648" s="18"/>
      <c r="I648" s="18"/>
      <c r="J648" s="18">
        <f>FIREFUND1516BL</f>
        <v>12817741.663609</v>
      </c>
      <c r="K648" s="18">
        <f>CTFREEZE11516BL</f>
        <v>403658.31763900002</v>
      </c>
      <c r="L648" s="18">
        <f t="shared" si="1670"/>
        <v>403658.31763900002</v>
      </c>
      <c r="M648" s="18"/>
      <c r="N648" s="18"/>
      <c r="O648" s="18"/>
      <c r="P648" s="18"/>
      <c r="Q648" s="18"/>
      <c r="R648" s="18"/>
      <c r="S648" s="18"/>
      <c r="T648" s="19">
        <f>SUM(H648:J648)+L648+SUM(M648:S648)</f>
        <v>13221399.981248001</v>
      </c>
      <c r="U648" s="18"/>
      <c r="V648" s="18"/>
      <c r="W648" s="18"/>
      <c r="X648" s="18">
        <f>FIREFUND1516RSG</f>
        <v>13039323.346768999</v>
      </c>
      <c r="Y648" s="18">
        <f>CTFREEZE11516RSG</f>
        <v>560829.98637900001</v>
      </c>
      <c r="Z648" s="18">
        <f t="shared" si="1687"/>
        <v>560829.98637900001</v>
      </c>
      <c r="AA648" s="18"/>
      <c r="AB648" s="18"/>
      <c r="AC648" s="18"/>
      <c r="AD648" s="18"/>
      <c r="AE648" s="18"/>
      <c r="AF648" s="18"/>
      <c r="AG648" s="18">
        <f>CTFREEZE21516RSG</f>
        <v>794969</v>
      </c>
      <c r="AH648" s="18">
        <f t="shared" si="1689"/>
        <v>794969</v>
      </c>
      <c r="AI648" s="18"/>
      <c r="AJ648" s="18"/>
      <c r="AK648" s="18">
        <f>VLOOKUP(A648,[2]CTF1516!$A$1:$C$235,3,FALSE)</f>
        <v>403782</v>
      </c>
      <c r="AL648" s="18">
        <f t="shared" ref="AL648" si="1690">AK648</f>
        <v>403782</v>
      </c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9">
        <f t="shared" si="1665"/>
        <v>14798904.333147999</v>
      </c>
      <c r="AZ648" s="19">
        <f t="shared" si="1686"/>
        <v>28020304.314396001</v>
      </c>
      <c r="BA648" s="26">
        <f>VLOOKUP(A648,[7]Sheet1!$A$1:$P$742,16,FALSE)</f>
        <v>28020304.314397</v>
      </c>
      <c r="BB648" s="26" t="b">
        <f t="shared" si="1688"/>
        <v>1</v>
      </c>
      <c r="BC648" s="18"/>
      <c r="BD648" s="18"/>
      <c r="BE648" s="18">
        <f>J648+L648</f>
        <v>13221399.981248001</v>
      </c>
      <c r="BF648" s="18"/>
      <c r="BG648" s="18"/>
      <c r="BH648" s="18"/>
      <c r="BI648" s="18"/>
      <c r="BJ648" s="18">
        <f>X648+Z648+AH648+AL648</f>
        <v>14798904.333147999</v>
      </c>
      <c r="BK648" s="18"/>
      <c r="BL648" s="18"/>
    </row>
    <row r="649" spans="1:64" s="20" customFormat="1" x14ac:dyDescent="0.25">
      <c r="A649" s="17" t="s">
        <v>1301</v>
      </c>
      <c r="B649" s="17" t="s">
        <v>1302</v>
      </c>
      <c r="C649" s="17" t="s">
        <v>1278</v>
      </c>
      <c r="D649" s="17" t="s">
        <v>1278</v>
      </c>
      <c r="E649" s="17"/>
      <c r="F649" s="40">
        <f>VLOOKUP(A649,[1]Sheet1!$A$6:$C$740,3,FALSE)</f>
        <v>17393404.625753999</v>
      </c>
      <c r="G649" s="17"/>
      <c r="H649" s="18"/>
      <c r="I649" s="18"/>
      <c r="J649" s="18">
        <f>FIREFUND1516BL</f>
        <v>7999229.8357809996</v>
      </c>
      <c r="K649" s="18">
        <f>CTFREEZE11516BL</f>
        <v>176259.22876299999</v>
      </c>
      <c r="L649" s="18">
        <f t="shared" si="1670"/>
        <v>176259.22876299999</v>
      </c>
      <c r="M649" s="18"/>
      <c r="N649" s="18"/>
      <c r="O649" s="18"/>
      <c r="P649" s="18"/>
      <c r="Q649" s="18"/>
      <c r="R649" s="18"/>
      <c r="S649" s="18"/>
      <c r="T649" s="19">
        <f>SUM(H649:J649)+L649+SUM(M649:S649)</f>
        <v>8175489.0645439997</v>
      </c>
      <c r="U649" s="18"/>
      <c r="V649" s="18"/>
      <c r="W649" s="18"/>
      <c r="X649" s="18">
        <f>FIREFUND1516RSG</f>
        <v>8141859.9803680005</v>
      </c>
      <c r="Y649" s="18">
        <f>CTFREEZE11516RSG</f>
        <v>244888.94826899999</v>
      </c>
      <c r="Z649" s="18">
        <f t="shared" si="1687"/>
        <v>244888.94826899999</v>
      </c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9">
        <f t="shared" si="1665"/>
        <v>8386748.9286370007</v>
      </c>
      <c r="AZ649" s="19">
        <f t="shared" si="1686"/>
        <v>16562237.993181001</v>
      </c>
      <c r="BA649" s="26">
        <f>VLOOKUP(A649,[7]Sheet1!$A$1:$P$742,16,FALSE)</f>
        <v>16562237.993181</v>
      </c>
      <c r="BB649" s="26" t="b">
        <f t="shared" si="1688"/>
        <v>1</v>
      </c>
      <c r="BC649" s="18"/>
      <c r="BD649" s="18"/>
      <c r="BE649" s="18">
        <f>J649+L649</f>
        <v>8175489.0645439997</v>
      </c>
      <c r="BF649" s="18"/>
      <c r="BG649" s="18"/>
      <c r="BH649" s="18"/>
      <c r="BI649" s="18"/>
      <c r="BJ649" s="18">
        <f>X649+Z649+AH649+AL649</f>
        <v>8386748.9286370007</v>
      </c>
      <c r="BK649" s="18"/>
      <c r="BL649" s="18"/>
    </row>
    <row r="650" spans="1:64" s="20" customFormat="1" x14ac:dyDescent="0.25">
      <c r="A650" s="17" t="s">
        <v>1303</v>
      </c>
      <c r="B650" s="17" t="s">
        <v>1304</v>
      </c>
      <c r="C650" s="17" t="s">
        <v>1278</v>
      </c>
      <c r="D650" s="17" t="s">
        <v>1278</v>
      </c>
      <c r="E650" s="17"/>
      <c r="F650" s="40">
        <f>VLOOKUP(A650,[1]Sheet1!$A$6:$C$740,3,FALSE)</f>
        <v>17351014.346554998</v>
      </c>
      <c r="G650" s="17"/>
      <c r="H650" s="18"/>
      <c r="I650" s="18"/>
      <c r="J650" s="18">
        <f>FIREFUND1516BL</f>
        <v>8478095.3479229994</v>
      </c>
      <c r="K650" s="18">
        <f>CTFREEZE11516BL</f>
        <v>252098.217646</v>
      </c>
      <c r="L650" s="18">
        <f t="shared" si="1670"/>
        <v>252098.217646</v>
      </c>
      <c r="M650" s="18"/>
      <c r="N650" s="18"/>
      <c r="O650" s="18"/>
      <c r="P650" s="18"/>
      <c r="Q650" s="18"/>
      <c r="R650" s="18"/>
      <c r="S650" s="18"/>
      <c r="T650" s="19">
        <f>SUM(H650:J650)+L650+SUM(M650:S650)</f>
        <v>8730193.5655690003</v>
      </c>
      <c r="U650" s="18"/>
      <c r="V650" s="18"/>
      <c r="W650" s="18"/>
      <c r="X650" s="18">
        <f>FIREFUND1516RSG</f>
        <v>8630768.128184</v>
      </c>
      <c r="Y650" s="18">
        <f>CTFREEZE11516RSG</f>
        <v>350257.21951000002</v>
      </c>
      <c r="Z650" s="18">
        <f t="shared" si="1687"/>
        <v>350257.21951000002</v>
      </c>
      <c r="AA650" s="18"/>
      <c r="AB650" s="18"/>
      <c r="AC650" s="18"/>
      <c r="AD650" s="18"/>
      <c r="AE650" s="18"/>
      <c r="AF650" s="18"/>
      <c r="AG650" s="18">
        <f>CTFREEZE21516RSG</f>
        <v>491097</v>
      </c>
      <c r="AH650" s="18">
        <f t="shared" si="1689"/>
        <v>491097</v>
      </c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9">
        <f t="shared" si="1665"/>
        <v>9472122.3476940002</v>
      </c>
      <c r="AZ650" s="19">
        <f t="shared" si="1686"/>
        <v>18202315.913263001</v>
      </c>
      <c r="BA650" s="26">
        <f>VLOOKUP(A650,[7]Sheet1!$A$1:$P$742,16,FALSE)</f>
        <v>18202315.913263001</v>
      </c>
      <c r="BB650" s="26" t="b">
        <f t="shared" si="1688"/>
        <v>1</v>
      </c>
      <c r="BC650" s="18"/>
      <c r="BD650" s="18"/>
      <c r="BE650" s="18">
        <f>J650+L650</f>
        <v>8730193.5655690003</v>
      </c>
      <c r="BF650" s="18"/>
      <c r="BG650" s="18"/>
      <c r="BH650" s="18"/>
      <c r="BI650" s="18"/>
      <c r="BJ650" s="18">
        <f>X650+Z650+AH650+AL650</f>
        <v>9472122.3476940002</v>
      </c>
      <c r="BK650" s="18"/>
      <c r="BL650" s="18"/>
    </row>
    <row r="651" spans="1:64" s="20" customFormat="1" x14ac:dyDescent="0.25">
      <c r="A651" s="17" t="s">
        <v>1305</v>
      </c>
      <c r="B651" s="17" t="s">
        <v>1306</v>
      </c>
      <c r="C651" s="17" t="s">
        <v>1278</v>
      </c>
      <c r="D651" s="17" t="s">
        <v>1278</v>
      </c>
      <c r="E651" s="17"/>
      <c r="F651" s="40"/>
      <c r="G651" s="17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9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9">
        <f t="shared" si="1665"/>
        <v>0</v>
      </c>
      <c r="AZ651" s="19">
        <f t="shared" si="1686"/>
        <v>0</v>
      </c>
      <c r="BA651" s="26">
        <f>VLOOKUP(A651,[7]Sheet1!$A$1:$P$742,16,FALSE)</f>
        <v>0</v>
      </c>
      <c r="BB651" s="26" t="b">
        <f t="shared" si="1688"/>
        <v>1</v>
      </c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</row>
    <row r="652" spans="1:64" s="20" customFormat="1" x14ac:dyDescent="0.25">
      <c r="A652" s="17" t="s">
        <v>1307</v>
      </c>
      <c r="B652" s="17" t="s">
        <v>1308</v>
      </c>
      <c r="C652" s="17" t="s">
        <v>1278</v>
      </c>
      <c r="D652" s="17" t="s">
        <v>1278</v>
      </c>
      <c r="E652" s="17"/>
      <c r="F652" s="40">
        <f>VLOOKUP(A652,[1]Sheet1!$A$6:$C$740,3,FALSE)</f>
        <v>13348613.581358001</v>
      </c>
      <c r="G652" s="17"/>
      <c r="H652" s="18"/>
      <c r="I652" s="18"/>
      <c r="J652" s="18">
        <f t="shared" ref="J652:J660" si="1691">FIREFUND1516BL</f>
        <v>6275776.6656999998</v>
      </c>
      <c r="K652" s="18">
        <f t="shared" ref="K652:K660" si="1692">CTFREEZE11516BL</f>
        <v>192997.457306</v>
      </c>
      <c r="L652" s="18">
        <f t="shared" si="1670"/>
        <v>192997.457306</v>
      </c>
      <c r="M652" s="18"/>
      <c r="N652" s="18"/>
      <c r="O652" s="18"/>
      <c r="P652" s="18"/>
      <c r="Q652" s="18"/>
      <c r="R652" s="18"/>
      <c r="S652" s="18"/>
      <c r="T652" s="19">
        <f t="shared" ref="T652:T663" si="1693">SUM(H652:J652)+L652+SUM(M652:S652)</f>
        <v>6468774.1230060002</v>
      </c>
      <c r="U652" s="18"/>
      <c r="V652" s="18"/>
      <c r="W652" s="18"/>
      <c r="X652" s="18">
        <f t="shared" ref="X652:X660" si="1694">FIREFUND1516RSG</f>
        <v>6384255.1988399997</v>
      </c>
      <c r="Y652" s="18">
        <f t="shared" ref="Y652:Y660" si="1695">CTFREEZE11516RSG</f>
        <v>268144.50891400001</v>
      </c>
      <c r="Z652" s="18">
        <f t="shared" si="1687"/>
        <v>268144.50891400001</v>
      </c>
      <c r="AA652" s="18"/>
      <c r="AB652" s="18"/>
      <c r="AC652" s="18"/>
      <c r="AD652" s="18"/>
      <c r="AE652" s="18"/>
      <c r="AF652" s="18"/>
      <c r="AG652" s="18">
        <f>CTFREEZE21516RSG</f>
        <v>206490</v>
      </c>
      <c r="AH652" s="18">
        <f t="shared" si="1689"/>
        <v>206490</v>
      </c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9">
        <f t="shared" si="1665"/>
        <v>6858889.7077540001</v>
      </c>
      <c r="AZ652" s="19">
        <f t="shared" si="1686"/>
        <v>13327663.83076</v>
      </c>
      <c r="BA652" s="26">
        <f>VLOOKUP(A652,[7]Sheet1!$A$1:$P$742,16,FALSE)</f>
        <v>13327663.830759</v>
      </c>
      <c r="BB652" s="26" t="b">
        <f t="shared" si="1688"/>
        <v>1</v>
      </c>
      <c r="BC652" s="18"/>
      <c r="BD652" s="18"/>
      <c r="BE652" s="18">
        <f t="shared" ref="BE652:BE660" si="1696">J652+L652</f>
        <v>6468774.1230060002</v>
      </c>
      <c r="BF652" s="18"/>
      <c r="BG652" s="18"/>
      <c r="BH652" s="18"/>
      <c r="BI652" s="18"/>
      <c r="BJ652" s="18">
        <f t="shared" ref="BJ652:BJ660" si="1697">X652+Z652+AH652+AL652</f>
        <v>6858889.7077540001</v>
      </c>
      <c r="BK652" s="18"/>
      <c r="BL652" s="18"/>
    </row>
    <row r="653" spans="1:64" s="20" customFormat="1" x14ac:dyDescent="0.25">
      <c r="A653" s="17" t="s">
        <v>1309</v>
      </c>
      <c r="B653" s="17" t="s">
        <v>1310</v>
      </c>
      <c r="C653" s="17" t="s">
        <v>1278</v>
      </c>
      <c r="D653" s="17" t="s">
        <v>1278</v>
      </c>
      <c r="E653" s="17"/>
      <c r="F653" s="40">
        <f>VLOOKUP(A653,[1]Sheet1!$A$6:$C$740,3,FALSE)</f>
        <v>11312262.39408</v>
      </c>
      <c r="G653" s="17"/>
      <c r="H653" s="18"/>
      <c r="I653" s="18"/>
      <c r="J653" s="18">
        <f t="shared" si="1691"/>
        <v>5384478.4865070004</v>
      </c>
      <c r="K653" s="18">
        <f t="shared" si="1692"/>
        <v>166095.59143999999</v>
      </c>
      <c r="L653" s="18">
        <f t="shared" si="1670"/>
        <v>166095.59143999999</v>
      </c>
      <c r="M653" s="18"/>
      <c r="N653" s="18"/>
      <c r="O653" s="18"/>
      <c r="P653" s="18"/>
      <c r="Q653" s="18"/>
      <c r="R653" s="18"/>
      <c r="S653" s="18"/>
      <c r="T653" s="19">
        <f t="shared" si="1693"/>
        <v>5550574.077947</v>
      </c>
      <c r="U653" s="18"/>
      <c r="V653" s="18"/>
      <c r="W653" s="18"/>
      <c r="X653" s="18">
        <f t="shared" si="1694"/>
        <v>5481869.3650479997</v>
      </c>
      <c r="Y653" s="18">
        <f t="shared" si="1695"/>
        <v>230767.91487899999</v>
      </c>
      <c r="Z653" s="18">
        <f t="shared" si="1687"/>
        <v>230767.91487899999</v>
      </c>
      <c r="AA653" s="18"/>
      <c r="AB653" s="18"/>
      <c r="AC653" s="18"/>
      <c r="AD653" s="18"/>
      <c r="AE653" s="18"/>
      <c r="AF653" s="18"/>
      <c r="AG653" s="18">
        <f>CTFREEZE21516RSG</f>
        <v>184555</v>
      </c>
      <c r="AH653" s="18">
        <f t="shared" si="1689"/>
        <v>184555</v>
      </c>
      <c r="AI653" s="18"/>
      <c r="AJ653" s="18"/>
      <c r="AK653" s="18">
        <f>VLOOKUP(A653,[2]CTF1516!$A$1:$C$235,3,FALSE)</f>
        <v>187719</v>
      </c>
      <c r="AL653" s="18">
        <f t="shared" ref="AL653" si="1698">AK653</f>
        <v>187719</v>
      </c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9">
        <f t="shared" si="1665"/>
        <v>6084911.2799269995</v>
      </c>
      <c r="AZ653" s="19">
        <f t="shared" si="1686"/>
        <v>11635485.357873999</v>
      </c>
      <c r="BA653" s="26">
        <f>VLOOKUP(A653,[7]Sheet1!$A$1:$P$742,16,FALSE)</f>
        <v>11635485.357874</v>
      </c>
      <c r="BB653" s="26" t="b">
        <f t="shared" si="1688"/>
        <v>1</v>
      </c>
      <c r="BC653" s="18"/>
      <c r="BD653" s="18"/>
      <c r="BE653" s="18">
        <f t="shared" si="1696"/>
        <v>5550574.077947</v>
      </c>
      <c r="BF653" s="18"/>
      <c r="BG653" s="18"/>
      <c r="BH653" s="18"/>
      <c r="BI653" s="18"/>
      <c r="BJ653" s="18">
        <f t="shared" si="1697"/>
        <v>6084911.2799269995</v>
      </c>
      <c r="BK653" s="18"/>
      <c r="BL653" s="18"/>
    </row>
    <row r="654" spans="1:64" s="20" customFormat="1" x14ac:dyDescent="0.25">
      <c r="A654" s="17" t="s">
        <v>1311</v>
      </c>
      <c r="B654" s="17" t="s">
        <v>1312</v>
      </c>
      <c r="C654" s="17" t="s">
        <v>1278</v>
      </c>
      <c r="D654" s="17" t="s">
        <v>1278</v>
      </c>
      <c r="E654" s="17"/>
      <c r="F654" s="40">
        <f>VLOOKUP(A654,[1]Sheet1!$A$6:$C$740,3,FALSE)</f>
        <v>17532897.578102998</v>
      </c>
      <c r="G654" s="17"/>
      <c r="H654" s="18"/>
      <c r="I654" s="18"/>
      <c r="J654" s="18">
        <f t="shared" si="1691"/>
        <v>8334634.7840630002</v>
      </c>
      <c r="K654" s="18">
        <f t="shared" si="1692"/>
        <v>259724.57743500001</v>
      </c>
      <c r="L654" s="18">
        <f t="shared" si="1670"/>
        <v>259724.57743500001</v>
      </c>
      <c r="M654" s="18"/>
      <c r="N654" s="18"/>
      <c r="O654" s="18"/>
      <c r="P654" s="18"/>
      <c r="Q654" s="18"/>
      <c r="R654" s="18"/>
      <c r="S654" s="18"/>
      <c r="T654" s="19">
        <f t="shared" si="1693"/>
        <v>8594359.3614980001</v>
      </c>
      <c r="U654" s="18"/>
      <c r="V654" s="18"/>
      <c r="W654" s="18"/>
      <c r="X654" s="18">
        <f t="shared" si="1694"/>
        <v>8481704.9958360009</v>
      </c>
      <c r="Y654" s="18">
        <f t="shared" si="1695"/>
        <v>360853.04045600002</v>
      </c>
      <c r="Z654" s="18">
        <f t="shared" si="1687"/>
        <v>360853.04045600002</v>
      </c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9">
        <f t="shared" si="1665"/>
        <v>8842558.0362920016</v>
      </c>
      <c r="AZ654" s="19">
        <f t="shared" si="1686"/>
        <v>17436917.39779</v>
      </c>
      <c r="BA654" s="26">
        <f>VLOOKUP(A654,[7]Sheet1!$A$1:$P$742,16,FALSE)</f>
        <v>17436917.397790998</v>
      </c>
      <c r="BB654" s="26" t="b">
        <f t="shared" si="1688"/>
        <v>1</v>
      </c>
      <c r="BC654" s="18"/>
      <c r="BD654" s="18"/>
      <c r="BE654" s="18">
        <f t="shared" si="1696"/>
        <v>8594359.3614980001</v>
      </c>
      <c r="BF654" s="18"/>
      <c r="BG654" s="18"/>
      <c r="BH654" s="18"/>
      <c r="BI654" s="18"/>
      <c r="BJ654" s="18">
        <f t="shared" si="1697"/>
        <v>8842558.0362920016</v>
      </c>
      <c r="BK654" s="18"/>
      <c r="BL654" s="18"/>
    </row>
    <row r="655" spans="1:64" s="20" customFormat="1" x14ac:dyDescent="0.25">
      <c r="A655" s="17" t="s">
        <v>1313</v>
      </c>
      <c r="B655" s="17" t="s">
        <v>1314</v>
      </c>
      <c r="C655" s="17" t="s">
        <v>1278</v>
      </c>
      <c r="D655" s="17" t="s">
        <v>1278</v>
      </c>
      <c r="E655" s="17"/>
      <c r="F655" s="40">
        <f>VLOOKUP(A655,[1]Sheet1!$A$6:$C$740,3,FALSE)</f>
        <v>28330341.400125001</v>
      </c>
      <c r="G655" s="17"/>
      <c r="H655" s="18"/>
      <c r="I655" s="18"/>
      <c r="J655" s="18">
        <f t="shared" si="1691"/>
        <v>14548083.761297001</v>
      </c>
      <c r="K655" s="18">
        <f t="shared" si="1692"/>
        <v>445072.84651</v>
      </c>
      <c r="L655" s="18">
        <f t="shared" si="1670"/>
        <v>445072.84651</v>
      </c>
      <c r="M655" s="18"/>
      <c r="N655" s="18"/>
      <c r="O655" s="18"/>
      <c r="P655" s="18"/>
      <c r="Q655" s="18"/>
      <c r="R655" s="18"/>
      <c r="S655" s="18"/>
      <c r="T655" s="19">
        <f t="shared" si="1693"/>
        <v>14993156.607807001</v>
      </c>
      <c r="U655" s="18"/>
      <c r="V655" s="18"/>
      <c r="W655" s="18"/>
      <c r="X655" s="18">
        <f t="shared" si="1694"/>
        <v>14813492.073841</v>
      </c>
      <c r="Y655" s="18">
        <f t="shared" si="1695"/>
        <v>618370.01131500001</v>
      </c>
      <c r="Z655" s="18">
        <f t="shared" si="1687"/>
        <v>618370.01131500001</v>
      </c>
      <c r="AA655" s="18"/>
      <c r="AB655" s="18"/>
      <c r="AC655" s="18"/>
      <c r="AD655" s="18"/>
      <c r="AE655" s="18"/>
      <c r="AF655" s="18"/>
      <c r="AG655" s="18">
        <f>CTFREEZE21516RSG</f>
        <v>871114</v>
      </c>
      <c r="AH655" s="18">
        <f t="shared" si="1689"/>
        <v>871114</v>
      </c>
      <c r="AI655" s="18"/>
      <c r="AJ655" s="18"/>
      <c r="AK655" s="18">
        <f>VLOOKUP(A655,[2]CTF1516!$A$1:$C$235,3,FALSE)</f>
        <v>443346</v>
      </c>
      <c r="AL655" s="18">
        <f t="shared" ref="AL655" si="1699">AK655</f>
        <v>443346</v>
      </c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9">
        <f t="shared" si="1665"/>
        <v>16746322.085155999</v>
      </c>
      <c r="AZ655" s="19">
        <f t="shared" si="1686"/>
        <v>31739478.692963</v>
      </c>
      <c r="BA655" s="26">
        <f>VLOOKUP(A655,[7]Sheet1!$A$1:$P$742,16,FALSE)</f>
        <v>31739478.692963</v>
      </c>
      <c r="BB655" s="26" t="b">
        <f t="shared" si="1688"/>
        <v>1</v>
      </c>
      <c r="BC655" s="18"/>
      <c r="BD655" s="18"/>
      <c r="BE655" s="18">
        <f t="shared" si="1696"/>
        <v>14993156.607807001</v>
      </c>
      <c r="BF655" s="18"/>
      <c r="BG655" s="18"/>
      <c r="BH655" s="18"/>
      <c r="BI655" s="18"/>
      <c r="BJ655" s="18">
        <f t="shared" si="1697"/>
        <v>16746322.085155999</v>
      </c>
      <c r="BK655" s="18"/>
      <c r="BL655" s="18"/>
    </row>
    <row r="656" spans="1:64" s="20" customFormat="1" x14ac:dyDescent="0.25">
      <c r="A656" s="17" t="s">
        <v>1315</v>
      </c>
      <c r="B656" s="17" t="s">
        <v>1316</v>
      </c>
      <c r="C656" s="17" t="s">
        <v>1278</v>
      </c>
      <c r="D656" s="17" t="s">
        <v>1278</v>
      </c>
      <c r="E656" s="17"/>
      <c r="F656" s="40">
        <f>VLOOKUP(A656,[1]Sheet1!$A$6:$C$740,3,FALSE)</f>
        <v>9790215.4853910003</v>
      </c>
      <c r="G656" s="17"/>
      <c r="H656" s="18"/>
      <c r="I656" s="18"/>
      <c r="J656" s="18">
        <f t="shared" si="1691"/>
        <v>4946887.8367659999</v>
      </c>
      <c r="K656" s="18">
        <f t="shared" si="1692"/>
        <v>215378.461583</v>
      </c>
      <c r="L656" s="18">
        <f t="shared" si="1670"/>
        <v>215378.461583</v>
      </c>
      <c r="M656" s="18"/>
      <c r="N656" s="18"/>
      <c r="O656" s="18"/>
      <c r="P656" s="18"/>
      <c r="Q656" s="18"/>
      <c r="R656" s="18"/>
      <c r="S656" s="18"/>
      <c r="T656" s="19">
        <f t="shared" si="1693"/>
        <v>5162266.2983489996</v>
      </c>
      <c r="U656" s="18"/>
      <c r="V656" s="18"/>
      <c r="W656" s="18"/>
      <c r="X656" s="18">
        <f t="shared" si="1694"/>
        <v>5025649.8833330004</v>
      </c>
      <c r="Y656" s="18">
        <f t="shared" si="1695"/>
        <v>299239.96211099997</v>
      </c>
      <c r="Z656" s="18">
        <f t="shared" si="1687"/>
        <v>299239.96211099997</v>
      </c>
      <c r="AA656" s="18"/>
      <c r="AB656" s="18"/>
      <c r="AC656" s="18"/>
      <c r="AD656" s="18"/>
      <c r="AE656" s="18"/>
      <c r="AF656" s="18">
        <f>RURAL1516RSG</f>
        <v>20881.235293999998</v>
      </c>
      <c r="AG656" s="18">
        <f>CTFREEZE21516RSG</f>
        <v>209645</v>
      </c>
      <c r="AH656" s="18">
        <f t="shared" si="1689"/>
        <v>209645</v>
      </c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9">
        <f t="shared" si="1665"/>
        <v>5534534.8454440003</v>
      </c>
      <c r="AZ656" s="19">
        <f t="shared" si="1686"/>
        <v>10696801.143793</v>
      </c>
      <c r="BA656" s="26">
        <f>VLOOKUP(A656,[7]Sheet1!$A$1:$P$742,16,FALSE)</f>
        <v>10696801.143793</v>
      </c>
      <c r="BB656" s="26" t="b">
        <f t="shared" si="1688"/>
        <v>1</v>
      </c>
      <c r="BC656" s="18"/>
      <c r="BD656" s="18"/>
      <c r="BE656" s="18">
        <f t="shared" si="1696"/>
        <v>5162266.2983489996</v>
      </c>
      <c r="BF656" s="18"/>
      <c r="BG656" s="18"/>
      <c r="BH656" s="18"/>
      <c r="BI656" s="18"/>
      <c r="BJ656" s="18">
        <f t="shared" si="1697"/>
        <v>5534534.8454440003</v>
      </c>
      <c r="BK656" s="18"/>
      <c r="BL656" s="18"/>
    </row>
    <row r="657" spans="1:64" s="20" customFormat="1" x14ac:dyDescent="0.25">
      <c r="A657" s="17" t="s">
        <v>1317</v>
      </c>
      <c r="B657" s="17" t="s">
        <v>1318</v>
      </c>
      <c r="C657" s="17" t="s">
        <v>1278</v>
      </c>
      <c r="D657" s="17" t="s">
        <v>1278</v>
      </c>
      <c r="E657" s="17"/>
      <c r="F657" s="40">
        <f>VLOOKUP(A657,[1]Sheet1!$A$6:$C$740,3,FALSE)</f>
        <v>26438265.645036001</v>
      </c>
      <c r="G657" s="17"/>
      <c r="H657" s="18"/>
      <c r="I657" s="18"/>
      <c r="J657" s="18">
        <f t="shared" si="1691"/>
        <v>13078249.533764999</v>
      </c>
      <c r="K657" s="18">
        <f t="shared" si="1692"/>
        <v>448126.46188900003</v>
      </c>
      <c r="L657" s="18">
        <f t="shared" si="1670"/>
        <v>448126.46188900003</v>
      </c>
      <c r="M657" s="18"/>
      <c r="N657" s="18"/>
      <c r="O657" s="18"/>
      <c r="P657" s="18"/>
      <c r="Q657" s="18"/>
      <c r="R657" s="18"/>
      <c r="S657" s="18"/>
      <c r="T657" s="19">
        <f t="shared" si="1693"/>
        <v>13526375.995654</v>
      </c>
      <c r="U657" s="18"/>
      <c r="V657" s="18"/>
      <c r="W657" s="18"/>
      <c r="X657" s="18">
        <f t="shared" si="1694"/>
        <v>13304269.658492999</v>
      </c>
      <c r="Y657" s="18">
        <f t="shared" si="1695"/>
        <v>622612.60708700004</v>
      </c>
      <c r="Z657" s="18">
        <f t="shared" si="1687"/>
        <v>622612.60708700004</v>
      </c>
      <c r="AA657" s="18"/>
      <c r="AB657" s="18"/>
      <c r="AC657" s="18"/>
      <c r="AD657" s="18"/>
      <c r="AE657" s="18"/>
      <c r="AF657" s="18"/>
      <c r="AG657" s="18">
        <f>CTFREEZE21516RSG</f>
        <v>434433</v>
      </c>
      <c r="AH657" s="18">
        <f t="shared" si="1689"/>
        <v>434433</v>
      </c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9">
        <f t="shared" si="1665"/>
        <v>14361315.265579998</v>
      </c>
      <c r="AZ657" s="19">
        <f t="shared" si="1686"/>
        <v>27887691.261234</v>
      </c>
      <c r="BA657" s="26">
        <f>VLOOKUP(A657,[7]Sheet1!$A$1:$P$742,16,FALSE)</f>
        <v>27887691.261234</v>
      </c>
      <c r="BB657" s="26" t="b">
        <f t="shared" si="1688"/>
        <v>1</v>
      </c>
      <c r="BC657" s="18"/>
      <c r="BD657" s="18"/>
      <c r="BE657" s="18">
        <f t="shared" si="1696"/>
        <v>13526375.995654</v>
      </c>
      <c r="BF657" s="18"/>
      <c r="BG657" s="18"/>
      <c r="BH657" s="18"/>
      <c r="BI657" s="18"/>
      <c r="BJ657" s="18">
        <f t="shared" si="1697"/>
        <v>14361315.265579998</v>
      </c>
      <c r="BK657" s="18"/>
      <c r="BL657" s="18"/>
    </row>
    <row r="658" spans="1:64" s="20" customFormat="1" x14ac:dyDescent="0.25">
      <c r="A658" s="17" t="s">
        <v>1319</v>
      </c>
      <c r="B658" s="17" t="s">
        <v>1320</v>
      </c>
      <c r="C658" s="17" t="s">
        <v>1278</v>
      </c>
      <c r="D658" s="17" t="s">
        <v>1278</v>
      </c>
      <c r="E658" s="17"/>
      <c r="F658" s="40">
        <f>VLOOKUP(A658,[1]Sheet1!$A$6:$C$740,3,FALSE)</f>
        <v>29177943.302630998</v>
      </c>
      <c r="G658" s="17"/>
      <c r="H658" s="18"/>
      <c r="I658" s="18"/>
      <c r="J658" s="18">
        <f t="shared" si="1691"/>
        <v>13923260.531703999</v>
      </c>
      <c r="K658" s="18">
        <f t="shared" si="1692"/>
        <v>309593.93099999998</v>
      </c>
      <c r="L658" s="18">
        <f t="shared" si="1670"/>
        <v>309593.93099999998</v>
      </c>
      <c r="M658" s="18"/>
      <c r="N658" s="18"/>
      <c r="O658" s="18"/>
      <c r="P658" s="18"/>
      <c r="Q658" s="18"/>
      <c r="R658" s="18"/>
      <c r="S658" s="18"/>
      <c r="T658" s="19">
        <f t="shared" si="1693"/>
        <v>14232854.462703999</v>
      </c>
      <c r="U658" s="18"/>
      <c r="V658" s="18"/>
      <c r="W658" s="18"/>
      <c r="X658" s="18">
        <f t="shared" si="1694"/>
        <v>14174843.172919</v>
      </c>
      <c r="Y658" s="18">
        <f t="shared" si="1695"/>
        <v>430139.92904100002</v>
      </c>
      <c r="Z658" s="18">
        <f t="shared" si="1687"/>
        <v>430139.92904100002</v>
      </c>
      <c r="AA658" s="18"/>
      <c r="AB658" s="18"/>
      <c r="AC658" s="18"/>
      <c r="AD658" s="18"/>
      <c r="AE658" s="18"/>
      <c r="AF658" s="18"/>
      <c r="AG658" s="18">
        <f>CTFREEZE21516RSG</f>
        <v>604418</v>
      </c>
      <c r="AH658" s="18">
        <f t="shared" si="1689"/>
        <v>604418</v>
      </c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9">
        <f t="shared" si="1665"/>
        <v>15209401.10196</v>
      </c>
      <c r="AZ658" s="19">
        <f t="shared" si="1686"/>
        <v>29442255.564663999</v>
      </c>
      <c r="BA658" s="26">
        <f>VLOOKUP(A658,[7]Sheet1!$A$1:$P$742,16,FALSE)</f>
        <v>29442255.564663999</v>
      </c>
      <c r="BB658" s="26" t="b">
        <f t="shared" si="1688"/>
        <v>1</v>
      </c>
      <c r="BC658" s="18"/>
      <c r="BD658" s="18"/>
      <c r="BE658" s="18">
        <f t="shared" si="1696"/>
        <v>14232854.462703999</v>
      </c>
      <c r="BF658" s="18"/>
      <c r="BG658" s="18"/>
      <c r="BH658" s="18"/>
      <c r="BI658" s="18"/>
      <c r="BJ658" s="18">
        <f t="shared" si="1697"/>
        <v>15209401.10196</v>
      </c>
      <c r="BK658" s="18"/>
      <c r="BL658" s="18"/>
    </row>
    <row r="659" spans="1:64" s="20" customFormat="1" x14ac:dyDescent="0.25">
      <c r="A659" s="17" t="s">
        <v>1321</v>
      </c>
      <c r="B659" s="17" t="s">
        <v>1322</v>
      </c>
      <c r="C659" s="17" t="s">
        <v>1278</v>
      </c>
      <c r="D659" s="17" t="s">
        <v>1278</v>
      </c>
      <c r="E659" s="17"/>
      <c r="F659" s="40">
        <f>VLOOKUP(A659,[1]Sheet1!$A$6:$C$740,3,FALSE)</f>
        <v>19460580.258482002</v>
      </c>
      <c r="G659" s="17"/>
      <c r="H659" s="18"/>
      <c r="I659" s="18"/>
      <c r="J659" s="18">
        <f t="shared" si="1691"/>
        <v>9603762.4485160001</v>
      </c>
      <c r="K659" s="18">
        <f t="shared" si="1692"/>
        <v>240659.09302299999</v>
      </c>
      <c r="L659" s="18">
        <f t="shared" si="1670"/>
        <v>240659.09302299999</v>
      </c>
      <c r="M659" s="18"/>
      <c r="N659" s="18"/>
      <c r="O659" s="18"/>
      <c r="P659" s="18"/>
      <c r="Q659" s="18"/>
      <c r="R659" s="18"/>
      <c r="S659" s="18"/>
      <c r="T659" s="19">
        <f t="shared" si="1693"/>
        <v>9844421.5415390003</v>
      </c>
      <c r="U659" s="18"/>
      <c r="V659" s="18"/>
      <c r="W659" s="18"/>
      <c r="X659" s="18">
        <f t="shared" si="1694"/>
        <v>9772121.7225250006</v>
      </c>
      <c r="Y659" s="18">
        <f t="shared" si="1695"/>
        <v>334364.06476600002</v>
      </c>
      <c r="Z659" s="18">
        <f t="shared" si="1687"/>
        <v>334364.06476600002</v>
      </c>
      <c r="AA659" s="18"/>
      <c r="AB659" s="18"/>
      <c r="AC659" s="18"/>
      <c r="AD659" s="18"/>
      <c r="AE659" s="18"/>
      <c r="AF659" s="18"/>
      <c r="AG659" s="18">
        <f>CTFREEZE21516RSG</f>
        <v>235811</v>
      </c>
      <c r="AH659" s="18">
        <f t="shared" si="1689"/>
        <v>235811</v>
      </c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9">
        <f t="shared" si="1665"/>
        <v>10342296.787291002</v>
      </c>
      <c r="AZ659" s="19">
        <f t="shared" si="1686"/>
        <v>20186718.328830004</v>
      </c>
      <c r="BA659" s="26">
        <f>VLOOKUP(A659,[7]Sheet1!$A$1:$P$742,16,FALSE)</f>
        <v>20186718.32883</v>
      </c>
      <c r="BB659" s="26" t="b">
        <f t="shared" si="1688"/>
        <v>1</v>
      </c>
      <c r="BC659" s="18"/>
      <c r="BD659" s="18"/>
      <c r="BE659" s="18">
        <f t="shared" si="1696"/>
        <v>9844421.5415390003</v>
      </c>
      <c r="BF659" s="18"/>
      <c r="BG659" s="18"/>
      <c r="BH659" s="18"/>
      <c r="BI659" s="18"/>
      <c r="BJ659" s="18">
        <f t="shared" si="1697"/>
        <v>10342296.787291002</v>
      </c>
      <c r="BK659" s="18"/>
      <c r="BL659" s="18"/>
    </row>
    <row r="660" spans="1:64" s="20" customFormat="1" x14ac:dyDescent="0.25">
      <c r="A660" s="17" t="s">
        <v>1323</v>
      </c>
      <c r="B660" s="17" t="s">
        <v>1324</v>
      </c>
      <c r="C660" s="17" t="s">
        <v>1278</v>
      </c>
      <c r="D660" s="17" t="s">
        <v>1278</v>
      </c>
      <c r="E660" s="17"/>
      <c r="F660" s="40">
        <f>VLOOKUP(A660,[1]Sheet1!$A$6:$C$740,3,FALSE)</f>
        <v>6474988.8158550002</v>
      </c>
      <c r="G660" s="17"/>
      <c r="H660" s="18"/>
      <c r="I660" s="18"/>
      <c r="J660" s="18">
        <f t="shared" si="1691"/>
        <v>3419768.1980340001</v>
      </c>
      <c r="K660" s="18">
        <f t="shared" si="1692"/>
        <v>139427.820867</v>
      </c>
      <c r="L660" s="18">
        <f t="shared" si="1670"/>
        <v>139427.820867</v>
      </c>
      <c r="M660" s="18"/>
      <c r="N660" s="18"/>
      <c r="O660" s="18"/>
      <c r="P660" s="18"/>
      <c r="Q660" s="18"/>
      <c r="R660" s="18"/>
      <c r="S660" s="18"/>
      <c r="T660" s="19">
        <f t="shared" si="1693"/>
        <v>3559196.0189010003</v>
      </c>
      <c r="U660" s="18"/>
      <c r="V660" s="18"/>
      <c r="W660" s="18"/>
      <c r="X660" s="18">
        <f t="shared" si="1694"/>
        <v>3476315.62427</v>
      </c>
      <c r="Y660" s="18">
        <f t="shared" si="1695"/>
        <v>193716.56537500001</v>
      </c>
      <c r="Z660" s="18">
        <f t="shared" si="1687"/>
        <v>193716.56537500001</v>
      </c>
      <c r="AA660" s="18"/>
      <c r="AB660" s="18"/>
      <c r="AC660" s="18"/>
      <c r="AD660" s="18"/>
      <c r="AE660" s="18"/>
      <c r="AF660" s="18">
        <f>RURAL1516RSG</f>
        <v>61201.294117999998</v>
      </c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9">
        <f t="shared" si="1665"/>
        <v>3670032.1896449998</v>
      </c>
      <c r="AZ660" s="19">
        <f t="shared" si="1686"/>
        <v>7229228.2085459996</v>
      </c>
      <c r="BA660" s="26">
        <f>VLOOKUP(A660,[7]Sheet1!$A$1:$P$742,16,FALSE)</f>
        <v>7229228.2085459996</v>
      </c>
      <c r="BB660" s="26" t="b">
        <f t="shared" si="1688"/>
        <v>1</v>
      </c>
      <c r="BC660" s="18"/>
      <c r="BD660" s="18"/>
      <c r="BE660" s="18">
        <f t="shared" si="1696"/>
        <v>3559196.0189010003</v>
      </c>
      <c r="BF660" s="18"/>
      <c r="BG660" s="18"/>
      <c r="BH660" s="18"/>
      <c r="BI660" s="18"/>
      <c r="BJ660" s="18">
        <f t="shared" si="1697"/>
        <v>3670032.1896449998</v>
      </c>
      <c r="BK660" s="18"/>
      <c r="BL660" s="18"/>
    </row>
    <row r="661" spans="1:64" s="34" customFormat="1" x14ac:dyDescent="0.25">
      <c r="A661" s="28" t="s">
        <v>1375</v>
      </c>
      <c r="B661" s="28" t="s">
        <v>1376</v>
      </c>
      <c r="C661" s="28" t="s">
        <v>1327</v>
      </c>
      <c r="D661" s="28"/>
      <c r="E661" s="28"/>
      <c r="F661" s="39">
        <f>VLOOKUP(A661,[1]Sheet1!$A$6:$C$740,3,FALSE)</f>
        <v>1966582218.00722</v>
      </c>
      <c r="G661" s="28"/>
      <c r="H661" s="32"/>
      <c r="I661" s="32"/>
      <c r="J661" s="32"/>
      <c r="K661" s="32"/>
      <c r="L661" s="32">
        <f>K663*0.707</f>
        <v>6858562.2956497697</v>
      </c>
      <c r="M661" s="32"/>
      <c r="N661" s="32"/>
      <c r="O661" s="32"/>
      <c r="P661" s="32"/>
      <c r="Q661" s="32"/>
      <c r="R661" s="32"/>
      <c r="S661" s="32"/>
      <c r="T661" s="33">
        <f t="shared" si="1693"/>
        <v>6858562.2956497697</v>
      </c>
      <c r="U661" s="32"/>
      <c r="V661" s="32"/>
      <c r="W661" s="32"/>
      <c r="X661" s="32"/>
      <c r="Y661" s="32"/>
      <c r="Z661" s="32">
        <f>Y663*0.707</f>
        <v>9529067.6068612281</v>
      </c>
      <c r="AA661" s="32"/>
      <c r="AB661" s="32"/>
      <c r="AC661" s="32"/>
      <c r="AD661" s="32"/>
      <c r="AE661" s="32"/>
      <c r="AF661" s="32"/>
      <c r="AG661" s="32"/>
      <c r="AH661" s="32">
        <f>AG663*0.707</f>
        <v>13375805.820999999</v>
      </c>
      <c r="AI661" s="32"/>
      <c r="AJ661" s="32"/>
      <c r="AK661" s="32"/>
      <c r="AL661" s="32">
        <f>AK663*0.707</f>
        <v>6738231.7659999998</v>
      </c>
      <c r="AM661" s="32"/>
      <c r="AN661" s="32"/>
      <c r="AO661" s="32"/>
      <c r="AP661" s="32"/>
      <c r="AQ661" s="32"/>
      <c r="AR661" s="32"/>
      <c r="AS661" s="32"/>
      <c r="AT661" s="32"/>
      <c r="AU661" s="32"/>
      <c r="AV661" s="32"/>
      <c r="AW661" s="32"/>
      <c r="AX661" s="32"/>
      <c r="AY661" s="33">
        <f t="shared" si="1665"/>
        <v>29643105.193861227</v>
      </c>
      <c r="AZ661" s="33">
        <f t="shared" si="1686"/>
        <v>36501667.489510998</v>
      </c>
      <c r="BA661" s="26">
        <f>VLOOKUP(A661,[7]Sheet1!$A$1:$P$742,16,FALSE)</f>
        <v>36501667.489511997</v>
      </c>
      <c r="BB661" s="26" t="b">
        <f t="shared" si="1688"/>
        <v>1</v>
      </c>
      <c r="BC661" s="32"/>
      <c r="BD661" s="32"/>
      <c r="BE661" s="32"/>
      <c r="BF661" s="32"/>
      <c r="BG661" s="32">
        <f>L661</f>
        <v>6858562.2956497697</v>
      </c>
      <c r="BH661" s="32"/>
      <c r="BI661" s="32"/>
      <c r="BJ661" s="32"/>
      <c r="BK661" s="32"/>
      <c r="BL661" s="32">
        <f>Z661+AH661+AL661</f>
        <v>29643105.193861227</v>
      </c>
    </row>
    <row r="662" spans="1:64" s="20" customFormat="1" x14ac:dyDescent="0.25">
      <c r="A662" s="17" t="s">
        <v>1325</v>
      </c>
      <c r="B662" s="17" t="s">
        <v>1326</v>
      </c>
      <c r="C662" s="17" t="s">
        <v>1327</v>
      </c>
      <c r="D662" s="17"/>
      <c r="E662" s="17"/>
      <c r="F662" s="40">
        <f>VLOOKUP(A662,[1]Sheet1!$A$6:$C$740,3,FALSE)</f>
        <v>247753914.47701499</v>
      </c>
      <c r="G662" s="17"/>
      <c r="H662" s="18"/>
      <c r="I662" s="18"/>
      <c r="J662" s="18">
        <f>FIREFUND1516BL</f>
        <v>117541166.272118</v>
      </c>
      <c r="K662" s="18"/>
      <c r="L662" s="18">
        <f>K663*0.173</f>
        <v>1678262.0610288687</v>
      </c>
      <c r="M662" s="18"/>
      <c r="N662" s="18"/>
      <c r="O662" s="18"/>
      <c r="P662" s="18"/>
      <c r="Q662" s="18"/>
      <c r="R662" s="18"/>
      <c r="S662" s="18"/>
      <c r="T662" s="19">
        <f t="shared" si="1693"/>
        <v>119219428.33314687</v>
      </c>
      <c r="U662" s="18"/>
      <c r="V662" s="18"/>
      <c r="W662" s="18"/>
      <c r="X662" s="18">
        <f>FIREFUND1516RSG</f>
        <v>119716841.046597</v>
      </c>
      <c r="Y662" s="18"/>
      <c r="Z662" s="18">
        <f>Y663*0.173</f>
        <v>2331723.7567001311</v>
      </c>
      <c r="AA662" s="18"/>
      <c r="AB662" s="18"/>
      <c r="AC662" s="18"/>
      <c r="AD662" s="18"/>
      <c r="AE662" s="18"/>
      <c r="AF662" s="18"/>
      <c r="AG662" s="18"/>
      <c r="AH662" s="18">
        <f>AG663*0.173</f>
        <v>3273004.8189999997</v>
      </c>
      <c r="AI662" s="18"/>
      <c r="AJ662" s="18"/>
      <c r="AK662" s="18"/>
      <c r="AL662" s="18">
        <f>AK663*0.173</f>
        <v>1648817.6739999999</v>
      </c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9">
        <f t="shared" si="1665"/>
        <v>126970387.29629713</v>
      </c>
      <c r="AZ662" s="19">
        <f t="shared" si="1686"/>
        <v>246189815.629444</v>
      </c>
      <c r="BA662" s="26">
        <f>VLOOKUP(A662,[7]Sheet1!$A$1:$P$742,16,FALSE)</f>
        <v>246189815.629444</v>
      </c>
      <c r="BB662" s="26" t="b">
        <f t="shared" si="1688"/>
        <v>1</v>
      </c>
      <c r="BC662" s="18"/>
      <c r="BD662" s="18"/>
      <c r="BE662" s="18">
        <f>J662+L662</f>
        <v>119219428.33314687</v>
      </c>
      <c r="BF662" s="18"/>
      <c r="BG662" s="18"/>
      <c r="BH662" s="18"/>
      <c r="BI662" s="18"/>
      <c r="BJ662" s="18">
        <f>X662+Z662+AH662+AL662</f>
        <v>126970387.29629713</v>
      </c>
      <c r="BK662" s="18"/>
      <c r="BL662" s="18"/>
    </row>
    <row r="663" spans="1:64" s="25" customFormat="1" x14ac:dyDescent="0.25">
      <c r="A663" s="22" t="s">
        <v>1328</v>
      </c>
      <c r="B663" s="22" t="s">
        <v>1329</v>
      </c>
      <c r="C663" s="22" t="s">
        <v>1327</v>
      </c>
      <c r="D663" s="22" t="s">
        <v>1327</v>
      </c>
      <c r="E663" s="22"/>
      <c r="F663" s="42"/>
      <c r="G663" s="22"/>
      <c r="H663" s="23"/>
      <c r="I663" s="23"/>
      <c r="J663" s="23"/>
      <c r="K663" s="23">
        <f>CTFREEZE11516BL</f>
        <v>9700936.7689529993</v>
      </c>
      <c r="L663" s="23">
        <f>K663*0.12</f>
        <v>1164112.41227436</v>
      </c>
      <c r="M663" s="23"/>
      <c r="N663" s="23">
        <f>GLAGEN1516BL</f>
        <v>18972925.457451001</v>
      </c>
      <c r="O663" s="23">
        <f>TFL1516BL</f>
        <v>788000000</v>
      </c>
      <c r="P663" s="23">
        <f>BSOG1516BL</f>
        <v>46051948.051948003</v>
      </c>
      <c r="Q663" s="23"/>
      <c r="R663" s="23"/>
      <c r="S663" s="23"/>
      <c r="T663" s="24">
        <f t="shared" si="1693"/>
        <v>854188985.9216733</v>
      </c>
      <c r="U663" s="23"/>
      <c r="V663" s="23"/>
      <c r="W663" s="23"/>
      <c r="X663" s="23"/>
      <c r="Y663" s="23">
        <f>CTFREEZE11516RSG</f>
        <v>13478172.004047001</v>
      </c>
      <c r="Z663" s="23">
        <f>Y663*0.12</f>
        <v>1617380.6404856401</v>
      </c>
      <c r="AA663" s="23"/>
      <c r="AB663" s="23">
        <f>GLAGEN1516RSG</f>
        <v>21580834</v>
      </c>
      <c r="AC663" s="23"/>
      <c r="AD663" s="23"/>
      <c r="AE663" s="23"/>
      <c r="AF663" s="23"/>
      <c r="AG663" s="23">
        <f>CTFREEZE21516RSG</f>
        <v>18919103</v>
      </c>
      <c r="AH663" s="23">
        <f>AG663*0.12</f>
        <v>2270292.36</v>
      </c>
      <c r="AI663" s="23"/>
      <c r="AJ663" s="23"/>
      <c r="AK663" s="23">
        <v>9530738</v>
      </c>
      <c r="AL663" s="23">
        <f>AK663*0.12</f>
        <v>1143688.56</v>
      </c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4">
        <f t="shared" si="1665"/>
        <v>26612195.560485639</v>
      </c>
      <c r="AZ663" s="24">
        <f t="shared" si="1686"/>
        <v>880801181.4821589</v>
      </c>
      <c r="BA663" s="26">
        <f>VLOOKUP(A663,[7]Sheet1!$A$1:$P$742,16,FALSE)</f>
        <v>880801181.48215902</v>
      </c>
      <c r="BB663" s="26" t="b">
        <f t="shared" si="1688"/>
        <v>1</v>
      </c>
      <c r="BC663" s="23"/>
      <c r="BD663" s="23"/>
      <c r="BE663" s="23"/>
      <c r="BF663" s="23">
        <f>L663+N663+O663+P663</f>
        <v>854188985.9216733</v>
      </c>
      <c r="BG663" s="23"/>
      <c r="BH663" s="23"/>
      <c r="BI663" s="23"/>
      <c r="BJ663" s="23"/>
      <c r="BK663" s="23">
        <f>Z663+AB663+AH663+AL663</f>
        <v>26612195.560485639</v>
      </c>
      <c r="BL663" s="23"/>
    </row>
    <row r="664" spans="1:64" x14ac:dyDescent="0.25">
      <c r="A664" s="1"/>
      <c r="B664" s="1"/>
      <c r="C664" s="21"/>
      <c r="D664" s="21"/>
      <c r="E664" s="21"/>
      <c r="F664" s="41"/>
      <c r="G664" s="21"/>
    </row>
    <row r="665" spans="1:64" x14ac:dyDescent="0.25">
      <c r="A665" s="1" t="s">
        <v>1330</v>
      </c>
      <c r="B665" s="21" t="s">
        <v>1331</v>
      </c>
      <c r="C665" s="21" t="s">
        <v>223</v>
      </c>
      <c r="D665" s="21"/>
      <c r="E665" s="21"/>
      <c r="F665" s="5">
        <f>SUMIF($C$3:$C$663,$C665,F$3:F$663)</f>
        <v>1820015370.4613159</v>
      </c>
      <c r="G665" s="21"/>
      <c r="H665" s="5">
        <f t="shared" ref="H665:L666" si="1700">SUMIF($C$3:$C$663,$C665,H$3:H$663)</f>
        <v>620590438.64003396</v>
      </c>
      <c r="I665" s="5">
        <f t="shared" si="1700"/>
        <v>271232135.57042205</v>
      </c>
      <c r="J665" s="5">
        <f t="shared" si="1700"/>
        <v>0</v>
      </c>
      <c r="K665" s="5">
        <f t="shared" si="1700"/>
        <v>9771134.6423509996</v>
      </c>
      <c r="L665" s="5">
        <f t="shared" si="1700"/>
        <v>9771134.6423509996</v>
      </c>
      <c r="M665" s="5">
        <f>SUMIF($C$3:$C$663,$C665,M$3:M$663)</f>
        <v>56346298.592076994</v>
      </c>
      <c r="N665" s="5">
        <f t="shared" ref="N665:P666" si="1701">SUMIF($C$3:$C$663,$C665,N$3:N$663)</f>
        <v>0</v>
      </c>
      <c r="O665" s="5">
        <f t="shared" si="1701"/>
        <v>0</v>
      </c>
      <c r="P665" s="5">
        <f t="shared" si="1701"/>
        <v>0</v>
      </c>
      <c r="Q665" s="5">
        <f>SUMIF($C$3:$C$663,$C665,Q$3:Q$663)</f>
        <v>9909233.84791</v>
      </c>
      <c r="R665" s="5">
        <f t="shared" ref="R665:V666" si="1702">SUMIF($C$3:$C$663,$C665,R$3:R$663)</f>
        <v>781230.78243599995</v>
      </c>
      <c r="S665" s="5">
        <f t="shared" si="1702"/>
        <v>30557460.197482001</v>
      </c>
      <c r="T665" s="6">
        <f t="shared" si="1702"/>
        <v>999187932.27271187</v>
      </c>
      <c r="U665" s="5">
        <f t="shared" si="1702"/>
        <v>11987098.452321</v>
      </c>
      <c r="V665" s="5">
        <f t="shared" si="1702"/>
        <v>493703660.01086712</v>
      </c>
      <c r="W665" s="5">
        <f t="shared" ref="W665:Z666" si="1703">SUMIF($C$3:$C$663,$C665,W$3:W$663)</f>
        <v>196867406.32886699</v>
      </c>
      <c r="X665" s="5">
        <f t="shared" si="1703"/>
        <v>0</v>
      </c>
      <c r="Y665" s="5">
        <f t="shared" si="1703"/>
        <v>13575702.689434001</v>
      </c>
      <c r="Z665" s="5">
        <f t="shared" si="1703"/>
        <v>13575702.689434001</v>
      </c>
      <c r="AA665" s="5">
        <f>SUMIF($C$3:$C$663,$C665,AA$3:AA$663)</f>
        <v>57719304.513342008</v>
      </c>
      <c r="AB665" s="5">
        <f t="shared" ref="AB665:AB666" si="1704">SUMIF($C$3:$C$663,$C665,AB$3:AB$663)</f>
        <v>0</v>
      </c>
      <c r="AC665" s="5">
        <f>SUMIF($C$3:$C$663,$C665,AC$3:AC$663)</f>
        <v>13517137.119348001</v>
      </c>
      <c r="AD665" s="5">
        <f t="shared" ref="AD665:AT666" si="1705">SUMIF($C$3:$C$663,$C665,AD$3:AD$663)</f>
        <v>1065673.0484859999</v>
      </c>
      <c r="AE665" s="5">
        <f t="shared" si="1705"/>
        <v>43485205.748093009</v>
      </c>
      <c r="AF665" s="5">
        <f t="shared" si="1705"/>
        <v>0</v>
      </c>
      <c r="AG665" s="5">
        <f t="shared" si="1705"/>
        <v>18140398</v>
      </c>
      <c r="AH665" s="5">
        <f t="shared" si="1705"/>
        <v>18140398</v>
      </c>
      <c r="AI665" s="5">
        <f t="shared" si="1705"/>
        <v>0</v>
      </c>
      <c r="AJ665" s="5">
        <f t="shared" si="1705"/>
        <v>-361592</v>
      </c>
      <c r="AK665" s="5">
        <f>SUMIF($D$3:$D$663,$C665,AK$3:AK$663)</f>
        <v>7096083</v>
      </c>
      <c r="AL665" s="5">
        <f t="shared" si="1705"/>
        <v>7096082.9999999944</v>
      </c>
      <c r="AM665" s="5">
        <f>SUMIF($D$3:$D$663,$C665,AM$3:AM$663)</f>
        <v>585398</v>
      </c>
      <c r="AN665" s="5">
        <f t="shared" si="1705"/>
        <v>585398</v>
      </c>
      <c r="AO665" s="5">
        <f>SUMIF($D$3:$D$663,$C665,AO$3:AO$663)</f>
        <v>11993050</v>
      </c>
      <c r="AP665" s="5">
        <f t="shared" si="1705"/>
        <v>11993050</v>
      </c>
      <c r="AQ665" s="5">
        <f>SUMIF($D$3:$D$663,$C665,AQ$3:AQ$663)</f>
        <v>4226739</v>
      </c>
      <c r="AR665" s="5">
        <f t="shared" si="1705"/>
        <v>4226739</v>
      </c>
      <c r="AS665" s="5">
        <f>SUMIF($D$3:$D$663,$C665,AS$3:AS$663)</f>
        <v>1058525</v>
      </c>
      <c r="AT665" s="5">
        <f t="shared" si="1705"/>
        <v>1058525</v>
      </c>
      <c r="AU665" s="5">
        <f>SUMIF($D$3:$D$663,$C665,AU$3:AU$663)</f>
        <v>147720.76696599997</v>
      </c>
      <c r="AV665" s="5">
        <f t="shared" ref="AV665:AV666" si="1706">SUMIF($C$3:$C$663,$C665,AV$3:AV$663)</f>
        <v>147720.76696599997</v>
      </c>
      <c r="AW665" s="5">
        <f>SUMIF($D$3:$D$663,$C665,AW$3:AW$663)</f>
        <v>9011.989999999998</v>
      </c>
      <c r="AX665" s="5">
        <f t="shared" ref="AX665:AX666" si="1707">SUMIF($C$3:$C$663,$C665,AX$3:AX$663)</f>
        <v>9011.989999999998</v>
      </c>
      <c r="AY665" s="6">
        <f t="shared" ref="AY665:AY666" si="1708">SUMIF($C$3:$C$663,$C665,AY$3:AY$663)</f>
        <v>874816521.66772413</v>
      </c>
      <c r="AZ665" s="6">
        <f t="shared" ref="AZ665:AZ666" si="1709">SUMIF($C$3:$C$663,$C665,AZ$3:AZ$663)</f>
        <v>1874004453.9404364</v>
      </c>
      <c r="BA665" s="26">
        <f>VLOOKUP(A665,[7]Sheet1!$A$1:$P$742,16,FALSE)</f>
        <v>1874768011.1022601</v>
      </c>
      <c r="BB665" s="26" t="b">
        <f t="shared" si="1688"/>
        <v>0</v>
      </c>
      <c r="BC665" s="5">
        <f t="shared" ref="BC665:BL666" si="1710">SUMIF($C$3:$C$663,$C665,BC$3:BC$663)</f>
        <v>715191454.18157184</v>
      </c>
      <c r="BD665" s="5">
        <f t="shared" si="1710"/>
        <v>283966289.91351748</v>
      </c>
      <c r="BE665" s="5">
        <f t="shared" si="1710"/>
        <v>0</v>
      </c>
      <c r="BF665" s="5">
        <f t="shared" si="1710"/>
        <v>0</v>
      </c>
      <c r="BG665" s="5">
        <f t="shared" si="1710"/>
        <v>30188.177622719002</v>
      </c>
      <c r="BH665" s="5">
        <f t="shared" si="1710"/>
        <v>652475945.16735625</v>
      </c>
      <c r="BI665" s="5">
        <f t="shared" si="1710"/>
        <v>222207063.37678495</v>
      </c>
      <c r="BJ665" s="5">
        <f t="shared" si="1710"/>
        <v>0</v>
      </c>
      <c r="BK665" s="5">
        <f t="shared" si="1710"/>
        <v>0</v>
      </c>
      <c r="BL665" s="5">
        <f t="shared" si="1710"/>
        <v>133513.12358290906</v>
      </c>
    </row>
    <row r="666" spans="1:64" x14ac:dyDescent="0.25">
      <c r="A666" s="1" t="s">
        <v>1332</v>
      </c>
      <c r="B666" s="21" t="s">
        <v>1333</v>
      </c>
      <c r="C666" s="21" t="s">
        <v>302</v>
      </c>
      <c r="D666" s="21"/>
      <c r="E666" s="21"/>
      <c r="F666" s="5">
        <f>SUMIF($C$3:$C$663,$C666,F$3:F$663)</f>
        <v>1854904537.7526689</v>
      </c>
      <c r="G666" s="21"/>
      <c r="H666" s="5">
        <f t="shared" si="1700"/>
        <v>624647349.39131987</v>
      </c>
      <c r="I666" s="5">
        <f t="shared" si="1700"/>
        <v>215921727.35223299</v>
      </c>
      <c r="J666" s="5">
        <f t="shared" si="1700"/>
        <v>0</v>
      </c>
      <c r="K666" s="5">
        <f t="shared" si="1700"/>
        <v>21551670.647557005</v>
      </c>
      <c r="L666" s="5">
        <f t="shared" si="1700"/>
        <v>21551670.647557005</v>
      </c>
      <c r="M666" s="5">
        <f>SUMIF($C$3:$C$663,$C666,M$3:M$663)</f>
        <v>77105743.336013004</v>
      </c>
      <c r="N666" s="5">
        <f t="shared" si="1701"/>
        <v>0</v>
      </c>
      <c r="O666" s="5">
        <f t="shared" si="1701"/>
        <v>0</v>
      </c>
      <c r="P666" s="5">
        <f t="shared" si="1701"/>
        <v>0</v>
      </c>
      <c r="Q666" s="5">
        <f>SUMIF($C$3:$C$663,$C666,Q$3:Q$663)</f>
        <v>4958269.0595719991</v>
      </c>
      <c r="R666" s="5">
        <f t="shared" si="1702"/>
        <v>1082898.2634030001</v>
      </c>
      <c r="S666" s="5">
        <f t="shared" si="1702"/>
        <v>62206352.760020003</v>
      </c>
      <c r="T666" s="6">
        <f t="shared" si="1702"/>
        <v>1007474010.8101181</v>
      </c>
      <c r="U666" s="5">
        <f t="shared" si="1702"/>
        <v>12438935.053712999</v>
      </c>
      <c r="V666" s="5">
        <f t="shared" si="1702"/>
        <v>496557614.39028299</v>
      </c>
      <c r="W666" s="5">
        <f t="shared" si="1703"/>
        <v>156721659.63846898</v>
      </c>
      <c r="X666" s="5">
        <f t="shared" si="1703"/>
        <v>0</v>
      </c>
      <c r="Y666" s="5">
        <f t="shared" si="1703"/>
        <v>29943203.515359003</v>
      </c>
      <c r="Z666" s="5">
        <f t="shared" si="1703"/>
        <v>29943203.515359003</v>
      </c>
      <c r="AA666" s="5">
        <f>SUMIF($C$3:$C$663,$C666,AA$3:AA$663)</f>
        <v>78984600.418185025</v>
      </c>
      <c r="AB666" s="5">
        <f t="shared" si="1704"/>
        <v>0</v>
      </c>
      <c r="AC666" s="5">
        <f>SUMIF($C$3:$C$663,$C666,AC$3:AC$663)</f>
        <v>6763550.4198940005</v>
      </c>
      <c r="AD666" s="5">
        <f t="shared" si="1705"/>
        <v>1477176.168047</v>
      </c>
      <c r="AE666" s="5">
        <f t="shared" si="1705"/>
        <v>88523589.039331988</v>
      </c>
      <c r="AF666" s="5">
        <f t="shared" si="1705"/>
        <v>0</v>
      </c>
      <c r="AG666" s="5">
        <f t="shared" si="1705"/>
        <v>37754830</v>
      </c>
      <c r="AH666" s="5">
        <f t="shared" si="1705"/>
        <v>37754830</v>
      </c>
      <c r="AI666" s="5">
        <f t="shared" si="1705"/>
        <v>0</v>
      </c>
      <c r="AJ666" s="5">
        <f t="shared" si="1705"/>
        <v>-884318</v>
      </c>
      <c r="AK666" s="5">
        <f t="shared" ref="AK666:AK678" si="1711">SUMIF($D$3:$D$663,$C666,AK$3:AK$663)</f>
        <v>15787635</v>
      </c>
      <c r="AL666" s="5">
        <f t="shared" si="1705"/>
        <v>15787634.999999987</v>
      </c>
      <c r="AM666" s="5">
        <f t="shared" ref="AM666:AM678" si="1712">SUMIF($D$3:$D$663,$C666,AM$3:AM$663)</f>
        <v>0</v>
      </c>
      <c r="AN666" s="5">
        <f t="shared" si="1705"/>
        <v>0</v>
      </c>
      <c r="AO666" s="5">
        <f t="shared" ref="AO666:AQ678" si="1713">SUMIF($D$3:$D$663,$C666,AO$3:AO$663)</f>
        <v>16448171</v>
      </c>
      <c r="AP666" s="5">
        <f t="shared" si="1705"/>
        <v>16448171</v>
      </c>
      <c r="AQ666" s="5">
        <f t="shared" si="1713"/>
        <v>10232668</v>
      </c>
      <c r="AR666" s="5">
        <f t="shared" si="1705"/>
        <v>10232668</v>
      </c>
      <c r="AS666" s="5">
        <f t="shared" ref="AS666:AS678" si="1714">SUMIF($D$3:$D$663,$C666,AS$3:AS$663)</f>
        <v>959458</v>
      </c>
      <c r="AT666" s="5">
        <f t="shared" si="1705"/>
        <v>959458</v>
      </c>
      <c r="AU666" s="5">
        <f t="shared" ref="AU666:AU678" si="1715">SUMIF($D$3:$D$663,$C666,AU$3:AU$663)</f>
        <v>198499.78062899996</v>
      </c>
      <c r="AV666" s="5">
        <f t="shared" si="1706"/>
        <v>198499.78062899996</v>
      </c>
      <c r="AW666" s="5">
        <f t="shared" ref="AW666:AW678" si="1716">SUMIF($D$3:$D$663,$C666,AW$3:AW$663)</f>
        <v>13864.599999999995</v>
      </c>
      <c r="AX666" s="5">
        <f t="shared" si="1707"/>
        <v>13864.599999999995</v>
      </c>
      <c r="AY666" s="6">
        <f t="shared" si="1708"/>
        <v>951921137.023911</v>
      </c>
      <c r="AZ666" s="6">
        <f t="shared" si="1709"/>
        <v>1959395147.8340292</v>
      </c>
      <c r="BA666" s="26">
        <f>VLOOKUP(A666,[7]Sheet1!$A$1:$P$742,16,FALSE)</f>
        <v>1960774925.56339</v>
      </c>
      <c r="BB666" s="26" t="b">
        <f t="shared" si="1688"/>
        <v>0</v>
      </c>
      <c r="BC666" s="5">
        <f t="shared" si="1710"/>
        <v>780721925.39257133</v>
      </c>
      <c r="BD666" s="5">
        <f t="shared" si="1710"/>
        <v>226752085.41754699</v>
      </c>
      <c r="BE666" s="5">
        <f t="shared" si="1710"/>
        <v>0</v>
      </c>
      <c r="BF666" s="5">
        <f t="shared" si="1710"/>
        <v>0</v>
      </c>
      <c r="BG666" s="5">
        <f t="shared" si="1710"/>
        <v>0</v>
      </c>
      <c r="BH666" s="5">
        <f t="shared" si="1710"/>
        <v>764307006.41209781</v>
      </c>
      <c r="BI666" s="5">
        <f t="shared" si="1710"/>
        <v>187614130.61181331</v>
      </c>
      <c r="BJ666" s="5">
        <f t="shared" si="1710"/>
        <v>0</v>
      </c>
      <c r="BK666" s="5">
        <f t="shared" si="1710"/>
        <v>0</v>
      </c>
      <c r="BL666" s="5">
        <f t="shared" si="1710"/>
        <v>0</v>
      </c>
    </row>
    <row r="667" spans="1:64" x14ac:dyDescent="0.25">
      <c r="A667" s="1" t="s">
        <v>1334</v>
      </c>
      <c r="B667" s="21" t="s">
        <v>1335</v>
      </c>
      <c r="C667" s="21"/>
      <c r="D667" s="21"/>
      <c r="E667" s="21"/>
      <c r="F667" s="5">
        <f t="shared" ref="F667" si="1717">F665+F666</f>
        <v>3674919908.2139845</v>
      </c>
      <c r="G667" s="21"/>
      <c r="H667" s="5">
        <f t="shared" ref="H667:L667" si="1718">H665+H666</f>
        <v>1245237788.031354</v>
      </c>
      <c r="I667" s="5">
        <f t="shared" si="1718"/>
        <v>487153862.92265505</v>
      </c>
      <c r="J667" s="5">
        <f t="shared" si="1718"/>
        <v>0</v>
      </c>
      <c r="K667" s="5">
        <f t="shared" si="1718"/>
        <v>31322805.289908007</v>
      </c>
      <c r="L667" s="5">
        <f t="shared" si="1718"/>
        <v>31322805.289908007</v>
      </c>
      <c r="M667" s="5">
        <f t="shared" ref="M667" si="1719">M665+M666</f>
        <v>133452041.92809001</v>
      </c>
      <c r="N667" s="5">
        <f t="shared" ref="N667" si="1720">N665+N666</f>
        <v>0</v>
      </c>
      <c r="O667" s="5">
        <f t="shared" ref="O667" si="1721">O665+O666</f>
        <v>0</v>
      </c>
      <c r="P667" s="5">
        <f t="shared" ref="P667:Q667" si="1722">P665+P666</f>
        <v>0</v>
      </c>
      <c r="Q667" s="5">
        <f t="shared" si="1722"/>
        <v>14867502.907481998</v>
      </c>
      <c r="R667" s="5">
        <f t="shared" ref="R667" si="1723">R665+R666</f>
        <v>1864129.045839</v>
      </c>
      <c r="S667" s="5">
        <f t="shared" ref="S667:T667" si="1724">S665+S666</f>
        <v>92763812.957502007</v>
      </c>
      <c r="T667" s="6">
        <f t="shared" si="1724"/>
        <v>2006661943.08283</v>
      </c>
      <c r="U667" s="5">
        <f t="shared" ref="U667" si="1725">U665+U666</f>
        <v>24426033.506034002</v>
      </c>
      <c r="V667" s="5">
        <f t="shared" ref="V667:Z667" si="1726">V665+V666</f>
        <v>990261274.40115011</v>
      </c>
      <c r="W667" s="5">
        <f t="shared" si="1726"/>
        <v>353589065.96733594</v>
      </c>
      <c r="X667" s="5">
        <f t="shared" si="1726"/>
        <v>0</v>
      </c>
      <c r="Y667" s="5">
        <f t="shared" si="1726"/>
        <v>43518906.204793006</v>
      </c>
      <c r="Z667" s="5">
        <f t="shared" si="1726"/>
        <v>43518906.204793006</v>
      </c>
      <c r="AA667" s="5">
        <f t="shared" ref="AA667" si="1727">AA665+AA666</f>
        <v>136703904.93152702</v>
      </c>
      <c r="AB667" s="5">
        <f t="shared" ref="AB667" si="1728">AB665+AB666</f>
        <v>0</v>
      </c>
      <c r="AC667" s="5">
        <f t="shared" ref="AC667" si="1729">AC665+AC666</f>
        <v>20280687.539241999</v>
      </c>
      <c r="AD667" s="5">
        <f t="shared" ref="AD667" si="1730">AD665+AD666</f>
        <v>2542849.2165329996</v>
      </c>
      <c r="AE667" s="5">
        <f t="shared" ref="AE667" si="1731">AE665+AE666</f>
        <v>132008794.787425</v>
      </c>
      <c r="AF667" s="5">
        <f t="shared" ref="AF667" si="1732">AF665+AF666</f>
        <v>0</v>
      </c>
      <c r="AG667" s="5">
        <f t="shared" ref="AG667:AH667" si="1733">AG665+AG666</f>
        <v>55895228</v>
      </c>
      <c r="AH667" s="5">
        <f t="shared" si="1733"/>
        <v>55895228</v>
      </c>
      <c r="AI667" s="5">
        <f t="shared" ref="AI667" si="1734">AI665+AI666</f>
        <v>0</v>
      </c>
      <c r="AJ667" s="5">
        <f t="shared" ref="AJ667" si="1735">AJ665+AJ666</f>
        <v>-1245910</v>
      </c>
      <c r="AK667" s="5">
        <f>AK665+AK666</f>
        <v>22883718</v>
      </c>
      <c r="AL667" s="5">
        <f t="shared" ref="AL667" si="1736">AL665+AL666</f>
        <v>22883717.999999981</v>
      </c>
      <c r="AM667" s="5">
        <f>AM665+AM666</f>
        <v>585398</v>
      </c>
      <c r="AN667" s="5">
        <f t="shared" ref="AN667" si="1737">AN665+AN666</f>
        <v>585398</v>
      </c>
      <c r="AO667" s="5">
        <f>AO665+AO666</f>
        <v>28441221</v>
      </c>
      <c r="AP667" s="5">
        <f t="shared" ref="AP667" si="1738">AP665+AP666</f>
        <v>28441221</v>
      </c>
      <c r="AQ667" s="5">
        <f>AQ665+AQ666</f>
        <v>14459407</v>
      </c>
      <c r="AR667" s="5">
        <f t="shared" ref="AR667" si="1739">AR665+AR666</f>
        <v>14459407</v>
      </c>
      <c r="AS667" s="5">
        <f>AS665+AS666</f>
        <v>2017983</v>
      </c>
      <c r="AT667" s="5">
        <f t="shared" ref="AT667" si="1740">AT665+AT666</f>
        <v>2017983</v>
      </c>
      <c r="AU667" s="5">
        <f>AU665+AU666</f>
        <v>346220.54759499989</v>
      </c>
      <c r="AV667" s="5">
        <f t="shared" ref="AV667" si="1741">AV665+AV666</f>
        <v>346220.54759499989</v>
      </c>
      <c r="AW667" s="5">
        <f>AW665+AW666</f>
        <v>22876.589999999993</v>
      </c>
      <c r="AX667" s="5">
        <f t="shared" ref="AX667" si="1742">AX665+AX666</f>
        <v>22876.589999999993</v>
      </c>
      <c r="AY667" s="6">
        <f t="shared" ref="AY667" si="1743">AY665+AY666</f>
        <v>1826737658.6916351</v>
      </c>
      <c r="AZ667" s="6">
        <f t="shared" ref="AZ667" si="1744">AZ665+AZ666</f>
        <v>3833399601.7744656</v>
      </c>
      <c r="BA667" s="26">
        <f>VLOOKUP(A667,[7]Sheet1!$A$1:$P$742,16,FALSE)</f>
        <v>3835542936.6656599</v>
      </c>
      <c r="BB667" s="26" t="b">
        <f t="shared" si="1688"/>
        <v>0</v>
      </c>
      <c r="BC667" s="5">
        <f t="shared" ref="BC667" si="1745">BC665+BC666</f>
        <v>1495913379.5741432</v>
      </c>
      <c r="BD667" s="5">
        <f t="shared" ref="BD667" si="1746">BD665+BD666</f>
        <v>510718375.33106446</v>
      </c>
      <c r="BE667" s="5">
        <f t="shared" ref="BE667" si="1747">BE665+BE666</f>
        <v>0</v>
      </c>
      <c r="BF667" s="5">
        <f t="shared" ref="BF667" si="1748">BF665+BF666</f>
        <v>0</v>
      </c>
      <c r="BG667" s="5">
        <f t="shared" ref="BG667:BH667" si="1749">BG665+BG666</f>
        <v>30188.177622719002</v>
      </c>
      <c r="BH667" s="5">
        <f t="shared" si="1749"/>
        <v>1416782951.5794539</v>
      </c>
      <c r="BI667" s="5">
        <f t="shared" ref="BI667" si="1750">BI665+BI666</f>
        <v>409821193.98859823</v>
      </c>
      <c r="BJ667" s="5">
        <f t="shared" ref="BJ667" si="1751">BJ665+BJ666</f>
        <v>0</v>
      </c>
      <c r="BK667" s="5">
        <f t="shared" ref="BK667" si="1752">BK665+BK666</f>
        <v>0</v>
      </c>
      <c r="BL667" s="5">
        <f t="shared" ref="BL667" si="1753">BL665+BL666</f>
        <v>133513.12358290906</v>
      </c>
    </row>
    <row r="668" spans="1:64" x14ac:dyDescent="0.25">
      <c r="A668" s="1" t="s">
        <v>1336</v>
      </c>
      <c r="B668" s="21" t="s">
        <v>1327</v>
      </c>
      <c r="C668" s="21" t="s">
        <v>1327</v>
      </c>
      <c r="D668" s="21"/>
      <c r="E668" s="21"/>
      <c r="F668" s="5">
        <f t="shared" ref="F668" si="1754">SUMIF($C$3:$C$663,$C668,F$3:F$663)</f>
        <v>2214336132.4842348</v>
      </c>
      <c r="G668" s="21"/>
      <c r="H668" s="5">
        <f t="shared" ref="H668:L668" si="1755">SUMIF($C$3:$C$663,$C668,H$3:H$663)</f>
        <v>0</v>
      </c>
      <c r="I668" s="5">
        <f t="shared" si="1755"/>
        <v>0</v>
      </c>
      <c r="J668" s="5">
        <f t="shared" si="1755"/>
        <v>117541166.272118</v>
      </c>
      <c r="K668" s="5">
        <f t="shared" si="1755"/>
        <v>9700936.7689529993</v>
      </c>
      <c r="L668" s="5">
        <f t="shared" si="1755"/>
        <v>9700936.7689529993</v>
      </c>
      <c r="M668" s="5">
        <f t="shared" ref="M668:Z668" si="1756">SUMIF($C$3:$C$663,$C668,M$3:M$663)</f>
        <v>0</v>
      </c>
      <c r="N668" s="5">
        <f t="shared" si="1756"/>
        <v>18972925.457451001</v>
      </c>
      <c r="O668" s="5">
        <f t="shared" si="1756"/>
        <v>788000000</v>
      </c>
      <c r="P668" s="5">
        <f t="shared" si="1756"/>
        <v>46051948.051948003</v>
      </c>
      <c r="Q668" s="5">
        <f t="shared" si="1756"/>
        <v>0</v>
      </c>
      <c r="R668" s="5">
        <f t="shared" si="1756"/>
        <v>0</v>
      </c>
      <c r="S668" s="5">
        <f t="shared" si="1756"/>
        <v>0</v>
      </c>
      <c r="T668" s="6">
        <f t="shared" si="1756"/>
        <v>980266976.55046988</v>
      </c>
      <c r="U668" s="5">
        <f t="shared" si="1756"/>
        <v>0</v>
      </c>
      <c r="V668" s="5">
        <f t="shared" si="1756"/>
        <v>0</v>
      </c>
      <c r="W668" s="5">
        <f t="shared" si="1756"/>
        <v>0</v>
      </c>
      <c r="X668" s="5">
        <f t="shared" si="1756"/>
        <v>119716841.046597</v>
      </c>
      <c r="Y668" s="5">
        <f t="shared" si="1756"/>
        <v>13478172.004047001</v>
      </c>
      <c r="Z668" s="5">
        <f t="shared" si="1756"/>
        <v>13478172.004046999</v>
      </c>
      <c r="AA668" s="5">
        <f t="shared" ref="AA668:AT668" si="1757">SUMIF($C$3:$C$663,$C668,AA$3:AA$663)</f>
        <v>0</v>
      </c>
      <c r="AB668" s="5">
        <f t="shared" si="1757"/>
        <v>21580834</v>
      </c>
      <c r="AC668" s="5">
        <f t="shared" si="1757"/>
        <v>0</v>
      </c>
      <c r="AD668" s="5">
        <f t="shared" si="1757"/>
        <v>0</v>
      </c>
      <c r="AE668" s="5">
        <f t="shared" si="1757"/>
        <v>0</v>
      </c>
      <c r="AF668" s="5">
        <f t="shared" si="1757"/>
        <v>0</v>
      </c>
      <c r="AG668" s="5">
        <f t="shared" si="1757"/>
        <v>18919103</v>
      </c>
      <c r="AH668" s="5">
        <f t="shared" si="1757"/>
        <v>18919103</v>
      </c>
      <c r="AI668" s="5">
        <f t="shared" si="1757"/>
        <v>0</v>
      </c>
      <c r="AJ668" s="5">
        <f t="shared" si="1757"/>
        <v>0</v>
      </c>
      <c r="AK668" s="5">
        <f t="shared" si="1711"/>
        <v>9530738</v>
      </c>
      <c r="AL668" s="5">
        <f t="shared" si="1757"/>
        <v>9530738</v>
      </c>
      <c r="AM668" s="5">
        <f t="shared" si="1712"/>
        <v>0</v>
      </c>
      <c r="AN668" s="5">
        <f t="shared" si="1757"/>
        <v>0</v>
      </c>
      <c r="AO668" s="5">
        <f t="shared" si="1713"/>
        <v>0</v>
      </c>
      <c r="AP668" s="5">
        <f t="shared" si="1757"/>
        <v>0</v>
      </c>
      <c r="AQ668" s="5">
        <f t="shared" si="1713"/>
        <v>0</v>
      </c>
      <c r="AR668" s="5">
        <f t="shared" si="1757"/>
        <v>0</v>
      </c>
      <c r="AS668" s="5">
        <f t="shared" si="1714"/>
        <v>0</v>
      </c>
      <c r="AT668" s="5">
        <f t="shared" si="1757"/>
        <v>0</v>
      </c>
      <c r="AU668" s="5">
        <f t="shared" si="1715"/>
        <v>0</v>
      </c>
      <c r="AV668" s="5">
        <f t="shared" ref="AV668" si="1758">SUMIF($C$3:$C$663,$C668,AV$3:AV$663)</f>
        <v>0</v>
      </c>
      <c r="AW668" s="5">
        <f t="shared" si="1716"/>
        <v>0</v>
      </c>
      <c r="AX668" s="5">
        <f t="shared" ref="AX668" si="1759">SUMIF($C$3:$C$663,$C668,AX$3:AX$663)</f>
        <v>0</v>
      </c>
      <c r="AY668" s="6">
        <f t="shared" ref="AY668" si="1760">SUMIF($C$3:$C$663,$C668,AY$3:AY$663)</f>
        <v>183225688.05064398</v>
      </c>
      <c r="AZ668" s="6">
        <f t="shared" ref="AZ668" si="1761">SUMIF($C$3:$C$663,$C668,AZ$3:AZ$663)</f>
        <v>1163492664.6011138</v>
      </c>
      <c r="BA668" s="26">
        <f>VLOOKUP(A668,[7]Sheet1!$A$1:$P$742,16,FALSE)</f>
        <v>1163492664.60111</v>
      </c>
      <c r="BC668" s="5">
        <f t="shared" ref="BC668:BL668" si="1762">SUMIF($C$3:$C$663,$C668,BC$3:BC$663)</f>
        <v>0</v>
      </c>
      <c r="BD668" s="5">
        <f t="shared" si="1762"/>
        <v>0</v>
      </c>
      <c r="BE668" s="5">
        <f t="shared" si="1762"/>
        <v>119219428.33314687</v>
      </c>
      <c r="BF668" s="5">
        <f t="shared" si="1762"/>
        <v>854188985.9216733</v>
      </c>
      <c r="BG668" s="5">
        <f t="shared" si="1762"/>
        <v>6858562.2956497697</v>
      </c>
      <c r="BH668" s="5">
        <f t="shared" si="1762"/>
        <v>0</v>
      </c>
      <c r="BI668" s="5">
        <f t="shared" si="1762"/>
        <v>0</v>
      </c>
      <c r="BJ668" s="5">
        <f t="shared" si="1762"/>
        <v>126970387.29629713</v>
      </c>
      <c r="BK668" s="5">
        <f t="shared" si="1762"/>
        <v>26612195.560485639</v>
      </c>
      <c r="BL668" s="5">
        <f t="shared" si="1762"/>
        <v>29643105.193861227</v>
      </c>
    </row>
    <row r="669" spans="1:64" x14ac:dyDescent="0.25">
      <c r="A669" s="1"/>
      <c r="B669" s="1"/>
      <c r="C669" s="21"/>
      <c r="D669" s="21"/>
      <c r="E669" s="21"/>
      <c r="G669" s="21"/>
    </row>
    <row r="670" spans="1:64" x14ac:dyDescent="0.25">
      <c r="A670" s="1" t="s">
        <v>1337</v>
      </c>
      <c r="B670" s="1" t="s">
        <v>1338</v>
      </c>
      <c r="C670" s="21" t="s">
        <v>7</v>
      </c>
      <c r="D670" s="21"/>
      <c r="E670" s="21"/>
      <c r="F670" s="5">
        <f>SUMIF($C$3:$C$663,$C670,F$3:F$663)</f>
        <v>5346501308.8034573</v>
      </c>
      <c r="G670" s="21"/>
      <c r="H670" s="5">
        <f t="shared" ref="H670:L671" si="1763">SUMIF($C$3:$C$663,$C670,H$3:H$663)</f>
        <v>2041504132.0738449</v>
      </c>
      <c r="I670" s="5">
        <f t="shared" si="1763"/>
        <v>402028086.58024997</v>
      </c>
      <c r="J670" s="5">
        <f t="shared" si="1763"/>
        <v>0</v>
      </c>
      <c r="K670" s="5">
        <f t="shared" si="1763"/>
        <v>43060181.843173996</v>
      </c>
      <c r="L670" s="5">
        <f t="shared" si="1763"/>
        <v>43060181.843173996</v>
      </c>
      <c r="M670" s="5">
        <f>SUMIF($C$3:$C$663,$C670,M$3:M$663)</f>
        <v>178851253.19758108</v>
      </c>
      <c r="N670" s="5">
        <f t="shared" ref="N670:P671" si="1764">SUMIF($C$3:$C$663,$C670,N$3:N$663)</f>
        <v>0</v>
      </c>
      <c r="O670" s="5">
        <f t="shared" si="1764"/>
        <v>0</v>
      </c>
      <c r="P670" s="5">
        <f t="shared" si="1764"/>
        <v>0</v>
      </c>
      <c r="Q670" s="5">
        <f>SUMIF($C$3:$C$663,$C670,Q$3:Q$663)</f>
        <v>3407739.7136559994</v>
      </c>
      <c r="R670" s="5">
        <f t="shared" ref="R670:V671" si="1765">SUMIF($C$3:$C$663,$C670,R$3:R$663)</f>
        <v>1872720.8411870005</v>
      </c>
      <c r="S670" s="5">
        <f t="shared" si="1765"/>
        <v>132478335.16653602</v>
      </c>
      <c r="T670" s="6">
        <f t="shared" si="1765"/>
        <v>2803202449.4162288</v>
      </c>
      <c r="U670" s="5">
        <f t="shared" si="1765"/>
        <v>41934858.419611</v>
      </c>
      <c r="V670" s="5">
        <f t="shared" si="1765"/>
        <v>1621593466.6646311</v>
      </c>
      <c r="W670" s="5">
        <f t="shared" ref="W670:Z671" si="1766">SUMIF($C$3:$C$663,$C670,W$3:W$663)</f>
        <v>291802542.16544199</v>
      </c>
      <c r="X670" s="5">
        <f t="shared" si="1766"/>
        <v>0</v>
      </c>
      <c r="Y670" s="5">
        <f t="shared" si="1766"/>
        <v>59826442.665339999</v>
      </c>
      <c r="Z670" s="5">
        <f t="shared" si="1766"/>
        <v>59826442.665339999</v>
      </c>
      <c r="AA670" s="5">
        <f>SUMIF($C$3:$C$663,$C670,AA$3:AA$663)</f>
        <v>183209371.40235496</v>
      </c>
      <c r="AB670" s="5">
        <f t="shared" ref="AB670:AB671" si="1767">SUMIF($C$3:$C$663,$C670,AB$3:AB$663)</f>
        <v>0</v>
      </c>
      <c r="AC670" s="5">
        <f>SUMIF($C$3:$C$663,$C670,AC$3:AC$663)</f>
        <v>4648480.970733</v>
      </c>
      <c r="AD670" s="5">
        <f t="shared" ref="AD670:AT671" si="1768">SUMIF($C$3:$C$663,$C670,AD$3:AD$663)</f>
        <v>2554569.2420899998</v>
      </c>
      <c r="AE670" s="5">
        <f t="shared" si="1768"/>
        <v>188525081.09806904</v>
      </c>
      <c r="AF670" s="5">
        <f t="shared" si="1768"/>
        <v>0</v>
      </c>
      <c r="AG670" s="5">
        <f t="shared" si="1768"/>
        <v>48731214</v>
      </c>
      <c r="AH670" s="5">
        <f t="shared" si="1768"/>
        <v>48731214</v>
      </c>
      <c r="AI670" s="5">
        <f t="shared" si="1768"/>
        <v>0</v>
      </c>
      <c r="AJ670" s="5">
        <f t="shared" si="1768"/>
        <v>-700705</v>
      </c>
      <c r="AK670" s="5">
        <f t="shared" si="1711"/>
        <v>17318761</v>
      </c>
      <c r="AL670" s="5">
        <f t="shared" si="1768"/>
        <v>17318760.999999996</v>
      </c>
      <c r="AM670" s="5">
        <f t="shared" si="1712"/>
        <v>0</v>
      </c>
      <c r="AN670" s="5">
        <f t="shared" si="1768"/>
        <v>0</v>
      </c>
      <c r="AO670" s="5">
        <f t="shared" si="1713"/>
        <v>45023956</v>
      </c>
      <c r="AP670" s="5">
        <f t="shared" si="1768"/>
        <v>45023956</v>
      </c>
      <c r="AQ670" s="5">
        <f t="shared" si="1713"/>
        <v>25857175</v>
      </c>
      <c r="AR670" s="5">
        <f t="shared" si="1768"/>
        <v>25857175</v>
      </c>
      <c r="AS670" s="5">
        <f t="shared" si="1714"/>
        <v>1295208</v>
      </c>
      <c r="AT670" s="5">
        <f t="shared" si="1768"/>
        <v>1295208</v>
      </c>
      <c r="AU670" s="5">
        <f t="shared" si="1715"/>
        <v>396999.5612489999</v>
      </c>
      <c r="AV670" s="5">
        <f t="shared" ref="AV670:AV671" si="1769">SUMIF($C$3:$C$663,$C670,AV$3:AV$663)</f>
        <v>396999.5612489999</v>
      </c>
      <c r="AW670" s="5">
        <f t="shared" si="1716"/>
        <v>24956.279999999988</v>
      </c>
      <c r="AX670" s="5">
        <f t="shared" ref="AX670:AX671" si="1770">SUMIF($C$3:$C$663,$C670,AX$3:AX$663)</f>
        <v>24956.279999999988</v>
      </c>
      <c r="AY670" s="6">
        <f t="shared" ref="AY670:AY671" si="1771">SUMIF($C$3:$C$663,$C670,AY$3:AY$663)</f>
        <v>2532042377.4695206</v>
      </c>
      <c r="AZ670" s="6">
        <f t="shared" ref="AZ670:AZ671" si="1772">SUMIF($C$3:$C$663,$C670,AZ$3:AZ$663)</f>
        <v>5335244826.8857498</v>
      </c>
      <c r="BA670" s="26">
        <f>VLOOKUP(A670,[7]Sheet1!$A$1:$P$742,16,FALSE)</f>
        <v>5337792986.1545</v>
      </c>
      <c r="BB670" s="26" t="b">
        <f t="shared" ref="BB670:BB671" si="1773">ROUND(AZ670,0)=ROUND(BA670,0)</f>
        <v>0</v>
      </c>
      <c r="BC670" s="5">
        <f t="shared" ref="BC670:BL671" si="1774">SUMIF($C$3:$C$663,$C670,BC$3:BC$663)</f>
        <v>2390827481.8305764</v>
      </c>
      <c r="BD670" s="5">
        <f t="shared" si="1774"/>
        <v>412374967.58565301</v>
      </c>
      <c r="BE670" s="5">
        <f t="shared" si="1774"/>
        <v>0</v>
      </c>
      <c r="BF670" s="5">
        <f t="shared" si="1774"/>
        <v>0</v>
      </c>
      <c r="BG670" s="5">
        <f t="shared" si="1774"/>
        <v>0</v>
      </c>
      <c r="BH670" s="5">
        <f t="shared" si="1774"/>
        <v>2215653964.811461</v>
      </c>
      <c r="BI670" s="5">
        <f t="shared" si="1774"/>
        <v>316388412.65805954</v>
      </c>
      <c r="BJ670" s="5">
        <f t="shared" si="1774"/>
        <v>0</v>
      </c>
      <c r="BK670" s="5">
        <f t="shared" si="1774"/>
        <v>0</v>
      </c>
      <c r="BL670" s="5">
        <f t="shared" si="1774"/>
        <v>0</v>
      </c>
    </row>
    <row r="671" spans="1:64" x14ac:dyDescent="0.25">
      <c r="A671" s="1" t="s">
        <v>1339</v>
      </c>
      <c r="B671" s="1" t="s">
        <v>1340</v>
      </c>
      <c r="C671" s="21" t="s">
        <v>1265</v>
      </c>
      <c r="D671" s="21"/>
      <c r="E671" s="21"/>
      <c r="F671" s="5">
        <f>SUMIF($C$3:$C$663,$C671,F$3:F$663)</f>
        <v>264053979.40501499</v>
      </c>
      <c r="G671" s="21"/>
      <c r="H671" s="5">
        <f t="shared" si="1763"/>
        <v>0</v>
      </c>
      <c r="I671" s="5">
        <f t="shared" si="1763"/>
        <v>0</v>
      </c>
      <c r="J671" s="5">
        <f t="shared" si="1763"/>
        <v>126777212.15934302</v>
      </c>
      <c r="K671" s="5">
        <f t="shared" si="1763"/>
        <v>1977824.6471859999</v>
      </c>
      <c r="L671" s="5">
        <f t="shared" si="1763"/>
        <v>1977824.6471859999</v>
      </c>
      <c r="M671" s="5">
        <f>SUMIF($C$3:$C$663,$C671,M$3:M$663)</f>
        <v>0</v>
      </c>
      <c r="N671" s="5">
        <f t="shared" si="1764"/>
        <v>0</v>
      </c>
      <c r="O671" s="5">
        <f t="shared" si="1764"/>
        <v>0</v>
      </c>
      <c r="P671" s="5">
        <f t="shared" si="1764"/>
        <v>0</v>
      </c>
      <c r="Q671" s="5">
        <f>SUMIF($C$3:$C$663,$C671,Q$3:Q$663)</f>
        <v>0</v>
      </c>
      <c r="R671" s="5">
        <f t="shared" si="1765"/>
        <v>0</v>
      </c>
      <c r="S671" s="5">
        <f t="shared" si="1765"/>
        <v>0</v>
      </c>
      <c r="T671" s="6">
        <f t="shared" si="1765"/>
        <v>128755036.806529</v>
      </c>
      <c r="U671" s="5">
        <f t="shared" si="1765"/>
        <v>0</v>
      </c>
      <c r="V671" s="5">
        <f t="shared" si="1765"/>
        <v>0</v>
      </c>
      <c r="W671" s="5">
        <f t="shared" si="1766"/>
        <v>0</v>
      </c>
      <c r="X671" s="5">
        <f t="shared" si="1766"/>
        <v>129130745.430043</v>
      </c>
      <c r="Y671" s="5">
        <f t="shared" si="1766"/>
        <v>2747926.4553020005</v>
      </c>
      <c r="Z671" s="5">
        <f t="shared" si="1766"/>
        <v>2747926.4553020005</v>
      </c>
      <c r="AA671" s="5">
        <f>SUMIF($C$3:$C$663,$C671,AA$3:AA$663)</f>
        <v>0</v>
      </c>
      <c r="AB671" s="5">
        <f t="shared" si="1767"/>
        <v>0</v>
      </c>
      <c r="AC671" s="5">
        <f>SUMIF($C$3:$C$663,$C671,AC$3:AC$663)</f>
        <v>0</v>
      </c>
      <c r="AD671" s="5">
        <f t="shared" si="1768"/>
        <v>0</v>
      </c>
      <c r="AE671" s="5">
        <f t="shared" si="1768"/>
        <v>0</v>
      </c>
      <c r="AF671" s="5">
        <f t="shared" si="1768"/>
        <v>0</v>
      </c>
      <c r="AG671" s="5">
        <f t="shared" si="1768"/>
        <v>1351584</v>
      </c>
      <c r="AH671" s="5">
        <f t="shared" si="1768"/>
        <v>1351584</v>
      </c>
      <c r="AI671" s="5">
        <f t="shared" si="1768"/>
        <v>0</v>
      </c>
      <c r="AJ671" s="5">
        <f t="shared" si="1768"/>
        <v>0</v>
      </c>
      <c r="AK671" s="5">
        <f t="shared" si="1711"/>
        <v>476124</v>
      </c>
      <c r="AL671" s="5">
        <f t="shared" si="1768"/>
        <v>476124</v>
      </c>
      <c r="AM671" s="5">
        <f t="shared" si="1712"/>
        <v>0</v>
      </c>
      <c r="AN671" s="5">
        <f t="shared" si="1768"/>
        <v>0</v>
      </c>
      <c r="AO671" s="5">
        <f t="shared" si="1713"/>
        <v>0</v>
      </c>
      <c r="AP671" s="5">
        <f t="shared" si="1768"/>
        <v>0</v>
      </c>
      <c r="AQ671" s="5">
        <f t="shared" si="1713"/>
        <v>0</v>
      </c>
      <c r="AR671" s="5">
        <f t="shared" si="1768"/>
        <v>0</v>
      </c>
      <c r="AS671" s="5">
        <f t="shared" si="1714"/>
        <v>0</v>
      </c>
      <c r="AT671" s="5">
        <f t="shared" si="1768"/>
        <v>0</v>
      </c>
      <c r="AU671" s="5">
        <f t="shared" si="1715"/>
        <v>0</v>
      </c>
      <c r="AV671" s="5">
        <f t="shared" si="1769"/>
        <v>0</v>
      </c>
      <c r="AW671" s="5">
        <f t="shared" si="1716"/>
        <v>0</v>
      </c>
      <c r="AX671" s="5">
        <f t="shared" si="1770"/>
        <v>0</v>
      </c>
      <c r="AY671" s="6">
        <f t="shared" si="1771"/>
        <v>133706379.88534501</v>
      </c>
      <c r="AZ671" s="6">
        <f t="shared" si="1772"/>
        <v>262461416.69187403</v>
      </c>
      <c r="BA671" s="26">
        <f>VLOOKUP(A671,[7]Sheet1!$A$1:$P$742,16,FALSE)</f>
        <v>262461416.691872</v>
      </c>
      <c r="BB671" s="26" t="b">
        <f t="shared" si="1773"/>
        <v>1</v>
      </c>
      <c r="BC671" s="5">
        <f t="shared" si="1774"/>
        <v>0</v>
      </c>
      <c r="BD671" s="5">
        <f t="shared" si="1774"/>
        <v>0</v>
      </c>
      <c r="BE671" s="5">
        <f t="shared" si="1774"/>
        <v>128755036.806529</v>
      </c>
      <c r="BF671" s="5">
        <f t="shared" si="1774"/>
        <v>0</v>
      </c>
      <c r="BG671" s="5">
        <f t="shared" si="1774"/>
        <v>0</v>
      </c>
      <c r="BH671" s="5">
        <f t="shared" si="1774"/>
        <v>0</v>
      </c>
      <c r="BI671" s="5">
        <f t="shared" si="1774"/>
        <v>0</v>
      </c>
      <c r="BJ671" s="5">
        <f t="shared" si="1774"/>
        <v>133706379.88534501</v>
      </c>
      <c r="BK671" s="5">
        <f t="shared" si="1774"/>
        <v>0</v>
      </c>
      <c r="BL671" s="5">
        <f t="shared" si="1774"/>
        <v>0</v>
      </c>
    </row>
    <row r="672" spans="1:64" x14ac:dyDescent="0.25">
      <c r="A672" s="1"/>
      <c r="B672" s="1"/>
      <c r="C672" s="21"/>
      <c r="D672" s="21"/>
      <c r="E672" s="21"/>
      <c r="G672" s="21"/>
    </row>
    <row r="673" spans="1:64" x14ac:dyDescent="0.25">
      <c r="A673" s="1" t="s">
        <v>1341</v>
      </c>
      <c r="B673" s="1" t="s">
        <v>1342</v>
      </c>
      <c r="C673" s="21" t="s">
        <v>423</v>
      </c>
      <c r="D673" s="21"/>
      <c r="E673" s="21"/>
      <c r="F673" s="5">
        <f t="shared" ref="F673:F678" si="1775">SUMIF($C$3:$C$663,$C673,F$3:F$663)</f>
        <v>1571810747.8987291</v>
      </c>
      <c r="G673" s="21"/>
      <c r="H673" s="5">
        <f t="shared" ref="H673:L678" si="1776">SUMIF($C$3:$C$663,$C673,H$3:H$663)</f>
        <v>682897611.49173188</v>
      </c>
      <c r="I673" s="5">
        <f t="shared" si="1776"/>
        <v>0</v>
      </c>
      <c r="J673" s="5">
        <f t="shared" si="1776"/>
        <v>61180141.388263993</v>
      </c>
      <c r="K673" s="5">
        <f t="shared" si="1776"/>
        <v>36574988.876571</v>
      </c>
      <c r="L673" s="5">
        <f t="shared" si="1776"/>
        <v>36574988.876571</v>
      </c>
      <c r="M673" s="5">
        <f t="shared" ref="M673:M678" si="1777">SUMIF($C$3:$C$663,$C673,M$3:M$663)</f>
        <v>89541103.308049008</v>
      </c>
      <c r="N673" s="5">
        <f t="shared" ref="N673:P678" si="1778">SUMIF($C$3:$C$663,$C673,N$3:N$663)</f>
        <v>0</v>
      </c>
      <c r="O673" s="5">
        <f t="shared" si="1778"/>
        <v>0</v>
      </c>
      <c r="P673" s="5">
        <f t="shared" si="1778"/>
        <v>0</v>
      </c>
      <c r="Q673" s="5">
        <f t="shared" ref="Q673:Q678" si="1779">SUMIF($C$3:$C$663,$C673,Q$3:Q$663)</f>
        <v>0</v>
      </c>
      <c r="R673" s="5">
        <f t="shared" ref="R673:V678" si="1780">SUMIF($C$3:$C$663,$C673,R$3:R$663)</f>
        <v>823442.64651900006</v>
      </c>
      <c r="S673" s="5">
        <f t="shared" si="1780"/>
        <v>109498921.89003199</v>
      </c>
      <c r="T673" s="6">
        <f t="shared" si="1780"/>
        <v>980516209.60116696</v>
      </c>
      <c r="U673" s="5">
        <f t="shared" si="1780"/>
        <v>12659691.262941999</v>
      </c>
      <c r="V673" s="5">
        <f t="shared" si="1780"/>
        <v>543802332.00754297</v>
      </c>
      <c r="W673" s="5">
        <f t="shared" ref="W673:Z678" si="1781">SUMIF($C$3:$C$663,$C673,W$3:W$663)</f>
        <v>0</v>
      </c>
      <c r="X673" s="5">
        <f t="shared" si="1781"/>
        <v>62238300.260375991</v>
      </c>
      <c r="Y673" s="5">
        <f t="shared" si="1781"/>
        <v>50816122.490589999</v>
      </c>
      <c r="Z673" s="5">
        <f t="shared" si="1781"/>
        <v>50816122.490589999</v>
      </c>
      <c r="AA673" s="5">
        <f t="shared" ref="AA673:AA678" si="1782">SUMIF($C$3:$C$663,$C673,AA$3:AA$663)</f>
        <v>91722976.263511017</v>
      </c>
      <c r="AB673" s="5">
        <f t="shared" ref="AB673:AB678" si="1783">SUMIF($C$3:$C$663,$C673,AB$3:AB$663)</f>
        <v>0</v>
      </c>
      <c r="AC673" s="5">
        <f t="shared" ref="AC673:AC678" si="1784">SUMIF($C$3:$C$663,$C673,AC$3:AC$663)</f>
        <v>0</v>
      </c>
      <c r="AD673" s="5">
        <f t="shared" ref="AD673:AT678" si="1785">SUMIF($C$3:$C$663,$C673,AD$3:AD$663)</f>
        <v>1123254.0436139998</v>
      </c>
      <c r="AE673" s="5">
        <f t="shared" si="1785"/>
        <v>155823917.19762596</v>
      </c>
      <c r="AF673" s="5">
        <f t="shared" si="1785"/>
        <v>3615728.7647060002</v>
      </c>
      <c r="AG673" s="5">
        <f t="shared" si="1785"/>
        <v>49931123</v>
      </c>
      <c r="AH673" s="5">
        <f t="shared" si="1785"/>
        <v>49931123</v>
      </c>
      <c r="AI673" s="5">
        <f t="shared" si="1785"/>
        <v>0</v>
      </c>
      <c r="AJ673" s="5">
        <f t="shared" si="1785"/>
        <v>-792106</v>
      </c>
      <c r="AK673" s="5">
        <f t="shared" si="1711"/>
        <v>13049613</v>
      </c>
      <c r="AL673" s="5">
        <f t="shared" si="1785"/>
        <v>13049613.000000002</v>
      </c>
      <c r="AM673" s="5">
        <f t="shared" si="1712"/>
        <v>0</v>
      </c>
      <c r="AN673" s="5">
        <f t="shared" si="1785"/>
        <v>0</v>
      </c>
      <c r="AO673" s="5">
        <f t="shared" si="1713"/>
        <v>26414031</v>
      </c>
      <c r="AP673" s="5">
        <f t="shared" si="1785"/>
        <v>26414031</v>
      </c>
      <c r="AQ673" s="5">
        <f t="shared" si="1713"/>
        <v>19875444</v>
      </c>
      <c r="AR673" s="5">
        <f t="shared" si="1785"/>
        <v>19875444</v>
      </c>
      <c r="AS673" s="5">
        <f t="shared" si="1714"/>
        <v>1809870</v>
      </c>
      <c r="AT673" s="5">
        <f t="shared" si="1785"/>
        <v>1809870</v>
      </c>
      <c r="AU673" s="5">
        <f t="shared" si="1715"/>
        <v>203116.05456999998</v>
      </c>
      <c r="AV673" s="5">
        <f t="shared" ref="AV673:AV678" si="1786">SUMIF($C$3:$C$663,$C673,AV$3:AV$663)</f>
        <v>203116.05456999998</v>
      </c>
      <c r="AW673" s="5">
        <f t="shared" si="1716"/>
        <v>0</v>
      </c>
      <c r="AX673" s="5">
        <f t="shared" ref="AX673:AX678" si="1787">SUMIF($C$3:$C$663,$C673,AX$3:AX$663)</f>
        <v>0</v>
      </c>
      <c r="AY673" s="6">
        <f t="shared" ref="AY673:AY678" si="1788">SUMIF($C$3:$C$663,$C673,AY$3:AY$663)</f>
        <v>1028677684.5807719</v>
      </c>
      <c r="AZ673" s="6">
        <f t="shared" ref="AZ673:AZ678" si="1789">SUMIF($C$3:$C$663,$C673,AZ$3:AZ$663)</f>
        <v>2009193894.1819386</v>
      </c>
      <c r="BA673" s="26">
        <f>VLOOKUP(A673,[7]Sheet1!$A$1:$P$742,16,FALSE)</f>
        <v>2010105537.3773601</v>
      </c>
      <c r="BB673" s="26" t="b">
        <f t="shared" ref="BB673:BB678" si="1790">ROUND(AZ673,0)=ROUND(BA673,0)</f>
        <v>0</v>
      </c>
      <c r="BC673" s="5">
        <f t="shared" ref="BC673:BL678" si="1791">SUMIF($C$3:$C$663,$C673,BC$3:BC$663)</f>
        <v>915922298.29474497</v>
      </c>
      <c r="BD673" s="5">
        <f t="shared" si="1791"/>
        <v>0</v>
      </c>
      <c r="BE673" s="5">
        <f t="shared" si="1791"/>
        <v>64593911.30642201</v>
      </c>
      <c r="BF673" s="5">
        <f t="shared" si="1791"/>
        <v>0</v>
      </c>
      <c r="BG673" s="5">
        <f t="shared" si="1791"/>
        <v>0</v>
      </c>
      <c r="BH673" s="5">
        <f t="shared" si="1791"/>
        <v>957096184.71066308</v>
      </c>
      <c r="BI673" s="5">
        <f t="shared" si="1791"/>
        <v>0</v>
      </c>
      <c r="BJ673" s="5">
        <f t="shared" si="1791"/>
        <v>71581499.870108962</v>
      </c>
      <c r="BK673" s="5">
        <f t="shared" si="1791"/>
        <v>0</v>
      </c>
      <c r="BL673" s="5">
        <f t="shared" si="1791"/>
        <v>0</v>
      </c>
    </row>
    <row r="674" spans="1:64" x14ac:dyDescent="0.25">
      <c r="A674" s="1" t="s">
        <v>1343</v>
      </c>
      <c r="B674" s="1" t="s">
        <v>1344</v>
      </c>
      <c r="C674" s="21" t="s">
        <v>826</v>
      </c>
      <c r="D674" s="21"/>
      <c r="E674" s="21"/>
      <c r="F674" s="5">
        <f t="shared" si="1775"/>
        <v>2476363697.702311</v>
      </c>
      <c r="G674" s="21"/>
      <c r="H674" s="5">
        <f t="shared" si="1776"/>
        <v>1121675386.0460539</v>
      </c>
      <c r="I674" s="5">
        <f t="shared" si="1776"/>
        <v>0</v>
      </c>
      <c r="J674" s="5">
        <f t="shared" si="1776"/>
        <v>0</v>
      </c>
      <c r="K674" s="5">
        <f t="shared" si="1776"/>
        <v>53096938.272057012</v>
      </c>
      <c r="L674" s="5">
        <f t="shared" si="1776"/>
        <v>53096938.272057012</v>
      </c>
      <c r="M674" s="5">
        <f t="shared" si="1777"/>
        <v>140567366.89161101</v>
      </c>
      <c r="N674" s="5">
        <f t="shared" si="1778"/>
        <v>0</v>
      </c>
      <c r="O674" s="5">
        <f t="shared" si="1778"/>
        <v>0</v>
      </c>
      <c r="P674" s="5">
        <f t="shared" si="1778"/>
        <v>0</v>
      </c>
      <c r="Q674" s="5">
        <f t="shared" si="1779"/>
        <v>0</v>
      </c>
      <c r="R674" s="5">
        <f t="shared" si="1780"/>
        <v>1199738.3788300001</v>
      </c>
      <c r="S674" s="5">
        <f t="shared" si="1780"/>
        <v>123242214.11063001</v>
      </c>
      <c r="T674" s="6">
        <f t="shared" si="1780"/>
        <v>1439781643.699182</v>
      </c>
      <c r="U674" s="5">
        <f t="shared" si="1780"/>
        <v>19656209.036092997</v>
      </c>
      <c r="V674" s="5">
        <f t="shared" si="1780"/>
        <v>894345750.06937909</v>
      </c>
      <c r="W674" s="5">
        <f t="shared" si="1781"/>
        <v>0</v>
      </c>
      <c r="X674" s="5">
        <f t="shared" si="1781"/>
        <v>0</v>
      </c>
      <c r="Y674" s="5">
        <f t="shared" si="1781"/>
        <v>73771191.789377004</v>
      </c>
      <c r="Z674" s="5">
        <f t="shared" si="1781"/>
        <v>73771191.789377004</v>
      </c>
      <c r="AA674" s="5">
        <f t="shared" si="1782"/>
        <v>143992610.996393</v>
      </c>
      <c r="AB674" s="5">
        <f t="shared" si="1783"/>
        <v>0</v>
      </c>
      <c r="AC674" s="5">
        <f t="shared" si="1784"/>
        <v>0</v>
      </c>
      <c r="AD674" s="5">
        <f t="shared" si="1785"/>
        <v>1636557.1919299997</v>
      </c>
      <c r="AE674" s="5">
        <f t="shared" si="1785"/>
        <v>175381494.49647802</v>
      </c>
      <c r="AF674" s="5">
        <f t="shared" si="1785"/>
        <v>3762697.9411760001</v>
      </c>
      <c r="AG674" s="5">
        <f t="shared" si="1785"/>
        <v>68314315</v>
      </c>
      <c r="AH674" s="5">
        <f t="shared" si="1785"/>
        <v>68314315</v>
      </c>
      <c r="AI674" s="5">
        <f t="shared" si="1785"/>
        <v>0</v>
      </c>
      <c r="AJ674" s="5">
        <f t="shared" si="1785"/>
        <v>-1122436</v>
      </c>
      <c r="AK674" s="5">
        <f t="shared" si="1711"/>
        <v>13560158</v>
      </c>
      <c r="AL674" s="5">
        <f t="shared" si="1785"/>
        <v>13560158</v>
      </c>
      <c r="AM674" s="5">
        <f t="shared" si="1712"/>
        <v>0</v>
      </c>
      <c r="AN674" s="5">
        <f t="shared" si="1785"/>
        <v>0</v>
      </c>
      <c r="AO674" s="5">
        <f t="shared" si="1713"/>
        <v>41980203</v>
      </c>
      <c r="AP674" s="5">
        <f t="shared" si="1785"/>
        <v>41980203</v>
      </c>
      <c r="AQ674" s="5">
        <f t="shared" si="1713"/>
        <v>31760032</v>
      </c>
      <c r="AR674" s="5">
        <f t="shared" si="1785"/>
        <v>31760032</v>
      </c>
      <c r="AS674" s="5">
        <f t="shared" si="1714"/>
        <v>2619474</v>
      </c>
      <c r="AT674" s="5">
        <f t="shared" si="1785"/>
        <v>2619474</v>
      </c>
      <c r="AU674" s="5">
        <f t="shared" si="1715"/>
        <v>295441.53391999996</v>
      </c>
      <c r="AV674" s="5">
        <f t="shared" si="1786"/>
        <v>295441.53391999996</v>
      </c>
      <c r="AW674" s="5">
        <f t="shared" si="1716"/>
        <v>0</v>
      </c>
      <c r="AX674" s="5">
        <f t="shared" si="1787"/>
        <v>0</v>
      </c>
      <c r="AY674" s="6">
        <f t="shared" si="1788"/>
        <v>1466191001.11357</v>
      </c>
      <c r="AZ674" s="6">
        <f t="shared" si="1789"/>
        <v>2905972644.8127522</v>
      </c>
      <c r="BA674" s="26">
        <f>VLOOKUP(A674,[7]Sheet1!$A$1:$P$742,16,FALSE)</f>
        <v>2907298671.27882</v>
      </c>
      <c r="BB674" s="26" t="b">
        <f t="shared" si="1790"/>
        <v>0</v>
      </c>
      <c r="BC674" s="5">
        <f t="shared" si="1791"/>
        <v>1439781643.699182</v>
      </c>
      <c r="BD674" s="5">
        <f t="shared" si="1791"/>
        <v>0</v>
      </c>
      <c r="BE674" s="5">
        <f t="shared" si="1791"/>
        <v>0</v>
      </c>
      <c r="BF674" s="5">
        <f t="shared" si="1791"/>
        <v>0</v>
      </c>
      <c r="BG674" s="5">
        <f t="shared" si="1791"/>
        <v>0</v>
      </c>
      <c r="BH674" s="5">
        <f t="shared" si="1791"/>
        <v>1466191001.1135702</v>
      </c>
      <c r="BI674" s="5">
        <f t="shared" si="1791"/>
        <v>0</v>
      </c>
      <c r="BJ674" s="5">
        <f t="shared" si="1791"/>
        <v>0</v>
      </c>
      <c r="BK674" s="5">
        <f t="shared" si="1791"/>
        <v>0</v>
      </c>
      <c r="BL674" s="5">
        <f t="shared" si="1791"/>
        <v>0</v>
      </c>
    </row>
    <row r="675" spans="1:64" x14ac:dyDescent="0.25">
      <c r="A675" s="1" t="s">
        <v>1345</v>
      </c>
      <c r="B675" s="1" t="s">
        <v>1346</v>
      </c>
      <c r="C675" s="21" t="s">
        <v>490</v>
      </c>
      <c r="D675" s="21"/>
      <c r="E675" s="21"/>
      <c r="F675" s="5">
        <f t="shared" si="1775"/>
        <v>380470289.57667899</v>
      </c>
      <c r="G675" s="21"/>
      <c r="H675" s="5">
        <f t="shared" si="1776"/>
        <v>133074188.213157</v>
      </c>
      <c r="I675" s="5">
        <f t="shared" si="1776"/>
        <v>26315174.374586999</v>
      </c>
      <c r="J675" s="5">
        <f t="shared" si="1776"/>
        <v>11737909.835310999</v>
      </c>
      <c r="K675" s="5">
        <f t="shared" si="1776"/>
        <v>4798915.7446299996</v>
      </c>
      <c r="L675" s="5">
        <f t="shared" si="1776"/>
        <v>4798915.7446299996</v>
      </c>
      <c r="M675" s="5">
        <f t="shared" si="1777"/>
        <v>11967355.794459</v>
      </c>
      <c r="N675" s="5">
        <f t="shared" si="1778"/>
        <v>0</v>
      </c>
      <c r="O675" s="5">
        <f t="shared" si="1778"/>
        <v>0</v>
      </c>
      <c r="P675" s="5">
        <f t="shared" si="1778"/>
        <v>0</v>
      </c>
      <c r="Q675" s="5">
        <f t="shared" si="1779"/>
        <v>507609.07980000001</v>
      </c>
      <c r="R675" s="5">
        <f t="shared" si="1780"/>
        <v>168556.912522</v>
      </c>
      <c r="S675" s="5">
        <f t="shared" si="1780"/>
        <v>5497899.8021219997</v>
      </c>
      <c r="T675" s="6">
        <f t="shared" si="1780"/>
        <v>194067609.75658795</v>
      </c>
      <c r="U675" s="5">
        <f t="shared" si="1780"/>
        <v>1976529.1347330001</v>
      </c>
      <c r="V675" s="5">
        <f t="shared" si="1780"/>
        <v>106459539.130923</v>
      </c>
      <c r="W675" s="5">
        <f t="shared" si="1781"/>
        <v>19100244.575818002</v>
      </c>
      <c r="X675" s="5">
        <f t="shared" si="1781"/>
        <v>11954491.124963</v>
      </c>
      <c r="Y675" s="5">
        <f t="shared" si="1781"/>
        <v>6667460.4091919996</v>
      </c>
      <c r="Z675" s="5">
        <f t="shared" si="1781"/>
        <v>6667460.4091919996</v>
      </c>
      <c r="AA675" s="5">
        <f t="shared" si="1782"/>
        <v>12258967.679858999</v>
      </c>
      <c r="AB675" s="5">
        <f t="shared" si="1783"/>
        <v>0</v>
      </c>
      <c r="AC675" s="5">
        <f t="shared" si="1784"/>
        <v>692427.04733600002</v>
      </c>
      <c r="AD675" s="5">
        <f t="shared" si="1785"/>
        <v>229927.65114799998</v>
      </c>
      <c r="AE675" s="5">
        <f t="shared" si="1785"/>
        <v>7823860.4430020005</v>
      </c>
      <c r="AF675" s="5">
        <f t="shared" si="1785"/>
        <v>1202358.7058819998</v>
      </c>
      <c r="AG675" s="5">
        <f t="shared" si="1785"/>
        <v>4775747</v>
      </c>
      <c r="AH675" s="5">
        <f t="shared" si="1785"/>
        <v>4775747</v>
      </c>
      <c r="AI675" s="5">
        <f t="shared" si="1785"/>
        <v>0</v>
      </c>
      <c r="AJ675" s="5">
        <f t="shared" si="1785"/>
        <v>-71916</v>
      </c>
      <c r="AK675" s="5">
        <f t="shared" si="1711"/>
        <v>0</v>
      </c>
      <c r="AL675" s="5">
        <f t="shared" si="1785"/>
        <v>0</v>
      </c>
      <c r="AM675" s="5">
        <f t="shared" si="1712"/>
        <v>0</v>
      </c>
      <c r="AN675" s="5">
        <f t="shared" si="1785"/>
        <v>0</v>
      </c>
      <c r="AO675" s="5">
        <f t="shared" si="1713"/>
        <v>3887966</v>
      </c>
      <c r="AP675" s="5">
        <f t="shared" si="1785"/>
        <v>3887966</v>
      </c>
      <c r="AQ675" s="5">
        <f t="shared" si="1713"/>
        <v>2713715</v>
      </c>
      <c r="AR675" s="5">
        <f t="shared" si="1785"/>
        <v>2713715</v>
      </c>
      <c r="AS675" s="5">
        <f t="shared" si="1714"/>
        <v>178259</v>
      </c>
      <c r="AT675" s="5">
        <f t="shared" si="1785"/>
        <v>178259</v>
      </c>
      <c r="AU675" s="5">
        <f t="shared" si="1715"/>
        <v>41546.465707000003</v>
      </c>
      <c r="AV675" s="5">
        <f t="shared" si="1786"/>
        <v>41546.465707000003</v>
      </c>
      <c r="AW675" s="5">
        <f t="shared" si="1716"/>
        <v>2079.69</v>
      </c>
      <c r="AX675" s="5">
        <f t="shared" si="1787"/>
        <v>2079.69</v>
      </c>
      <c r="AY675" s="6">
        <f t="shared" si="1788"/>
        <v>178690844.35268101</v>
      </c>
      <c r="AZ675" s="6">
        <f t="shared" si="1789"/>
        <v>372758454.10926902</v>
      </c>
      <c r="BA675" s="26">
        <f>VLOOKUP(A675,[7]Sheet1!$A$1:$P$742,16,FALSE)</f>
        <v>372984563.363563</v>
      </c>
      <c r="BB675" s="26" t="b">
        <f t="shared" si="1790"/>
        <v>0</v>
      </c>
      <c r="BC675" s="5">
        <f t="shared" si="1791"/>
        <v>154487215.14364797</v>
      </c>
      <c r="BD675" s="5">
        <f t="shared" si="1791"/>
        <v>27503262.172892001</v>
      </c>
      <c r="BE675" s="5">
        <f t="shared" si="1791"/>
        <v>12077132.440048</v>
      </c>
      <c r="BF675" s="5">
        <f t="shared" si="1791"/>
        <v>0</v>
      </c>
      <c r="BG675" s="5">
        <f t="shared" si="1791"/>
        <v>0</v>
      </c>
      <c r="BH675" s="5">
        <f t="shared" si="1791"/>
        <v>144512410.64092499</v>
      </c>
      <c r="BI675" s="5">
        <f t="shared" si="1791"/>
        <v>21430698.991108</v>
      </c>
      <c r="BJ675" s="5">
        <f t="shared" si="1791"/>
        <v>12747734.720648002</v>
      </c>
      <c r="BK675" s="5">
        <f t="shared" si="1791"/>
        <v>0</v>
      </c>
      <c r="BL675" s="5">
        <f t="shared" si="1791"/>
        <v>0</v>
      </c>
    </row>
    <row r="676" spans="1:64" x14ac:dyDescent="0.25">
      <c r="A676" s="1" t="s">
        <v>1347</v>
      </c>
      <c r="B676" s="1" t="s">
        <v>1348</v>
      </c>
      <c r="C676" s="21" t="s">
        <v>499</v>
      </c>
      <c r="D676" s="21"/>
      <c r="E676" s="21"/>
      <c r="F676" s="5">
        <f t="shared" si="1775"/>
        <v>3801262198.7930846</v>
      </c>
      <c r="G676" s="21"/>
      <c r="H676" s="5">
        <f t="shared" si="1776"/>
        <v>1387360242.4400263</v>
      </c>
      <c r="I676" s="5">
        <f t="shared" si="1776"/>
        <v>345108322.32635784</v>
      </c>
      <c r="J676" s="5">
        <f t="shared" si="1776"/>
        <v>0</v>
      </c>
      <c r="K676" s="5">
        <f t="shared" si="1776"/>
        <v>46324447.705966003</v>
      </c>
      <c r="L676" s="5">
        <f t="shared" si="1776"/>
        <v>46324447.705966003</v>
      </c>
      <c r="M676" s="5">
        <f t="shared" si="1777"/>
        <v>154732318.18900001</v>
      </c>
      <c r="N676" s="5">
        <f t="shared" si="1778"/>
        <v>0</v>
      </c>
      <c r="O676" s="5">
        <f t="shared" si="1778"/>
        <v>0</v>
      </c>
      <c r="P676" s="5">
        <f t="shared" si="1778"/>
        <v>0</v>
      </c>
      <c r="Q676" s="5">
        <f t="shared" si="1779"/>
        <v>5764156.2193280002</v>
      </c>
      <c r="R676" s="5">
        <f t="shared" si="1780"/>
        <v>2741488.3211149997</v>
      </c>
      <c r="S676" s="5">
        <f t="shared" si="1780"/>
        <v>122876423.61214298</v>
      </c>
      <c r="T676" s="6">
        <f t="shared" si="1780"/>
        <v>2064907398.8139362</v>
      </c>
      <c r="U676" s="5">
        <f t="shared" si="1780"/>
        <v>28946678.640588</v>
      </c>
      <c r="V676" s="5">
        <f t="shared" si="1780"/>
        <v>1101549715.7263753</v>
      </c>
      <c r="W676" s="5">
        <f t="shared" si="1781"/>
        <v>250488682.60397097</v>
      </c>
      <c r="X676" s="5">
        <f t="shared" si="1781"/>
        <v>0</v>
      </c>
      <c r="Y676" s="5">
        <f t="shared" si="1781"/>
        <v>64361709.497135989</v>
      </c>
      <c r="Z676" s="5">
        <f t="shared" si="1781"/>
        <v>64361709.497135989</v>
      </c>
      <c r="AA676" s="5">
        <f t="shared" si="1782"/>
        <v>158502723.59970197</v>
      </c>
      <c r="AB676" s="5">
        <f t="shared" si="1783"/>
        <v>0</v>
      </c>
      <c r="AC676" s="5">
        <f t="shared" si="1784"/>
        <v>7862857.1280019972</v>
      </c>
      <c r="AD676" s="5">
        <f t="shared" si="1785"/>
        <v>3739650.6669070004</v>
      </c>
      <c r="AE676" s="5">
        <f t="shared" si="1785"/>
        <v>174860951.39555293</v>
      </c>
      <c r="AF676" s="5">
        <f t="shared" si="1785"/>
        <v>3434958.6470580003</v>
      </c>
      <c r="AG676" s="5">
        <f t="shared" si="1785"/>
        <v>47830110</v>
      </c>
      <c r="AH676" s="5">
        <f t="shared" si="1785"/>
        <v>47830110</v>
      </c>
      <c r="AI676" s="5">
        <f t="shared" si="1785"/>
        <v>0</v>
      </c>
      <c r="AJ676" s="5">
        <f t="shared" si="1785"/>
        <v>-2422496</v>
      </c>
      <c r="AK676" s="5">
        <f t="shared" si="1711"/>
        <v>27451879</v>
      </c>
      <c r="AL676" s="5">
        <f t="shared" si="1785"/>
        <v>27451879.000000112</v>
      </c>
      <c r="AM676" s="5">
        <f t="shared" si="1712"/>
        <v>0</v>
      </c>
      <c r="AN676" s="5">
        <f t="shared" si="1785"/>
        <v>0</v>
      </c>
      <c r="AO676" s="5">
        <f t="shared" si="1713"/>
        <v>37881027</v>
      </c>
      <c r="AP676" s="5">
        <f t="shared" si="1785"/>
        <v>37881027</v>
      </c>
      <c r="AQ676" s="5">
        <f t="shared" si="1713"/>
        <v>24505430</v>
      </c>
      <c r="AR676" s="5">
        <f t="shared" si="1785"/>
        <v>24505430</v>
      </c>
      <c r="AS676" s="5">
        <f t="shared" si="1714"/>
        <v>2075914</v>
      </c>
      <c r="AT676" s="5">
        <f t="shared" si="1785"/>
        <v>2075914</v>
      </c>
      <c r="AU676" s="5">
        <f t="shared" si="1715"/>
        <v>581650.51996599988</v>
      </c>
      <c r="AV676" s="5">
        <f t="shared" si="1786"/>
        <v>581650.51996599988</v>
      </c>
      <c r="AW676" s="5">
        <f t="shared" si="1716"/>
        <v>36047.96</v>
      </c>
      <c r="AX676" s="5">
        <f t="shared" si="1787"/>
        <v>36047.96</v>
      </c>
      <c r="AY676" s="6">
        <f t="shared" si="1788"/>
        <v>1928252531.7381995</v>
      </c>
      <c r="AZ676" s="6">
        <f t="shared" si="1789"/>
        <v>3993159930.5521369</v>
      </c>
      <c r="BA676" s="26">
        <f>VLOOKUP(A676,[7]Sheet1!$A$1:$P$742,16,FALSE)</f>
        <v>3996853950.6521702</v>
      </c>
      <c r="BB676" s="26" t="b">
        <f t="shared" si="1790"/>
        <v>0</v>
      </c>
      <c r="BC676" s="5">
        <f t="shared" si="1791"/>
        <v>1704387429.0460761</v>
      </c>
      <c r="BD676" s="5">
        <f t="shared" si="1791"/>
        <v>360519969.76786005</v>
      </c>
      <c r="BE676" s="5">
        <f t="shared" si="1791"/>
        <v>0</v>
      </c>
      <c r="BF676" s="5">
        <f t="shared" si="1791"/>
        <v>0</v>
      </c>
      <c r="BG676" s="5">
        <f t="shared" si="1791"/>
        <v>0</v>
      </c>
      <c r="BH676" s="5">
        <f t="shared" si="1791"/>
        <v>1640244540.6729178</v>
      </c>
      <c r="BI676" s="5">
        <f t="shared" si="1791"/>
        <v>288007991.0652827</v>
      </c>
      <c r="BJ676" s="5">
        <f t="shared" si="1791"/>
        <v>0</v>
      </c>
      <c r="BK676" s="5">
        <f t="shared" si="1791"/>
        <v>0</v>
      </c>
      <c r="BL676" s="5">
        <f t="shared" si="1791"/>
        <v>0</v>
      </c>
    </row>
    <row r="677" spans="1:64" x14ac:dyDescent="0.25">
      <c r="A677" s="1" t="s">
        <v>1349</v>
      </c>
      <c r="B677" s="1" t="s">
        <v>1350</v>
      </c>
      <c r="C677" s="21" t="s">
        <v>862</v>
      </c>
      <c r="D677" s="21"/>
      <c r="E677" s="21"/>
      <c r="F677" s="5">
        <f t="shared" si="1775"/>
        <v>1032042988.5910451</v>
      </c>
      <c r="G677" s="21"/>
      <c r="H677" s="5">
        <f t="shared" si="1776"/>
        <v>0</v>
      </c>
      <c r="I677" s="5">
        <f t="shared" si="1776"/>
        <v>498105122.428123</v>
      </c>
      <c r="J677" s="5">
        <f t="shared" si="1776"/>
        <v>0</v>
      </c>
      <c r="K677" s="5">
        <f t="shared" si="1776"/>
        <v>13566117.778849</v>
      </c>
      <c r="L677" s="5">
        <f t="shared" si="1776"/>
        <v>13566117.778849</v>
      </c>
      <c r="M677" s="5">
        <f t="shared" si="1777"/>
        <v>0</v>
      </c>
      <c r="N677" s="5">
        <f t="shared" si="1778"/>
        <v>0</v>
      </c>
      <c r="O677" s="5">
        <f t="shared" si="1778"/>
        <v>0</v>
      </c>
      <c r="P677" s="5">
        <f t="shared" si="1778"/>
        <v>0</v>
      </c>
      <c r="Q677" s="5">
        <f t="shared" si="1779"/>
        <v>8637248.4317129944</v>
      </c>
      <c r="R677" s="5">
        <f t="shared" si="1780"/>
        <v>0</v>
      </c>
      <c r="S677" s="5">
        <f t="shared" si="1780"/>
        <v>0</v>
      </c>
      <c r="T677" s="6">
        <f t="shared" si="1780"/>
        <v>520308488.63868529</v>
      </c>
      <c r="U677" s="5">
        <f t="shared" si="1780"/>
        <v>0</v>
      </c>
      <c r="V677" s="5">
        <f t="shared" si="1780"/>
        <v>0</v>
      </c>
      <c r="W677" s="5">
        <f t="shared" si="1781"/>
        <v>361537777.68743491</v>
      </c>
      <c r="X677" s="5">
        <f t="shared" si="1781"/>
        <v>0</v>
      </c>
      <c r="Y677" s="5">
        <f t="shared" si="1781"/>
        <v>18848331.166924</v>
      </c>
      <c r="Z677" s="5">
        <f t="shared" si="1781"/>
        <v>18848331.166924</v>
      </c>
      <c r="AA677" s="5">
        <f t="shared" si="1782"/>
        <v>0</v>
      </c>
      <c r="AB677" s="5">
        <f t="shared" si="1783"/>
        <v>0</v>
      </c>
      <c r="AC677" s="5">
        <f t="shared" si="1784"/>
        <v>11782028.073770985</v>
      </c>
      <c r="AD677" s="5">
        <f t="shared" si="1785"/>
        <v>0</v>
      </c>
      <c r="AE677" s="5">
        <f t="shared" si="1785"/>
        <v>0</v>
      </c>
      <c r="AF677" s="5">
        <f t="shared" si="1785"/>
        <v>3213215.6470610001</v>
      </c>
      <c r="AG677" s="5">
        <f t="shared" si="1785"/>
        <v>17583652</v>
      </c>
      <c r="AH677" s="5">
        <f t="shared" si="1785"/>
        <v>17583652</v>
      </c>
      <c r="AI677" s="5">
        <f t="shared" si="1785"/>
        <v>9386434</v>
      </c>
      <c r="AJ677" s="5">
        <f t="shared" si="1785"/>
        <v>0</v>
      </c>
      <c r="AK677" s="5">
        <f t="shared" si="1711"/>
        <v>9894282</v>
      </c>
      <c r="AL677" s="5">
        <f t="shared" si="1785"/>
        <v>9894282</v>
      </c>
      <c r="AM677" s="5">
        <f t="shared" si="1712"/>
        <v>1605703</v>
      </c>
      <c r="AN677" s="5">
        <f t="shared" si="1785"/>
        <v>1605703</v>
      </c>
      <c r="AO677" s="5">
        <f t="shared" si="1713"/>
        <v>0</v>
      </c>
      <c r="AP677" s="5">
        <f t="shared" si="1785"/>
        <v>0</v>
      </c>
      <c r="AQ677" s="5">
        <f t="shared" si="1713"/>
        <v>0</v>
      </c>
      <c r="AR677" s="5">
        <f t="shared" si="1785"/>
        <v>0</v>
      </c>
      <c r="AS677" s="5">
        <f t="shared" si="1714"/>
        <v>0</v>
      </c>
      <c r="AT677" s="5">
        <f t="shared" si="1785"/>
        <v>0</v>
      </c>
      <c r="AU677" s="5">
        <f t="shared" si="1715"/>
        <v>0</v>
      </c>
      <c r="AV677" s="5">
        <f t="shared" si="1786"/>
        <v>0</v>
      </c>
      <c r="AW677" s="5">
        <f t="shared" si="1716"/>
        <v>139339.22999999986</v>
      </c>
      <c r="AX677" s="5">
        <f t="shared" si="1787"/>
        <v>139339.22999999986</v>
      </c>
      <c r="AY677" s="6">
        <f t="shared" si="1788"/>
        <v>430777547.15813017</v>
      </c>
      <c r="AZ677" s="6">
        <f t="shared" si="1789"/>
        <v>951086035.79681504</v>
      </c>
      <c r="BA677" s="26">
        <f>VLOOKUP(A677,[7]Sheet1!$A$1:$P$742,16,FALSE)</f>
        <v>951086035.79683602</v>
      </c>
      <c r="BB677" s="26" t="b">
        <f t="shared" si="1790"/>
        <v>1</v>
      </c>
      <c r="BC677" s="5">
        <f t="shared" si="1791"/>
        <v>0</v>
      </c>
      <c r="BD677" s="5">
        <f t="shared" si="1791"/>
        <v>520308488.63868529</v>
      </c>
      <c r="BE677" s="5">
        <f t="shared" si="1791"/>
        <v>0</v>
      </c>
      <c r="BF677" s="5">
        <f t="shared" si="1791"/>
        <v>0</v>
      </c>
      <c r="BG677" s="5">
        <f t="shared" si="1791"/>
        <v>0</v>
      </c>
      <c r="BH677" s="5">
        <f t="shared" si="1791"/>
        <v>0</v>
      </c>
      <c r="BI677" s="5">
        <f t="shared" si="1791"/>
        <v>430777547.15813017</v>
      </c>
      <c r="BJ677" s="5">
        <f t="shared" si="1791"/>
        <v>0</v>
      </c>
      <c r="BK677" s="5">
        <f t="shared" si="1791"/>
        <v>0</v>
      </c>
      <c r="BL677" s="5">
        <f t="shared" si="1791"/>
        <v>0</v>
      </c>
    </row>
    <row r="678" spans="1:64" x14ac:dyDescent="0.25">
      <c r="A678" s="1" t="s">
        <v>1351</v>
      </c>
      <c r="B678" s="1" t="s">
        <v>1352</v>
      </c>
      <c r="C678" s="21" t="s">
        <v>1278</v>
      </c>
      <c r="D678" s="21"/>
      <c r="E678" s="21"/>
      <c r="F678" s="5">
        <f t="shared" si="1775"/>
        <v>402386442.31285006</v>
      </c>
      <c r="G678" s="21"/>
      <c r="H678" s="5">
        <f t="shared" si="1776"/>
        <v>0</v>
      </c>
      <c r="I678" s="5">
        <f t="shared" si="1776"/>
        <v>0</v>
      </c>
      <c r="J678" s="5">
        <f t="shared" si="1776"/>
        <v>197480304.71404096</v>
      </c>
      <c r="K678" s="5">
        <f t="shared" si="1776"/>
        <v>5841803.6358619994</v>
      </c>
      <c r="L678" s="5">
        <f t="shared" si="1776"/>
        <v>5841803.6358619994</v>
      </c>
      <c r="M678" s="5">
        <f t="shared" si="1777"/>
        <v>0</v>
      </c>
      <c r="N678" s="5">
        <f t="shared" si="1778"/>
        <v>0</v>
      </c>
      <c r="O678" s="5">
        <f t="shared" si="1778"/>
        <v>0</v>
      </c>
      <c r="P678" s="5">
        <f t="shared" si="1778"/>
        <v>0</v>
      </c>
      <c r="Q678" s="5">
        <f t="shared" si="1779"/>
        <v>0</v>
      </c>
      <c r="R678" s="5">
        <f t="shared" si="1780"/>
        <v>0</v>
      </c>
      <c r="S678" s="5">
        <f t="shared" si="1780"/>
        <v>0</v>
      </c>
      <c r="T678" s="6">
        <f t="shared" si="1780"/>
        <v>203322108.34990299</v>
      </c>
      <c r="U678" s="5">
        <f t="shared" si="1780"/>
        <v>0</v>
      </c>
      <c r="V678" s="5">
        <f t="shared" si="1780"/>
        <v>0</v>
      </c>
      <c r="W678" s="5">
        <f t="shared" si="1781"/>
        <v>0</v>
      </c>
      <c r="X678" s="5">
        <f t="shared" si="1781"/>
        <v>200956421.13802302</v>
      </c>
      <c r="Y678" s="5">
        <f t="shared" si="1781"/>
        <v>8116415.5682400009</v>
      </c>
      <c r="Z678" s="5">
        <f t="shared" si="1781"/>
        <v>8116415.5682400009</v>
      </c>
      <c r="AA678" s="5">
        <f t="shared" si="1782"/>
        <v>0</v>
      </c>
      <c r="AB678" s="5">
        <f t="shared" si="1783"/>
        <v>0</v>
      </c>
      <c r="AC678" s="5">
        <f t="shared" si="1784"/>
        <v>0</v>
      </c>
      <c r="AD678" s="5">
        <f t="shared" si="1785"/>
        <v>0</v>
      </c>
      <c r="AE678" s="5">
        <f t="shared" si="1785"/>
        <v>0</v>
      </c>
      <c r="AF678" s="5">
        <f t="shared" si="1785"/>
        <v>420706.11764700006</v>
      </c>
      <c r="AG678" s="5">
        <f t="shared" si="1785"/>
        <v>5832699</v>
      </c>
      <c r="AH678" s="5">
        <f t="shared" si="1785"/>
        <v>5832699</v>
      </c>
      <c r="AI678" s="5">
        <f t="shared" si="1785"/>
        <v>0</v>
      </c>
      <c r="AJ678" s="5">
        <f t="shared" si="1785"/>
        <v>0</v>
      </c>
      <c r="AK678" s="5">
        <f t="shared" si="1711"/>
        <v>1656469</v>
      </c>
      <c r="AL678" s="5">
        <f t="shared" si="1785"/>
        <v>1656469</v>
      </c>
      <c r="AM678" s="5">
        <f t="shared" si="1712"/>
        <v>0</v>
      </c>
      <c r="AN678" s="5">
        <f t="shared" si="1785"/>
        <v>0</v>
      </c>
      <c r="AO678" s="5">
        <f t="shared" si="1713"/>
        <v>0</v>
      </c>
      <c r="AP678" s="5">
        <f t="shared" si="1785"/>
        <v>0</v>
      </c>
      <c r="AQ678" s="5">
        <f t="shared" si="1713"/>
        <v>0</v>
      </c>
      <c r="AR678" s="5">
        <f t="shared" si="1785"/>
        <v>0</v>
      </c>
      <c r="AS678" s="5">
        <f t="shared" si="1714"/>
        <v>0</v>
      </c>
      <c r="AT678" s="5">
        <f t="shared" si="1785"/>
        <v>0</v>
      </c>
      <c r="AU678" s="5">
        <f t="shared" si="1715"/>
        <v>0</v>
      </c>
      <c r="AV678" s="5">
        <f t="shared" si="1786"/>
        <v>0</v>
      </c>
      <c r="AW678" s="5">
        <f t="shared" si="1716"/>
        <v>0</v>
      </c>
      <c r="AX678" s="5">
        <f t="shared" si="1787"/>
        <v>0</v>
      </c>
      <c r="AY678" s="6">
        <f t="shared" si="1788"/>
        <v>216562004.70626295</v>
      </c>
      <c r="AZ678" s="6">
        <f t="shared" si="1789"/>
        <v>419884113.05616599</v>
      </c>
      <c r="BA678" s="26">
        <f>VLOOKUP(A678,[7]Sheet1!$A$1:$P$742,16,FALSE)</f>
        <v>419884113.05616498</v>
      </c>
      <c r="BB678" s="26" t="b">
        <f t="shared" si="1790"/>
        <v>1</v>
      </c>
      <c r="BC678" s="5">
        <f t="shared" si="1791"/>
        <v>0</v>
      </c>
      <c r="BD678" s="5">
        <f t="shared" si="1791"/>
        <v>0</v>
      </c>
      <c r="BE678" s="5">
        <f t="shared" si="1791"/>
        <v>203322108.34990299</v>
      </c>
      <c r="BF678" s="5">
        <f t="shared" si="1791"/>
        <v>0</v>
      </c>
      <c r="BG678" s="5">
        <f t="shared" si="1791"/>
        <v>0</v>
      </c>
      <c r="BH678" s="5">
        <f t="shared" si="1791"/>
        <v>0</v>
      </c>
      <c r="BI678" s="5">
        <f t="shared" si="1791"/>
        <v>0</v>
      </c>
      <c r="BJ678" s="5">
        <f t="shared" si="1791"/>
        <v>216562004.70626295</v>
      </c>
      <c r="BK678" s="5">
        <f t="shared" si="1791"/>
        <v>0</v>
      </c>
      <c r="BL678" s="5">
        <f t="shared" si="1791"/>
        <v>0</v>
      </c>
    </row>
    <row r="679" spans="1:64" x14ac:dyDescent="0.25">
      <c r="A679" s="1"/>
      <c r="B679" s="1"/>
      <c r="C679" s="21"/>
      <c r="D679" s="21"/>
      <c r="E679" s="21"/>
      <c r="G679" s="21"/>
    </row>
    <row r="680" spans="1:64" x14ac:dyDescent="0.25">
      <c r="A680" s="1" t="s">
        <v>1353</v>
      </c>
      <c r="B680" s="1" t="s">
        <v>1354</v>
      </c>
      <c r="C680" s="21"/>
      <c r="D680" s="21"/>
      <c r="E680" s="21"/>
      <c r="F680" s="5">
        <f t="shared" ref="F680" si="1792">SUM(F667:F668)</f>
        <v>5889256040.6982193</v>
      </c>
      <c r="G680" s="21"/>
      <c r="H680" s="5">
        <f t="shared" ref="H680:L680" si="1793">SUM(H667:H668)</f>
        <v>1245237788.031354</v>
      </c>
      <c r="I680" s="5">
        <f t="shared" si="1793"/>
        <v>487153862.92265505</v>
      </c>
      <c r="J680" s="5">
        <f t="shared" si="1793"/>
        <v>117541166.272118</v>
      </c>
      <c r="K680" s="5">
        <f t="shared" si="1793"/>
        <v>41023742.058861002</v>
      </c>
      <c r="L680" s="5">
        <f t="shared" si="1793"/>
        <v>41023742.058861002</v>
      </c>
      <c r="M680" s="5">
        <f t="shared" ref="M680:S680" si="1794">SUM(M667:M668)</f>
        <v>133452041.92809001</v>
      </c>
      <c r="N680" s="5">
        <f t="shared" si="1794"/>
        <v>18972925.457451001</v>
      </c>
      <c r="O680" s="5">
        <f t="shared" si="1794"/>
        <v>788000000</v>
      </c>
      <c r="P680" s="5">
        <f t="shared" si="1794"/>
        <v>46051948.051948003</v>
      </c>
      <c r="Q680" s="5">
        <f t="shared" si="1794"/>
        <v>14867502.907481998</v>
      </c>
      <c r="R680" s="5">
        <f t="shared" si="1794"/>
        <v>1864129.045839</v>
      </c>
      <c r="S680" s="5">
        <f t="shared" si="1794"/>
        <v>92763812.957502007</v>
      </c>
      <c r="T680" s="6">
        <f t="shared" ref="T680:Y680" si="1795">SUM(T667:T668)</f>
        <v>2986928919.6332998</v>
      </c>
      <c r="U680" s="5">
        <f t="shared" si="1795"/>
        <v>24426033.506034002</v>
      </c>
      <c r="V680" s="5">
        <f t="shared" si="1795"/>
        <v>990261274.40115011</v>
      </c>
      <c r="W680" s="5">
        <f t="shared" si="1795"/>
        <v>353589065.96733594</v>
      </c>
      <c r="X680" s="5">
        <f t="shared" si="1795"/>
        <v>119716841.046597</v>
      </c>
      <c r="Y680" s="5">
        <f t="shared" si="1795"/>
        <v>56997078.208840005</v>
      </c>
      <c r="Z680" s="5">
        <f t="shared" ref="Z680" si="1796">SUM(Z667:Z668)</f>
        <v>56997078.208840005</v>
      </c>
      <c r="AA680" s="5">
        <f t="shared" ref="AA680:AJ680" si="1797">SUM(AA667:AA668)</f>
        <v>136703904.93152702</v>
      </c>
      <c r="AB680" s="5">
        <f t="shared" si="1797"/>
        <v>21580834</v>
      </c>
      <c r="AC680" s="5">
        <f t="shared" si="1797"/>
        <v>20280687.539241999</v>
      </c>
      <c r="AD680" s="5">
        <f t="shared" si="1797"/>
        <v>2542849.2165329996</v>
      </c>
      <c r="AE680" s="5">
        <f t="shared" si="1797"/>
        <v>132008794.787425</v>
      </c>
      <c r="AF680" s="5">
        <f t="shared" si="1797"/>
        <v>0</v>
      </c>
      <c r="AG680" s="5">
        <f t="shared" si="1797"/>
        <v>74814331</v>
      </c>
      <c r="AH680" s="5">
        <f t="shared" ref="AH680" si="1798">SUM(AH667:AH668)</f>
        <v>74814331</v>
      </c>
      <c r="AI680" s="5">
        <f t="shared" si="1797"/>
        <v>0</v>
      </c>
      <c r="AJ680" s="5">
        <f t="shared" si="1797"/>
        <v>-1245910</v>
      </c>
      <c r="AK680" s="5">
        <f t="shared" ref="AK680" si="1799">SUM(AK667:AK668)</f>
        <v>32414456</v>
      </c>
      <c r="AL680" s="5">
        <f t="shared" ref="AL680" si="1800">SUM(AL667:AL668)</f>
        <v>32414455.999999981</v>
      </c>
      <c r="AM680" s="5">
        <f t="shared" ref="AM680:AN680" si="1801">SUM(AM667:AM668)</f>
        <v>585398</v>
      </c>
      <c r="AN680" s="5">
        <f t="shared" si="1801"/>
        <v>585398</v>
      </c>
      <c r="AO680" s="5">
        <f t="shared" ref="AO680:AQ680" si="1802">SUM(AO667:AO668)</f>
        <v>28441221</v>
      </c>
      <c r="AP680" s="5">
        <f t="shared" si="1802"/>
        <v>28441221</v>
      </c>
      <c r="AQ680" s="5">
        <f t="shared" si="1802"/>
        <v>14459407</v>
      </c>
      <c r="AR680" s="5">
        <f t="shared" ref="AR680" si="1803">SUM(AR667:AR668)</f>
        <v>14459407</v>
      </c>
      <c r="AS680" s="5">
        <f t="shared" ref="AS680:AT680" si="1804">SUM(AS667:AS668)</f>
        <v>2017983</v>
      </c>
      <c r="AT680" s="5">
        <f t="shared" si="1804"/>
        <v>2017983</v>
      </c>
      <c r="AU680" s="5">
        <f t="shared" ref="AU680:AV680" si="1805">SUM(AU667:AU668)</f>
        <v>346220.54759499989</v>
      </c>
      <c r="AV680" s="5">
        <f t="shared" si="1805"/>
        <v>346220.54759499989</v>
      </c>
      <c r="AW680" s="5">
        <f t="shared" ref="AW680:AX680" si="1806">SUM(AW667:AW668)</f>
        <v>22876.589999999993</v>
      </c>
      <c r="AX680" s="5">
        <f t="shared" si="1806"/>
        <v>22876.589999999993</v>
      </c>
      <c r="AY680" s="6">
        <f t="shared" ref="AY680" si="1807">SUM(AY667:AY668)</f>
        <v>2009963346.7422791</v>
      </c>
      <c r="AZ680" s="6">
        <f t="shared" ref="AZ680" si="1808">SUM(AZ667:AZ668)</f>
        <v>4996892266.3755798</v>
      </c>
      <c r="BA680" s="26">
        <f>VLOOKUP(A680,[7]Sheet1!$A$1:$P$742,16,FALSE)</f>
        <v>4999199302.5679798</v>
      </c>
      <c r="BB680" s="26" t="b">
        <f t="shared" ref="BB680:BB682" si="1809">ROUND(AZ680,0)=ROUND(BA680,0)</f>
        <v>0</v>
      </c>
      <c r="BC680" s="5">
        <f t="shared" ref="BC680:BH680" si="1810">SUM(BC667:BC668)</f>
        <v>1495913379.5741432</v>
      </c>
      <c r="BD680" s="5">
        <f t="shared" si="1810"/>
        <v>510718375.33106446</v>
      </c>
      <c r="BE680" s="5">
        <f t="shared" si="1810"/>
        <v>119219428.33314687</v>
      </c>
      <c r="BF680" s="5">
        <f t="shared" si="1810"/>
        <v>854188985.9216733</v>
      </c>
      <c r="BG680" s="5">
        <f t="shared" si="1810"/>
        <v>6888750.4732724885</v>
      </c>
      <c r="BH680" s="5">
        <f t="shared" si="1810"/>
        <v>1416782951.5794539</v>
      </c>
      <c r="BI680" s="5">
        <f t="shared" ref="BI680:BL680" si="1811">SUM(BI667:BI668)</f>
        <v>409821193.98859823</v>
      </c>
      <c r="BJ680" s="5">
        <f t="shared" si="1811"/>
        <v>126970387.29629713</v>
      </c>
      <c r="BK680" s="5">
        <f t="shared" si="1811"/>
        <v>26612195.560485639</v>
      </c>
      <c r="BL680" s="5">
        <f t="shared" si="1811"/>
        <v>29776618.317444138</v>
      </c>
    </row>
    <row r="681" spans="1:64" x14ac:dyDescent="0.25">
      <c r="A681" s="1" t="s">
        <v>1355</v>
      </c>
      <c r="B681" s="1" t="s">
        <v>1356</v>
      </c>
      <c r="C681" s="21"/>
      <c r="D681" s="21"/>
      <c r="E681" s="21"/>
      <c r="F681" s="5">
        <f t="shared" ref="F681" si="1812">SUM(F670:F671)</f>
        <v>5610555288.2084723</v>
      </c>
      <c r="G681" s="21"/>
      <c r="H681" s="5">
        <f t="shared" ref="H681:L681" si="1813">SUM(H670:H671)</f>
        <v>2041504132.0738449</v>
      </c>
      <c r="I681" s="5">
        <f t="shared" si="1813"/>
        <v>402028086.58024997</v>
      </c>
      <c r="J681" s="5">
        <f t="shared" si="1813"/>
        <v>126777212.15934302</v>
      </c>
      <c r="K681" s="5">
        <f t="shared" si="1813"/>
        <v>45038006.490359992</v>
      </c>
      <c r="L681" s="5">
        <f t="shared" si="1813"/>
        <v>45038006.490359992</v>
      </c>
      <c r="M681" s="5">
        <f t="shared" ref="M681:S681" si="1814">SUM(M670:M671)</f>
        <v>178851253.19758108</v>
      </c>
      <c r="N681" s="5">
        <f t="shared" si="1814"/>
        <v>0</v>
      </c>
      <c r="O681" s="5">
        <f t="shared" si="1814"/>
        <v>0</v>
      </c>
      <c r="P681" s="5">
        <f t="shared" si="1814"/>
        <v>0</v>
      </c>
      <c r="Q681" s="5">
        <f t="shared" si="1814"/>
        <v>3407739.7136559994</v>
      </c>
      <c r="R681" s="5">
        <f t="shared" si="1814"/>
        <v>1872720.8411870005</v>
      </c>
      <c r="S681" s="5">
        <f t="shared" si="1814"/>
        <v>132478335.16653602</v>
      </c>
      <c r="T681" s="6">
        <f t="shared" ref="T681:Y681" si="1815">SUM(T670:T671)</f>
        <v>2931957486.2227578</v>
      </c>
      <c r="U681" s="5">
        <f t="shared" si="1815"/>
        <v>41934858.419611</v>
      </c>
      <c r="V681" s="5">
        <f t="shared" si="1815"/>
        <v>1621593466.6646311</v>
      </c>
      <c r="W681" s="5">
        <f t="shared" si="1815"/>
        <v>291802542.16544199</v>
      </c>
      <c r="X681" s="5">
        <f t="shared" si="1815"/>
        <v>129130745.430043</v>
      </c>
      <c r="Y681" s="5">
        <f t="shared" si="1815"/>
        <v>62574369.120641999</v>
      </c>
      <c r="Z681" s="5">
        <f t="shared" ref="Z681" si="1816">SUM(Z670:Z671)</f>
        <v>62574369.120641999</v>
      </c>
      <c r="AA681" s="5">
        <f t="shared" ref="AA681:AJ681" si="1817">SUM(AA670:AA671)</f>
        <v>183209371.40235496</v>
      </c>
      <c r="AB681" s="5">
        <f t="shared" si="1817"/>
        <v>0</v>
      </c>
      <c r="AC681" s="5">
        <f t="shared" si="1817"/>
        <v>4648480.970733</v>
      </c>
      <c r="AD681" s="5">
        <f t="shared" si="1817"/>
        <v>2554569.2420899998</v>
      </c>
      <c r="AE681" s="5">
        <f t="shared" si="1817"/>
        <v>188525081.09806904</v>
      </c>
      <c r="AF681" s="5">
        <f t="shared" si="1817"/>
        <v>0</v>
      </c>
      <c r="AG681" s="5">
        <f t="shared" si="1817"/>
        <v>50082798</v>
      </c>
      <c r="AH681" s="5">
        <f t="shared" ref="AH681" si="1818">SUM(AH670:AH671)</f>
        <v>50082798</v>
      </c>
      <c r="AI681" s="5">
        <f t="shared" si="1817"/>
        <v>0</v>
      </c>
      <c r="AJ681" s="5">
        <f t="shared" si="1817"/>
        <v>-700705</v>
      </c>
      <c r="AK681" s="5">
        <f t="shared" ref="AK681" si="1819">SUM(AK670:AK671)</f>
        <v>17794885</v>
      </c>
      <c r="AL681" s="5">
        <f t="shared" ref="AL681" si="1820">SUM(AL670:AL671)</f>
        <v>17794884.999999996</v>
      </c>
      <c r="AM681" s="5">
        <f t="shared" ref="AM681:AN681" si="1821">SUM(AM670:AM671)</f>
        <v>0</v>
      </c>
      <c r="AN681" s="5">
        <f t="shared" si="1821"/>
        <v>0</v>
      </c>
      <c r="AO681" s="5">
        <f t="shared" ref="AO681:AQ681" si="1822">SUM(AO670:AO671)</f>
        <v>45023956</v>
      </c>
      <c r="AP681" s="5">
        <f t="shared" si="1822"/>
        <v>45023956</v>
      </c>
      <c r="AQ681" s="5">
        <f t="shared" si="1822"/>
        <v>25857175</v>
      </c>
      <c r="AR681" s="5">
        <f t="shared" ref="AR681" si="1823">SUM(AR670:AR671)</f>
        <v>25857175</v>
      </c>
      <c r="AS681" s="5">
        <f t="shared" ref="AS681:AT681" si="1824">SUM(AS670:AS671)</f>
        <v>1295208</v>
      </c>
      <c r="AT681" s="5">
        <f t="shared" si="1824"/>
        <v>1295208</v>
      </c>
      <c r="AU681" s="5">
        <f t="shared" ref="AU681:AV681" si="1825">SUM(AU670:AU671)</f>
        <v>396999.5612489999</v>
      </c>
      <c r="AV681" s="5">
        <f t="shared" si="1825"/>
        <v>396999.5612489999</v>
      </c>
      <c r="AW681" s="5">
        <f t="shared" ref="AW681:AX681" si="1826">SUM(AW670:AW671)</f>
        <v>24956.279999999988</v>
      </c>
      <c r="AX681" s="5">
        <f t="shared" si="1826"/>
        <v>24956.279999999988</v>
      </c>
      <c r="AY681" s="6">
        <f t="shared" ref="AY681" si="1827">SUM(AY670:AY671)</f>
        <v>2665748757.3548656</v>
      </c>
      <c r="AZ681" s="6">
        <f t="shared" ref="AZ681" si="1828">SUM(AZ670:AZ671)</f>
        <v>5597706243.5776234</v>
      </c>
      <c r="BA681" s="26">
        <f>VLOOKUP(A681,[7]Sheet1!$A$1:$P$742,16,FALSE)</f>
        <v>5600254402.8463697</v>
      </c>
      <c r="BB681" s="26" t="b">
        <f t="shared" si="1809"/>
        <v>0</v>
      </c>
      <c r="BC681" s="5">
        <f t="shared" ref="BC681:BH681" si="1829">SUM(BC670:BC671)</f>
        <v>2390827481.8305764</v>
      </c>
      <c r="BD681" s="5">
        <f t="shared" si="1829"/>
        <v>412374967.58565301</v>
      </c>
      <c r="BE681" s="5">
        <f t="shared" si="1829"/>
        <v>128755036.806529</v>
      </c>
      <c r="BF681" s="5">
        <f t="shared" si="1829"/>
        <v>0</v>
      </c>
      <c r="BG681" s="5">
        <f t="shared" si="1829"/>
        <v>0</v>
      </c>
      <c r="BH681" s="5">
        <f t="shared" si="1829"/>
        <v>2215653964.811461</v>
      </c>
      <c r="BI681" s="5">
        <f t="shared" ref="BI681:BL681" si="1830">SUM(BI670:BI671)</f>
        <v>316388412.65805954</v>
      </c>
      <c r="BJ681" s="5">
        <f t="shared" si="1830"/>
        <v>133706379.88534501</v>
      </c>
      <c r="BK681" s="5">
        <f t="shared" si="1830"/>
        <v>0</v>
      </c>
      <c r="BL681" s="5">
        <f t="shared" si="1830"/>
        <v>0</v>
      </c>
    </row>
    <row r="682" spans="1:64" x14ac:dyDescent="0.25">
      <c r="A682" s="1" t="s">
        <v>1357</v>
      </c>
      <c r="B682" s="1" t="s">
        <v>1358</v>
      </c>
      <c r="C682" s="21"/>
      <c r="D682" s="21"/>
      <c r="E682" s="21"/>
      <c r="F682" s="5">
        <f t="shared" ref="F682" si="1831">SUM(F673:F678)</f>
        <v>9664336364.8747005</v>
      </c>
      <c r="G682" s="21"/>
      <c r="H682" s="5">
        <f t="shared" ref="H682:L682" si="1832">SUM(H673:H678)</f>
        <v>3325007428.190969</v>
      </c>
      <c r="I682" s="5">
        <f t="shared" si="1832"/>
        <v>869528619.1290679</v>
      </c>
      <c r="J682" s="5">
        <f t="shared" si="1832"/>
        <v>270398355.93761599</v>
      </c>
      <c r="K682" s="5">
        <f t="shared" si="1832"/>
        <v>160203212.013935</v>
      </c>
      <c r="L682" s="5">
        <f t="shared" si="1832"/>
        <v>160203212.013935</v>
      </c>
      <c r="M682" s="5">
        <f t="shared" ref="M682:S682" si="1833">SUM(M673:M678)</f>
        <v>396808144.183119</v>
      </c>
      <c r="N682" s="5">
        <f t="shared" si="1833"/>
        <v>0</v>
      </c>
      <c r="O682" s="5">
        <f t="shared" si="1833"/>
        <v>0</v>
      </c>
      <c r="P682" s="5">
        <f t="shared" si="1833"/>
        <v>0</v>
      </c>
      <c r="Q682" s="5">
        <f t="shared" si="1833"/>
        <v>14909013.730840996</v>
      </c>
      <c r="R682" s="5">
        <f t="shared" si="1833"/>
        <v>4933226.258986</v>
      </c>
      <c r="S682" s="5">
        <f t="shared" si="1833"/>
        <v>361115459.41492701</v>
      </c>
      <c r="T682" s="6">
        <f t="shared" ref="T682:Y682" si="1834">SUM(T673:T678)</f>
        <v>5402903458.8594618</v>
      </c>
      <c r="U682" s="5">
        <f t="shared" si="1834"/>
        <v>63239108.074355997</v>
      </c>
      <c r="V682" s="5">
        <f t="shared" si="1834"/>
        <v>2646157336.9342203</v>
      </c>
      <c r="W682" s="5">
        <f t="shared" si="1834"/>
        <v>631126704.86722386</v>
      </c>
      <c r="X682" s="5">
        <f t="shared" si="1834"/>
        <v>275149212.52336204</v>
      </c>
      <c r="Y682" s="5">
        <f t="shared" si="1834"/>
        <v>222581230.92145899</v>
      </c>
      <c r="Z682" s="5">
        <f t="shared" ref="Z682" si="1835">SUM(Z673:Z678)</f>
        <v>222581230.92145899</v>
      </c>
      <c r="AA682" s="5">
        <f t="shared" ref="AA682:AJ682" si="1836">SUM(AA673:AA678)</f>
        <v>406477278.53946501</v>
      </c>
      <c r="AB682" s="5">
        <f t="shared" si="1836"/>
        <v>0</v>
      </c>
      <c r="AC682" s="5">
        <f t="shared" si="1836"/>
        <v>20337312.249108981</v>
      </c>
      <c r="AD682" s="5">
        <f t="shared" si="1836"/>
        <v>6729389.553599</v>
      </c>
      <c r="AE682" s="5">
        <f t="shared" si="1836"/>
        <v>513890223.53265887</v>
      </c>
      <c r="AF682" s="5">
        <f t="shared" si="1836"/>
        <v>15649665.82353</v>
      </c>
      <c r="AG682" s="5">
        <f t="shared" si="1836"/>
        <v>194267646</v>
      </c>
      <c r="AH682" s="5">
        <f t="shared" ref="AH682" si="1837">SUM(AH673:AH678)</f>
        <v>194267646</v>
      </c>
      <c r="AI682" s="5">
        <f t="shared" si="1836"/>
        <v>9386434</v>
      </c>
      <c r="AJ682" s="5">
        <f t="shared" si="1836"/>
        <v>-4408954</v>
      </c>
      <c r="AK682" s="5">
        <f t="shared" ref="AK682" si="1838">SUM(AK673:AK678)</f>
        <v>65612401</v>
      </c>
      <c r="AL682" s="5">
        <f t="shared" ref="AL682" si="1839">SUM(AL673:AL678)</f>
        <v>65612401.000000112</v>
      </c>
      <c r="AM682" s="5">
        <f t="shared" ref="AM682:AN682" si="1840">SUM(AM673:AM678)</f>
        <v>1605703</v>
      </c>
      <c r="AN682" s="5">
        <f t="shared" si="1840"/>
        <v>1605703</v>
      </c>
      <c r="AO682" s="5">
        <f t="shared" ref="AO682:AQ682" si="1841">SUM(AO673:AO678)</f>
        <v>110163227</v>
      </c>
      <c r="AP682" s="5">
        <f t="shared" si="1841"/>
        <v>110163227</v>
      </c>
      <c r="AQ682" s="5">
        <f t="shared" si="1841"/>
        <v>78854621</v>
      </c>
      <c r="AR682" s="5">
        <f t="shared" ref="AR682" si="1842">SUM(AR673:AR678)</f>
        <v>78854621</v>
      </c>
      <c r="AS682" s="5">
        <f t="shared" ref="AS682:AT682" si="1843">SUM(AS673:AS678)</f>
        <v>6683517</v>
      </c>
      <c r="AT682" s="5">
        <f t="shared" si="1843"/>
        <v>6683517</v>
      </c>
      <c r="AU682" s="5">
        <f t="shared" ref="AU682:AV682" si="1844">SUM(AU673:AU678)</f>
        <v>1121754.5741629999</v>
      </c>
      <c r="AV682" s="5">
        <f t="shared" si="1844"/>
        <v>1121754.5741629999</v>
      </c>
      <c r="AW682" s="5">
        <f t="shared" ref="AW682:AX682" si="1845">SUM(AW673:AW678)</f>
        <v>177466.87999999986</v>
      </c>
      <c r="AX682" s="5">
        <f t="shared" si="1845"/>
        <v>177466.87999999986</v>
      </c>
      <c r="AY682" s="6">
        <f t="shared" ref="AY682" si="1846">SUM(AY673:AY678)</f>
        <v>5249151613.6496143</v>
      </c>
      <c r="AZ682" s="6">
        <f t="shared" ref="AZ682" si="1847">SUM(AZ673:AZ678)</f>
        <v>10652055072.509079</v>
      </c>
      <c r="BA682" s="26">
        <f>VLOOKUP(A682,[7]Sheet1!$A$1:$P$742,16,FALSE)</f>
        <v>10658212871.5249</v>
      </c>
      <c r="BB682" s="26" t="b">
        <f t="shared" si="1809"/>
        <v>0</v>
      </c>
      <c r="BC682" s="5">
        <f t="shared" ref="BC682:BH682" si="1848">SUM(BC673:BC678)</f>
        <v>4214578586.183651</v>
      </c>
      <c r="BD682" s="5">
        <f t="shared" si="1848"/>
        <v>908331720.57943726</v>
      </c>
      <c r="BE682" s="5">
        <f t="shared" si="1848"/>
        <v>279993152.09637296</v>
      </c>
      <c r="BF682" s="5">
        <f t="shared" si="1848"/>
        <v>0</v>
      </c>
      <c r="BG682" s="5">
        <f t="shared" si="1848"/>
        <v>0</v>
      </c>
      <c r="BH682" s="5">
        <f t="shared" si="1848"/>
        <v>4208044137.1380758</v>
      </c>
      <c r="BI682" s="5">
        <f t="shared" ref="BI682:BL682" si="1849">SUM(BI673:BI678)</f>
        <v>740216237.21452093</v>
      </c>
      <c r="BJ682" s="5">
        <f t="shared" si="1849"/>
        <v>300891239.2970199</v>
      </c>
      <c r="BK682" s="5">
        <f t="shared" si="1849"/>
        <v>0</v>
      </c>
      <c r="BL682" s="5">
        <f t="shared" si="1849"/>
        <v>0</v>
      </c>
    </row>
    <row r="683" spans="1:64" x14ac:dyDescent="0.25">
      <c r="A683" s="1"/>
      <c r="B683" s="1"/>
      <c r="C683" s="21"/>
      <c r="D683" s="21"/>
      <c r="E683" s="21"/>
      <c r="G683" s="21"/>
    </row>
    <row r="684" spans="1:64" x14ac:dyDescent="0.25">
      <c r="A684" s="1" t="s">
        <v>1359</v>
      </c>
      <c r="B684" s="1" t="s">
        <v>1360</v>
      </c>
      <c r="C684" s="21"/>
      <c r="D684" s="21"/>
      <c r="E684" s="21"/>
      <c r="F684" s="5">
        <f t="shared" ref="F684" si="1850">SUM(F680:F682)+F428</f>
        <v>21166746693.781395</v>
      </c>
      <c r="G684" s="21"/>
      <c r="H684" s="5">
        <f t="shared" ref="H684:L684" si="1851">SUM(H680:H682)+H428</f>
        <v>6611749348.2961674</v>
      </c>
      <c r="I684" s="5">
        <f t="shared" si="1851"/>
        <v>1758710568.6319728</v>
      </c>
      <c r="J684" s="5">
        <f t="shared" si="1851"/>
        <v>514716734.36907703</v>
      </c>
      <c r="K684" s="5">
        <f t="shared" si="1851"/>
        <v>246277656.08219901</v>
      </c>
      <c r="L684" s="5">
        <f t="shared" si="1851"/>
        <v>246277656.08219901</v>
      </c>
      <c r="M684" s="5">
        <f t="shared" ref="M684:S684" si="1852">SUM(M680:M682)+M428</f>
        <v>709111439.30879009</v>
      </c>
      <c r="N684" s="5">
        <f t="shared" si="1852"/>
        <v>18972925.457451001</v>
      </c>
      <c r="O684" s="5">
        <f t="shared" si="1852"/>
        <v>788000000</v>
      </c>
      <c r="P684" s="5">
        <f t="shared" si="1852"/>
        <v>46051948.051948003</v>
      </c>
      <c r="Q684" s="5">
        <f t="shared" si="1852"/>
        <v>33184256.351978995</v>
      </c>
      <c r="R684" s="5">
        <f t="shared" si="1852"/>
        <v>8670076.1460120007</v>
      </c>
      <c r="S684" s="5">
        <f t="shared" si="1852"/>
        <v>586357607.53896499</v>
      </c>
      <c r="T684" s="6">
        <f t="shared" ref="T684:Y684" si="1853">SUM(T680:T682)+T428</f>
        <v>11323173448.211525</v>
      </c>
      <c r="U684" s="5">
        <f t="shared" si="1853"/>
        <v>129600000.000001</v>
      </c>
      <c r="V684" s="5">
        <f t="shared" si="1853"/>
        <v>5258012078.0000019</v>
      </c>
      <c r="W684" s="5">
        <f t="shared" si="1853"/>
        <v>1276518313.0000019</v>
      </c>
      <c r="X684" s="5">
        <f t="shared" si="1853"/>
        <v>523996799.00000203</v>
      </c>
      <c r="Y684" s="5">
        <f t="shared" si="1853"/>
        <v>342170317.00000399</v>
      </c>
      <c r="Z684" s="5">
        <f t="shared" ref="Z684" si="1854">SUM(Z680:Z682)+Z428</f>
        <v>342170317.00000399</v>
      </c>
      <c r="AA684" s="5">
        <f t="shared" ref="AA684:AJ684" si="1855">SUM(AA680:AA682)+AA428</f>
        <v>726390554.87334704</v>
      </c>
      <c r="AB684" s="5">
        <f t="shared" si="1855"/>
        <v>21580834</v>
      </c>
      <c r="AC684" s="5">
        <f t="shared" si="1855"/>
        <v>45266480.759083986</v>
      </c>
      <c r="AD684" s="5">
        <f t="shared" si="1855"/>
        <v>11826808.012221999</v>
      </c>
      <c r="AE684" s="5">
        <f t="shared" si="1855"/>
        <v>834424099.41815293</v>
      </c>
      <c r="AF684" s="5">
        <f t="shared" si="1855"/>
        <v>15649665.82353</v>
      </c>
      <c r="AG684" s="5">
        <f t="shared" si="1855"/>
        <v>319178689</v>
      </c>
      <c r="AH684" s="5">
        <f t="shared" ref="AH684" si="1856">SUM(AH680:AH682)+AH428</f>
        <v>319178689</v>
      </c>
      <c r="AI684" s="5">
        <f t="shared" si="1855"/>
        <v>9386434</v>
      </c>
      <c r="AJ684" s="5">
        <f t="shared" si="1855"/>
        <v>-6355569</v>
      </c>
      <c r="AK684" s="5">
        <f t="shared" ref="AK684" si="1857">SUM(AK680:AK682)+AK428</f>
        <v>115821742</v>
      </c>
      <c r="AL684" s="5">
        <f t="shared" ref="AL684" si="1858">SUM(AL680:AL682)+AL428</f>
        <v>115821742.00000009</v>
      </c>
      <c r="AM684" s="5">
        <f t="shared" ref="AM684:AN684" si="1859">SUM(AM680:AM682)+AM428</f>
        <v>2191101</v>
      </c>
      <c r="AN684" s="5">
        <f t="shared" si="1859"/>
        <v>2191101</v>
      </c>
      <c r="AO684" s="5">
        <f t="shared" ref="AO684:AQ684" si="1860">SUM(AO680:AO682)+AO428</f>
        <v>183638092</v>
      </c>
      <c r="AP684" s="5">
        <f t="shared" si="1860"/>
        <v>183638092</v>
      </c>
      <c r="AQ684" s="5">
        <f t="shared" si="1860"/>
        <v>119177778</v>
      </c>
      <c r="AR684" s="5">
        <f t="shared" ref="AR684" si="1861">SUM(AR680:AR682)+AR428</f>
        <v>119177778</v>
      </c>
      <c r="AS684" s="5">
        <f t="shared" ref="AS684:AT684" si="1862">SUM(AS680:AS682)+AS428</f>
        <v>10000069</v>
      </c>
      <c r="AT684" s="5">
        <f t="shared" si="1862"/>
        <v>10000069</v>
      </c>
      <c r="AU684" s="5">
        <f t="shared" ref="AU684:AV684" si="1863">SUM(AU680:AU682)+AU428</f>
        <v>1874207.2309439995</v>
      </c>
      <c r="AV684" s="5">
        <f t="shared" si="1863"/>
        <v>1874207.2309439995</v>
      </c>
      <c r="AW684" s="5">
        <f t="shared" ref="AW684:AX684" si="1864">SUM(AW680:AW682)+AW428</f>
        <v>225992.97999999984</v>
      </c>
      <c r="AX684" s="5">
        <f t="shared" si="1864"/>
        <v>225992.97999999984</v>
      </c>
      <c r="AY684" s="6">
        <f t="shared" ref="AY684" si="1865">SUM(AY680:AY682)+AY428</f>
        <v>9926764780.991436</v>
      </c>
      <c r="AZ684" s="6">
        <f t="shared" ref="AZ684" si="1866">SUM(AZ680:AZ682)+AZ428</f>
        <v>21249938229.202965</v>
      </c>
      <c r="BA684" s="26">
        <f>VLOOKUP(A684,[7]Sheet1!$A$1:$P$742,16,FALSE)</f>
        <v>21260951223.679901</v>
      </c>
      <c r="BB684" s="26" t="b">
        <f t="shared" ref="BB684" si="1867">ROUND(AZ684,0)=ROUND(BA684,0)</f>
        <v>0</v>
      </c>
      <c r="BC684" s="5">
        <f t="shared" ref="BC684:BH684" si="1868">SUM(BC680:BC682)+BC428</f>
        <v>8101319447.5883703</v>
      </c>
      <c r="BD684" s="5">
        <f t="shared" si="1868"/>
        <v>1831425063.4961548</v>
      </c>
      <c r="BE684" s="5">
        <f t="shared" si="1868"/>
        <v>527967617.23604882</v>
      </c>
      <c r="BF684" s="5">
        <f t="shared" si="1868"/>
        <v>854188985.9216733</v>
      </c>
      <c r="BG684" s="5">
        <f t="shared" si="1868"/>
        <v>6888750.4732724885</v>
      </c>
      <c r="BH684" s="5">
        <f t="shared" si="1868"/>
        <v>7840481053.5289907</v>
      </c>
      <c r="BI684" s="5">
        <f t="shared" ref="BI684:BL684" si="1869">SUM(BI680:BI682)+BI428</f>
        <v>1466425843.8611786</v>
      </c>
      <c r="BJ684" s="5">
        <f t="shared" si="1869"/>
        <v>561568006.47866201</v>
      </c>
      <c r="BK684" s="5">
        <f t="shared" si="1869"/>
        <v>26612195.560485639</v>
      </c>
      <c r="BL684" s="5">
        <f t="shared" si="1869"/>
        <v>29776618.317444138</v>
      </c>
    </row>
    <row r="685" spans="1:64" x14ac:dyDescent="0.25">
      <c r="A685" s="1"/>
      <c r="B685" s="1"/>
      <c r="C685" s="1"/>
      <c r="D685" s="1"/>
      <c r="E685" s="1"/>
      <c r="F685" s="4"/>
      <c r="G685" s="1"/>
    </row>
    <row r="686" spans="1:64" x14ac:dyDescent="0.25">
      <c r="A686" s="1"/>
      <c r="B686" s="1"/>
      <c r="C686" s="1"/>
      <c r="D686" s="1"/>
      <c r="E686" s="1"/>
      <c r="F686" s="4"/>
      <c r="G686" s="1"/>
    </row>
  </sheetData>
  <conditionalFormatting sqref="BB1:BB1048576">
    <cfRule type="cellIs" dxfId="0" priority="2" operator="equal">
      <formula>FALSE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96"/>
  <sheetViews>
    <sheetView workbookViewId="0">
      <pane xSplit="5" ySplit="2" topLeftCell="F3" activePane="bottomRight" state="frozen"/>
      <selection pane="topRight" activeCell="F1" sqref="F1"/>
      <selection pane="bottomLeft" activeCell="A3" sqref="A3"/>
      <selection pane="bottomRight"/>
    </sheetView>
  </sheetViews>
  <sheetFormatPr defaultColWidth="8.90625" defaultRowHeight="13.2" x14ac:dyDescent="0.25"/>
  <cols>
    <col min="1" max="1" width="8.90625" style="7"/>
    <col min="2" max="2" width="30" style="7" customWidth="1"/>
    <col min="3" max="6" width="8.90625" style="7"/>
    <col min="7" max="7" width="12.08984375" style="5" customWidth="1"/>
    <col min="8" max="8" width="12.6328125" style="5" customWidth="1"/>
    <col min="9" max="9" width="13.1796875" style="5" customWidth="1"/>
    <col min="10" max="10" width="13" style="5" customWidth="1"/>
    <col min="11" max="11" width="13.453125" style="5" customWidth="1"/>
    <col min="12" max="12" width="13.6328125" style="5" customWidth="1"/>
    <col min="13" max="13" width="14" style="5" customWidth="1"/>
    <col min="14" max="14" width="14.36328125" style="5" customWidth="1"/>
    <col min="15" max="15" width="15.08984375" style="5" customWidth="1"/>
    <col min="16" max="16" width="13.81640625" style="5" customWidth="1"/>
    <col min="17" max="17" width="13.81640625" style="6" customWidth="1"/>
    <col min="18" max="18" width="13.08984375" style="6" customWidth="1"/>
    <col min="19" max="19" width="5.54296875" style="5" customWidth="1"/>
    <col min="20" max="20" width="12" style="5" customWidth="1"/>
    <col min="21" max="21" width="5.1796875" style="5" customWidth="1"/>
    <col min="22" max="22" width="13.1796875" style="5" customWidth="1"/>
    <col min="23" max="23" width="14" style="5" customWidth="1"/>
    <col min="24" max="24" width="14.6328125" style="6" customWidth="1"/>
    <col min="25" max="25" width="6.36328125" style="7" customWidth="1"/>
    <col min="26" max="26" width="14" style="5" customWidth="1"/>
    <col min="27" max="27" width="13.6328125" style="5" customWidth="1"/>
    <col min="28" max="28" width="13.81640625" style="5" customWidth="1"/>
    <col min="29" max="29" width="14.1796875" style="5" customWidth="1"/>
    <col min="30" max="30" width="15.1796875" style="5" customWidth="1"/>
    <col min="31" max="32" width="15.1796875" style="6" customWidth="1"/>
    <col min="33" max="33" width="15.36328125" style="6" customWidth="1"/>
    <col min="34" max="35" width="15.08984375" style="6" customWidth="1"/>
    <col min="36" max="36" width="15.36328125" style="6" customWidth="1"/>
    <col min="37" max="37" width="15.08984375" style="5" customWidth="1"/>
    <col min="38" max="38" width="15.36328125" style="5" customWidth="1"/>
    <col min="39" max="39" width="14.81640625" style="5" customWidth="1"/>
    <col min="40" max="40" width="14.90625" style="5" customWidth="1"/>
    <col min="41" max="41" width="14.1796875" style="5" customWidth="1"/>
    <col min="42" max="16384" width="8.90625" style="7"/>
  </cols>
  <sheetData>
    <row r="1" spans="1:41" ht="12.75" x14ac:dyDescent="0.2">
      <c r="A1" s="1"/>
      <c r="B1" s="1"/>
      <c r="C1" s="1"/>
      <c r="D1" s="1"/>
      <c r="E1" s="1"/>
      <c r="T1" s="4"/>
      <c r="U1" s="4"/>
    </row>
    <row r="2" spans="1:41" s="35" customFormat="1" ht="76.5" x14ac:dyDescent="0.2">
      <c r="A2" s="3" t="s">
        <v>0</v>
      </c>
      <c r="B2" s="3" t="s">
        <v>1571</v>
      </c>
      <c r="C2" s="3" t="s">
        <v>2</v>
      </c>
      <c r="D2" s="3" t="s">
        <v>1405</v>
      </c>
      <c r="E2" s="3" t="s">
        <v>1439</v>
      </c>
      <c r="G2" s="36" t="s">
        <v>1416</v>
      </c>
      <c r="H2" s="36" t="s">
        <v>1585</v>
      </c>
      <c r="I2" s="36" t="s">
        <v>1421</v>
      </c>
      <c r="J2" s="36" t="s">
        <v>1586</v>
      </c>
      <c r="K2" s="36" t="s">
        <v>1424</v>
      </c>
      <c r="L2" s="36" t="s">
        <v>1587</v>
      </c>
      <c r="M2" s="36" t="s">
        <v>1425</v>
      </c>
      <c r="N2" s="36" t="s">
        <v>1588</v>
      </c>
      <c r="O2" s="36" t="s">
        <v>1427</v>
      </c>
      <c r="P2" s="36" t="s">
        <v>1589</v>
      </c>
      <c r="Q2" s="44" t="s">
        <v>1410</v>
      </c>
      <c r="R2" s="44" t="s">
        <v>1590</v>
      </c>
      <c r="S2" s="36"/>
      <c r="T2" s="3" t="s">
        <v>1399</v>
      </c>
      <c r="U2" s="3"/>
      <c r="V2" s="36" t="s">
        <v>1428</v>
      </c>
      <c r="W2" s="36" t="s">
        <v>1431</v>
      </c>
      <c r="X2" s="44" t="s">
        <v>1432</v>
      </c>
      <c r="Z2" s="36" t="s">
        <v>1433</v>
      </c>
      <c r="AA2" s="36" t="s">
        <v>1434</v>
      </c>
      <c r="AB2" s="36" t="s">
        <v>1449</v>
      </c>
      <c r="AC2" s="36" t="s">
        <v>1436</v>
      </c>
      <c r="AD2" s="36" t="s">
        <v>1435</v>
      </c>
      <c r="AE2" s="44" t="s">
        <v>1408</v>
      </c>
      <c r="AF2" s="44" t="s">
        <v>1409</v>
      </c>
      <c r="AG2" s="44" t="s">
        <v>1437</v>
      </c>
      <c r="AH2" s="44" t="s">
        <v>1450</v>
      </c>
      <c r="AI2" s="44" t="s">
        <v>1517</v>
      </c>
      <c r="AJ2" s="44" t="s">
        <v>1460</v>
      </c>
      <c r="AK2" s="36" t="s">
        <v>1496</v>
      </c>
      <c r="AL2" s="36" t="s">
        <v>1497</v>
      </c>
      <c r="AM2" s="36" t="s">
        <v>1498</v>
      </c>
      <c r="AN2" s="36" t="s">
        <v>1499</v>
      </c>
      <c r="AO2" s="36" t="s">
        <v>1500</v>
      </c>
    </row>
    <row r="3" spans="1:41" ht="12.75" x14ac:dyDescent="0.2">
      <c r="A3" s="1" t="s">
        <v>3</v>
      </c>
      <c r="B3" s="1" t="s">
        <v>4</v>
      </c>
      <c r="C3" s="1"/>
      <c r="D3" s="1" t="s">
        <v>7</v>
      </c>
      <c r="E3" s="1"/>
      <c r="G3" s="5">
        <f>ADJUTFUND1516BL</f>
        <v>52612132.536842994</v>
      </c>
      <c r="H3" s="5">
        <f>G3*SBRR_INC</f>
        <v>53050566.974650018</v>
      </c>
      <c r="I3" s="5">
        <f>ADJLTFUND1516BL</f>
        <v>9249720.2218129989</v>
      </c>
      <c r="J3" s="5">
        <f>I3*SBRR_INC</f>
        <v>9326801.2236614395</v>
      </c>
      <c r="Q3" s="6">
        <f>G3+I3+K3+M3+O3</f>
        <v>61861852.758655995</v>
      </c>
      <c r="R3" s="6">
        <f>H3+J3+L3+N3+P3</f>
        <v>62377368.198311456</v>
      </c>
      <c r="T3" s="4">
        <f>VLOOKUP(A3,[1]Sheet1!$A$6:$C$740,3,FALSE)</f>
        <v>119734580.26242401</v>
      </c>
      <c r="U3" s="4"/>
      <c r="V3" s="5">
        <f>VLOOKUP(A3,[9]CTR1516_statsrel!$A$1:$D$387,4,FALSE)</f>
        <v>89583875</v>
      </c>
      <c r="W3" s="5">
        <f>V3</f>
        <v>89583875</v>
      </c>
      <c r="X3" s="6">
        <f>X4+X5</f>
        <v>89583874.999999985</v>
      </c>
      <c r="Z3" s="5">
        <f>ADJUTFUND1516RSG</f>
        <v>48997904.432951361</v>
      </c>
      <c r="AA3" s="5">
        <f>ADJLTFUND1516RSG</f>
        <v>7044362.2289916426</v>
      </c>
      <c r="AE3" s="6">
        <f t="shared" ref="AE3:AE66" si="0">ADJ1516RSG</f>
        <v>56042266.661943987</v>
      </c>
      <c r="AF3" s="6">
        <f t="shared" ref="AF3:AF66" si="1">ADJSFAPY</f>
        <v>117904119.42060098</v>
      </c>
      <c r="AG3" s="6">
        <f>AG4+AG5</f>
        <v>207487994.42059898</v>
      </c>
      <c r="AH3" s="6">
        <f>AH4+AH5</f>
        <v>193968859.57213712</v>
      </c>
      <c r="AI3" s="6">
        <f t="shared" ref="AI3:AI66" si="2">AH3-X3</f>
        <v>104384984.57213713</v>
      </c>
      <c r="AJ3" s="6">
        <f>SUM(AJ4:AJ5)</f>
        <v>42007616.373825684</v>
      </c>
      <c r="AK3" s="5">
        <f>AK5</f>
        <v>37296022.858092614</v>
      </c>
      <c r="AL3" s="5">
        <f>AL4</f>
        <v>4711593.5157330744</v>
      </c>
    </row>
    <row r="4" spans="1:41" s="11" customFormat="1" ht="12.75" x14ac:dyDescent="0.2">
      <c r="A4" s="8" t="s">
        <v>5</v>
      </c>
      <c r="B4" s="8" t="s">
        <v>6</v>
      </c>
      <c r="C4" s="8" t="s">
        <v>7</v>
      </c>
      <c r="D4" s="8"/>
      <c r="E4" s="8" t="s">
        <v>1440</v>
      </c>
      <c r="G4" s="9"/>
      <c r="H4" s="9"/>
      <c r="I4" s="9">
        <f>ADJLTFUND1516BL</f>
        <v>9249720.2218129989</v>
      </c>
      <c r="J4" s="9">
        <f>I4*SBRR_INC</f>
        <v>9326801.2236614395</v>
      </c>
      <c r="K4" s="9"/>
      <c r="L4" s="9"/>
      <c r="M4" s="9"/>
      <c r="N4" s="9"/>
      <c r="O4" s="9"/>
      <c r="P4" s="9"/>
      <c r="Q4" s="10">
        <f t="shared" ref="Q4:Q67" si="3">G4+I4+K4+M4+O4</f>
        <v>9249720.2218129989</v>
      </c>
      <c r="R4" s="10">
        <f t="shared" ref="R4:R67" si="4">H4+J4+L4+N4+P4</f>
        <v>9326801.2236614395</v>
      </c>
      <c r="S4" s="9"/>
      <c r="T4" s="37">
        <f>VLOOKUP(A4,[1]Sheet1!$A$6:$C$740,3,FALSE)</f>
        <v>19199602.042006999</v>
      </c>
      <c r="U4" s="37"/>
      <c r="V4" s="9"/>
      <c r="W4" s="9"/>
      <c r="X4" s="10">
        <f>T4/T3*W3</f>
        <v>14364895.63508893</v>
      </c>
      <c r="Z4" s="9"/>
      <c r="AA4" s="9">
        <f>ADJLTFUND1516RSG</f>
        <v>7044362.2289916426</v>
      </c>
      <c r="AB4" s="9"/>
      <c r="AC4" s="9"/>
      <c r="AD4" s="9"/>
      <c r="AE4" s="10">
        <f t="shared" si="0"/>
        <v>7044362.2289916426</v>
      </c>
      <c r="AF4" s="10">
        <f t="shared" si="1"/>
        <v>16294082.450804641</v>
      </c>
      <c r="AG4" s="10">
        <f>AA4+I4+X4</f>
        <v>30658978.085893571</v>
      </c>
      <c r="AH4" s="10">
        <f>AG4*LT_SF1617</f>
        <v>28403290.374483444</v>
      </c>
      <c r="AI4" s="10">
        <f t="shared" si="2"/>
        <v>14038394.739394514</v>
      </c>
      <c r="AJ4" s="10">
        <f>AH4-X4-R4</f>
        <v>4711593.5157330744</v>
      </c>
      <c r="AK4" s="9"/>
      <c r="AL4" s="9">
        <f>AJ4</f>
        <v>4711593.5157330744</v>
      </c>
      <c r="AM4" s="9"/>
      <c r="AN4" s="9"/>
      <c r="AO4" s="9"/>
    </row>
    <row r="5" spans="1:41" s="15" customFormat="1" ht="12.75" x14ac:dyDescent="0.2">
      <c r="A5" s="12" t="s">
        <v>8</v>
      </c>
      <c r="B5" s="12" t="s">
        <v>9</v>
      </c>
      <c r="C5" s="12" t="s">
        <v>7</v>
      </c>
      <c r="D5" s="12"/>
      <c r="E5" s="12" t="s">
        <v>1441</v>
      </c>
      <c r="G5" s="13">
        <f>ADJUTFUND1516BL</f>
        <v>52612132.536842994</v>
      </c>
      <c r="H5" s="13">
        <f>G5*SBRR_INC</f>
        <v>53050566.974650018</v>
      </c>
      <c r="I5" s="13"/>
      <c r="J5" s="13"/>
      <c r="K5" s="13"/>
      <c r="L5" s="13"/>
      <c r="M5" s="13"/>
      <c r="N5" s="13"/>
      <c r="O5" s="13"/>
      <c r="P5" s="13"/>
      <c r="Q5" s="14">
        <f t="shared" si="3"/>
        <v>52612132.536842994</v>
      </c>
      <c r="R5" s="14">
        <f t="shared" si="4"/>
        <v>53050566.974650018</v>
      </c>
      <c r="S5" s="13"/>
      <c r="T5" s="38">
        <f>VLOOKUP(A5,[1]Sheet1!$A$6:$C$740,3,FALSE)</f>
        <v>100534978.22041699</v>
      </c>
      <c r="U5" s="38"/>
      <c r="V5" s="13"/>
      <c r="W5" s="13"/>
      <c r="X5" s="14">
        <f>T5/T3*W3</f>
        <v>75218979.36491105</v>
      </c>
      <c r="Z5" s="13">
        <f>ADJUTFUND1516RSG</f>
        <v>48997904.432951361</v>
      </c>
      <c r="AA5" s="13"/>
      <c r="AB5" s="13"/>
      <c r="AC5" s="13"/>
      <c r="AD5" s="13"/>
      <c r="AE5" s="14">
        <f t="shared" si="0"/>
        <v>48997904.432951361</v>
      </c>
      <c r="AF5" s="14">
        <f t="shared" si="1"/>
        <v>101610036.96979436</v>
      </c>
      <c r="AG5" s="14">
        <f>Z5+G5+X5</f>
        <v>176829016.33470541</v>
      </c>
      <c r="AH5" s="14">
        <f>AG5*UT_SF1617</f>
        <v>165565569.19765368</v>
      </c>
      <c r="AI5" s="14">
        <f t="shared" si="2"/>
        <v>90346589.832742631</v>
      </c>
      <c r="AJ5" s="14">
        <f>AH5-X5-R5</f>
        <v>37296022.858092614</v>
      </c>
      <c r="AK5" s="13">
        <f>AJ5</f>
        <v>37296022.858092614</v>
      </c>
      <c r="AL5" s="13"/>
      <c r="AM5" s="13"/>
      <c r="AN5" s="13"/>
      <c r="AO5" s="13"/>
    </row>
    <row r="6" spans="1:41" ht="12.75" x14ac:dyDescent="0.2">
      <c r="A6" s="1" t="s">
        <v>10</v>
      </c>
      <c r="B6" s="1" t="s">
        <v>11</v>
      </c>
      <c r="C6" s="1"/>
      <c r="D6" s="1" t="s">
        <v>7</v>
      </c>
      <c r="E6" s="1"/>
      <c r="G6" s="5">
        <f>ADJUTFUND1516BL</f>
        <v>27305391.649945002</v>
      </c>
      <c r="H6" s="5">
        <f>G6*SBRR_INC</f>
        <v>27532936.58036121</v>
      </c>
      <c r="I6" s="5">
        <f>ADJLTFUND1516BL</f>
        <v>5377038.541065</v>
      </c>
      <c r="J6" s="5">
        <f>I6*SBRR_INC</f>
        <v>5421847.1955738747</v>
      </c>
      <c r="Q6" s="6">
        <f t="shared" si="3"/>
        <v>32682430.191010002</v>
      </c>
      <c r="R6" s="6">
        <f t="shared" si="4"/>
        <v>32954783.775935084</v>
      </c>
      <c r="T6" s="4">
        <f>VLOOKUP(A6,[1]Sheet1!$A$6:$C$740,3,FALSE)</f>
        <v>60199618.545768</v>
      </c>
      <c r="U6" s="4"/>
      <c r="V6" s="5">
        <f>VLOOKUP(A6,[9]CTR1516_statsrel!$A$1:$D$387,4,FALSE)</f>
        <v>66793088</v>
      </c>
      <c r="W6" s="5">
        <f t="shared" ref="W6" si="5">V6</f>
        <v>66793088</v>
      </c>
      <c r="X6" s="6">
        <f t="shared" ref="X6" si="6">X7+X8</f>
        <v>66793088</v>
      </c>
      <c r="Z6" s="5">
        <f>ADJUTFUND1516RSG</f>
        <v>26654346.860514361</v>
      </c>
      <c r="AA6" s="5">
        <f>ADJLTFUND1516RSG</f>
        <v>4389603.6422576327</v>
      </c>
      <c r="AE6" s="6">
        <f t="shared" si="0"/>
        <v>31043950.502772</v>
      </c>
      <c r="AF6" s="6">
        <f t="shared" si="1"/>
        <v>63726380.693783</v>
      </c>
      <c r="AG6" s="6">
        <f t="shared" ref="AG6" si="7">AG7+AG8</f>
        <v>130519468.693782</v>
      </c>
      <c r="AH6" s="6">
        <f t="shared" ref="AH6" si="8">AH7+AH8</f>
        <v>121995498.39037639</v>
      </c>
      <c r="AI6" s="6">
        <f t="shared" si="2"/>
        <v>55202410.390376389</v>
      </c>
      <c r="AJ6" s="6">
        <f t="shared" ref="AJ6" si="9">SUM(AJ7:AJ8)</f>
        <v>22247626.614441302</v>
      </c>
      <c r="AK6" s="5">
        <f t="shared" ref="AK6" si="10">AK8</f>
        <v>19469363.132903822</v>
      </c>
      <c r="AL6" s="5">
        <f t="shared" ref="AL6" si="11">AL7</f>
        <v>2778263.481537479</v>
      </c>
    </row>
    <row r="7" spans="1:41" s="11" customFormat="1" ht="12.75" x14ac:dyDescent="0.2">
      <c r="A7" s="8" t="s">
        <v>12</v>
      </c>
      <c r="B7" s="8" t="s">
        <v>13</v>
      </c>
      <c r="C7" s="8" t="s">
        <v>7</v>
      </c>
      <c r="D7" s="8"/>
      <c r="E7" s="8" t="s">
        <v>1440</v>
      </c>
      <c r="G7" s="9"/>
      <c r="H7" s="9"/>
      <c r="I7" s="9">
        <f>ADJLTFUND1516BL</f>
        <v>5377038.541065</v>
      </c>
      <c r="J7" s="9">
        <f>I7*SBRR_INC</f>
        <v>5421847.1955738747</v>
      </c>
      <c r="K7" s="9"/>
      <c r="L7" s="9"/>
      <c r="M7" s="9"/>
      <c r="N7" s="9"/>
      <c r="O7" s="9"/>
      <c r="P7" s="9"/>
      <c r="Q7" s="10">
        <f t="shared" si="3"/>
        <v>5377038.541065</v>
      </c>
      <c r="R7" s="10">
        <f t="shared" si="4"/>
        <v>5421847.1955738747</v>
      </c>
      <c r="S7" s="9"/>
      <c r="T7" s="37">
        <f>VLOOKUP(A7,[1]Sheet1!$A$6:$C$740,3,FALSE)</f>
        <v>10387694.765135</v>
      </c>
      <c r="U7" s="37"/>
      <c r="V7" s="9"/>
      <c r="W7" s="9"/>
      <c r="X7" s="10">
        <f t="shared" ref="X7" si="12">T7/T6*W6</f>
        <v>11525425.365233928</v>
      </c>
      <c r="Z7" s="9"/>
      <c r="AA7" s="9">
        <f>ADJLTFUND1516RSG</f>
        <v>4389603.6422576327</v>
      </c>
      <c r="AB7" s="9"/>
      <c r="AC7" s="9"/>
      <c r="AD7" s="9"/>
      <c r="AE7" s="10">
        <f t="shared" si="0"/>
        <v>4389603.6422576327</v>
      </c>
      <c r="AF7" s="10">
        <f t="shared" si="1"/>
        <v>9766642.1833226327</v>
      </c>
      <c r="AG7" s="10">
        <f>AA7+I7+X7</f>
        <v>21292067.548556559</v>
      </c>
      <c r="AH7" s="10">
        <f>AG7*LT_SF1617</f>
        <v>19725536.042345282</v>
      </c>
      <c r="AI7" s="10">
        <f t="shared" si="2"/>
        <v>8200110.6771113537</v>
      </c>
      <c r="AJ7" s="10">
        <f>AH7-X7-R7</f>
        <v>2778263.481537479</v>
      </c>
      <c r="AK7" s="9"/>
      <c r="AL7" s="9">
        <f>AJ7</f>
        <v>2778263.481537479</v>
      </c>
      <c r="AM7" s="9"/>
      <c r="AN7" s="9"/>
      <c r="AO7" s="9"/>
    </row>
    <row r="8" spans="1:41" s="15" customFormat="1" ht="12.75" x14ac:dyDescent="0.2">
      <c r="A8" s="12" t="s">
        <v>14</v>
      </c>
      <c r="B8" s="12" t="s">
        <v>15</v>
      </c>
      <c r="C8" s="12" t="s">
        <v>7</v>
      </c>
      <c r="D8" s="12"/>
      <c r="E8" s="12" t="s">
        <v>1441</v>
      </c>
      <c r="G8" s="13">
        <f>ADJUTFUND1516BL</f>
        <v>27305391.649945002</v>
      </c>
      <c r="H8" s="13">
        <f>G8*SBRR_INC</f>
        <v>27532936.58036121</v>
      </c>
      <c r="I8" s="13"/>
      <c r="J8" s="13"/>
      <c r="K8" s="13"/>
      <c r="L8" s="13"/>
      <c r="M8" s="13"/>
      <c r="N8" s="13"/>
      <c r="O8" s="13"/>
      <c r="P8" s="13"/>
      <c r="Q8" s="14">
        <f t="shared" si="3"/>
        <v>27305391.649945002</v>
      </c>
      <c r="R8" s="14">
        <f t="shared" si="4"/>
        <v>27532936.58036121</v>
      </c>
      <c r="S8" s="13"/>
      <c r="T8" s="38">
        <f>VLOOKUP(A8,[1]Sheet1!$A$6:$C$740,3,FALSE)</f>
        <v>49811923.780633003</v>
      </c>
      <c r="U8" s="38"/>
      <c r="V8" s="13"/>
      <c r="W8" s="13"/>
      <c r="X8" s="14">
        <f t="shared" ref="X8" si="13">T8/T6*W6</f>
        <v>55267662.634766072</v>
      </c>
      <c r="Z8" s="13">
        <f>ADJUTFUND1516RSG</f>
        <v>26654346.860514361</v>
      </c>
      <c r="AA8" s="13"/>
      <c r="AB8" s="13"/>
      <c r="AC8" s="13"/>
      <c r="AD8" s="13"/>
      <c r="AE8" s="14">
        <f t="shared" si="0"/>
        <v>26654346.860514365</v>
      </c>
      <c r="AF8" s="14">
        <f t="shared" si="1"/>
        <v>53959738.510459363</v>
      </c>
      <c r="AG8" s="14">
        <f>Z8+G8+X8</f>
        <v>109227401.14522544</v>
      </c>
      <c r="AH8" s="14">
        <f>AG8*UT_SF1617</f>
        <v>102269962.3480311</v>
      </c>
      <c r="AI8" s="14">
        <f t="shared" si="2"/>
        <v>47002299.713265032</v>
      </c>
      <c r="AJ8" s="14">
        <f>AH8-X8-R8</f>
        <v>19469363.132903822</v>
      </c>
      <c r="AK8" s="13">
        <f>AJ8</f>
        <v>19469363.132903822</v>
      </c>
      <c r="AL8" s="13"/>
      <c r="AM8" s="13"/>
      <c r="AN8" s="13"/>
      <c r="AO8" s="13"/>
    </row>
    <row r="9" spans="1:41" ht="12.75" x14ac:dyDescent="0.2">
      <c r="A9" s="1" t="s">
        <v>16</v>
      </c>
      <c r="B9" s="1" t="s">
        <v>17</v>
      </c>
      <c r="C9" s="1"/>
      <c r="D9" s="1" t="s">
        <v>7</v>
      </c>
      <c r="E9" s="1"/>
      <c r="G9" s="5">
        <f>ADJUTFUND1516BL</f>
        <v>135907706.47953498</v>
      </c>
      <c r="H9" s="5">
        <f>G9*SBRR_INC</f>
        <v>137040270.70019776</v>
      </c>
      <c r="I9" s="5">
        <f>ADJLTFUND1516BL</f>
        <v>26345169.191835001</v>
      </c>
      <c r="J9" s="5">
        <f>I9*SBRR_INC</f>
        <v>26564712.268433627</v>
      </c>
      <c r="Q9" s="6">
        <f t="shared" si="3"/>
        <v>162252875.67136997</v>
      </c>
      <c r="R9" s="6">
        <f t="shared" si="4"/>
        <v>163604982.96863139</v>
      </c>
      <c r="T9" s="4">
        <f>VLOOKUP(A9,[1]Sheet1!$A$6:$C$740,3,FALSE)</f>
        <v>321574253.24648201</v>
      </c>
      <c r="U9" s="4"/>
      <c r="V9" s="5">
        <f>VLOOKUP(A9,[9]CTR1516_statsrel!$A$1:$D$387,4,FALSE)</f>
        <v>118807771</v>
      </c>
      <c r="W9" s="5">
        <f t="shared" ref="W9" si="14">V9</f>
        <v>118807771</v>
      </c>
      <c r="X9" s="6">
        <f t="shared" ref="X9" si="15">X10+X11</f>
        <v>118807771</v>
      </c>
      <c r="Z9" s="5">
        <f>ADJUTFUND1516RSG</f>
        <v>122649813.75175795</v>
      </c>
      <c r="AA9" s="5">
        <f>ADJLTFUND1516RSG</f>
        <v>20126275.85478802</v>
      </c>
      <c r="AE9" s="6">
        <f t="shared" si="0"/>
        <v>142776089.60654598</v>
      </c>
      <c r="AF9" s="6">
        <f t="shared" si="1"/>
        <v>305028965.27791595</v>
      </c>
      <c r="AG9" s="6">
        <f t="shared" ref="AG9" si="16">AG10+AG11</f>
        <v>423836736.27791595</v>
      </c>
      <c r="AH9" s="6">
        <f t="shared" ref="AH9" si="17">AH10+AH11</f>
        <v>396180464.91333658</v>
      </c>
      <c r="AI9" s="6">
        <f t="shared" si="2"/>
        <v>277372693.91333658</v>
      </c>
      <c r="AJ9" s="6">
        <f t="shared" ref="AJ9" si="18">SUM(AJ10:AJ11)</f>
        <v>113767710.94470517</v>
      </c>
      <c r="AK9" s="5">
        <f t="shared" ref="AK9" si="19">AK11</f>
        <v>98771633.718928993</v>
      </c>
      <c r="AL9" s="5">
        <f t="shared" ref="AL9" si="20">AL10</f>
        <v>14996077.225776177</v>
      </c>
    </row>
    <row r="10" spans="1:41" s="11" customFormat="1" ht="12.75" x14ac:dyDescent="0.2">
      <c r="A10" s="8" t="s">
        <v>18</v>
      </c>
      <c r="B10" s="8" t="s">
        <v>19</v>
      </c>
      <c r="C10" s="8" t="s">
        <v>7</v>
      </c>
      <c r="D10" s="8"/>
      <c r="E10" s="8" t="s">
        <v>1440</v>
      </c>
      <c r="G10" s="9"/>
      <c r="H10" s="9"/>
      <c r="I10" s="9">
        <f>ADJLTFUND1516BL</f>
        <v>26345169.191835001</v>
      </c>
      <c r="J10" s="9">
        <f>I10*SBRR_INC</f>
        <v>26564712.268433627</v>
      </c>
      <c r="K10" s="9"/>
      <c r="L10" s="9"/>
      <c r="M10" s="9"/>
      <c r="N10" s="9"/>
      <c r="O10" s="9"/>
      <c r="P10" s="9"/>
      <c r="Q10" s="10">
        <f t="shared" si="3"/>
        <v>26345169.191835001</v>
      </c>
      <c r="R10" s="10">
        <f t="shared" si="4"/>
        <v>26564712.268433627</v>
      </c>
      <c r="S10" s="9"/>
      <c r="T10" s="37">
        <f>VLOOKUP(A10,[1]Sheet1!$A$6:$C$740,3,FALSE)</f>
        <v>54873729.163295001</v>
      </c>
      <c r="U10" s="37"/>
      <c r="V10" s="9"/>
      <c r="W10" s="9"/>
      <c r="X10" s="10">
        <f t="shared" ref="X10" si="21">T10/T9*W9</f>
        <v>20273468.359271064</v>
      </c>
      <c r="Z10" s="9"/>
      <c r="AA10" s="9">
        <f>ADJLTFUND1516RSG</f>
        <v>20126275.85478802</v>
      </c>
      <c r="AB10" s="9"/>
      <c r="AC10" s="9"/>
      <c r="AD10" s="9"/>
      <c r="AE10" s="10">
        <f t="shared" si="0"/>
        <v>20126275.85478802</v>
      </c>
      <c r="AF10" s="10">
        <f t="shared" si="1"/>
        <v>46471445.046623021</v>
      </c>
      <c r="AG10" s="10">
        <f>AA10+I10+X10</f>
        <v>66744913.405894086</v>
      </c>
      <c r="AH10" s="10">
        <f>AG10*LT_SF1617</f>
        <v>61834257.853480868</v>
      </c>
      <c r="AI10" s="10">
        <f t="shared" si="2"/>
        <v>41560789.494209804</v>
      </c>
      <c r="AJ10" s="10">
        <f>AH10-X10-R10</f>
        <v>14996077.225776177</v>
      </c>
      <c r="AK10" s="9"/>
      <c r="AL10" s="9">
        <f>AJ10</f>
        <v>14996077.225776177</v>
      </c>
      <c r="AM10" s="9"/>
      <c r="AN10" s="9"/>
      <c r="AO10" s="9"/>
    </row>
    <row r="11" spans="1:41" s="15" customFormat="1" ht="12.75" x14ac:dyDescent="0.2">
      <c r="A11" s="12" t="s">
        <v>20</v>
      </c>
      <c r="B11" s="12" t="s">
        <v>21</v>
      </c>
      <c r="C11" s="12" t="s">
        <v>7</v>
      </c>
      <c r="D11" s="12"/>
      <c r="E11" s="12" t="s">
        <v>1441</v>
      </c>
      <c r="G11" s="13">
        <f>ADJUTFUND1516BL</f>
        <v>135907706.47953498</v>
      </c>
      <c r="H11" s="13">
        <f>G11*SBRR_INC</f>
        <v>137040270.70019776</v>
      </c>
      <c r="I11" s="13"/>
      <c r="J11" s="13"/>
      <c r="K11" s="13"/>
      <c r="L11" s="13"/>
      <c r="M11" s="13"/>
      <c r="N11" s="13"/>
      <c r="O11" s="13"/>
      <c r="P11" s="13"/>
      <c r="Q11" s="14">
        <f t="shared" si="3"/>
        <v>135907706.47953498</v>
      </c>
      <c r="R11" s="14">
        <f t="shared" si="4"/>
        <v>137040270.70019776</v>
      </c>
      <c r="S11" s="13"/>
      <c r="T11" s="38">
        <f>VLOOKUP(A11,[1]Sheet1!$A$6:$C$740,3,FALSE)</f>
        <v>266700524.08318701</v>
      </c>
      <c r="U11" s="38"/>
      <c r="V11" s="13"/>
      <c r="W11" s="13"/>
      <c r="X11" s="14">
        <f t="shared" ref="X11" si="22">T11/T9*W9</f>
        <v>98534302.640728936</v>
      </c>
      <c r="Z11" s="13">
        <f>ADJUTFUND1516RSG</f>
        <v>122649813.75175795</v>
      </c>
      <c r="AA11" s="13"/>
      <c r="AB11" s="13"/>
      <c r="AC11" s="13"/>
      <c r="AD11" s="13"/>
      <c r="AE11" s="14">
        <f t="shared" si="0"/>
        <v>122649813.75175796</v>
      </c>
      <c r="AF11" s="14">
        <f t="shared" si="1"/>
        <v>258557520.23129296</v>
      </c>
      <c r="AG11" s="14">
        <f>Z11+G11+X11</f>
        <v>357091822.87202185</v>
      </c>
      <c r="AH11" s="14">
        <f>AG11*UT_SF1617</f>
        <v>334346207.0598557</v>
      </c>
      <c r="AI11" s="14">
        <f t="shared" si="2"/>
        <v>235811904.41912675</v>
      </c>
      <c r="AJ11" s="14">
        <f>AH11-X11-R11</f>
        <v>98771633.718928993</v>
      </c>
      <c r="AK11" s="13">
        <f>AJ11</f>
        <v>98771633.718928993</v>
      </c>
      <c r="AL11" s="13"/>
      <c r="AM11" s="13"/>
      <c r="AN11" s="13"/>
      <c r="AO11" s="13"/>
    </row>
    <row r="12" spans="1:41" ht="12.75" x14ac:dyDescent="0.2">
      <c r="A12" s="1" t="s">
        <v>22</v>
      </c>
      <c r="B12" s="1" t="s">
        <v>23</v>
      </c>
      <c r="C12" s="1"/>
      <c r="D12" s="1" t="s">
        <v>7</v>
      </c>
      <c r="E12" s="1"/>
      <c r="G12" s="5">
        <f>ADJUTFUND1516BL</f>
        <v>50142294.690775</v>
      </c>
      <c r="H12" s="5">
        <f>G12*SBRR_INC</f>
        <v>50560147.146531455</v>
      </c>
      <c r="I12" s="5">
        <f>ADJLTFUND1516BL</f>
        <v>8664416.8702550009</v>
      </c>
      <c r="J12" s="5">
        <f>I12*SBRR_INC</f>
        <v>8736620.3441737927</v>
      </c>
      <c r="Q12" s="6">
        <f t="shared" si="3"/>
        <v>58806711.56103</v>
      </c>
      <c r="R12" s="6">
        <f t="shared" si="4"/>
        <v>59296767.490705252</v>
      </c>
      <c r="T12" s="4">
        <f>VLOOKUP(A12,[1]Sheet1!$A$6:$C$740,3,FALSE)</f>
        <v>111045681.222424</v>
      </c>
      <c r="U12" s="4"/>
      <c r="V12" s="5">
        <f>VLOOKUP(A12,[9]CTR1516_statsrel!$A$1:$D$387,4,FALSE)</f>
        <v>74384923</v>
      </c>
      <c r="W12" s="5">
        <f t="shared" ref="W12" si="23">V12</f>
        <v>74384923</v>
      </c>
      <c r="X12" s="6">
        <f t="shared" ref="X12" si="24">X13+X14</f>
        <v>74384923.000000671</v>
      </c>
      <c r="Z12" s="5">
        <f>ADJUTFUND1516RSG</f>
        <v>46492434.197877765</v>
      </c>
      <c r="AA12" s="5">
        <f>ADJLTFUND1516RSG</f>
        <v>6678291.1869902397</v>
      </c>
      <c r="AE12" s="6">
        <f t="shared" si="0"/>
        <v>53170725.384867996</v>
      </c>
      <c r="AF12" s="6">
        <f t="shared" si="1"/>
        <v>111977436.945898</v>
      </c>
      <c r="AG12" s="6">
        <f t="shared" ref="AG12" si="25">AG13+AG14</f>
        <v>186362359.94589868</v>
      </c>
      <c r="AH12" s="6">
        <f t="shared" ref="AH12" si="26">AH13+AH14</f>
        <v>174225092.22946155</v>
      </c>
      <c r="AI12" s="6">
        <f t="shared" si="2"/>
        <v>99840169.22946088</v>
      </c>
      <c r="AJ12" s="6">
        <f t="shared" ref="AJ12" si="27">SUM(AJ13:AJ14)</f>
        <v>40543401.738755621</v>
      </c>
      <c r="AK12" s="5">
        <f t="shared" ref="AK12" si="28">AK14</f>
        <v>35923106.67472259</v>
      </c>
      <c r="AL12" s="5">
        <f t="shared" ref="AL12" si="29">AL13</f>
        <v>4620295.0640330333</v>
      </c>
    </row>
    <row r="13" spans="1:41" s="11" customFormat="1" ht="12.75" x14ac:dyDescent="0.2">
      <c r="A13" s="8" t="s">
        <v>24</v>
      </c>
      <c r="B13" s="8" t="s">
        <v>25</v>
      </c>
      <c r="C13" s="8" t="s">
        <v>7</v>
      </c>
      <c r="D13" s="8"/>
      <c r="E13" s="8" t="s">
        <v>1440</v>
      </c>
      <c r="G13" s="9"/>
      <c r="H13" s="9"/>
      <c r="I13" s="9">
        <f>ADJLTFUND1516BL</f>
        <v>8664416.8702550009</v>
      </c>
      <c r="J13" s="9">
        <f>I13*SBRR_INC</f>
        <v>8736620.3441737927</v>
      </c>
      <c r="K13" s="9"/>
      <c r="L13" s="9"/>
      <c r="M13" s="9"/>
      <c r="N13" s="9"/>
      <c r="O13" s="9"/>
      <c r="P13" s="9"/>
      <c r="Q13" s="10">
        <f t="shared" si="3"/>
        <v>8664416.8702550009</v>
      </c>
      <c r="R13" s="10">
        <f t="shared" si="4"/>
        <v>8736620.3441737927</v>
      </c>
      <c r="S13" s="9"/>
      <c r="T13" s="37">
        <f>VLOOKUP(A13,[1]Sheet1!$A$6:$C$740,3,FALSE)</f>
        <v>17388584.475726001</v>
      </c>
      <c r="U13" s="37"/>
      <c r="V13" s="9"/>
      <c r="W13" s="9"/>
      <c r="X13" s="10">
        <f t="shared" ref="X13" si="30">T13/T12*W12</f>
        <v>11647895.740448495</v>
      </c>
      <c r="Z13" s="9"/>
      <c r="AA13" s="9">
        <f>ADJLTFUND1516RSG</f>
        <v>6678291.1869902397</v>
      </c>
      <c r="AB13" s="9"/>
      <c r="AC13" s="9"/>
      <c r="AD13" s="9"/>
      <c r="AE13" s="10">
        <f t="shared" si="0"/>
        <v>6678291.1869902397</v>
      </c>
      <c r="AF13" s="10">
        <f t="shared" si="1"/>
        <v>15342708.05724524</v>
      </c>
      <c r="AG13" s="10">
        <f>AA13+I13+X13</f>
        <v>26990603.797693737</v>
      </c>
      <c r="AH13" s="10">
        <f>AG13*LT_SF1617</f>
        <v>25004811.148655321</v>
      </c>
      <c r="AI13" s="10">
        <f t="shared" si="2"/>
        <v>13356915.408206826</v>
      </c>
      <c r="AJ13" s="10">
        <f>AH13-X13-R13</f>
        <v>4620295.0640330333</v>
      </c>
      <c r="AK13" s="9"/>
      <c r="AL13" s="9">
        <f>AJ13</f>
        <v>4620295.0640330333</v>
      </c>
      <c r="AM13" s="9"/>
      <c r="AN13" s="9"/>
      <c r="AO13" s="9"/>
    </row>
    <row r="14" spans="1:41" s="15" customFormat="1" ht="12.75" x14ac:dyDescent="0.2">
      <c r="A14" s="12" t="s">
        <v>26</v>
      </c>
      <c r="B14" s="12" t="s">
        <v>27</v>
      </c>
      <c r="C14" s="12" t="s">
        <v>7</v>
      </c>
      <c r="D14" s="12"/>
      <c r="E14" s="12" t="s">
        <v>1441</v>
      </c>
      <c r="G14" s="13">
        <f>ADJUTFUND1516BL</f>
        <v>50142294.690775</v>
      </c>
      <c r="H14" s="13">
        <f>G14*SBRR_INC</f>
        <v>50560147.146531455</v>
      </c>
      <c r="I14" s="13"/>
      <c r="J14" s="13"/>
      <c r="K14" s="13"/>
      <c r="L14" s="13"/>
      <c r="M14" s="13"/>
      <c r="N14" s="13"/>
      <c r="O14" s="13"/>
      <c r="P14" s="13"/>
      <c r="Q14" s="14">
        <f t="shared" si="3"/>
        <v>50142294.690775</v>
      </c>
      <c r="R14" s="14">
        <f t="shared" si="4"/>
        <v>50560147.146531455</v>
      </c>
      <c r="S14" s="13"/>
      <c r="T14" s="38">
        <f>VLOOKUP(A14,[1]Sheet1!$A$6:$C$740,3,FALSE)</f>
        <v>93657096.746699005</v>
      </c>
      <c r="U14" s="38"/>
      <c r="V14" s="13"/>
      <c r="W14" s="13"/>
      <c r="X14" s="14">
        <f t="shared" ref="X14" si="31">T14/T12*W12</f>
        <v>62737027.259552181</v>
      </c>
      <c r="Z14" s="13">
        <f>ADJUTFUND1516RSG</f>
        <v>46492434.197877765</v>
      </c>
      <c r="AA14" s="13"/>
      <c r="AB14" s="13"/>
      <c r="AC14" s="13"/>
      <c r="AD14" s="13"/>
      <c r="AE14" s="14">
        <f t="shared" si="0"/>
        <v>46492434.197877765</v>
      </c>
      <c r="AF14" s="14">
        <f t="shared" si="1"/>
        <v>96634728.888652757</v>
      </c>
      <c r="AG14" s="14">
        <f>Z14+G14+X14</f>
        <v>159371756.14820495</v>
      </c>
      <c r="AH14" s="14">
        <f>AG14*UT_SF1617</f>
        <v>149220281.08080623</v>
      </c>
      <c r="AI14" s="14">
        <f t="shared" si="2"/>
        <v>86483253.821254045</v>
      </c>
      <c r="AJ14" s="14">
        <f>AH14-X14-R14</f>
        <v>35923106.67472259</v>
      </c>
      <c r="AK14" s="13">
        <f>AJ14</f>
        <v>35923106.67472259</v>
      </c>
      <c r="AL14" s="13"/>
      <c r="AM14" s="13"/>
      <c r="AN14" s="13"/>
      <c r="AO14" s="13"/>
    </row>
    <row r="15" spans="1:41" ht="12.75" x14ac:dyDescent="0.2">
      <c r="A15" s="1" t="s">
        <v>28</v>
      </c>
      <c r="B15" s="1" t="s">
        <v>29</v>
      </c>
      <c r="C15" s="1"/>
      <c r="D15" s="1" t="s">
        <v>7</v>
      </c>
      <c r="E15" s="1"/>
      <c r="G15" s="5">
        <f>ADJUTFUND1516BL</f>
        <v>47972518.733321004</v>
      </c>
      <c r="H15" s="5">
        <f>G15*SBRR_INC</f>
        <v>48372289.722765341</v>
      </c>
      <c r="I15" s="5">
        <f>ADJLTFUND1516BL</f>
        <v>7716850.3954369994</v>
      </c>
      <c r="J15" s="5">
        <f>I15*SBRR_INC</f>
        <v>7781157.4820656404</v>
      </c>
      <c r="Q15" s="6">
        <f t="shared" si="3"/>
        <v>55689369.128758006</v>
      </c>
      <c r="R15" s="6">
        <f t="shared" si="4"/>
        <v>56153447.204830982</v>
      </c>
      <c r="T15" s="4">
        <f>VLOOKUP(A15,[1]Sheet1!$A$6:$C$740,3,FALSE)</f>
        <v>102970139.461796</v>
      </c>
      <c r="U15" s="4"/>
      <c r="V15" s="5">
        <f>VLOOKUP(A15,[9]CTR1516_statsrel!$A$1:$D$387,4,FALSE)</f>
        <v>67507788</v>
      </c>
      <c r="W15" s="5">
        <f t="shared" ref="W15" si="32">V15</f>
        <v>67507788</v>
      </c>
      <c r="X15" s="6">
        <f t="shared" ref="X15" si="33">X16+X17</f>
        <v>67507788</v>
      </c>
      <c r="Z15" s="5">
        <f>ADJUTFUND1516RSG</f>
        <v>45106665.786644205</v>
      </c>
      <c r="AA15" s="5">
        <f>ADJLTFUND1516RSG</f>
        <v>5965784.2953737946</v>
      </c>
      <c r="AE15" s="6">
        <f t="shared" si="0"/>
        <v>51072450.082018003</v>
      </c>
      <c r="AF15" s="6">
        <f t="shared" si="1"/>
        <v>106761819.210776</v>
      </c>
      <c r="AG15" s="6">
        <f t="shared" ref="AG15" si="34">AG16+AG17</f>
        <v>174269607.210776</v>
      </c>
      <c r="AH15" s="6">
        <f t="shared" ref="AH15" si="35">AH16+AH17</f>
        <v>162933812.66484928</v>
      </c>
      <c r="AI15" s="6">
        <f t="shared" si="2"/>
        <v>95426024.664849281</v>
      </c>
      <c r="AJ15" s="6">
        <f t="shared" ref="AJ15" si="36">SUM(AJ16:AJ17)</f>
        <v>39272577.460018292</v>
      </c>
      <c r="AK15" s="5">
        <f t="shared" ref="AK15" si="37">AK17</f>
        <v>35124453.038925216</v>
      </c>
      <c r="AL15" s="5">
        <f t="shared" ref="AL15" si="38">AL16</f>
        <v>4148124.4210930802</v>
      </c>
    </row>
    <row r="16" spans="1:41" s="11" customFormat="1" ht="12.75" x14ac:dyDescent="0.2">
      <c r="A16" s="8" t="s">
        <v>30</v>
      </c>
      <c r="B16" s="8" t="s">
        <v>31</v>
      </c>
      <c r="C16" s="8" t="s">
        <v>7</v>
      </c>
      <c r="D16" s="8"/>
      <c r="E16" s="8" t="s">
        <v>1440</v>
      </c>
      <c r="G16" s="9"/>
      <c r="H16" s="9"/>
      <c r="I16" s="9">
        <f>ADJLTFUND1516BL</f>
        <v>7716850.3954369994</v>
      </c>
      <c r="J16" s="9">
        <f>I16*SBRR_INC</f>
        <v>7781157.4820656404</v>
      </c>
      <c r="K16" s="9"/>
      <c r="L16" s="9"/>
      <c r="M16" s="9"/>
      <c r="N16" s="9"/>
      <c r="O16" s="9"/>
      <c r="P16" s="9"/>
      <c r="Q16" s="10">
        <f t="shared" si="3"/>
        <v>7716850.3954369994</v>
      </c>
      <c r="R16" s="10">
        <f t="shared" si="4"/>
        <v>7781157.4820656404</v>
      </c>
      <c r="S16" s="9"/>
      <c r="T16" s="37">
        <f>VLOOKUP(A16,[1]Sheet1!$A$6:$C$740,3,FALSE)</f>
        <v>15479859.013317</v>
      </c>
      <c r="U16" s="37"/>
      <c r="V16" s="9"/>
      <c r="W16" s="9"/>
      <c r="X16" s="10">
        <f t="shared" ref="X16" si="39">T16/T15*W15</f>
        <v>10148680.442727897</v>
      </c>
      <c r="Z16" s="9"/>
      <c r="AA16" s="9">
        <f>ADJLTFUND1516RSG</f>
        <v>5965784.2953737946</v>
      </c>
      <c r="AB16" s="9"/>
      <c r="AC16" s="9"/>
      <c r="AD16" s="9"/>
      <c r="AE16" s="10">
        <f t="shared" si="0"/>
        <v>5965784.2953737946</v>
      </c>
      <c r="AF16" s="10">
        <f t="shared" si="1"/>
        <v>13682634.690810794</v>
      </c>
      <c r="AG16" s="10">
        <f>AA16+I16+X16</f>
        <v>23831315.133538693</v>
      </c>
      <c r="AH16" s="10">
        <f>AG16*LT_SF1617</f>
        <v>22077962.345886618</v>
      </c>
      <c r="AI16" s="10">
        <f t="shared" si="2"/>
        <v>11929281.903158721</v>
      </c>
      <c r="AJ16" s="10">
        <f>AH16-X16-R16</f>
        <v>4148124.4210930802</v>
      </c>
      <c r="AK16" s="9"/>
      <c r="AL16" s="9">
        <f>AJ16</f>
        <v>4148124.4210930802</v>
      </c>
      <c r="AM16" s="9"/>
      <c r="AN16" s="9"/>
      <c r="AO16" s="9"/>
    </row>
    <row r="17" spans="1:41" s="15" customFormat="1" ht="12.75" x14ac:dyDescent="0.2">
      <c r="A17" s="12" t="s">
        <v>32</v>
      </c>
      <c r="B17" s="12" t="s">
        <v>33</v>
      </c>
      <c r="C17" s="12" t="s">
        <v>7</v>
      </c>
      <c r="D17" s="12"/>
      <c r="E17" s="12" t="s">
        <v>1441</v>
      </c>
      <c r="G17" s="13">
        <f>ADJUTFUND1516BL</f>
        <v>47972518.733321004</v>
      </c>
      <c r="H17" s="13">
        <f>G17*SBRR_INC</f>
        <v>48372289.722765341</v>
      </c>
      <c r="I17" s="13"/>
      <c r="J17" s="13"/>
      <c r="K17" s="13"/>
      <c r="L17" s="13"/>
      <c r="M17" s="13"/>
      <c r="N17" s="13"/>
      <c r="O17" s="13"/>
      <c r="P17" s="13"/>
      <c r="Q17" s="14">
        <f t="shared" si="3"/>
        <v>47972518.733321004</v>
      </c>
      <c r="R17" s="14">
        <f t="shared" si="4"/>
        <v>48372289.722765341</v>
      </c>
      <c r="S17" s="13"/>
      <c r="T17" s="38">
        <f>VLOOKUP(A17,[1]Sheet1!$A$6:$C$740,3,FALSE)</f>
        <v>87490280.448478997</v>
      </c>
      <c r="U17" s="38"/>
      <c r="V17" s="13"/>
      <c r="W17" s="13"/>
      <c r="X17" s="14">
        <f t="shared" ref="X17" si="40">T17/T15*W15</f>
        <v>57359107.557272099</v>
      </c>
      <c r="Z17" s="13">
        <f>ADJUTFUND1516RSG</f>
        <v>45106665.786644205</v>
      </c>
      <c r="AA17" s="13"/>
      <c r="AB17" s="13"/>
      <c r="AC17" s="13"/>
      <c r="AD17" s="13"/>
      <c r="AE17" s="14">
        <f t="shared" si="0"/>
        <v>45106665.786644205</v>
      </c>
      <c r="AF17" s="14">
        <f t="shared" si="1"/>
        <v>93079184.519965202</v>
      </c>
      <c r="AG17" s="14">
        <f>Z17+G17+X17</f>
        <v>150438292.07723731</v>
      </c>
      <c r="AH17" s="14">
        <f>AG17*UT_SF1617</f>
        <v>140855850.31896266</v>
      </c>
      <c r="AI17" s="14">
        <f t="shared" si="2"/>
        <v>83496742.761690557</v>
      </c>
      <c r="AJ17" s="14">
        <f>AH17-X17-R17</f>
        <v>35124453.038925216</v>
      </c>
      <c r="AK17" s="13">
        <f>AJ17</f>
        <v>35124453.038925216</v>
      </c>
      <c r="AL17" s="13"/>
      <c r="AM17" s="13"/>
      <c r="AN17" s="13"/>
      <c r="AO17" s="13"/>
    </row>
    <row r="18" spans="1:41" ht="12.75" x14ac:dyDescent="0.2">
      <c r="A18" s="1" t="s">
        <v>34</v>
      </c>
      <c r="B18" s="1" t="s">
        <v>35</v>
      </c>
      <c r="C18" s="1"/>
      <c r="D18" s="1" t="s">
        <v>7</v>
      </c>
      <c r="E18" s="1"/>
      <c r="G18" s="5">
        <f>ADJUTFUND1516BL</f>
        <v>56696167.044283003</v>
      </c>
      <c r="H18" s="5">
        <f>G18*SBRR_INC</f>
        <v>57168635.10298536</v>
      </c>
      <c r="I18" s="5">
        <f>ADJLTFUND1516BL</f>
        <v>9226556.7780029997</v>
      </c>
      <c r="J18" s="5">
        <f>I18*SBRR_INC</f>
        <v>9303444.7511530239</v>
      </c>
      <c r="Q18" s="6">
        <f t="shared" si="3"/>
        <v>65922723.822286002</v>
      </c>
      <c r="R18" s="6">
        <f t="shared" si="4"/>
        <v>66472079.854138382</v>
      </c>
      <c r="T18" s="4">
        <f>VLOOKUP(A18,[1]Sheet1!$A$6:$C$740,3,FALSE)</f>
        <v>121343051.553818</v>
      </c>
      <c r="U18" s="4"/>
      <c r="V18" s="5">
        <f>VLOOKUP(A18,[9]CTR1516_statsrel!$A$1:$D$387,4,FALSE)</f>
        <v>78239027</v>
      </c>
      <c r="W18" s="5">
        <f t="shared" ref="W18" si="41">V18</f>
        <v>78239027</v>
      </c>
      <c r="X18" s="6">
        <f t="shared" ref="X18" si="42">X19+X20</f>
        <v>78239026.999999344</v>
      </c>
      <c r="Z18" s="5">
        <f>ADJUTFUND1516RSG</f>
        <v>53391018.121944927</v>
      </c>
      <c r="AA18" s="5">
        <f>ADJLTFUND1516RSG</f>
        <v>7235735.3612570651</v>
      </c>
      <c r="AE18" s="6">
        <f t="shared" si="0"/>
        <v>60626753.48320099</v>
      </c>
      <c r="AF18" s="6">
        <f t="shared" si="1"/>
        <v>126549477.30548799</v>
      </c>
      <c r="AG18" s="6">
        <f t="shared" ref="AG18" si="43">AG19+AG20</f>
        <v>204788504.30548736</v>
      </c>
      <c r="AH18" s="6">
        <f t="shared" ref="AH18" si="44">AH19+AH20</f>
        <v>191466543.78819606</v>
      </c>
      <c r="AI18" s="6">
        <f t="shared" si="2"/>
        <v>113227516.78819671</v>
      </c>
      <c r="AJ18" s="6">
        <f t="shared" ref="AJ18" si="45">SUM(AJ19:AJ20)</f>
        <v>46755436.934058309</v>
      </c>
      <c r="AK18" s="5">
        <f t="shared" ref="AK18" si="46">AK20</f>
        <v>41664367.575236492</v>
      </c>
      <c r="AL18" s="5">
        <f t="shared" ref="AL18" si="47">AL19</f>
        <v>5091069.3588218149</v>
      </c>
    </row>
    <row r="19" spans="1:41" s="11" customFormat="1" ht="12.75" x14ac:dyDescent="0.2">
      <c r="A19" s="8" t="s">
        <v>36</v>
      </c>
      <c r="B19" s="8" t="s">
        <v>37</v>
      </c>
      <c r="C19" s="8" t="s">
        <v>7</v>
      </c>
      <c r="D19" s="8"/>
      <c r="E19" s="8" t="s">
        <v>1440</v>
      </c>
      <c r="G19" s="9"/>
      <c r="H19" s="9"/>
      <c r="I19" s="9">
        <f>ADJLTFUND1516BL</f>
        <v>9226556.7780029997</v>
      </c>
      <c r="J19" s="9">
        <f>I19*SBRR_INC</f>
        <v>9303444.7511530239</v>
      </c>
      <c r="K19" s="9"/>
      <c r="L19" s="9"/>
      <c r="M19" s="9"/>
      <c r="N19" s="9"/>
      <c r="O19" s="9"/>
      <c r="P19" s="9"/>
      <c r="Q19" s="10">
        <f t="shared" si="3"/>
        <v>9226556.7780029997</v>
      </c>
      <c r="R19" s="10">
        <f t="shared" si="4"/>
        <v>9303444.7511530239</v>
      </c>
      <c r="S19" s="9"/>
      <c r="T19" s="37">
        <f>VLOOKUP(A19,[1]Sheet1!$A$6:$C$740,3,FALSE)</f>
        <v>18056897.229070999</v>
      </c>
      <c r="U19" s="37"/>
      <c r="V19" s="9"/>
      <c r="W19" s="9"/>
      <c r="X19" s="10">
        <f t="shared" ref="X19" si="48">T19/T18*W18</f>
        <v>11642644.978438895</v>
      </c>
      <c r="Z19" s="9"/>
      <c r="AA19" s="9">
        <f>ADJLTFUND1516RSG</f>
        <v>7235735.3612570651</v>
      </c>
      <c r="AB19" s="9"/>
      <c r="AC19" s="9"/>
      <c r="AD19" s="9"/>
      <c r="AE19" s="10">
        <f t="shared" si="0"/>
        <v>7235735.3612570651</v>
      </c>
      <c r="AF19" s="10">
        <f t="shared" si="1"/>
        <v>16462292.139260065</v>
      </c>
      <c r="AG19" s="10">
        <f>AA19+I19+X19</f>
        <v>28104937.11769896</v>
      </c>
      <c r="AH19" s="10">
        <f>AG19*LT_SF1617</f>
        <v>26037159.088413734</v>
      </c>
      <c r="AI19" s="10">
        <f t="shared" si="2"/>
        <v>14394514.109974839</v>
      </c>
      <c r="AJ19" s="10">
        <f>AH19-X19-R19</f>
        <v>5091069.3588218149</v>
      </c>
      <c r="AK19" s="9"/>
      <c r="AL19" s="9">
        <f>AJ19</f>
        <v>5091069.3588218149</v>
      </c>
      <c r="AM19" s="9"/>
      <c r="AN19" s="9"/>
      <c r="AO19" s="9"/>
    </row>
    <row r="20" spans="1:41" s="15" customFormat="1" ht="12.75" x14ac:dyDescent="0.2">
      <c r="A20" s="12" t="s">
        <v>38</v>
      </c>
      <c r="B20" s="12" t="s">
        <v>39</v>
      </c>
      <c r="C20" s="12" t="s">
        <v>7</v>
      </c>
      <c r="D20" s="12"/>
      <c r="E20" s="12" t="s">
        <v>1441</v>
      </c>
      <c r="G20" s="13">
        <f>ADJUTFUND1516BL</f>
        <v>56696167.044283003</v>
      </c>
      <c r="H20" s="13">
        <f>G20*SBRR_INC</f>
        <v>57168635.10298536</v>
      </c>
      <c r="I20" s="13"/>
      <c r="J20" s="13"/>
      <c r="K20" s="13"/>
      <c r="L20" s="13"/>
      <c r="M20" s="13"/>
      <c r="N20" s="13"/>
      <c r="O20" s="13"/>
      <c r="P20" s="13"/>
      <c r="Q20" s="14">
        <f t="shared" si="3"/>
        <v>56696167.044283003</v>
      </c>
      <c r="R20" s="14">
        <f t="shared" si="4"/>
        <v>57168635.10298536</v>
      </c>
      <c r="S20" s="13"/>
      <c r="T20" s="38">
        <f>VLOOKUP(A20,[1]Sheet1!$A$6:$C$740,3,FALSE)</f>
        <v>103286154.324746</v>
      </c>
      <c r="U20" s="38"/>
      <c r="V20" s="13"/>
      <c r="W20" s="13"/>
      <c r="X20" s="14">
        <f t="shared" ref="X20" si="49">T20/T18*W18</f>
        <v>66596382.021560453</v>
      </c>
      <c r="Z20" s="13">
        <f>ADJUTFUND1516RSG</f>
        <v>53391018.121944927</v>
      </c>
      <c r="AA20" s="13"/>
      <c r="AB20" s="13"/>
      <c r="AC20" s="13"/>
      <c r="AD20" s="13"/>
      <c r="AE20" s="14">
        <f t="shared" si="0"/>
        <v>53391018.121944927</v>
      </c>
      <c r="AF20" s="14">
        <f t="shared" si="1"/>
        <v>110087185.16622792</v>
      </c>
      <c r="AG20" s="14">
        <f>Z20+G20+X20</f>
        <v>176683567.1877884</v>
      </c>
      <c r="AH20" s="14">
        <f>AG20*UT_SF1617</f>
        <v>165429384.69978231</v>
      </c>
      <c r="AI20" s="14">
        <f t="shared" si="2"/>
        <v>98833002.678221852</v>
      </c>
      <c r="AJ20" s="14">
        <f>AH20-X20-R20</f>
        <v>41664367.575236492</v>
      </c>
      <c r="AK20" s="13">
        <f>AJ20</f>
        <v>41664367.575236492</v>
      </c>
      <c r="AL20" s="13"/>
      <c r="AM20" s="13"/>
      <c r="AN20" s="13"/>
      <c r="AO20" s="13"/>
    </row>
    <row r="21" spans="1:41" ht="12.75" x14ac:dyDescent="0.2">
      <c r="A21" s="1" t="s">
        <v>40</v>
      </c>
      <c r="B21" s="1" t="s">
        <v>41</v>
      </c>
      <c r="C21" s="1"/>
      <c r="D21" s="1" t="s">
        <v>7</v>
      </c>
      <c r="E21" s="1"/>
      <c r="G21" s="5">
        <f>ADJUTFUND1516BL</f>
        <v>36730184.872643001</v>
      </c>
      <c r="H21" s="5">
        <f>G21*SBRR_INC</f>
        <v>37036269.746581689</v>
      </c>
      <c r="I21" s="5">
        <f>ADJLTFUND1516BL</f>
        <v>6758980.4161550002</v>
      </c>
      <c r="J21" s="5">
        <f>I21*SBRR_INC</f>
        <v>6815305.2529562917</v>
      </c>
      <c r="Q21" s="6">
        <f t="shared" si="3"/>
        <v>43489165.288798004</v>
      </c>
      <c r="R21" s="6">
        <f t="shared" si="4"/>
        <v>43851574.999537982</v>
      </c>
      <c r="T21" s="4">
        <f>VLOOKUP(A21,[1]Sheet1!$A$6:$C$740,3,FALSE)</f>
        <v>77740183.523525</v>
      </c>
      <c r="U21" s="4"/>
      <c r="V21" s="5">
        <f>VLOOKUP(A21,[9]CTR1516_statsrel!$A$1:$D$387,4,FALSE)</f>
        <v>125036674</v>
      </c>
      <c r="W21" s="5">
        <f t="shared" ref="W21" si="50">V21</f>
        <v>125036674</v>
      </c>
      <c r="X21" s="6">
        <f t="shared" ref="X21" si="51">X22+X23</f>
        <v>125036674</v>
      </c>
      <c r="Z21" s="5">
        <f>ADJUTFUND1516RSG</f>
        <v>36841615.124587387</v>
      </c>
      <c r="AA21" s="5">
        <f>ADJLTFUND1516RSG</f>
        <v>5572602.1868016124</v>
      </c>
      <c r="AE21" s="6">
        <f t="shared" si="0"/>
        <v>42414217.311388992</v>
      </c>
      <c r="AF21" s="6">
        <f t="shared" si="1"/>
        <v>85903382.600186989</v>
      </c>
      <c r="AG21" s="6">
        <f t="shared" ref="AG21" si="52">AG22+AG23</f>
        <v>210940056.600187</v>
      </c>
      <c r="AH21" s="6">
        <f t="shared" ref="AH21" si="53">AH22+AH23</f>
        <v>197177731.95707676</v>
      </c>
      <c r="AI21" s="6">
        <f t="shared" si="2"/>
        <v>72141057.957076758</v>
      </c>
      <c r="AJ21" s="6">
        <f t="shared" ref="AJ21" si="54">SUM(AJ22:AJ23)</f>
        <v>28289482.957538769</v>
      </c>
      <c r="AK21" s="5">
        <f t="shared" ref="AK21" si="55">AK23</f>
        <v>25202493.112384185</v>
      </c>
      <c r="AL21" s="5">
        <f t="shared" ref="AL21" si="56">AL22</f>
        <v>3086989.8451545816</v>
      </c>
    </row>
    <row r="22" spans="1:41" s="11" customFormat="1" ht="12.75" x14ac:dyDescent="0.2">
      <c r="A22" s="8" t="s">
        <v>42</v>
      </c>
      <c r="B22" s="8" t="s">
        <v>43</v>
      </c>
      <c r="C22" s="8" t="s">
        <v>7</v>
      </c>
      <c r="D22" s="8"/>
      <c r="E22" s="8" t="s">
        <v>1440</v>
      </c>
      <c r="G22" s="9"/>
      <c r="H22" s="9"/>
      <c r="I22" s="9">
        <f>ADJLTFUND1516BL</f>
        <v>6758980.4161550002</v>
      </c>
      <c r="J22" s="9">
        <f>I22*SBRR_INC</f>
        <v>6815305.2529562917</v>
      </c>
      <c r="K22" s="9"/>
      <c r="L22" s="9"/>
      <c r="M22" s="9"/>
      <c r="N22" s="9"/>
      <c r="O22" s="9"/>
      <c r="P22" s="9"/>
      <c r="Q22" s="10">
        <f t="shared" si="3"/>
        <v>6758980.4161550002</v>
      </c>
      <c r="R22" s="10">
        <f t="shared" si="4"/>
        <v>6815305.2529562917</v>
      </c>
      <c r="S22" s="9"/>
      <c r="T22" s="37">
        <f>VLOOKUP(A22,[1]Sheet1!$A$6:$C$740,3,FALSE)</f>
        <v>12861877.61279</v>
      </c>
      <c r="U22" s="37"/>
      <c r="V22" s="9"/>
      <c r="W22" s="9"/>
      <c r="X22" s="10">
        <f t="shared" ref="X22" si="57">T22/T21*W21</f>
        <v>20686938.533038855</v>
      </c>
      <c r="Z22" s="9"/>
      <c r="AA22" s="9">
        <f>ADJLTFUND1516RSG</f>
        <v>5572602.1868016124</v>
      </c>
      <c r="AB22" s="9"/>
      <c r="AC22" s="9"/>
      <c r="AD22" s="9"/>
      <c r="AE22" s="10">
        <f t="shared" si="0"/>
        <v>5572602.1868016124</v>
      </c>
      <c r="AF22" s="10">
        <f t="shared" si="1"/>
        <v>12331582.602956612</v>
      </c>
      <c r="AG22" s="10">
        <f>AA22+I22+X22</f>
        <v>33018521.135995466</v>
      </c>
      <c r="AH22" s="10">
        <f>AG22*LT_SF1617</f>
        <v>30589233.631149728</v>
      </c>
      <c r="AI22" s="10">
        <f t="shared" si="2"/>
        <v>9902295.0981108733</v>
      </c>
      <c r="AJ22" s="10">
        <f>AH22-X22-R22</f>
        <v>3086989.8451545816</v>
      </c>
      <c r="AK22" s="9"/>
      <c r="AL22" s="9">
        <f>AJ22</f>
        <v>3086989.8451545816</v>
      </c>
      <c r="AM22" s="9"/>
      <c r="AN22" s="9"/>
      <c r="AO22" s="9"/>
    </row>
    <row r="23" spans="1:41" s="15" customFormat="1" ht="12.75" x14ac:dyDescent="0.2">
      <c r="A23" s="12" t="s">
        <v>44</v>
      </c>
      <c r="B23" s="12" t="s">
        <v>45</v>
      </c>
      <c r="C23" s="12" t="s">
        <v>7</v>
      </c>
      <c r="D23" s="12"/>
      <c r="E23" s="12" t="s">
        <v>1441</v>
      </c>
      <c r="G23" s="13">
        <f>ADJUTFUND1516BL</f>
        <v>36730184.872643001</v>
      </c>
      <c r="H23" s="13">
        <f>G23*SBRR_INC</f>
        <v>37036269.746581689</v>
      </c>
      <c r="I23" s="13"/>
      <c r="J23" s="13"/>
      <c r="K23" s="13"/>
      <c r="L23" s="13"/>
      <c r="M23" s="13"/>
      <c r="N23" s="13"/>
      <c r="O23" s="13"/>
      <c r="P23" s="13"/>
      <c r="Q23" s="14">
        <f t="shared" si="3"/>
        <v>36730184.872643001</v>
      </c>
      <c r="R23" s="14">
        <f t="shared" si="4"/>
        <v>37036269.746581689</v>
      </c>
      <c r="S23" s="13"/>
      <c r="T23" s="38">
        <f>VLOOKUP(A23,[1]Sheet1!$A$6:$C$740,3,FALSE)</f>
        <v>64878305.910735004</v>
      </c>
      <c r="U23" s="38"/>
      <c r="V23" s="13"/>
      <c r="W23" s="13"/>
      <c r="X23" s="14">
        <f t="shared" ref="X23" si="58">T23/T21*W21</f>
        <v>104349735.46696115</v>
      </c>
      <c r="Z23" s="13">
        <f>ADJUTFUND1516RSG</f>
        <v>36841615.124587387</v>
      </c>
      <c r="AA23" s="13"/>
      <c r="AB23" s="13"/>
      <c r="AC23" s="13"/>
      <c r="AD23" s="13"/>
      <c r="AE23" s="14">
        <f t="shared" si="0"/>
        <v>36841615.124587387</v>
      </c>
      <c r="AF23" s="14">
        <f t="shared" si="1"/>
        <v>73571799.997230381</v>
      </c>
      <c r="AG23" s="14">
        <f>Z23+G23+X23</f>
        <v>177921535.46419153</v>
      </c>
      <c r="AH23" s="14">
        <f>AG23*UT_SF1617</f>
        <v>166588498.32592702</v>
      </c>
      <c r="AI23" s="14">
        <f t="shared" si="2"/>
        <v>62238762.858965874</v>
      </c>
      <c r="AJ23" s="14">
        <f>AH23-X23-R23</f>
        <v>25202493.112384185</v>
      </c>
      <c r="AK23" s="13">
        <f>AJ23</f>
        <v>25202493.112384185</v>
      </c>
      <c r="AL23" s="13"/>
      <c r="AM23" s="13"/>
      <c r="AN23" s="13"/>
      <c r="AO23" s="13"/>
    </row>
    <row r="24" spans="1:41" ht="12.75" x14ac:dyDescent="0.2">
      <c r="A24" s="1" t="s">
        <v>46</v>
      </c>
      <c r="B24" s="1" t="s">
        <v>47</v>
      </c>
      <c r="C24" s="1"/>
      <c r="D24" s="1" t="s">
        <v>7</v>
      </c>
      <c r="E24" s="1"/>
      <c r="G24" s="5">
        <f>ADJUTFUND1516BL</f>
        <v>43637075.237565003</v>
      </c>
      <c r="H24" s="5">
        <f>G24*SBRR_INC</f>
        <v>44000717.531211376</v>
      </c>
      <c r="I24" s="5">
        <f>ADJLTFUND1516BL</f>
        <v>7460246.6774019999</v>
      </c>
      <c r="J24" s="5">
        <f>I24*SBRR_INC</f>
        <v>7522415.3997136829</v>
      </c>
      <c r="Q24" s="6">
        <f t="shared" si="3"/>
        <v>51097321.914967</v>
      </c>
      <c r="R24" s="6">
        <f t="shared" si="4"/>
        <v>51523132.930925056</v>
      </c>
      <c r="T24" s="4">
        <f>VLOOKUP(A24,[1]Sheet1!$A$6:$C$740,3,FALSE)</f>
        <v>100213045.042411</v>
      </c>
      <c r="U24" s="4"/>
      <c r="V24" s="5">
        <f>VLOOKUP(A24,[9]CTR1516_statsrel!$A$1:$D$387,4,FALSE)</f>
        <v>70368414</v>
      </c>
      <c r="W24" s="5">
        <f t="shared" ref="W24" si="59">V24</f>
        <v>70368414</v>
      </c>
      <c r="X24" s="6">
        <f t="shared" ref="X24" si="60">X25+X26</f>
        <v>70368414</v>
      </c>
      <c r="Z24" s="5">
        <f>ADJUTFUND1516RSG</f>
        <v>40162497.672902003</v>
      </c>
      <c r="AA24" s="5">
        <f>ADJLTFUND1516RSG</f>
        <v>5648683.3965110006</v>
      </c>
      <c r="AE24" s="6">
        <f t="shared" si="0"/>
        <v>45811181.069412999</v>
      </c>
      <c r="AF24" s="6">
        <f t="shared" si="1"/>
        <v>96908502.984378994</v>
      </c>
      <c r="AG24" s="6">
        <f t="shared" ref="AG24" si="61">AG25+AG26</f>
        <v>167276916.98438001</v>
      </c>
      <c r="AH24" s="6">
        <f t="shared" ref="AH24" si="62">AH25+AH26</f>
        <v>156384462.95583963</v>
      </c>
      <c r="AI24" s="6">
        <f t="shared" si="2"/>
        <v>86016048.955839634</v>
      </c>
      <c r="AJ24" s="6">
        <f t="shared" ref="AJ24" si="63">SUM(AJ25:AJ26)</f>
        <v>34492916.024914563</v>
      </c>
      <c r="AK24" s="5">
        <f t="shared" ref="AK24" si="64">AK26</f>
        <v>30675186.393080562</v>
      </c>
      <c r="AL24" s="5">
        <f t="shared" ref="AL24" si="65">AL25</f>
        <v>3817729.6318339994</v>
      </c>
    </row>
    <row r="25" spans="1:41" s="11" customFormat="1" ht="12.75" x14ac:dyDescent="0.2">
      <c r="A25" s="8" t="s">
        <v>48</v>
      </c>
      <c r="B25" s="8" t="s">
        <v>49</v>
      </c>
      <c r="C25" s="8" t="s">
        <v>7</v>
      </c>
      <c r="D25" s="8"/>
      <c r="E25" s="8" t="s">
        <v>1440</v>
      </c>
      <c r="G25" s="9"/>
      <c r="H25" s="9"/>
      <c r="I25" s="9">
        <f>ADJLTFUND1516BL</f>
        <v>7460246.6774019999</v>
      </c>
      <c r="J25" s="9">
        <f>I25*SBRR_INC</f>
        <v>7522415.3997136829</v>
      </c>
      <c r="K25" s="9"/>
      <c r="L25" s="9"/>
      <c r="M25" s="9"/>
      <c r="N25" s="9"/>
      <c r="O25" s="9"/>
      <c r="P25" s="9"/>
      <c r="Q25" s="10">
        <f t="shared" si="3"/>
        <v>7460246.6774019999</v>
      </c>
      <c r="R25" s="10">
        <f t="shared" si="4"/>
        <v>7522415.3997136829</v>
      </c>
      <c r="S25" s="9"/>
      <c r="T25" s="37">
        <f>VLOOKUP(A25,[1]Sheet1!$A$6:$C$740,3,FALSE)</f>
        <v>15568673.170519</v>
      </c>
      <c r="U25" s="37"/>
      <c r="V25" s="9"/>
      <c r="W25" s="9"/>
      <c r="X25" s="10">
        <f t="shared" ref="X25" si="66">T25/T24*W24</f>
        <v>10932138.012871785</v>
      </c>
      <c r="Z25" s="9"/>
      <c r="AA25" s="9">
        <f>ADJLTFUND1516RSG</f>
        <v>5648683.3965110006</v>
      </c>
      <c r="AB25" s="9"/>
      <c r="AC25" s="9"/>
      <c r="AD25" s="9"/>
      <c r="AE25" s="10">
        <f t="shared" si="0"/>
        <v>5648683.3965110006</v>
      </c>
      <c r="AF25" s="10">
        <f t="shared" si="1"/>
        <v>13108930.073913001</v>
      </c>
      <c r="AG25" s="10">
        <f>AA25+I25+X25</f>
        <v>24041068.086784787</v>
      </c>
      <c r="AH25" s="10">
        <f>AG25*LT_SF1617</f>
        <v>22272283.044419467</v>
      </c>
      <c r="AI25" s="10">
        <f t="shared" si="2"/>
        <v>11340145.031547682</v>
      </c>
      <c r="AJ25" s="10">
        <f>AH25-X25-R25</f>
        <v>3817729.6318339994</v>
      </c>
      <c r="AK25" s="9"/>
      <c r="AL25" s="9">
        <f>AJ25</f>
        <v>3817729.6318339994</v>
      </c>
      <c r="AM25" s="9"/>
      <c r="AN25" s="9"/>
      <c r="AO25" s="9"/>
    </row>
    <row r="26" spans="1:41" s="15" customFormat="1" ht="12.75" x14ac:dyDescent="0.2">
      <c r="A26" s="12" t="s">
        <v>50</v>
      </c>
      <c r="B26" s="12" t="s">
        <v>51</v>
      </c>
      <c r="C26" s="12" t="s">
        <v>7</v>
      </c>
      <c r="D26" s="12"/>
      <c r="E26" s="12" t="s">
        <v>1441</v>
      </c>
      <c r="G26" s="13">
        <f>ADJUTFUND1516BL</f>
        <v>43637075.237565003</v>
      </c>
      <c r="H26" s="13">
        <f>G26*SBRR_INC</f>
        <v>44000717.531211376</v>
      </c>
      <c r="I26" s="13"/>
      <c r="J26" s="13"/>
      <c r="K26" s="13"/>
      <c r="L26" s="13"/>
      <c r="M26" s="13"/>
      <c r="N26" s="13"/>
      <c r="O26" s="13"/>
      <c r="P26" s="13"/>
      <c r="Q26" s="14">
        <f t="shared" si="3"/>
        <v>43637075.237565003</v>
      </c>
      <c r="R26" s="14">
        <f t="shared" si="4"/>
        <v>44000717.531211376</v>
      </c>
      <c r="S26" s="13"/>
      <c r="T26" s="38">
        <f>VLOOKUP(A26,[1]Sheet1!$A$6:$C$740,3,FALSE)</f>
        <v>84644371.871892005</v>
      </c>
      <c r="U26" s="38"/>
      <c r="V26" s="13"/>
      <c r="W26" s="13"/>
      <c r="X26" s="14">
        <f t="shared" ref="X26" si="67">T26/T24*W24</f>
        <v>59436275.98712822</v>
      </c>
      <c r="Z26" s="13">
        <f>ADJUTFUND1516RSG</f>
        <v>40162497.672902003</v>
      </c>
      <c r="AA26" s="13"/>
      <c r="AB26" s="13"/>
      <c r="AC26" s="13"/>
      <c r="AD26" s="13"/>
      <c r="AE26" s="14">
        <f t="shared" si="0"/>
        <v>40162497.672902003</v>
      </c>
      <c r="AF26" s="14">
        <f t="shared" si="1"/>
        <v>83799572.910466999</v>
      </c>
      <c r="AG26" s="14">
        <f>Z26+G26+X26</f>
        <v>143235848.89759523</v>
      </c>
      <c r="AH26" s="14">
        <f>AG26*UT_SF1617</f>
        <v>134112179.91142017</v>
      </c>
      <c r="AI26" s="14">
        <f t="shared" si="2"/>
        <v>74675903.924291939</v>
      </c>
      <c r="AJ26" s="14">
        <f>AH26-X26-R26</f>
        <v>30675186.393080562</v>
      </c>
      <c r="AK26" s="13">
        <f>AJ26</f>
        <v>30675186.393080562</v>
      </c>
      <c r="AL26" s="13"/>
      <c r="AM26" s="13"/>
      <c r="AN26" s="13"/>
      <c r="AO26" s="13"/>
    </row>
    <row r="27" spans="1:41" ht="12.75" x14ac:dyDescent="0.2">
      <c r="A27" s="1" t="s">
        <v>52</v>
      </c>
      <c r="B27" s="1" t="s">
        <v>53</v>
      </c>
      <c r="C27" s="1"/>
      <c r="D27" s="1" t="s">
        <v>7</v>
      </c>
      <c r="E27" s="1"/>
      <c r="G27" s="5">
        <f>ADJUTFUND1516BL</f>
        <v>27388548.480912995</v>
      </c>
      <c r="H27" s="5">
        <f>G27*SBRR_INC</f>
        <v>27616786.384920601</v>
      </c>
      <c r="I27" s="5">
        <f>ADJLTFUND1516BL</f>
        <v>5665271.2350479998</v>
      </c>
      <c r="J27" s="5">
        <f>I27*SBRR_INC</f>
        <v>5712481.8286734</v>
      </c>
      <c r="Q27" s="6">
        <f t="shared" si="3"/>
        <v>33053819.715960994</v>
      </c>
      <c r="R27" s="6">
        <f t="shared" si="4"/>
        <v>33329268.213594001</v>
      </c>
      <c r="T27" s="4">
        <f>VLOOKUP(A27,[1]Sheet1!$A$6:$C$740,3,FALSE)</f>
        <v>60447969.323697001</v>
      </c>
      <c r="U27" s="4"/>
      <c r="V27" s="5">
        <f>VLOOKUP(A27,[9]CTR1516_statsrel!$A$1:$D$387,4,FALSE)</f>
        <v>80315959</v>
      </c>
      <c r="W27" s="5">
        <f t="shared" ref="W27" si="68">V27</f>
        <v>80315959</v>
      </c>
      <c r="X27" s="6">
        <f t="shared" ref="X27" si="69">X28+X29</f>
        <v>80315959</v>
      </c>
      <c r="Z27" s="5">
        <f>ADJUTFUND1516RSG</f>
        <v>28073094.48316782</v>
      </c>
      <c r="AA27" s="5">
        <f>ADJLTFUND1516RSG</f>
        <v>4754891.1876591835</v>
      </c>
      <c r="AE27" s="6">
        <f t="shared" si="0"/>
        <v>32827985.670826998</v>
      </c>
      <c r="AF27" s="6">
        <f t="shared" si="1"/>
        <v>65881805.386788994</v>
      </c>
      <c r="AG27" s="6">
        <f t="shared" ref="AG27" si="70">AG28+AG29</f>
        <v>146197764.38678798</v>
      </c>
      <c r="AH27" s="6">
        <f t="shared" ref="AH27" si="71">AH28+AH29</f>
        <v>136634309.48170909</v>
      </c>
      <c r="AI27" s="6">
        <f t="shared" si="2"/>
        <v>56318350.481709093</v>
      </c>
      <c r="AJ27" s="6">
        <f t="shared" ref="AJ27" si="72">SUM(AJ28:AJ29)</f>
        <v>22989082.268115103</v>
      </c>
      <c r="AK27" s="5">
        <f t="shared" ref="AK27" si="73">AK29</f>
        <v>20152062.391207416</v>
      </c>
      <c r="AL27" s="5">
        <f t="shared" ref="AL27" si="74">AL28</f>
        <v>2837019.8769076876</v>
      </c>
    </row>
    <row r="28" spans="1:41" s="11" customFormat="1" ht="12.75" x14ac:dyDescent="0.2">
      <c r="A28" s="8" t="s">
        <v>54</v>
      </c>
      <c r="B28" s="8" t="s">
        <v>55</v>
      </c>
      <c r="C28" s="8" t="s">
        <v>7</v>
      </c>
      <c r="D28" s="8"/>
      <c r="E28" s="8" t="s">
        <v>1440</v>
      </c>
      <c r="G28" s="9"/>
      <c r="H28" s="9"/>
      <c r="I28" s="9">
        <f>ADJLTFUND1516BL</f>
        <v>5665271.2350479998</v>
      </c>
      <c r="J28" s="9">
        <f>I28*SBRR_INC</f>
        <v>5712481.8286734</v>
      </c>
      <c r="K28" s="9"/>
      <c r="L28" s="9"/>
      <c r="M28" s="9"/>
      <c r="N28" s="9"/>
      <c r="O28" s="9"/>
      <c r="P28" s="9"/>
      <c r="Q28" s="10">
        <f t="shared" si="3"/>
        <v>5665271.2350479998</v>
      </c>
      <c r="R28" s="10">
        <f t="shared" si="4"/>
        <v>5712481.8286734</v>
      </c>
      <c r="S28" s="9"/>
      <c r="T28" s="37">
        <f>VLOOKUP(A28,[1]Sheet1!$A$6:$C$740,3,FALSE)</f>
        <v>11293610.271881999</v>
      </c>
      <c r="U28" s="37"/>
      <c r="V28" s="9"/>
      <c r="W28" s="9"/>
      <c r="X28" s="10">
        <f t="shared" ref="X28" si="75">T28/T27*W27</f>
        <v>15005584.963511191</v>
      </c>
      <c r="Z28" s="9"/>
      <c r="AA28" s="9">
        <f>ADJLTFUND1516RSG</f>
        <v>4754891.1876591835</v>
      </c>
      <c r="AB28" s="9"/>
      <c r="AC28" s="9"/>
      <c r="AD28" s="9"/>
      <c r="AE28" s="10">
        <f t="shared" si="0"/>
        <v>4754891.1876591835</v>
      </c>
      <c r="AF28" s="10">
        <f t="shared" si="1"/>
        <v>10420162.422707183</v>
      </c>
      <c r="AG28" s="10">
        <f>AA28+I28+X28</f>
        <v>25425747.386218376</v>
      </c>
      <c r="AH28" s="10">
        <f>AG28*LT_SF1617</f>
        <v>23555086.669092279</v>
      </c>
      <c r="AI28" s="10">
        <f t="shared" si="2"/>
        <v>8549501.7055810876</v>
      </c>
      <c r="AJ28" s="10">
        <f>AH28-X28-R28</f>
        <v>2837019.8769076876</v>
      </c>
      <c r="AK28" s="9"/>
      <c r="AL28" s="9">
        <f>AJ28</f>
        <v>2837019.8769076876</v>
      </c>
      <c r="AM28" s="9"/>
      <c r="AN28" s="9"/>
      <c r="AO28" s="9"/>
    </row>
    <row r="29" spans="1:41" s="15" customFormat="1" ht="12.75" x14ac:dyDescent="0.2">
      <c r="A29" s="12" t="s">
        <v>56</v>
      </c>
      <c r="B29" s="12" t="s">
        <v>57</v>
      </c>
      <c r="C29" s="12" t="s">
        <v>7</v>
      </c>
      <c r="D29" s="12"/>
      <c r="E29" s="12" t="s">
        <v>1441</v>
      </c>
      <c r="G29" s="13">
        <f>ADJUTFUND1516BL</f>
        <v>27388548.480912995</v>
      </c>
      <c r="H29" s="13">
        <f>G29*SBRR_INC</f>
        <v>27616786.384920601</v>
      </c>
      <c r="I29" s="13"/>
      <c r="J29" s="13"/>
      <c r="K29" s="13"/>
      <c r="L29" s="13"/>
      <c r="M29" s="13"/>
      <c r="N29" s="13"/>
      <c r="O29" s="13"/>
      <c r="P29" s="13"/>
      <c r="Q29" s="14">
        <f t="shared" si="3"/>
        <v>27388548.480912995</v>
      </c>
      <c r="R29" s="14">
        <f t="shared" si="4"/>
        <v>27616786.384920601</v>
      </c>
      <c r="S29" s="13"/>
      <c r="T29" s="38">
        <f>VLOOKUP(A29,[1]Sheet1!$A$6:$C$740,3,FALSE)</f>
        <v>49154359.051815003</v>
      </c>
      <c r="U29" s="38"/>
      <c r="V29" s="13"/>
      <c r="W29" s="13"/>
      <c r="X29" s="14">
        <f t="shared" ref="X29" si="76">T29/T27*W27</f>
        <v>65310374.036488809</v>
      </c>
      <c r="Z29" s="13">
        <f>ADJUTFUND1516RSG</f>
        <v>28073094.48316782</v>
      </c>
      <c r="AA29" s="13"/>
      <c r="AB29" s="13"/>
      <c r="AC29" s="13"/>
      <c r="AD29" s="13"/>
      <c r="AE29" s="14">
        <f t="shared" si="0"/>
        <v>28073094.48316782</v>
      </c>
      <c r="AF29" s="14">
        <f t="shared" si="1"/>
        <v>55461642.964080818</v>
      </c>
      <c r="AG29" s="14">
        <f>Z29+G29+X29</f>
        <v>120772017.00056961</v>
      </c>
      <c r="AH29" s="14">
        <f>AG29*UT_SF1617</f>
        <v>113079222.81261683</v>
      </c>
      <c r="AI29" s="14">
        <f t="shared" si="2"/>
        <v>47768848.776128016</v>
      </c>
      <c r="AJ29" s="14">
        <f>AH29-X29-R29</f>
        <v>20152062.391207416</v>
      </c>
      <c r="AK29" s="13">
        <f>AJ29</f>
        <v>20152062.391207416</v>
      </c>
      <c r="AL29" s="13"/>
      <c r="AM29" s="13"/>
      <c r="AN29" s="13"/>
      <c r="AO29" s="13"/>
    </row>
    <row r="30" spans="1:41" ht="12.75" x14ac:dyDescent="0.2">
      <c r="A30" s="1" t="s">
        <v>58</v>
      </c>
      <c r="B30" s="1" t="s">
        <v>59</v>
      </c>
      <c r="C30" s="1"/>
      <c r="D30" s="1" t="s">
        <v>7</v>
      </c>
      <c r="E30" s="1"/>
      <c r="G30" s="5">
        <f>ADJUTFUND1516BL</f>
        <v>54254756.534010991</v>
      </c>
      <c r="H30" s="5">
        <f>G30*SBRR_INC</f>
        <v>54706879.50512775</v>
      </c>
      <c r="I30" s="5">
        <f>ADJLTFUND1516BL</f>
        <v>9817160.4103949983</v>
      </c>
      <c r="J30" s="5">
        <f>I30*SBRR_INC</f>
        <v>9898970.0804816224</v>
      </c>
      <c r="Q30" s="6">
        <f t="shared" si="3"/>
        <v>64071916.944405988</v>
      </c>
      <c r="R30" s="6">
        <f t="shared" si="4"/>
        <v>64605849.585609376</v>
      </c>
      <c r="T30" s="4">
        <f>VLOOKUP(A30,[1]Sheet1!$A$6:$C$740,3,FALSE)</f>
        <v>122980274.314386</v>
      </c>
      <c r="U30" s="4"/>
      <c r="V30" s="5">
        <f>VLOOKUP(A30,[9]CTR1516_statsrel!$A$1:$D$387,4,FALSE)</f>
        <v>101602515</v>
      </c>
      <c r="W30" s="5">
        <f t="shared" ref="W30" si="77">V30</f>
        <v>101602515</v>
      </c>
      <c r="X30" s="6">
        <f t="shared" ref="X30" si="78">X31+X32</f>
        <v>101602514.9999992</v>
      </c>
      <c r="Z30" s="5">
        <f>ADJUTFUND1516RSG</f>
        <v>51513062.824559569</v>
      </c>
      <c r="AA30" s="5">
        <f>ADJLTFUND1516RSG</f>
        <v>7667013.4787274199</v>
      </c>
      <c r="AE30" s="6">
        <f t="shared" si="0"/>
        <v>59180076.303286992</v>
      </c>
      <c r="AF30" s="6">
        <f t="shared" si="1"/>
        <v>123251993.24769297</v>
      </c>
      <c r="AG30" s="6">
        <f t="shared" ref="AG30" si="79">AG31+AG32</f>
        <v>224854508.24769217</v>
      </c>
      <c r="AH30" s="6">
        <f t="shared" ref="AH30" si="80">AH31+AH32</f>
        <v>210195735.69835961</v>
      </c>
      <c r="AI30" s="6">
        <f t="shared" si="2"/>
        <v>108593220.69836041</v>
      </c>
      <c r="AJ30" s="6">
        <f t="shared" ref="AJ30" si="81">SUM(AJ31:AJ32)</f>
        <v>43987371.112751037</v>
      </c>
      <c r="AK30" s="5">
        <f t="shared" ref="AK30" si="82">AK32</f>
        <v>38907001.165398978</v>
      </c>
      <c r="AL30" s="5">
        <f t="shared" ref="AL30" si="83">AL31</f>
        <v>5080369.9473520555</v>
      </c>
    </row>
    <row r="31" spans="1:41" s="11" customFormat="1" ht="12.75" x14ac:dyDescent="0.2">
      <c r="A31" s="8" t="s">
        <v>60</v>
      </c>
      <c r="B31" s="8" t="s">
        <v>61</v>
      </c>
      <c r="C31" s="8" t="s">
        <v>7</v>
      </c>
      <c r="D31" s="8"/>
      <c r="E31" s="8" t="s">
        <v>1440</v>
      </c>
      <c r="G31" s="9"/>
      <c r="H31" s="9"/>
      <c r="I31" s="9">
        <f>ADJLTFUND1516BL</f>
        <v>9817160.4103949983</v>
      </c>
      <c r="J31" s="9">
        <f>I31*SBRR_INC</f>
        <v>9898970.0804816224</v>
      </c>
      <c r="K31" s="9"/>
      <c r="L31" s="9"/>
      <c r="M31" s="9"/>
      <c r="N31" s="9"/>
      <c r="O31" s="9"/>
      <c r="P31" s="9"/>
      <c r="Q31" s="10">
        <f t="shared" si="3"/>
        <v>9817160.4103949983</v>
      </c>
      <c r="R31" s="10">
        <f t="shared" si="4"/>
        <v>9898970.0804816224</v>
      </c>
      <c r="S31" s="9"/>
      <c r="T31" s="37">
        <f>VLOOKUP(A31,[1]Sheet1!$A$6:$C$740,3,FALSE)</f>
        <v>20045727.037785999</v>
      </c>
      <c r="U31" s="37"/>
      <c r="V31" s="9"/>
      <c r="W31" s="9"/>
      <c r="X31" s="10">
        <f t="shared" ref="X31" si="84">T31/T30*W30</f>
        <v>16561162.295312174</v>
      </c>
      <c r="Z31" s="9"/>
      <c r="AA31" s="9">
        <f>ADJLTFUND1516RSG</f>
        <v>7667013.4787274199</v>
      </c>
      <c r="AB31" s="9"/>
      <c r="AC31" s="9"/>
      <c r="AD31" s="9"/>
      <c r="AE31" s="10">
        <f t="shared" si="0"/>
        <v>7667013.4787274199</v>
      </c>
      <c r="AF31" s="10">
        <f t="shared" si="1"/>
        <v>17484173.889122419</v>
      </c>
      <c r="AG31" s="10">
        <f>AA31+I31+X31</f>
        <v>34045336.184434593</v>
      </c>
      <c r="AH31" s="10">
        <f>AG31*LT_SF1617</f>
        <v>31540502.323145851</v>
      </c>
      <c r="AI31" s="10">
        <f t="shared" si="2"/>
        <v>14979340.027833678</v>
      </c>
      <c r="AJ31" s="10">
        <f>AH31-X31-R31</f>
        <v>5080369.9473520555</v>
      </c>
      <c r="AK31" s="9"/>
      <c r="AL31" s="9">
        <f>AJ31</f>
        <v>5080369.9473520555</v>
      </c>
      <c r="AM31" s="9"/>
      <c r="AN31" s="9"/>
      <c r="AO31" s="9"/>
    </row>
    <row r="32" spans="1:41" s="15" customFormat="1" ht="12.75" x14ac:dyDescent="0.2">
      <c r="A32" s="12" t="s">
        <v>62</v>
      </c>
      <c r="B32" s="12" t="s">
        <v>63</v>
      </c>
      <c r="C32" s="12" t="s">
        <v>7</v>
      </c>
      <c r="D32" s="12"/>
      <c r="E32" s="12" t="s">
        <v>1441</v>
      </c>
      <c r="G32" s="13">
        <f>ADJUTFUND1516BL</f>
        <v>54254756.534010991</v>
      </c>
      <c r="H32" s="13">
        <f>G32*SBRR_INC</f>
        <v>54706879.50512775</v>
      </c>
      <c r="I32" s="13"/>
      <c r="J32" s="13"/>
      <c r="K32" s="13"/>
      <c r="L32" s="13"/>
      <c r="M32" s="13"/>
      <c r="N32" s="13"/>
      <c r="O32" s="13"/>
      <c r="P32" s="13"/>
      <c r="Q32" s="14">
        <f t="shared" si="3"/>
        <v>54254756.534010991</v>
      </c>
      <c r="R32" s="14">
        <f t="shared" si="4"/>
        <v>54706879.50512775</v>
      </c>
      <c r="S32" s="13"/>
      <c r="T32" s="38">
        <f>VLOOKUP(A32,[1]Sheet1!$A$6:$C$740,3,FALSE)</f>
        <v>102934547.276599</v>
      </c>
      <c r="U32" s="38"/>
      <c r="V32" s="13"/>
      <c r="W32" s="13"/>
      <c r="X32" s="14">
        <f t="shared" ref="X32" si="85">T32/T30*W30</f>
        <v>85041352.704687014</v>
      </c>
      <c r="Z32" s="13">
        <f>ADJUTFUND1516RSG</f>
        <v>51513062.824559569</v>
      </c>
      <c r="AA32" s="13"/>
      <c r="AB32" s="13"/>
      <c r="AC32" s="13"/>
      <c r="AD32" s="13"/>
      <c r="AE32" s="14">
        <f t="shared" si="0"/>
        <v>51513062.824559569</v>
      </c>
      <c r="AF32" s="14">
        <f t="shared" si="1"/>
        <v>105767819.35857056</v>
      </c>
      <c r="AG32" s="14">
        <f>Z32+G32+X32</f>
        <v>190809172.06325758</v>
      </c>
      <c r="AH32" s="14">
        <f>AG32*UT_SF1617</f>
        <v>178655233.37521374</v>
      </c>
      <c r="AI32" s="14">
        <f t="shared" si="2"/>
        <v>93613880.670526728</v>
      </c>
      <c r="AJ32" s="14">
        <f>AH32-X32-R32</f>
        <v>38907001.165398978</v>
      </c>
      <c r="AK32" s="13">
        <f>AJ32</f>
        <v>38907001.165398978</v>
      </c>
      <c r="AL32" s="13"/>
      <c r="AM32" s="13"/>
      <c r="AN32" s="13"/>
      <c r="AO32" s="13"/>
    </row>
    <row r="33" spans="1:41" ht="12.75" x14ac:dyDescent="0.2">
      <c r="A33" s="1" t="s">
        <v>64</v>
      </c>
      <c r="B33" s="1" t="s">
        <v>65</v>
      </c>
      <c r="C33" s="1"/>
      <c r="D33" s="1" t="s">
        <v>7</v>
      </c>
      <c r="E33" s="1"/>
      <c r="G33" s="5">
        <f>ADJUTFUND1516BL</f>
        <v>49808369.043125004</v>
      </c>
      <c r="H33" s="5">
        <f>G33*SBRR_INC</f>
        <v>50223438.785151042</v>
      </c>
      <c r="I33" s="5">
        <f>ADJLTFUND1516BL</f>
        <v>6815780.073716999</v>
      </c>
      <c r="J33" s="5">
        <f>I33*SBRR_INC</f>
        <v>6872578.2409979738</v>
      </c>
      <c r="Q33" s="6">
        <f t="shared" si="3"/>
        <v>56624149.116842002</v>
      </c>
      <c r="R33" s="6">
        <f t="shared" si="4"/>
        <v>57096017.02614902</v>
      </c>
      <c r="T33" s="4">
        <f>VLOOKUP(A33,[1]Sheet1!$A$6:$C$740,3,FALSE)</f>
        <v>98197452.454224005</v>
      </c>
      <c r="U33" s="4"/>
      <c r="V33" s="5">
        <f>VLOOKUP(A33,[9]CTR1516_statsrel!$A$1:$D$387,4,FALSE)</f>
        <v>40643391</v>
      </c>
      <c r="W33" s="5">
        <f t="shared" ref="W33" si="86">V33</f>
        <v>40643391</v>
      </c>
      <c r="X33" s="6">
        <f t="shared" ref="X33" si="87">X34+X35</f>
        <v>40643391</v>
      </c>
      <c r="Z33" s="5">
        <f>ADJUTFUND1516RSG</f>
        <v>45922841.232721701</v>
      </c>
      <c r="AA33" s="5">
        <f>ADJLTFUND1516RSG</f>
        <v>5215774.3230673037</v>
      </c>
      <c r="AE33" s="6">
        <f t="shared" si="0"/>
        <v>51138615.555788994</v>
      </c>
      <c r="AF33" s="6">
        <f t="shared" si="1"/>
        <v>107762764.672631</v>
      </c>
      <c r="AG33" s="6">
        <f t="shared" ref="AG33" si="88">AG34+AG35</f>
        <v>148406155.672631</v>
      </c>
      <c r="AH33" s="6">
        <f t="shared" ref="AH33" si="89">AH34+AH35</f>
        <v>138782535.3388992</v>
      </c>
      <c r="AI33" s="6">
        <f t="shared" si="2"/>
        <v>98139144.338899195</v>
      </c>
      <c r="AJ33" s="6">
        <f t="shared" ref="AJ33" si="90">SUM(AJ34:AJ35)</f>
        <v>41043127.312750176</v>
      </c>
      <c r="AK33" s="5">
        <f t="shared" ref="AK33" si="91">AK35</f>
        <v>37155133.188217096</v>
      </c>
      <c r="AL33" s="5">
        <f t="shared" ref="AL33" si="92">AL34</f>
        <v>3887994.1245330758</v>
      </c>
    </row>
    <row r="34" spans="1:41" s="11" customFormat="1" ht="12.75" x14ac:dyDescent="0.2">
      <c r="A34" s="8" t="s">
        <v>66</v>
      </c>
      <c r="B34" s="8" t="s">
        <v>67</v>
      </c>
      <c r="C34" s="8" t="s">
        <v>7</v>
      </c>
      <c r="D34" s="8"/>
      <c r="E34" s="8" t="s">
        <v>1440</v>
      </c>
      <c r="G34" s="9"/>
      <c r="H34" s="9"/>
      <c r="I34" s="9">
        <f>ADJLTFUND1516BL</f>
        <v>6815780.073716999</v>
      </c>
      <c r="J34" s="9">
        <f>I34*SBRR_INC</f>
        <v>6872578.2409979738</v>
      </c>
      <c r="K34" s="9"/>
      <c r="L34" s="9"/>
      <c r="M34" s="9"/>
      <c r="N34" s="9"/>
      <c r="O34" s="9"/>
      <c r="P34" s="9"/>
      <c r="Q34" s="10">
        <f t="shared" si="3"/>
        <v>6815780.073716999</v>
      </c>
      <c r="R34" s="10">
        <f t="shared" si="4"/>
        <v>6872578.2409979738</v>
      </c>
      <c r="S34" s="9"/>
      <c r="T34" s="37">
        <f>VLOOKUP(A34,[1]Sheet1!$A$6:$C$740,3,FALSE)</f>
        <v>12668559.551375</v>
      </c>
      <c r="U34" s="37"/>
      <c r="V34" s="9"/>
      <c r="W34" s="9"/>
      <c r="X34" s="10">
        <f t="shared" ref="X34" si="93">T34/T33*W33</f>
        <v>5243447.8327565854</v>
      </c>
      <c r="Z34" s="9"/>
      <c r="AA34" s="9">
        <f>ADJLTFUND1516RSG</f>
        <v>5215774.3230673037</v>
      </c>
      <c r="AB34" s="9"/>
      <c r="AC34" s="9"/>
      <c r="AD34" s="9"/>
      <c r="AE34" s="10">
        <f t="shared" si="0"/>
        <v>5215774.3230673037</v>
      </c>
      <c r="AF34" s="10">
        <f t="shared" si="1"/>
        <v>12031554.396784302</v>
      </c>
      <c r="AG34" s="10">
        <f>AA34+I34+X34</f>
        <v>17275002.229540888</v>
      </c>
      <c r="AH34" s="10">
        <f>AG34*LT_SF1617</f>
        <v>16004020.198287636</v>
      </c>
      <c r="AI34" s="10">
        <f t="shared" si="2"/>
        <v>10760572.36553105</v>
      </c>
      <c r="AJ34" s="10">
        <f>AH34-X34-R34</f>
        <v>3887994.1245330758</v>
      </c>
      <c r="AK34" s="9"/>
      <c r="AL34" s="9">
        <f>AJ34</f>
        <v>3887994.1245330758</v>
      </c>
      <c r="AM34" s="9"/>
      <c r="AN34" s="9"/>
      <c r="AO34" s="9"/>
    </row>
    <row r="35" spans="1:41" s="15" customFormat="1" ht="12.75" x14ac:dyDescent="0.2">
      <c r="A35" s="12" t="s">
        <v>68</v>
      </c>
      <c r="B35" s="12" t="s">
        <v>69</v>
      </c>
      <c r="C35" s="12" t="s">
        <v>7</v>
      </c>
      <c r="D35" s="12"/>
      <c r="E35" s="12" t="s">
        <v>1441</v>
      </c>
      <c r="G35" s="13">
        <f>ADJUTFUND1516BL</f>
        <v>49808369.043125004</v>
      </c>
      <c r="H35" s="13">
        <f>G35*SBRR_INC</f>
        <v>50223438.785151042</v>
      </c>
      <c r="I35" s="13"/>
      <c r="J35" s="13"/>
      <c r="K35" s="13"/>
      <c r="L35" s="13"/>
      <c r="M35" s="13"/>
      <c r="N35" s="13"/>
      <c r="O35" s="13"/>
      <c r="P35" s="13"/>
      <c r="Q35" s="14">
        <f t="shared" si="3"/>
        <v>49808369.043125004</v>
      </c>
      <c r="R35" s="14">
        <f t="shared" si="4"/>
        <v>50223438.785151042</v>
      </c>
      <c r="S35" s="13"/>
      <c r="T35" s="38">
        <f>VLOOKUP(A35,[1]Sheet1!$A$6:$C$740,3,FALSE)</f>
        <v>85528892.902849004</v>
      </c>
      <c r="U35" s="38"/>
      <c r="V35" s="13"/>
      <c r="W35" s="13"/>
      <c r="X35" s="14">
        <f t="shared" ref="X35" si="94">T35/T33*W33</f>
        <v>35399943.167243414</v>
      </c>
      <c r="Z35" s="13">
        <f>ADJUTFUND1516RSG</f>
        <v>45922841.232721701</v>
      </c>
      <c r="AA35" s="13"/>
      <c r="AB35" s="13"/>
      <c r="AC35" s="13"/>
      <c r="AD35" s="13"/>
      <c r="AE35" s="14">
        <f t="shared" si="0"/>
        <v>45922841.232721694</v>
      </c>
      <c r="AF35" s="14">
        <f t="shared" si="1"/>
        <v>95731210.27584669</v>
      </c>
      <c r="AG35" s="14">
        <f>Z35+G35+X35</f>
        <v>131131153.44309011</v>
      </c>
      <c r="AH35" s="14">
        <f>AG35*UT_SF1617</f>
        <v>122778515.14061156</v>
      </c>
      <c r="AI35" s="14">
        <f t="shared" si="2"/>
        <v>87378571.973368138</v>
      </c>
      <c r="AJ35" s="14">
        <f>AH35-X35-R35</f>
        <v>37155133.188217096</v>
      </c>
      <c r="AK35" s="13">
        <f>AJ35</f>
        <v>37155133.188217096</v>
      </c>
      <c r="AL35" s="13"/>
      <c r="AM35" s="13"/>
      <c r="AN35" s="13"/>
      <c r="AO35" s="13"/>
    </row>
    <row r="36" spans="1:41" ht="12.75" x14ac:dyDescent="0.2">
      <c r="A36" s="1" t="s">
        <v>70</v>
      </c>
      <c r="B36" s="1" t="s">
        <v>71</v>
      </c>
      <c r="C36" s="1"/>
      <c r="D36" s="1" t="s">
        <v>7</v>
      </c>
      <c r="E36" s="1"/>
      <c r="G36" s="5">
        <f>ADJUTFUND1516BL</f>
        <v>135621999.86581501</v>
      </c>
      <c r="H36" s="5">
        <f>G36*SBRR_INC</f>
        <v>136752183.19803014</v>
      </c>
      <c r="I36" s="5">
        <f>ADJLTFUND1516BL</f>
        <v>24760584.845492002</v>
      </c>
      <c r="J36" s="5">
        <f>I36*SBRR_INC</f>
        <v>24966923.052537769</v>
      </c>
      <c r="Q36" s="6">
        <f t="shared" si="3"/>
        <v>160382584.71130702</v>
      </c>
      <c r="R36" s="6">
        <f t="shared" si="4"/>
        <v>161719106.25056791</v>
      </c>
      <c r="T36" s="4">
        <f>VLOOKUP(A36,[1]Sheet1!$A$6:$C$740,3,FALSE)</f>
        <v>288812133.13140899</v>
      </c>
      <c r="U36" s="4"/>
      <c r="V36" s="5">
        <f>VLOOKUP(A36,[9]CTR1516_statsrel!$A$1:$D$387,4,FALSE)</f>
        <v>130782012</v>
      </c>
      <c r="W36" s="5">
        <f t="shared" ref="W36" si="95">V36</f>
        <v>130782012</v>
      </c>
      <c r="X36" s="6">
        <f t="shared" ref="X36" si="96">X37+X38</f>
        <v>130782012</v>
      </c>
      <c r="Z36" s="5">
        <f>ADJUTFUND1516RSG</f>
        <v>120503417.45986901</v>
      </c>
      <c r="AA36" s="5">
        <f>ADJLTFUND1516RSG</f>
        <v>18286299.455096997</v>
      </c>
      <c r="AE36" s="6">
        <f t="shared" si="0"/>
        <v>138789716.91496697</v>
      </c>
      <c r="AF36" s="6">
        <f t="shared" si="1"/>
        <v>299172301.62627399</v>
      </c>
      <c r="AG36" s="6">
        <f t="shared" ref="AG36" si="97">AG37+AG38</f>
        <v>429954313.62627304</v>
      </c>
      <c r="AH36" s="6">
        <f t="shared" ref="AH36" si="98">AH37+AH38</f>
        <v>401932020.30941308</v>
      </c>
      <c r="AI36" s="6">
        <f t="shared" si="2"/>
        <v>271150008.30941308</v>
      </c>
      <c r="AJ36" s="6">
        <f t="shared" ref="AJ36" si="99">SUM(AJ37:AJ38)</f>
        <v>109430902.05884515</v>
      </c>
      <c r="AK36" s="5">
        <f t="shared" ref="AK36" si="100">AK38</f>
        <v>96085434.63178584</v>
      </c>
      <c r="AL36" s="5">
        <f t="shared" ref="AL36" si="101">AL37</f>
        <v>13345467.427059308</v>
      </c>
    </row>
    <row r="37" spans="1:41" s="11" customFormat="1" ht="12.75" x14ac:dyDescent="0.2">
      <c r="A37" s="8" t="s">
        <v>72</v>
      </c>
      <c r="B37" s="8" t="s">
        <v>73</v>
      </c>
      <c r="C37" s="8" t="s">
        <v>7</v>
      </c>
      <c r="D37" s="8"/>
      <c r="E37" s="8" t="s">
        <v>1440</v>
      </c>
      <c r="G37" s="9"/>
      <c r="H37" s="9"/>
      <c r="I37" s="9">
        <f>ADJLTFUND1516BL</f>
        <v>24760584.845492002</v>
      </c>
      <c r="J37" s="9">
        <f>I37*SBRR_INC</f>
        <v>24966923.052537769</v>
      </c>
      <c r="K37" s="9"/>
      <c r="L37" s="9"/>
      <c r="M37" s="9"/>
      <c r="N37" s="9"/>
      <c r="O37" s="9"/>
      <c r="P37" s="9"/>
      <c r="Q37" s="10">
        <f t="shared" si="3"/>
        <v>24760584.845492002</v>
      </c>
      <c r="R37" s="10">
        <f t="shared" si="4"/>
        <v>24966923.052537769</v>
      </c>
      <c r="S37" s="9"/>
      <c r="T37" s="37">
        <f>VLOOKUP(A37,[1]Sheet1!$A$6:$C$740,3,FALSE)</f>
        <v>47045895.022840001</v>
      </c>
      <c r="U37" s="37"/>
      <c r="V37" s="9"/>
      <c r="W37" s="9"/>
      <c r="X37" s="10">
        <f t="shared" ref="X37" si="102">T37/T36*W36</f>
        <v>21303664.568095926</v>
      </c>
      <c r="Z37" s="9"/>
      <c r="AA37" s="9">
        <f>ADJLTFUND1516RSG</f>
        <v>18286299.455096997</v>
      </c>
      <c r="AB37" s="9"/>
      <c r="AC37" s="9"/>
      <c r="AD37" s="9"/>
      <c r="AE37" s="10">
        <f t="shared" si="0"/>
        <v>18286299.455096997</v>
      </c>
      <c r="AF37" s="10">
        <f t="shared" si="1"/>
        <v>43046884.300588995</v>
      </c>
      <c r="AG37" s="10">
        <f>AA37+I37+X37</f>
        <v>64350548.868684918</v>
      </c>
      <c r="AH37" s="10">
        <f>AG37*LT_SF1617</f>
        <v>59616055.047693007</v>
      </c>
      <c r="AI37" s="10">
        <f t="shared" si="2"/>
        <v>38312390.479597077</v>
      </c>
      <c r="AJ37" s="10">
        <f>AH37-X37-R37</f>
        <v>13345467.427059308</v>
      </c>
      <c r="AK37" s="9"/>
      <c r="AL37" s="9">
        <f>AJ37</f>
        <v>13345467.427059308</v>
      </c>
      <c r="AM37" s="9"/>
      <c r="AN37" s="9"/>
      <c r="AO37" s="9"/>
    </row>
    <row r="38" spans="1:41" s="15" customFormat="1" ht="12.75" x14ac:dyDescent="0.2">
      <c r="A38" s="12" t="s">
        <v>74</v>
      </c>
      <c r="B38" s="12" t="s">
        <v>75</v>
      </c>
      <c r="C38" s="12" t="s">
        <v>7</v>
      </c>
      <c r="D38" s="12"/>
      <c r="E38" s="12" t="s">
        <v>1441</v>
      </c>
      <c r="G38" s="13">
        <f>ADJUTFUND1516BL</f>
        <v>135621999.86581501</v>
      </c>
      <c r="H38" s="13">
        <f>G38*SBRR_INC</f>
        <v>136752183.19803014</v>
      </c>
      <c r="I38" s="13"/>
      <c r="J38" s="13"/>
      <c r="K38" s="13"/>
      <c r="L38" s="13"/>
      <c r="M38" s="13"/>
      <c r="N38" s="13"/>
      <c r="O38" s="13"/>
      <c r="P38" s="13"/>
      <c r="Q38" s="14">
        <f t="shared" si="3"/>
        <v>135621999.86581501</v>
      </c>
      <c r="R38" s="14">
        <f t="shared" si="4"/>
        <v>136752183.19803014</v>
      </c>
      <c r="S38" s="13"/>
      <c r="T38" s="38">
        <f>VLOOKUP(A38,[1]Sheet1!$A$6:$C$740,3,FALSE)</f>
        <v>241766238.108569</v>
      </c>
      <c r="U38" s="38"/>
      <c r="V38" s="13"/>
      <c r="W38" s="13"/>
      <c r="X38" s="14">
        <f t="shared" ref="X38" si="103">T38/T36*W36</f>
        <v>109478347.43190408</v>
      </c>
      <c r="Z38" s="13">
        <f>ADJUTFUND1516RSG</f>
        <v>120503417.45986901</v>
      </c>
      <c r="AA38" s="13"/>
      <c r="AB38" s="13"/>
      <c r="AC38" s="13"/>
      <c r="AD38" s="13"/>
      <c r="AE38" s="14">
        <f t="shared" si="0"/>
        <v>120503417.45986901</v>
      </c>
      <c r="AF38" s="14">
        <f t="shared" si="1"/>
        <v>256125417.32568401</v>
      </c>
      <c r="AG38" s="14">
        <f>Z38+G38+X38</f>
        <v>365603764.75758809</v>
      </c>
      <c r="AH38" s="14">
        <f>AG38*UT_SF1617</f>
        <v>342315965.26172006</v>
      </c>
      <c r="AI38" s="14">
        <f t="shared" si="2"/>
        <v>232837617.82981598</v>
      </c>
      <c r="AJ38" s="14">
        <f>AH38-X38-R38</f>
        <v>96085434.63178584</v>
      </c>
      <c r="AK38" s="13">
        <f>AJ38</f>
        <v>96085434.63178584</v>
      </c>
      <c r="AL38" s="13"/>
      <c r="AM38" s="13"/>
      <c r="AN38" s="13"/>
      <c r="AO38" s="13"/>
    </row>
    <row r="39" spans="1:41" ht="12.75" x14ac:dyDescent="0.2">
      <c r="A39" s="1" t="s">
        <v>76</v>
      </c>
      <c r="B39" s="1" t="s">
        <v>77</v>
      </c>
      <c r="C39" s="1"/>
      <c r="D39" s="1" t="s">
        <v>7</v>
      </c>
      <c r="E39" s="1"/>
      <c r="G39" s="5">
        <f>ADJUTFUND1516BL</f>
        <v>36178136.772606</v>
      </c>
      <c r="H39" s="5">
        <f>G39*SBRR_INC</f>
        <v>36479621.245711051</v>
      </c>
      <c r="I39" s="5">
        <f>ADJLTFUND1516BL</f>
        <v>5772524.6029820004</v>
      </c>
      <c r="J39" s="5">
        <f>I39*SBRR_INC</f>
        <v>5820628.974673517</v>
      </c>
      <c r="Q39" s="6">
        <f t="shared" si="3"/>
        <v>41950661.375588</v>
      </c>
      <c r="R39" s="6">
        <f t="shared" si="4"/>
        <v>42300250.220384568</v>
      </c>
      <c r="T39" s="4">
        <f>VLOOKUP(A39,[1]Sheet1!$A$6:$C$740,3,FALSE)</f>
        <v>81146040.672518998</v>
      </c>
      <c r="U39" s="4"/>
      <c r="V39" s="5">
        <f>VLOOKUP(A39,[9]CTR1516_statsrel!$A$1:$D$387,4,FALSE)</f>
        <v>58007837</v>
      </c>
      <c r="W39" s="5">
        <f t="shared" ref="W39" si="104">V39</f>
        <v>58007837</v>
      </c>
      <c r="X39" s="6">
        <f t="shared" ref="X39" si="105">X40+X41</f>
        <v>58007837</v>
      </c>
      <c r="Z39" s="5">
        <f>ADJUTFUND1516RSG</f>
        <v>32967702.413043</v>
      </c>
      <c r="AA39" s="5">
        <f>ADJLTFUND1516RSG</f>
        <v>4367482.2712590005</v>
      </c>
      <c r="AE39" s="6">
        <f t="shared" si="0"/>
        <v>37335184.684301995</v>
      </c>
      <c r="AF39" s="6">
        <f t="shared" si="1"/>
        <v>79285846.059890002</v>
      </c>
      <c r="AG39" s="6">
        <f t="shared" ref="AG39" si="106">AG40+AG41</f>
        <v>137293683.05989</v>
      </c>
      <c r="AH39" s="6">
        <f t="shared" ref="AH39" si="107">AH40+AH41</f>
        <v>128365586.37470055</v>
      </c>
      <c r="AI39" s="6">
        <f t="shared" si="2"/>
        <v>70357749.374700546</v>
      </c>
      <c r="AJ39" s="6">
        <f t="shared" ref="AJ39" si="108">SUM(AJ40:AJ41)</f>
        <v>28057499.154315975</v>
      </c>
      <c r="AK39" s="5">
        <f t="shared" ref="AK39" si="109">AK41</f>
        <v>25100770.46839872</v>
      </c>
      <c r="AL39" s="5">
        <f t="shared" ref="AL39" si="110">AL40</f>
        <v>2956728.6859172545</v>
      </c>
    </row>
    <row r="40" spans="1:41" s="11" customFormat="1" ht="12.75" x14ac:dyDescent="0.2">
      <c r="A40" s="8" t="s">
        <v>78</v>
      </c>
      <c r="B40" s="8" t="s">
        <v>79</v>
      </c>
      <c r="C40" s="8" t="s">
        <v>7</v>
      </c>
      <c r="D40" s="8"/>
      <c r="E40" s="8" t="s">
        <v>1440</v>
      </c>
      <c r="G40" s="9"/>
      <c r="H40" s="9"/>
      <c r="I40" s="9">
        <f>ADJLTFUND1516BL</f>
        <v>5772524.6029820004</v>
      </c>
      <c r="J40" s="9">
        <f>I40*SBRR_INC</f>
        <v>5820628.974673517</v>
      </c>
      <c r="K40" s="9"/>
      <c r="L40" s="9"/>
      <c r="M40" s="9"/>
      <c r="N40" s="9"/>
      <c r="O40" s="9"/>
      <c r="P40" s="9"/>
      <c r="Q40" s="10">
        <f t="shared" si="3"/>
        <v>5772524.6029820004</v>
      </c>
      <c r="R40" s="10">
        <f t="shared" si="4"/>
        <v>5820628.974673517</v>
      </c>
      <c r="S40" s="9"/>
      <c r="T40" s="37">
        <f>VLOOKUP(A40,[1]Sheet1!$A$6:$C$740,3,FALSE)</f>
        <v>11723910.050117999</v>
      </c>
      <c r="U40" s="37"/>
      <c r="V40" s="9"/>
      <c r="W40" s="9"/>
      <c r="X40" s="10">
        <f t="shared" ref="X40" si="111">T40/T39*W39</f>
        <v>8380922.3167708153</v>
      </c>
      <c r="Z40" s="9"/>
      <c r="AA40" s="9">
        <f>ADJLTFUND1516RSG</f>
        <v>4367482.2712590005</v>
      </c>
      <c r="AB40" s="9"/>
      <c r="AC40" s="9"/>
      <c r="AD40" s="9"/>
      <c r="AE40" s="10">
        <f t="shared" si="0"/>
        <v>4367482.2712590005</v>
      </c>
      <c r="AF40" s="10">
        <f t="shared" si="1"/>
        <v>10140006.874241002</v>
      </c>
      <c r="AG40" s="10">
        <f>AA40+I40+X40</f>
        <v>18520929.191011816</v>
      </c>
      <c r="AH40" s="10">
        <f>AG40*LT_SF1617</f>
        <v>17158279.977361586</v>
      </c>
      <c r="AI40" s="10">
        <f t="shared" si="2"/>
        <v>8777357.6605907716</v>
      </c>
      <c r="AJ40" s="10">
        <f>AH40-X40-R40</f>
        <v>2956728.6859172545</v>
      </c>
      <c r="AK40" s="9"/>
      <c r="AL40" s="9">
        <f>AJ40</f>
        <v>2956728.6859172545</v>
      </c>
      <c r="AM40" s="9"/>
      <c r="AN40" s="9"/>
      <c r="AO40" s="9"/>
    </row>
    <row r="41" spans="1:41" s="15" customFormat="1" ht="12.75" x14ac:dyDescent="0.2">
      <c r="A41" s="12" t="s">
        <v>80</v>
      </c>
      <c r="B41" s="12" t="s">
        <v>81</v>
      </c>
      <c r="C41" s="12" t="s">
        <v>7</v>
      </c>
      <c r="D41" s="12"/>
      <c r="E41" s="12" t="s">
        <v>1441</v>
      </c>
      <c r="G41" s="13">
        <f>ADJUTFUND1516BL</f>
        <v>36178136.772606</v>
      </c>
      <c r="H41" s="13">
        <f>G41*SBRR_INC</f>
        <v>36479621.245711051</v>
      </c>
      <c r="I41" s="13"/>
      <c r="J41" s="13"/>
      <c r="K41" s="13"/>
      <c r="L41" s="13"/>
      <c r="M41" s="13"/>
      <c r="N41" s="13"/>
      <c r="O41" s="13"/>
      <c r="P41" s="13"/>
      <c r="Q41" s="14">
        <f t="shared" si="3"/>
        <v>36178136.772606</v>
      </c>
      <c r="R41" s="14">
        <f t="shared" si="4"/>
        <v>36479621.245711051</v>
      </c>
      <c r="S41" s="13"/>
      <c r="T41" s="38">
        <f>VLOOKUP(A41,[1]Sheet1!$A$6:$C$740,3,FALSE)</f>
        <v>69422130.622400999</v>
      </c>
      <c r="U41" s="38"/>
      <c r="V41" s="13"/>
      <c r="W41" s="13"/>
      <c r="X41" s="14">
        <f t="shared" ref="X41" si="112">T41/T39*W39</f>
        <v>49626914.683229186</v>
      </c>
      <c r="Z41" s="13">
        <f>ADJUTFUND1516RSG</f>
        <v>32967702.413043</v>
      </c>
      <c r="AA41" s="13"/>
      <c r="AB41" s="13"/>
      <c r="AC41" s="13"/>
      <c r="AD41" s="13"/>
      <c r="AE41" s="14">
        <f t="shared" si="0"/>
        <v>32967702.413043</v>
      </c>
      <c r="AF41" s="14">
        <f t="shared" si="1"/>
        <v>69145839.185649008</v>
      </c>
      <c r="AG41" s="14">
        <f>Z41+G41+X41</f>
        <v>118772753.86887819</v>
      </c>
      <c r="AH41" s="14">
        <f>AG41*UT_SF1617</f>
        <v>111207306.39733896</v>
      </c>
      <c r="AI41" s="14">
        <f t="shared" si="2"/>
        <v>61580391.714109771</v>
      </c>
      <c r="AJ41" s="14">
        <f>AH41-X41-R41</f>
        <v>25100770.46839872</v>
      </c>
      <c r="AK41" s="13">
        <f>AJ41</f>
        <v>25100770.46839872</v>
      </c>
      <c r="AL41" s="13"/>
      <c r="AM41" s="13"/>
      <c r="AN41" s="13"/>
      <c r="AO41" s="13"/>
    </row>
    <row r="42" spans="1:41" ht="12.75" x14ac:dyDescent="0.2">
      <c r="A42" s="1" t="s">
        <v>82</v>
      </c>
      <c r="B42" s="1" t="s">
        <v>83</v>
      </c>
      <c r="C42" s="1"/>
      <c r="D42" s="1" t="s">
        <v>7</v>
      </c>
      <c r="E42" s="1"/>
      <c r="G42" s="5">
        <f>ADJUTFUND1516BL</f>
        <v>49779055.722632997</v>
      </c>
      <c r="H42" s="5">
        <f>G42*SBRR_INC</f>
        <v>50193881.186988272</v>
      </c>
      <c r="I42" s="5">
        <f>ADJLTFUND1516BL</f>
        <v>9161427.3428160008</v>
      </c>
      <c r="J42" s="5">
        <f>I42*SBRR_INC</f>
        <v>9237772.5706728008</v>
      </c>
      <c r="Q42" s="6">
        <f t="shared" si="3"/>
        <v>58940483.065448999</v>
      </c>
      <c r="R42" s="6">
        <f t="shared" si="4"/>
        <v>59431653.757661074</v>
      </c>
      <c r="T42" s="4">
        <f>VLOOKUP(A42,[1]Sheet1!$A$6:$C$740,3,FALSE)</f>
        <v>109967850.850079</v>
      </c>
      <c r="U42" s="4"/>
      <c r="V42" s="5">
        <f>VLOOKUP(A42,[9]CTR1516_statsrel!$A$1:$D$387,4,FALSE)</f>
        <v>103193114</v>
      </c>
      <c r="W42" s="5">
        <f t="shared" ref="W42" si="113">V42</f>
        <v>103193114</v>
      </c>
      <c r="X42" s="6">
        <f t="shared" ref="X42" si="114">X43+X44</f>
        <v>103193114</v>
      </c>
      <c r="Z42" s="5">
        <f>ADJUTFUND1516RSG</f>
        <v>46101104.101815999</v>
      </c>
      <c r="AA42" s="5">
        <f>ADJLTFUND1516RSG</f>
        <v>7000120.7644380014</v>
      </c>
      <c r="AE42" s="6">
        <f t="shared" si="0"/>
        <v>53101224.866253987</v>
      </c>
      <c r="AF42" s="6">
        <f t="shared" si="1"/>
        <v>112041707.93170299</v>
      </c>
      <c r="AG42" s="6">
        <f t="shared" ref="AG42" si="115">AG43+AG44</f>
        <v>215234821.931703</v>
      </c>
      <c r="AH42" s="6">
        <f t="shared" ref="AH42" si="116">AH43+AH44</f>
        <v>201201511.13333651</v>
      </c>
      <c r="AI42" s="6">
        <f t="shared" si="2"/>
        <v>98008397.133336514</v>
      </c>
      <c r="AJ42" s="6">
        <f t="shared" ref="AJ42" si="117">SUM(AJ43:AJ44)</f>
        <v>38576743.375675455</v>
      </c>
      <c r="AK42" s="5">
        <f t="shared" ref="AK42" si="118">AK44</f>
        <v>34063060.417221434</v>
      </c>
      <c r="AL42" s="5">
        <f t="shared" ref="AL42" si="119">AL43</f>
        <v>4513682.9584540222</v>
      </c>
    </row>
    <row r="43" spans="1:41" s="11" customFormat="1" x14ac:dyDescent="0.25">
      <c r="A43" s="8" t="s">
        <v>84</v>
      </c>
      <c r="B43" s="8" t="s">
        <v>85</v>
      </c>
      <c r="C43" s="8" t="s">
        <v>7</v>
      </c>
      <c r="D43" s="8"/>
      <c r="E43" s="8" t="s">
        <v>1440</v>
      </c>
      <c r="G43" s="9"/>
      <c r="H43" s="9"/>
      <c r="I43" s="9">
        <f>ADJLTFUND1516BL</f>
        <v>9161427.3428160008</v>
      </c>
      <c r="J43" s="9">
        <f>I43*SBRR_INC</f>
        <v>9237772.5706728008</v>
      </c>
      <c r="K43" s="9"/>
      <c r="L43" s="9"/>
      <c r="M43" s="9"/>
      <c r="N43" s="9"/>
      <c r="O43" s="9"/>
      <c r="P43" s="9"/>
      <c r="Q43" s="10">
        <f t="shared" si="3"/>
        <v>9161427.3428160008</v>
      </c>
      <c r="R43" s="10">
        <f t="shared" si="4"/>
        <v>9237772.5706728008</v>
      </c>
      <c r="S43" s="9"/>
      <c r="T43" s="37">
        <f>VLOOKUP(A43,[1]Sheet1!$A$6:$C$740,3,FALSE)</f>
        <v>17685628.449437</v>
      </c>
      <c r="U43" s="37"/>
      <c r="V43" s="9"/>
      <c r="W43" s="9"/>
      <c r="X43" s="10">
        <f t="shared" ref="X43" si="120">T43/T42*W42</f>
        <v>16596078.386877783</v>
      </c>
      <c r="Z43" s="9"/>
      <c r="AA43" s="9">
        <f>ADJLTFUND1516RSG</f>
        <v>7000120.7644380014</v>
      </c>
      <c r="AB43" s="9"/>
      <c r="AC43" s="9"/>
      <c r="AD43" s="9"/>
      <c r="AE43" s="10">
        <f t="shared" si="0"/>
        <v>7000120.7644380014</v>
      </c>
      <c r="AF43" s="10">
        <f t="shared" si="1"/>
        <v>16161548.107254002</v>
      </c>
      <c r="AG43" s="10">
        <f>AA43+I43+X43</f>
        <v>32757626.494131785</v>
      </c>
      <c r="AH43" s="10">
        <f>AG43*LT_SF1617</f>
        <v>30347533.916004606</v>
      </c>
      <c r="AI43" s="10">
        <f t="shared" si="2"/>
        <v>13751455.529126823</v>
      </c>
      <c r="AJ43" s="10">
        <f>AH43-X43-R43</f>
        <v>4513682.9584540222</v>
      </c>
      <c r="AK43" s="9"/>
      <c r="AL43" s="9">
        <f>AJ43</f>
        <v>4513682.9584540222</v>
      </c>
      <c r="AM43" s="9"/>
      <c r="AN43" s="9"/>
      <c r="AO43" s="9"/>
    </row>
    <row r="44" spans="1:41" s="15" customFormat="1" x14ac:dyDescent="0.25">
      <c r="A44" s="12" t="s">
        <v>86</v>
      </c>
      <c r="B44" s="12" t="s">
        <v>87</v>
      </c>
      <c r="C44" s="12" t="s">
        <v>7</v>
      </c>
      <c r="D44" s="12"/>
      <c r="E44" s="12" t="s">
        <v>1441</v>
      </c>
      <c r="G44" s="13">
        <f>ADJUTFUND1516BL</f>
        <v>49779055.722632997</v>
      </c>
      <c r="H44" s="13">
        <f>G44*SBRR_INC</f>
        <v>50193881.186988272</v>
      </c>
      <c r="I44" s="13"/>
      <c r="J44" s="13"/>
      <c r="K44" s="13"/>
      <c r="L44" s="13"/>
      <c r="M44" s="13"/>
      <c r="N44" s="13"/>
      <c r="O44" s="13"/>
      <c r="P44" s="13"/>
      <c r="Q44" s="14">
        <f t="shared" si="3"/>
        <v>49779055.722632997</v>
      </c>
      <c r="R44" s="14">
        <f t="shared" si="4"/>
        <v>50193881.186988272</v>
      </c>
      <c r="S44" s="13"/>
      <c r="T44" s="38">
        <f>VLOOKUP(A44,[1]Sheet1!$A$6:$C$740,3,FALSE)</f>
        <v>92282222.400641993</v>
      </c>
      <c r="U44" s="38"/>
      <c r="V44" s="13"/>
      <c r="W44" s="13"/>
      <c r="X44" s="14">
        <f t="shared" ref="X44" si="121">T44/T42*W42</f>
        <v>86597035.61312221</v>
      </c>
      <c r="Z44" s="13">
        <f>ADJUTFUND1516RSG</f>
        <v>46101104.101815999</v>
      </c>
      <c r="AA44" s="13"/>
      <c r="AB44" s="13"/>
      <c r="AC44" s="13"/>
      <c r="AD44" s="13"/>
      <c r="AE44" s="14">
        <f t="shared" si="0"/>
        <v>46101104.101815999</v>
      </c>
      <c r="AF44" s="14">
        <f t="shared" si="1"/>
        <v>95880159.824449003</v>
      </c>
      <c r="AG44" s="14">
        <f>Z44+G44+X44</f>
        <v>182477195.43757123</v>
      </c>
      <c r="AH44" s="14">
        <f>AG44*UT_SF1617</f>
        <v>170853977.21733192</v>
      </c>
      <c r="AI44" s="14">
        <f t="shared" si="2"/>
        <v>84256941.604209706</v>
      </c>
      <c r="AJ44" s="14">
        <f>AH44-X44-R44</f>
        <v>34063060.417221434</v>
      </c>
      <c r="AK44" s="13">
        <f>AJ44</f>
        <v>34063060.417221434</v>
      </c>
      <c r="AL44" s="13"/>
      <c r="AM44" s="13"/>
      <c r="AN44" s="13"/>
      <c r="AO44" s="13"/>
    </row>
    <row r="45" spans="1:41" x14ac:dyDescent="0.25">
      <c r="A45" s="1" t="s">
        <v>88</v>
      </c>
      <c r="B45" s="1" t="s">
        <v>89</v>
      </c>
      <c r="C45" s="1"/>
      <c r="D45" s="1" t="s">
        <v>7</v>
      </c>
      <c r="E45" s="1"/>
      <c r="G45" s="5">
        <f>ADJUTFUND1516BL</f>
        <v>63619875.883143999</v>
      </c>
      <c r="H45" s="5">
        <f>G45*SBRR_INC</f>
        <v>64150041.515503533</v>
      </c>
      <c r="I45" s="5">
        <f>ADJLTFUND1516BL</f>
        <v>10314956.831776001</v>
      </c>
      <c r="J45" s="5">
        <f>I45*SBRR_INC</f>
        <v>10400914.805374134</v>
      </c>
      <c r="Q45" s="6">
        <f t="shared" si="3"/>
        <v>73934832.714919999</v>
      </c>
      <c r="R45" s="6">
        <f t="shared" si="4"/>
        <v>74550956.320877671</v>
      </c>
      <c r="T45" s="4">
        <f>VLOOKUP(A45,[1]Sheet1!$A$6:$C$740,3,FALSE)</f>
        <v>139468646.655781</v>
      </c>
      <c r="U45" s="4"/>
      <c r="V45" s="5">
        <f>VLOOKUP(A45,[9]CTR1516_statsrel!$A$1:$D$387,4,FALSE)</f>
        <v>114205950</v>
      </c>
      <c r="W45" s="5">
        <f t="shared" ref="W45" si="122">V45</f>
        <v>114205950</v>
      </c>
      <c r="X45" s="6">
        <f t="shared" ref="X45" si="123">X46+X47</f>
        <v>114205949.99999999</v>
      </c>
      <c r="Z45" s="5">
        <f>ADJUTFUND1516RSG</f>
        <v>59960595.197325125</v>
      </c>
      <c r="AA45" s="5">
        <f>ADJLTFUND1516RSG</f>
        <v>8027927.3428108785</v>
      </c>
      <c r="AE45" s="6">
        <f t="shared" si="0"/>
        <v>67988522.540136024</v>
      </c>
      <c r="AF45" s="6">
        <f t="shared" si="1"/>
        <v>141923355.25505602</v>
      </c>
      <c r="AG45" s="6">
        <f t="shared" ref="AG45" si="124">AG46+AG47</f>
        <v>256129305.25505602</v>
      </c>
      <c r="AH45" s="6">
        <f t="shared" ref="AH45" si="125">AH46+AH47</f>
        <v>239469361.65338701</v>
      </c>
      <c r="AI45" s="6">
        <f t="shared" si="2"/>
        <v>125263411.65338702</v>
      </c>
      <c r="AJ45" s="6">
        <f t="shared" ref="AJ45" si="126">SUM(AJ46:AJ47)</f>
        <v>50712455.332509354</v>
      </c>
      <c r="AK45" s="5">
        <f t="shared" ref="AK45" si="127">AK47</f>
        <v>45342852.620621182</v>
      </c>
      <c r="AL45" s="5">
        <f t="shared" ref="AL45" si="128">AL46</f>
        <v>5369602.7118881755</v>
      </c>
    </row>
    <row r="46" spans="1:41" s="11" customFormat="1" x14ac:dyDescent="0.25">
      <c r="A46" s="8" t="s">
        <v>90</v>
      </c>
      <c r="B46" s="8" t="s">
        <v>91</v>
      </c>
      <c r="C46" s="8" t="s">
        <v>7</v>
      </c>
      <c r="D46" s="8"/>
      <c r="E46" s="8" t="s">
        <v>1440</v>
      </c>
      <c r="G46" s="9"/>
      <c r="H46" s="9"/>
      <c r="I46" s="9">
        <f>ADJLTFUND1516BL</f>
        <v>10314956.831776001</v>
      </c>
      <c r="J46" s="9">
        <f>I46*SBRR_INC</f>
        <v>10400914.805374134</v>
      </c>
      <c r="K46" s="9"/>
      <c r="L46" s="9"/>
      <c r="M46" s="9"/>
      <c r="N46" s="9"/>
      <c r="O46" s="9"/>
      <c r="P46" s="9"/>
      <c r="Q46" s="10">
        <f t="shared" si="3"/>
        <v>10314956.831776001</v>
      </c>
      <c r="R46" s="10">
        <f t="shared" si="4"/>
        <v>10400914.805374134</v>
      </c>
      <c r="S46" s="9"/>
      <c r="T46" s="37">
        <f>VLOOKUP(A46,[1]Sheet1!$A$6:$C$740,3,FALSE)</f>
        <v>20296818.429001998</v>
      </c>
      <c r="U46" s="37"/>
      <c r="V46" s="9"/>
      <c r="W46" s="9"/>
      <c r="X46" s="10">
        <f t="shared" ref="X46" si="129">T46/T45*W45</f>
        <v>16620347.915060222</v>
      </c>
      <c r="Z46" s="9"/>
      <c r="AA46" s="9">
        <f>ADJLTFUND1516RSG</f>
        <v>8027927.3428108785</v>
      </c>
      <c r="AB46" s="9"/>
      <c r="AC46" s="9"/>
      <c r="AD46" s="9"/>
      <c r="AE46" s="10">
        <f t="shared" si="0"/>
        <v>8027927.3428108785</v>
      </c>
      <c r="AF46" s="10">
        <f t="shared" si="1"/>
        <v>18342884.174586877</v>
      </c>
      <c r="AG46" s="10">
        <f>AA46+I46+X46</f>
        <v>34963232.089647099</v>
      </c>
      <c r="AH46" s="10">
        <f>AG46*LT_SF1617</f>
        <v>32390865.432322532</v>
      </c>
      <c r="AI46" s="10">
        <f t="shared" si="2"/>
        <v>15770517.51726231</v>
      </c>
      <c r="AJ46" s="10">
        <f>AH46-X46-R46</f>
        <v>5369602.7118881755</v>
      </c>
      <c r="AK46" s="9"/>
      <c r="AL46" s="9">
        <f>AJ46</f>
        <v>5369602.7118881755</v>
      </c>
      <c r="AM46" s="9"/>
      <c r="AN46" s="9"/>
      <c r="AO46" s="9"/>
    </row>
    <row r="47" spans="1:41" s="15" customFormat="1" x14ac:dyDescent="0.25">
      <c r="A47" s="12" t="s">
        <v>92</v>
      </c>
      <c r="B47" s="12" t="s">
        <v>93</v>
      </c>
      <c r="C47" s="12" t="s">
        <v>7</v>
      </c>
      <c r="D47" s="12"/>
      <c r="E47" s="12" t="s">
        <v>1441</v>
      </c>
      <c r="G47" s="13">
        <f>ADJUTFUND1516BL</f>
        <v>63619875.883143999</v>
      </c>
      <c r="H47" s="13">
        <f>G47*SBRR_INC</f>
        <v>64150041.515503533</v>
      </c>
      <c r="I47" s="13"/>
      <c r="J47" s="13"/>
      <c r="K47" s="13"/>
      <c r="L47" s="13"/>
      <c r="M47" s="13"/>
      <c r="N47" s="13"/>
      <c r="O47" s="13"/>
      <c r="P47" s="13"/>
      <c r="Q47" s="14">
        <f t="shared" si="3"/>
        <v>63619875.883143999</v>
      </c>
      <c r="R47" s="14">
        <f t="shared" si="4"/>
        <v>64150041.515503533</v>
      </c>
      <c r="S47" s="13"/>
      <c r="T47" s="38">
        <f>VLOOKUP(A47,[1]Sheet1!$A$6:$C$740,3,FALSE)</f>
        <v>119171828.226779</v>
      </c>
      <c r="U47" s="38"/>
      <c r="V47" s="13"/>
      <c r="W47" s="13"/>
      <c r="X47" s="14">
        <f t="shared" ref="X47" si="130">T47/T45*W45</f>
        <v>97585602.084939763</v>
      </c>
      <c r="Z47" s="13">
        <f>ADJUTFUND1516RSG</f>
        <v>59960595.197325125</v>
      </c>
      <c r="AA47" s="13"/>
      <c r="AB47" s="13"/>
      <c r="AC47" s="13"/>
      <c r="AD47" s="13"/>
      <c r="AE47" s="14">
        <f t="shared" si="0"/>
        <v>59960595.197325125</v>
      </c>
      <c r="AF47" s="14">
        <f t="shared" si="1"/>
        <v>123580471.08046913</v>
      </c>
      <c r="AG47" s="14">
        <f>Z47+G47+X47</f>
        <v>221166073.16540891</v>
      </c>
      <c r="AH47" s="14">
        <f>AG47*UT_SF1617</f>
        <v>207078496.22106448</v>
      </c>
      <c r="AI47" s="14">
        <f t="shared" si="2"/>
        <v>109492894.13612472</v>
      </c>
      <c r="AJ47" s="14">
        <f>AH47-X47-R47</f>
        <v>45342852.620621182</v>
      </c>
      <c r="AK47" s="13">
        <f>AJ47</f>
        <v>45342852.620621182</v>
      </c>
      <c r="AL47" s="13"/>
      <c r="AM47" s="13"/>
      <c r="AN47" s="13"/>
      <c r="AO47" s="13"/>
    </row>
    <row r="48" spans="1:41" x14ac:dyDescent="0.25">
      <c r="A48" s="1" t="s">
        <v>94</v>
      </c>
      <c r="B48" s="1" t="s">
        <v>95</v>
      </c>
      <c r="C48" s="1"/>
      <c r="D48" s="1" t="s">
        <v>7</v>
      </c>
      <c r="E48" s="1"/>
      <c r="G48" s="5">
        <f>ADJUTFUND1516BL</f>
        <v>45179740.973579004</v>
      </c>
      <c r="H48" s="5">
        <f>G48*SBRR_INC</f>
        <v>45556238.815025494</v>
      </c>
      <c r="I48" s="5">
        <f>ADJLTFUND1516BL</f>
        <v>6495267.6906669997</v>
      </c>
      <c r="J48" s="5">
        <f>I48*SBRR_INC</f>
        <v>6549394.9214225579</v>
      </c>
      <c r="Q48" s="6">
        <f t="shared" si="3"/>
        <v>51675008.664246008</v>
      </c>
      <c r="R48" s="6">
        <f t="shared" si="4"/>
        <v>52105633.73644805</v>
      </c>
      <c r="T48" s="4">
        <f>VLOOKUP(A48,[1]Sheet1!$A$6:$C$740,3,FALSE)</f>
        <v>102093557.446491</v>
      </c>
      <c r="U48" s="4"/>
      <c r="V48" s="5">
        <f>VLOOKUP(A48,[9]CTR1516_statsrel!$A$1:$D$387,4,FALSE)</f>
        <v>75119118</v>
      </c>
      <c r="W48" s="5">
        <f t="shared" ref="W48" si="131">V48</f>
        <v>75119118</v>
      </c>
      <c r="X48" s="6">
        <f t="shared" ref="X48" si="132">X49+X50</f>
        <v>75119118</v>
      </c>
      <c r="Z48" s="5">
        <f>ADJUTFUND1516RSG</f>
        <v>41293864.678610004</v>
      </c>
      <c r="AA48" s="5">
        <f>ADJLTFUND1516RSG</f>
        <v>4926668.6784969997</v>
      </c>
      <c r="AE48" s="6">
        <f t="shared" si="0"/>
        <v>46220533.357105993</v>
      </c>
      <c r="AF48" s="6">
        <f t="shared" si="1"/>
        <v>97895542.021351993</v>
      </c>
      <c r="AG48" s="6">
        <f t="shared" ref="AG48" si="133">AG49+AG50</f>
        <v>173014660.02135301</v>
      </c>
      <c r="AH48" s="6">
        <f t="shared" ref="AH48" si="134">AH49+AH50</f>
        <v>161784600.63888732</v>
      </c>
      <c r="AI48" s="6">
        <f t="shared" si="2"/>
        <v>86665482.638887316</v>
      </c>
      <c r="AJ48" s="6">
        <f t="shared" ref="AJ48" si="135">SUM(AJ49:AJ50)</f>
        <v>34559848.902439274</v>
      </c>
      <c r="AK48" s="5">
        <f t="shared" ref="AK48" si="136">AK50</f>
        <v>31248477.441908285</v>
      </c>
      <c r="AL48" s="5">
        <f t="shared" ref="AL48" si="137">AL49</f>
        <v>3311371.4605309907</v>
      </c>
    </row>
    <row r="49" spans="1:41" s="11" customFormat="1" x14ac:dyDescent="0.25">
      <c r="A49" s="8" t="s">
        <v>96</v>
      </c>
      <c r="B49" s="8" t="s">
        <v>97</v>
      </c>
      <c r="C49" s="8" t="s">
        <v>7</v>
      </c>
      <c r="D49" s="8"/>
      <c r="E49" s="8" t="s">
        <v>1440</v>
      </c>
      <c r="G49" s="9"/>
      <c r="H49" s="9"/>
      <c r="I49" s="9">
        <f>ADJLTFUND1516BL</f>
        <v>6495267.6906669997</v>
      </c>
      <c r="J49" s="9">
        <f>I49*SBRR_INC</f>
        <v>6549394.9214225579</v>
      </c>
      <c r="K49" s="9"/>
      <c r="L49" s="9"/>
      <c r="M49" s="9"/>
      <c r="N49" s="9"/>
      <c r="O49" s="9"/>
      <c r="P49" s="9"/>
      <c r="Q49" s="10">
        <f t="shared" si="3"/>
        <v>6495267.6906669997</v>
      </c>
      <c r="R49" s="10">
        <f t="shared" si="4"/>
        <v>6549394.9214225579</v>
      </c>
      <c r="S49" s="9"/>
      <c r="T49" s="37">
        <f>VLOOKUP(A49,[1]Sheet1!$A$6:$C$740,3,FALSE)</f>
        <v>13315344.602853</v>
      </c>
      <c r="U49" s="37"/>
      <c r="V49" s="9"/>
      <c r="W49" s="9"/>
      <c r="X49" s="10">
        <f t="shared" ref="X49" si="138">T49/T48*W48</f>
        <v>9797258.1958133765</v>
      </c>
      <c r="Z49" s="9"/>
      <c r="AA49" s="9">
        <f>ADJLTFUND1516RSG</f>
        <v>4926668.6784969997</v>
      </c>
      <c r="AB49" s="9"/>
      <c r="AC49" s="9"/>
      <c r="AD49" s="9"/>
      <c r="AE49" s="10">
        <f t="shared" si="0"/>
        <v>4926668.6784969997</v>
      </c>
      <c r="AF49" s="10">
        <f t="shared" si="1"/>
        <v>11421936.369163999</v>
      </c>
      <c r="AG49" s="10">
        <f>AA49+I49+X49</f>
        <v>21219194.564977378</v>
      </c>
      <c r="AH49" s="10">
        <f>AG49*LT_SF1617</f>
        <v>19658024.577766925</v>
      </c>
      <c r="AI49" s="10">
        <f t="shared" si="2"/>
        <v>9860766.3819535486</v>
      </c>
      <c r="AJ49" s="10">
        <f>AH49-X49-R49</f>
        <v>3311371.4605309907</v>
      </c>
      <c r="AK49" s="9"/>
      <c r="AL49" s="9">
        <f>AJ49</f>
        <v>3311371.4605309907</v>
      </c>
      <c r="AM49" s="9"/>
      <c r="AN49" s="9"/>
      <c r="AO49" s="9"/>
    </row>
    <row r="50" spans="1:41" s="15" customFormat="1" x14ac:dyDescent="0.25">
      <c r="A50" s="12" t="s">
        <v>98</v>
      </c>
      <c r="B50" s="12" t="s">
        <v>99</v>
      </c>
      <c r="C50" s="12" t="s">
        <v>7</v>
      </c>
      <c r="D50" s="12"/>
      <c r="E50" s="12" t="s">
        <v>1441</v>
      </c>
      <c r="G50" s="13">
        <f>ADJUTFUND1516BL</f>
        <v>45179740.973579004</v>
      </c>
      <c r="H50" s="13">
        <f>G50*SBRR_INC</f>
        <v>45556238.815025494</v>
      </c>
      <c r="I50" s="13"/>
      <c r="J50" s="13"/>
      <c r="K50" s="13"/>
      <c r="L50" s="13"/>
      <c r="M50" s="13"/>
      <c r="N50" s="13"/>
      <c r="O50" s="13"/>
      <c r="P50" s="13"/>
      <c r="Q50" s="14">
        <f t="shared" si="3"/>
        <v>45179740.973579004</v>
      </c>
      <c r="R50" s="14">
        <f t="shared" si="4"/>
        <v>45556238.815025494</v>
      </c>
      <c r="S50" s="13"/>
      <c r="T50" s="38">
        <f>VLOOKUP(A50,[1]Sheet1!$A$6:$C$740,3,FALSE)</f>
        <v>88778212.843638003</v>
      </c>
      <c r="U50" s="38"/>
      <c r="V50" s="13"/>
      <c r="W50" s="13"/>
      <c r="X50" s="14">
        <f t="shared" ref="X50" si="139">T50/T48*W48</f>
        <v>65321859.80418662</v>
      </c>
      <c r="Z50" s="13">
        <f>ADJUTFUND1516RSG</f>
        <v>41293864.678610004</v>
      </c>
      <c r="AA50" s="13"/>
      <c r="AB50" s="13"/>
      <c r="AC50" s="13"/>
      <c r="AD50" s="13"/>
      <c r="AE50" s="14">
        <f t="shared" si="0"/>
        <v>41293864.678610004</v>
      </c>
      <c r="AF50" s="14">
        <f t="shared" si="1"/>
        <v>86473605.652189016</v>
      </c>
      <c r="AG50" s="14">
        <f>Z50+G50+X50</f>
        <v>151795465.45637563</v>
      </c>
      <c r="AH50" s="14">
        <f>AG50*UT_SF1617</f>
        <v>142126576.06112039</v>
      </c>
      <c r="AI50" s="14">
        <f t="shared" si="2"/>
        <v>76804716.256933779</v>
      </c>
      <c r="AJ50" s="14">
        <f>AH50-X50-R50</f>
        <v>31248477.441908285</v>
      </c>
      <c r="AK50" s="13">
        <f>AJ50</f>
        <v>31248477.441908285</v>
      </c>
      <c r="AL50" s="13"/>
      <c r="AM50" s="13"/>
      <c r="AN50" s="13"/>
      <c r="AO50" s="13"/>
    </row>
    <row r="51" spans="1:41" x14ac:dyDescent="0.25">
      <c r="A51" s="1" t="s">
        <v>100</v>
      </c>
      <c r="B51" s="1" t="s">
        <v>101</v>
      </c>
      <c r="C51" s="1"/>
      <c r="D51" s="1" t="s">
        <v>7</v>
      </c>
      <c r="E51" s="1"/>
      <c r="G51" s="5">
        <f>ADJUTFUND1516BL</f>
        <v>59915343.873971008</v>
      </c>
      <c r="H51" s="5">
        <f>G51*SBRR_INC</f>
        <v>60414638.406254098</v>
      </c>
      <c r="I51" s="5">
        <f>ADJLTFUND1516BL</f>
        <v>9396509.2015199978</v>
      </c>
      <c r="J51" s="5">
        <f>I51*SBRR_INC</f>
        <v>9474813.4448659979</v>
      </c>
      <c r="Q51" s="6">
        <f t="shared" si="3"/>
        <v>69311853.075491011</v>
      </c>
      <c r="R51" s="6">
        <f t="shared" si="4"/>
        <v>69889451.851120099</v>
      </c>
      <c r="T51" s="4">
        <f>VLOOKUP(A51,[1]Sheet1!$A$6:$C$740,3,FALSE)</f>
        <v>132257870.252609</v>
      </c>
      <c r="U51" s="4"/>
      <c r="V51" s="5">
        <f>VLOOKUP(A51,[9]CTR1516_statsrel!$A$1:$D$387,4,FALSE)</f>
        <v>86716521</v>
      </c>
      <c r="W51" s="5">
        <f t="shared" ref="W51" si="140">V51</f>
        <v>86716521</v>
      </c>
      <c r="X51" s="6">
        <f t="shared" ref="X51" si="141">X52+X53</f>
        <v>86716520.999999344</v>
      </c>
      <c r="Z51" s="5">
        <f>ADJUTFUND1516RSG</f>
        <v>55724259.829534993</v>
      </c>
      <c r="AA51" s="5">
        <f>ADJLTFUND1516RSG</f>
        <v>7092795.6365900002</v>
      </c>
      <c r="AE51" s="6">
        <f t="shared" si="0"/>
        <v>62817055.466124997</v>
      </c>
      <c r="AF51" s="6">
        <f t="shared" si="1"/>
        <v>132128908.54161599</v>
      </c>
      <c r="AG51" s="6">
        <f t="shared" ref="AG51" si="142">AG52+AG53</f>
        <v>218845429.54161534</v>
      </c>
      <c r="AH51" s="6">
        <f t="shared" ref="AH51" si="143">AH52+AH53</f>
        <v>204617309.64264876</v>
      </c>
      <c r="AI51" s="6">
        <f t="shared" si="2"/>
        <v>117900788.64264941</v>
      </c>
      <c r="AJ51" s="6">
        <f t="shared" ref="AJ51" si="144">SUM(AJ52:AJ53)</f>
        <v>48011336.791529313</v>
      </c>
      <c r="AK51" s="5">
        <f t="shared" ref="AK51" si="145">AK53</f>
        <v>43144910.177173272</v>
      </c>
      <c r="AL51" s="5">
        <f t="shared" ref="AL51" si="146">AL52</f>
        <v>4866426.6143560447</v>
      </c>
    </row>
    <row r="52" spans="1:41" s="11" customFormat="1" x14ac:dyDescent="0.25">
      <c r="A52" s="8" t="s">
        <v>102</v>
      </c>
      <c r="B52" s="8" t="s">
        <v>103</v>
      </c>
      <c r="C52" s="8" t="s">
        <v>7</v>
      </c>
      <c r="D52" s="8"/>
      <c r="E52" s="8" t="s">
        <v>1440</v>
      </c>
      <c r="G52" s="9"/>
      <c r="H52" s="9"/>
      <c r="I52" s="9">
        <f>ADJLTFUND1516BL</f>
        <v>9396509.2015199978</v>
      </c>
      <c r="J52" s="9">
        <f>I52*SBRR_INC</f>
        <v>9474813.4448659979</v>
      </c>
      <c r="K52" s="9"/>
      <c r="L52" s="9"/>
      <c r="M52" s="9"/>
      <c r="N52" s="9"/>
      <c r="O52" s="9"/>
      <c r="P52" s="9"/>
      <c r="Q52" s="10">
        <f t="shared" si="3"/>
        <v>9396509.2015199978</v>
      </c>
      <c r="R52" s="10">
        <f t="shared" si="4"/>
        <v>9474813.4448659979</v>
      </c>
      <c r="S52" s="9"/>
      <c r="T52" s="37">
        <f>VLOOKUP(A52,[1]Sheet1!$A$6:$C$740,3,FALSE)</f>
        <v>19380212.794227</v>
      </c>
      <c r="U52" s="37"/>
      <c r="V52" s="9"/>
      <c r="W52" s="9"/>
      <c r="X52" s="10">
        <f t="shared" ref="X52" si="147">T52/T51*W51</f>
        <v>12706878.059847649</v>
      </c>
      <c r="Z52" s="9"/>
      <c r="AA52" s="9">
        <f>ADJLTFUND1516RSG</f>
        <v>7092795.6365900002</v>
      </c>
      <c r="AB52" s="9"/>
      <c r="AC52" s="9"/>
      <c r="AD52" s="9"/>
      <c r="AE52" s="10">
        <f t="shared" si="0"/>
        <v>7092795.6365900002</v>
      </c>
      <c r="AF52" s="10">
        <f t="shared" si="1"/>
        <v>16489304.838109998</v>
      </c>
      <c r="AG52" s="10">
        <f>AA52+I52+X52</f>
        <v>29196182.897957645</v>
      </c>
      <c r="AH52" s="10">
        <f>AG52*LT_SF1617</f>
        <v>27048118.119069692</v>
      </c>
      <c r="AI52" s="10">
        <f t="shared" si="2"/>
        <v>14341240.059222043</v>
      </c>
      <c r="AJ52" s="10">
        <f>AH52-X52-R52</f>
        <v>4866426.6143560447</v>
      </c>
      <c r="AK52" s="9"/>
      <c r="AL52" s="9">
        <f>AJ52</f>
        <v>4866426.6143560447</v>
      </c>
      <c r="AM52" s="9"/>
      <c r="AN52" s="9"/>
      <c r="AO52" s="9"/>
    </row>
    <row r="53" spans="1:41" s="15" customFormat="1" x14ac:dyDescent="0.25">
      <c r="A53" s="12" t="s">
        <v>104</v>
      </c>
      <c r="B53" s="12" t="s">
        <v>105</v>
      </c>
      <c r="C53" s="12" t="s">
        <v>7</v>
      </c>
      <c r="D53" s="12"/>
      <c r="E53" s="12" t="s">
        <v>1441</v>
      </c>
      <c r="G53" s="13">
        <f>ADJUTFUND1516BL</f>
        <v>59915343.873971008</v>
      </c>
      <c r="H53" s="13">
        <f>G53*SBRR_INC</f>
        <v>60414638.406254098</v>
      </c>
      <c r="I53" s="13"/>
      <c r="J53" s="13"/>
      <c r="K53" s="13"/>
      <c r="L53" s="13"/>
      <c r="M53" s="13"/>
      <c r="N53" s="13"/>
      <c r="O53" s="13"/>
      <c r="P53" s="13"/>
      <c r="Q53" s="14">
        <f t="shared" si="3"/>
        <v>59915343.873971008</v>
      </c>
      <c r="R53" s="14">
        <f t="shared" si="4"/>
        <v>60414638.406254098</v>
      </c>
      <c r="S53" s="13"/>
      <c r="T53" s="38">
        <f>VLOOKUP(A53,[1]Sheet1!$A$6:$C$740,3,FALSE)</f>
        <v>112877657.458381</v>
      </c>
      <c r="U53" s="38"/>
      <c r="V53" s="13"/>
      <c r="W53" s="13"/>
      <c r="X53" s="14">
        <f t="shared" ref="X53" si="148">T53/T51*W51</f>
        <v>74009642.940151691</v>
      </c>
      <c r="Z53" s="13">
        <f>ADJUTFUND1516RSG</f>
        <v>55724259.829534993</v>
      </c>
      <c r="AA53" s="13"/>
      <c r="AB53" s="13"/>
      <c r="AC53" s="13"/>
      <c r="AD53" s="13"/>
      <c r="AE53" s="14">
        <f t="shared" si="0"/>
        <v>55724259.829535</v>
      </c>
      <c r="AF53" s="14">
        <f t="shared" si="1"/>
        <v>115639603.70350599</v>
      </c>
      <c r="AG53" s="14">
        <f>Z53+G53+X53</f>
        <v>189649246.64365768</v>
      </c>
      <c r="AH53" s="14">
        <f>AG53*UT_SF1617</f>
        <v>177569191.52357906</v>
      </c>
      <c r="AI53" s="14">
        <f t="shared" si="2"/>
        <v>103559548.58342737</v>
      </c>
      <c r="AJ53" s="14">
        <f>AH53-X53-R53</f>
        <v>43144910.177173272</v>
      </c>
      <c r="AK53" s="13">
        <f>AJ53</f>
        <v>43144910.177173272</v>
      </c>
      <c r="AL53" s="13"/>
      <c r="AM53" s="13"/>
      <c r="AN53" s="13"/>
      <c r="AO53" s="13"/>
    </row>
    <row r="54" spans="1:41" x14ac:dyDescent="0.25">
      <c r="A54" s="1" t="s">
        <v>106</v>
      </c>
      <c r="B54" s="1" t="s">
        <v>107</v>
      </c>
      <c r="C54" s="1"/>
      <c r="D54" s="1" t="s">
        <v>7</v>
      </c>
      <c r="E54" s="1"/>
      <c r="G54" s="5">
        <f>ADJUTFUND1516BL</f>
        <v>50723876.906633995</v>
      </c>
      <c r="H54" s="5">
        <f>G54*SBRR_INC</f>
        <v>51146575.88085594</v>
      </c>
      <c r="I54" s="5">
        <f>ADJLTFUND1516BL</f>
        <v>7545139.7379159993</v>
      </c>
      <c r="J54" s="5">
        <f>I54*SBRR_INC</f>
        <v>7608015.9023986319</v>
      </c>
      <c r="Q54" s="6">
        <f t="shared" si="3"/>
        <v>58269016.644549996</v>
      </c>
      <c r="R54" s="6">
        <f t="shared" si="4"/>
        <v>58754591.783254571</v>
      </c>
      <c r="T54" s="4">
        <f>VLOOKUP(A54,[1]Sheet1!$A$6:$C$740,3,FALSE)</f>
        <v>112845605.323441</v>
      </c>
      <c r="U54" s="4"/>
      <c r="V54" s="5">
        <f>VLOOKUP(A54,[9]CTR1516_statsrel!$A$1:$D$387,4,FALSE)</f>
        <v>83662592</v>
      </c>
      <c r="W54" s="5">
        <f t="shared" ref="W54" si="149">V54</f>
        <v>83662592</v>
      </c>
      <c r="X54" s="6">
        <f t="shared" ref="X54" si="150">X55+X56</f>
        <v>83662592</v>
      </c>
      <c r="Z54" s="5">
        <f>ADJUTFUND1516RSG</f>
        <v>46795972.471144997</v>
      </c>
      <c r="AA54" s="5">
        <f>ADJLTFUND1516RSG</f>
        <v>5723062.4712180011</v>
      </c>
      <c r="AE54" s="6">
        <f t="shared" si="0"/>
        <v>52519034.942362003</v>
      </c>
      <c r="AF54" s="6">
        <f t="shared" si="1"/>
        <v>110788051.58691201</v>
      </c>
      <c r="AG54" s="6">
        <f t="shared" ref="AG54" si="151">AG55+AG56</f>
        <v>194450643.58691299</v>
      </c>
      <c r="AH54" s="6">
        <f t="shared" ref="AH54" si="152">AH55+AH56</f>
        <v>181821793.71307603</v>
      </c>
      <c r="AI54" s="6">
        <f t="shared" si="2"/>
        <v>98159201.713076025</v>
      </c>
      <c r="AJ54" s="6">
        <f t="shared" ref="AJ54" si="153">SUM(AJ55:AJ56)</f>
        <v>39404609.929821447</v>
      </c>
      <c r="AK54" s="5">
        <f t="shared" ref="AK54" si="154">AK56</f>
        <v>35554296.407723568</v>
      </c>
      <c r="AL54" s="5">
        <f t="shared" ref="AL54" si="155">AL55</f>
        <v>3850313.5220978754</v>
      </c>
    </row>
    <row r="55" spans="1:41" s="11" customFormat="1" x14ac:dyDescent="0.25">
      <c r="A55" s="8" t="s">
        <v>108</v>
      </c>
      <c r="B55" s="8" t="s">
        <v>109</v>
      </c>
      <c r="C55" s="8" t="s">
        <v>7</v>
      </c>
      <c r="D55" s="8"/>
      <c r="E55" s="8" t="s">
        <v>1440</v>
      </c>
      <c r="G55" s="9"/>
      <c r="H55" s="9"/>
      <c r="I55" s="9">
        <f>ADJLTFUND1516BL</f>
        <v>7545139.7379159993</v>
      </c>
      <c r="J55" s="9">
        <f>I55*SBRR_INC</f>
        <v>7608015.9023986319</v>
      </c>
      <c r="K55" s="9"/>
      <c r="L55" s="9"/>
      <c r="M55" s="9"/>
      <c r="N55" s="9"/>
      <c r="O55" s="9"/>
      <c r="P55" s="9"/>
      <c r="Q55" s="10">
        <f t="shared" si="3"/>
        <v>7545139.7379159993</v>
      </c>
      <c r="R55" s="10">
        <f t="shared" si="4"/>
        <v>7608015.9023986319</v>
      </c>
      <c r="S55" s="9"/>
      <c r="T55" s="37">
        <f>VLOOKUP(A55,[1]Sheet1!$A$6:$C$740,3,FALSE)</f>
        <v>15283893.776862999</v>
      </c>
      <c r="U55" s="37"/>
      <c r="V55" s="9"/>
      <c r="W55" s="9"/>
      <c r="X55" s="10">
        <f t="shared" ref="X55" si="156">T55/T54*W54</f>
        <v>11331324.472583698</v>
      </c>
      <c r="Z55" s="9"/>
      <c r="AA55" s="9">
        <f>ADJLTFUND1516RSG</f>
        <v>5723062.4712180011</v>
      </c>
      <c r="AB55" s="9"/>
      <c r="AC55" s="9"/>
      <c r="AD55" s="9"/>
      <c r="AE55" s="10">
        <f t="shared" si="0"/>
        <v>5723062.4712180011</v>
      </c>
      <c r="AF55" s="10">
        <f t="shared" si="1"/>
        <v>13268202.209134001</v>
      </c>
      <c r="AG55" s="10">
        <f>AA55+I55+X55</f>
        <v>24599526.681717701</v>
      </c>
      <c r="AH55" s="10">
        <f>AG55*LT_SF1617</f>
        <v>22789653.897080205</v>
      </c>
      <c r="AI55" s="10">
        <f t="shared" si="2"/>
        <v>11458329.424496507</v>
      </c>
      <c r="AJ55" s="10">
        <f>AH55-X55-R55</f>
        <v>3850313.5220978754</v>
      </c>
      <c r="AK55" s="9"/>
      <c r="AL55" s="9">
        <f>AJ55</f>
        <v>3850313.5220978754</v>
      </c>
      <c r="AM55" s="9"/>
      <c r="AN55" s="9"/>
      <c r="AO55" s="9"/>
    </row>
    <row r="56" spans="1:41" s="15" customFormat="1" x14ac:dyDescent="0.25">
      <c r="A56" s="12" t="s">
        <v>110</v>
      </c>
      <c r="B56" s="12" t="s">
        <v>111</v>
      </c>
      <c r="C56" s="12" t="s">
        <v>7</v>
      </c>
      <c r="D56" s="12"/>
      <c r="E56" s="12" t="s">
        <v>1441</v>
      </c>
      <c r="G56" s="13">
        <f>ADJUTFUND1516BL</f>
        <v>50723876.906633995</v>
      </c>
      <c r="H56" s="13">
        <f>G56*SBRR_INC</f>
        <v>51146575.88085594</v>
      </c>
      <c r="I56" s="13"/>
      <c r="J56" s="13"/>
      <c r="K56" s="13"/>
      <c r="L56" s="13"/>
      <c r="M56" s="13"/>
      <c r="N56" s="13"/>
      <c r="O56" s="13"/>
      <c r="P56" s="13"/>
      <c r="Q56" s="14">
        <f t="shared" si="3"/>
        <v>50723876.906633995</v>
      </c>
      <c r="R56" s="14">
        <f t="shared" si="4"/>
        <v>51146575.88085594</v>
      </c>
      <c r="S56" s="13"/>
      <c r="T56" s="38">
        <f>VLOOKUP(A56,[1]Sheet1!$A$6:$C$740,3,FALSE)</f>
        <v>97561711.546578005</v>
      </c>
      <c r="U56" s="38"/>
      <c r="V56" s="13"/>
      <c r="W56" s="13"/>
      <c r="X56" s="14">
        <f t="shared" ref="X56" si="157">T56/T54*W54</f>
        <v>72331267.527416304</v>
      </c>
      <c r="Z56" s="13">
        <f>ADJUTFUND1516RSG</f>
        <v>46795972.471144997</v>
      </c>
      <c r="AA56" s="13"/>
      <c r="AB56" s="13"/>
      <c r="AC56" s="13"/>
      <c r="AD56" s="13"/>
      <c r="AE56" s="14">
        <f t="shared" si="0"/>
        <v>46795972.471144997</v>
      </c>
      <c r="AF56" s="14">
        <f t="shared" si="1"/>
        <v>97519849.377779007</v>
      </c>
      <c r="AG56" s="14">
        <f>Z56+G56+X56</f>
        <v>169851116.9051953</v>
      </c>
      <c r="AH56" s="14">
        <f>AG56*UT_SF1617</f>
        <v>159032139.81599581</v>
      </c>
      <c r="AI56" s="14">
        <f t="shared" si="2"/>
        <v>86700872.288579509</v>
      </c>
      <c r="AJ56" s="14">
        <f>AH56-X56-R56</f>
        <v>35554296.407723568</v>
      </c>
      <c r="AK56" s="13">
        <f>AJ56</f>
        <v>35554296.407723568</v>
      </c>
      <c r="AL56" s="13"/>
      <c r="AM56" s="13"/>
      <c r="AN56" s="13"/>
      <c r="AO56" s="13"/>
    </row>
    <row r="57" spans="1:41" x14ac:dyDescent="0.25">
      <c r="A57" s="1" t="s">
        <v>112</v>
      </c>
      <c r="B57" s="1" t="s">
        <v>113</v>
      </c>
      <c r="C57" s="1"/>
      <c r="D57" s="1" t="s">
        <v>7</v>
      </c>
      <c r="E57" s="1"/>
      <c r="G57" s="5">
        <f>ADJUTFUND1516BL</f>
        <v>112364852.69137099</v>
      </c>
      <c r="H57" s="5">
        <f>G57*SBRR_INC</f>
        <v>113301226.46379909</v>
      </c>
      <c r="I57" s="5">
        <f>ADJLTFUND1516BL</f>
        <v>19034432.224617001</v>
      </c>
      <c r="J57" s="5">
        <f>I57*SBRR_INC</f>
        <v>19193052.493155476</v>
      </c>
      <c r="Q57" s="6">
        <f t="shared" si="3"/>
        <v>131399284.915988</v>
      </c>
      <c r="R57" s="6">
        <f t="shared" si="4"/>
        <v>132494278.95695457</v>
      </c>
      <c r="T57" s="4">
        <f>VLOOKUP(A57,[1]Sheet1!$A$6:$C$740,3,FALSE)</f>
        <v>257506120.79385999</v>
      </c>
      <c r="U57" s="4"/>
      <c r="V57" s="5">
        <f>VLOOKUP(A57,[9]CTR1516_statsrel!$A$1:$D$387,4,FALSE)</f>
        <v>170378563</v>
      </c>
      <c r="W57" s="5">
        <f t="shared" ref="W57" si="158">V57</f>
        <v>170378563</v>
      </c>
      <c r="X57" s="6">
        <f t="shared" ref="X57" si="159">X58+X59</f>
        <v>170378563.00000069</v>
      </c>
      <c r="Z57" s="5">
        <f>ADJUTFUND1516RSG</f>
        <v>104331646.450996</v>
      </c>
      <c r="AA57" s="5">
        <f>ADJLTFUND1516RSG</f>
        <v>14752108.277720001</v>
      </c>
      <c r="AE57" s="6">
        <f t="shared" si="0"/>
        <v>119083754.72871602</v>
      </c>
      <c r="AF57" s="6">
        <f t="shared" si="1"/>
        <v>250483039.64470401</v>
      </c>
      <c r="AG57" s="6">
        <f t="shared" ref="AG57" si="160">AG58+AG59</f>
        <v>420861602.6447047</v>
      </c>
      <c r="AH57" s="6">
        <f t="shared" ref="AH57" si="161">AH58+AH59</f>
        <v>393465304.28116506</v>
      </c>
      <c r="AI57" s="6">
        <f t="shared" si="2"/>
        <v>223086741.28116438</v>
      </c>
      <c r="AJ57" s="6">
        <f t="shared" ref="AJ57" si="162">SUM(AJ58:AJ59)</f>
        <v>90592462.324209839</v>
      </c>
      <c r="AK57" s="5">
        <f t="shared" ref="AK57" si="163">AK59</f>
        <v>80384709.111311436</v>
      </c>
      <c r="AL57" s="5">
        <f t="shared" ref="AL57" si="164">AL58</f>
        <v>10207753.212898396</v>
      </c>
    </row>
    <row r="58" spans="1:41" s="11" customFormat="1" x14ac:dyDescent="0.25">
      <c r="A58" s="8" t="s">
        <v>114</v>
      </c>
      <c r="B58" s="8" t="s">
        <v>115</v>
      </c>
      <c r="C58" s="8" t="s">
        <v>7</v>
      </c>
      <c r="D58" s="8"/>
      <c r="E58" s="8" t="s">
        <v>1440</v>
      </c>
      <c r="G58" s="9"/>
      <c r="H58" s="9"/>
      <c r="I58" s="9">
        <f>ADJLTFUND1516BL</f>
        <v>19034432.224617001</v>
      </c>
      <c r="J58" s="9">
        <f>I58*SBRR_INC</f>
        <v>19193052.493155476</v>
      </c>
      <c r="K58" s="9"/>
      <c r="L58" s="9"/>
      <c r="M58" s="9"/>
      <c r="N58" s="9"/>
      <c r="O58" s="9"/>
      <c r="P58" s="9"/>
      <c r="Q58" s="10">
        <f t="shared" si="3"/>
        <v>19034432.224617001</v>
      </c>
      <c r="R58" s="10">
        <f t="shared" si="4"/>
        <v>19193052.493155476</v>
      </c>
      <c r="S58" s="9"/>
      <c r="T58" s="37">
        <f>VLOOKUP(A58,[1]Sheet1!$A$6:$C$740,3,FALSE)</f>
        <v>39029368.178165004</v>
      </c>
      <c r="U58" s="37"/>
      <c r="V58" s="9"/>
      <c r="W58" s="9"/>
      <c r="X58" s="10">
        <f t="shared" ref="X58" si="165">T58/T57*W57</f>
        <v>25823726.614704374</v>
      </c>
      <c r="Z58" s="9"/>
      <c r="AA58" s="9">
        <f>ADJLTFUND1516RSG</f>
        <v>14752108.277720001</v>
      </c>
      <c r="AB58" s="9"/>
      <c r="AC58" s="9"/>
      <c r="AD58" s="9"/>
      <c r="AE58" s="10">
        <f t="shared" si="0"/>
        <v>14752108.277720001</v>
      </c>
      <c r="AF58" s="10">
        <f t="shared" si="1"/>
        <v>33786540.502337001</v>
      </c>
      <c r="AG58" s="10">
        <f>AA58+I58+X58</f>
        <v>59610267.117041379</v>
      </c>
      <c r="AH58" s="10">
        <f>AG58*LT_SF1617</f>
        <v>55224532.320758246</v>
      </c>
      <c r="AI58" s="10">
        <f t="shared" si="2"/>
        <v>29400805.706053872</v>
      </c>
      <c r="AJ58" s="10">
        <f>AH58-X58-R58</f>
        <v>10207753.212898396</v>
      </c>
      <c r="AK58" s="9"/>
      <c r="AL58" s="9">
        <f>AJ58</f>
        <v>10207753.212898396</v>
      </c>
      <c r="AM58" s="9"/>
      <c r="AN58" s="9"/>
      <c r="AO58" s="9"/>
    </row>
    <row r="59" spans="1:41" s="15" customFormat="1" x14ac:dyDescent="0.25">
      <c r="A59" s="12" t="s">
        <v>116</v>
      </c>
      <c r="B59" s="12" t="s">
        <v>117</v>
      </c>
      <c r="C59" s="12" t="s">
        <v>7</v>
      </c>
      <c r="D59" s="12"/>
      <c r="E59" s="12" t="s">
        <v>1441</v>
      </c>
      <c r="G59" s="13">
        <f>ADJUTFUND1516BL</f>
        <v>112364852.69137099</v>
      </c>
      <c r="H59" s="13">
        <f>G59*SBRR_INC</f>
        <v>113301226.46379909</v>
      </c>
      <c r="I59" s="13"/>
      <c r="J59" s="13"/>
      <c r="K59" s="13"/>
      <c r="L59" s="13"/>
      <c r="M59" s="13"/>
      <c r="N59" s="13"/>
      <c r="O59" s="13"/>
      <c r="P59" s="13"/>
      <c r="Q59" s="14">
        <f t="shared" si="3"/>
        <v>112364852.69137099</v>
      </c>
      <c r="R59" s="14">
        <f t="shared" si="4"/>
        <v>113301226.46379909</v>
      </c>
      <c r="S59" s="13"/>
      <c r="T59" s="38">
        <f>VLOOKUP(A59,[1]Sheet1!$A$6:$C$740,3,FALSE)</f>
        <v>218476752.61569601</v>
      </c>
      <c r="U59" s="38"/>
      <c r="V59" s="13"/>
      <c r="W59" s="13"/>
      <c r="X59" s="14">
        <f t="shared" ref="X59" si="166">T59/T57*W57</f>
        <v>144554836.38529631</v>
      </c>
      <c r="Z59" s="13">
        <f>ADJUTFUND1516RSG</f>
        <v>104331646.450996</v>
      </c>
      <c r="AA59" s="13"/>
      <c r="AB59" s="13"/>
      <c r="AC59" s="13"/>
      <c r="AD59" s="13"/>
      <c r="AE59" s="14">
        <f t="shared" si="0"/>
        <v>104331646.450996</v>
      </c>
      <c r="AF59" s="14">
        <f t="shared" si="1"/>
        <v>216696499.14236701</v>
      </c>
      <c r="AG59" s="14">
        <f>Z59+G59+X59</f>
        <v>361251335.52766335</v>
      </c>
      <c r="AH59" s="14">
        <f>AG59*UT_SF1617</f>
        <v>338240771.96040684</v>
      </c>
      <c r="AI59" s="14">
        <f t="shared" si="2"/>
        <v>193685935.57511052</v>
      </c>
      <c r="AJ59" s="14">
        <f>AH59-X59-R59</f>
        <v>80384709.111311436</v>
      </c>
      <c r="AK59" s="13">
        <f>AJ59</f>
        <v>80384709.111311436</v>
      </c>
      <c r="AL59" s="13"/>
      <c r="AM59" s="13"/>
      <c r="AN59" s="13"/>
      <c r="AO59" s="13"/>
    </row>
    <row r="60" spans="1:41" x14ac:dyDescent="0.25">
      <c r="A60" s="1" t="s">
        <v>118</v>
      </c>
      <c r="B60" s="1" t="s">
        <v>119</v>
      </c>
      <c r="C60" s="1"/>
      <c r="D60" s="1" t="s">
        <v>7</v>
      </c>
      <c r="E60" s="1"/>
      <c r="G60" s="5">
        <f>ADJUTFUND1516BL</f>
        <v>45727253.988137998</v>
      </c>
      <c r="H60" s="5">
        <f>G60*SBRR_INC</f>
        <v>46108314.438039146</v>
      </c>
      <c r="I60" s="5">
        <f>ADJLTFUND1516BL</f>
        <v>7340661.0643590009</v>
      </c>
      <c r="J60" s="5">
        <f>I60*SBRR_INC</f>
        <v>7401833.2398953261</v>
      </c>
      <c r="Q60" s="6">
        <f t="shared" si="3"/>
        <v>53067915.052497</v>
      </c>
      <c r="R60" s="6">
        <f t="shared" si="4"/>
        <v>53510147.677934475</v>
      </c>
      <c r="T60" s="4">
        <f>VLOOKUP(A60,[1]Sheet1!$A$6:$C$740,3,FALSE)</f>
        <v>98516563.008669004</v>
      </c>
      <c r="U60" s="4"/>
      <c r="V60" s="5">
        <f>VLOOKUP(A60,[9]CTR1516_statsrel!$A$1:$D$387,4,FALSE)</f>
        <v>73454978</v>
      </c>
      <c r="W60" s="5">
        <f t="shared" ref="W60" si="167">V60</f>
        <v>73454978</v>
      </c>
      <c r="X60" s="6">
        <f t="shared" ref="X60" si="168">X61+X62</f>
        <v>73454978</v>
      </c>
      <c r="Z60" s="5">
        <f>ADJUTFUND1516RSG</f>
        <v>43425448.67626299</v>
      </c>
      <c r="AA60" s="5">
        <f>ADJLTFUND1516RSG</f>
        <v>5699928.976040001</v>
      </c>
      <c r="AE60" s="6">
        <f t="shared" si="0"/>
        <v>49125377.652302995</v>
      </c>
      <c r="AF60" s="6">
        <f t="shared" si="1"/>
        <v>102193292.70479999</v>
      </c>
      <c r="AG60" s="6">
        <f t="shared" ref="AG60" si="169">AG61+AG62</f>
        <v>175648270.70479998</v>
      </c>
      <c r="AH60" s="6">
        <f t="shared" ref="AH60" si="170">AH61+AH62</f>
        <v>164222727.36148375</v>
      </c>
      <c r="AI60" s="6">
        <f t="shared" si="2"/>
        <v>90767749.361483753</v>
      </c>
      <c r="AJ60" s="6">
        <f t="shared" ref="AJ60" si="171">SUM(AJ61:AJ62)</f>
        <v>37257601.683549277</v>
      </c>
      <c r="AK60" s="5">
        <f t="shared" ref="AK60" si="172">AK62</f>
        <v>33386591.882511474</v>
      </c>
      <c r="AL60" s="5">
        <f t="shared" ref="AL60" si="173">AL61</f>
        <v>3871009.8010378042</v>
      </c>
    </row>
    <row r="61" spans="1:41" s="11" customFormat="1" x14ac:dyDescent="0.25">
      <c r="A61" s="8" t="s">
        <v>120</v>
      </c>
      <c r="B61" s="8" t="s">
        <v>121</v>
      </c>
      <c r="C61" s="8" t="s">
        <v>7</v>
      </c>
      <c r="D61" s="8"/>
      <c r="E61" s="8" t="s">
        <v>1440</v>
      </c>
      <c r="G61" s="9"/>
      <c r="H61" s="9"/>
      <c r="I61" s="9">
        <f>ADJLTFUND1516BL</f>
        <v>7340661.0643590009</v>
      </c>
      <c r="J61" s="9">
        <f>I61*SBRR_INC</f>
        <v>7401833.2398953261</v>
      </c>
      <c r="K61" s="9"/>
      <c r="L61" s="9"/>
      <c r="M61" s="9"/>
      <c r="N61" s="9"/>
      <c r="O61" s="9"/>
      <c r="P61" s="9"/>
      <c r="Q61" s="10">
        <f t="shared" si="3"/>
        <v>7340661.0643590009</v>
      </c>
      <c r="R61" s="10">
        <f t="shared" si="4"/>
        <v>7401833.2398953261</v>
      </c>
      <c r="S61" s="9"/>
      <c r="T61" s="37">
        <f>VLOOKUP(A61,[1]Sheet1!$A$6:$C$740,3,FALSE)</f>
        <v>14734730.783417</v>
      </c>
      <c r="U61" s="37"/>
      <c r="V61" s="9"/>
      <c r="W61" s="9"/>
      <c r="X61" s="10">
        <f t="shared" ref="X61" si="174">T61/T60*W60</f>
        <v>10986369.118831089</v>
      </c>
      <c r="Z61" s="9"/>
      <c r="AA61" s="9">
        <f>ADJLTFUND1516RSG</f>
        <v>5699928.976040001</v>
      </c>
      <c r="AB61" s="9"/>
      <c r="AC61" s="9"/>
      <c r="AD61" s="9"/>
      <c r="AE61" s="10">
        <f t="shared" si="0"/>
        <v>5699928.976040001</v>
      </c>
      <c r="AF61" s="10">
        <f t="shared" si="1"/>
        <v>13040590.040399002</v>
      </c>
      <c r="AG61" s="10">
        <f>AA61+I61+X61</f>
        <v>24026959.159230091</v>
      </c>
      <c r="AH61" s="10">
        <f>AG61*LT_SF1617</f>
        <v>22259212.159764219</v>
      </c>
      <c r="AI61" s="10">
        <f t="shared" si="2"/>
        <v>11272843.04093313</v>
      </c>
      <c r="AJ61" s="10">
        <f>AH61-X61-R61</f>
        <v>3871009.8010378042</v>
      </c>
      <c r="AK61" s="9"/>
      <c r="AL61" s="9">
        <f>AJ61</f>
        <v>3871009.8010378042</v>
      </c>
      <c r="AM61" s="9"/>
      <c r="AN61" s="9"/>
      <c r="AO61" s="9"/>
    </row>
    <row r="62" spans="1:41" s="15" customFormat="1" x14ac:dyDescent="0.25">
      <c r="A62" s="12" t="s">
        <v>122</v>
      </c>
      <c r="B62" s="12" t="s">
        <v>123</v>
      </c>
      <c r="C62" s="12" t="s">
        <v>7</v>
      </c>
      <c r="D62" s="12"/>
      <c r="E62" s="12" t="s">
        <v>1441</v>
      </c>
      <c r="G62" s="13">
        <f>ADJUTFUND1516BL</f>
        <v>45727253.988137998</v>
      </c>
      <c r="H62" s="13">
        <f>G62*SBRR_INC</f>
        <v>46108314.438039146</v>
      </c>
      <c r="I62" s="13"/>
      <c r="J62" s="13"/>
      <c r="K62" s="13"/>
      <c r="L62" s="13"/>
      <c r="M62" s="13"/>
      <c r="N62" s="13"/>
      <c r="O62" s="13"/>
      <c r="P62" s="13"/>
      <c r="Q62" s="14">
        <f t="shared" si="3"/>
        <v>45727253.988137998</v>
      </c>
      <c r="R62" s="14">
        <f t="shared" si="4"/>
        <v>46108314.438039146</v>
      </c>
      <c r="S62" s="13"/>
      <c r="T62" s="38">
        <f>VLOOKUP(A62,[1]Sheet1!$A$6:$C$740,3,FALSE)</f>
        <v>83781832.225252002</v>
      </c>
      <c r="U62" s="38"/>
      <c r="V62" s="13"/>
      <c r="W62" s="13"/>
      <c r="X62" s="14">
        <f t="shared" ref="X62" si="175">T62/T60*W60</f>
        <v>62468608.881168909</v>
      </c>
      <c r="Z62" s="13">
        <f>ADJUTFUND1516RSG</f>
        <v>43425448.67626299</v>
      </c>
      <c r="AA62" s="13"/>
      <c r="AB62" s="13"/>
      <c r="AC62" s="13"/>
      <c r="AD62" s="13"/>
      <c r="AE62" s="14">
        <f t="shared" si="0"/>
        <v>43425448.676262997</v>
      </c>
      <c r="AF62" s="14">
        <f t="shared" si="1"/>
        <v>89152702.664400995</v>
      </c>
      <c r="AG62" s="14">
        <f>Z62+G62+X62</f>
        <v>151621311.5455699</v>
      </c>
      <c r="AH62" s="14">
        <f>AG62*UT_SF1617</f>
        <v>141963515.20171952</v>
      </c>
      <c r="AI62" s="14">
        <f t="shared" si="2"/>
        <v>79494906.320550621</v>
      </c>
      <c r="AJ62" s="14">
        <f>AH62-X62-R62</f>
        <v>33386591.882511474</v>
      </c>
      <c r="AK62" s="13">
        <f>AJ62</f>
        <v>33386591.882511474</v>
      </c>
      <c r="AL62" s="13"/>
      <c r="AM62" s="13"/>
      <c r="AN62" s="13"/>
      <c r="AO62" s="13"/>
    </row>
    <row r="63" spans="1:41" x14ac:dyDescent="0.25">
      <c r="A63" s="1" t="s">
        <v>124</v>
      </c>
      <c r="B63" s="1" t="s">
        <v>125</v>
      </c>
      <c r="C63" s="1"/>
      <c r="D63" s="1" t="s">
        <v>7</v>
      </c>
      <c r="E63" s="1"/>
      <c r="G63" s="5">
        <f>ADJUTFUND1516BL</f>
        <v>69577952.505793005</v>
      </c>
      <c r="H63" s="5">
        <f>G63*SBRR_INC</f>
        <v>70157768.776674613</v>
      </c>
      <c r="I63" s="5">
        <f>ADJLTFUND1516BL</f>
        <v>12463491.181014</v>
      </c>
      <c r="J63" s="5">
        <f>I63*SBRR_INC</f>
        <v>12567353.607522449</v>
      </c>
      <c r="Q63" s="6">
        <f t="shared" si="3"/>
        <v>82041443.686807007</v>
      </c>
      <c r="R63" s="6">
        <f t="shared" si="4"/>
        <v>82725122.384197056</v>
      </c>
      <c r="T63" s="4">
        <f>VLOOKUP(A63,[1]Sheet1!$A$6:$C$740,3,FALSE)</f>
        <v>144925627.76073</v>
      </c>
      <c r="U63" s="4"/>
      <c r="V63" s="5">
        <f>VLOOKUP(A63,[9]CTR1516_statsrel!$A$1:$D$387,4,FALSE)</f>
        <v>86626976</v>
      </c>
      <c r="W63" s="5">
        <f t="shared" ref="W63" si="176">V63</f>
        <v>86626976</v>
      </c>
      <c r="X63" s="6">
        <f t="shared" ref="X63" si="177">X64+X65</f>
        <v>86626976</v>
      </c>
      <c r="Z63" s="5">
        <f>ADJUTFUND1516RSG</f>
        <v>64659115.692970008</v>
      </c>
      <c r="AA63" s="5">
        <f>ADJLTFUND1516RSG</f>
        <v>9620044.5426890012</v>
      </c>
      <c r="AE63" s="6">
        <f t="shared" si="0"/>
        <v>74279160.235659018</v>
      </c>
      <c r="AF63" s="6">
        <f t="shared" si="1"/>
        <v>156320603.92246601</v>
      </c>
      <c r="AG63" s="6">
        <f t="shared" ref="AG63" si="178">AG64+AG65</f>
        <v>242947579.92246598</v>
      </c>
      <c r="AH63" s="6">
        <f t="shared" ref="AH63" si="179">AH64+AH65</f>
        <v>227115387.48323923</v>
      </c>
      <c r="AI63" s="6">
        <f t="shared" si="2"/>
        <v>140488411.48323923</v>
      </c>
      <c r="AJ63" s="6">
        <f t="shared" ref="AJ63" si="180">SUM(AJ64:AJ65)</f>
        <v>57763289.099042177</v>
      </c>
      <c r="AK63" s="5">
        <f t="shared" ref="AK63" si="181">AK65</f>
        <v>50907992.160203367</v>
      </c>
      <c r="AL63" s="5">
        <f t="shared" ref="AL63" si="182">AL64</f>
        <v>6855296.9388388079</v>
      </c>
    </row>
    <row r="64" spans="1:41" s="11" customFormat="1" x14ac:dyDescent="0.25">
      <c r="A64" s="8" t="s">
        <v>126</v>
      </c>
      <c r="B64" s="8" t="s">
        <v>127</v>
      </c>
      <c r="C64" s="8" t="s">
        <v>7</v>
      </c>
      <c r="D64" s="8"/>
      <c r="E64" s="8" t="s">
        <v>1440</v>
      </c>
      <c r="G64" s="9"/>
      <c r="H64" s="9"/>
      <c r="I64" s="9">
        <f>ADJLTFUND1516BL</f>
        <v>12463491.181014</v>
      </c>
      <c r="J64" s="9">
        <f>I64*SBRR_INC</f>
        <v>12567353.607522449</v>
      </c>
      <c r="K64" s="9"/>
      <c r="L64" s="9"/>
      <c r="M64" s="9"/>
      <c r="N64" s="9"/>
      <c r="O64" s="9"/>
      <c r="P64" s="9"/>
      <c r="Q64" s="10">
        <f t="shared" si="3"/>
        <v>12463491.181014</v>
      </c>
      <c r="R64" s="10">
        <f t="shared" si="4"/>
        <v>12567353.607522449</v>
      </c>
      <c r="S64" s="9"/>
      <c r="T64" s="37">
        <f>VLOOKUP(A64,[1]Sheet1!$A$6:$C$740,3,FALSE)</f>
        <v>23560358.010965999</v>
      </c>
      <c r="U64" s="37"/>
      <c r="V64" s="9"/>
      <c r="W64" s="9"/>
      <c r="X64" s="10">
        <f t="shared" ref="X64" si="183">T64/T63*W63</f>
        <v>14082827.167993762</v>
      </c>
      <c r="Z64" s="9"/>
      <c r="AA64" s="9">
        <f>ADJLTFUND1516RSG</f>
        <v>9620044.5426890012</v>
      </c>
      <c r="AB64" s="9"/>
      <c r="AC64" s="9"/>
      <c r="AD64" s="9"/>
      <c r="AE64" s="10">
        <f t="shared" si="0"/>
        <v>9620044.5426890012</v>
      </c>
      <c r="AF64" s="10">
        <f t="shared" si="1"/>
        <v>22083535.723703001</v>
      </c>
      <c r="AG64" s="10">
        <f>AA64+I64+X64</f>
        <v>36166362.891696766</v>
      </c>
      <c r="AH64" s="10">
        <f>AG64*LT_SF1617</f>
        <v>33505477.714355018</v>
      </c>
      <c r="AI64" s="10">
        <f t="shared" si="2"/>
        <v>19422650.546361256</v>
      </c>
      <c r="AJ64" s="10">
        <f>AH64-X64-R64</f>
        <v>6855296.9388388079</v>
      </c>
      <c r="AK64" s="9"/>
      <c r="AL64" s="9">
        <f>AJ64</f>
        <v>6855296.9388388079</v>
      </c>
      <c r="AM64" s="9"/>
      <c r="AN64" s="9"/>
      <c r="AO64" s="9"/>
    </row>
    <row r="65" spans="1:41" s="15" customFormat="1" x14ac:dyDescent="0.25">
      <c r="A65" s="12" t="s">
        <v>128</v>
      </c>
      <c r="B65" s="12" t="s">
        <v>129</v>
      </c>
      <c r="C65" s="12" t="s">
        <v>7</v>
      </c>
      <c r="D65" s="12"/>
      <c r="E65" s="12" t="s">
        <v>1441</v>
      </c>
      <c r="G65" s="13">
        <f>ADJUTFUND1516BL</f>
        <v>69577952.505793005</v>
      </c>
      <c r="H65" s="13">
        <f>G65*SBRR_INC</f>
        <v>70157768.776674613</v>
      </c>
      <c r="I65" s="13"/>
      <c r="J65" s="13"/>
      <c r="K65" s="13"/>
      <c r="L65" s="13"/>
      <c r="M65" s="13"/>
      <c r="N65" s="13"/>
      <c r="O65" s="13"/>
      <c r="P65" s="13"/>
      <c r="Q65" s="14">
        <f t="shared" si="3"/>
        <v>69577952.505793005</v>
      </c>
      <c r="R65" s="14">
        <f t="shared" si="4"/>
        <v>70157768.776674613</v>
      </c>
      <c r="S65" s="13"/>
      <c r="T65" s="38">
        <f>VLOOKUP(A65,[1]Sheet1!$A$6:$C$740,3,FALSE)</f>
        <v>121365269.749764</v>
      </c>
      <c r="U65" s="38"/>
      <c r="V65" s="13"/>
      <c r="W65" s="13"/>
      <c r="X65" s="14">
        <f t="shared" ref="X65" si="184">T65/T63*W63</f>
        <v>72544148.832006231</v>
      </c>
      <c r="Z65" s="13">
        <f>ADJUTFUND1516RSG</f>
        <v>64659115.692970008</v>
      </c>
      <c r="AA65" s="13"/>
      <c r="AB65" s="13"/>
      <c r="AC65" s="13"/>
      <c r="AD65" s="13"/>
      <c r="AE65" s="14">
        <f t="shared" si="0"/>
        <v>64659115.692970008</v>
      </c>
      <c r="AF65" s="14">
        <f t="shared" si="1"/>
        <v>134237068.19876301</v>
      </c>
      <c r="AG65" s="14">
        <f>Z65+G65+X65</f>
        <v>206781217.03076923</v>
      </c>
      <c r="AH65" s="14">
        <f>AG65*UT_SF1617</f>
        <v>193609909.76888421</v>
      </c>
      <c r="AI65" s="14">
        <f t="shared" si="2"/>
        <v>121065760.93687798</v>
      </c>
      <c r="AJ65" s="14">
        <f>AH65-X65-R65</f>
        <v>50907992.160203367</v>
      </c>
      <c r="AK65" s="13">
        <f>AJ65</f>
        <v>50907992.160203367</v>
      </c>
      <c r="AL65" s="13"/>
      <c r="AM65" s="13"/>
      <c r="AN65" s="13"/>
      <c r="AO65" s="13"/>
    </row>
    <row r="66" spans="1:41" x14ac:dyDescent="0.25">
      <c r="A66" s="1" t="s">
        <v>130</v>
      </c>
      <c r="B66" s="1" t="s">
        <v>131</v>
      </c>
      <c r="C66" s="1"/>
      <c r="D66" s="1" t="s">
        <v>7</v>
      </c>
      <c r="E66" s="1"/>
      <c r="G66" s="5">
        <f>ADJUTFUND1516BL</f>
        <v>37520176.402805001</v>
      </c>
      <c r="H66" s="5">
        <f>G66*SBRR_INC</f>
        <v>37832844.539495043</v>
      </c>
      <c r="I66" s="5">
        <f>ADJLTFUND1516BL</f>
        <v>6319059.7928440003</v>
      </c>
      <c r="J66" s="5">
        <f>I66*SBRR_INC</f>
        <v>6371718.6244510338</v>
      </c>
      <c r="Q66" s="6">
        <f t="shared" si="3"/>
        <v>43839236.195648998</v>
      </c>
      <c r="R66" s="6">
        <f t="shared" si="4"/>
        <v>44204563.163946077</v>
      </c>
      <c r="T66" s="4">
        <f>VLOOKUP(A66,[1]Sheet1!$A$6:$C$740,3,FALSE)</f>
        <v>79440380.015009999</v>
      </c>
      <c r="U66" s="4"/>
      <c r="V66" s="5">
        <f>VLOOKUP(A66,[9]CTR1516_statsrel!$A$1:$D$387,4,FALSE)</f>
        <v>74933329</v>
      </c>
      <c r="W66" s="5">
        <f t="shared" ref="W66" si="185">V66</f>
        <v>74933329</v>
      </c>
      <c r="X66" s="6">
        <f t="shared" ref="X66" si="186">X67+X68</f>
        <v>74933329</v>
      </c>
      <c r="Z66" s="5">
        <f>ADJUTFUND1516RSG</f>
        <v>36890807.28965266</v>
      </c>
      <c r="AA66" s="5">
        <f>ADJLTFUND1516RSG</f>
        <v>5127293.0287913382</v>
      </c>
      <c r="AE66" s="6">
        <f t="shared" si="0"/>
        <v>42018100.318443999</v>
      </c>
      <c r="AF66" s="6">
        <f t="shared" si="1"/>
        <v>85857336.514093995</v>
      </c>
      <c r="AG66" s="6">
        <f t="shared" ref="AG66" si="187">AG67+AG68</f>
        <v>160790665.51409298</v>
      </c>
      <c r="AH66" s="6">
        <f t="shared" ref="AH66" si="188">AH67+AH68</f>
        <v>150321611.23467371</v>
      </c>
      <c r="AI66" s="6">
        <f t="shared" si="2"/>
        <v>75388282.234673709</v>
      </c>
      <c r="AJ66" s="6">
        <f t="shared" ref="AJ66" si="189">SUM(AJ67:AJ68)</f>
        <v>31183719.070727617</v>
      </c>
      <c r="AK66" s="5">
        <f t="shared" ref="AK66" si="190">AK68</f>
        <v>27801544.226397887</v>
      </c>
      <c r="AL66" s="5">
        <f t="shared" ref="AL66" si="191">AL67</f>
        <v>3382174.8443297315</v>
      </c>
    </row>
    <row r="67" spans="1:41" s="11" customFormat="1" x14ac:dyDescent="0.25">
      <c r="A67" s="8" t="s">
        <v>132</v>
      </c>
      <c r="B67" s="8" t="s">
        <v>133</v>
      </c>
      <c r="C67" s="8" t="s">
        <v>7</v>
      </c>
      <c r="D67" s="8"/>
      <c r="E67" s="8" t="s">
        <v>1440</v>
      </c>
      <c r="G67" s="9"/>
      <c r="H67" s="9"/>
      <c r="I67" s="9">
        <f>ADJLTFUND1516BL</f>
        <v>6319059.7928440003</v>
      </c>
      <c r="J67" s="9">
        <f>I67*SBRR_INC</f>
        <v>6371718.6244510338</v>
      </c>
      <c r="K67" s="9"/>
      <c r="L67" s="9"/>
      <c r="M67" s="9"/>
      <c r="N67" s="9"/>
      <c r="O67" s="9"/>
      <c r="P67" s="9"/>
      <c r="Q67" s="10">
        <f t="shared" si="3"/>
        <v>6319059.7928440003</v>
      </c>
      <c r="R67" s="10">
        <f t="shared" si="4"/>
        <v>6371718.6244510338</v>
      </c>
      <c r="S67" s="9"/>
      <c r="T67" s="37">
        <f>VLOOKUP(A67,[1]Sheet1!$A$6:$C$740,3,FALSE)</f>
        <v>12252450.581879999</v>
      </c>
      <c r="U67" s="37"/>
      <c r="V67" s="9"/>
      <c r="W67" s="9"/>
      <c r="X67" s="10">
        <f t="shared" ref="X67" si="192">T67/T66*W66</f>
        <v>11557307.635421434</v>
      </c>
      <c r="Z67" s="9"/>
      <c r="AA67" s="9">
        <f>ADJLTFUND1516RSG</f>
        <v>5127293.0287913382</v>
      </c>
      <c r="AB67" s="9"/>
      <c r="AC67" s="9"/>
      <c r="AD67" s="9"/>
      <c r="AE67" s="10">
        <f t="shared" ref="AE67:AE130" si="193">ADJ1516RSG</f>
        <v>5127293.0287913382</v>
      </c>
      <c r="AF67" s="10">
        <f t="shared" ref="AF67:AF130" si="194">ADJSFAPY</f>
        <v>11446352.821635339</v>
      </c>
      <c r="AG67" s="10">
        <f>AA67+I67+X67</f>
        <v>23003660.457056776</v>
      </c>
      <c r="AH67" s="10">
        <f>AG67*LT_SF1617</f>
        <v>21311201.1042022</v>
      </c>
      <c r="AI67" s="10">
        <f t="shared" ref="AI67:AI130" si="195">AH67-X67</f>
        <v>9753893.4687807653</v>
      </c>
      <c r="AJ67" s="10">
        <f>AH67-X67-R67</f>
        <v>3382174.8443297315</v>
      </c>
      <c r="AK67" s="9"/>
      <c r="AL67" s="9">
        <f>AJ67</f>
        <v>3382174.8443297315</v>
      </c>
      <c r="AM67" s="9"/>
      <c r="AN67" s="9"/>
      <c r="AO67" s="9"/>
    </row>
    <row r="68" spans="1:41" s="15" customFormat="1" x14ac:dyDescent="0.25">
      <c r="A68" s="12" t="s">
        <v>134</v>
      </c>
      <c r="B68" s="12" t="s">
        <v>135</v>
      </c>
      <c r="C68" s="12" t="s">
        <v>7</v>
      </c>
      <c r="D68" s="12"/>
      <c r="E68" s="12" t="s">
        <v>1441</v>
      </c>
      <c r="G68" s="13">
        <f>ADJUTFUND1516BL</f>
        <v>37520176.402805001</v>
      </c>
      <c r="H68" s="13">
        <f>G68*SBRR_INC</f>
        <v>37832844.539495043</v>
      </c>
      <c r="I68" s="13"/>
      <c r="J68" s="13"/>
      <c r="K68" s="13"/>
      <c r="L68" s="13"/>
      <c r="M68" s="13"/>
      <c r="N68" s="13"/>
      <c r="O68" s="13"/>
      <c r="P68" s="13"/>
      <c r="Q68" s="14">
        <f t="shared" ref="Q68:Q131" si="196">G68+I68+K68+M68+O68</f>
        <v>37520176.402805001</v>
      </c>
      <c r="R68" s="14">
        <f t="shared" ref="R68:R131" si="197">H68+J68+L68+N68+P68</f>
        <v>37832844.539495043</v>
      </c>
      <c r="S68" s="13"/>
      <c r="T68" s="38">
        <f>VLOOKUP(A68,[1]Sheet1!$A$6:$C$740,3,FALSE)</f>
        <v>67187929.433129996</v>
      </c>
      <c r="U68" s="38"/>
      <c r="V68" s="13"/>
      <c r="W68" s="13"/>
      <c r="X68" s="14">
        <f t="shared" ref="X68" si="198">T68/T66*W66</f>
        <v>63376021.364578567</v>
      </c>
      <c r="Z68" s="13">
        <f>ADJUTFUND1516RSG</f>
        <v>36890807.28965266</v>
      </c>
      <c r="AA68" s="13"/>
      <c r="AB68" s="13"/>
      <c r="AC68" s="13"/>
      <c r="AD68" s="13"/>
      <c r="AE68" s="14">
        <f t="shared" si="193"/>
        <v>36890807.28965266</v>
      </c>
      <c r="AF68" s="14">
        <f t="shared" si="194"/>
        <v>74410983.692457661</v>
      </c>
      <c r="AG68" s="14">
        <f>Z68+G68+X68</f>
        <v>137787005.05703622</v>
      </c>
      <c r="AH68" s="14">
        <f>AG68*UT_SF1617</f>
        <v>129010410.1304715</v>
      </c>
      <c r="AI68" s="14">
        <f t="shared" si="195"/>
        <v>65634388.76589293</v>
      </c>
      <c r="AJ68" s="14">
        <f>AH68-X68-R68</f>
        <v>27801544.226397887</v>
      </c>
      <c r="AK68" s="13">
        <f>AJ68</f>
        <v>27801544.226397887</v>
      </c>
      <c r="AL68" s="13"/>
      <c r="AM68" s="13"/>
      <c r="AN68" s="13"/>
      <c r="AO68" s="13"/>
    </row>
    <row r="69" spans="1:41" x14ac:dyDescent="0.25">
      <c r="A69" s="1" t="s">
        <v>136</v>
      </c>
      <c r="B69" s="1" t="s">
        <v>137</v>
      </c>
      <c r="C69" s="1"/>
      <c r="D69" s="1" t="s">
        <v>7</v>
      </c>
      <c r="E69" s="1"/>
      <c r="G69" s="5">
        <f>ADJUTFUND1516BL</f>
        <v>39087288.743709005</v>
      </c>
      <c r="H69" s="5">
        <f>G69*SBRR_INC</f>
        <v>39413016.149906576</v>
      </c>
      <c r="I69" s="5">
        <f>ADJLTFUND1516BL</f>
        <v>5804148.5308409994</v>
      </c>
      <c r="J69" s="5">
        <f>I69*SBRR_INC</f>
        <v>5852516.435264674</v>
      </c>
      <c r="Q69" s="6">
        <f t="shared" si="196"/>
        <v>44891437.274550006</v>
      </c>
      <c r="R69" s="6">
        <f t="shared" si="197"/>
        <v>45265532.585171252</v>
      </c>
      <c r="T69" s="4">
        <f>VLOOKUP(A69,[1]Sheet1!$A$6:$C$740,3,FALSE)</f>
        <v>81438408.691949993</v>
      </c>
      <c r="U69" s="4"/>
      <c r="V69" s="5">
        <f>VLOOKUP(A69,[9]CTR1516_statsrel!$A$1:$D$387,4,FALSE)</f>
        <v>48050566</v>
      </c>
      <c r="W69" s="5">
        <f t="shared" ref="W69" si="199">V69</f>
        <v>48050566</v>
      </c>
      <c r="X69" s="6">
        <f t="shared" ref="X69" si="200">X70+X71</f>
        <v>48050566.000000007</v>
      </c>
      <c r="Z69" s="5">
        <f>ADJUTFUND1516RSG</f>
        <v>36596837.042126</v>
      </c>
      <c r="AA69" s="5">
        <f>ADJLTFUND1516RSG</f>
        <v>4460940.1533740005</v>
      </c>
      <c r="AE69" s="6">
        <f t="shared" si="193"/>
        <v>41057777.195499994</v>
      </c>
      <c r="AF69" s="6">
        <f t="shared" si="194"/>
        <v>85949214.470050007</v>
      </c>
      <c r="AG69" s="6">
        <f t="shared" ref="AG69" si="201">AG70+AG71</f>
        <v>133999780.47005001</v>
      </c>
      <c r="AH69" s="6">
        <f t="shared" ref="AH69" si="202">AH70+AH71</f>
        <v>125296736.32809913</v>
      </c>
      <c r="AI69" s="6">
        <f t="shared" si="195"/>
        <v>77246170.328099132</v>
      </c>
      <c r="AJ69" s="6">
        <f t="shared" ref="AJ69" si="203">SUM(AJ70:AJ71)</f>
        <v>31980637.742927868</v>
      </c>
      <c r="AK69" s="5">
        <f t="shared" ref="AK69" si="204">AK71</f>
        <v>28817177.974632874</v>
      </c>
      <c r="AL69" s="5">
        <f t="shared" ref="AL69" si="205">AL70</f>
        <v>3163459.7682949929</v>
      </c>
    </row>
    <row r="70" spans="1:41" s="11" customFormat="1" x14ac:dyDescent="0.25">
      <c r="A70" s="8" t="s">
        <v>138</v>
      </c>
      <c r="B70" s="8" t="s">
        <v>139</v>
      </c>
      <c r="C70" s="8" t="s">
        <v>7</v>
      </c>
      <c r="D70" s="8"/>
      <c r="E70" s="8" t="s">
        <v>1440</v>
      </c>
      <c r="G70" s="9"/>
      <c r="H70" s="9"/>
      <c r="I70" s="9">
        <f>ADJLTFUND1516BL</f>
        <v>5804148.5308409994</v>
      </c>
      <c r="J70" s="9">
        <f>I70*SBRR_INC</f>
        <v>5852516.435264674</v>
      </c>
      <c r="K70" s="9"/>
      <c r="L70" s="9"/>
      <c r="M70" s="9"/>
      <c r="N70" s="9"/>
      <c r="O70" s="9"/>
      <c r="P70" s="9"/>
      <c r="Q70" s="10">
        <f t="shared" si="196"/>
        <v>5804148.5308409994</v>
      </c>
      <c r="R70" s="10">
        <f t="shared" si="197"/>
        <v>5852516.435264674</v>
      </c>
      <c r="S70" s="9"/>
      <c r="T70" s="37">
        <f>VLOOKUP(A70,[1]Sheet1!$A$6:$C$740,3,FALSE)</f>
        <v>11376948.636417</v>
      </c>
      <c r="U70" s="37"/>
      <c r="V70" s="9"/>
      <c r="W70" s="9"/>
      <c r="X70" s="10">
        <f t="shared" ref="X70" si="206">T70/T69*W69</f>
        <v>6712665.8061382538</v>
      </c>
      <c r="Z70" s="9"/>
      <c r="AA70" s="9">
        <f>ADJLTFUND1516RSG</f>
        <v>4460940.1533740005</v>
      </c>
      <c r="AB70" s="9"/>
      <c r="AC70" s="9"/>
      <c r="AD70" s="9"/>
      <c r="AE70" s="10">
        <f t="shared" si="193"/>
        <v>4460940.1533740005</v>
      </c>
      <c r="AF70" s="10">
        <f t="shared" si="194"/>
        <v>10265088.684215</v>
      </c>
      <c r="AG70" s="10">
        <f>AA70+I70+X70</f>
        <v>16977754.490353253</v>
      </c>
      <c r="AH70" s="10">
        <f>AG70*LT_SF1617</f>
        <v>15728642.009697922</v>
      </c>
      <c r="AI70" s="10">
        <f t="shared" si="195"/>
        <v>9015976.2035596669</v>
      </c>
      <c r="AJ70" s="10">
        <f>AH70-X70-R70</f>
        <v>3163459.7682949929</v>
      </c>
      <c r="AK70" s="9"/>
      <c r="AL70" s="9">
        <f>AJ70</f>
        <v>3163459.7682949929</v>
      </c>
      <c r="AM70" s="9"/>
      <c r="AN70" s="9"/>
      <c r="AO70" s="9"/>
    </row>
    <row r="71" spans="1:41" s="15" customFormat="1" x14ac:dyDescent="0.25">
      <c r="A71" s="12" t="s">
        <v>140</v>
      </c>
      <c r="B71" s="12" t="s">
        <v>141</v>
      </c>
      <c r="C71" s="12" t="s">
        <v>7</v>
      </c>
      <c r="D71" s="12"/>
      <c r="E71" s="12" t="s">
        <v>1441</v>
      </c>
      <c r="G71" s="13">
        <f>ADJUTFUND1516BL</f>
        <v>39087288.743709005</v>
      </c>
      <c r="H71" s="13">
        <f>G71*SBRR_INC</f>
        <v>39413016.149906576</v>
      </c>
      <c r="I71" s="13"/>
      <c r="J71" s="13"/>
      <c r="K71" s="13"/>
      <c r="L71" s="13"/>
      <c r="M71" s="13"/>
      <c r="N71" s="13"/>
      <c r="O71" s="13"/>
      <c r="P71" s="13"/>
      <c r="Q71" s="14">
        <f t="shared" si="196"/>
        <v>39087288.743709005</v>
      </c>
      <c r="R71" s="14">
        <f t="shared" si="197"/>
        <v>39413016.149906576</v>
      </c>
      <c r="S71" s="13"/>
      <c r="T71" s="38">
        <f>VLOOKUP(A71,[1]Sheet1!$A$6:$C$740,3,FALSE)</f>
        <v>70061460.055533007</v>
      </c>
      <c r="U71" s="38"/>
      <c r="V71" s="13"/>
      <c r="W71" s="13"/>
      <c r="X71" s="14">
        <f t="shared" ref="X71" si="207">T71/T69*W69</f>
        <v>41337900.193861753</v>
      </c>
      <c r="Z71" s="13">
        <f>ADJUTFUND1516RSG</f>
        <v>36596837.042126</v>
      </c>
      <c r="AA71" s="13"/>
      <c r="AB71" s="13"/>
      <c r="AC71" s="13"/>
      <c r="AD71" s="13"/>
      <c r="AE71" s="14">
        <f t="shared" si="193"/>
        <v>36596837.042126</v>
      </c>
      <c r="AF71" s="14">
        <f t="shared" si="194"/>
        <v>75684125.785834998</v>
      </c>
      <c r="AG71" s="14">
        <f>Z71+G71+X71</f>
        <v>117022025.97969675</v>
      </c>
      <c r="AH71" s="14">
        <f>AG71*UT_SF1617</f>
        <v>109568094.3184012</v>
      </c>
      <c r="AI71" s="14">
        <f t="shared" si="195"/>
        <v>68230194.12453945</v>
      </c>
      <c r="AJ71" s="14">
        <f>AH71-X71-R71</f>
        <v>28817177.974632874</v>
      </c>
      <c r="AK71" s="13">
        <f>AJ71</f>
        <v>28817177.974632874</v>
      </c>
      <c r="AL71" s="13"/>
      <c r="AM71" s="13"/>
      <c r="AN71" s="13"/>
      <c r="AO71" s="13"/>
    </row>
    <row r="72" spans="1:41" x14ac:dyDescent="0.25">
      <c r="A72" s="1" t="s">
        <v>142</v>
      </c>
      <c r="B72" s="1" t="s">
        <v>143</v>
      </c>
      <c r="C72" s="1"/>
      <c r="D72" s="1" t="s">
        <v>7</v>
      </c>
      <c r="E72" s="1"/>
      <c r="G72" s="5">
        <f>ADJUTFUND1516BL</f>
        <v>67308144.807673991</v>
      </c>
      <c r="H72" s="5">
        <f>G72*SBRR_INC</f>
        <v>67869046.01440461</v>
      </c>
      <c r="I72" s="5">
        <f>ADJLTFUND1516BL</f>
        <v>10628658.537511</v>
      </c>
      <c r="J72" s="5">
        <f>I72*SBRR_INC</f>
        <v>10717230.691990258</v>
      </c>
      <c r="Q72" s="6">
        <f t="shared" si="196"/>
        <v>77936803.345184997</v>
      </c>
      <c r="R72" s="6">
        <f t="shared" si="197"/>
        <v>78586276.706394866</v>
      </c>
      <c r="T72" s="4">
        <f>VLOOKUP(A72,[1]Sheet1!$A$6:$C$740,3,FALSE)</f>
        <v>137942666.58382201</v>
      </c>
      <c r="U72" s="4"/>
      <c r="V72" s="5">
        <f>VLOOKUP(A72,[9]CTR1516_statsrel!$A$1:$D$387,4,FALSE)</f>
        <v>78273360</v>
      </c>
      <c r="W72" s="5">
        <f t="shared" ref="W72" si="208">V72</f>
        <v>78273360</v>
      </c>
      <c r="X72" s="6">
        <f t="shared" ref="X72" si="209">X73+X74</f>
        <v>78273359.999999985</v>
      </c>
      <c r="Z72" s="5">
        <f>ADJUTFUND1516RSG</f>
        <v>64471841.424055584</v>
      </c>
      <c r="AA72" s="5">
        <f>ADJLTFUND1516RSG</f>
        <v>8297088.0910184113</v>
      </c>
      <c r="AE72" s="6">
        <f t="shared" si="193"/>
        <v>72768929.515073001</v>
      </c>
      <c r="AF72" s="6">
        <f t="shared" si="194"/>
        <v>150705732.860259</v>
      </c>
      <c r="AG72" s="6">
        <f t="shared" ref="AG72" si="210">AG73+AG74</f>
        <v>228979092.86025897</v>
      </c>
      <c r="AH72" s="6">
        <f t="shared" ref="AH72" si="211">AH73+AH74</f>
        <v>214090567.05287498</v>
      </c>
      <c r="AI72" s="6">
        <f t="shared" si="195"/>
        <v>135817207.05287498</v>
      </c>
      <c r="AJ72" s="6">
        <f t="shared" ref="AJ72" si="212">SUM(AJ73:AJ74)</f>
        <v>57230930.346480124</v>
      </c>
      <c r="AK72" s="5">
        <f t="shared" ref="AK72" si="213">AK74</f>
        <v>51281649.406381562</v>
      </c>
      <c r="AL72" s="5">
        <f t="shared" ref="AL72" si="214">AL73</f>
        <v>5949280.9400985595</v>
      </c>
    </row>
    <row r="73" spans="1:41" s="11" customFormat="1" x14ac:dyDescent="0.25">
      <c r="A73" s="8" t="s">
        <v>144</v>
      </c>
      <c r="B73" s="8" t="s">
        <v>145</v>
      </c>
      <c r="C73" s="8" t="s">
        <v>7</v>
      </c>
      <c r="D73" s="8"/>
      <c r="E73" s="8" t="s">
        <v>1440</v>
      </c>
      <c r="G73" s="9"/>
      <c r="H73" s="9"/>
      <c r="I73" s="9">
        <f>ADJLTFUND1516BL</f>
        <v>10628658.537511</v>
      </c>
      <c r="J73" s="9">
        <f>I73*SBRR_INC</f>
        <v>10717230.691990258</v>
      </c>
      <c r="K73" s="9"/>
      <c r="L73" s="9"/>
      <c r="M73" s="9"/>
      <c r="N73" s="9"/>
      <c r="O73" s="9"/>
      <c r="P73" s="9"/>
      <c r="Q73" s="10">
        <f t="shared" si="196"/>
        <v>10628658.537511</v>
      </c>
      <c r="R73" s="10">
        <f t="shared" si="197"/>
        <v>10717230.691990258</v>
      </c>
      <c r="S73" s="9"/>
      <c r="T73" s="37">
        <f>VLOOKUP(A73,[1]Sheet1!$A$6:$C$740,3,FALSE)</f>
        <v>20762671.073164999</v>
      </c>
      <c r="U73" s="37"/>
      <c r="V73" s="9"/>
      <c r="W73" s="9"/>
      <c r="X73" s="10">
        <f t="shared" ref="X73" si="215">T73/T72*W72</f>
        <v>11781445.637661975</v>
      </c>
      <c r="Z73" s="9"/>
      <c r="AA73" s="9">
        <f>ADJLTFUND1516RSG</f>
        <v>8297088.0910184113</v>
      </c>
      <c r="AB73" s="9"/>
      <c r="AC73" s="9"/>
      <c r="AD73" s="9"/>
      <c r="AE73" s="10">
        <f t="shared" si="193"/>
        <v>8297088.0910184113</v>
      </c>
      <c r="AF73" s="10">
        <f t="shared" si="194"/>
        <v>18925746.628529411</v>
      </c>
      <c r="AG73" s="10">
        <f>AA73+I73+X73</f>
        <v>30707192.266191386</v>
      </c>
      <c r="AH73" s="10">
        <f>AG73*LT_SF1617</f>
        <v>28447957.269750793</v>
      </c>
      <c r="AI73" s="10">
        <f t="shared" si="195"/>
        <v>16666511.632088818</v>
      </c>
      <c r="AJ73" s="10">
        <f>AH73-X73-R73</f>
        <v>5949280.9400985595</v>
      </c>
      <c r="AK73" s="9"/>
      <c r="AL73" s="9">
        <f>AJ73</f>
        <v>5949280.9400985595</v>
      </c>
      <c r="AM73" s="9"/>
      <c r="AN73" s="9"/>
      <c r="AO73" s="9"/>
    </row>
    <row r="74" spans="1:41" s="15" customFormat="1" x14ac:dyDescent="0.25">
      <c r="A74" s="12" t="s">
        <v>146</v>
      </c>
      <c r="B74" s="12" t="s">
        <v>147</v>
      </c>
      <c r="C74" s="12" t="s">
        <v>7</v>
      </c>
      <c r="D74" s="12"/>
      <c r="E74" s="12" t="s">
        <v>1441</v>
      </c>
      <c r="G74" s="13">
        <f>ADJUTFUND1516BL</f>
        <v>67308144.807673991</v>
      </c>
      <c r="H74" s="13">
        <f>G74*SBRR_INC</f>
        <v>67869046.01440461</v>
      </c>
      <c r="I74" s="13"/>
      <c r="J74" s="13"/>
      <c r="K74" s="13"/>
      <c r="L74" s="13"/>
      <c r="M74" s="13"/>
      <c r="N74" s="13"/>
      <c r="O74" s="13"/>
      <c r="P74" s="13"/>
      <c r="Q74" s="14">
        <f t="shared" si="196"/>
        <v>67308144.807673991</v>
      </c>
      <c r="R74" s="14">
        <f t="shared" si="197"/>
        <v>67869046.01440461</v>
      </c>
      <c r="S74" s="13"/>
      <c r="T74" s="38">
        <f>VLOOKUP(A74,[1]Sheet1!$A$6:$C$740,3,FALSE)</f>
        <v>117179995.510657</v>
      </c>
      <c r="U74" s="38"/>
      <c r="V74" s="13"/>
      <c r="W74" s="13"/>
      <c r="X74" s="14">
        <f t="shared" ref="X74" si="216">T74/T72*W72</f>
        <v>66491914.362338014</v>
      </c>
      <c r="Z74" s="13">
        <f>ADJUTFUND1516RSG</f>
        <v>64471841.424055584</v>
      </c>
      <c r="AA74" s="13"/>
      <c r="AB74" s="13"/>
      <c r="AC74" s="13"/>
      <c r="AD74" s="13"/>
      <c r="AE74" s="14">
        <f t="shared" si="193"/>
        <v>64471841.424055584</v>
      </c>
      <c r="AF74" s="14">
        <f t="shared" si="194"/>
        <v>131779986.2317296</v>
      </c>
      <c r="AG74" s="14">
        <f>Z74+G74+X74</f>
        <v>198271900.59406757</v>
      </c>
      <c r="AH74" s="14">
        <f>AG74*UT_SF1617</f>
        <v>185642609.78312418</v>
      </c>
      <c r="AI74" s="14">
        <f t="shared" si="195"/>
        <v>119150695.42078617</v>
      </c>
      <c r="AJ74" s="14">
        <f>AH74-X74-R74</f>
        <v>51281649.406381562</v>
      </c>
      <c r="AK74" s="13">
        <f>AJ74</f>
        <v>51281649.406381562</v>
      </c>
      <c r="AL74" s="13"/>
      <c r="AM74" s="13"/>
      <c r="AN74" s="13"/>
      <c r="AO74" s="13"/>
    </row>
    <row r="75" spans="1:41" x14ac:dyDescent="0.25">
      <c r="A75" s="1" t="s">
        <v>148</v>
      </c>
      <c r="B75" s="1" t="s">
        <v>149</v>
      </c>
      <c r="C75" s="1"/>
      <c r="D75" s="1" t="s">
        <v>7</v>
      </c>
      <c r="E75" s="1"/>
      <c r="G75" s="5">
        <f>ADJUTFUND1516BL</f>
        <v>277275647.959526</v>
      </c>
      <c r="H75" s="5">
        <f>G75*SBRR_INC</f>
        <v>279586278.35918874</v>
      </c>
      <c r="I75" s="5">
        <f>ADJLTFUND1516BL</f>
        <v>47845042.238776006</v>
      </c>
      <c r="J75" s="5">
        <f>I75*SBRR_INC</f>
        <v>48243750.92409914</v>
      </c>
      <c r="Q75" s="6">
        <f t="shared" si="196"/>
        <v>325120690.19830203</v>
      </c>
      <c r="R75" s="6">
        <f t="shared" si="197"/>
        <v>327830029.28328788</v>
      </c>
      <c r="T75" s="4">
        <f>VLOOKUP(A75,[1]Sheet1!$A$6:$C$740,3,FALSE)</f>
        <v>653940818.49555397</v>
      </c>
      <c r="U75" s="4"/>
      <c r="V75" s="5">
        <f>VLOOKUP(A75,[9]CTR1516_statsrel!$A$1:$D$387,4,FALSE)</f>
        <v>271174645</v>
      </c>
      <c r="W75" s="5">
        <f t="shared" ref="W75" si="217">V75</f>
        <v>271174645</v>
      </c>
      <c r="X75" s="6">
        <f t="shared" ref="X75" si="218">X76+X77</f>
        <v>271174645</v>
      </c>
      <c r="Z75" s="5">
        <f>ADJUTFUND1516RSG</f>
        <v>250895335.17412797</v>
      </c>
      <c r="AA75" s="5">
        <f>ADJLTFUND1516RSG</f>
        <v>35894507.618388005</v>
      </c>
      <c r="AE75" s="6">
        <f t="shared" si="193"/>
        <v>286789842.79251504</v>
      </c>
      <c r="AF75" s="6">
        <f t="shared" si="194"/>
        <v>611910532.99081707</v>
      </c>
      <c r="AG75" s="6">
        <f t="shared" ref="AG75" si="219">AG76+AG77</f>
        <v>883085177.99081802</v>
      </c>
      <c r="AH75" s="6">
        <f t="shared" ref="AH75" si="220">AH76+AH77</f>
        <v>825591569.1632055</v>
      </c>
      <c r="AI75" s="6">
        <f t="shared" si="195"/>
        <v>554416924.1632055</v>
      </c>
      <c r="AJ75" s="6">
        <f t="shared" ref="AJ75" si="221">SUM(AJ76:AJ77)</f>
        <v>226586894.87991756</v>
      </c>
      <c r="AK75" s="5">
        <f t="shared" ref="AK75" si="222">AK77</f>
        <v>200357088.06329769</v>
      </c>
      <c r="AL75" s="5">
        <f t="shared" ref="AL75" si="223">AL76</f>
        <v>26229806.816619866</v>
      </c>
    </row>
    <row r="76" spans="1:41" s="11" customFormat="1" x14ac:dyDescent="0.25">
      <c r="A76" s="8" t="s">
        <v>150</v>
      </c>
      <c r="B76" s="8" t="s">
        <v>151</v>
      </c>
      <c r="C76" s="8" t="s">
        <v>7</v>
      </c>
      <c r="D76" s="8"/>
      <c r="E76" s="8" t="s">
        <v>1440</v>
      </c>
      <c r="G76" s="9"/>
      <c r="H76" s="9"/>
      <c r="I76" s="9">
        <f>ADJLTFUND1516BL</f>
        <v>47845042.238776006</v>
      </c>
      <c r="J76" s="9">
        <f>I76*SBRR_INC</f>
        <v>48243750.92409914</v>
      </c>
      <c r="K76" s="9"/>
      <c r="L76" s="9"/>
      <c r="M76" s="9"/>
      <c r="N76" s="9"/>
      <c r="O76" s="9"/>
      <c r="P76" s="9"/>
      <c r="Q76" s="10">
        <f t="shared" si="196"/>
        <v>47845042.238776006</v>
      </c>
      <c r="R76" s="10">
        <f t="shared" si="197"/>
        <v>48243750.92409914</v>
      </c>
      <c r="S76" s="9"/>
      <c r="T76" s="37">
        <f>VLOOKUP(A76,[1]Sheet1!$A$6:$C$740,3,FALSE)</f>
        <v>101771730.019172</v>
      </c>
      <c r="U76" s="37"/>
      <c r="V76" s="9"/>
      <c r="W76" s="9"/>
      <c r="X76" s="10">
        <f t="shared" ref="X76" si="224">T76/T75*W75</f>
        <v>42202462.330576241</v>
      </c>
      <c r="Z76" s="9"/>
      <c r="AA76" s="9">
        <f>ADJLTFUND1516RSG</f>
        <v>35894507.618388005</v>
      </c>
      <c r="AB76" s="9"/>
      <c r="AC76" s="9"/>
      <c r="AD76" s="9"/>
      <c r="AE76" s="10">
        <f t="shared" si="193"/>
        <v>35894507.618388005</v>
      </c>
      <c r="AF76" s="10">
        <f t="shared" si="194"/>
        <v>83739549.85716401</v>
      </c>
      <c r="AG76" s="10">
        <f>AA76+I76+X76</f>
        <v>125942012.18774025</v>
      </c>
      <c r="AH76" s="10">
        <f>AG76*LT_SF1617</f>
        <v>116676020.07129525</v>
      </c>
      <c r="AI76" s="10">
        <f t="shared" si="195"/>
        <v>74473557.740719005</v>
      </c>
      <c r="AJ76" s="10">
        <f>AH76-X76-R76</f>
        <v>26229806.816619866</v>
      </c>
      <c r="AK76" s="9"/>
      <c r="AL76" s="9">
        <f>AJ76</f>
        <v>26229806.816619866</v>
      </c>
      <c r="AM76" s="9"/>
      <c r="AN76" s="9"/>
      <c r="AO76" s="9"/>
    </row>
    <row r="77" spans="1:41" s="15" customFormat="1" x14ac:dyDescent="0.25">
      <c r="A77" s="12" t="s">
        <v>152</v>
      </c>
      <c r="B77" s="12" t="s">
        <v>153</v>
      </c>
      <c r="C77" s="12" t="s">
        <v>7</v>
      </c>
      <c r="D77" s="12"/>
      <c r="E77" s="12" t="s">
        <v>1441</v>
      </c>
      <c r="G77" s="13">
        <f>ADJUTFUND1516BL</f>
        <v>277275647.959526</v>
      </c>
      <c r="H77" s="13">
        <f>G77*SBRR_INC</f>
        <v>279586278.35918874</v>
      </c>
      <c r="I77" s="13"/>
      <c r="J77" s="13"/>
      <c r="K77" s="13"/>
      <c r="L77" s="13"/>
      <c r="M77" s="13"/>
      <c r="N77" s="13"/>
      <c r="O77" s="13"/>
      <c r="P77" s="13"/>
      <c r="Q77" s="14">
        <f t="shared" si="196"/>
        <v>277275647.959526</v>
      </c>
      <c r="R77" s="14">
        <f t="shared" si="197"/>
        <v>279586278.35918874</v>
      </c>
      <c r="S77" s="13"/>
      <c r="T77" s="38">
        <f>VLOOKUP(A77,[1]Sheet1!$A$6:$C$740,3,FALSE)</f>
        <v>552169088.47638202</v>
      </c>
      <c r="U77" s="38"/>
      <c r="V77" s="13"/>
      <c r="W77" s="13"/>
      <c r="X77" s="14">
        <f t="shared" ref="X77" si="225">T77/T75*W75</f>
        <v>228972182.66942379</v>
      </c>
      <c r="Z77" s="13">
        <f>ADJUTFUND1516RSG</f>
        <v>250895335.17412797</v>
      </c>
      <c r="AA77" s="13"/>
      <c r="AB77" s="13"/>
      <c r="AC77" s="13"/>
      <c r="AD77" s="13"/>
      <c r="AE77" s="14">
        <f t="shared" si="193"/>
        <v>250895335.174128</v>
      </c>
      <c r="AF77" s="14">
        <f t="shared" si="194"/>
        <v>528170983.133654</v>
      </c>
      <c r="AG77" s="14">
        <f>Z77+G77+X77</f>
        <v>757143165.80307782</v>
      </c>
      <c r="AH77" s="14">
        <f>AG77*UT_SF1617</f>
        <v>708915549.09191024</v>
      </c>
      <c r="AI77" s="14">
        <f t="shared" si="195"/>
        <v>479943366.42248642</v>
      </c>
      <c r="AJ77" s="14">
        <f>AH77-X77-R77</f>
        <v>200357088.06329769</v>
      </c>
      <c r="AK77" s="13">
        <f>AJ77</f>
        <v>200357088.06329769</v>
      </c>
      <c r="AL77" s="13"/>
      <c r="AM77" s="13"/>
      <c r="AN77" s="13"/>
      <c r="AO77" s="13"/>
    </row>
    <row r="78" spans="1:41" x14ac:dyDescent="0.25">
      <c r="A78" s="1" t="s">
        <v>154</v>
      </c>
      <c r="B78" s="1" t="s">
        <v>155</v>
      </c>
      <c r="C78" s="1"/>
      <c r="D78" s="1" t="s">
        <v>7</v>
      </c>
      <c r="E78" s="1"/>
      <c r="G78" s="5">
        <f>ADJUTFUND1516BL</f>
        <v>61435152.93752899</v>
      </c>
      <c r="H78" s="5">
        <f>G78*SBRR_INC</f>
        <v>61947112.54534173</v>
      </c>
      <c r="I78" s="5">
        <f>ADJLTFUND1516BL</f>
        <v>11957771.140584998</v>
      </c>
      <c r="J78" s="5">
        <f>I78*SBRR_INC</f>
        <v>12057419.233423205</v>
      </c>
      <c r="Q78" s="6">
        <f t="shared" si="196"/>
        <v>73392924.078113988</v>
      </c>
      <c r="R78" s="6">
        <f t="shared" si="197"/>
        <v>74004531.778764933</v>
      </c>
      <c r="T78" s="4">
        <f>VLOOKUP(A78,[1]Sheet1!$A$6:$C$740,3,FALSE)</f>
        <v>152631042.38808301</v>
      </c>
      <c r="U78" s="4"/>
      <c r="V78" s="5">
        <f>VLOOKUP(A78,[9]CTR1516_statsrel!$A$1:$D$387,4,FALSE)</f>
        <v>102166191</v>
      </c>
      <c r="W78" s="5">
        <f t="shared" ref="W78" si="226">V78</f>
        <v>102166191</v>
      </c>
      <c r="X78" s="6">
        <f t="shared" ref="X78" si="227">X79+X80</f>
        <v>102166191</v>
      </c>
      <c r="Z78" s="5">
        <f>ADJUTFUND1516RSG</f>
        <v>54814252.692153007</v>
      </c>
      <c r="AA78" s="5">
        <f>ADJLTFUND1516RSG</f>
        <v>9047790.8278920017</v>
      </c>
      <c r="AE78" s="6">
        <f t="shared" si="193"/>
        <v>63862043.52004499</v>
      </c>
      <c r="AF78" s="6">
        <f t="shared" si="194"/>
        <v>137254967.59816</v>
      </c>
      <c r="AG78" s="6">
        <f t="shared" ref="AG78" si="228">AG79+AG80</f>
        <v>239421158.59815899</v>
      </c>
      <c r="AH78" s="6">
        <f t="shared" ref="AH78" si="229">AH79+AH80</f>
        <v>223796492.87524086</v>
      </c>
      <c r="AI78" s="6">
        <f t="shared" si="195"/>
        <v>121630301.87524086</v>
      </c>
      <c r="AJ78" s="6">
        <f t="shared" ref="AJ78" si="230">SUM(AJ79:AJ80)</f>
        <v>47625770.096475929</v>
      </c>
      <c r="AK78" s="5">
        <f t="shared" ref="AK78" si="231">AK80</f>
        <v>41465858.121328667</v>
      </c>
      <c r="AL78" s="5">
        <f t="shared" ref="AL78" si="232">AL79</f>
        <v>6159911.9751472604</v>
      </c>
    </row>
    <row r="79" spans="1:41" s="11" customFormat="1" x14ac:dyDescent="0.25">
      <c r="A79" s="8" t="s">
        <v>156</v>
      </c>
      <c r="B79" s="8" t="s">
        <v>157</v>
      </c>
      <c r="C79" s="8" t="s">
        <v>7</v>
      </c>
      <c r="D79" s="8"/>
      <c r="E79" s="8" t="s">
        <v>1440</v>
      </c>
      <c r="G79" s="9"/>
      <c r="H79" s="9"/>
      <c r="I79" s="9">
        <f>ADJLTFUND1516BL</f>
        <v>11957771.140584998</v>
      </c>
      <c r="J79" s="9">
        <f>I79*SBRR_INC</f>
        <v>12057419.233423205</v>
      </c>
      <c r="K79" s="9"/>
      <c r="L79" s="9"/>
      <c r="M79" s="9"/>
      <c r="N79" s="9"/>
      <c r="O79" s="9"/>
      <c r="P79" s="9"/>
      <c r="Q79" s="10">
        <f t="shared" si="196"/>
        <v>11957771.140584998</v>
      </c>
      <c r="R79" s="10">
        <f t="shared" si="197"/>
        <v>12057419.233423205</v>
      </c>
      <c r="S79" s="9"/>
      <c r="T79" s="37">
        <f>VLOOKUP(A79,[1]Sheet1!$A$6:$C$740,3,FALSE)</f>
        <v>25235277.748208001</v>
      </c>
      <c r="U79" s="37"/>
      <c r="V79" s="9"/>
      <c r="W79" s="9"/>
      <c r="X79" s="10">
        <f t="shared" ref="X79" si="233">T79/T78*W78</f>
        <v>16891663.491402365</v>
      </c>
      <c r="Z79" s="9"/>
      <c r="AA79" s="9">
        <f>ADJLTFUND1516RSG</f>
        <v>9047790.8278920017</v>
      </c>
      <c r="AB79" s="9"/>
      <c r="AC79" s="9"/>
      <c r="AD79" s="9"/>
      <c r="AE79" s="10">
        <f t="shared" si="193"/>
        <v>9047790.8278920017</v>
      </c>
      <c r="AF79" s="10">
        <f t="shared" si="194"/>
        <v>21005561.968477</v>
      </c>
      <c r="AG79" s="10">
        <f>AA79+I79+X79</f>
        <v>37897225.459879369</v>
      </c>
      <c r="AH79" s="10">
        <f>AG79*LT_SF1617</f>
        <v>35108994.699972831</v>
      </c>
      <c r="AI79" s="10">
        <f t="shared" si="195"/>
        <v>18217331.208570465</v>
      </c>
      <c r="AJ79" s="10">
        <f>AH79-X79-R79</f>
        <v>6159911.9751472604</v>
      </c>
      <c r="AK79" s="9"/>
      <c r="AL79" s="9">
        <f>AJ79</f>
        <v>6159911.9751472604</v>
      </c>
      <c r="AM79" s="9"/>
      <c r="AN79" s="9"/>
      <c r="AO79" s="9"/>
    </row>
    <row r="80" spans="1:41" s="15" customFormat="1" x14ac:dyDescent="0.25">
      <c r="A80" s="12" t="s">
        <v>158</v>
      </c>
      <c r="B80" s="12" t="s">
        <v>159</v>
      </c>
      <c r="C80" s="12" t="s">
        <v>7</v>
      </c>
      <c r="D80" s="12"/>
      <c r="E80" s="12" t="s">
        <v>1441</v>
      </c>
      <c r="G80" s="13">
        <f>ADJUTFUND1516BL</f>
        <v>61435152.93752899</v>
      </c>
      <c r="H80" s="13">
        <f>G80*SBRR_INC</f>
        <v>61947112.54534173</v>
      </c>
      <c r="I80" s="13"/>
      <c r="J80" s="13"/>
      <c r="K80" s="13"/>
      <c r="L80" s="13"/>
      <c r="M80" s="13"/>
      <c r="N80" s="13"/>
      <c r="O80" s="13"/>
      <c r="P80" s="13"/>
      <c r="Q80" s="14">
        <f t="shared" si="196"/>
        <v>61435152.93752899</v>
      </c>
      <c r="R80" s="14">
        <f t="shared" si="197"/>
        <v>61947112.54534173</v>
      </c>
      <c r="S80" s="13"/>
      <c r="T80" s="38">
        <f>VLOOKUP(A80,[1]Sheet1!$A$6:$C$740,3,FALSE)</f>
        <v>127395764.63987499</v>
      </c>
      <c r="U80" s="38"/>
      <c r="V80" s="13"/>
      <c r="W80" s="13"/>
      <c r="X80" s="14">
        <f t="shared" ref="X80" si="234">T80/T78*W78</f>
        <v>85274527.508597627</v>
      </c>
      <c r="Z80" s="13">
        <f>ADJUTFUND1516RSG</f>
        <v>54814252.692153007</v>
      </c>
      <c r="AA80" s="13"/>
      <c r="AB80" s="13"/>
      <c r="AC80" s="13"/>
      <c r="AD80" s="13"/>
      <c r="AE80" s="14">
        <f t="shared" si="193"/>
        <v>54814252.692153007</v>
      </c>
      <c r="AF80" s="14">
        <f t="shared" si="194"/>
        <v>116249405.629682</v>
      </c>
      <c r="AG80" s="14">
        <f>Z80+G80+X80</f>
        <v>201523933.13827962</v>
      </c>
      <c r="AH80" s="14">
        <f>AG80*UT_SF1617</f>
        <v>188687498.17526802</v>
      </c>
      <c r="AI80" s="14">
        <f t="shared" si="195"/>
        <v>103412970.6666704</v>
      </c>
      <c r="AJ80" s="14">
        <f>AH80-X80-R80</f>
        <v>41465858.121328667</v>
      </c>
      <c r="AK80" s="13">
        <f>AJ80</f>
        <v>41465858.121328667</v>
      </c>
      <c r="AL80" s="13"/>
      <c r="AM80" s="13"/>
      <c r="AN80" s="13"/>
      <c r="AO80" s="13"/>
    </row>
    <row r="81" spans="1:41" x14ac:dyDescent="0.25">
      <c r="A81" s="1" t="s">
        <v>160</v>
      </c>
      <c r="B81" s="1" t="s">
        <v>161</v>
      </c>
      <c r="C81" s="1"/>
      <c r="D81" s="1" t="s">
        <v>7</v>
      </c>
      <c r="E81" s="1"/>
      <c r="G81" s="5">
        <f>ADJUTFUND1516BL</f>
        <v>54160976.461796001</v>
      </c>
      <c r="H81" s="5">
        <f>G81*SBRR_INC</f>
        <v>54612317.932310969</v>
      </c>
      <c r="I81" s="5">
        <f>ADJLTFUND1516BL</f>
        <v>8352801.6563830003</v>
      </c>
      <c r="J81" s="5">
        <f>I81*SBRR_INC</f>
        <v>8422408.3368528578</v>
      </c>
      <c r="Q81" s="6">
        <f t="shared" si="196"/>
        <v>62513778.118179001</v>
      </c>
      <c r="R81" s="6">
        <f t="shared" si="197"/>
        <v>63034726.269163825</v>
      </c>
      <c r="T81" s="4">
        <f>VLOOKUP(A81,[1]Sheet1!$A$6:$C$740,3,FALSE)</f>
        <v>120154159.017445</v>
      </c>
      <c r="U81" s="4"/>
      <c r="V81" s="5">
        <f>VLOOKUP(A81,[9]CTR1516_statsrel!$A$1:$D$387,4,FALSE)</f>
        <v>96671000</v>
      </c>
      <c r="W81" s="5">
        <f t="shared" ref="W81" si="235">V81</f>
        <v>96671000</v>
      </c>
      <c r="X81" s="6">
        <f t="shared" ref="X81" si="236">X82+X83</f>
        <v>96671000</v>
      </c>
      <c r="Z81" s="5">
        <f>ADJUTFUND1516RSG</f>
        <v>52960944.863585129</v>
      </c>
      <c r="AA81" s="5">
        <f>ADJLTFUND1516RSG</f>
        <v>6698448.0933858547</v>
      </c>
      <c r="AE81" s="6">
        <f t="shared" si="193"/>
        <v>59659392.956970997</v>
      </c>
      <c r="AF81" s="6">
        <f t="shared" si="194"/>
        <v>122173171.07515</v>
      </c>
      <c r="AG81" s="6">
        <f t="shared" ref="AG81" si="237">AG82+AG83</f>
        <v>218844171.07515001</v>
      </c>
      <c r="AH81" s="6">
        <f t="shared" ref="AH81" si="238">AH82+AH83</f>
        <v>204620924.63466573</v>
      </c>
      <c r="AI81" s="6">
        <f t="shared" si="195"/>
        <v>107949924.63466573</v>
      </c>
      <c r="AJ81" s="6">
        <f t="shared" ref="AJ81" si="239">SUM(AJ82:AJ83)</f>
        <v>44915198.365501918</v>
      </c>
      <c r="AK81" s="5">
        <f t="shared" ref="AK81" si="240">AK83</f>
        <v>40398715.343807951</v>
      </c>
      <c r="AL81" s="5">
        <f t="shared" ref="AL81" si="241">AL82</f>
        <v>4516483.0216939654</v>
      </c>
    </row>
    <row r="82" spans="1:41" s="11" customFormat="1" x14ac:dyDescent="0.25">
      <c r="A82" s="8" t="s">
        <v>162</v>
      </c>
      <c r="B82" s="8" t="s">
        <v>163</v>
      </c>
      <c r="C82" s="8" t="s">
        <v>7</v>
      </c>
      <c r="D82" s="8"/>
      <c r="E82" s="8" t="s">
        <v>1440</v>
      </c>
      <c r="G82" s="9"/>
      <c r="H82" s="9"/>
      <c r="I82" s="9">
        <f>ADJLTFUND1516BL</f>
        <v>8352801.6563830003</v>
      </c>
      <c r="J82" s="9">
        <f>I82*SBRR_INC</f>
        <v>8422408.3368528578</v>
      </c>
      <c r="K82" s="9"/>
      <c r="L82" s="9"/>
      <c r="M82" s="9"/>
      <c r="N82" s="9"/>
      <c r="O82" s="9"/>
      <c r="P82" s="9"/>
      <c r="Q82" s="10">
        <f t="shared" si="196"/>
        <v>8352801.6563830003</v>
      </c>
      <c r="R82" s="10">
        <f t="shared" si="197"/>
        <v>8422408.3368528578</v>
      </c>
      <c r="S82" s="9"/>
      <c r="T82" s="37">
        <f>VLOOKUP(A82,[1]Sheet1!$A$6:$C$740,3,FALSE)</f>
        <v>16977788.684254002</v>
      </c>
      <c r="U82" s="37"/>
      <c r="V82" s="9"/>
      <c r="W82" s="9"/>
      <c r="X82" s="10">
        <f t="shared" ref="X82" si="242">T82/T81*W81</f>
        <v>13659617.1394885</v>
      </c>
      <c r="Z82" s="9"/>
      <c r="AA82" s="9">
        <f>ADJLTFUND1516RSG</f>
        <v>6698448.0933858547</v>
      </c>
      <c r="AB82" s="9"/>
      <c r="AC82" s="9"/>
      <c r="AD82" s="9"/>
      <c r="AE82" s="10">
        <f t="shared" si="193"/>
        <v>6698448.0933858547</v>
      </c>
      <c r="AF82" s="10">
        <f t="shared" si="194"/>
        <v>15051249.749768855</v>
      </c>
      <c r="AG82" s="10">
        <f>AA82+I82+X82</f>
        <v>28710866.889257357</v>
      </c>
      <c r="AH82" s="10">
        <f>AG82*LT_SF1617</f>
        <v>26598508.498035323</v>
      </c>
      <c r="AI82" s="10">
        <f t="shared" si="195"/>
        <v>12938891.358546823</v>
      </c>
      <c r="AJ82" s="10">
        <f>AH82-X82-R82</f>
        <v>4516483.0216939654</v>
      </c>
      <c r="AK82" s="9"/>
      <c r="AL82" s="9">
        <f>AJ82</f>
        <v>4516483.0216939654</v>
      </c>
      <c r="AM82" s="9"/>
      <c r="AN82" s="9"/>
      <c r="AO82" s="9"/>
    </row>
    <row r="83" spans="1:41" s="15" customFormat="1" x14ac:dyDescent="0.25">
      <c r="A83" s="12" t="s">
        <v>164</v>
      </c>
      <c r="B83" s="12" t="s">
        <v>165</v>
      </c>
      <c r="C83" s="12" t="s">
        <v>7</v>
      </c>
      <c r="D83" s="12"/>
      <c r="E83" s="12" t="s">
        <v>1441</v>
      </c>
      <c r="G83" s="13">
        <f>ADJUTFUND1516BL</f>
        <v>54160976.461796001</v>
      </c>
      <c r="H83" s="13">
        <f>G83*SBRR_INC</f>
        <v>54612317.932310969</v>
      </c>
      <c r="I83" s="13"/>
      <c r="J83" s="13"/>
      <c r="K83" s="13"/>
      <c r="L83" s="13"/>
      <c r="M83" s="13"/>
      <c r="N83" s="13"/>
      <c r="O83" s="13"/>
      <c r="P83" s="13"/>
      <c r="Q83" s="14">
        <f t="shared" si="196"/>
        <v>54160976.461796001</v>
      </c>
      <c r="R83" s="14">
        <f t="shared" si="197"/>
        <v>54612317.932310969</v>
      </c>
      <c r="S83" s="13"/>
      <c r="T83" s="38">
        <f>VLOOKUP(A83,[1]Sheet1!$A$6:$C$740,3,FALSE)</f>
        <v>103176370.33319101</v>
      </c>
      <c r="U83" s="38"/>
      <c r="V83" s="13"/>
      <c r="W83" s="13"/>
      <c r="X83" s="14">
        <f t="shared" ref="X83" si="243">T83/T81*W81</f>
        <v>83011382.860511497</v>
      </c>
      <c r="Z83" s="13">
        <f>ADJUTFUND1516RSG</f>
        <v>52960944.863585129</v>
      </c>
      <c r="AA83" s="13"/>
      <c r="AB83" s="13"/>
      <c r="AC83" s="13"/>
      <c r="AD83" s="13"/>
      <c r="AE83" s="14">
        <f t="shared" si="193"/>
        <v>52960944.863585144</v>
      </c>
      <c r="AF83" s="14">
        <f t="shared" si="194"/>
        <v>107121921.32538114</v>
      </c>
      <c r="AG83" s="14">
        <f>Z83+G83+X83</f>
        <v>190133304.18589264</v>
      </c>
      <c r="AH83" s="14">
        <f>AG83*UT_SF1617</f>
        <v>178022416.13663042</v>
      </c>
      <c r="AI83" s="14">
        <f t="shared" si="195"/>
        <v>95011033.276118919</v>
      </c>
      <c r="AJ83" s="14">
        <f>AH83-X83-R83</f>
        <v>40398715.343807951</v>
      </c>
      <c r="AK83" s="13">
        <f>AJ83</f>
        <v>40398715.343807951</v>
      </c>
      <c r="AL83" s="13"/>
      <c r="AM83" s="13"/>
      <c r="AN83" s="13"/>
      <c r="AO83" s="13"/>
    </row>
    <row r="84" spans="1:41" x14ac:dyDescent="0.25">
      <c r="A84" s="1" t="s">
        <v>166</v>
      </c>
      <c r="B84" s="1" t="s">
        <v>167</v>
      </c>
      <c r="C84" s="1"/>
      <c r="D84" s="1" t="s">
        <v>7</v>
      </c>
      <c r="E84" s="1"/>
      <c r="G84" s="5">
        <f>ADJUTFUND1516BL</f>
        <v>80293975.568021014</v>
      </c>
      <c r="H84" s="5">
        <f>G84*SBRR_INC</f>
        <v>80963092.03108786</v>
      </c>
      <c r="I84" s="5">
        <f>ADJLTFUND1516BL</f>
        <v>12066298.748042</v>
      </c>
      <c r="J84" s="5">
        <f>I84*SBRR_INC</f>
        <v>12166851.237609018</v>
      </c>
      <c r="Q84" s="6">
        <f t="shared" si="196"/>
        <v>92360274.316063017</v>
      </c>
      <c r="R84" s="6">
        <f t="shared" si="197"/>
        <v>93129943.268696874</v>
      </c>
      <c r="T84" s="4">
        <f>VLOOKUP(A84,[1]Sheet1!$A$6:$C$740,3,FALSE)</f>
        <v>183094490.31525001</v>
      </c>
      <c r="U84" s="4"/>
      <c r="V84" s="5">
        <f>VLOOKUP(A84,[9]CTR1516_statsrel!$A$1:$D$387,4,FALSE)</f>
        <v>80071152</v>
      </c>
      <c r="W84" s="5">
        <f t="shared" ref="W84" si="244">V84</f>
        <v>80071152</v>
      </c>
      <c r="X84" s="6">
        <f t="shared" ref="X84" si="245">X85+X86</f>
        <v>80071152.000000417</v>
      </c>
      <c r="Z84" s="5">
        <f>ADJUTFUND1516RSG</f>
        <v>75590611.740950882</v>
      </c>
      <c r="AA84" s="5">
        <f>ADJLTFUND1516RSG</f>
        <v>9318360.7657931354</v>
      </c>
      <c r="AE84" s="6">
        <f t="shared" si="193"/>
        <v>84908972.506744012</v>
      </c>
      <c r="AF84" s="6">
        <f t="shared" si="194"/>
        <v>177269246.82280701</v>
      </c>
      <c r="AG84" s="6">
        <f t="shared" ref="AG84" si="246">AG85+AG86</f>
        <v>257340398.82280743</v>
      </c>
      <c r="AH84" s="6">
        <f t="shared" ref="AH84" si="247">AH85+AH86</f>
        <v>240625923.58226117</v>
      </c>
      <c r="AI84" s="6">
        <f t="shared" si="195"/>
        <v>160554771.58226076</v>
      </c>
      <c r="AJ84" s="6">
        <f t="shared" ref="AJ84" si="248">SUM(AJ85:AJ86)</f>
        <v>67424828.313563898</v>
      </c>
      <c r="AK84" s="5">
        <f t="shared" ref="AK84" si="249">AK86</f>
        <v>60610950.797221199</v>
      </c>
      <c r="AL84" s="5">
        <f t="shared" ref="AL84" si="250">AL85</f>
        <v>6813877.5163426995</v>
      </c>
    </row>
    <row r="85" spans="1:41" s="11" customFormat="1" x14ac:dyDescent="0.25">
      <c r="A85" s="8" t="s">
        <v>168</v>
      </c>
      <c r="B85" s="8" t="s">
        <v>169</v>
      </c>
      <c r="C85" s="8" t="s">
        <v>7</v>
      </c>
      <c r="D85" s="8"/>
      <c r="E85" s="8" t="s">
        <v>1440</v>
      </c>
      <c r="G85" s="9"/>
      <c r="H85" s="9"/>
      <c r="I85" s="9">
        <f>ADJLTFUND1516BL</f>
        <v>12066298.748042</v>
      </c>
      <c r="J85" s="9">
        <f>I85*SBRR_INC</f>
        <v>12166851.237609018</v>
      </c>
      <c r="K85" s="9"/>
      <c r="L85" s="9"/>
      <c r="M85" s="9"/>
      <c r="N85" s="9"/>
      <c r="O85" s="9"/>
      <c r="P85" s="9"/>
      <c r="Q85" s="10">
        <f t="shared" si="196"/>
        <v>12066298.748042</v>
      </c>
      <c r="R85" s="10">
        <f t="shared" si="197"/>
        <v>12166851.237609018</v>
      </c>
      <c r="S85" s="9"/>
      <c r="T85" s="37">
        <f>VLOOKUP(A85,[1]Sheet1!$A$6:$C$740,3,FALSE)</f>
        <v>25814457.262736998</v>
      </c>
      <c r="U85" s="37"/>
      <c r="V85" s="9"/>
      <c r="W85" s="9"/>
      <c r="X85" s="10">
        <f t="shared" ref="X85" si="251">T85/T84*W84</f>
        <v>11289216.446235999</v>
      </c>
      <c r="Z85" s="9"/>
      <c r="AA85" s="9">
        <f>ADJLTFUND1516RSG</f>
        <v>9318360.7657931354</v>
      </c>
      <c r="AB85" s="9"/>
      <c r="AC85" s="9"/>
      <c r="AD85" s="9"/>
      <c r="AE85" s="10">
        <f t="shared" si="193"/>
        <v>9318360.7657931354</v>
      </c>
      <c r="AF85" s="10">
        <f t="shared" si="194"/>
        <v>21384659.513835136</v>
      </c>
      <c r="AG85" s="10">
        <f>AA85+I85+X85</f>
        <v>32673875.960071135</v>
      </c>
      <c r="AH85" s="10">
        <f>AG85*LT_SF1617</f>
        <v>30269945.200187717</v>
      </c>
      <c r="AI85" s="10">
        <f t="shared" si="195"/>
        <v>18980728.753951717</v>
      </c>
      <c r="AJ85" s="10">
        <f>AH85-X85-R85</f>
        <v>6813877.5163426995</v>
      </c>
      <c r="AK85" s="9"/>
      <c r="AL85" s="9">
        <f>AJ85</f>
        <v>6813877.5163426995</v>
      </c>
      <c r="AM85" s="9"/>
      <c r="AN85" s="9"/>
      <c r="AO85" s="9"/>
    </row>
    <row r="86" spans="1:41" s="15" customFormat="1" x14ac:dyDescent="0.25">
      <c r="A86" s="12" t="s">
        <v>170</v>
      </c>
      <c r="B86" s="12" t="s">
        <v>171</v>
      </c>
      <c r="C86" s="12" t="s">
        <v>7</v>
      </c>
      <c r="D86" s="12"/>
      <c r="E86" s="12" t="s">
        <v>1441</v>
      </c>
      <c r="G86" s="13">
        <f>ADJUTFUND1516BL</f>
        <v>80293975.568021014</v>
      </c>
      <c r="H86" s="13">
        <f>G86*SBRR_INC</f>
        <v>80963092.03108786</v>
      </c>
      <c r="I86" s="13"/>
      <c r="J86" s="13"/>
      <c r="K86" s="13"/>
      <c r="L86" s="13"/>
      <c r="M86" s="13"/>
      <c r="N86" s="13"/>
      <c r="O86" s="13"/>
      <c r="P86" s="13"/>
      <c r="Q86" s="14">
        <f t="shared" si="196"/>
        <v>80293975.568021014</v>
      </c>
      <c r="R86" s="14">
        <f t="shared" si="197"/>
        <v>80963092.03108786</v>
      </c>
      <c r="S86" s="13"/>
      <c r="T86" s="38">
        <f>VLOOKUP(A86,[1]Sheet1!$A$6:$C$740,3,FALSE)</f>
        <v>157280033.05251399</v>
      </c>
      <c r="U86" s="38"/>
      <c r="V86" s="13"/>
      <c r="W86" s="13"/>
      <c r="X86" s="14">
        <f t="shared" ref="X86" si="252">T86/T84*W84</f>
        <v>68781935.553764418</v>
      </c>
      <c r="Z86" s="13">
        <f>ADJUTFUND1516RSG</f>
        <v>75590611.740950882</v>
      </c>
      <c r="AA86" s="13"/>
      <c r="AB86" s="13"/>
      <c r="AC86" s="13"/>
      <c r="AD86" s="13"/>
      <c r="AE86" s="14">
        <f t="shared" si="193"/>
        <v>75590611.740950882</v>
      </c>
      <c r="AF86" s="14">
        <f t="shared" si="194"/>
        <v>155884587.30897188</v>
      </c>
      <c r="AG86" s="14">
        <f>Z86+G86+X86</f>
        <v>224666522.86273628</v>
      </c>
      <c r="AH86" s="14">
        <f>AG86*UT_SF1617</f>
        <v>210355978.38207346</v>
      </c>
      <c r="AI86" s="14">
        <f t="shared" si="195"/>
        <v>141574042.82830906</v>
      </c>
      <c r="AJ86" s="14">
        <f>AH86-X86-R86</f>
        <v>60610950.797221199</v>
      </c>
      <c r="AK86" s="13">
        <f>AJ86</f>
        <v>60610950.797221199</v>
      </c>
      <c r="AL86" s="13"/>
      <c r="AM86" s="13"/>
      <c r="AN86" s="13"/>
      <c r="AO86" s="13"/>
    </row>
    <row r="87" spans="1:41" x14ac:dyDescent="0.25">
      <c r="A87" s="1" t="s">
        <v>172</v>
      </c>
      <c r="B87" s="1" t="s">
        <v>173</v>
      </c>
      <c r="C87" s="1"/>
      <c r="D87" s="1" t="s">
        <v>7</v>
      </c>
      <c r="E87" s="1"/>
      <c r="G87" s="5">
        <f>ADJUTFUND1516BL</f>
        <v>23349652.240676001</v>
      </c>
      <c r="H87" s="5">
        <f>G87*SBRR_INC</f>
        <v>23544232.676014967</v>
      </c>
      <c r="I87" s="5">
        <f>ADJLTFUND1516BL</f>
        <v>4072520.1968889995</v>
      </c>
      <c r="J87" s="5">
        <f>I87*SBRR_INC</f>
        <v>4106457.8651964078</v>
      </c>
      <c r="Q87" s="6">
        <f t="shared" si="196"/>
        <v>27422172.437564999</v>
      </c>
      <c r="R87" s="6">
        <f t="shared" si="197"/>
        <v>27650690.541211374</v>
      </c>
      <c r="T87" s="4">
        <f>VLOOKUP(A87,[1]Sheet1!$A$6:$C$740,3,FALSE)</f>
        <v>47433496.371918</v>
      </c>
      <c r="U87" s="4"/>
      <c r="V87" s="5">
        <f>VLOOKUP(A87,[9]CTR1516_statsrel!$A$1:$D$387,4,FALSE)</f>
        <v>85100250</v>
      </c>
      <c r="W87" s="5">
        <f t="shared" ref="W87" si="253">V87</f>
        <v>85100250</v>
      </c>
      <c r="X87" s="6">
        <f t="shared" ref="X87" si="254">X88+X89</f>
        <v>85100250</v>
      </c>
      <c r="Z87" s="5">
        <f>ADJUTFUND1516RSG</f>
        <v>25050256.82923479</v>
      </c>
      <c r="AA87" s="5">
        <f>ADJLTFUND1516RSG</f>
        <v>3577728.4628312066</v>
      </c>
      <c r="AE87" s="6">
        <f t="shared" si="193"/>
        <v>28627985.292065997</v>
      </c>
      <c r="AF87" s="6">
        <f t="shared" si="194"/>
        <v>56050157.729629993</v>
      </c>
      <c r="AG87" s="6">
        <f t="shared" ref="AG87" si="255">AG88+AG89</f>
        <v>141150407.72963101</v>
      </c>
      <c r="AH87" s="6">
        <f t="shared" ref="AH87" si="256">AH88+AH89</f>
        <v>131950642.70235559</v>
      </c>
      <c r="AI87" s="6">
        <f t="shared" si="195"/>
        <v>46850392.702355593</v>
      </c>
      <c r="AJ87" s="6">
        <f t="shared" ref="AJ87" si="257">SUM(AJ88:AJ89)</f>
        <v>19199702.161144219</v>
      </c>
      <c r="AK87" s="5">
        <f t="shared" ref="AK87" si="258">AK89</f>
        <v>17212294.388240896</v>
      </c>
      <c r="AL87" s="5">
        <f t="shared" ref="AL87" si="259">AL88</f>
        <v>1987407.7729033222</v>
      </c>
    </row>
    <row r="88" spans="1:41" s="11" customFormat="1" x14ac:dyDescent="0.25">
      <c r="A88" s="8" t="s">
        <v>174</v>
      </c>
      <c r="B88" s="8" t="s">
        <v>175</v>
      </c>
      <c r="C88" s="8" t="s">
        <v>7</v>
      </c>
      <c r="D88" s="8"/>
      <c r="E88" s="8" t="s">
        <v>1440</v>
      </c>
      <c r="G88" s="9"/>
      <c r="H88" s="9"/>
      <c r="I88" s="9">
        <f>ADJLTFUND1516BL</f>
        <v>4072520.1968889995</v>
      </c>
      <c r="J88" s="9">
        <f>I88*SBRR_INC</f>
        <v>4106457.8651964078</v>
      </c>
      <c r="K88" s="9"/>
      <c r="L88" s="9"/>
      <c r="M88" s="9"/>
      <c r="N88" s="9"/>
      <c r="O88" s="9"/>
      <c r="P88" s="9"/>
      <c r="Q88" s="10">
        <f t="shared" si="196"/>
        <v>4072520.1968889995</v>
      </c>
      <c r="R88" s="10">
        <f t="shared" si="197"/>
        <v>4106457.8651964078</v>
      </c>
      <c r="S88" s="9"/>
      <c r="T88" s="37">
        <f>VLOOKUP(A88,[1]Sheet1!$A$6:$C$740,3,FALSE)</f>
        <v>7526844.4665139997</v>
      </c>
      <c r="U88" s="37"/>
      <c r="V88" s="9"/>
      <c r="W88" s="9"/>
      <c r="X88" s="10">
        <f t="shared" ref="X88" si="260">T88/T87*W87</f>
        <v>13503882.16776434</v>
      </c>
      <c r="Z88" s="9"/>
      <c r="AA88" s="9">
        <f>ADJLTFUND1516RSG</f>
        <v>3577728.4628312066</v>
      </c>
      <c r="AB88" s="9"/>
      <c r="AC88" s="9"/>
      <c r="AD88" s="9"/>
      <c r="AE88" s="10">
        <f t="shared" si="193"/>
        <v>3577728.4628312066</v>
      </c>
      <c r="AF88" s="10">
        <f t="shared" si="194"/>
        <v>7650248.6597202066</v>
      </c>
      <c r="AG88" s="10">
        <f>AA88+I88+X88</f>
        <v>21154130.827484548</v>
      </c>
      <c r="AH88" s="10">
        <f>AG88*LT_SF1617</f>
        <v>19597747.80586407</v>
      </c>
      <c r="AI88" s="10">
        <f t="shared" si="195"/>
        <v>6093865.63809973</v>
      </c>
      <c r="AJ88" s="10">
        <f>AH88-X88-R88</f>
        <v>1987407.7729033222</v>
      </c>
      <c r="AK88" s="9"/>
      <c r="AL88" s="9">
        <f>AJ88</f>
        <v>1987407.7729033222</v>
      </c>
      <c r="AM88" s="9"/>
      <c r="AN88" s="9"/>
      <c r="AO88" s="9"/>
    </row>
    <row r="89" spans="1:41" s="15" customFormat="1" x14ac:dyDescent="0.25">
      <c r="A89" s="12" t="s">
        <v>176</v>
      </c>
      <c r="B89" s="12" t="s">
        <v>177</v>
      </c>
      <c r="C89" s="12" t="s">
        <v>7</v>
      </c>
      <c r="D89" s="12"/>
      <c r="E89" s="12" t="s">
        <v>1441</v>
      </c>
      <c r="G89" s="13">
        <f>ADJUTFUND1516BL</f>
        <v>23349652.240676001</v>
      </c>
      <c r="H89" s="13">
        <f>G89*SBRR_INC</f>
        <v>23544232.676014967</v>
      </c>
      <c r="I89" s="13"/>
      <c r="J89" s="13"/>
      <c r="K89" s="13"/>
      <c r="L89" s="13"/>
      <c r="M89" s="13"/>
      <c r="N89" s="13"/>
      <c r="O89" s="13"/>
      <c r="P89" s="13"/>
      <c r="Q89" s="14">
        <f t="shared" si="196"/>
        <v>23349652.240676001</v>
      </c>
      <c r="R89" s="14">
        <f t="shared" si="197"/>
        <v>23544232.676014967</v>
      </c>
      <c r="S89" s="13"/>
      <c r="T89" s="38">
        <f>VLOOKUP(A89,[1]Sheet1!$A$6:$C$740,3,FALSE)</f>
        <v>39906651.905404001</v>
      </c>
      <c r="U89" s="38"/>
      <c r="V89" s="13"/>
      <c r="W89" s="13"/>
      <c r="X89" s="14">
        <f t="shared" ref="X89" si="261">T89/T87*W87</f>
        <v>71596367.832235664</v>
      </c>
      <c r="Z89" s="13">
        <f>ADJUTFUND1516RSG</f>
        <v>25050256.82923479</v>
      </c>
      <c r="AA89" s="13"/>
      <c r="AB89" s="13"/>
      <c r="AC89" s="13"/>
      <c r="AD89" s="13"/>
      <c r="AE89" s="14">
        <f t="shared" si="193"/>
        <v>25050256.82923479</v>
      </c>
      <c r="AF89" s="14">
        <f t="shared" si="194"/>
        <v>48399909.069910794</v>
      </c>
      <c r="AG89" s="14">
        <f>Z89+G89+X89</f>
        <v>119996276.90214646</v>
      </c>
      <c r="AH89" s="14">
        <f>AG89*UT_SF1617</f>
        <v>112352894.89649153</v>
      </c>
      <c r="AI89" s="14">
        <f t="shared" si="195"/>
        <v>40756527.064255863</v>
      </c>
      <c r="AJ89" s="14">
        <f>AH89-X89-R89</f>
        <v>17212294.388240896</v>
      </c>
      <c r="AK89" s="13">
        <f>AJ89</f>
        <v>17212294.388240896</v>
      </c>
      <c r="AL89" s="13"/>
      <c r="AM89" s="13"/>
      <c r="AN89" s="13"/>
      <c r="AO89" s="13"/>
    </row>
    <row r="90" spans="1:41" x14ac:dyDescent="0.25">
      <c r="A90" s="1" t="s">
        <v>178</v>
      </c>
      <c r="B90" s="1" t="s">
        <v>179</v>
      </c>
      <c r="C90" s="1"/>
      <c r="D90" s="1" t="s">
        <v>7</v>
      </c>
      <c r="E90" s="1"/>
      <c r="G90" s="5">
        <f>ADJUTFUND1516BL</f>
        <v>58500237.053467005</v>
      </c>
      <c r="H90" s="5">
        <f>G90*SBRR_INC</f>
        <v>58987739.028912559</v>
      </c>
      <c r="I90" s="5">
        <f>ADJLTFUND1516BL</f>
        <v>9355032.5397670008</v>
      </c>
      <c r="J90" s="5">
        <f>I90*SBRR_INC</f>
        <v>9432991.1442650594</v>
      </c>
      <c r="Q90" s="6">
        <f t="shared" si="196"/>
        <v>67855269.593234003</v>
      </c>
      <c r="R90" s="6">
        <f t="shared" si="197"/>
        <v>68420730.173177615</v>
      </c>
      <c r="T90" s="4">
        <f>VLOOKUP(A90,[1]Sheet1!$A$6:$C$740,3,FALSE)</f>
        <v>133487227.363121</v>
      </c>
      <c r="U90" s="4"/>
      <c r="V90" s="5">
        <f>VLOOKUP(A90,[9]CTR1516_statsrel!$A$1:$D$387,4,FALSE)</f>
        <v>93702967</v>
      </c>
      <c r="W90" s="5">
        <f t="shared" ref="W90" si="262">V90</f>
        <v>93702967</v>
      </c>
      <c r="X90" s="6">
        <f t="shared" ref="X90" si="263">X91+X92</f>
        <v>93702966.999999985</v>
      </c>
      <c r="Z90" s="5">
        <f>ADJUTFUND1516RSG</f>
        <v>53688064.913628004</v>
      </c>
      <c r="AA90" s="5">
        <f>ADJLTFUND1516RSG</f>
        <v>7094797.1072380003</v>
      </c>
      <c r="AE90" s="6">
        <f t="shared" si="193"/>
        <v>60782862.020865999</v>
      </c>
      <c r="AF90" s="6">
        <f t="shared" si="194"/>
        <v>128638131.61410001</v>
      </c>
      <c r="AG90" s="6">
        <f t="shared" ref="AG90" si="264">AG91+AG92</f>
        <v>222341098.61410001</v>
      </c>
      <c r="AH90" s="6">
        <f t="shared" ref="AH90" si="265">AH91+AH92</f>
        <v>207882778.90977359</v>
      </c>
      <c r="AI90" s="6">
        <f t="shared" si="195"/>
        <v>114179811.9097736</v>
      </c>
      <c r="AJ90" s="6">
        <f t="shared" ref="AJ90" si="266">SUM(AJ91:AJ92)</f>
        <v>45759081.736595996</v>
      </c>
      <c r="AK90" s="5">
        <f t="shared" ref="AK90" si="267">AK92</f>
        <v>40946451.229290262</v>
      </c>
      <c r="AL90" s="5">
        <f t="shared" ref="AL90" si="268">AL91</f>
        <v>4812630.5073057339</v>
      </c>
    </row>
    <row r="91" spans="1:41" s="11" customFormat="1" x14ac:dyDescent="0.25">
      <c r="A91" s="8" t="s">
        <v>180</v>
      </c>
      <c r="B91" s="8" t="s">
        <v>181</v>
      </c>
      <c r="C91" s="8" t="s">
        <v>7</v>
      </c>
      <c r="D91" s="8"/>
      <c r="E91" s="8" t="s">
        <v>1440</v>
      </c>
      <c r="G91" s="9"/>
      <c r="H91" s="9"/>
      <c r="I91" s="9">
        <f>ADJLTFUND1516BL</f>
        <v>9355032.5397670008</v>
      </c>
      <c r="J91" s="9">
        <f>I91*SBRR_INC</f>
        <v>9432991.1442650594</v>
      </c>
      <c r="K91" s="9"/>
      <c r="L91" s="9"/>
      <c r="M91" s="9"/>
      <c r="N91" s="9"/>
      <c r="O91" s="9"/>
      <c r="P91" s="9"/>
      <c r="Q91" s="10">
        <f t="shared" si="196"/>
        <v>9355032.5397670008</v>
      </c>
      <c r="R91" s="10">
        <f t="shared" si="197"/>
        <v>9432991.1442650594</v>
      </c>
      <c r="S91" s="9"/>
      <c r="T91" s="37">
        <f>VLOOKUP(A91,[1]Sheet1!$A$6:$C$740,3,FALSE)</f>
        <v>19245262.283369001</v>
      </c>
      <c r="U91" s="37"/>
      <c r="V91" s="9"/>
      <c r="W91" s="9"/>
      <c r="X91" s="10">
        <f t="shared" ref="X91" si="269">T91/T90*W90</f>
        <v>13509443.654405281</v>
      </c>
      <c r="Z91" s="9"/>
      <c r="AA91" s="9">
        <f>ADJLTFUND1516RSG</f>
        <v>7094797.1072380003</v>
      </c>
      <c r="AB91" s="9"/>
      <c r="AC91" s="9"/>
      <c r="AD91" s="9"/>
      <c r="AE91" s="10">
        <f t="shared" si="193"/>
        <v>7094797.1072380003</v>
      </c>
      <c r="AF91" s="10">
        <f t="shared" si="194"/>
        <v>16449829.647005001</v>
      </c>
      <c r="AG91" s="10">
        <f>AA91+I91+X91</f>
        <v>29959273.30141028</v>
      </c>
      <c r="AH91" s="10">
        <f>AG91*LT_SF1617</f>
        <v>27755065.305976074</v>
      </c>
      <c r="AI91" s="10">
        <f t="shared" si="195"/>
        <v>14245621.651570793</v>
      </c>
      <c r="AJ91" s="10">
        <f>AH91-X91-R91</f>
        <v>4812630.5073057339</v>
      </c>
      <c r="AK91" s="9"/>
      <c r="AL91" s="9">
        <f>AJ91</f>
        <v>4812630.5073057339</v>
      </c>
      <c r="AM91" s="9"/>
      <c r="AN91" s="9"/>
      <c r="AO91" s="9"/>
    </row>
    <row r="92" spans="1:41" s="15" customFormat="1" x14ac:dyDescent="0.25">
      <c r="A92" s="12" t="s">
        <v>182</v>
      </c>
      <c r="B92" s="12" t="s">
        <v>183</v>
      </c>
      <c r="C92" s="12" t="s">
        <v>7</v>
      </c>
      <c r="D92" s="12"/>
      <c r="E92" s="12" t="s">
        <v>1441</v>
      </c>
      <c r="G92" s="13">
        <f>ADJUTFUND1516BL</f>
        <v>58500237.053467005</v>
      </c>
      <c r="H92" s="13">
        <f>G92*SBRR_INC</f>
        <v>58987739.028912559</v>
      </c>
      <c r="I92" s="13"/>
      <c r="J92" s="13"/>
      <c r="K92" s="13"/>
      <c r="L92" s="13"/>
      <c r="M92" s="13"/>
      <c r="N92" s="13"/>
      <c r="O92" s="13"/>
      <c r="P92" s="13"/>
      <c r="Q92" s="14">
        <f t="shared" si="196"/>
        <v>58500237.053467005</v>
      </c>
      <c r="R92" s="14">
        <f t="shared" si="197"/>
        <v>58987739.028912559</v>
      </c>
      <c r="S92" s="13"/>
      <c r="T92" s="38">
        <f>VLOOKUP(A92,[1]Sheet1!$A$6:$C$740,3,FALSE)</f>
        <v>114241965.079752</v>
      </c>
      <c r="U92" s="38"/>
      <c r="V92" s="13"/>
      <c r="W92" s="13"/>
      <c r="X92" s="14">
        <f t="shared" ref="X92" si="270">T92/T90*W90</f>
        <v>80193523.345594704</v>
      </c>
      <c r="Z92" s="13">
        <f>ADJUTFUND1516RSG</f>
        <v>53688064.913628004</v>
      </c>
      <c r="AA92" s="13"/>
      <c r="AB92" s="13"/>
      <c r="AC92" s="13"/>
      <c r="AD92" s="13"/>
      <c r="AE92" s="14">
        <f t="shared" si="193"/>
        <v>53688064.913628004</v>
      </c>
      <c r="AF92" s="14">
        <f t="shared" si="194"/>
        <v>112188301.96709502</v>
      </c>
      <c r="AG92" s="14">
        <f>Z92+G92+X92</f>
        <v>192381825.31268972</v>
      </c>
      <c r="AH92" s="14">
        <f>AG92*UT_SF1617</f>
        <v>180127713.60379753</v>
      </c>
      <c r="AI92" s="14">
        <f t="shared" si="195"/>
        <v>99934190.258202821</v>
      </c>
      <c r="AJ92" s="14">
        <f>AH92-X92-R92</f>
        <v>40946451.229290262</v>
      </c>
      <c r="AK92" s="13">
        <f>AJ92</f>
        <v>40946451.229290262</v>
      </c>
      <c r="AL92" s="13"/>
      <c r="AM92" s="13"/>
      <c r="AN92" s="13"/>
      <c r="AO92" s="13"/>
    </row>
    <row r="93" spans="1:41" x14ac:dyDescent="0.25">
      <c r="A93" s="1" t="s">
        <v>184</v>
      </c>
      <c r="B93" s="1" t="s">
        <v>185</v>
      </c>
      <c r="C93" s="1"/>
      <c r="D93" s="1" t="s">
        <v>7</v>
      </c>
      <c r="E93" s="1"/>
      <c r="G93" s="5">
        <f>ADJUTFUND1516BL</f>
        <v>62645076.893871002</v>
      </c>
      <c r="H93" s="5">
        <f>G93*SBRR_INC</f>
        <v>63167119.201319925</v>
      </c>
      <c r="I93" s="5">
        <f>ADJLTFUND1516BL</f>
        <v>9668962.8066380005</v>
      </c>
      <c r="J93" s="5">
        <f>I93*SBRR_INC</f>
        <v>9749537.4966933168</v>
      </c>
      <c r="Q93" s="6">
        <f t="shared" si="196"/>
        <v>72314039.700508997</v>
      </c>
      <c r="R93" s="6">
        <f t="shared" si="197"/>
        <v>72916656.698013246</v>
      </c>
      <c r="T93" s="4">
        <f>VLOOKUP(A93,[1]Sheet1!$A$6:$C$740,3,FALSE)</f>
        <v>137176780.24187601</v>
      </c>
      <c r="U93" s="4"/>
      <c r="V93" s="5">
        <f>VLOOKUP(A93,[9]CTR1516_statsrel!$A$1:$D$387,4,FALSE)</f>
        <v>80951371</v>
      </c>
      <c r="W93" s="5">
        <f t="shared" ref="W93" si="271">V93</f>
        <v>80951371</v>
      </c>
      <c r="X93" s="6">
        <f t="shared" ref="X93" si="272">X94+X95</f>
        <v>80951371</v>
      </c>
      <c r="Z93" s="5">
        <f>ADJUTFUND1516RSG</f>
        <v>57783605.230057001</v>
      </c>
      <c r="AA93" s="5">
        <f>ADJLTFUND1516RSG</f>
        <v>7292171.4113350008</v>
      </c>
      <c r="AE93" s="6">
        <f t="shared" si="193"/>
        <v>65075776.641391993</v>
      </c>
      <c r="AF93" s="6">
        <f t="shared" si="194"/>
        <v>137389816.341901</v>
      </c>
      <c r="AG93" s="6">
        <f t="shared" ref="AG93" si="273">AG94+AG95</f>
        <v>218341187.341901</v>
      </c>
      <c r="AH93" s="6">
        <f t="shared" ref="AH93" si="274">AH94+AH95</f>
        <v>204151684.28210509</v>
      </c>
      <c r="AI93" s="6">
        <f t="shared" si="195"/>
        <v>123200313.28210509</v>
      </c>
      <c r="AJ93" s="6">
        <f t="shared" ref="AJ93" si="275">SUM(AJ94:AJ95)</f>
        <v>50283656.584091857</v>
      </c>
      <c r="AK93" s="5">
        <f t="shared" ref="AK93" si="276">AK95</f>
        <v>45171717.960893355</v>
      </c>
      <c r="AL93" s="5">
        <f t="shared" ref="AL93" si="277">AL94</f>
        <v>5111938.6231985036</v>
      </c>
    </row>
    <row r="94" spans="1:41" s="11" customFormat="1" x14ac:dyDescent="0.25">
      <c r="A94" s="8" t="s">
        <v>186</v>
      </c>
      <c r="B94" s="8" t="s">
        <v>187</v>
      </c>
      <c r="C94" s="8" t="s">
        <v>7</v>
      </c>
      <c r="D94" s="8"/>
      <c r="E94" s="8" t="s">
        <v>1440</v>
      </c>
      <c r="G94" s="9"/>
      <c r="H94" s="9"/>
      <c r="I94" s="9">
        <f>ADJLTFUND1516BL</f>
        <v>9668962.8066380005</v>
      </c>
      <c r="J94" s="9">
        <f>I94*SBRR_INC</f>
        <v>9749537.4966933168</v>
      </c>
      <c r="K94" s="9"/>
      <c r="L94" s="9"/>
      <c r="M94" s="9"/>
      <c r="N94" s="9"/>
      <c r="O94" s="9"/>
      <c r="P94" s="9"/>
      <c r="Q94" s="10">
        <f t="shared" si="196"/>
        <v>9668962.8066380005</v>
      </c>
      <c r="R94" s="10">
        <f t="shared" si="197"/>
        <v>9749537.4966933168</v>
      </c>
      <c r="S94" s="9"/>
      <c r="T94" s="37">
        <f>VLOOKUP(A94,[1]Sheet1!$A$6:$C$740,3,FALSE)</f>
        <v>19618086.122221999</v>
      </c>
      <c r="U94" s="37"/>
      <c r="V94" s="9"/>
      <c r="W94" s="9"/>
      <c r="X94" s="10">
        <f t="shared" ref="X94" si="278">T94/T93*W93</f>
        <v>11577112.140915675</v>
      </c>
      <c r="Z94" s="9"/>
      <c r="AA94" s="9">
        <f>ADJLTFUND1516RSG</f>
        <v>7292171.4113350008</v>
      </c>
      <c r="AB94" s="9"/>
      <c r="AC94" s="9"/>
      <c r="AD94" s="9"/>
      <c r="AE94" s="10">
        <f t="shared" si="193"/>
        <v>7292171.4113350008</v>
      </c>
      <c r="AF94" s="10">
        <f t="shared" si="194"/>
        <v>16961134.217973001</v>
      </c>
      <c r="AG94" s="10">
        <f>AA94+I94+X94</f>
        <v>28538246.358888678</v>
      </c>
      <c r="AH94" s="10">
        <f>AG94*LT_SF1617</f>
        <v>26438588.260807496</v>
      </c>
      <c r="AI94" s="10">
        <f t="shared" si="195"/>
        <v>14861476.11989182</v>
      </c>
      <c r="AJ94" s="10">
        <f>AH94-X94-R94</f>
        <v>5111938.6231985036</v>
      </c>
      <c r="AK94" s="9"/>
      <c r="AL94" s="9">
        <f>AJ94</f>
        <v>5111938.6231985036</v>
      </c>
      <c r="AM94" s="9"/>
      <c r="AN94" s="9"/>
      <c r="AO94" s="9"/>
    </row>
    <row r="95" spans="1:41" s="15" customFormat="1" x14ac:dyDescent="0.25">
      <c r="A95" s="12" t="s">
        <v>188</v>
      </c>
      <c r="B95" s="12" t="s">
        <v>189</v>
      </c>
      <c r="C95" s="12" t="s">
        <v>7</v>
      </c>
      <c r="D95" s="12"/>
      <c r="E95" s="12" t="s">
        <v>1441</v>
      </c>
      <c r="G95" s="13">
        <f>ADJUTFUND1516BL</f>
        <v>62645076.893871002</v>
      </c>
      <c r="H95" s="13">
        <f>G95*SBRR_INC</f>
        <v>63167119.201319925</v>
      </c>
      <c r="I95" s="13"/>
      <c r="J95" s="13"/>
      <c r="K95" s="13"/>
      <c r="L95" s="13"/>
      <c r="M95" s="13"/>
      <c r="N95" s="13"/>
      <c r="O95" s="13"/>
      <c r="P95" s="13"/>
      <c r="Q95" s="14">
        <f t="shared" si="196"/>
        <v>62645076.893871002</v>
      </c>
      <c r="R95" s="14">
        <f t="shared" si="197"/>
        <v>63167119.201319925</v>
      </c>
      <c r="S95" s="13"/>
      <c r="T95" s="38">
        <f>VLOOKUP(A95,[1]Sheet1!$A$6:$C$740,3,FALSE)</f>
        <v>117558694.119654</v>
      </c>
      <c r="U95" s="38"/>
      <c r="V95" s="13"/>
      <c r="W95" s="13"/>
      <c r="X95" s="14">
        <f t="shared" ref="X95" si="279">T95/T93*W93</f>
        <v>69374258.859084323</v>
      </c>
      <c r="Z95" s="13">
        <f>ADJUTFUND1516RSG</f>
        <v>57783605.230057001</v>
      </c>
      <c r="AA95" s="13"/>
      <c r="AB95" s="13"/>
      <c r="AC95" s="13"/>
      <c r="AD95" s="13"/>
      <c r="AE95" s="14">
        <f t="shared" si="193"/>
        <v>57783605.230056994</v>
      </c>
      <c r="AF95" s="14">
        <f t="shared" si="194"/>
        <v>120428682.123928</v>
      </c>
      <c r="AG95" s="14">
        <f>Z95+G95+X95</f>
        <v>189802940.98301232</v>
      </c>
      <c r="AH95" s="14">
        <f>AG95*UT_SF1617</f>
        <v>177713096.0212976</v>
      </c>
      <c r="AI95" s="14">
        <f t="shared" si="195"/>
        <v>108338837.16221328</v>
      </c>
      <c r="AJ95" s="14">
        <f>AH95-X95-R95</f>
        <v>45171717.960893355</v>
      </c>
      <c r="AK95" s="13">
        <f>AJ95</f>
        <v>45171717.960893355</v>
      </c>
      <c r="AL95" s="13"/>
      <c r="AM95" s="13"/>
      <c r="AN95" s="13"/>
      <c r="AO95" s="13"/>
    </row>
    <row r="96" spans="1:41" x14ac:dyDescent="0.25">
      <c r="A96" s="1" t="s">
        <v>190</v>
      </c>
      <c r="B96" s="1" t="s">
        <v>191</v>
      </c>
      <c r="C96" s="1"/>
      <c r="D96" s="1" t="s">
        <v>7</v>
      </c>
      <c r="E96" s="1"/>
      <c r="G96" s="5">
        <f>ADJUTFUND1516BL</f>
        <v>106872612.719119</v>
      </c>
      <c r="H96" s="5">
        <f>G96*SBRR_INC</f>
        <v>107763217.82511166</v>
      </c>
      <c r="I96" s="5">
        <f>ADJLTFUND1516BL</f>
        <v>19520346.390329</v>
      </c>
      <c r="J96" s="5">
        <f>I96*SBRR_INC</f>
        <v>19683015.943581741</v>
      </c>
      <c r="Q96" s="6">
        <f t="shared" si="196"/>
        <v>126392959.109448</v>
      </c>
      <c r="R96" s="6">
        <f t="shared" si="197"/>
        <v>127446233.7686934</v>
      </c>
      <c r="T96" s="4">
        <f>VLOOKUP(A96,[1]Sheet1!$A$6:$C$740,3,FALSE)</f>
        <v>240770011.496968</v>
      </c>
      <c r="U96" s="4"/>
      <c r="V96" s="5">
        <f>VLOOKUP(A96,[9]CTR1516_statsrel!$A$1:$D$387,4,FALSE)</f>
        <v>150097000</v>
      </c>
      <c r="W96" s="5">
        <f t="shared" ref="W96" si="280">V96</f>
        <v>150097000</v>
      </c>
      <c r="X96" s="6">
        <f t="shared" ref="X96" si="281">X97+X98</f>
        <v>150097000</v>
      </c>
      <c r="Z96" s="5">
        <f>ADJUTFUND1516RSG</f>
        <v>95824066.908006012</v>
      </c>
      <c r="AA96" s="5">
        <f>ADJLTFUND1516RSG</f>
        <v>14387022.804081</v>
      </c>
      <c r="AE96" s="6">
        <f t="shared" si="193"/>
        <v>110211089.71208802</v>
      </c>
      <c r="AF96" s="6">
        <f t="shared" si="194"/>
        <v>236604048.82153702</v>
      </c>
      <c r="AG96" s="6">
        <f t="shared" ref="AG96" si="282">AG97+AG98</f>
        <v>386701048.82153499</v>
      </c>
      <c r="AH96" s="6">
        <f t="shared" ref="AH96" si="283">AH97+AH98</f>
        <v>361490294.49600601</v>
      </c>
      <c r="AI96" s="6">
        <f t="shared" si="195"/>
        <v>211393294.49600601</v>
      </c>
      <c r="AJ96" s="6">
        <f t="shared" ref="AJ96" si="284">SUM(AJ97:AJ98)</f>
        <v>83947060.727312639</v>
      </c>
      <c r="AK96" s="5">
        <f t="shared" ref="AK96" si="285">AK98</f>
        <v>74036742.115506798</v>
      </c>
      <c r="AL96" s="5">
        <f t="shared" ref="AL96" si="286">AL97</f>
        <v>9910318.6118058413</v>
      </c>
    </row>
    <row r="97" spans="1:41" s="11" customFormat="1" x14ac:dyDescent="0.25">
      <c r="A97" s="8" t="s">
        <v>192</v>
      </c>
      <c r="B97" s="8" t="s">
        <v>193</v>
      </c>
      <c r="C97" s="8" t="s">
        <v>7</v>
      </c>
      <c r="D97" s="8"/>
      <c r="E97" s="8" t="s">
        <v>1440</v>
      </c>
      <c r="G97" s="9"/>
      <c r="H97" s="9"/>
      <c r="I97" s="9">
        <f>ADJLTFUND1516BL</f>
        <v>19520346.390329</v>
      </c>
      <c r="J97" s="9">
        <f>I97*SBRR_INC</f>
        <v>19683015.943581741</v>
      </c>
      <c r="K97" s="9"/>
      <c r="L97" s="9"/>
      <c r="M97" s="9"/>
      <c r="N97" s="9"/>
      <c r="O97" s="9"/>
      <c r="P97" s="9"/>
      <c r="Q97" s="10">
        <f t="shared" si="196"/>
        <v>19520346.390329</v>
      </c>
      <c r="R97" s="10">
        <f t="shared" si="197"/>
        <v>19683015.943581741</v>
      </c>
      <c r="S97" s="9"/>
      <c r="T97" s="37">
        <f>VLOOKUP(A97,[1]Sheet1!$A$6:$C$740,3,FALSE)</f>
        <v>39666665.462125003</v>
      </c>
      <c r="U97" s="37"/>
      <c r="V97" s="9"/>
      <c r="W97" s="9"/>
      <c r="X97" s="10">
        <f t="shared" ref="X97" si="287">T97/T96*W96</f>
        <v>24728359.852005709</v>
      </c>
      <c r="Z97" s="9"/>
      <c r="AA97" s="9">
        <f>ADJLTFUND1516RSG</f>
        <v>14387022.804081</v>
      </c>
      <c r="AB97" s="9"/>
      <c r="AC97" s="9"/>
      <c r="AD97" s="9"/>
      <c r="AE97" s="10">
        <f t="shared" si="193"/>
        <v>14387022.804081</v>
      </c>
      <c r="AF97" s="10">
        <f t="shared" si="194"/>
        <v>33907369.194409996</v>
      </c>
      <c r="AG97" s="10">
        <f>AA97+I97+X97</f>
        <v>58635729.046415702</v>
      </c>
      <c r="AH97" s="10">
        <f>AG97*LT_SF1617</f>
        <v>54321694.407393292</v>
      </c>
      <c r="AI97" s="10">
        <f t="shared" si="195"/>
        <v>29593334.555387583</v>
      </c>
      <c r="AJ97" s="10">
        <f>AH97-X97-R97</f>
        <v>9910318.6118058413</v>
      </c>
      <c r="AK97" s="9"/>
      <c r="AL97" s="9">
        <f>AJ97</f>
        <v>9910318.6118058413</v>
      </c>
      <c r="AM97" s="9"/>
      <c r="AN97" s="9"/>
      <c r="AO97" s="9"/>
    </row>
    <row r="98" spans="1:41" s="15" customFormat="1" x14ac:dyDescent="0.25">
      <c r="A98" s="12" t="s">
        <v>194</v>
      </c>
      <c r="B98" s="12" t="s">
        <v>195</v>
      </c>
      <c r="C98" s="12" t="s">
        <v>7</v>
      </c>
      <c r="D98" s="12"/>
      <c r="E98" s="12" t="s">
        <v>1441</v>
      </c>
      <c r="G98" s="13">
        <f>ADJUTFUND1516BL</f>
        <v>106872612.719119</v>
      </c>
      <c r="H98" s="13">
        <f>G98*SBRR_INC</f>
        <v>107763217.82511166</v>
      </c>
      <c r="I98" s="13"/>
      <c r="J98" s="13"/>
      <c r="K98" s="13"/>
      <c r="L98" s="13"/>
      <c r="M98" s="13"/>
      <c r="N98" s="13"/>
      <c r="O98" s="13"/>
      <c r="P98" s="13"/>
      <c r="Q98" s="14">
        <f t="shared" si="196"/>
        <v>106872612.719119</v>
      </c>
      <c r="R98" s="14">
        <f t="shared" si="197"/>
        <v>107763217.82511166</v>
      </c>
      <c r="S98" s="13"/>
      <c r="T98" s="38">
        <f>VLOOKUP(A98,[1]Sheet1!$A$6:$C$740,3,FALSE)</f>
        <v>201103346.034843</v>
      </c>
      <c r="U98" s="38"/>
      <c r="V98" s="13"/>
      <c r="W98" s="13"/>
      <c r="X98" s="14">
        <f t="shared" ref="X98" si="288">T98/T96*W96</f>
        <v>125368640.14799428</v>
      </c>
      <c r="Z98" s="13">
        <f>ADJUTFUND1516RSG</f>
        <v>95824066.908006012</v>
      </c>
      <c r="AA98" s="13"/>
      <c r="AB98" s="13"/>
      <c r="AC98" s="13"/>
      <c r="AD98" s="13"/>
      <c r="AE98" s="14">
        <f t="shared" si="193"/>
        <v>95824066.908006012</v>
      </c>
      <c r="AF98" s="14">
        <f t="shared" si="194"/>
        <v>202696679.62712502</v>
      </c>
      <c r="AG98" s="14">
        <f>Z98+G98+X98</f>
        <v>328065319.7751193</v>
      </c>
      <c r="AH98" s="14">
        <f>AG98*UT_SF1617</f>
        <v>307168600.08861274</v>
      </c>
      <c r="AI98" s="14">
        <f t="shared" si="195"/>
        <v>181799959.94061846</v>
      </c>
      <c r="AJ98" s="14">
        <f>AH98-X98-R98</f>
        <v>74036742.115506798</v>
      </c>
      <c r="AK98" s="13">
        <f>AJ98</f>
        <v>74036742.115506798</v>
      </c>
      <c r="AL98" s="13"/>
      <c r="AM98" s="13"/>
      <c r="AN98" s="13"/>
      <c r="AO98" s="13"/>
    </row>
    <row r="99" spans="1:41" x14ac:dyDescent="0.25">
      <c r="A99" s="1" t="s">
        <v>196</v>
      </c>
      <c r="B99" s="1" t="s">
        <v>197</v>
      </c>
      <c r="C99" s="1"/>
      <c r="D99" s="1" t="s">
        <v>7</v>
      </c>
      <c r="E99" s="1"/>
      <c r="G99" s="5">
        <f>ADJUTFUND1516BL</f>
        <v>32164025.437851999</v>
      </c>
      <c r="H99" s="5">
        <f>G99*SBRR_INC</f>
        <v>32432058.983167432</v>
      </c>
      <c r="I99" s="5">
        <f>ADJLTFUND1516BL</f>
        <v>6163422.0549049992</v>
      </c>
      <c r="J99" s="5">
        <f>I99*SBRR_INC</f>
        <v>6214783.9053625409</v>
      </c>
      <c r="Q99" s="6">
        <f t="shared" si="196"/>
        <v>38327447.492757</v>
      </c>
      <c r="R99" s="6">
        <f t="shared" si="197"/>
        <v>38646842.888529971</v>
      </c>
      <c r="T99" s="4">
        <f>VLOOKUP(A99,[1]Sheet1!$A$6:$C$740,3,FALSE)</f>
        <v>74115159.246436</v>
      </c>
      <c r="U99" s="4"/>
      <c r="V99" s="5">
        <f>VLOOKUP(A99,[9]CTR1516_statsrel!$A$1:$D$387,4,FALSE)</f>
        <v>72990543</v>
      </c>
      <c r="W99" s="5">
        <f t="shared" ref="W99" si="289">V99</f>
        <v>72990543</v>
      </c>
      <c r="X99" s="6">
        <f t="shared" ref="X99" si="290">X100+X101</f>
        <v>72990543</v>
      </c>
      <c r="Z99" s="5">
        <f>ADJUTFUND1516RSG</f>
        <v>30306467.272177212</v>
      </c>
      <c r="AA99" s="5">
        <f>ADJLTFUND1516RSG</f>
        <v>4876861.4126837859</v>
      </c>
      <c r="AE99" s="6">
        <f t="shared" si="193"/>
        <v>35183328.684862003</v>
      </c>
      <c r="AF99" s="6">
        <f t="shared" si="194"/>
        <v>73510776.17761901</v>
      </c>
      <c r="AG99" s="6">
        <f t="shared" ref="AG99" si="291">AG100+AG101</f>
        <v>146501319.177618</v>
      </c>
      <c r="AH99" s="6">
        <f t="shared" ref="AH99" si="292">AH100+AH101</f>
        <v>136940787.27652878</v>
      </c>
      <c r="AI99" s="6">
        <f t="shared" si="195"/>
        <v>63950244.276528776</v>
      </c>
      <c r="AJ99" s="6">
        <f t="shared" ref="AJ99" si="293">SUM(AJ100:AJ101)</f>
        <v>25303401.387998812</v>
      </c>
      <c r="AK99" s="5">
        <f t="shared" ref="AK99" si="294">AK101</f>
        <v>22182753.966768935</v>
      </c>
      <c r="AL99" s="5">
        <f t="shared" ref="AL99" si="295">AL100</f>
        <v>3120647.4212298784</v>
      </c>
    </row>
    <row r="100" spans="1:41" s="11" customFormat="1" x14ac:dyDescent="0.25">
      <c r="A100" s="8" t="s">
        <v>198</v>
      </c>
      <c r="B100" s="8" t="s">
        <v>199</v>
      </c>
      <c r="C100" s="8" t="s">
        <v>7</v>
      </c>
      <c r="D100" s="8"/>
      <c r="E100" s="8" t="s">
        <v>1440</v>
      </c>
      <c r="G100" s="9"/>
      <c r="H100" s="9"/>
      <c r="I100" s="9">
        <f>ADJLTFUND1516BL</f>
        <v>6163422.0549049992</v>
      </c>
      <c r="J100" s="9">
        <f>I100*SBRR_INC</f>
        <v>6214783.9053625409</v>
      </c>
      <c r="K100" s="9"/>
      <c r="L100" s="9"/>
      <c r="M100" s="9"/>
      <c r="N100" s="9"/>
      <c r="O100" s="9"/>
      <c r="P100" s="9"/>
      <c r="Q100" s="10">
        <f t="shared" si="196"/>
        <v>6163422.0549049992</v>
      </c>
      <c r="R100" s="10">
        <f t="shared" si="197"/>
        <v>6214783.9053625409</v>
      </c>
      <c r="S100" s="9"/>
      <c r="T100" s="37">
        <f>VLOOKUP(A100,[1]Sheet1!$A$6:$C$740,3,FALSE)</f>
        <v>12318741.344552999</v>
      </c>
      <c r="U100" s="37"/>
      <c r="V100" s="9"/>
      <c r="W100" s="9"/>
      <c r="X100" s="10">
        <f t="shared" ref="X100" si="296">T100/T99*W99</f>
        <v>12131817.956779353</v>
      </c>
      <c r="Z100" s="9"/>
      <c r="AA100" s="9">
        <f>ADJLTFUND1516RSG</f>
        <v>4876861.4126837859</v>
      </c>
      <c r="AB100" s="9"/>
      <c r="AC100" s="9"/>
      <c r="AD100" s="9"/>
      <c r="AE100" s="10">
        <f t="shared" si="193"/>
        <v>4876861.4126837859</v>
      </c>
      <c r="AF100" s="10">
        <f t="shared" si="194"/>
        <v>11040283.467588786</v>
      </c>
      <c r="AG100" s="10">
        <f>AA100+I100+X100</f>
        <v>23172101.424368139</v>
      </c>
      <c r="AH100" s="10">
        <f>AG100*LT_SF1617</f>
        <v>21467249.283371773</v>
      </c>
      <c r="AI100" s="10">
        <f t="shared" si="195"/>
        <v>9335431.3265924193</v>
      </c>
      <c r="AJ100" s="10">
        <f>AH100-X100-R100</f>
        <v>3120647.4212298784</v>
      </c>
      <c r="AK100" s="9"/>
      <c r="AL100" s="9">
        <f>AJ100</f>
        <v>3120647.4212298784</v>
      </c>
      <c r="AM100" s="9"/>
      <c r="AN100" s="9"/>
      <c r="AO100" s="9"/>
    </row>
    <row r="101" spans="1:41" s="15" customFormat="1" x14ac:dyDescent="0.25">
      <c r="A101" s="12" t="s">
        <v>200</v>
      </c>
      <c r="B101" s="12" t="s">
        <v>201</v>
      </c>
      <c r="C101" s="12" t="s">
        <v>7</v>
      </c>
      <c r="D101" s="12"/>
      <c r="E101" s="12" t="s">
        <v>1441</v>
      </c>
      <c r="G101" s="13">
        <f>ADJUTFUND1516BL</f>
        <v>32164025.437851999</v>
      </c>
      <c r="H101" s="13">
        <f>G101*SBRR_INC</f>
        <v>32432058.983167432</v>
      </c>
      <c r="I101" s="13"/>
      <c r="J101" s="13"/>
      <c r="K101" s="13"/>
      <c r="L101" s="13"/>
      <c r="M101" s="13"/>
      <c r="N101" s="13"/>
      <c r="O101" s="13"/>
      <c r="P101" s="13"/>
      <c r="Q101" s="14">
        <f t="shared" si="196"/>
        <v>32164025.437851999</v>
      </c>
      <c r="R101" s="14">
        <f t="shared" si="197"/>
        <v>32432058.983167432</v>
      </c>
      <c r="S101" s="13"/>
      <c r="T101" s="38">
        <f>VLOOKUP(A101,[1]Sheet1!$A$6:$C$740,3,FALSE)</f>
        <v>61796417.901882999</v>
      </c>
      <c r="U101" s="38"/>
      <c r="V101" s="13"/>
      <c r="W101" s="13"/>
      <c r="X101" s="14">
        <f t="shared" ref="X101" si="297">T101/T99*W99</f>
        <v>60858725.043220647</v>
      </c>
      <c r="Z101" s="13">
        <f>ADJUTFUND1516RSG</f>
        <v>30306467.272177212</v>
      </c>
      <c r="AA101" s="13"/>
      <c r="AB101" s="13"/>
      <c r="AC101" s="13"/>
      <c r="AD101" s="13"/>
      <c r="AE101" s="14">
        <f t="shared" si="193"/>
        <v>30306467.272177212</v>
      </c>
      <c r="AF101" s="14">
        <f t="shared" si="194"/>
        <v>62470492.710029215</v>
      </c>
      <c r="AG101" s="14">
        <f>Z101+G101+X101</f>
        <v>123329217.75324985</v>
      </c>
      <c r="AH101" s="14">
        <f>AG101*UT_SF1617</f>
        <v>115473537.99315701</v>
      </c>
      <c r="AI101" s="14">
        <f t="shared" si="195"/>
        <v>54614812.949936368</v>
      </c>
      <c r="AJ101" s="14">
        <f>AH101-X101-R101</f>
        <v>22182753.966768935</v>
      </c>
      <c r="AK101" s="13">
        <f>AJ101</f>
        <v>22182753.966768935</v>
      </c>
      <c r="AL101" s="13"/>
      <c r="AM101" s="13"/>
      <c r="AN101" s="13"/>
      <c r="AO101" s="13"/>
    </row>
    <row r="102" spans="1:41" x14ac:dyDescent="0.25">
      <c r="A102" s="1" t="s">
        <v>202</v>
      </c>
      <c r="B102" s="1" t="s">
        <v>203</v>
      </c>
      <c r="C102" s="1"/>
      <c r="D102" s="1" t="s">
        <v>7</v>
      </c>
      <c r="E102" s="1"/>
      <c r="G102" s="5">
        <f>ADJUTFUND1516BL</f>
        <v>63657179.583907999</v>
      </c>
      <c r="H102" s="5">
        <f>G102*SBRR_INC</f>
        <v>64187656.080440566</v>
      </c>
      <c r="I102" s="5">
        <f>ADJLTFUND1516BL</f>
        <v>11383613.949611003</v>
      </c>
      <c r="J102" s="5">
        <f>I102*SBRR_INC</f>
        <v>11478477.399191095</v>
      </c>
      <c r="Q102" s="6">
        <f t="shared" si="196"/>
        <v>75040793.533519</v>
      </c>
      <c r="R102" s="6">
        <f t="shared" si="197"/>
        <v>75666133.479631662</v>
      </c>
      <c r="T102" s="4">
        <f>VLOOKUP(A102,[1]Sheet1!$A$6:$C$740,3,FALSE)</f>
        <v>150013452.41824099</v>
      </c>
      <c r="U102" s="4"/>
      <c r="V102" s="5">
        <f>VLOOKUP(A102,[9]CTR1516_statsrel!$A$1:$D$387,4,FALSE)</f>
        <v>140974613</v>
      </c>
      <c r="W102" s="5">
        <f t="shared" ref="W102" si="298">V102</f>
        <v>140974613</v>
      </c>
      <c r="X102" s="6">
        <f t="shared" ref="X102" si="299">X103+X104</f>
        <v>140974613</v>
      </c>
      <c r="Z102" s="5">
        <f>ADJUTFUND1516RSG</f>
        <v>58190440.357283011</v>
      </c>
      <c r="AA102" s="5">
        <f>ADJLTFUND1516RSG</f>
        <v>8717884.6159690004</v>
      </c>
      <c r="AE102" s="6">
        <f t="shared" si="193"/>
        <v>66908324.973251998</v>
      </c>
      <c r="AF102" s="6">
        <f t="shared" si="194"/>
        <v>141949118.50676998</v>
      </c>
      <c r="AG102" s="6">
        <f t="shared" ref="AG102" si="300">AG103+AG104</f>
        <v>282923731.50677103</v>
      </c>
      <c r="AH102" s="6">
        <f t="shared" ref="AH102" si="301">AH103+AH104</f>
        <v>264487012.23550045</v>
      </c>
      <c r="AI102" s="6">
        <f t="shared" si="195"/>
        <v>123512399.23550045</v>
      </c>
      <c r="AJ102" s="6">
        <f t="shared" ref="AJ102" si="302">SUM(AJ103:AJ104)</f>
        <v>47846265.755868793</v>
      </c>
      <c r="AK102" s="5">
        <f t="shared" ref="AK102" si="303">AK104</f>
        <v>42317472.783950925</v>
      </c>
      <c r="AL102" s="5">
        <f t="shared" ref="AL102" si="304">AL103</f>
        <v>5528792.9719178695</v>
      </c>
    </row>
    <row r="103" spans="1:41" s="11" customFormat="1" x14ac:dyDescent="0.25">
      <c r="A103" s="8" t="s">
        <v>204</v>
      </c>
      <c r="B103" s="8" t="s">
        <v>205</v>
      </c>
      <c r="C103" s="8" t="s">
        <v>7</v>
      </c>
      <c r="D103" s="8"/>
      <c r="E103" s="8" t="s">
        <v>1440</v>
      </c>
      <c r="G103" s="9"/>
      <c r="H103" s="9"/>
      <c r="I103" s="9">
        <f>ADJLTFUND1516BL</f>
        <v>11383613.949611003</v>
      </c>
      <c r="J103" s="9">
        <f>I103*SBRR_INC</f>
        <v>11478477.399191095</v>
      </c>
      <c r="K103" s="9"/>
      <c r="L103" s="9"/>
      <c r="M103" s="9"/>
      <c r="N103" s="9"/>
      <c r="O103" s="9"/>
      <c r="P103" s="9"/>
      <c r="Q103" s="10">
        <f t="shared" si="196"/>
        <v>11383613.949611003</v>
      </c>
      <c r="R103" s="10">
        <f t="shared" si="197"/>
        <v>11478477.399191095</v>
      </c>
      <c r="S103" s="9"/>
      <c r="T103" s="37">
        <f>VLOOKUP(A103,[1]Sheet1!$A$6:$C$740,3,FALSE)</f>
        <v>23362470.577633001</v>
      </c>
      <c r="U103" s="37"/>
      <c r="V103" s="9"/>
      <c r="W103" s="9"/>
      <c r="X103" s="10">
        <f t="shared" ref="X103" si="305">T103/T102*W102</f>
        <v>21954799.355082512</v>
      </c>
      <c r="Z103" s="9"/>
      <c r="AA103" s="9">
        <f>ADJLTFUND1516RSG</f>
        <v>8717884.6159690004</v>
      </c>
      <c r="AB103" s="9"/>
      <c r="AC103" s="9"/>
      <c r="AD103" s="9"/>
      <c r="AE103" s="10">
        <f t="shared" si="193"/>
        <v>8717884.6159690004</v>
      </c>
      <c r="AF103" s="10">
        <f t="shared" si="194"/>
        <v>20101498.565580003</v>
      </c>
      <c r="AG103" s="10">
        <f>AA103+I103+X103</f>
        <v>42056297.920662515</v>
      </c>
      <c r="AH103" s="10">
        <f>AG103*LT_SF1617</f>
        <v>38962069.726191476</v>
      </c>
      <c r="AI103" s="10">
        <f t="shared" si="195"/>
        <v>17007270.371108964</v>
      </c>
      <c r="AJ103" s="10">
        <f>AH103-X103-R103</f>
        <v>5528792.9719178695</v>
      </c>
      <c r="AK103" s="9"/>
      <c r="AL103" s="9">
        <f>AJ103</f>
        <v>5528792.9719178695</v>
      </c>
      <c r="AM103" s="9"/>
      <c r="AN103" s="9"/>
      <c r="AO103" s="9"/>
    </row>
    <row r="104" spans="1:41" s="15" customFormat="1" x14ac:dyDescent="0.25">
      <c r="A104" s="12" t="s">
        <v>206</v>
      </c>
      <c r="B104" s="12" t="s">
        <v>207</v>
      </c>
      <c r="C104" s="12" t="s">
        <v>7</v>
      </c>
      <c r="D104" s="12"/>
      <c r="E104" s="12" t="s">
        <v>1441</v>
      </c>
      <c r="G104" s="13">
        <f>ADJUTFUND1516BL</f>
        <v>63657179.583907999</v>
      </c>
      <c r="H104" s="13">
        <f>G104*SBRR_INC</f>
        <v>64187656.080440566</v>
      </c>
      <c r="I104" s="13"/>
      <c r="J104" s="13"/>
      <c r="K104" s="13"/>
      <c r="L104" s="13"/>
      <c r="M104" s="13"/>
      <c r="N104" s="13"/>
      <c r="O104" s="13"/>
      <c r="P104" s="13"/>
      <c r="Q104" s="14">
        <f t="shared" si="196"/>
        <v>63657179.583907999</v>
      </c>
      <c r="R104" s="14">
        <f t="shared" si="197"/>
        <v>64187656.080440566</v>
      </c>
      <c r="S104" s="13"/>
      <c r="T104" s="38">
        <f>VLOOKUP(A104,[1]Sheet1!$A$6:$C$740,3,FALSE)</f>
        <v>126650981.840608</v>
      </c>
      <c r="U104" s="38"/>
      <c r="V104" s="13"/>
      <c r="W104" s="13"/>
      <c r="X104" s="14">
        <f t="shared" ref="X104" si="306">T104/T102*W102</f>
        <v>119019813.6449175</v>
      </c>
      <c r="Z104" s="13">
        <f>ADJUTFUND1516RSG</f>
        <v>58190440.357283011</v>
      </c>
      <c r="AA104" s="13"/>
      <c r="AB104" s="13"/>
      <c r="AC104" s="13"/>
      <c r="AD104" s="13"/>
      <c r="AE104" s="14">
        <f t="shared" si="193"/>
        <v>58190440.357283011</v>
      </c>
      <c r="AF104" s="14">
        <f t="shared" si="194"/>
        <v>121847619.94119102</v>
      </c>
      <c r="AG104" s="14">
        <f>Z104+G104+X104</f>
        <v>240867433.58610851</v>
      </c>
      <c r="AH104" s="14">
        <f>AG104*UT_SF1617</f>
        <v>225524942.50930899</v>
      </c>
      <c r="AI104" s="14">
        <f t="shared" si="195"/>
        <v>106505128.86439149</v>
      </c>
      <c r="AJ104" s="14">
        <f>AH104-X104-R104</f>
        <v>42317472.783950925</v>
      </c>
      <c r="AK104" s="13">
        <f>AJ104</f>
        <v>42317472.783950925</v>
      </c>
      <c r="AL104" s="13"/>
      <c r="AM104" s="13"/>
      <c r="AN104" s="13"/>
      <c r="AO104" s="13"/>
    </row>
    <row r="105" spans="1:41" x14ac:dyDescent="0.25">
      <c r="A105" s="1" t="s">
        <v>208</v>
      </c>
      <c r="B105" s="1" t="s">
        <v>209</v>
      </c>
      <c r="C105" s="1"/>
      <c r="D105" s="1" t="s">
        <v>7</v>
      </c>
      <c r="E105" s="1"/>
      <c r="G105" s="5">
        <f>ADJUTFUND1516BL</f>
        <v>119097426.36568302</v>
      </c>
      <c r="H105" s="5">
        <f>G105*SBRR_INC</f>
        <v>120089904.91873038</v>
      </c>
      <c r="I105" s="5">
        <f>ADJLTFUND1516BL</f>
        <v>24700792.198117003</v>
      </c>
      <c r="J105" s="5">
        <f>I105*SBRR_INC</f>
        <v>24906632.133101311</v>
      </c>
      <c r="Q105" s="6">
        <f t="shared" si="196"/>
        <v>143798218.56380004</v>
      </c>
      <c r="R105" s="6">
        <f t="shared" si="197"/>
        <v>144996537.05183169</v>
      </c>
      <c r="T105" s="4">
        <f>VLOOKUP(A105,[1]Sheet1!$A$6:$C$740,3,FALSE)</f>
        <v>268072661.67660901</v>
      </c>
      <c r="U105" s="4"/>
      <c r="V105" s="5">
        <f>VLOOKUP(A105,[9]CTR1516_statsrel!$A$1:$D$387,4,FALSE)</f>
        <v>249906621</v>
      </c>
      <c r="W105" s="5">
        <f t="shared" ref="W105" si="307">V105</f>
        <v>249906621</v>
      </c>
      <c r="X105" s="6">
        <f t="shared" ref="X105" si="308">X106+X107</f>
        <v>249906620.99999905</v>
      </c>
      <c r="Z105" s="5">
        <f>ADJUTFUND1516RSG</f>
        <v>109362378.85514101</v>
      </c>
      <c r="AA105" s="5">
        <f>ADJLTFUND1516RSG</f>
        <v>19010343.460629001</v>
      </c>
      <c r="AE105" s="6">
        <f t="shared" si="193"/>
        <v>128372722.31577101</v>
      </c>
      <c r="AF105" s="6">
        <f t="shared" si="194"/>
        <v>272170940.87957001</v>
      </c>
      <c r="AG105" s="6">
        <f t="shared" ref="AG105" si="309">AG106+AG107</f>
        <v>522077561.87956911</v>
      </c>
      <c r="AH105" s="6">
        <f t="shared" ref="AH105" si="310">AH106+AH107</f>
        <v>487951025.47595805</v>
      </c>
      <c r="AI105" s="6">
        <f t="shared" si="195"/>
        <v>238044404.475959</v>
      </c>
      <c r="AJ105" s="6">
        <f t="shared" ref="AJ105" si="311">SUM(AJ106:AJ107)</f>
        <v>93047867.424127311</v>
      </c>
      <c r="AK105" s="5">
        <f t="shared" ref="AK105" si="312">AK107</f>
        <v>80737995.99682793</v>
      </c>
      <c r="AL105" s="5">
        <f t="shared" ref="AL105" si="313">AL106</f>
        <v>12309871.427299384</v>
      </c>
    </row>
    <row r="106" spans="1:41" s="11" customFormat="1" x14ac:dyDescent="0.25">
      <c r="A106" s="8" t="s">
        <v>210</v>
      </c>
      <c r="B106" s="8" t="s">
        <v>211</v>
      </c>
      <c r="C106" s="8" t="s">
        <v>7</v>
      </c>
      <c r="D106" s="8"/>
      <c r="E106" s="8" t="s">
        <v>1440</v>
      </c>
      <c r="G106" s="9"/>
      <c r="H106" s="9"/>
      <c r="I106" s="9">
        <f>ADJLTFUND1516BL</f>
        <v>24700792.198117003</v>
      </c>
      <c r="J106" s="9">
        <f>I106*SBRR_INC</f>
        <v>24906632.133101311</v>
      </c>
      <c r="K106" s="9"/>
      <c r="L106" s="9"/>
      <c r="M106" s="9"/>
      <c r="N106" s="9"/>
      <c r="O106" s="9"/>
      <c r="P106" s="9"/>
      <c r="Q106" s="10">
        <f t="shared" si="196"/>
        <v>24700792.198117003</v>
      </c>
      <c r="R106" s="10">
        <f t="shared" si="197"/>
        <v>24906632.133101311</v>
      </c>
      <c r="S106" s="9"/>
      <c r="T106" s="37">
        <f>VLOOKUP(A106,[1]Sheet1!$A$6:$C$740,3,FALSE)</f>
        <v>47802295.539962001</v>
      </c>
      <c r="U106" s="37"/>
      <c r="V106" s="9"/>
      <c r="W106" s="9"/>
      <c r="X106" s="10">
        <f t="shared" ref="X106" si="314">T106/T105*W105</f>
        <v>44562955.72894536</v>
      </c>
      <c r="Z106" s="9"/>
      <c r="AA106" s="9">
        <f>ADJLTFUND1516RSG</f>
        <v>19010343.460629001</v>
      </c>
      <c r="AB106" s="9"/>
      <c r="AC106" s="9"/>
      <c r="AD106" s="9"/>
      <c r="AE106" s="10">
        <f t="shared" si="193"/>
        <v>19010343.460629001</v>
      </c>
      <c r="AF106" s="10">
        <f t="shared" si="194"/>
        <v>43711135.658746004</v>
      </c>
      <c r="AG106" s="10">
        <f>AA106+I106+X106</f>
        <v>88274091.387691364</v>
      </c>
      <c r="AH106" s="10">
        <f>AG106*LT_SF1617</f>
        <v>81779459.289346054</v>
      </c>
      <c r="AI106" s="10">
        <f t="shared" si="195"/>
        <v>37216503.560400695</v>
      </c>
      <c r="AJ106" s="10">
        <f>AH106-X106-R106</f>
        <v>12309871.427299384</v>
      </c>
      <c r="AK106" s="9"/>
      <c r="AL106" s="9">
        <f>AJ106</f>
        <v>12309871.427299384</v>
      </c>
      <c r="AM106" s="9"/>
      <c r="AN106" s="9"/>
      <c r="AO106" s="9"/>
    </row>
    <row r="107" spans="1:41" s="15" customFormat="1" x14ac:dyDescent="0.25">
      <c r="A107" s="12" t="s">
        <v>212</v>
      </c>
      <c r="B107" s="12" t="s">
        <v>213</v>
      </c>
      <c r="C107" s="12" t="s">
        <v>7</v>
      </c>
      <c r="D107" s="12"/>
      <c r="E107" s="12" t="s">
        <v>1441</v>
      </c>
      <c r="G107" s="13">
        <f>ADJUTFUND1516BL</f>
        <v>119097426.36568302</v>
      </c>
      <c r="H107" s="13">
        <f>G107*SBRR_INC</f>
        <v>120089904.91873038</v>
      </c>
      <c r="I107" s="13"/>
      <c r="J107" s="13"/>
      <c r="K107" s="13"/>
      <c r="L107" s="13"/>
      <c r="M107" s="13"/>
      <c r="N107" s="13"/>
      <c r="O107" s="13"/>
      <c r="P107" s="13"/>
      <c r="Q107" s="14">
        <f t="shared" si="196"/>
        <v>119097426.36568302</v>
      </c>
      <c r="R107" s="14">
        <f t="shared" si="197"/>
        <v>120089904.91873038</v>
      </c>
      <c r="S107" s="13"/>
      <c r="T107" s="38">
        <f>VLOOKUP(A107,[1]Sheet1!$A$6:$C$740,3,FALSE)</f>
        <v>220270366.136646</v>
      </c>
      <c r="U107" s="38"/>
      <c r="V107" s="13"/>
      <c r="W107" s="13"/>
      <c r="X107" s="14">
        <f t="shared" ref="X107" si="315">T107/T105*W105</f>
        <v>205343665.2710537</v>
      </c>
      <c r="Z107" s="13">
        <f>ADJUTFUND1516RSG</f>
        <v>109362378.85514101</v>
      </c>
      <c r="AA107" s="13"/>
      <c r="AB107" s="13"/>
      <c r="AC107" s="13"/>
      <c r="AD107" s="13"/>
      <c r="AE107" s="14">
        <f t="shared" si="193"/>
        <v>109362378.85514101</v>
      </c>
      <c r="AF107" s="14">
        <f t="shared" si="194"/>
        <v>228459805.220824</v>
      </c>
      <c r="AG107" s="14">
        <f>Z107+G107+X107</f>
        <v>433803470.49187773</v>
      </c>
      <c r="AH107" s="14">
        <f>AG107*UT_SF1617</f>
        <v>406171566.18661201</v>
      </c>
      <c r="AI107" s="14">
        <f t="shared" si="195"/>
        <v>200827900.91555831</v>
      </c>
      <c r="AJ107" s="14">
        <f>AH107-X107-R107</f>
        <v>80737995.99682793</v>
      </c>
      <c r="AK107" s="13">
        <f>AJ107</f>
        <v>80737995.99682793</v>
      </c>
      <c r="AL107" s="13"/>
      <c r="AM107" s="13"/>
      <c r="AN107" s="13"/>
      <c r="AO107" s="13"/>
    </row>
    <row r="108" spans="1:41" x14ac:dyDescent="0.25">
      <c r="A108" s="1" t="s">
        <v>214</v>
      </c>
      <c r="B108" s="1" t="s">
        <v>215</v>
      </c>
      <c r="C108" s="1"/>
      <c r="D108" s="1" t="s">
        <v>7</v>
      </c>
      <c r="E108" s="1"/>
      <c r="G108" s="5">
        <f>ADJUTFUND1516BL</f>
        <v>56316674.168297</v>
      </c>
      <c r="H108" s="5">
        <f>G108*SBRR_INC</f>
        <v>56785979.786366142</v>
      </c>
      <c r="I108" s="5">
        <f>ADJLTFUND1516BL</f>
        <v>9154311.2701310012</v>
      </c>
      <c r="J108" s="5">
        <f>I108*SBRR_INC</f>
        <v>9230597.1973820925</v>
      </c>
      <c r="Q108" s="6">
        <f t="shared" si="196"/>
        <v>65470985.438428</v>
      </c>
      <c r="R108" s="6">
        <f t="shared" si="197"/>
        <v>66016576.983748235</v>
      </c>
      <c r="T108" s="4">
        <f>VLOOKUP(A108,[1]Sheet1!$A$6:$C$740,3,FALSE)</f>
        <v>122804289.634634</v>
      </c>
      <c r="U108" s="4"/>
      <c r="V108" s="5">
        <f>VLOOKUP(A108,[9]CTR1516_statsrel!$A$1:$D$387,4,FALSE)</f>
        <v>106475256</v>
      </c>
      <c r="W108" s="5">
        <f t="shared" ref="W108" si="316">V108</f>
        <v>106475256</v>
      </c>
      <c r="X108" s="6">
        <f t="shared" ref="X108" si="317">X109+X110</f>
        <v>106475255.99999912</v>
      </c>
      <c r="Z108" s="5">
        <f>ADJUTFUND1516RSG</f>
        <v>51659632.758081004</v>
      </c>
      <c r="AA108" s="5">
        <f>ADJLTFUND1516RSG</f>
        <v>6791719.2458659997</v>
      </c>
      <c r="AE108" s="6">
        <f t="shared" si="193"/>
        <v>58451352.003947005</v>
      </c>
      <c r="AF108" s="6">
        <f t="shared" si="194"/>
        <v>123922337.442375</v>
      </c>
      <c r="AG108" s="6">
        <f t="shared" ref="AG108" si="318">AG109+AG110</f>
        <v>230397593.44237414</v>
      </c>
      <c r="AH108" s="6">
        <f t="shared" ref="AH108" si="319">AH109+AH110</f>
        <v>215407207.5120568</v>
      </c>
      <c r="AI108" s="6">
        <f t="shared" si="195"/>
        <v>108931951.51205768</v>
      </c>
      <c r="AJ108" s="6">
        <f t="shared" ref="AJ108" si="320">SUM(AJ109:AJ110)</f>
        <v>42915374.528309442</v>
      </c>
      <c r="AK108" s="5">
        <f t="shared" ref="AK108" si="321">AK110</f>
        <v>38544888.089975245</v>
      </c>
      <c r="AL108" s="5">
        <f t="shared" ref="AL108" si="322">AL109</f>
        <v>4370486.4383341987</v>
      </c>
    </row>
    <row r="109" spans="1:41" s="11" customFormat="1" x14ac:dyDescent="0.25">
      <c r="A109" s="8" t="s">
        <v>216</v>
      </c>
      <c r="B109" s="8" t="s">
        <v>217</v>
      </c>
      <c r="C109" s="8" t="s">
        <v>7</v>
      </c>
      <c r="D109" s="8"/>
      <c r="E109" s="8" t="s">
        <v>1440</v>
      </c>
      <c r="G109" s="9"/>
      <c r="H109" s="9"/>
      <c r="I109" s="9">
        <f>ADJLTFUND1516BL</f>
        <v>9154311.2701310012</v>
      </c>
      <c r="J109" s="9">
        <f>I109*SBRR_INC</f>
        <v>9230597.1973820925</v>
      </c>
      <c r="K109" s="9"/>
      <c r="L109" s="9"/>
      <c r="M109" s="9"/>
      <c r="N109" s="9"/>
      <c r="O109" s="9"/>
      <c r="P109" s="9"/>
      <c r="Q109" s="10">
        <f t="shared" si="196"/>
        <v>9154311.2701310012</v>
      </c>
      <c r="R109" s="10">
        <f t="shared" si="197"/>
        <v>9230597.1973820925</v>
      </c>
      <c r="S109" s="9"/>
      <c r="T109" s="37">
        <f>VLOOKUP(A109,[1]Sheet1!$A$6:$C$740,3,FALSE)</f>
        <v>18368577.046344999</v>
      </c>
      <c r="U109" s="37"/>
      <c r="V109" s="9"/>
      <c r="W109" s="9"/>
      <c r="X109" s="10">
        <f t="shared" ref="X109" si="323">T109/T108*W108</f>
        <v>15926145.16304096</v>
      </c>
      <c r="Z109" s="9"/>
      <c r="AA109" s="9">
        <f>ADJLTFUND1516RSG</f>
        <v>6791719.2458659997</v>
      </c>
      <c r="AB109" s="9"/>
      <c r="AC109" s="9"/>
      <c r="AD109" s="9"/>
      <c r="AE109" s="10">
        <f t="shared" si="193"/>
        <v>6791719.2458659997</v>
      </c>
      <c r="AF109" s="10">
        <f t="shared" si="194"/>
        <v>15946030.515997</v>
      </c>
      <c r="AG109" s="10">
        <f>AA109+I109+X109</f>
        <v>31872175.679037958</v>
      </c>
      <c r="AH109" s="10">
        <f>AG109*LT_SF1617</f>
        <v>29527228.798757251</v>
      </c>
      <c r="AI109" s="10">
        <f t="shared" si="195"/>
        <v>13601083.635716291</v>
      </c>
      <c r="AJ109" s="10">
        <f>AH109-X109-R109</f>
        <v>4370486.4383341987</v>
      </c>
      <c r="AK109" s="9"/>
      <c r="AL109" s="9">
        <f>AJ109</f>
        <v>4370486.4383341987</v>
      </c>
      <c r="AM109" s="9"/>
      <c r="AN109" s="9"/>
      <c r="AO109" s="9"/>
    </row>
    <row r="110" spans="1:41" s="15" customFormat="1" x14ac:dyDescent="0.25">
      <c r="A110" s="12" t="s">
        <v>218</v>
      </c>
      <c r="B110" s="12" t="s">
        <v>219</v>
      </c>
      <c r="C110" s="12" t="s">
        <v>7</v>
      </c>
      <c r="D110" s="12"/>
      <c r="E110" s="12" t="s">
        <v>1441</v>
      </c>
      <c r="G110" s="13">
        <f>ADJUTFUND1516BL</f>
        <v>56316674.168297</v>
      </c>
      <c r="H110" s="13">
        <f>G110*SBRR_INC</f>
        <v>56785979.786366142</v>
      </c>
      <c r="I110" s="13"/>
      <c r="J110" s="13"/>
      <c r="K110" s="13"/>
      <c r="L110" s="13"/>
      <c r="M110" s="13"/>
      <c r="N110" s="13"/>
      <c r="O110" s="13"/>
      <c r="P110" s="13"/>
      <c r="Q110" s="14">
        <f t="shared" si="196"/>
        <v>56316674.168297</v>
      </c>
      <c r="R110" s="14">
        <f t="shared" si="197"/>
        <v>56785979.786366142</v>
      </c>
      <c r="S110" s="13"/>
      <c r="T110" s="38">
        <f>VLOOKUP(A110,[1]Sheet1!$A$6:$C$740,3,FALSE)</f>
        <v>104435712.58828799</v>
      </c>
      <c r="U110" s="38"/>
      <c r="V110" s="13"/>
      <c r="W110" s="13"/>
      <c r="X110" s="14">
        <f t="shared" ref="X110" si="324">T110/T108*W108</f>
        <v>90549110.836958155</v>
      </c>
      <c r="Z110" s="13">
        <f>ADJUTFUND1516RSG</f>
        <v>51659632.758081004</v>
      </c>
      <c r="AA110" s="13"/>
      <c r="AB110" s="13"/>
      <c r="AC110" s="13"/>
      <c r="AD110" s="13"/>
      <c r="AE110" s="14">
        <f t="shared" si="193"/>
        <v>51659632.758081004</v>
      </c>
      <c r="AF110" s="14">
        <f t="shared" si="194"/>
        <v>107976306.92637801</v>
      </c>
      <c r="AG110" s="14">
        <f>Z110+G110+X110</f>
        <v>198525417.76333618</v>
      </c>
      <c r="AH110" s="14">
        <f>AG110*UT_SF1617</f>
        <v>185879978.71329954</v>
      </c>
      <c r="AI110" s="14">
        <f t="shared" si="195"/>
        <v>95330867.876341388</v>
      </c>
      <c r="AJ110" s="14">
        <f>AH110-X110-R110</f>
        <v>38544888.089975245</v>
      </c>
      <c r="AK110" s="13">
        <f>AJ110</f>
        <v>38544888.089975245</v>
      </c>
      <c r="AL110" s="13"/>
      <c r="AM110" s="13"/>
      <c r="AN110" s="13"/>
      <c r="AO110" s="13"/>
    </row>
    <row r="111" spans="1:41" x14ac:dyDescent="0.25">
      <c r="A111" s="1" t="s">
        <v>1400</v>
      </c>
      <c r="B111" s="1" t="s">
        <v>1372</v>
      </c>
      <c r="C111" s="1"/>
      <c r="D111" s="1" t="s">
        <v>223</v>
      </c>
      <c r="E111" s="1"/>
      <c r="G111" s="5">
        <f>ADJUTFUND1516BL</f>
        <v>8426667.0436798651</v>
      </c>
      <c r="H111" s="5">
        <f>G111*SBRR_INC</f>
        <v>8496889.2690438628</v>
      </c>
      <c r="I111" s="5">
        <f>ADJLTFUND1516BL</f>
        <v>6676639.8062064163</v>
      </c>
      <c r="J111" s="5">
        <f>I111*SBRR_INC</f>
        <v>6732278.4712581364</v>
      </c>
      <c r="O111" s="5">
        <f>ADJPOLFUND1516BL</f>
        <v>30188.177622719002</v>
      </c>
      <c r="P111" s="5">
        <f>O111*SBRR_INC</f>
        <v>30439.745769574994</v>
      </c>
      <c r="Q111" s="6">
        <f t="shared" si="196"/>
        <v>15133495.027509</v>
      </c>
      <c r="R111" s="6">
        <f t="shared" si="197"/>
        <v>15259607.486071575</v>
      </c>
      <c r="T111" s="4">
        <f>SUM(T112:T114)</f>
        <v>78713662.063302994</v>
      </c>
      <c r="U111" s="4"/>
      <c r="V111" s="5">
        <f>VLOOKUP(A111,[9]CTR1516_statsrel!$A$1:$D$387,4,FALSE)</f>
        <v>5012951</v>
      </c>
      <c r="W111" s="5">
        <f t="shared" ref="W111" si="325">V111</f>
        <v>5012951</v>
      </c>
      <c r="X111" s="6">
        <f>X112+X113+X114</f>
        <v>5012951</v>
      </c>
      <c r="Z111" s="5">
        <f>ADJUTFUND1516RSG</f>
        <v>7405741.3077007458</v>
      </c>
      <c r="AA111" s="5">
        <f>ADJLTFUND1516RSG</f>
        <v>5248190.5217133453</v>
      </c>
      <c r="AD111" s="5">
        <f>ADJPOLFUND1516RSG</f>
        <v>133513.12358290906</v>
      </c>
      <c r="AE111" s="6">
        <f t="shared" si="193"/>
        <v>12787444.952997001</v>
      </c>
      <c r="AF111" s="6">
        <f t="shared" si="194"/>
        <v>27920939.980506003</v>
      </c>
      <c r="AG111" s="6">
        <f>SUM(AG112:AG114)</f>
        <v>32933890.980506003</v>
      </c>
      <c r="AH111" s="6">
        <f>SUM(AH112:AH114)</f>
        <v>30910322.482866116</v>
      </c>
      <c r="AI111" s="6">
        <f t="shared" si="195"/>
        <v>25897371.482866116</v>
      </c>
      <c r="AJ111" s="6">
        <f>SUM(AJ112:AJ114)</f>
        <v>10637763.99679454</v>
      </c>
      <c r="AK111" s="5">
        <f>AK114</f>
        <v>6255819.2035177052</v>
      </c>
      <c r="AL111" s="5">
        <f>AL113</f>
        <v>4248683.2378407819</v>
      </c>
      <c r="AO111" s="5">
        <f>AO112</f>
        <v>133261.55543605305</v>
      </c>
    </row>
    <row r="112" spans="1:41" s="34" customFormat="1" x14ac:dyDescent="0.25">
      <c r="A112" s="28" t="s">
        <v>1373</v>
      </c>
      <c r="B112" s="28" t="s">
        <v>1374</v>
      </c>
      <c r="C112" s="28" t="s">
        <v>223</v>
      </c>
      <c r="D112" s="28"/>
      <c r="E112" s="28" t="s">
        <v>1442</v>
      </c>
      <c r="G112" s="32"/>
      <c r="H112" s="32"/>
      <c r="I112" s="32"/>
      <c r="J112" s="32"/>
      <c r="K112" s="32"/>
      <c r="L112" s="32"/>
      <c r="M112" s="32"/>
      <c r="N112" s="32"/>
      <c r="O112" s="32">
        <f>ADJPOLFUND1516BL</f>
        <v>30188.177622719002</v>
      </c>
      <c r="P112" s="32">
        <f>O112*SBRR_INC</f>
        <v>30439.745769574994</v>
      </c>
      <c r="Q112" s="33">
        <f t="shared" si="196"/>
        <v>30188.177622719002</v>
      </c>
      <c r="R112" s="33">
        <f t="shared" si="197"/>
        <v>30439.745769574994</v>
      </c>
      <c r="S112" s="32"/>
      <c r="T112" s="39">
        <f>VLOOKUP(A112,[1]Sheet1!$A$6:$C$740,3,FALSE)</f>
        <v>46959495.0154</v>
      </c>
      <c r="U112" s="39"/>
      <c r="V112" s="32"/>
      <c r="W112" s="32"/>
      <c r="X112" s="33">
        <f>T112/T111*W111</f>
        <v>2990658.0551115363</v>
      </c>
      <c r="Z112" s="32"/>
      <c r="AA112" s="32"/>
      <c r="AB112" s="32"/>
      <c r="AC112" s="32"/>
      <c r="AD112" s="32">
        <f>ADJPOLFUND1516RSG</f>
        <v>133513.12358290906</v>
      </c>
      <c r="AE112" s="33">
        <f t="shared" si="193"/>
        <v>133513.12358290906</v>
      </c>
      <c r="AF112" s="33">
        <f t="shared" si="194"/>
        <v>163701.30120562806</v>
      </c>
      <c r="AG112" s="33">
        <f>AD112+O112+X112</f>
        <v>3154359.3563171644</v>
      </c>
      <c r="AH112" s="33">
        <f>AG112</f>
        <v>3154359.3563171644</v>
      </c>
      <c r="AI112" s="33">
        <f t="shared" si="195"/>
        <v>163701.30120562809</v>
      </c>
      <c r="AJ112" s="33">
        <f>O112+AD112-P112</f>
        <v>133261.55543605305</v>
      </c>
      <c r="AK112" s="32"/>
      <c r="AL112" s="32"/>
      <c r="AM112" s="32"/>
      <c r="AN112" s="32"/>
      <c r="AO112" s="32">
        <f>AJ112</f>
        <v>133261.55543605305</v>
      </c>
    </row>
    <row r="113" spans="1:41" s="11" customFormat="1" x14ac:dyDescent="0.25">
      <c r="A113" s="8" t="s">
        <v>221</v>
      </c>
      <c r="B113" s="8" t="s">
        <v>222</v>
      </c>
      <c r="C113" s="8" t="s">
        <v>223</v>
      </c>
      <c r="D113" s="8"/>
      <c r="E113" s="8" t="s">
        <v>1440</v>
      </c>
      <c r="G113" s="9"/>
      <c r="H113" s="9"/>
      <c r="I113" s="9">
        <f>ADJLTFUND1516BL</f>
        <v>6676639.8062064163</v>
      </c>
      <c r="J113" s="9">
        <f>I113*SBRR_INC</f>
        <v>6732278.4712581364</v>
      </c>
      <c r="K113" s="9"/>
      <c r="L113" s="9"/>
      <c r="M113" s="9"/>
      <c r="N113" s="9"/>
      <c r="O113" s="9"/>
      <c r="P113" s="9"/>
      <c r="Q113" s="10">
        <f t="shared" si="196"/>
        <v>6676639.8062064163</v>
      </c>
      <c r="R113" s="10">
        <f t="shared" si="197"/>
        <v>6732278.4712581364</v>
      </c>
      <c r="S113" s="9"/>
      <c r="T113" s="37">
        <f>VLOOKUP(A113,[1]Sheet1!$A$6:$C$740,3,FALSE)</f>
        <v>14196141.468139</v>
      </c>
      <c r="U113" s="37"/>
      <c r="V113" s="9"/>
      <c r="W113" s="9"/>
      <c r="X113" s="10">
        <f>T113/T111*W111</f>
        <v>904094.15218945092</v>
      </c>
      <c r="Z113" s="9"/>
      <c r="AA113" s="9">
        <f>ADJLTFUND1516RSG</f>
        <v>5248190.5217133453</v>
      </c>
      <c r="AB113" s="9"/>
      <c r="AC113" s="9"/>
      <c r="AD113" s="9"/>
      <c r="AE113" s="10">
        <f t="shared" si="193"/>
        <v>5248190.5217133453</v>
      </c>
      <c r="AF113" s="10">
        <f t="shared" si="194"/>
        <v>11924830.327919763</v>
      </c>
      <c r="AG113" s="10">
        <f>AA113+I113+X113</f>
        <v>12828924.480109213</v>
      </c>
      <c r="AH113" s="10">
        <f>AG113*LT_SF1617</f>
        <v>11885055.861288369</v>
      </c>
      <c r="AI113" s="10">
        <f t="shared" si="195"/>
        <v>10980961.709098918</v>
      </c>
      <c r="AJ113" s="10">
        <f>AH113-X113-R113</f>
        <v>4248683.2378407819</v>
      </c>
      <c r="AK113" s="9"/>
      <c r="AL113" s="9">
        <f>AJ113</f>
        <v>4248683.2378407819</v>
      </c>
      <c r="AM113" s="9"/>
      <c r="AN113" s="9"/>
      <c r="AO113" s="9"/>
    </row>
    <row r="114" spans="1:41" s="15" customFormat="1" x14ac:dyDescent="0.25">
      <c r="A114" s="12" t="s">
        <v>224</v>
      </c>
      <c r="B114" s="12" t="s">
        <v>225</v>
      </c>
      <c r="C114" s="12" t="s">
        <v>223</v>
      </c>
      <c r="D114" s="12"/>
      <c r="E114" s="12" t="s">
        <v>1441</v>
      </c>
      <c r="G114" s="13">
        <f>ADJUTFUND1516BL</f>
        <v>8426667.0436798651</v>
      </c>
      <c r="H114" s="13">
        <f>G114*SBRR_INC</f>
        <v>8496889.2690438628</v>
      </c>
      <c r="I114" s="13"/>
      <c r="J114" s="13"/>
      <c r="K114" s="13"/>
      <c r="L114" s="13"/>
      <c r="M114" s="13"/>
      <c r="N114" s="13"/>
      <c r="O114" s="13"/>
      <c r="P114" s="13"/>
      <c r="Q114" s="14">
        <f t="shared" si="196"/>
        <v>8426667.0436798651</v>
      </c>
      <c r="R114" s="14">
        <f t="shared" si="197"/>
        <v>8496889.2690438628</v>
      </c>
      <c r="S114" s="13"/>
      <c r="T114" s="38">
        <f>VLOOKUP(A114,[1]Sheet1!$A$6:$C$740,3,FALSE)</f>
        <v>17558025.579764001</v>
      </c>
      <c r="U114" s="38"/>
      <c r="V114" s="13"/>
      <c r="W114" s="13"/>
      <c r="X114" s="14">
        <f>T114/T111*W111</f>
        <v>1118198.7926990131</v>
      </c>
      <c r="Z114" s="13">
        <f>ADJUTFUND1516RSG</f>
        <v>7405741.3077007458</v>
      </c>
      <c r="AA114" s="13"/>
      <c r="AB114" s="13"/>
      <c r="AC114" s="13"/>
      <c r="AD114" s="13"/>
      <c r="AE114" s="14">
        <f t="shared" si="193"/>
        <v>7405741.3077007467</v>
      </c>
      <c r="AF114" s="14">
        <f t="shared" si="194"/>
        <v>15832408.351380613</v>
      </c>
      <c r="AG114" s="14">
        <f>Z114+G114+X114</f>
        <v>16950607.144079626</v>
      </c>
      <c r="AH114" s="14">
        <f>AG114*UT_SF1617</f>
        <v>15870907.265260581</v>
      </c>
      <c r="AI114" s="14">
        <f t="shared" si="195"/>
        <v>14752708.472561568</v>
      </c>
      <c r="AJ114" s="14">
        <f>AH114-X114-R114</f>
        <v>6255819.2035177052</v>
      </c>
      <c r="AK114" s="13">
        <f>AJ114</f>
        <v>6255819.2035177052</v>
      </c>
      <c r="AL114" s="13"/>
      <c r="AM114" s="13"/>
      <c r="AN114" s="13"/>
      <c r="AO114" s="13"/>
    </row>
    <row r="115" spans="1:41" x14ac:dyDescent="0.25">
      <c r="A115" s="1" t="s">
        <v>226</v>
      </c>
      <c r="B115" s="1" t="s">
        <v>227</v>
      </c>
      <c r="C115" s="1"/>
      <c r="D115" s="1" t="s">
        <v>223</v>
      </c>
      <c r="E115" s="1"/>
      <c r="G115" s="5">
        <f>ADJUTFUND1516BL</f>
        <v>56789079.152286991</v>
      </c>
      <c r="H115" s="5">
        <f>G115*SBRR_INC</f>
        <v>57262321.478556044</v>
      </c>
      <c r="I115" s="5">
        <f>ADJLTFUND1516BL</f>
        <v>26245964.848789997</v>
      </c>
      <c r="J115" s="5">
        <f>I115*SBRR_INC</f>
        <v>26464681.222529914</v>
      </c>
      <c r="Q115" s="6">
        <f t="shared" si="196"/>
        <v>83035044.001076996</v>
      </c>
      <c r="R115" s="6">
        <f t="shared" si="197"/>
        <v>83727002.701085955</v>
      </c>
      <c r="T115" s="4">
        <f>VLOOKUP(A115,[1]Sheet1!$A$6:$C$740,3,FALSE)</f>
        <v>132750657.09678499</v>
      </c>
      <c r="U115" s="4"/>
      <c r="V115" s="5">
        <f>VLOOKUP(A115,[9]CTR1516_statsrel!$A$1:$D$387,4,FALSE)</f>
        <v>88755588</v>
      </c>
      <c r="W115" s="5">
        <f t="shared" ref="W115" si="326">V115</f>
        <v>88755588</v>
      </c>
      <c r="X115" s="6">
        <f t="shared" ref="X115:X178" si="327">X116+X117</f>
        <v>88755588</v>
      </c>
      <c r="Z115" s="5">
        <f>ADJUTFUND1516RSG</f>
        <v>51265457.368230999</v>
      </c>
      <c r="AA115" s="5">
        <f>ADJLTFUND1516RSG</f>
        <v>20506752.813074999</v>
      </c>
      <c r="AE115" s="6">
        <f t="shared" si="193"/>
        <v>71772210.18130599</v>
      </c>
      <c r="AF115" s="6">
        <f t="shared" si="194"/>
        <v>154807254.182383</v>
      </c>
      <c r="AG115" s="6">
        <f t="shared" ref="AG115:AG178" si="328">AG116+AG117</f>
        <v>243562842.182383</v>
      </c>
      <c r="AH115" s="6">
        <f t="shared" ref="AH115" si="329">AH116+AH117</f>
        <v>227296104.49422795</v>
      </c>
      <c r="AI115" s="6">
        <f t="shared" si="195"/>
        <v>138540516.49422795</v>
      </c>
      <c r="AJ115" s="6">
        <f t="shared" ref="AJ115" si="330">SUM(AJ116:AJ117)</f>
        <v>54813513.793141991</v>
      </c>
      <c r="AK115" s="5">
        <f t="shared" ref="AK115:AK178" si="331">AK117</f>
        <v>40131453.41872669</v>
      </c>
      <c r="AL115" s="5">
        <f t="shared" ref="AL115" si="332">AL116</f>
        <v>14682060.374415297</v>
      </c>
    </row>
    <row r="116" spans="1:41" s="11" customFormat="1" x14ac:dyDescent="0.25">
      <c r="A116" s="8" t="s">
        <v>228</v>
      </c>
      <c r="B116" s="8" t="s">
        <v>229</v>
      </c>
      <c r="C116" s="8" t="s">
        <v>223</v>
      </c>
      <c r="D116" s="8"/>
      <c r="E116" s="8" t="s">
        <v>1440</v>
      </c>
      <c r="G116" s="9"/>
      <c r="H116" s="9"/>
      <c r="I116" s="9">
        <f>ADJLTFUND1516BL</f>
        <v>26245964.848789997</v>
      </c>
      <c r="J116" s="9">
        <f>I116*SBRR_INC</f>
        <v>26464681.222529914</v>
      </c>
      <c r="K116" s="9"/>
      <c r="L116" s="9"/>
      <c r="M116" s="9"/>
      <c r="N116" s="9"/>
      <c r="O116" s="9"/>
      <c r="P116" s="9"/>
      <c r="Q116" s="10">
        <f t="shared" si="196"/>
        <v>26245964.848789997</v>
      </c>
      <c r="R116" s="10">
        <f t="shared" si="197"/>
        <v>26464681.222529914</v>
      </c>
      <c r="S116" s="9"/>
      <c r="T116" s="37">
        <f>VLOOKUP(A116,[1]Sheet1!$A$6:$C$740,3,FALSE)</f>
        <v>44037374.639905997</v>
      </c>
      <c r="U116" s="37"/>
      <c r="V116" s="9"/>
      <c r="W116" s="9"/>
      <c r="X116" s="10">
        <f t="shared" ref="X116:X179" si="333">T116/T115*W115</f>
        <v>29442890.646420792</v>
      </c>
      <c r="Z116" s="9"/>
      <c r="AA116" s="9">
        <f>ADJLTFUND1516RSG</f>
        <v>20506752.813074999</v>
      </c>
      <c r="AB116" s="9"/>
      <c r="AC116" s="9"/>
      <c r="AD116" s="9"/>
      <c r="AE116" s="10">
        <f t="shared" si="193"/>
        <v>20506752.813074999</v>
      </c>
      <c r="AF116" s="10">
        <f t="shared" si="194"/>
        <v>46752717.661864996</v>
      </c>
      <c r="AG116" s="10">
        <f>AA116+I116+X116</f>
        <v>76195608.308285788</v>
      </c>
      <c r="AH116" s="10">
        <f>AG116*LT_SF1617</f>
        <v>70589632.243366003</v>
      </c>
      <c r="AI116" s="10">
        <f t="shared" si="195"/>
        <v>41146741.596945211</v>
      </c>
      <c r="AJ116" s="10">
        <f>AH116-X116-R116</f>
        <v>14682060.374415297</v>
      </c>
      <c r="AK116" s="9"/>
      <c r="AL116" s="9">
        <f>AJ116</f>
        <v>14682060.374415297</v>
      </c>
      <c r="AM116" s="9"/>
      <c r="AN116" s="9"/>
      <c r="AO116" s="9"/>
    </row>
    <row r="117" spans="1:41" s="15" customFormat="1" x14ac:dyDescent="0.25">
      <c r="A117" s="12" t="s">
        <v>230</v>
      </c>
      <c r="B117" s="12" t="s">
        <v>231</v>
      </c>
      <c r="C117" s="12" t="s">
        <v>223</v>
      </c>
      <c r="D117" s="12"/>
      <c r="E117" s="12" t="s">
        <v>1441</v>
      </c>
      <c r="G117" s="13">
        <f>ADJUTFUND1516BL</f>
        <v>56789079.152286991</v>
      </c>
      <c r="H117" s="13">
        <f>G117*SBRR_INC</f>
        <v>57262321.478556044</v>
      </c>
      <c r="I117" s="13"/>
      <c r="J117" s="13"/>
      <c r="K117" s="13"/>
      <c r="L117" s="13"/>
      <c r="M117" s="13"/>
      <c r="N117" s="13"/>
      <c r="O117" s="13"/>
      <c r="P117" s="13"/>
      <c r="Q117" s="14">
        <f t="shared" si="196"/>
        <v>56789079.152286991</v>
      </c>
      <c r="R117" s="14">
        <f t="shared" si="197"/>
        <v>57262321.478556044</v>
      </c>
      <c r="S117" s="13"/>
      <c r="T117" s="38">
        <f>VLOOKUP(A117,[1]Sheet1!$A$6:$C$740,3,FALSE)</f>
        <v>88713282.456879005</v>
      </c>
      <c r="U117" s="38"/>
      <c r="V117" s="13"/>
      <c r="W117" s="13"/>
      <c r="X117" s="14">
        <f t="shared" ref="X117:X180" si="334">T117/T115*W115</f>
        <v>59312697.353579208</v>
      </c>
      <c r="Z117" s="13">
        <f>ADJUTFUND1516RSG</f>
        <v>51265457.368230999</v>
      </c>
      <c r="AA117" s="13"/>
      <c r="AB117" s="13"/>
      <c r="AC117" s="13"/>
      <c r="AD117" s="13"/>
      <c r="AE117" s="14">
        <f t="shared" si="193"/>
        <v>51265457.368230999</v>
      </c>
      <c r="AF117" s="14">
        <f t="shared" si="194"/>
        <v>108054536.520518</v>
      </c>
      <c r="AG117" s="14">
        <f>Z117+G117+X117</f>
        <v>167367233.8740972</v>
      </c>
      <c r="AH117" s="14">
        <f>AG117*UT_SF1617</f>
        <v>156706472.25086194</v>
      </c>
      <c r="AI117" s="14">
        <f t="shared" si="195"/>
        <v>97393774.897282735</v>
      </c>
      <c r="AJ117" s="14">
        <f>AH117-X117-R117</f>
        <v>40131453.41872669</v>
      </c>
      <c r="AK117" s="13">
        <f>AJ117</f>
        <v>40131453.41872669</v>
      </c>
      <c r="AL117" s="13"/>
      <c r="AM117" s="13"/>
      <c r="AN117" s="13"/>
      <c r="AO117" s="13"/>
    </row>
    <row r="118" spans="1:41" x14ac:dyDescent="0.25">
      <c r="A118" s="1" t="s">
        <v>232</v>
      </c>
      <c r="B118" s="1" t="s">
        <v>233</v>
      </c>
      <c r="C118" s="1"/>
      <c r="D118" s="1" t="s">
        <v>223</v>
      </c>
      <c r="E118" s="1"/>
      <c r="G118" s="5">
        <f>ADJUTFUND1516BL</f>
        <v>62222080.146117002</v>
      </c>
      <c r="H118" s="5">
        <f>G118*SBRR_INC</f>
        <v>62740597.480667979</v>
      </c>
      <c r="I118" s="5">
        <f>ADJLTFUND1516BL</f>
        <v>13552125.401767999</v>
      </c>
      <c r="J118" s="5">
        <f>I118*SBRR_INC</f>
        <v>13665059.780116064</v>
      </c>
      <c r="Q118" s="6">
        <f t="shared" si="196"/>
        <v>75774205.547885001</v>
      </c>
      <c r="R118" s="6">
        <f t="shared" si="197"/>
        <v>76405657.260784045</v>
      </c>
      <c r="T118" s="4">
        <f>VLOOKUP(A118,[1]Sheet1!$A$6:$C$740,3,FALSE)</f>
        <v>153497090.99547499</v>
      </c>
      <c r="U118" s="4"/>
      <c r="V118" s="5">
        <f>VLOOKUP(A118,[9]CTR1516_statsrel!$A$1:$D$387,4,FALSE)</f>
        <v>68381050</v>
      </c>
      <c r="W118" s="5">
        <f t="shared" ref="W118" si="335">V118</f>
        <v>68381050</v>
      </c>
      <c r="X118" s="6">
        <f t="shared" si="327"/>
        <v>68381049.999999553</v>
      </c>
      <c r="Z118" s="5">
        <f>ADJUTFUND1516RSG</f>
        <v>57099058.113204584</v>
      </c>
      <c r="AA118" s="5">
        <f>ADJLTFUND1516RSG</f>
        <v>10509097.874173414</v>
      </c>
      <c r="AE118" s="6">
        <f t="shared" si="193"/>
        <v>67608155.987379</v>
      </c>
      <c r="AF118" s="6">
        <f t="shared" si="194"/>
        <v>143382361.53526402</v>
      </c>
      <c r="AG118" s="6">
        <f t="shared" si="328"/>
        <v>211763411.53526255</v>
      </c>
      <c r="AH118" s="6">
        <f t="shared" ref="AH118:AH181" si="336">AH119+AH120</f>
        <v>197908378.29379329</v>
      </c>
      <c r="AI118" s="6">
        <f t="shared" si="195"/>
        <v>129527328.29379374</v>
      </c>
      <c r="AJ118" s="6">
        <f t="shared" ref="AJ118:AJ181" si="337">SUM(AJ119:AJ120)</f>
        <v>53121671.033009693</v>
      </c>
      <c r="AK118" s="5">
        <f t="shared" si="331"/>
        <v>45454727.190082088</v>
      </c>
      <c r="AL118" s="5">
        <f t="shared" ref="AL118" si="338">AL119</f>
        <v>7666943.8429276031</v>
      </c>
    </row>
    <row r="119" spans="1:41" s="11" customFormat="1" x14ac:dyDescent="0.25">
      <c r="A119" s="8" t="s">
        <v>234</v>
      </c>
      <c r="B119" s="8" t="s">
        <v>235</v>
      </c>
      <c r="C119" s="8" t="s">
        <v>223</v>
      </c>
      <c r="D119" s="8"/>
      <c r="E119" s="8" t="s">
        <v>1440</v>
      </c>
      <c r="G119" s="9"/>
      <c r="H119" s="9"/>
      <c r="I119" s="9">
        <f>ADJLTFUND1516BL</f>
        <v>13552125.401767999</v>
      </c>
      <c r="J119" s="9">
        <f>I119*SBRR_INC</f>
        <v>13665059.780116064</v>
      </c>
      <c r="K119" s="9"/>
      <c r="L119" s="9"/>
      <c r="M119" s="9"/>
      <c r="N119" s="9"/>
      <c r="O119" s="9"/>
      <c r="P119" s="9"/>
      <c r="Q119" s="10">
        <f t="shared" si="196"/>
        <v>13552125.401767999</v>
      </c>
      <c r="R119" s="10">
        <f t="shared" si="197"/>
        <v>13665059.780116064</v>
      </c>
      <c r="S119" s="9"/>
      <c r="T119" s="37">
        <f>VLOOKUP(A119,[1]Sheet1!$A$6:$C$740,3,FALSE)</f>
        <v>29257676.219386</v>
      </c>
      <c r="U119" s="37"/>
      <c r="V119" s="9"/>
      <c r="W119" s="9"/>
      <c r="X119" s="10">
        <f t="shared" si="333"/>
        <v>13033931.831976045</v>
      </c>
      <c r="Z119" s="9"/>
      <c r="AA119" s="9">
        <f>ADJLTFUND1516RSG</f>
        <v>10509097.874173414</v>
      </c>
      <c r="AB119" s="9"/>
      <c r="AC119" s="9"/>
      <c r="AD119" s="9"/>
      <c r="AE119" s="10">
        <f t="shared" si="193"/>
        <v>10509097.874173414</v>
      </c>
      <c r="AF119" s="10">
        <f t="shared" si="194"/>
        <v>24061223.275941413</v>
      </c>
      <c r="AG119" s="10">
        <f>AA119+I119+X119</f>
        <v>37095155.107917458</v>
      </c>
      <c r="AH119" s="10">
        <f>AG119*LT_SF1617</f>
        <v>34365935.455019712</v>
      </c>
      <c r="AI119" s="10">
        <f t="shared" si="195"/>
        <v>21332003.623043668</v>
      </c>
      <c r="AJ119" s="10">
        <f>AH119-X119-R119</f>
        <v>7666943.8429276031</v>
      </c>
      <c r="AK119" s="9"/>
      <c r="AL119" s="9">
        <f>AJ119</f>
        <v>7666943.8429276031</v>
      </c>
      <c r="AM119" s="9"/>
      <c r="AN119" s="9"/>
      <c r="AO119" s="9"/>
    </row>
    <row r="120" spans="1:41" s="15" customFormat="1" x14ac:dyDescent="0.25">
      <c r="A120" s="12" t="s">
        <v>236</v>
      </c>
      <c r="B120" s="12" t="s">
        <v>237</v>
      </c>
      <c r="C120" s="12" t="s">
        <v>223</v>
      </c>
      <c r="D120" s="12"/>
      <c r="E120" s="12" t="s">
        <v>1441</v>
      </c>
      <c r="G120" s="13">
        <f>ADJUTFUND1516BL</f>
        <v>62222080.146117002</v>
      </c>
      <c r="H120" s="13">
        <f>G120*SBRR_INC</f>
        <v>62740597.480667979</v>
      </c>
      <c r="I120" s="13"/>
      <c r="J120" s="13"/>
      <c r="K120" s="13"/>
      <c r="L120" s="13"/>
      <c r="M120" s="13"/>
      <c r="N120" s="13"/>
      <c r="O120" s="13"/>
      <c r="P120" s="13"/>
      <c r="Q120" s="14">
        <f t="shared" si="196"/>
        <v>62222080.146117002</v>
      </c>
      <c r="R120" s="14">
        <f t="shared" si="197"/>
        <v>62740597.480667979</v>
      </c>
      <c r="S120" s="13"/>
      <c r="T120" s="38">
        <f>VLOOKUP(A120,[1]Sheet1!$A$6:$C$740,3,FALSE)</f>
        <v>124239414.776088</v>
      </c>
      <c r="U120" s="38"/>
      <c r="V120" s="13"/>
      <c r="W120" s="13"/>
      <c r="X120" s="14">
        <f t="shared" si="334"/>
        <v>55347118.168023512</v>
      </c>
      <c r="Z120" s="13">
        <f>ADJUTFUND1516RSG</f>
        <v>57099058.113204584</v>
      </c>
      <c r="AA120" s="13"/>
      <c r="AB120" s="13"/>
      <c r="AC120" s="13"/>
      <c r="AD120" s="13"/>
      <c r="AE120" s="14">
        <f t="shared" si="193"/>
        <v>57099058.113204576</v>
      </c>
      <c r="AF120" s="14">
        <f t="shared" si="194"/>
        <v>119321138.25932157</v>
      </c>
      <c r="AG120" s="14">
        <f>Z120+G120+X120</f>
        <v>174668256.4273451</v>
      </c>
      <c r="AH120" s="14">
        <f>AG120*UT_SF1617</f>
        <v>163542442.83877358</v>
      </c>
      <c r="AI120" s="14">
        <f t="shared" si="195"/>
        <v>108195324.67075007</v>
      </c>
      <c r="AJ120" s="14">
        <f>AH120-X120-R120</f>
        <v>45454727.190082088</v>
      </c>
      <c r="AK120" s="13">
        <f>AJ120</f>
        <v>45454727.190082088</v>
      </c>
      <c r="AL120" s="13"/>
      <c r="AM120" s="13"/>
      <c r="AN120" s="13"/>
      <c r="AO120" s="13"/>
    </row>
    <row r="121" spans="1:41" x14ac:dyDescent="0.25">
      <c r="A121" s="1" t="s">
        <v>238</v>
      </c>
      <c r="B121" s="1" t="s">
        <v>239</v>
      </c>
      <c r="C121" s="1"/>
      <c r="D121" s="1" t="s">
        <v>223</v>
      </c>
      <c r="E121" s="1"/>
      <c r="G121" s="5">
        <f>ADJUTFUND1516BL</f>
        <v>77336996.904583007</v>
      </c>
      <c r="H121" s="5">
        <f>G121*SBRR_INC</f>
        <v>77981471.87878786</v>
      </c>
      <c r="I121" s="5">
        <f>ADJLTFUND1516BL</f>
        <v>23441732.273482997</v>
      </c>
      <c r="J121" s="5">
        <f>I121*SBRR_INC</f>
        <v>23637080.042428687</v>
      </c>
      <c r="Q121" s="6">
        <f t="shared" si="196"/>
        <v>100778729.178066</v>
      </c>
      <c r="R121" s="6">
        <f t="shared" si="197"/>
        <v>101618551.92121655</v>
      </c>
      <c r="T121" s="4">
        <f>VLOOKUP(A121,[1]Sheet1!$A$6:$C$740,3,FALSE)</f>
        <v>194008608.735448</v>
      </c>
      <c r="U121" s="4"/>
      <c r="V121" s="5">
        <f>VLOOKUP(A121,[9]CTR1516_statsrel!$A$1:$D$387,4,FALSE)</f>
        <v>63797000</v>
      </c>
      <c r="W121" s="5">
        <f t="shared" ref="W121" si="339">V121</f>
        <v>63797000</v>
      </c>
      <c r="X121" s="6">
        <f t="shared" si="327"/>
        <v>63797000.000000007</v>
      </c>
      <c r="Z121" s="5">
        <f>ADJUTFUND1516RSG</f>
        <v>68527699.793675005</v>
      </c>
      <c r="AA121" s="5">
        <f>ADJLTFUND1516RSG</f>
        <v>18010214.950351007</v>
      </c>
      <c r="AE121" s="6">
        <f t="shared" si="193"/>
        <v>86537914.744025007</v>
      </c>
      <c r="AF121" s="6">
        <f t="shared" si="194"/>
        <v>187316643.92209202</v>
      </c>
      <c r="AG121" s="6">
        <f t="shared" si="328"/>
        <v>251113643.92209202</v>
      </c>
      <c r="AH121" s="6">
        <f t="shared" si="336"/>
        <v>234556009.86668774</v>
      </c>
      <c r="AI121" s="6">
        <f t="shared" si="195"/>
        <v>170759009.86668774</v>
      </c>
      <c r="AJ121" s="6">
        <f t="shared" si="337"/>
        <v>69140457.945471197</v>
      </c>
      <c r="AK121" s="5">
        <f t="shared" si="331"/>
        <v>55515723.134740815</v>
      </c>
      <c r="AL121" s="5">
        <f t="shared" ref="AL121" si="340">AL122</f>
        <v>13624734.810730383</v>
      </c>
    </row>
    <row r="122" spans="1:41" s="11" customFormat="1" x14ac:dyDescent="0.25">
      <c r="A122" s="8" t="s">
        <v>240</v>
      </c>
      <c r="B122" s="8" t="s">
        <v>241</v>
      </c>
      <c r="C122" s="8" t="s">
        <v>223</v>
      </c>
      <c r="D122" s="8"/>
      <c r="E122" s="8" t="s">
        <v>1440</v>
      </c>
      <c r="G122" s="9"/>
      <c r="H122" s="9"/>
      <c r="I122" s="9">
        <f>ADJLTFUND1516BL</f>
        <v>23441732.273482997</v>
      </c>
      <c r="J122" s="9">
        <f>I122*SBRR_INC</f>
        <v>23637080.042428687</v>
      </c>
      <c r="K122" s="9"/>
      <c r="L122" s="9"/>
      <c r="M122" s="9"/>
      <c r="N122" s="9"/>
      <c r="O122" s="9"/>
      <c r="P122" s="9"/>
      <c r="Q122" s="10">
        <f t="shared" si="196"/>
        <v>23441732.273482997</v>
      </c>
      <c r="R122" s="10">
        <f t="shared" si="197"/>
        <v>23637080.042428687</v>
      </c>
      <c r="S122" s="9"/>
      <c r="T122" s="37">
        <f>VLOOKUP(A122,[1]Sheet1!$A$6:$C$740,3,FALSE)</f>
        <v>47135118.689537004</v>
      </c>
      <c r="U122" s="37"/>
      <c r="V122" s="9"/>
      <c r="W122" s="9"/>
      <c r="X122" s="10">
        <f t="shared" si="333"/>
        <v>15499720.278582454</v>
      </c>
      <c r="Z122" s="9"/>
      <c r="AA122" s="9">
        <f>ADJLTFUND1516RSG</f>
        <v>18010214.950351007</v>
      </c>
      <c r="AB122" s="9"/>
      <c r="AC122" s="9"/>
      <c r="AD122" s="9"/>
      <c r="AE122" s="10">
        <f t="shared" si="193"/>
        <v>18010214.950351007</v>
      </c>
      <c r="AF122" s="10">
        <f t="shared" si="194"/>
        <v>41451947.223834008</v>
      </c>
      <c r="AG122" s="10">
        <f>AA122+I122+X122</f>
        <v>56951667.502416462</v>
      </c>
      <c r="AH122" s="10">
        <f>AG122*LT_SF1617</f>
        <v>52761535.131741524</v>
      </c>
      <c r="AI122" s="10">
        <f t="shared" si="195"/>
        <v>37261814.85315907</v>
      </c>
      <c r="AJ122" s="10">
        <f>AH122-X122-R122</f>
        <v>13624734.810730383</v>
      </c>
      <c r="AK122" s="9"/>
      <c r="AL122" s="9">
        <f>AJ122</f>
        <v>13624734.810730383</v>
      </c>
      <c r="AM122" s="9"/>
      <c r="AN122" s="9"/>
      <c r="AO122" s="9"/>
    </row>
    <row r="123" spans="1:41" s="15" customFormat="1" x14ac:dyDescent="0.25">
      <c r="A123" s="12" t="s">
        <v>242</v>
      </c>
      <c r="B123" s="12" t="s">
        <v>243</v>
      </c>
      <c r="C123" s="12" t="s">
        <v>223</v>
      </c>
      <c r="D123" s="12"/>
      <c r="E123" s="12" t="s">
        <v>1441</v>
      </c>
      <c r="G123" s="13">
        <f>ADJUTFUND1516BL</f>
        <v>77336996.904583007</v>
      </c>
      <c r="H123" s="13">
        <f>G123*SBRR_INC</f>
        <v>77981471.87878786</v>
      </c>
      <c r="I123" s="13"/>
      <c r="J123" s="13"/>
      <c r="K123" s="13"/>
      <c r="L123" s="13"/>
      <c r="M123" s="13"/>
      <c r="N123" s="13"/>
      <c r="O123" s="13"/>
      <c r="P123" s="13"/>
      <c r="Q123" s="14">
        <f t="shared" si="196"/>
        <v>77336996.904583007</v>
      </c>
      <c r="R123" s="14">
        <f t="shared" si="197"/>
        <v>77981471.87878786</v>
      </c>
      <c r="S123" s="13"/>
      <c r="T123" s="38">
        <f>VLOOKUP(A123,[1]Sheet1!$A$6:$C$740,3,FALSE)</f>
        <v>146873490.04591101</v>
      </c>
      <c r="U123" s="38"/>
      <c r="V123" s="13"/>
      <c r="W123" s="13"/>
      <c r="X123" s="14">
        <f t="shared" si="334"/>
        <v>48297279.721417554</v>
      </c>
      <c r="Z123" s="13">
        <f>ADJUTFUND1516RSG</f>
        <v>68527699.793675005</v>
      </c>
      <c r="AA123" s="13"/>
      <c r="AB123" s="13"/>
      <c r="AC123" s="13"/>
      <c r="AD123" s="13"/>
      <c r="AE123" s="14">
        <f t="shared" si="193"/>
        <v>68527699.793675005</v>
      </c>
      <c r="AF123" s="14">
        <f t="shared" si="194"/>
        <v>145864696.69825801</v>
      </c>
      <c r="AG123" s="14">
        <f>Z123+G123+X123</f>
        <v>194161976.41967556</v>
      </c>
      <c r="AH123" s="14">
        <f>AG123*UT_SF1617</f>
        <v>181794474.73494622</v>
      </c>
      <c r="AI123" s="14">
        <f t="shared" si="195"/>
        <v>133497195.01352867</v>
      </c>
      <c r="AJ123" s="14">
        <f>AH123-X123-R123</f>
        <v>55515723.134740815</v>
      </c>
      <c r="AK123" s="13">
        <f>AJ123</f>
        <v>55515723.134740815</v>
      </c>
      <c r="AL123" s="13"/>
      <c r="AM123" s="13"/>
      <c r="AN123" s="13"/>
      <c r="AO123" s="13"/>
    </row>
    <row r="124" spans="1:41" x14ac:dyDescent="0.25">
      <c r="A124" s="1" t="s">
        <v>244</v>
      </c>
      <c r="B124" s="1" t="s">
        <v>245</v>
      </c>
      <c r="C124" s="1"/>
      <c r="D124" s="1" t="s">
        <v>223</v>
      </c>
      <c r="E124" s="1"/>
      <c r="G124" s="5">
        <f>ADJUTFUND1516BL</f>
        <v>37552956.722395003</v>
      </c>
      <c r="H124" s="5">
        <f>G124*SBRR_INC</f>
        <v>37865898.028414957</v>
      </c>
      <c r="I124" s="5">
        <f>ADJLTFUND1516BL</f>
        <v>18588666.963260997</v>
      </c>
      <c r="J124" s="5">
        <f>I124*SBRR_INC</f>
        <v>18743572.521288171</v>
      </c>
      <c r="Q124" s="6">
        <f t="shared" si="196"/>
        <v>56141623.685655996</v>
      </c>
      <c r="R124" s="6">
        <f t="shared" si="197"/>
        <v>56609470.549703129</v>
      </c>
      <c r="T124" s="4">
        <f>VLOOKUP(A124,[1]Sheet1!$A$6:$C$740,3,FALSE)</f>
        <v>85508788.110033005</v>
      </c>
      <c r="U124" s="4"/>
      <c r="V124" s="5">
        <f>VLOOKUP(A124,[9]CTR1516_statsrel!$A$1:$D$387,4,FALSE)</f>
        <v>52390000</v>
      </c>
      <c r="W124" s="5">
        <f t="shared" ref="W124" si="341">V124</f>
        <v>52390000</v>
      </c>
      <c r="X124" s="6">
        <f t="shared" si="327"/>
        <v>52389999.999999993</v>
      </c>
      <c r="Z124" s="5">
        <f>ADJUTFUND1516RSG</f>
        <v>34774577.66071339</v>
      </c>
      <c r="AA124" s="5">
        <f>ADJLTFUND1516RSG</f>
        <v>14723851.710070608</v>
      </c>
      <c r="AE124" s="6">
        <f t="shared" si="193"/>
        <v>49498429.370783992</v>
      </c>
      <c r="AF124" s="6">
        <f t="shared" si="194"/>
        <v>105640053.05644</v>
      </c>
      <c r="AG124" s="6">
        <f t="shared" si="328"/>
        <v>158030053.05644</v>
      </c>
      <c r="AH124" s="6">
        <f t="shared" si="336"/>
        <v>147452281.54210329</v>
      </c>
      <c r="AI124" s="6">
        <f t="shared" si="195"/>
        <v>95062281.542103291</v>
      </c>
      <c r="AJ124" s="6">
        <f t="shared" si="337"/>
        <v>38452810.992400177</v>
      </c>
      <c r="AK124" s="5">
        <f t="shared" si="331"/>
        <v>27696073.688407227</v>
      </c>
      <c r="AL124" s="5">
        <f t="shared" ref="AL124" si="342">AL125</f>
        <v>10756737.303992949</v>
      </c>
    </row>
    <row r="125" spans="1:41" s="11" customFormat="1" x14ac:dyDescent="0.25">
      <c r="A125" s="8" t="s">
        <v>246</v>
      </c>
      <c r="B125" s="8" t="s">
        <v>247</v>
      </c>
      <c r="C125" s="8" t="s">
        <v>223</v>
      </c>
      <c r="D125" s="8"/>
      <c r="E125" s="8" t="s">
        <v>1440</v>
      </c>
      <c r="G125" s="9"/>
      <c r="H125" s="9"/>
      <c r="I125" s="9">
        <f>ADJLTFUND1516BL</f>
        <v>18588666.963260997</v>
      </c>
      <c r="J125" s="9">
        <f>I125*SBRR_INC</f>
        <v>18743572.521288171</v>
      </c>
      <c r="K125" s="9"/>
      <c r="L125" s="9"/>
      <c r="M125" s="9"/>
      <c r="N125" s="9"/>
      <c r="O125" s="9"/>
      <c r="P125" s="9"/>
      <c r="Q125" s="10">
        <f t="shared" si="196"/>
        <v>18588666.963260997</v>
      </c>
      <c r="R125" s="10">
        <f t="shared" si="197"/>
        <v>18743572.521288171</v>
      </c>
      <c r="S125" s="9"/>
      <c r="T125" s="37">
        <f>VLOOKUP(A125,[1]Sheet1!$A$6:$C$740,3,FALSE)</f>
        <v>30198961.084074002</v>
      </c>
      <c r="U125" s="37"/>
      <c r="V125" s="9"/>
      <c r="W125" s="9"/>
      <c r="X125" s="10">
        <f t="shared" si="333"/>
        <v>18502467.479234472</v>
      </c>
      <c r="Z125" s="9"/>
      <c r="AA125" s="9">
        <f>ADJLTFUND1516RSG</f>
        <v>14723851.710070608</v>
      </c>
      <c r="AB125" s="9"/>
      <c r="AC125" s="9"/>
      <c r="AD125" s="9"/>
      <c r="AE125" s="10">
        <f t="shared" si="193"/>
        <v>14723851.710070608</v>
      </c>
      <c r="AF125" s="10">
        <f t="shared" si="194"/>
        <v>33312518.673331603</v>
      </c>
      <c r="AG125" s="10">
        <f>AA125+I125+X125</f>
        <v>51814986.152566075</v>
      </c>
      <c r="AH125" s="10">
        <f>AG125*LT_SF1617</f>
        <v>48002777.304515593</v>
      </c>
      <c r="AI125" s="10">
        <f t="shared" si="195"/>
        <v>29500309.825281121</v>
      </c>
      <c r="AJ125" s="10">
        <f>AH125-X125-R125</f>
        <v>10756737.303992949</v>
      </c>
      <c r="AK125" s="9"/>
      <c r="AL125" s="9">
        <f>AJ125</f>
        <v>10756737.303992949</v>
      </c>
      <c r="AM125" s="9"/>
      <c r="AN125" s="9"/>
      <c r="AO125" s="9"/>
    </row>
    <row r="126" spans="1:41" s="15" customFormat="1" x14ac:dyDescent="0.25">
      <c r="A126" s="12" t="s">
        <v>248</v>
      </c>
      <c r="B126" s="12" t="s">
        <v>249</v>
      </c>
      <c r="C126" s="12" t="s">
        <v>223</v>
      </c>
      <c r="D126" s="12"/>
      <c r="E126" s="12" t="s">
        <v>1441</v>
      </c>
      <c r="G126" s="13">
        <f>ADJUTFUND1516BL</f>
        <v>37552956.722395003</v>
      </c>
      <c r="H126" s="13">
        <f>G126*SBRR_INC</f>
        <v>37865898.028414957</v>
      </c>
      <c r="I126" s="13"/>
      <c r="J126" s="13"/>
      <c r="K126" s="13"/>
      <c r="L126" s="13"/>
      <c r="M126" s="13"/>
      <c r="N126" s="13"/>
      <c r="O126" s="13"/>
      <c r="P126" s="13"/>
      <c r="Q126" s="14">
        <f t="shared" si="196"/>
        <v>37552956.722395003</v>
      </c>
      <c r="R126" s="14">
        <f t="shared" si="197"/>
        <v>37865898.028414957</v>
      </c>
      <c r="S126" s="13"/>
      <c r="T126" s="38">
        <f>VLOOKUP(A126,[1]Sheet1!$A$6:$C$740,3,FALSE)</f>
        <v>55309827.025959</v>
      </c>
      <c r="U126" s="38"/>
      <c r="V126" s="13"/>
      <c r="W126" s="13"/>
      <c r="X126" s="14">
        <f t="shared" si="334"/>
        <v>33887532.520765521</v>
      </c>
      <c r="Z126" s="13">
        <f>ADJUTFUND1516RSG</f>
        <v>34774577.66071339</v>
      </c>
      <c r="AA126" s="13"/>
      <c r="AB126" s="13"/>
      <c r="AC126" s="13"/>
      <c r="AD126" s="13"/>
      <c r="AE126" s="14">
        <f t="shared" si="193"/>
        <v>34774577.66071339</v>
      </c>
      <c r="AF126" s="14">
        <f t="shared" si="194"/>
        <v>72327534.383108392</v>
      </c>
      <c r="AG126" s="14">
        <f>Z126+G126+X126</f>
        <v>106215066.90387392</v>
      </c>
      <c r="AH126" s="14">
        <f>AG126*UT_SF1617</f>
        <v>99449504.237587705</v>
      </c>
      <c r="AI126" s="14">
        <f t="shared" si="195"/>
        <v>65561971.716822185</v>
      </c>
      <c r="AJ126" s="14">
        <f>AH126-X126-R126</f>
        <v>27696073.688407227</v>
      </c>
      <c r="AK126" s="13">
        <f>AJ126</f>
        <v>27696073.688407227</v>
      </c>
      <c r="AL126" s="13"/>
      <c r="AM126" s="13"/>
      <c r="AN126" s="13"/>
      <c r="AO126" s="13"/>
    </row>
    <row r="127" spans="1:41" x14ac:dyDescent="0.25">
      <c r="A127" s="1" t="s">
        <v>250</v>
      </c>
      <c r="B127" s="1" t="s">
        <v>251</v>
      </c>
      <c r="C127" s="1"/>
      <c r="D127" s="1" t="s">
        <v>223</v>
      </c>
      <c r="E127" s="1"/>
      <c r="G127" s="5">
        <f>ADJUTFUND1516BL</f>
        <v>57733606.902340002</v>
      </c>
      <c r="H127" s="5">
        <f>G127*SBRR_INC</f>
        <v>58214720.293192834</v>
      </c>
      <c r="I127" s="5">
        <f>ADJLTFUND1516BL</f>
        <v>19644444.968669001</v>
      </c>
      <c r="J127" s="5">
        <f>I127*SBRR_INC</f>
        <v>19808148.676741242</v>
      </c>
      <c r="Q127" s="6">
        <f t="shared" si="196"/>
        <v>77378051.871009007</v>
      </c>
      <c r="R127" s="6">
        <f t="shared" si="197"/>
        <v>78022868.969934076</v>
      </c>
      <c r="T127" s="4">
        <f>VLOOKUP(A127,[1]Sheet1!$A$6:$C$740,3,FALSE)</f>
        <v>133313847.260741</v>
      </c>
      <c r="U127" s="4"/>
      <c r="V127" s="5">
        <f>VLOOKUP(A127,[9]CTR1516_statsrel!$A$1:$D$387,4,FALSE)</f>
        <v>70634000</v>
      </c>
      <c r="W127" s="5">
        <f t="shared" ref="W127" si="343">V127</f>
        <v>70634000</v>
      </c>
      <c r="X127" s="6">
        <f t="shared" si="327"/>
        <v>70633999.999999478</v>
      </c>
      <c r="Z127" s="5">
        <f>ADJUTFUND1516RSG</f>
        <v>52724192.270666994</v>
      </c>
      <c r="AA127" s="5">
        <f>ADJLTFUND1516RSG</f>
        <v>15123260.572826</v>
      </c>
      <c r="AE127" s="6">
        <f t="shared" si="193"/>
        <v>67847452.843493</v>
      </c>
      <c r="AF127" s="6">
        <f t="shared" si="194"/>
        <v>145225504.71450198</v>
      </c>
      <c r="AG127" s="6">
        <f t="shared" si="328"/>
        <v>215859504.7145015</v>
      </c>
      <c r="AH127" s="6">
        <f t="shared" si="336"/>
        <v>201574869.15449291</v>
      </c>
      <c r="AI127" s="6">
        <f t="shared" si="195"/>
        <v>130940869.15449344</v>
      </c>
      <c r="AJ127" s="6">
        <f t="shared" si="337"/>
        <v>52918000.184559345</v>
      </c>
      <c r="AK127" s="5">
        <f t="shared" si="331"/>
        <v>41944304.99342005</v>
      </c>
      <c r="AL127" s="5">
        <f t="shared" ref="AL127" si="344">AL128</f>
        <v>10973695.191139292</v>
      </c>
    </row>
    <row r="128" spans="1:41" s="11" customFormat="1" x14ac:dyDescent="0.25">
      <c r="A128" s="8" t="s">
        <v>252</v>
      </c>
      <c r="B128" s="8" t="s">
        <v>253</v>
      </c>
      <c r="C128" s="8" t="s">
        <v>223</v>
      </c>
      <c r="D128" s="8"/>
      <c r="E128" s="8" t="s">
        <v>1440</v>
      </c>
      <c r="G128" s="9"/>
      <c r="H128" s="9"/>
      <c r="I128" s="9">
        <f>ADJLTFUND1516BL</f>
        <v>19644444.968669001</v>
      </c>
      <c r="J128" s="9">
        <f>I128*SBRR_INC</f>
        <v>19808148.676741242</v>
      </c>
      <c r="K128" s="9"/>
      <c r="L128" s="9"/>
      <c r="M128" s="9"/>
      <c r="N128" s="9"/>
      <c r="O128" s="9"/>
      <c r="P128" s="9"/>
      <c r="Q128" s="10">
        <f t="shared" si="196"/>
        <v>19644444.968669001</v>
      </c>
      <c r="R128" s="10">
        <f t="shared" si="197"/>
        <v>19808148.676741242</v>
      </c>
      <c r="S128" s="9"/>
      <c r="T128" s="37">
        <f>VLOOKUP(A128,[1]Sheet1!$A$6:$C$740,3,FALSE)</f>
        <v>36629589.413914002</v>
      </c>
      <c r="U128" s="37"/>
      <c r="V128" s="9"/>
      <c r="W128" s="9"/>
      <c r="X128" s="10">
        <f t="shared" si="333"/>
        <v>19407544.466120306</v>
      </c>
      <c r="Z128" s="9"/>
      <c r="AA128" s="9">
        <f>ADJLTFUND1516RSG</f>
        <v>15123260.572826</v>
      </c>
      <c r="AB128" s="9"/>
      <c r="AC128" s="9"/>
      <c r="AD128" s="9"/>
      <c r="AE128" s="10">
        <f t="shared" si="193"/>
        <v>15123260.572826</v>
      </c>
      <c r="AF128" s="10">
        <f t="shared" si="194"/>
        <v>34767705.541495003</v>
      </c>
      <c r="AG128" s="10">
        <f>AA128+I128+X128</f>
        <v>54175250.007615313</v>
      </c>
      <c r="AH128" s="10">
        <f>AG128*LT_SF1617</f>
        <v>50189388.334000841</v>
      </c>
      <c r="AI128" s="10">
        <f t="shared" si="195"/>
        <v>30781843.867880534</v>
      </c>
      <c r="AJ128" s="10">
        <f>AH128-X128-R128</f>
        <v>10973695.191139292</v>
      </c>
      <c r="AK128" s="9"/>
      <c r="AL128" s="9">
        <f>AJ128</f>
        <v>10973695.191139292</v>
      </c>
      <c r="AM128" s="9"/>
      <c r="AN128" s="9"/>
      <c r="AO128" s="9"/>
    </row>
    <row r="129" spans="1:41" s="15" customFormat="1" x14ac:dyDescent="0.25">
      <c r="A129" s="12" t="s">
        <v>254</v>
      </c>
      <c r="B129" s="12" t="s">
        <v>255</v>
      </c>
      <c r="C129" s="12" t="s">
        <v>223</v>
      </c>
      <c r="D129" s="12"/>
      <c r="E129" s="12" t="s">
        <v>1441</v>
      </c>
      <c r="G129" s="13">
        <f>ADJUTFUND1516BL</f>
        <v>57733606.902340002</v>
      </c>
      <c r="H129" s="13">
        <f>G129*SBRR_INC</f>
        <v>58214720.293192834</v>
      </c>
      <c r="I129" s="13"/>
      <c r="J129" s="13"/>
      <c r="K129" s="13"/>
      <c r="L129" s="13"/>
      <c r="M129" s="13"/>
      <c r="N129" s="13"/>
      <c r="O129" s="13"/>
      <c r="P129" s="13"/>
      <c r="Q129" s="14">
        <f t="shared" si="196"/>
        <v>57733606.902340002</v>
      </c>
      <c r="R129" s="14">
        <f t="shared" si="197"/>
        <v>58214720.293192834</v>
      </c>
      <c r="S129" s="13"/>
      <c r="T129" s="38">
        <f>VLOOKUP(A129,[1]Sheet1!$A$6:$C$740,3,FALSE)</f>
        <v>96684257.846826002</v>
      </c>
      <c r="U129" s="38"/>
      <c r="V129" s="13"/>
      <c r="W129" s="13"/>
      <c r="X129" s="14">
        <f t="shared" si="334"/>
        <v>51226455.533879176</v>
      </c>
      <c r="Z129" s="13">
        <f>ADJUTFUND1516RSG</f>
        <v>52724192.270666994</v>
      </c>
      <c r="AA129" s="13"/>
      <c r="AB129" s="13"/>
      <c r="AC129" s="13"/>
      <c r="AD129" s="13"/>
      <c r="AE129" s="14">
        <f t="shared" si="193"/>
        <v>52724192.270666994</v>
      </c>
      <c r="AF129" s="14">
        <f t="shared" si="194"/>
        <v>110457799.173007</v>
      </c>
      <c r="AG129" s="14">
        <f>Z129+G129+X129</f>
        <v>161684254.70688617</v>
      </c>
      <c r="AH129" s="14">
        <f>AG129*UT_SF1617</f>
        <v>151385480.82049206</v>
      </c>
      <c r="AI129" s="14">
        <f t="shared" si="195"/>
        <v>100159025.28661288</v>
      </c>
      <c r="AJ129" s="14">
        <f>AH129-X129-R129</f>
        <v>41944304.99342005</v>
      </c>
      <c r="AK129" s="13">
        <f>AJ129</f>
        <v>41944304.99342005</v>
      </c>
      <c r="AL129" s="13"/>
      <c r="AM129" s="13"/>
      <c r="AN129" s="13"/>
      <c r="AO129" s="13"/>
    </row>
    <row r="130" spans="1:41" x14ac:dyDescent="0.25">
      <c r="A130" s="1" t="s">
        <v>256</v>
      </c>
      <c r="B130" s="1" t="s">
        <v>257</v>
      </c>
      <c r="C130" s="1"/>
      <c r="D130" s="1" t="s">
        <v>223</v>
      </c>
      <c r="E130" s="1"/>
      <c r="G130" s="5">
        <f>ADJUTFUND1516BL</f>
        <v>26622893.837845996</v>
      </c>
      <c r="H130" s="5">
        <f>G130*SBRR_INC</f>
        <v>26844751.286494713</v>
      </c>
      <c r="I130" s="5">
        <f>ADJLTFUND1516BL</f>
        <v>21235544.982242003</v>
      </c>
      <c r="J130" s="5">
        <f>I130*SBRR_INC</f>
        <v>21412507.85709402</v>
      </c>
      <c r="Q130" s="6">
        <f t="shared" si="196"/>
        <v>47858438.820087999</v>
      </c>
      <c r="R130" s="6">
        <f t="shared" si="197"/>
        <v>48257259.143588737</v>
      </c>
      <c r="T130" s="4">
        <f>VLOOKUP(A130,[1]Sheet1!$A$6:$C$740,3,FALSE)</f>
        <v>61586522.997945003</v>
      </c>
      <c r="U130" s="4"/>
      <c r="V130" s="5">
        <f>VLOOKUP(A130,[9]CTR1516_statsrel!$A$1:$D$387,4,FALSE)</f>
        <v>72606207</v>
      </c>
      <c r="W130" s="5">
        <f t="shared" ref="W130" si="345">V130</f>
        <v>72606207</v>
      </c>
      <c r="X130" s="6">
        <f t="shared" si="327"/>
        <v>72606207</v>
      </c>
      <c r="Z130" s="5">
        <f>ADJUTFUND1516RSG</f>
        <v>25694925.645546377</v>
      </c>
      <c r="AA130" s="5">
        <f>ADJLTFUND1516RSG</f>
        <v>17395538.127636626</v>
      </c>
      <c r="AE130" s="6">
        <f t="shared" si="193"/>
        <v>43090463.773184001</v>
      </c>
      <c r="AF130" s="6">
        <f t="shared" si="194"/>
        <v>90948902.593272999</v>
      </c>
      <c r="AG130" s="6">
        <f t="shared" si="328"/>
        <v>163555109.59327102</v>
      </c>
      <c r="AH130" s="6">
        <f t="shared" si="336"/>
        <v>152411492.36518818</v>
      </c>
      <c r="AI130" s="6">
        <f t="shared" si="195"/>
        <v>79805285.365188181</v>
      </c>
      <c r="AJ130" s="6">
        <f t="shared" si="337"/>
        <v>31548026.221599448</v>
      </c>
      <c r="AK130" s="5">
        <f t="shared" si="331"/>
        <v>19735178.168853108</v>
      </c>
      <c r="AL130" s="5">
        <f t="shared" ref="AL130" si="346">AL131</f>
        <v>11812848.052746341</v>
      </c>
    </row>
    <row r="131" spans="1:41" s="11" customFormat="1" x14ac:dyDescent="0.25">
      <c r="A131" s="8" t="s">
        <v>258</v>
      </c>
      <c r="B131" s="8" t="s">
        <v>259</v>
      </c>
      <c r="C131" s="8" t="s">
        <v>223</v>
      </c>
      <c r="D131" s="8"/>
      <c r="E131" s="8" t="s">
        <v>1440</v>
      </c>
      <c r="G131" s="9"/>
      <c r="H131" s="9"/>
      <c r="I131" s="9">
        <f>ADJLTFUND1516BL</f>
        <v>21235544.982242003</v>
      </c>
      <c r="J131" s="9">
        <f>I131*SBRR_INC</f>
        <v>21412507.85709402</v>
      </c>
      <c r="K131" s="9"/>
      <c r="L131" s="9"/>
      <c r="M131" s="9"/>
      <c r="N131" s="9"/>
      <c r="O131" s="9"/>
      <c r="P131" s="9"/>
      <c r="Q131" s="10">
        <f t="shared" si="196"/>
        <v>21235544.982242003</v>
      </c>
      <c r="R131" s="10">
        <f t="shared" si="197"/>
        <v>21412507.85709402</v>
      </c>
      <c r="S131" s="9"/>
      <c r="T131" s="37">
        <f>VLOOKUP(A131,[1]Sheet1!$A$6:$C$740,3,FALSE)</f>
        <v>29554569.217966001</v>
      </c>
      <c r="U131" s="37"/>
      <c r="V131" s="9"/>
      <c r="W131" s="9"/>
      <c r="X131" s="10">
        <f t="shared" si="333"/>
        <v>34842771.859471098</v>
      </c>
      <c r="Z131" s="9"/>
      <c r="AA131" s="9">
        <f>ADJLTFUND1516RSG</f>
        <v>17395538.127636626</v>
      </c>
      <c r="AB131" s="9"/>
      <c r="AC131" s="9"/>
      <c r="AD131" s="9"/>
      <c r="AE131" s="10">
        <f t="shared" ref="AE131:AE194" si="347">ADJ1516RSG</f>
        <v>17395538.127636626</v>
      </c>
      <c r="AF131" s="10">
        <f t="shared" ref="AF131:AF194" si="348">ADJSFAPY</f>
        <v>38631083.109878629</v>
      </c>
      <c r="AG131" s="10">
        <f>AA131+I131+X131</f>
        <v>73473854.969349727</v>
      </c>
      <c r="AH131" s="10">
        <f>AG131*LT_SF1617</f>
        <v>68068127.769311458</v>
      </c>
      <c r="AI131" s="10">
        <f t="shared" ref="AI131:AI194" si="349">AH131-X131</f>
        <v>33225355.90984036</v>
      </c>
      <c r="AJ131" s="10">
        <f>AH131-X131-R131</f>
        <v>11812848.052746341</v>
      </c>
      <c r="AK131" s="9"/>
      <c r="AL131" s="9">
        <f>AJ131</f>
        <v>11812848.052746341</v>
      </c>
      <c r="AM131" s="9"/>
      <c r="AN131" s="9"/>
      <c r="AO131" s="9"/>
    </row>
    <row r="132" spans="1:41" s="15" customFormat="1" x14ac:dyDescent="0.25">
      <c r="A132" s="12" t="s">
        <v>260</v>
      </c>
      <c r="B132" s="12" t="s">
        <v>261</v>
      </c>
      <c r="C132" s="12" t="s">
        <v>223</v>
      </c>
      <c r="D132" s="12"/>
      <c r="E132" s="12" t="s">
        <v>1441</v>
      </c>
      <c r="G132" s="13">
        <f>ADJUTFUND1516BL</f>
        <v>26622893.837845996</v>
      </c>
      <c r="H132" s="13">
        <f>G132*SBRR_INC</f>
        <v>26844751.286494713</v>
      </c>
      <c r="I132" s="13"/>
      <c r="J132" s="13"/>
      <c r="K132" s="13"/>
      <c r="L132" s="13"/>
      <c r="M132" s="13"/>
      <c r="N132" s="13"/>
      <c r="O132" s="13"/>
      <c r="P132" s="13"/>
      <c r="Q132" s="14">
        <f t="shared" ref="Q132:Q195" si="350">G132+I132+K132+M132+O132</f>
        <v>26622893.837845996</v>
      </c>
      <c r="R132" s="14">
        <f t="shared" ref="R132:R195" si="351">H132+J132+L132+N132+P132</f>
        <v>26844751.286494713</v>
      </c>
      <c r="S132" s="13"/>
      <c r="T132" s="38">
        <f>VLOOKUP(A132,[1]Sheet1!$A$6:$C$740,3,FALSE)</f>
        <v>32031953.779979002</v>
      </c>
      <c r="U132" s="38"/>
      <c r="V132" s="13"/>
      <c r="W132" s="13"/>
      <c r="X132" s="14">
        <f t="shared" si="334"/>
        <v>37763435.140528902</v>
      </c>
      <c r="Z132" s="13">
        <f>ADJUTFUND1516RSG</f>
        <v>25694925.645546377</v>
      </c>
      <c r="AA132" s="13"/>
      <c r="AB132" s="13"/>
      <c r="AC132" s="13"/>
      <c r="AD132" s="13"/>
      <c r="AE132" s="14">
        <f t="shared" si="347"/>
        <v>25694925.645546377</v>
      </c>
      <c r="AF132" s="14">
        <f t="shared" si="348"/>
        <v>52317819.483392373</v>
      </c>
      <c r="AG132" s="14">
        <f>Z132+G132+X132</f>
        <v>90081254.623921275</v>
      </c>
      <c r="AH132" s="14">
        <f>AG132*UT_SF1617</f>
        <v>84343364.595876724</v>
      </c>
      <c r="AI132" s="14">
        <f t="shared" si="349"/>
        <v>46579929.455347821</v>
      </c>
      <c r="AJ132" s="14">
        <f>AH132-X132-R132</f>
        <v>19735178.168853108</v>
      </c>
      <c r="AK132" s="13">
        <f>AJ132</f>
        <v>19735178.168853108</v>
      </c>
      <c r="AL132" s="13"/>
      <c r="AM132" s="13"/>
      <c r="AN132" s="13"/>
      <c r="AO132" s="13"/>
    </row>
    <row r="133" spans="1:41" x14ac:dyDescent="0.25">
      <c r="A133" s="1" t="s">
        <v>262</v>
      </c>
      <c r="B133" s="1" t="s">
        <v>263</v>
      </c>
      <c r="C133" s="1"/>
      <c r="D133" s="1" t="s">
        <v>223</v>
      </c>
      <c r="E133" s="1"/>
      <c r="G133" s="5">
        <f>ADJUTFUND1516BL</f>
        <v>76915328.978496</v>
      </c>
      <c r="H133" s="5">
        <f>G133*SBRR_INC</f>
        <v>77556290.053316802</v>
      </c>
      <c r="I133" s="5">
        <f>ADJLTFUND1516BL</f>
        <v>24309567.532263</v>
      </c>
      <c r="J133" s="5">
        <f>I133*SBRR_INC</f>
        <v>24512147.261698525</v>
      </c>
      <c r="Q133" s="6">
        <f t="shared" si="350"/>
        <v>101224896.510759</v>
      </c>
      <c r="R133" s="6">
        <f t="shared" si="351"/>
        <v>102068437.31501533</v>
      </c>
      <c r="T133" s="4">
        <f>VLOOKUP(A133,[1]Sheet1!$A$6:$C$740,3,FALSE)</f>
        <v>181057547.69726899</v>
      </c>
      <c r="U133" s="4"/>
      <c r="V133" s="5">
        <f>VLOOKUP(A133,[9]CTR1516_statsrel!$A$1:$D$387,4,FALSE)</f>
        <v>92274986</v>
      </c>
      <c r="W133" s="5">
        <f t="shared" ref="W133" si="352">V133</f>
        <v>92274986</v>
      </c>
      <c r="X133" s="6">
        <f t="shared" si="327"/>
        <v>92274986.000000015</v>
      </c>
      <c r="Z133" s="5">
        <f>ADJUTFUND1516RSG</f>
        <v>69769454.22215201</v>
      </c>
      <c r="AA133" s="5">
        <f>ADJLTFUND1516RSG</f>
        <v>19060443.299068</v>
      </c>
      <c r="AE133" s="6">
        <f t="shared" si="347"/>
        <v>88829897.521221012</v>
      </c>
      <c r="AF133" s="6">
        <f t="shared" si="348"/>
        <v>190054794.03198001</v>
      </c>
      <c r="AG133" s="6">
        <f t="shared" si="328"/>
        <v>282329780.03197902</v>
      </c>
      <c r="AH133" s="6">
        <f t="shared" si="336"/>
        <v>263687994.84142861</v>
      </c>
      <c r="AI133" s="6">
        <f t="shared" si="349"/>
        <v>171413008.84142858</v>
      </c>
      <c r="AJ133" s="6">
        <f t="shared" si="337"/>
        <v>69344571.526413277</v>
      </c>
      <c r="AK133" s="5">
        <f t="shared" si="331"/>
        <v>55390345.120638683</v>
      </c>
      <c r="AL133" s="5">
        <f t="shared" ref="AL133" si="353">AL134</f>
        <v>13954226.40577459</v>
      </c>
    </row>
    <row r="134" spans="1:41" s="11" customFormat="1" x14ac:dyDescent="0.25">
      <c r="A134" s="8" t="s">
        <v>264</v>
      </c>
      <c r="B134" s="8" t="s">
        <v>265</v>
      </c>
      <c r="C134" s="8" t="s">
        <v>223</v>
      </c>
      <c r="D134" s="8"/>
      <c r="E134" s="8" t="s">
        <v>1440</v>
      </c>
      <c r="G134" s="9"/>
      <c r="H134" s="9"/>
      <c r="I134" s="9">
        <f>ADJLTFUND1516BL</f>
        <v>24309567.532263</v>
      </c>
      <c r="J134" s="9">
        <f>I134*SBRR_INC</f>
        <v>24512147.261698525</v>
      </c>
      <c r="K134" s="9"/>
      <c r="L134" s="9"/>
      <c r="M134" s="9"/>
      <c r="N134" s="9"/>
      <c r="O134" s="9"/>
      <c r="P134" s="9"/>
      <c r="Q134" s="10">
        <f t="shared" si="350"/>
        <v>24309567.532263</v>
      </c>
      <c r="R134" s="10">
        <f t="shared" si="351"/>
        <v>24512147.261698525</v>
      </c>
      <c r="S134" s="9"/>
      <c r="T134" s="37">
        <f>VLOOKUP(A134,[1]Sheet1!$A$6:$C$740,3,FALSE)</f>
        <v>45677936.282462999</v>
      </c>
      <c r="U134" s="37"/>
      <c r="V134" s="9"/>
      <c r="W134" s="9"/>
      <c r="X134" s="10">
        <f t="shared" si="333"/>
        <v>23279509.661870569</v>
      </c>
      <c r="Z134" s="9"/>
      <c r="AA134" s="9">
        <f>ADJLTFUND1516RSG</f>
        <v>19060443.299068</v>
      </c>
      <c r="AB134" s="9"/>
      <c r="AC134" s="9"/>
      <c r="AD134" s="9"/>
      <c r="AE134" s="10">
        <f t="shared" si="347"/>
        <v>19060443.299068</v>
      </c>
      <c r="AF134" s="10">
        <f t="shared" si="348"/>
        <v>43370010.831331</v>
      </c>
      <c r="AG134" s="10">
        <f>AA134+I134+X134</f>
        <v>66649520.493201569</v>
      </c>
      <c r="AH134" s="10">
        <f>AG134*LT_SF1617</f>
        <v>61745883.329343684</v>
      </c>
      <c r="AI134" s="10">
        <f t="shared" si="349"/>
        <v>38466373.667473115</v>
      </c>
      <c r="AJ134" s="10">
        <f>AH134-X134-R134</f>
        <v>13954226.40577459</v>
      </c>
      <c r="AK134" s="9"/>
      <c r="AL134" s="9">
        <f>AJ134</f>
        <v>13954226.40577459</v>
      </c>
      <c r="AM134" s="9"/>
      <c r="AN134" s="9"/>
      <c r="AO134" s="9"/>
    </row>
    <row r="135" spans="1:41" s="15" customFormat="1" x14ac:dyDescent="0.25">
      <c r="A135" s="12" t="s">
        <v>266</v>
      </c>
      <c r="B135" s="12" t="s">
        <v>267</v>
      </c>
      <c r="C135" s="12" t="s">
        <v>223</v>
      </c>
      <c r="D135" s="12"/>
      <c r="E135" s="12" t="s">
        <v>1441</v>
      </c>
      <c r="G135" s="13">
        <f>ADJUTFUND1516BL</f>
        <v>76915328.978496</v>
      </c>
      <c r="H135" s="13">
        <f>G135*SBRR_INC</f>
        <v>77556290.053316802</v>
      </c>
      <c r="I135" s="13"/>
      <c r="J135" s="13"/>
      <c r="K135" s="13"/>
      <c r="L135" s="13"/>
      <c r="M135" s="13"/>
      <c r="N135" s="13"/>
      <c r="O135" s="13"/>
      <c r="P135" s="13"/>
      <c r="Q135" s="14">
        <f t="shared" si="350"/>
        <v>76915328.978496</v>
      </c>
      <c r="R135" s="14">
        <f t="shared" si="351"/>
        <v>77556290.053316802</v>
      </c>
      <c r="S135" s="13"/>
      <c r="T135" s="38">
        <f>VLOOKUP(A135,[1]Sheet1!$A$6:$C$740,3,FALSE)</f>
        <v>135379611.41480601</v>
      </c>
      <c r="U135" s="38"/>
      <c r="V135" s="13"/>
      <c r="W135" s="13"/>
      <c r="X135" s="14">
        <f t="shared" si="334"/>
        <v>68995476.338129446</v>
      </c>
      <c r="Z135" s="13">
        <f>ADJUTFUND1516RSG</f>
        <v>69769454.22215201</v>
      </c>
      <c r="AA135" s="13"/>
      <c r="AB135" s="13"/>
      <c r="AC135" s="13"/>
      <c r="AD135" s="13"/>
      <c r="AE135" s="14">
        <f t="shared" si="347"/>
        <v>69769454.222151995</v>
      </c>
      <c r="AF135" s="14">
        <f t="shared" si="348"/>
        <v>146684783.20064801</v>
      </c>
      <c r="AG135" s="14">
        <f>Z135+G135+X135</f>
        <v>215680259.53877747</v>
      </c>
      <c r="AH135" s="14">
        <f>AG135*UT_SF1617</f>
        <v>201942111.51208493</v>
      </c>
      <c r="AI135" s="14">
        <f t="shared" si="349"/>
        <v>132946635.17395549</v>
      </c>
      <c r="AJ135" s="14">
        <f>AH135-X135-R135</f>
        <v>55390345.120638683</v>
      </c>
      <c r="AK135" s="13">
        <f>AJ135</f>
        <v>55390345.120638683</v>
      </c>
      <c r="AL135" s="13"/>
      <c r="AM135" s="13"/>
      <c r="AN135" s="13"/>
      <c r="AO135" s="13"/>
    </row>
    <row r="136" spans="1:41" x14ac:dyDescent="0.25">
      <c r="A136" s="1" t="s">
        <v>268</v>
      </c>
      <c r="B136" s="1" t="s">
        <v>269</v>
      </c>
      <c r="C136" s="1"/>
      <c r="D136" s="1" t="s">
        <v>223</v>
      </c>
      <c r="E136" s="1"/>
      <c r="G136" s="5">
        <f>ADJUTFUND1516BL</f>
        <v>70139251.243239999</v>
      </c>
      <c r="H136" s="5">
        <f>G136*SBRR_INC</f>
        <v>70723745.003600329</v>
      </c>
      <c r="I136" s="5">
        <f>ADJLTFUND1516BL</f>
        <v>16223769.149866</v>
      </c>
      <c r="J136" s="5">
        <f>I136*SBRR_INC</f>
        <v>16358967.226114882</v>
      </c>
      <c r="Q136" s="6">
        <f t="shared" si="350"/>
        <v>86363020.393105999</v>
      </c>
      <c r="R136" s="6">
        <f t="shared" si="351"/>
        <v>87082712.229715213</v>
      </c>
      <c r="T136" s="4">
        <f>VLOOKUP(A136,[1]Sheet1!$A$6:$C$740,3,FALSE)</f>
        <v>170214711.45903799</v>
      </c>
      <c r="U136" s="4"/>
      <c r="V136" s="5">
        <f>VLOOKUP(A136,[9]CTR1516_statsrel!$A$1:$D$387,4,FALSE)</f>
        <v>80084100</v>
      </c>
      <c r="W136" s="5">
        <f t="shared" ref="W136" si="354">V136</f>
        <v>80084100</v>
      </c>
      <c r="X136" s="6">
        <f t="shared" si="327"/>
        <v>80084100.000000015</v>
      </c>
      <c r="Z136" s="5">
        <f>ADJUTFUND1516RSG</f>
        <v>63798912.436042175</v>
      </c>
      <c r="AA136" s="5">
        <f>ADJLTFUND1516RSG</f>
        <v>12428529.074740835</v>
      </c>
      <c r="AE136" s="6">
        <f t="shared" si="347"/>
        <v>76227441.510783017</v>
      </c>
      <c r="AF136" s="6">
        <f t="shared" si="348"/>
        <v>162590461.90389001</v>
      </c>
      <c r="AG136" s="6">
        <f t="shared" si="328"/>
        <v>242674561.90388903</v>
      </c>
      <c r="AH136" s="6">
        <f t="shared" si="336"/>
        <v>226774905.17750889</v>
      </c>
      <c r="AI136" s="6">
        <f t="shared" si="349"/>
        <v>146690805.17750889</v>
      </c>
      <c r="AJ136" s="6">
        <f t="shared" si="337"/>
        <v>59608092.947793655</v>
      </c>
      <c r="AK136" s="5">
        <f t="shared" si="331"/>
        <v>50607749.195930213</v>
      </c>
      <c r="AL136" s="5">
        <f t="shared" ref="AL136" si="355">AL137</f>
        <v>9000343.7518634442</v>
      </c>
    </row>
    <row r="137" spans="1:41" s="11" customFormat="1" x14ac:dyDescent="0.25">
      <c r="A137" s="8" t="s">
        <v>270</v>
      </c>
      <c r="B137" s="8" t="s">
        <v>271</v>
      </c>
      <c r="C137" s="8" t="s">
        <v>223</v>
      </c>
      <c r="D137" s="8"/>
      <c r="E137" s="8" t="s">
        <v>1440</v>
      </c>
      <c r="G137" s="9"/>
      <c r="H137" s="9"/>
      <c r="I137" s="9">
        <f>ADJLTFUND1516BL</f>
        <v>16223769.149866</v>
      </c>
      <c r="J137" s="9">
        <f>I137*SBRR_INC</f>
        <v>16358967.226114882</v>
      </c>
      <c r="K137" s="9"/>
      <c r="L137" s="9"/>
      <c r="M137" s="9"/>
      <c r="N137" s="9"/>
      <c r="O137" s="9"/>
      <c r="P137" s="9"/>
      <c r="Q137" s="10">
        <f t="shared" si="350"/>
        <v>16223769.149866</v>
      </c>
      <c r="R137" s="10">
        <f t="shared" si="351"/>
        <v>16358967.226114882</v>
      </c>
      <c r="S137" s="9"/>
      <c r="T137" s="37">
        <f>VLOOKUP(A137,[1]Sheet1!$A$6:$C$740,3,FALSE)</f>
        <v>34231435.057021998</v>
      </c>
      <c r="U137" s="37"/>
      <c r="V137" s="9"/>
      <c r="W137" s="9"/>
      <c r="X137" s="10">
        <f t="shared" si="333"/>
        <v>16105503.717930803</v>
      </c>
      <c r="Z137" s="9"/>
      <c r="AA137" s="9">
        <f>ADJLTFUND1516RSG</f>
        <v>12428529.074740835</v>
      </c>
      <c r="AB137" s="9"/>
      <c r="AC137" s="9"/>
      <c r="AD137" s="9"/>
      <c r="AE137" s="10">
        <f t="shared" si="347"/>
        <v>12428529.074740835</v>
      </c>
      <c r="AF137" s="10">
        <f t="shared" si="348"/>
        <v>28652298.224606834</v>
      </c>
      <c r="AG137" s="10">
        <f>AA137+I137+X137</f>
        <v>44757801.942537636</v>
      </c>
      <c r="AH137" s="10">
        <f>AG137*LT_SF1617</f>
        <v>41464814.695909128</v>
      </c>
      <c r="AI137" s="10">
        <f t="shared" si="349"/>
        <v>25359310.977978326</v>
      </c>
      <c r="AJ137" s="10">
        <f>AH137-X137-R137</f>
        <v>9000343.7518634442</v>
      </c>
      <c r="AK137" s="9"/>
      <c r="AL137" s="9">
        <f>AJ137</f>
        <v>9000343.7518634442</v>
      </c>
      <c r="AM137" s="9"/>
      <c r="AN137" s="9"/>
      <c r="AO137" s="9"/>
    </row>
    <row r="138" spans="1:41" s="15" customFormat="1" x14ac:dyDescent="0.25">
      <c r="A138" s="12" t="s">
        <v>272</v>
      </c>
      <c r="B138" s="12" t="s">
        <v>273</v>
      </c>
      <c r="C138" s="12" t="s">
        <v>223</v>
      </c>
      <c r="D138" s="12"/>
      <c r="E138" s="12" t="s">
        <v>1441</v>
      </c>
      <c r="G138" s="13">
        <f>ADJUTFUND1516BL</f>
        <v>70139251.243239999</v>
      </c>
      <c r="H138" s="13">
        <f>G138*SBRR_INC</f>
        <v>70723745.003600329</v>
      </c>
      <c r="I138" s="13"/>
      <c r="J138" s="13"/>
      <c r="K138" s="13"/>
      <c r="L138" s="13"/>
      <c r="M138" s="13"/>
      <c r="N138" s="13"/>
      <c r="O138" s="13"/>
      <c r="P138" s="13"/>
      <c r="Q138" s="14">
        <f t="shared" si="350"/>
        <v>70139251.243239999</v>
      </c>
      <c r="R138" s="14">
        <f t="shared" si="351"/>
        <v>70723745.003600329</v>
      </c>
      <c r="S138" s="13"/>
      <c r="T138" s="38">
        <f>VLOOKUP(A138,[1]Sheet1!$A$6:$C$740,3,FALSE)</f>
        <v>135983276.40201601</v>
      </c>
      <c r="U138" s="38"/>
      <c r="V138" s="13"/>
      <c r="W138" s="13"/>
      <c r="X138" s="14">
        <f t="shared" si="334"/>
        <v>63978596.282069206</v>
      </c>
      <c r="Z138" s="13">
        <f>ADJUTFUND1516RSG</f>
        <v>63798912.436042175</v>
      </c>
      <c r="AA138" s="13"/>
      <c r="AB138" s="13"/>
      <c r="AC138" s="13"/>
      <c r="AD138" s="13"/>
      <c r="AE138" s="14">
        <f t="shared" si="347"/>
        <v>63798912.436042167</v>
      </c>
      <c r="AF138" s="14">
        <f t="shared" si="348"/>
        <v>133938163.67928216</v>
      </c>
      <c r="AG138" s="14">
        <f>Z138+G138+X138</f>
        <v>197916759.96135139</v>
      </c>
      <c r="AH138" s="14">
        <f>AG138*UT_SF1617</f>
        <v>185310090.48159975</v>
      </c>
      <c r="AI138" s="14">
        <f t="shared" si="349"/>
        <v>121331494.19953054</v>
      </c>
      <c r="AJ138" s="14">
        <f>AH138-X138-R138</f>
        <v>50607749.195930213</v>
      </c>
      <c r="AK138" s="13">
        <f>AJ138</f>
        <v>50607749.195930213</v>
      </c>
      <c r="AL138" s="13"/>
      <c r="AM138" s="13"/>
      <c r="AN138" s="13"/>
      <c r="AO138" s="13"/>
    </row>
    <row r="139" spans="1:41" x14ac:dyDescent="0.25">
      <c r="A139" s="1" t="s">
        <v>274</v>
      </c>
      <c r="B139" s="1" t="s">
        <v>275</v>
      </c>
      <c r="C139" s="1"/>
      <c r="D139" s="1" t="s">
        <v>223</v>
      </c>
      <c r="E139" s="1"/>
      <c r="G139" s="5">
        <f>ADJUTFUND1516BL</f>
        <v>78233033.252641022</v>
      </c>
      <c r="H139" s="5">
        <f>G139*SBRR_INC</f>
        <v>78884975.196413025</v>
      </c>
      <c r="I139" s="5">
        <f>ADJLTFUND1516BL</f>
        <v>26932066.290776003</v>
      </c>
      <c r="J139" s="5">
        <f>I139*SBRR_INC</f>
        <v>27156500.17653247</v>
      </c>
      <c r="Q139" s="6">
        <f t="shared" si="350"/>
        <v>105165099.54341702</v>
      </c>
      <c r="R139" s="6">
        <f t="shared" si="351"/>
        <v>106041475.37294549</v>
      </c>
      <c r="T139" s="4">
        <f>VLOOKUP(A139,[1]Sheet1!$A$6:$C$740,3,FALSE)</f>
        <v>191648561.90288401</v>
      </c>
      <c r="U139" s="4"/>
      <c r="V139" s="5">
        <f>VLOOKUP(A139,[9]CTR1516_statsrel!$A$1:$D$387,4,FALSE)</f>
        <v>80019561</v>
      </c>
      <c r="W139" s="5">
        <f t="shared" ref="W139" si="356">V139</f>
        <v>80019561</v>
      </c>
      <c r="X139" s="6">
        <f t="shared" si="327"/>
        <v>80019561</v>
      </c>
      <c r="Z139" s="5">
        <f>ADJUTFUND1516RSG</f>
        <v>71841859.846330881</v>
      </c>
      <c r="AA139" s="5">
        <f>ADJLTFUND1516RSG</f>
        <v>20908214.42855813</v>
      </c>
      <c r="AE139" s="6">
        <f t="shared" si="347"/>
        <v>92750074.274889007</v>
      </c>
      <c r="AF139" s="6">
        <f t="shared" si="348"/>
        <v>197915173.81830698</v>
      </c>
      <c r="AG139" s="6">
        <f t="shared" si="328"/>
        <v>277934734.81830603</v>
      </c>
      <c r="AH139" s="6">
        <f t="shared" si="336"/>
        <v>259540815.18122739</v>
      </c>
      <c r="AI139" s="6">
        <f t="shared" si="349"/>
        <v>179521254.18122739</v>
      </c>
      <c r="AJ139" s="6">
        <f t="shared" si="337"/>
        <v>73479778.808281898</v>
      </c>
      <c r="AK139" s="5">
        <f t="shared" si="331"/>
        <v>57938643.113644853</v>
      </c>
      <c r="AL139" s="5">
        <f t="shared" ref="AL139" si="357">AL140</f>
        <v>15541135.694637038</v>
      </c>
    </row>
    <row r="140" spans="1:41" s="11" customFormat="1" x14ac:dyDescent="0.25">
      <c r="A140" s="8" t="s">
        <v>276</v>
      </c>
      <c r="B140" s="8" t="s">
        <v>277</v>
      </c>
      <c r="C140" s="8" t="s">
        <v>223</v>
      </c>
      <c r="D140" s="8"/>
      <c r="E140" s="8" t="s">
        <v>1440</v>
      </c>
      <c r="G140" s="9"/>
      <c r="H140" s="9"/>
      <c r="I140" s="9">
        <f>ADJLTFUND1516BL</f>
        <v>26932066.290776003</v>
      </c>
      <c r="J140" s="9">
        <f>I140*SBRR_INC</f>
        <v>27156500.17653247</v>
      </c>
      <c r="K140" s="9"/>
      <c r="L140" s="9"/>
      <c r="M140" s="9"/>
      <c r="N140" s="9"/>
      <c r="O140" s="9"/>
      <c r="P140" s="9"/>
      <c r="Q140" s="10">
        <f t="shared" si="350"/>
        <v>26932066.290776003</v>
      </c>
      <c r="R140" s="10">
        <f t="shared" si="351"/>
        <v>27156500.17653247</v>
      </c>
      <c r="S140" s="9"/>
      <c r="T140" s="37">
        <f>VLOOKUP(A140,[1]Sheet1!$A$6:$C$740,3,FALSE)</f>
        <v>52828896.883464999</v>
      </c>
      <c r="U140" s="37"/>
      <c r="V140" s="9"/>
      <c r="W140" s="9"/>
      <c r="X140" s="10">
        <f t="shared" si="333"/>
        <v>22057797.328379128</v>
      </c>
      <c r="Z140" s="9"/>
      <c r="AA140" s="9">
        <f>ADJLTFUND1516RSG</f>
        <v>20908214.42855813</v>
      </c>
      <c r="AB140" s="9"/>
      <c r="AC140" s="9"/>
      <c r="AD140" s="9"/>
      <c r="AE140" s="10">
        <f t="shared" si="347"/>
        <v>20908214.42855813</v>
      </c>
      <c r="AF140" s="10">
        <f t="shared" si="348"/>
        <v>47840280.719334133</v>
      </c>
      <c r="AG140" s="10">
        <f>AA140+I140+X140</f>
        <v>69898078.047713265</v>
      </c>
      <c r="AH140" s="10">
        <f>AG140*LT_SF1617</f>
        <v>64755433.199548639</v>
      </c>
      <c r="AI140" s="10">
        <f t="shared" si="349"/>
        <v>42697635.871169508</v>
      </c>
      <c r="AJ140" s="10">
        <f>AH140-X140-R140</f>
        <v>15541135.694637038</v>
      </c>
      <c r="AK140" s="9"/>
      <c r="AL140" s="9">
        <f>AJ140</f>
        <v>15541135.694637038</v>
      </c>
      <c r="AM140" s="9"/>
      <c r="AN140" s="9"/>
      <c r="AO140" s="9"/>
    </row>
    <row r="141" spans="1:41" s="15" customFormat="1" x14ac:dyDescent="0.25">
      <c r="A141" s="12" t="s">
        <v>278</v>
      </c>
      <c r="B141" s="12" t="s">
        <v>279</v>
      </c>
      <c r="C141" s="12" t="s">
        <v>223</v>
      </c>
      <c r="D141" s="12"/>
      <c r="E141" s="12" t="s">
        <v>1441</v>
      </c>
      <c r="G141" s="13">
        <f>ADJUTFUND1516BL</f>
        <v>78233033.252641022</v>
      </c>
      <c r="H141" s="13">
        <f>G141*SBRR_INC</f>
        <v>78884975.196413025</v>
      </c>
      <c r="I141" s="13"/>
      <c r="J141" s="13"/>
      <c r="K141" s="13"/>
      <c r="L141" s="13"/>
      <c r="M141" s="13"/>
      <c r="N141" s="13"/>
      <c r="O141" s="13"/>
      <c r="P141" s="13"/>
      <c r="Q141" s="14">
        <f t="shared" si="350"/>
        <v>78233033.252641022</v>
      </c>
      <c r="R141" s="14">
        <f t="shared" si="351"/>
        <v>78884975.196413025</v>
      </c>
      <c r="S141" s="13"/>
      <c r="T141" s="38">
        <f>VLOOKUP(A141,[1]Sheet1!$A$6:$C$740,3,FALSE)</f>
        <v>138819665.01941901</v>
      </c>
      <c r="U141" s="38"/>
      <c r="V141" s="13"/>
      <c r="W141" s="13"/>
      <c r="X141" s="14">
        <f t="shared" si="334"/>
        <v>57961763.671620876</v>
      </c>
      <c r="Z141" s="13">
        <f>ADJUTFUND1516RSG</f>
        <v>71841859.846330881</v>
      </c>
      <c r="AA141" s="13"/>
      <c r="AB141" s="13"/>
      <c r="AC141" s="13"/>
      <c r="AD141" s="13"/>
      <c r="AE141" s="14">
        <f t="shared" si="347"/>
        <v>71841859.846330866</v>
      </c>
      <c r="AF141" s="14">
        <f t="shared" si="348"/>
        <v>150074893.09897187</v>
      </c>
      <c r="AG141" s="14">
        <f>Z141+G141+X141</f>
        <v>208036656.77059278</v>
      </c>
      <c r="AH141" s="14">
        <f>AG141*UT_SF1617</f>
        <v>194785381.98167875</v>
      </c>
      <c r="AI141" s="14">
        <f t="shared" si="349"/>
        <v>136823618.31005788</v>
      </c>
      <c r="AJ141" s="14">
        <f>AH141-X141-R141</f>
        <v>57938643.113644853</v>
      </c>
      <c r="AK141" s="13">
        <f>AJ141</f>
        <v>57938643.113644853</v>
      </c>
      <c r="AL141" s="13"/>
      <c r="AM141" s="13"/>
      <c r="AN141" s="13"/>
      <c r="AO141" s="13"/>
    </row>
    <row r="142" spans="1:41" x14ac:dyDescent="0.25">
      <c r="A142" s="1" t="s">
        <v>280</v>
      </c>
      <c r="B142" s="1" t="s">
        <v>281</v>
      </c>
      <c r="C142" s="1"/>
      <c r="D142" s="1" t="s">
        <v>223</v>
      </c>
      <c r="E142" s="1"/>
      <c r="G142" s="5">
        <f>ADJUTFUND1516BL</f>
        <v>71292347.210382998</v>
      </c>
      <c r="H142" s="5">
        <f>G142*SBRR_INC</f>
        <v>71886450.10380286</v>
      </c>
      <c r="I142" s="5">
        <f>ADJLTFUND1516BL</f>
        <v>29927084.910218999</v>
      </c>
      <c r="J142" s="5">
        <f>I142*SBRR_INC</f>
        <v>30176477.284470823</v>
      </c>
      <c r="Q142" s="6">
        <f t="shared" si="350"/>
        <v>101219432.120602</v>
      </c>
      <c r="R142" s="6">
        <f t="shared" si="351"/>
        <v>102062927.38827369</v>
      </c>
      <c r="T142" s="4">
        <f>VLOOKUP(A142,[1]Sheet1!$A$6:$C$740,3,FALSE)</f>
        <v>201815736.17940399</v>
      </c>
      <c r="U142" s="4"/>
      <c r="V142" s="5">
        <f>VLOOKUP(A142,[9]CTR1516_statsrel!$A$1:$D$387,4,FALSE)</f>
        <v>69814540</v>
      </c>
      <c r="W142" s="5">
        <f t="shared" ref="W142" si="358">V142</f>
        <v>69814540</v>
      </c>
      <c r="X142" s="6">
        <f t="shared" si="327"/>
        <v>69814539.999999657</v>
      </c>
      <c r="Z142" s="5">
        <f>ADJUTFUND1516RSG</f>
        <v>63517734.686042883</v>
      </c>
      <c r="AA142" s="5">
        <f>ADJLTFUND1516RSG</f>
        <v>23141701.012197107</v>
      </c>
      <c r="AE142" s="6">
        <f t="shared" si="347"/>
        <v>86659435.698239997</v>
      </c>
      <c r="AF142" s="6">
        <f t="shared" si="348"/>
        <v>187878867.81884199</v>
      </c>
      <c r="AG142" s="6">
        <f t="shared" si="328"/>
        <v>257693407.81884164</v>
      </c>
      <c r="AH142" s="6">
        <f t="shared" si="336"/>
        <v>240542191.75079146</v>
      </c>
      <c r="AI142" s="6">
        <f t="shared" si="349"/>
        <v>170727651.75079179</v>
      </c>
      <c r="AJ142" s="6">
        <f t="shared" si="337"/>
        <v>68664724.362518102</v>
      </c>
      <c r="AK142" s="5">
        <f t="shared" si="331"/>
        <v>51262229.927006483</v>
      </c>
      <c r="AL142" s="5">
        <f t="shared" ref="AL142" si="359">AL143</f>
        <v>17402494.435511623</v>
      </c>
    </row>
    <row r="143" spans="1:41" s="11" customFormat="1" x14ac:dyDescent="0.25">
      <c r="A143" s="8" t="s">
        <v>282</v>
      </c>
      <c r="B143" s="8" t="s">
        <v>283</v>
      </c>
      <c r="C143" s="8" t="s">
        <v>223</v>
      </c>
      <c r="D143" s="8"/>
      <c r="E143" s="8" t="s">
        <v>1440</v>
      </c>
      <c r="G143" s="9"/>
      <c r="H143" s="9"/>
      <c r="I143" s="9">
        <f>ADJLTFUND1516BL</f>
        <v>29927084.910218999</v>
      </c>
      <c r="J143" s="9">
        <f>I143*SBRR_INC</f>
        <v>30176477.284470823</v>
      </c>
      <c r="K143" s="9"/>
      <c r="L143" s="9"/>
      <c r="M143" s="9"/>
      <c r="N143" s="9"/>
      <c r="O143" s="9"/>
      <c r="P143" s="9"/>
      <c r="Q143" s="10">
        <f t="shared" si="350"/>
        <v>29927084.910218999</v>
      </c>
      <c r="R143" s="10">
        <f t="shared" si="351"/>
        <v>30176477.284470823</v>
      </c>
      <c r="S143" s="9"/>
      <c r="T143" s="37">
        <f>VLOOKUP(A143,[1]Sheet1!$A$6:$C$740,3,FALSE)</f>
        <v>62289587.319655001</v>
      </c>
      <c r="U143" s="37"/>
      <c r="V143" s="9"/>
      <c r="W143" s="9"/>
      <c r="X143" s="10">
        <f t="shared" si="333"/>
        <v>21547967.308385488</v>
      </c>
      <c r="Z143" s="9"/>
      <c r="AA143" s="9">
        <f>ADJLTFUND1516RSG</f>
        <v>23141701.012197107</v>
      </c>
      <c r="AB143" s="9"/>
      <c r="AC143" s="9"/>
      <c r="AD143" s="9"/>
      <c r="AE143" s="10">
        <f t="shared" si="347"/>
        <v>23141701.012197107</v>
      </c>
      <c r="AF143" s="10">
        <f t="shared" si="348"/>
        <v>53068785.922416106</v>
      </c>
      <c r="AG143" s="10">
        <f>AA143+I143+X143</f>
        <v>74616753.230801597</v>
      </c>
      <c r="AH143" s="10">
        <f>AG143*LT_SF1617</f>
        <v>69126939.028367937</v>
      </c>
      <c r="AI143" s="10">
        <f t="shared" si="349"/>
        <v>47578971.719982445</v>
      </c>
      <c r="AJ143" s="10">
        <f>AH143-X143-R143</f>
        <v>17402494.435511623</v>
      </c>
      <c r="AK143" s="9"/>
      <c r="AL143" s="9">
        <f>AJ143</f>
        <v>17402494.435511623</v>
      </c>
      <c r="AM143" s="9"/>
      <c r="AN143" s="9"/>
      <c r="AO143" s="9"/>
    </row>
    <row r="144" spans="1:41" s="15" customFormat="1" x14ac:dyDescent="0.25">
      <c r="A144" s="12" t="s">
        <v>284</v>
      </c>
      <c r="B144" s="12" t="s">
        <v>285</v>
      </c>
      <c r="C144" s="12" t="s">
        <v>223</v>
      </c>
      <c r="D144" s="12"/>
      <c r="E144" s="12" t="s">
        <v>1441</v>
      </c>
      <c r="G144" s="13">
        <f>ADJUTFUND1516BL</f>
        <v>71292347.210382998</v>
      </c>
      <c r="H144" s="13">
        <f>G144*SBRR_INC</f>
        <v>71886450.10380286</v>
      </c>
      <c r="I144" s="13"/>
      <c r="J144" s="13"/>
      <c r="K144" s="13"/>
      <c r="L144" s="13"/>
      <c r="M144" s="13"/>
      <c r="N144" s="13"/>
      <c r="O144" s="13"/>
      <c r="P144" s="13"/>
      <c r="Q144" s="14">
        <f t="shared" si="350"/>
        <v>71292347.210382998</v>
      </c>
      <c r="R144" s="14">
        <f t="shared" si="351"/>
        <v>71886450.10380286</v>
      </c>
      <c r="S144" s="13"/>
      <c r="T144" s="38">
        <f>VLOOKUP(A144,[1]Sheet1!$A$6:$C$740,3,FALSE)</f>
        <v>139526148.85974801</v>
      </c>
      <c r="U144" s="38"/>
      <c r="V144" s="13"/>
      <c r="W144" s="13"/>
      <c r="X144" s="14">
        <f t="shared" si="334"/>
        <v>48266572.691614173</v>
      </c>
      <c r="Z144" s="13">
        <f>ADJUTFUND1516RSG</f>
        <v>63517734.686042883</v>
      </c>
      <c r="AA144" s="13"/>
      <c r="AB144" s="13"/>
      <c r="AC144" s="13"/>
      <c r="AD144" s="13"/>
      <c r="AE144" s="14">
        <f t="shared" si="347"/>
        <v>63517734.686042883</v>
      </c>
      <c r="AF144" s="14">
        <f t="shared" si="348"/>
        <v>134810081.89642587</v>
      </c>
      <c r="AG144" s="14">
        <f>Z144+G144+X144</f>
        <v>183076654.58804005</v>
      </c>
      <c r="AH144" s="14">
        <f>AG144*UT_SF1617</f>
        <v>171415252.72242352</v>
      </c>
      <c r="AI144" s="14">
        <f t="shared" si="349"/>
        <v>123148680.03080934</v>
      </c>
      <c r="AJ144" s="14">
        <f>AH144-X144-R144</f>
        <v>51262229.927006483</v>
      </c>
      <c r="AK144" s="13">
        <f>AJ144</f>
        <v>51262229.927006483</v>
      </c>
      <c r="AL144" s="13"/>
      <c r="AM144" s="13"/>
      <c r="AN144" s="13"/>
      <c r="AO144" s="13"/>
    </row>
    <row r="145" spans="1:41" x14ac:dyDescent="0.25">
      <c r="A145" s="1" t="s">
        <v>286</v>
      </c>
      <c r="B145" s="1" t="s">
        <v>287</v>
      </c>
      <c r="C145" s="1"/>
      <c r="D145" s="1" t="s">
        <v>223</v>
      </c>
      <c r="E145" s="1"/>
      <c r="G145" s="5">
        <f>ADJUTFUND1516BL</f>
        <v>43507814.590181999</v>
      </c>
      <c r="H145" s="5">
        <f>G145*SBRR_INC</f>
        <v>43870379.711766846</v>
      </c>
      <c r="I145" s="5">
        <f>ADJLTFUND1516BL</f>
        <v>23575243.893683996</v>
      </c>
      <c r="J145" s="5">
        <f>I145*SBRR_INC</f>
        <v>23771704.259464696</v>
      </c>
      <c r="Q145" s="6">
        <f t="shared" si="350"/>
        <v>67083058.483865991</v>
      </c>
      <c r="R145" s="6">
        <f t="shared" si="351"/>
        <v>67642083.97123155</v>
      </c>
      <c r="T145" s="4">
        <f>VLOOKUP(A145,[1]Sheet1!$A$6:$C$740,3,FALSE)</f>
        <v>97828107.396752998</v>
      </c>
      <c r="U145" s="4"/>
      <c r="V145" s="5">
        <f>VLOOKUP(A145,[9]CTR1516_statsrel!$A$1:$D$387,4,FALSE)</f>
        <v>46846234</v>
      </c>
      <c r="W145" s="5">
        <f t="shared" ref="W145" si="360">V145</f>
        <v>46846234</v>
      </c>
      <c r="X145" s="6">
        <f t="shared" si="327"/>
        <v>46846234</v>
      </c>
      <c r="Z145" s="5">
        <f>ADJUTFUND1516RSG</f>
        <v>41297938.2340426</v>
      </c>
      <c r="AA145" s="5">
        <f>ADJLTFUND1516RSG</f>
        <v>17831843.793071412</v>
      </c>
      <c r="AE145" s="6">
        <f t="shared" si="347"/>
        <v>59129782.027113996</v>
      </c>
      <c r="AF145" s="6">
        <f t="shared" si="348"/>
        <v>126212840.510979</v>
      </c>
      <c r="AG145" s="6">
        <f t="shared" si="328"/>
        <v>173059074.51098001</v>
      </c>
      <c r="AH145" s="6">
        <f t="shared" si="336"/>
        <v>161445330.98334497</v>
      </c>
      <c r="AI145" s="6">
        <f t="shared" si="349"/>
        <v>114599096.98334497</v>
      </c>
      <c r="AJ145" s="6">
        <f t="shared" si="337"/>
        <v>46957013.012113415</v>
      </c>
      <c r="AK145" s="5">
        <f t="shared" si="331"/>
        <v>33719877.254691042</v>
      </c>
      <c r="AL145" s="5">
        <f t="shared" ref="AL145" si="361">AL146</f>
        <v>13237135.757422373</v>
      </c>
    </row>
    <row r="146" spans="1:41" s="11" customFormat="1" x14ac:dyDescent="0.25">
      <c r="A146" s="8" t="s">
        <v>288</v>
      </c>
      <c r="B146" s="8" t="s">
        <v>289</v>
      </c>
      <c r="C146" s="8" t="s">
        <v>223</v>
      </c>
      <c r="D146" s="8"/>
      <c r="E146" s="8" t="s">
        <v>1440</v>
      </c>
      <c r="G146" s="9"/>
      <c r="H146" s="9"/>
      <c r="I146" s="9">
        <f>ADJLTFUND1516BL</f>
        <v>23575243.893683996</v>
      </c>
      <c r="J146" s="9">
        <f>I146*SBRR_INC</f>
        <v>23771704.259464696</v>
      </c>
      <c r="K146" s="9"/>
      <c r="L146" s="9"/>
      <c r="M146" s="9"/>
      <c r="N146" s="9"/>
      <c r="O146" s="9"/>
      <c r="P146" s="9"/>
      <c r="Q146" s="10">
        <f t="shared" si="350"/>
        <v>23575243.893683996</v>
      </c>
      <c r="R146" s="10">
        <f t="shared" si="351"/>
        <v>23771704.259464696</v>
      </c>
      <c r="S146" s="9"/>
      <c r="T146" s="37">
        <f>VLOOKUP(A146,[1]Sheet1!$A$6:$C$740,3,FALSE)</f>
        <v>38368517.024489999</v>
      </c>
      <c r="U146" s="37"/>
      <c r="V146" s="9"/>
      <c r="W146" s="9"/>
      <c r="X146" s="10">
        <f t="shared" si="333"/>
        <v>18373252.581414044</v>
      </c>
      <c r="Z146" s="9"/>
      <c r="AA146" s="9">
        <f>ADJLTFUND1516RSG</f>
        <v>17831843.793071412</v>
      </c>
      <c r="AB146" s="9"/>
      <c r="AC146" s="9"/>
      <c r="AD146" s="9"/>
      <c r="AE146" s="10">
        <f t="shared" si="347"/>
        <v>17831843.793071412</v>
      </c>
      <c r="AF146" s="10">
        <f t="shared" si="348"/>
        <v>41407087.686755404</v>
      </c>
      <c r="AG146" s="10">
        <f>AA146+I146+X146</f>
        <v>59780340.268169448</v>
      </c>
      <c r="AH146" s="10">
        <f>AG146*LT_SF1617</f>
        <v>55382092.598301113</v>
      </c>
      <c r="AI146" s="10">
        <f t="shared" si="349"/>
        <v>37008840.016887069</v>
      </c>
      <c r="AJ146" s="10">
        <f>AH146-X146-R146</f>
        <v>13237135.757422373</v>
      </c>
      <c r="AK146" s="9"/>
      <c r="AL146" s="9">
        <f>AJ146</f>
        <v>13237135.757422373</v>
      </c>
      <c r="AM146" s="9"/>
      <c r="AN146" s="9"/>
      <c r="AO146" s="9"/>
    </row>
    <row r="147" spans="1:41" s="15" customFormat="1" x14ac:dyDescent="0.25">
      <c r="A147" s="12" t="s">
        <v>290</v>
      </c>
      <c r="B147" s="12" t="s">
        <v>291</v>
      </c>
      <c r="C147" s="12" t="s">
        <v>223</v>
      </c>
      <c r="D147" s="12"/>
      <c r="E147" s="12" t="s">
        <v>1441</v>
      </c>
      <c r="G147" s="13">
        <f>ADJUTFUND1516BL</f>
        <v>43507814.590181999</v>
      </c>
      <c r="H147" s="13">
        <f>G147*SBRR_INC</f>
        <v>43870379.711766846</v>
      </c>
      <c r="I147" s="13"/>
      <c r="J147" s="13"/>
      <c r="K147" s="13"/>
      <c r="L147" s="13"/>
      <c r="M147" s="13"/>
      <c r="N147" s="13"/>
      <c r="O147" s="13"/>
      <c r="P147" s="13"/>
      <c r="Q147" s="14">
        <f t="shared" si="350"/>
        <v>43507814.590181999</v>
      </c>
      <c r="R147" s="14">
        <f t="shared" si="351"/>
        <v>43870379.711766846</v>
      </c>
      <c r="S147" s="13"/>
      <c r="T147" s="38">
        <f>VLOOKUP(A147,[1]Sheet1!$A$6:$C$740,3,FALSE)</f>
        <v>59459590.372262999</v>
      </c>
      <c r="U147" s="38"/>
      <c r="V147" s="13"/>
      <c r="W147" s="13"/>
      <c r="X147" s="14">
        <f t="shared" si="334"/>
        <v>28472981.41858596</v>
      </c>
      <c r="Z147" s="13">
        <f>ADJUTFUND1516RSG</f>
        <v>41297938.2340426</v>
      </c>
      <c r="AA147" s="13"/>
      <c r="AB147" s="13"/>
      <c r="AC147" s="13"/>
      <c r="AD147" s="13"/>
      <c r="AE147" s="14">
        <f t="shared" si="347"/>
        <v>41297938.234042592</v>
      </c>
      <c r="AF147" s="14">
        <f t="shared" si="348"/>
        <v>84805752.824224591</v>
      </c>
      <c r="AG147" s="14">
        <f>Z147+G147+X147</f>
        <v>113278734.24281055</v>
      </c>
      <c r="AH147" s="14">
        <f>AG147*UT_SF1617</f>
        <v>106063238.38504384</v>
      </c>
      <c r="AI147" s="14">
        <f t="shared" si="349"/>
        <v>77590256.966457888</v>
      </c>
      <c r="AJ147" s="14">
        <f>AH147-X147-R147</f>
        <v>33719877.254691042</v>
      </c>
      <c r="AK147" s="13">
        <f>AJ147</f>
        <v>33719877.254691042</v>
      </c>
      <c r="AL147" s="13"/>
      <c r="AM147" s="13"/>
      <c r="AN147" s="13"/>
      <c r="AO147" s="13"/>
    </row>
    <row r="148" spans="1:41" x14ac:dyDescent="0.25">
      <c r="A148" s="1" t="s">
        <v>292</v>
      </c>
      <c r="B148" s="1" t="s">
        <v>293</v>
      </c>
      <c r="C148" s="1"/>
      <c r="D148" s="1" t="s">
        <v>223</v>
      </c>
      <c r="E148" s="1"/>
      <c r="G148" s="5">
        <f>ADJUTFUND1516BL</f>
        <v>48419398.197381996</v>
      </c>
      <c r="H148" s="5">
        <f>G148*SBRR_INC</f>
        <v>48822893.18236018</v>
      </c>
      <c r="I148" s="5">
        <f>ADJLTFUND1516BL</f>
        <v>33613438.892289996</v>
      </c>
      <c r="J148" s="5">
        <f>I148*SBRR_INC</f>
        <v>33893550.883059077</v>
      </c>
      <c r="Q148" s="6">
        <f t="shared" si="350"/>
        <v>82032837.089671999</v>
      </c>
      <c r="R148" s="6">
        <f t="shared" si="351"/>
        <v>82716444.065419257</v>
      </c>
      <c r="T148" s="4">
        <f>VLOOKUP(A148,[1]Sheet1!$A$6:$C$740,3,FALSE)</f>
        <v>138071528.56624001</v>
      </c>
      <c r="U148" s="4"/>
      <c r="V148" s="5">
        <f>VLOOKUP(A148,[9]CTR1516_statsrel!$A$1:$D$387,4,FALSE)</f>
        <v>46075542</v>
      </c>
      <c r="W148" s="5">
        <f t="shared" ref="W148" si="362">V148</f>
        <v>46075542</v>
      </c>
      <c r="X148" s="6">
        <f t="shared" si="327"/>
        <v>46075542.000000328</v>
      </c>
      <c r="Z148" s="5">
        <f>ADJUTFUND1516RSG</f>
        <v>44758393.583007559</v>
      </c>
      <c r="AA148" s="5">
        <f>ADJLTFUND1516RSG</f>
        <v>27319425.199303452</v>
      </c>
      <c r="AE148" s="6">
        <f t="shared" si="347"/>
        <v>72077818.782312006</v>
      </c>
      <c r="AF148" s="6">
        <f t="shared" si="348"/>
        <v>154110655.871984</v>
      </c>
      <c r="AG148" s="6">
        <f t="shared" si="328"/>
        <v>200186197.87198335</v>
      </c>
      <c r="AH148" s="6">
        <f t="shared" si="336"/>
        <v>186643429.92777625</v>
      </c>
      <c r="AI148" s="6">
        <f t="shared" si="349"/>
        <v>140567887.92777592</v>
      </c>
      <c r="AJ148" s="6">
        <f t="shared" si="337"/>
        <v>57851443.862356663</v>
      </c>
      <c r="AK148" s="5">
        <f t="shared" si="331"/>
        <v>36708513.771264397</v>
      </c>
      <c r="AL148" s="5">
        <f t="shared" ref="AL148" si="363">AL149</f>
        <v>21142930.091092266</v>
      </c>
    </row>
    <row r="149" spans="1:41" s="11" customFormat="1" x14ac:dyDescent="0.25">
      <c r="A149" s="8" t="s">
        <v>294</v>
      </c>
      <c r="B149" s="8" t="s">
        <v>295</v>
      </c>
      <c r="C149" s="8" t="s">
        <v>223</v>
      </c>
      <c r="D149" s="8"/>
      <c r="E149" s="8" t="s">
        <v>1440</v>
      </c>
      <c r="G149" s="9"/>
      <c r="H149" s="9"/>
      <c r="I149" s="9">
        <f>ADJLTFUND1516BL</f>
        <v>33613438.892289996</v>
      </c>
      <c r="J149" s="9">
        <f>I149*SBRR_INC</f>
        <v>33893550.883059077</v>
      </c>
      <c r="K149" s="9"/>
      <c r="L149" s="9"/>
      <c r="M149" s="9"/>
      <c r="N149" s="9"/>
      <c r="O149" s="9"/>
      <c r="P149" s="9"/>
      <c r="Q149" s="10">
        <f t="shared" si="350"/>
        <v>33613438.892289996</v>
      </c>
      <c r="R149" s="10">
        <f t="shared" si="351"/>
        <v>33893550.883059077</v>
      </c>
      <c r="S149" s="9"/>
      <c r="T149" s="37">
        <f>VLOOKUP(A149,[1]Sheet1!$A$6:$C$740,3,FALSE)</f>
        <v>57565079.884924002</v>
      </c>
      <c r="U149" s="37"/>
      <c r="V149" s="9"/>
      <c r="W149" s="9"/>
      <c r="X149" s="10">
        <f t="shared" si="333"/>
        <v>19209914.480657797</v>
      </c>
      <c r="Z149" s="9"/>
      <c r="AA149" s="9">
        <f>ADJLTFUND1516RSG</f>
        <v>27319425.199303452</v>
      </c>
      <c r="AB149" s="9"/>
      <c r="AC149" s="9"/>
      <c r="AD149" s="9"/>
      <c r="AE149" s="10">
        <f t="shared" si="347"/>
        <v>27319425.199303452</v>
      </c>
      <c r="AF149" s="10">
        <f t="shared" si="348"/>
        <v>60932864.091593444</v>
      </c>
      <c r="AG149" s="10">
        <f>AA149+I149+X149</f>
        <v>80142778.572251245</v>
      </c>
      <c r="AH149" s="10">
        <f>AG149*LT_SF1617</f>
        <v>74246395.454809144</v>
      </c>
      <c r="AI149" s="10">
        <f t="shared" si="349"/>
        <v>55036480.974151343</v>
      </c>
      <c r="AJ149" s="10">
        <f>AH149-X149-R149</f>
        <v>21142930.091092266</v>
      </c>
      <c r="AK149" s="9"/>
      <c r="AL149" s="9">
        <f>AJ149</f>
        <v>21142930.091092266</v>
      </c>
      <c r="AM149" s="9"/>
      <c r="AN149" s="9"/>
      <c r="AO149" s="9"/>
    </row>
    <row r="150" spans="1:41" s="15" customFormat="1" x14ac:dyDescent="0.25">
      <c r="A150" s="12" t="s">
        <v>296</v>
      </c>
      <c r="B150" s="12" t="s">
        <v>297</v>
      </c>
      <c r="C150" s="12" t="s">
        <v>223</v>
      </c>
      <c r="D150" s="12"/>
      <c r="E150" s="12" t="s">
        <v>1441</v>
      </c>
      <c r="G150" s="13">
        <f>ADJUTFUND1516BL</f>
        <v>48419398.197381996</v>
      </c>
      <c r="H150" s="13">
        <f>G150*SBRR_INC</f>
        <v>48822893.18236018</v>
      </c>
      <c r="I150" s="13"/>
      <c r="J150" s="13"/>
      <c r="K150" s="13"/>
      <c r="L150" s="13"/>
      <c r="M150" s="13"/>
      <c r="N150" s="13"/>
      <c r="O150" s="13"/>
      <c r="P150" s="13"/>
      <c r="Q150" s="14">
        <f t="shared" si="350"/>
        <v>48419398.197381996</v>
      </c>
      <c r="R150" s="14">
        <f t="shared" si="351"/>
        <v>48822893.18236018</v>
      </c>
      <c r="S150" s="13"/>
      <c r="T150" s="38">
        <f>VLOOKUP(A150,[1]Sheet1!$A$6:$C$740,3,FALSE)</f>
        <v>80506448.681317002</v>
      </c>
      <c r="U150" s="38"/>
      <c r="V150" s="13"/>
      <c r="W150" s="13"/>
      <c r="X150" s="14">
        <f t="shared" si="334"/>
        <v>26865627.519342534</v>
      </c>
      <c r="Z150" s="13">
        <f>ADJUTFUND1516RSG</f>
        <v>44758393.583007559</v>
      </c>
      <c r="AA150" s="13"/>
      <c r="AB150" s="13"/>
      <c r="AC150" s="13"/>
      <c r="AD150" s="13"/>
      <c r="AE150" s="14">
        <f t="shared" si="347"/>
        <v>44758393.583007559</v>
      </c>
      <c r="AF150" s="14">
        <f t="shared" si="348"/>
        <v>93177791.780389562</v>
      </c>
      <c r="AG150" s="14">
        <f>Z150+G150+X150</f>
        <v>120043419.29973209</v>
      </c>
      <c r="AH150" s="14">
        <f>AG150*UT_SF1617</f>
        <v>112397034.4729671</v>
      </c>
      <c r="AI150" s="14">
        <f t="shared" si="349"/>
        <v>85531406.953624576</v>
      </c>
      <c r="AJ150" s="14">
        <f>AH150-X150-R150</f>
        <v>36708513.771264397</v>
      </c>
      <c r="AK150" s="13">
        <f>AJ150</f>
        <v>36708513.771264397</v>
      </c>
      <c r="AL150" s="13"/>
      <c r="AM150" s="13"/>
      <c r="AN150" s="13"/>
      <c r="AO150" s="13"/>
    </row>
    <row r="151" spans="1:41" x14ac:dyDescent="0.25">
      <c r="A151" s="1" t="s">
        <v>298</v>
      </c>
      <c r="B151" s="1" t="s">
        <v>299</v>
      </c>
      <c r="C151" s="1"/>
      <c r="D151" s="1" t="s">
        <v>302</v>
      </c>
      <c r="E151" s="1"/>
      <c r="G151" s="5">
        <f>ADJUTFUND1516BL</f>
        <v>43581323.250376001</v>
      </c>
      <c r="H151" s="5">
        <f>G151*SBRR_INC</f>
        <v>43944500.944129132</v>
      </c>
      <c r="I151" s="5">
        <f>ADJLTFUND1516BL</f>
        <v>8787286.3358260002</v>
      </c>
      <c r="J151" s="5">
        <f>I151*SBRR_INC</f>
        <v>8860513.7219578829</v>
      </c>
      <c r="Q151" s="6">
        <f t="shared" si="350"/>
        <v>52368609.586202003</v>
      </c>
      <c r="R151" s="6">
        <f t="shared" si="351"/>
        <v>52805014.666087016</v>
      </c>
      <c r="T151" s="4">
        <f>VLOOKUP(A151,[1]Sheet1!$A$6:$C$740,3,FALSE)</f>
        <v>108770661.597031</v>
      </c>
      <c r="U151" s="4"/>
      <c r="V151" s="5">
        <f>VLOOKUP(A151,[9]CTR1516_statsrel!$A$1:$D$387,4,FALSE)</f>
        <v>44187686</v>
      </c>
      <c r="W151" s="5">
        <f t="shared" ref="W151" si="364">V151</f>
        <v>44187686</v>
      </c>
      <c r="X151" s="6">
        <f t="shared" si="327"/>
        <v>44187686</v>
      </c>
      <c r="Z151" s="5">
        <f>ADJUTFUND1516RSG</f>
        <v>39721485.457148008</v>
      </c>
      <c r="AA151" s="5">
        <f>ADJLTFUND1516RSG</f>
        <v>6745105.1440250007</v>
      </c>
      <c r="AE151" s="6">
        <f t="shared" si="347"/>
        <v>46466590.601173997</v>
      </c>
      <c r="AF151" s="6">
        <f t="shared" si="348"/>
        <v>98835200.187376007</v>
      </c>
      <c r="AG151" s="6">
        <f t="shared" si="328"/>
        <v>143022886.18737501</v>
      </c>
      <c r="AH151" s="6">
        <f t="shared" si="336"/>
        <v>133682034.3513982</v>
      </c>
      <c r="AI151" s="6">
        <f t="shared" si="349"/>
        <v>89494348.3513982</v>
      </c>
      <c r="AJ151" s="6">
        <f t="shared" si="337"/>
        <v>36689333.685311183</v>
      </c>
      <c r="AK151" s="5">
        <f t="shared" si="331"/>
        <v>31736350.442187585</v>
      </c>
      <c r="AL151" s="5">
        <f t="shared" ref="AL151" si="365">AL152</f>
        <v>4952983.2431235965</v>
      </c>
    </row>
    <row r="152" spans="1:41" s="11" customFormat="1" x14ac:dyDescent="0.25">
      <c r="A152" s="8" t="s">
        <v>300</v>
      </c>
      <c r="B152" s="8" t="s">
        <v>301</v>
      </c>
      <c r="C152" s="8" t="s">
        <v>302</v>
      </c>
      <c r="D152" s="8"/>
      <c r="E152" s="8" t="s">
        <v>1440</v>
      </c>
      <c r="G152" s="9"/>
      <c r="H152" s="9"/>
      <c r="I152" s="9">
        <f>ADJLTFUND1516BL</f>
        <v>8787286.3358260002</v>
      </c>
      <c r="J152" s="9">
        <f>I152*SBRR_INC</f>
        <v>8860513.7219578829</v>
      </c>
      <c r="K152" s="9"/>
      <c r="L152" s="9"/>
      <c r="M152" s="9"/>
      <c r="N152" s="9"/>
      <c r="O152" s="9"/>
      <c r="P152" s="9"/>
      <c r="Q152" s="10">
        <f t="shared" si="350"/>
        <v>8787286.3358260002</v>
      </c>
      <c r="R152" s="10">
        <f t="shared" si="351"/>
        <v>8860513.7219578829</v>
      </c>
      <c r="S152" s="9"/>
      <c r="T152" s="37">
        <f>VLOOKUP(A152,[1]Sheet1!$A$6:$C$740,3,FALSE)</f>
        <v>19275426.181008998</v>
      </c>
      <c r="U152" s="37"/>
      <c r="V152" s="9"/>
      <c r="W152" s="9"/>
      <c r="X152" s="10">
        <f t="shared" si="333"/>
        <v>7830571.8389218086</v>
      </c>
      <c r="Z152" s="9"/>
      <c r="AA152" s="9">
        <f>ADJLTFUND1516RSG</f>
        <v>6745105.1440250007</v>
      </c>
      <c r="AB152" s="9"/>
      <c r="AC152" s="9"/>
      <c r="AD152" s="9"/>
      <c r="AE152" s="10">
        <f t="shared" si="347"/>
        <v>6745105.1440250007</v>
      </c>
      <c r="AF152" s="10">
        <f t="shared" si="348"/>
        <v>15532391.479851</v>
      </c>
      <c r="AG152" s="10">
        <f>AA152+I152+X152</f>
        <v>23362963.318772808</v>
      </c>
      <c r="AH152" s="10">
        <f>AG152*LT_SF1617</f>
        <v>21644068.804003287</v>
      </c>
      <c r="AI152" s="10">
        <f t="shared" si="349"/>
        <v>13813496.965081479</v>
      </c>
      <c r="AJ152" s="10">
        <f>AH152-X152-R152</f>
        <v>4952983.2431235965</v>
      </c>
      <c r="AK152" s="9"/>
      <c r="AL152" s="9">
        <f>AJ152</f>
        <v>4952983.2431235965</v>
      </c>
      <c r="AM152" s="9"/>
      <c r="AN152" s="9"/>
      <c r="AO152" s="9"/>
    </row>
    <row r="153" spans="1:41" s="15" customFormat="1" x14ac:dyDescent="0.25">
      <c r="A153" s="12" t="s">
        <v>303</v>
      </c>
      <c r="B153" s="12" t="s">
        <v>304</v>
      </c>
      <c r="C153" s="12" t="s">
        <v>302</v>
      </c>
      <c r="D153" s="12"/>
      <c r="E153" s="12" t="s">
        <v>1441</v>
      </c>
      <c r="G153" s="13">
        <f>ADJUTFUND1516BL</f>
        <v>43581323.250376001</v>
      </c>
      <c r="H153" s="13">
        <f>G153*SBRR_INC</f>
        <v>43944500.944129132</v>
      </c>
      <c r="I153" s="13"/>
      <c r="J153" s="13"/>
      <c r="K153" s="13"/>
      <c r="L153" s="13"/>
      <c r="M153" s="13"/>
      <c r="N153" s="13"/>
      <c r="O153" s="13"/>
      <c r="P153" s="13"/>
      <c r="Q153" s="14">
        <f t="shared" si="350"/>
        <v>43581323.250376001</v>
      </c>
      <c r="R153" s="14">
        <f t="shared" si="351"/>
        <v>43944500.944129132</v>
      </c>
      <c r="S153" s="13"/>
      <c r="T153" s="38">
        <f>VLOOKUP(A153,[1]Sheet1!$A$6:$C$740,3,FALSE)</f>
        <v>89495235.416022003</v>
      </c>
      <c r="U153" s="38"/>
      <c r="V153" s="13"/>
      <c r="W153" s="13"/>
      <c r="X153" s="14">
        <f t="shared" si="334"/>
        <v>36357114.161078192</v>
      </c>
      <c r="Z153" s="13">
        <f>ADJUTFUND1516RSG</f>
        <v>39721485.457148008</v>
      </c>
      <c r="AA153" s="13"/>
      <c r="AB153" s="13"/>
      <c r="AC153" s="13"/>
      <c r="AD153" s="13"/>
      <c r="AE153" s="14">
        <f t="shared" si="347"/>
        <v>39721485.457148001</v>
      </c>
      <c r="AF153" s="14">
        <f t="shared" si="348"/>
        <v>83302808.707524002</v>
      </c>
      <c r="AG153" s="14">
        <f>Z153+G153+X153</f>
        <v>119659922.86860219</v>
      </c>
      <c r="AH153" s="14">
        <f>AG153*UT_SF1617</f>
        <v>112037965.54739492</v>
      </c>
      <c r="AI153" s="14">
        <f t="shared" si="349"/>
        <v>75680851.386316717</v>
      </c>
      <c r="AJ153" s="14">
        <f>AH153-X153-R153</f>
        <v>31736350.442187585</v>
      </c>
      <c r="AK153" s="13">
        <f>AJ153</f>
        <v>31736350.442187585</v>
      </c>
      <c r="AL153" s="13"/>
      <c r="AM153" s="13"/>
      <c r="AN153" s="13"/>
      <c r="AO153" s="13"/>
    </row>
    <row r="154" spans="1:41" x14ac:dyDescent="0.25">
      <c r="A154" s="1" t="s">
        <v>305</v>
      </c>
      <c r="B154" s="1" t="s">
        <v>306</v>
      </c>
      <c r="C154" s="1"/>
      <c r="D154" s="1" t="s">
        <v>302</v>
      </c>
      <c r="E154" s="1"/>
      <c r="G154" s="5">
        <f>ADJUTFUND1516BL</f>
        <v>40788876.329999998</v>
      </c>
      <c r="H154" s="5">
        <f>G154*SBRR_INC</f>
        <v>41128783.632749997</v>
      </c>
      <c r="I154" s="5">
        <f>ADJLTFUND1516BL</f>
        <v>12516413.022357</v>
      </c>
      <c r="J154" s="5">
        <f>I154*SBRR_INC</f>
        <v>12620716.464209974</v>
      </c>
      <c r="Q154" s="6">
        <f t="shared" si="350"/>
        <v>53305289.352357</v>
      </c>
      <c r="R154" s="6">
        <f t="shared" si="351"/>
        <v>53749500.096959971</v>
      </c>
      <c r="T154" s="4">
        <f>VLOOKUP(A154,[1]Sheet1!$A$6:$C$740,3,FALSE)</f>
        <v>88791390.915121004</v>
      </c>
      <c r="U154" s="4"/>
      <c r="V154" s="5">
        <f>VLOOKUP(A154,[9]CTR1516_statsrel!$A$1:$D$387,4,FALSE)</f>
        <v>145639653</v>
      </c>
      <c r="W154" s="5">
        <f t="shared" ref="W154" si="366">V154</f>
        <v>145639653</v>
      </c>
      <c r="X154" s="6">
        <f t="shared" si="327"/>
        <v>145639653</v>
      </c>
      <c r="Z154" s="5">
        <f>ADJUTFUND1516RSG</f>
        <v>43146555.232293047</v>
      </c>
      <c r="AA154" s="5">
        <f>ADJLTFUND1516RSG</f>
        <v>10884089.932727955</v>
      </c>
      <c r="AE154" s="6">
        <f t="shared" si="347"/>
        <v>54030645.165021002</v>
      </c>
      <c r="AF154" s="6">
        <f t="shared" si="348"/>
        <v>107335934.517378</v>
      </c>
      <c r="AG154" s="6">
        <f t="shared" si="328"/>
        <v>252975587.517378</v>
      </c>
      <c r="AH154" s="6">
        <f t="shared" si="336"/>
        <v>236237987.6186679</v>
      </c>
      <c r="AI154" s="6">
        <f t="shared" si="349"/>
        <v>90598334.618667901</v>
      </c>
      <c r="AJ154" s="6">
        <f t="shared" si="337"/>
        <v>36848834.52170793</v>
      </c>
      <c r="AK154" s="5">
        <f t="shared" si="331"/>
        <v>30716309.536186777</v>
      </c>
      <c r="AL154" s="5">
        <f t="shared" ref="AL154" si="367">AL155</f>
        <v>6132524.9855211526</v>
      </c>
    </row>
    <row r="155" spans="1:41" s="11" customFormat="1" x14ac:dyDescent="0.25">
      <c r="A155" s="8" t="s">
        <v>307</v>
      </c>
      <c r="B155" s="8" t="s">
        <v>308</v>
      </c>
      <c r="C155" s="8" t="s">
        <v>302</v>
      </c>
      <c r="D155" s="8"/>
      <c r="E155" s="8" t="s">
        <v>1440</v>
      </c>
      <c r="G155" s="9"/>
      <c r="H155" s="9"/>
      <c r="I155" s="9">
        <f>ADJLTFUND1516BL</f>
        <v>12516413.022357</v>
      </c>
      <c r="J155" s="9">
        <f>I155*SBRR_INC</f>
        <v>12620716.464209974</v>
      </c>
      <c r="K155" s="9"/>
      <c r="L155" s="9"/>
      <c r="M155" s="9"/>
      <c r="N155" s="9"/>
      <c r="O155" s="9"/>
      <c r="P155" s="9"/>
      <c r="Q155" s="10">
        <f t="shared" si="350"/>
        <v>12516413.022357</v>
      </c>
      <c r="R155" s="10">
        <f t="shared" si="351"/>
        <v>12620716.464209974</v>
      </c>
      <c r="S155" s="9"/>
      <c r="T155" s="37">
        <f>VLOOKUP(A155,[1]Sheet1!$A$6:$C$740,3,FALSE)</f>
        <v>24242958.885299999</v>
      </c>
      <c r="U155" s="37"/>
      <c r="V155" s="9"/>
      <c r="W155" s="9"/>
      <c r="X155" s="10">
        <f t="shared" si="333"/>
        <v>39764397.013709597</v>
      </c>
      <c r="Z155" s="9"/>
      <c r="AA155" s="9">
        <f>ADJLTFUND1516RSG</f>
        <v>10884089.932727955</v>
      </c>
      <c r="AB155" s="9"/>
      <c r="AC155" s="9"/>
      <c r="AD155" s="9"/>
      <c r="AE155" s="10">
        <f t="shared" si="347"/>
        <v>10884089.932727955</v>
      </c>
      <c r="AF155" s="10">
        <f t="shared" si="348"/>
        <v>23400502.955084957</v>
      </c>
      <c r="AG155" s="10">
        <f>AA155+I155+X155</f>
        <v>63164899.968794554</v>
      </c>
      <c r="AH155" s="10">
        <f>AG155*LT_SF1617</f>
        <v>58517638.463440724</v>
      </c>
      <c r="AI155" s="10">
        <f t="shared" si="349"/>
        <v>18753241.449731126</v>
      </c>
      <c r="AJ155" s="10">
        <f>AH155-X155-R155</f>
        <v>6132524.9855211526</v>
      </c>
      <c r="AK155" s="9"/>
      <c r="AL155" s="9">
        <f>AJ155</f>
        <v>6132524.9855211526</v>
      </c>
      <c r="AM155" s="9"/>
      <c r="AN155" s="9"/>
      <c r="AO155" s="9"/>
    </row>
    <row r="156" spans="1:41" s="15" customFormat="1" x14ac:dyDescent="0.25">
      <c r="A156" s="12" t="s">
        <v>309</v>
      </c>
      <c r="B156" s="12" t="s">
        <v>310</v>
      </c>
      <c r="C156" s="12" t="s">
        <v>302</v>
      </c>
      <c r="D156" s="12"/>
      <c r="E156" s="12" t="s">
        <v>1441</v>
      </c>
      <c r="G156" s="13">
        <f>ADJUTFUND1516BL</f>
        <v>40788876.329999998</v>
      </c>
      <c r="H156" s="13">
        <f>G156*SBRR_INC</f>
        <v>41128783.632749997</v>
      </c>
      <c r="I156" s="13"/>
      <c r="J156" s="13"/>
      <c r="K156" s="13"/>
      <c r="L156" s="13"/>
      <c r="M156" s="13"/>
      <c r="N156" s="13"/>
      <c r="O156" s="13"/>
      <c r="P156" s="13"/>
      <c r="Q156" s="14">
        <f t="shared" si="350"/>
        <v>40788876.329999998</v>
      </c>
      <c r="R156" s="14">
        <f t="shared" si="351"/>
        <v>41128783.632749997</v>
      </c>
      <c r="S156" s="13"/>
      <c r="T156" s="38">
        <f>VLOOKUP(A156,[1]Sheet1!$A$6:$C$740,3,FALSE)</f>
        <v>64548432.029821001</v>
      </c>
      <c r="U156" s="38"/>
      <c r="V156" s="13"/>
      <c r="W156" s="13"/>
      <c r="X156" s="14">
        <f t="shared" si="334"/>
        <v>105875255.98629041</v>
      </c>
      <c r="Z156" s="13">
        <f>ADJUTFUND1516RSG</f>
        <v>43146555.232293047</v>
      </c>
      <c r="AA156" s="13"/>
      <c r="AB156" s="13"/>
      <c r="AC156" s="13"/>
      <c r="AD156" s="13"/>
      <c r="AE156" s="14">
        <f t="shared" si="347"/>
        <v>43146555.232293047</v>
      </c>
      <c r="AF156" s="14">
        <f t="shared" si="348"/>
        <v>83935431.562293053</v>
      </c>
      <c r="AG156" s="14">
        <f>Z156+G156+X156</f>
        <v>189810687.54858345</v>
      </c>
      <c r="AH156" s="14">
        <f>AG156*UT_SF1617</f>
        <v>177720349.15522718</v>
      </c>
      <c r="AI156" s="14">
        <f t="shared" si="349"/>
        <v>71845093.168936774</v>
      </c>
      <c r="AJ156" s="14">
        <f>AH156-X156-R156</f>
        <v>30716309.536186777</v>
      </c>
      <c r="AK156" s="13">
        <f>AJ156</f>
        <v>30716309.536186777</v>
      </c>
      <c r="AL156" s="13"/>
      <c r="AM156" s="13"/>
      <c r="AN156" s="13"/>
      <c r="AO156" s="13"/>
    </row>
    <row r="157" spans="1:41" x14ac:dyDescent="0.25">
      <c r="A157" s="1" t="s">
        <v>311</v>
      </c>
      <c r="B157" s="1" t="s">
        <v>312</v>
      </c>
      <c r="C157" s="1"/>
      <c r="D157" s="1" t="s">
        <v>302</v>
      </c>
      <c r="E157" s="1"/>
      <c r="G157" s="5">
        <f>ADJUTFUND1516BL</f>
        <v>26451930.751754001</v>
      </c>
      <c r="H157" s="5">
        <f>G157*SBRR_INC</f>
        <v>26672363.508018617</v>
      </c>
      <c r="I157" s="5">
        <f>ADJLTFUND1516BL</f>
        <v>6813999.1803829996</v>
      </c>
      <c r="J157" s="5">
        <f>I157*SBRR_INC</f>
        <v>6870782.5068861907</v>
      </c>
      <c r="Q157" s="6">
        <f t="shared" si="350"/>
        <v>33265929.932137001</v>
      </c>
      <c r="R157" s="6">
        <f t="shared" si="351"/>
        <v>33543146.014904808</v>
      </c>
      <c r="T157" s="4">
        <f>VLOOKUP(A157,[1]Sheet1!$A$6:$C$740,3,FALSE)</f>
        <v>62709428.673836999</v>
      </c>
      <c r="U157" s="4"/>
      <c r="V157" s="5">
        <f>VLOOKUP(A157,[9]CTR1516_statsrel!$A$1:$D$387,4,FALSE)</f>
        <v>88939421</v>
      </c>
      <c r="W157" s="5">
        <f t="shared" ref="W157" si="368">V157</f>
        <v>88939421</v>
      </c>
      <c r="X157" s="6">
        <f t="shared" si="327"/>
        <v>88939421</v>
      </c>
      <c r="Z157" s="5">
        <f>ADJUTFUND1516RSG</f>
        <v>26721061.782458004</v>
      </c>
      <c r="AA157" s="5">
        <f>ADJLTFUND1516RSG</f>
        <v>5637674.0426410008</v>
      </c>
      <c r="AE157" s="6">
        <f t="shared" si="347"/>
        <v>32358735.825098995</v>
      </c>
      <c r="AF157" s="6">
        <f t="shared" si="348"/>
        <v>65624665.757235996</v>
      </c>
      <c r="AG157" s="6">
        <f t="shared" si="328"/>
        <v>154564086.757236</v>
      </c>
      <c r="AH157" s="6">
        <f t="shared" si="336"/>
        <v>144400564.08483478</v>
      </c>
      <c r="AI157" s="6">
        <f t="shared" si="349"/>
        <v>55461143.084834784</v>
      </c>
      <c r="AJ157" s="6">
        <f t="shared" si="337"/>
        <v>21917997.069929972</v>
      </c>
      <c r="AK157" s="5">
        <f t="shared" si="331"/>
        <v>18708054.36396886</v>
      </c>
      <c r="AL157" s="5">
        <f t="shared" ref="AL157" si="369">AL158</f>
        <v>3209942.7059611129</v>
      </c>
    </row>
    <row r="158" spans="1:41" s="11" customFormat="1" x14ac:dyDescent="0.25">
      <c r="A158" s="8" t="s">
        <v>313</v>
      </c>
      <c r="B158" s="8" t="s">
        <v>314</v>
      </c>
      <c r="C158" s="8" t="s">
        <v>302</v>
      </c>
      <c r="D158" s="8"/>
      <c r="E158" s="8" t="s">
        <v>1440</v>
      </c>
      <c r="G158" s="9"/>
      <c r="H158" s="9"/>
      <c r="I158" s="9">
        <f>ADJLTFUND1516BL</f>
        <v>6813999.1803829996</v>
      </c>
      <c r="J158" s="9">
        <f>I158*SBRR_INC</f>
        <v>6870782.5068861907</v>
      </c>
      <c r="K158" s="9"/>
      <c r="L158" s="9"/>
      <c r="M158" s="9"/>
      <c r="N158" s="9"/>
      <c r="O158" s="9"/>
      <c r="P158" s="9"/>
      <c r="Q158" s="10">
        <f t="shared" si="350"/>
        <v>6813999.1803829996</v>
      </c>
      <c r="R158" s="10">
        <f t="shared" si="351"/>
        <v>6870782.5068861907</v>
      </c>
      <c r="S158" s="9"/>
      <c r="T158" s="37">
        <f>VLOOKUP(A158,[1]Sheet1!$A$6:$C$740,3,FALSE)</f>
        <v>13942190.483024999</v>
      </c>
      <c r="U158" s="37"/>
      <c r="V158" s="9"/>
      <c r="W158" s="9"/>
      <c r="X158" s="10">
        <f t="shared" si="333"/>
        <v>19773906.017888796</v>
      </c>
      <c r="Z158" s="9"/>
      <c r="AA158" s="9">
        <f>ADJLTFUND1516RSG</f>
        <v>5637674.0426410008</v>
      </c>
      <c r="AB158" s="9"/>
      <c r="AC158" s="9"/>
      <c r="AD158" s="9"/>
      <c r="AE158" s="10">
        <f t="shared" si="347"/>
        <v>5637674.0426410008</v>
      </c>
      <c r="AF158" s="10">
        <f t="shared" si="348"/>
        <v>12451673.223023999</v>
      </c>
      <c r="AG158" s="10">
        <f>AA158+I158+X158</f>
        <v>32225579.240912795</v>
      </c>
      <c r="AH158" s="10">
        <f>AG158*LT_SF1617</f>
        <v>29854631.230736099</v>
      </c>
      <c r="AI158" s="10">
        <f t="shared" si="349"/>
        <v>10080725.212847304</v>
      </c>
      <c r="AJ158" s="10">
        <f>AH158-X158-R158</f>
        <v>3209942.7059611129</v>
      </c>
      <c r="AK158" s="9"/>
      <c r="AL158" s="9">
        <f>AJ158</f>
        <v>3209942.7059611129</v>
      </c>
      <c r="AM158" s="9"/>
      <c r="AN158" s="9"/>
      <c r="AO158" s="9"/>
    </row>
    <row r="159" spans="1:41" s="15" customFormat="1" x14ac:dyDescent="0.25">
      <c r="A159" s="12" t="s">
        <v>315</v>
      </c>
      <c r="B159" s="12" t="s">
        <v>316</v>
      </c>
      <c r="C159" s="12" t="s">
        <v>302</v>
      </c>
      <c r="D159" s="12"/>
      <c r="E159" s="12" t="s">
        <v>1441</v>
      </c>
      <c r="G159" s="13">
        <f>ADJUTFUND1516BL</f>
        <v>26451930.751754001</v>
      </c>
      <c r="H159" s="13">
        <f>G159*SBRR_INC</f>
        <v>26672363.508018617</v>
      </c>
      <c r="I159" s="13"/>
      <c r="J159" s="13"/>
      <c r="K159" s="13"/>
      <c r="L159" s="13"/>
      <c r="M159" s="13"/>
      <c r="N159" s="13"/>
      <c r="O159" s="13"/>
      <c r="P159" s="13"/>
      <c r="Q159" s="14">
        <f t="shared" si="350"/>
        <v>26451930.751754001</v>
      </c>
      <c r="R159" s="14">
        <f t="shared" si="351"/>
        <v>26672363.508018617</v>
      </c>
      <c r="S159" s="13"/>
      <c r="T159" s="38">
        <f>VLOOKUP(A159,[1]Sheet1!$A$6:$C$740,3,FALSE)</f>
        <v>48767238.190811999</v>
      </c>
      <c r="U159" s="38"/>
      <c r="V159" s="13"/>
      <c r="W159" s="13"/>
      <c r="X159" s="14">
        <f t="shared" si="334"/>
        <v>69165514.982111201</v>
      </c>
      <c r="Z159" s="13">
        <f>ADJUTFUND1516RSG</f>
        <v>26721061.782458004</v>
      </c>
      <c r="AA159" s="13"/>
      <c r="AB159" s="13"/>
      <c r="AC159" s="13"/>
      <c r="AD159" s="13"/>
      <c r="AE159" s="14">
        <f t="shared" si="347"/>
        <v>26721061.782458</v>
      </c>
      <c r="AF159" s="14">
        <f t="shared" si="348"/>
        <v>53172992.534212001</v>
      </c>
      <c r="AG159" s="14">
        <f>Z159+G159+X159</f>
        <v>122338507.51632321</v>
      </c>
      <c r="AH159" s="14">
        <f>AG159*UT_SF1617</f>
        <v>114545932.85409868</v>
      </c>
      <c r="AI159" s="14">
        <f t="shared" si="349"/>
        <v>45380417.871987477</v>
      </c>
      <c r="AJ159" s="14">
        <f>AH159-X159-R159</f>
        <v>18708054.36396886</v>
      </c>
      <c r="AK159" s="13">
        <f>AJ159</f>
        <v>18708054.36396886</v>
      </c>
      <c r="AL159" s="13"/>
      <c r="AM159" s="13"/>
      <c r="AN159" s="13"/>
      <c r="AO159" s="13"/>
    </row>
    <row r="160" spans="1:41" x14ac:dyDescent="0.25">
      <c r="A160" s="1" t="s">
        <v>317</v>
      </c>
      <c r="B160" s="1" t="s">
        <v>318</v>
      </c>
      <c r="C160" s="1"/>
      <c r="D160" s="1" t="s">
        <v>302</v>
      </c>
      <c r="E160" s="1"/>
      <c r="G160" s="5">
        <f>ADJUTFUND1516BL</f>
        <v>61881668.840550005</v>
      </c>
      <c r="H160" s="5">
        <f>G160*SBRR_INC</f>
        <v>62397349.414221257</v>
      </c>
      <c r="I160" s="5">
        <f>ADJLTFUND1516BL</f>
        <v>18280191.609168999</v>
      </c>
      <c r="J160" s="5">
        <f>I160*SBRR_INC</f>
        <v>18432526.539245408</v>
      </c>
      <c r="Q160" s="6">
        <f t="shared" si="350"/>
        <v>80161860.449719012</v>
      </c>
      <c r="R160" s="6">
        <f t="shared" si="351"/>
        <v>80829875.953466669</v>
      </c>
      <c r="T160" s="4">
        <f>VLOOKUP(A160,[1]Sheet1!$A$6:$C$740,3,FALSE)</f>
        <v>153946923.002783</v>
      </c>
      <c r="U160" s="4"/>
      <c r="V160" s="5">
        <f>VLOOKUP(A160,[9]CTR1516_statsrel!$A$1:$D$387,4,FALSE)</f>
        <v>87679173</v>
      </c>
      <c r="W160" s="5">
        <f t="shared" ref="W160" si="370">V160</f>
        <v>87679173</v>
      </c>
      <c r="X160" s="6">
        <f t="shared" si="327"/>
        <v>87679173</v>
      </c>
      <c r="Z160" s="5">
        <f>ADJUTFUND1516RSG</f>
        <v>57909982.760367185</v>
      </c>
      <c r="AA160" s="5">
        <f>ADJLTFUND1516RSG</f>
        <v>14601595.695484813</v>
      </c>
      <c r="AE160" s="6">
        <f t="shared" si="347"/>
        <v>72511578.455852002</v>
      </c>
      <c r="AF160" s="6">
        <f t="shared" si="348"/>
        <v>152673438.90557098</v>
      </c>
      <c r="AG160" s="6">
        <f t="shared" si="328"/>
        <v>240352611.90557098</v>
      </c>
      <c r="AH160" s="6">
        <f t="shared" si="336"/>
        <v>224509165.7320745</v>
      </c>
      <c r="AI160" s="6">
        <f t="shared" si="349"/>
        <v>136829992.7320745</v>
      </c>
      <c r="AJ160" s="6">
        <f t="shared" si="337"/>
        <v>56000116.778607845</v>
      </c>
      <c r="AK160" s="5">
        <f t="shared" si="331"/>
        <v>45526865.477447972</v>
      </c>
      <c r="AL160" s="5">
        <f t="shared" ref="AL160" si="371">AL161</f>
        <v>10473251.301159877</v>
      </c>
    </row>
    <row r="161" spans="1:41" s="11" customFormat="1" x14ac:dyDescent="0.25">
      <c r="A161" s="8" t="s">
        <v>319</v>
      </c>
      <c r="B161" s="8" t="s">
        <v>320</v>
      </c>
      <c r="C161" s="8" t="s">
        <v>302</v>
      </c>
      <c r="D161" s="8"/>
      <c r="E161" s="8" t="s">
        <v>1440</v>
      </c>
      <c r="G161" s="9"/>
      <c r="H161" s="9"/>
      <c r="I161" s="9">
        <f>ADJLTFUND1516BL</f>
        <v>18280191.609168999</v>
      </c>
      <c r="J161" s="9">
        <f>I161*SBRR_INC</f>
        <v>18432526.539245408</v>
      </c>
      <c r="K161" s="9"/>
      <c r="L161" s="9"/>
      <c r="M161" s="9"/>
      <c r="N161" s="9"/>
      <c r="O161" s="9"/>
      <c r="P161" s="9"/>
      <c r="Q161" s="10">
        <f t="shared" si="350"/>
        <v>18280191.609168999</v>
      </c>
      <c r="R161" s="10">
        <f t="shared" si="351"/>
        <v>18432526.539245408</v>
      </c>
      <c r="S161" s="9"/>
      <c r="T161" s="37">
        <f>VLOOKUP(A161,[1]Sheet1!$A$6:$C$740,3,FALSE)</f>
        <v>37151902.229269996</v>
      </c>
      <c r="U161" s="37"/>
      <c r="V161" s="9"/>
      <c r="W161" s="9"/>
      <c r="X161" s="10">
        <f t="shared" si="333"/>
        <v>21159552.911495104</v>
      </c>
      <c r="Z161" s="9"/>
      <c r="AA161" s="9">
        <f>ADJLTFUND1516RSG</f>
        <v>14601595.695484813</v>
      </c>
      <c r="AB161" s="9"/>
      <c r="AC161" s="9"/>
      <c r="AD161" s="9"/>
      <c r="AE161" s="10">
        <f t="shared" si="347"/>
        <v>14601595.695484813</v>
      </c>
      <c r="AF161" s="10">
        <f t="shared" si="348"/>
        <v>32881787.304653812</v>
      </c>
      <c r="AG161" s="10">
        <f>AA161+I161+X161</f>
        <v>54041340.216148913</v>
      </c>
      <c r="AH161" s="10">
        <f>AG161*LT_SF1617</f>
        <v>50065330.75190039</v>
      </c>
      <c r="AI161" s="10">
        <f t="shared" si="349"/>
        <v>28905777.840405285</v>
      </c>
      <c r="AJ161" s="10">
        <f>AH161-X161-R161</f>
        <v>10473251.301159877</v>
      </c>
      <c r="AK161" s="9"/>
      <c r="AL161" s="9">
        <f>AJ161</f>
        <v>10473251.301159877</v>
      </c>
      <c r="AM161" s="9"/>
      <c r="AN161" s="9"/>
      <c r="AO161" s="9"/>
    </row>
    <row r="162" spans="1:41" s="15" customFormat="1" x14ac:dyDescent="0.25">
      <c r="A162" s="12" t="s">
        <v>321</v>
      </c>
      <c r="B162" s="12" t="s">
        <v>322</v>
      </c>
      <c r="C162" s="12" t="s">
        <v>302</v>
      </c>
      <c r="D162" s="12"/>
      <c r="E162" s="12" t="s">
        <v>1441</v>
      </c>
      <c r="G162" s="13">
        <f>ADJUTFUND1516BL</f>
        <v>61881668.840550005</v>
      </c>
      <c r="H162" s="13">
        <f>G162*SBRR_INC</f>
        <v>62397349.414221257</v>
      </c>
      <c r="I162" s="13"/>
      <c r="J162" s="13"/>
      <c r="K162" s="13"/>
      <c r="L162" s="13"/>
      <c r="M162" s="13"/>
      <c r="N162" s="13"/>
      <c r="O162" s="13"/>
      <c r="P162" s="13"/>
      <c r="Q162" s="14">
        <f t="shared" si="350"/>
        <v>61881668.840550005</v>
      </c>
      <c r="R162" s="14">
        <f t="shared" si="351"/>
        <v>62397349.414221257</v>
      </c>
      <c r="S162" s="13"/>
      <c r="T162" s="38">
        <f>VLOOKUP(A162,[1]Sheet1!$A$6:$C$740,3,FALSE)</f>
        <v>116795020.773513</v>
      </c>
      <c r="U162" s="38"/>
      <c r="V162" s="13"/>
      <c r="W162" s="13"/>
      <c r="X162" s="14">
        <f t="shared" si="334"/>
        <v>66519620.088504896</v>
      </c>
      <c r="Z162" s="13">
        <f>ADJUTFUND1516RSG</f>
        <v>57909982.760367185</v>
      </c>
      <c r="AA162" s="13"/>
      <c r="AB162" s="13"/>
      <c r="AC162" s="13"/>
      <c r="AD162" s="13"/>
      <c r="AE162" s="14">
        <f t="shared" si="347"/>
        <v>57909982.760367177</v>
      </c>
      <c r="AF162" s="14">
        <f t="shared" si="348"/>
        <v>119791651.60091719</v>
      </c>
      <c r="AG162" s="14">
        <f>Z162+G162+X162</f>
        <v>186311271.68942207</v>
      </c>
      <c r="AH162" s="14">
        <f>AG162*UT_SF1617</f>
        <v>174443834.98017412</v>
      </c>
      <c r="AI162" s="14">
        <f t="shared" si="349"/>
        <v>107924214.89166923</v>
      </c>
      <c r="AJ162" s="14">
        <f>AH162-X162-R162</f>
        <v>45526865.477447972</v>
      </c>
      <c r="AK162" s="13">
        <f>AJ162</f>
        <v>45526865.477447972</v>
      </c>
      <c r="AL162" s="13"/>
      <c r="AM162" s="13"/>
      <c r="AN162" s="13"/>
      <c r="AO162" s="13"/>
    </row>
    <row r="163" spans="1:41" x14ac:dyDescent="0.25">
      <c r="A163" s="1" t="s">
        <v>323</v>
      </c>
      <c r="B163" s="1" t="s">
        <v>324</v>
      </c>
      <c r="C163" s="1"/>
      <c r="D163" s="1" t="s">
        <v>302</v>
      </c>
      <c r="E163" s="1"/>
      <c r="G163" s="5">
        <f>ADJUTFUND1516BL</f>
        <v>26490215.618923999</v>
      </c>
      <c r="H163" s="5">
        <f>G163*SBRR_INC</f>
        <v>26710967.415748365</v>
      </c>
      <c r="I163" s="5">
        <f>ADJLTFUND1516BL</f>
        <v>8428995.4196259994</v>
      </c>
      <c r="J163" s="5">
        <f>I163*SBRR_INC</f>
        <v>8499237.0481228828</v>
      </c>
      <c r="Q163" s="6">
        <f t="shared" si="350"/>
        <v>34919211.038549997</v>
      </c>
      <c r="R163" s="6">
        <f t="shared" si="351"/>
        <v>35210204.463871248</v>
      </c>
      <c r="T163" s="4">
        <f>VLOOKUP(A163,[1]Sheet1!$A$6:$C$740,3,FALSE)</f>
        <v>43060586.383083001</v>
      </c>
      <c r="U163" s="4"/>
      <c r="V163" s="5">
        <f>VLOOKUP(A163,[9]CTR1516_statsrel!$A$1:$D$387,4,FALSE)</f>
        <v>128901418</v>
      </c>
      <c r="W163" s="5">
        <f t="shared" ref="W163" si="372">V163</f>
        <v>128901418</v>
      </c>
      <c r="X163" s="6">
        <f t="shared" si="327"/>
        <v>128901418</v>
      </c>
      <c r="Z163" s="5">
        <f>ADJUTFUND1516RSG</f>
        <v>27848230.859972998</v>
      </c>
      <c r="AA163" s="5">
        <f>ADJLTFUND1516RSG</f>
        <v>6905342.4675559998</v>
      </c>
      <c r="AE163" s="6">
        <f t="shared" si="347"/>
        <v>34753573.327528998</v>
      </c>
      <c r="AF163" s="6">
        <f t="shared" si="348"/>
        <v>69672784.366079003</v>
      </c>
      <c r="AG163" s="6">
        <f t="shared" si="328"/>
        <v>198574202.366079</v>
      </c>
      <c r="AH163" s="6">
        <f t="shared" si="336"/>
        <v>185404083.69681418</v>
      </c>
      <c r="AI163" s="6">
        <f t="shared" si="349"/>
        <v>56502665.696814179</v>
      </c>
      <c r="AJ163" s="6">
        <f t="shared" si="337"/>
        <v>21292461.232942916</v>
      </c>
      <c r="AK163" s="5">
        <f t="shared" si="331"/>
        <v>18342672.417926632</v>
      </c>
      <c r="AL163" s="5">
        <f t="shared" ref="AL163" si="373">AL164</f>
        <v>2949788.8150162846</v>
      </c>
    </row>
    <row r="164" spans="1:41" s="11" customFormat="1" x14ac:dyDescent="0.25">
      <c r="A164" s="8" t="s">
        <v>325</v>
      </c>
      <c r="B164" s="8" t="s">
        <v>326</v>
      </c>
      <c r="C164" s="8" t="s">
        <v>302</v>
      </c>
      <c r="D164" s="8"/>
      <c r="E164" s="8" t="s">
        <v>1440</v>
      </c>
      <c r="G164" s="9"/>
      <c r="H164" s="9"/>
      <c r="I164" s="9">
        <f>ADJLTFUND1516BL</f>
        <v>8428995.4196259994</v>
      </c>
      <c r="J164" s="9">
        <f>I164*SBRR_INC</f>
        <v>8499237.0481228828</v>
      </c>
      <c r="K164" s="9"/>
      <c r="L164" s="9"/>
      <c r="M164" s="9"/>
      <c r="N164" s="9"/>
      <c r="O164" s="9"/>
      <c r="P164" s="9"/>
      <c r="Q164" s="10">
        <f t="shared" si="350"/>
        <v>8428995.4196259994</v>
      </c>
      <c r="R164" s="10">
        <f t="shared" si="351"/>
        <v>8499237.0481228828</v>
      </c>
      <c r="S164" s="9"/>
      <c r="T164" s="37">
        <f>VLOOKUP(A164,[1]Sheet1!$A$6:$C$740,3,FALSE)</f>
        <v>12518585.606131</v>
      </c>
      <c r="U164" s="37"/>
      <c r="V164" s="9"/>
      <c r="W164" s="9"/>
      <c r="X164" s="10">
        <f t="shared" si="333"/>
        <v>37474255.961795904</v>
      </c>
      <c r="Z164" s="9"/>
      <c r="AA164" s="9">
        <f>ADJLTFUND1516RSG</f>
        <v>6905342.4675559998</v>
      </c>
      <c r="AB164" s="9"/>
      <c r="AC164" s="9"/>
      <c r="AD164" s="9"/>
      <c r="AE164" s="10">
        <f t="shared" si="347"/>
        <v>6905342.4675559998</v>
      </c>
      <c r="AF164" s="10">
        <f t="shared" si="348"/>
        <v>15334337.887181999</v>
      </c>
      <c r="AG164" s="10">
        <f>AA164+I164+X164</f>
        <v>52808593.848977901</v>
      </c>
      <c r="AH164" s="10">
        <f>AG164*LT_SF1617</f>
        <v>48923281.824935071</v>
      </c>
      <c r="AI164" s="10">
        <f t="shared" si="349"/>
        <v>11449025.863139167</v>
      </c>
      <c r="AJ164" s="10">
        <f>AH164-X164-R164</f>
        <v>2949788.8150162846</v>
      </c>
      <c r="AK164" s="9"/>
      <c r="AL164" s="9">
        <f>AJ164</f>
        <v>2949788.8150162846</v>
      </c>
      <c r="AM164" s="9"/>
      <c r="AN164" s="9"/>
      <c r="AO164" s="9"/>
    </row>
    <row r="165" spans="1:41" s="15" customFormat="1" x14ac:dyDescent="0.25">
      <c r="A165" s="12" t="s">
        <v>327</v>
      </c>
      <c r="B165" s="12" t="s">
        <v>328</v>
      </c>
      <c r="C165" s="12" t="s">
        <v>302</v>
      </c>
      <c r="D165" s="12"/>
      <c r="E165" s="12" t="s">
        <v>1441</v>
      </c>
      <c r="G165" s="13">
        <f>ADJUTFUND1516BL</f>
        <v>26490215.618923999</v>
      </c>
      <c r="H165" s="13">
        <f>G165*SBRR_INC</f>
        <v>26710967.415748365</v>
      </c>
      <c r="I165" s="13"/>
      <c r="J165" s="13"/>
      <c r="K165" s="13"/>
      <c r="L165" s="13"/>
      <c r="M165" s="13"/>
      <c r="N165" s="13"/>
      <c r="O165" s="13"/>
      <c r="P165" s="13"/>
      <c r="Q165" s="14">
        <f t="shared" si="350"/>
        <v>26490215.618923999</v>
      </c>
      <c r="R165" s="14">
        <f t="shared" si="351"/>
        <v>26710967.415748365</v>
      </c>
      <c r="S165" s="13"/>
      <c r="T165" s="38">
        <f>VLOOKUP(A165,[1]Sheet1!$A$6:$C$740,3,FALSE)</f>
        <v>30542000.776951998</v>
      </c>
      <c r="U165" s="38"/>
      <c r="V165" s="13"/>
      <c r="W165" s="13"/>
      <c r="X165" s="14">
        <f t="shared" si="334"/>
        <v>91427162.038204104</v>
      </c>
      <c r="Z165" s="13">
        <f>ADJUTFUND1516RSG</f>
        <v>27848230.859972998</v>
      </c>
      <c r="AA165" s="13"/>
      <c r="AB165" s="13"/>
      <c r="AC165" s="13"/>
      <c r="AD165" s="13"/>
      <c r="AE165" s="14">
        <f t="shared" si="347"/>
        <v>27848230.859972998</v>
      </c>
      <c r="AF165" s="14">
        <f t="shared" si="348"/>
        <v>54338446.478896998</v>
      </c>
      <c r="AG165" s="14">
        <f>Z165+G165+X165</f>
        <v>145765608.51710111</v>
      </c>
      <c r="AH165" s="14">
        <f>AG165*UT_SF1617</f>
        <v>136480801.8718791</v>
      </c>
      <c r="AI165" s="14">
        <f t="shared" si="349"/>
        <v>45053639.833674997</v>
      </c>
      <c r="AJ165" s="14">
        <f>AH165-X165-R165</f>
        <v>18342672.417926632</v>
      </c>
      <c r="AK165" s="13">
        <f>AJ165</f>
        <v>18342672.417926632</v>
      </c>
      <c r="AL165" s="13"/>
      <c r="AM165" s="13"/>
      <c r="AN165" s="13"/>
      <c r="AO165" s="13"/>
    </row>
    <row r="166" spans="1:41" x14ac:dyDescent="0.25">
      <c r="A166" s="1" t="s">
        <v>329</v>
      </c>
      <c r="B166" s="1" t="s">
        <v>330</v>
      </c>
      <c r="C166" s="1"/>
      <c r="D166" s="1" t="s">
        <v>302</v>
      </c>
      <c r="E166" s="1"/>
      <c r="G166" s="5">
        <f>ADJUTFUND1516BL</f>
        <v>53686933.869926006</v>
      </c>
      <c r="H166" s="5">
        <f>G166*SBRR_INC</f>
        <v>54134324.985508718</v>
      </c>
      <c r="I166" s="5">
        <f>ADJLTFUND1516BL</f>
        <v>13517081.046167001</v>
      </c>
      <c r="J166" s="5">
        <f>I166*SBRR_INC</f>
        <v>13629723.388218392</v>
      </c>
      <c r="Q166" s="6">
        <f t="shared" si="350"/>
        <v>67204014.916093007</v>
      </c>
      <c r="R166" s="6">
        <f t="shared" si="351"/>
        <v>67764048.373727113</v>
      </c>
      <c r="T166" s="4">
        <f>VLOOKUP(A166,[1]Sheet1!$A$6:$C$740,3,FALSE)</f>
        <v>121164531.13578101</v>
      </c>
      <c r="U166" s="4"/>
      <c r="V166" s="5">
        <f>VLOOKUP(A166,[9]CTR1516_statsrel!$A$1:$D$387,4,FALSE)</f>
        <v>133413121</v>
      </c>
      <c r="W166" s="5">
        <f t="shared" ref="W166" si="374">V166</f>
        <v>133413121</v>
      </c>
      <c r="X166" s="6">
        <f t="shared" si="327"/>
        <v>133413120.99999999</v>
      </c>
      <c r="Z166" s="5">
        <f>ADJUTFUND1516RSG</f>
        <v>53785448.908666871</v>
      </c>
      <c r="AA166" s="5">
        <f>ADJLTFUND1516RSG</f>
        <v>11026341.94843713</v>
      </c>
      <c r="AE166" s="6">
        <f t="shared" si="347"/>
        <v>64811790.857104003</v>
      </c>
      <c r="AF166" s="6">
        <f t="shared" si="348"/>
        <v>132015805.77319701</v>
      </c>
      <c r="AG166" s="6">
        <f t="shared" si="328"/>
        <v>265428926.77319703</v>
      </c>
      <c r="AH166" s="6">
        <f t="shared" si="336"/>
        <v>247977688.00376815</v>
      </c>
      <c r="AI166" s="6">
        <f t="shared" si="349"/>
        <v>114564567.00376816</v>
      </c>
      <c r="AJ166" s="6">
        <f t="shared" si="337"/>
        <v>46800518.630041048</v>
      </c>
      <c r="AK166" s="5">
        <f t="shared" si="331"/>
        <v>39941126.792119063</v>
      </c>
      <c r="AL166" s="5">
        <f t="shared" ref="AL166" si="375">AL167</f>
        <v>6859391.8379219845</v>
      </c>
    </row>
    <row r="167" spans="1:41" s="11" customFormat="1" x14ac:dyDescent="0.25">
      <c r="A167" s="8" t="s">
        <v>331</v>
      </c>
      <c r="B167" s="8" t="s">
        <v>332</v>
      </c>
      <c r="C167" s="8" t="s">
        <v>302</v>
      </c>
      <c r="D167" s="8"/>
      <c r="E167" s="8" t="s">
        <v>1440</v>
      </c>
      <c r="G167" s="9"/>
      <c r="H167" s="9"/>
      <c r="I167" s="9">
        <f>ADJLTFUND1516BL</f>
        <v>13517081.046167001</v>
      </c>
      <c r="J167" s="9">
        <f>I167*SBRR_INC</f>
        <v>13629723.388218392</v>
      </c>
      <c r="K167" s="9"/>
      <c r="L167" s="9"/>
      <c r="M167" s="9"/>
      <c r="N167" s="9"/>
      <c r="O167" s="9"/>
      <c r="P167" s="9"/>
      <c r="Q167" s="10">
        <f t="shared" si="350"/>
        <v>13517081.046167001</v>
      </c>
      <c r="R167" s="10">
        <f t="shared" si="351"/>
        <v>13629723.388218392</v>
      </c>
      <c r="S167" s="9"/>
      <c r="T167" s="37">
        <f>VLOOKUP(A167,[1]Sheet1!$A$6:$C$740,3,FALSE)</f>
        <v>27756242.359634999</v>
      </c>
      <c r="U167" s="37"/>
      <c r="V167" s="9"/>
      <c r="W167" s="9"/>
      <c r="X167" s="10">
        <f t="shared" si="333"/>
        <v>30562136.342371944</v>
      </c>
      <c r="Z167" s="9"/>
      <c r="AA167" s="9">
        <f>ADJLTFUND1516RSG</f>
        <v>11026341.94843713</v>
      </c>
      <c r="AB167" s="9"/>
      <c r="AC167" s="9"/>
      <c r="AD167" s="9"/>
      <c r="AE167" s="10">
        <f t="shared" si="347"/>
        <v>11026341.94843713</v>
      </c>
      <c r="AF167" s="10">
        <f t="shared" si="348"/>
        <v>24543422.994604133</v>
      </c>
      <c r="AG167" s="10">
        <f>AA167+I167+X167</f>
        <v>55105559.336976081</v>
      </c>
      <c r="AH167" s="10">
        <f>AG167*LT_SF1617</f>
        <v>51051251.568512321</v>
      </c>
      <c r="AI167" s="10">
        <f t="shared" si="349"/>
        <v>20489115.226140376</v>
      </c>
      <c r="AJ167" s="10">
        <f>AH167-X167-R167</f>
        <v>6859391.8379219845</v>
      </c>
      <c r="AK167" s="9"/>
      <c r="AL167" s="9">
        <f>AJ167</f>
        <v>6859391.8379219845</v>
      </c>
      <c r="AM167" s="9"/>
      <c r="AN167" s="9"/>
      <c r="AO167" s="9"/>
    </row>
    <row r="168" spans="1:41" s="15" customFormat="1" x14ac:dyDescent="0.25">
      <c r="A168" s="12" t="s">
        <v>333</v>
      </c>
      <c r="B168" s="12" t="s">
        <v>334</v>
      </c>
      <c r="C168" s="12" t="s">
        <v>302</v>
      </c>
      <c r="D168" s="12"/>
      <c r="E168" s="12" t="s">
        <v>1441</v>
      </c>
      <c r="G168" s="13">
        <f>ADJUTFUND1516BL</f>
        <v>53686933.869926006</v>
      </c>
      <c r="H168" s="13">
        <f>G168*SBRR_INC</f>
        <v>54134324.985508718</v>
      </c>
      <c r="I168" s="13"/>
      <c r="J168" s="13"/>
      <c r="K168" s="13"/>
      <c r="L168" s="13"/>
      <c r="M168" s="13"/>
      <c r="N168" s="13"/>
      <c r="O168" s="13"/>
      <c r="P168" s="13"/>
      <c r="Q168" s="14">
        <f t="shared" si="350"/>
        <v>53686933.869926006</v>
      </c>
      <c r="R168" s="14">
        <f t="shared" si="351"/>
        <v>54134324.985508718</v>
      </c>
      <c r="S168" s="13"/>
      <c r="T168" s="38">
        <f>VLOOKUP(A168,[1]Sheet1!$A$6:$C$740,3,FALSE)</f>
        <v>93408288.776145995</v>
      </c>
      <c r="U168" s="38"/>
      <c r="V168" s="13"/>
      <c r="W168" s="13"/>
      <c r="X168" s="14">
        <f t="shared" si="334"/>
        <v>102850984.65762804</v>
      </c>
      <c r="Z168" s="13">
        <f>ADJUTFUND1516RSG</f>
        <v>53785448.908666871</v>
      </c>
      <c r="AA168" s="13"/>
      <c r="AB168" s="13"/>
      <c r="AC168" s="13"/>
      <c r="AD168" s="13"/>
      <c r="AE168" s="14">
        <f t="shared" si="347"/>
        <v>53785448.908666871</v>
      </c>
      <c r="AF168" s="14">
        <f t="shared" si="348"/>
        <v>107472382.77859288</v>
      </c>
      <c r="AG168" s="14">
        <f>Z168+G168+X168</f>
        <v>210323367.43622094</v>
      </c>
      <c r="AH168" s="14">
        <f>AG168*UT_SF1617</f>
        <v>196926436.43525583</v>
      </c>
      <c r="AI168" s="14">
        <f t="shared" si="349"/>
        <v>94075451.777627781</v>
      </c>
      <c r="AJ168" s="14">
        <f>AH168-X168-R168</f>
        <v>39941126.792119063</v>
      </c>
      <c r="AK168" s="13">
        <f>AJ168</f>
        <v>39941126.792119063</v>
      </c>
      <c r="AL168" s="13"/>
      <c r="AM168" s="13"/>
      <c r="AN168" s="13"/>
      <c r="AO168" s="13"/>
    </row>
    <row r="169" spans="1:41" x14ac:dyDescent="0.25">
      <c r="A169" s="1" t="s">
        <v>335</v>
      </c>
      <c r="B169" s="1" t="s">
        <v>336</v>
      </c>
      <c r="C169" s="1"/>
      <c r="D169" s="1" t="s">
        <v>302</v>
      </c>
      <c r="E169" s="1"/>
      <c r="G169" s="5">
        <f>ADJUTFUND1516BL</f>
        <v>54538769.344618</v>
      </c>
      <c r="H169" s="5">
        <f>G169*SBRR_INC</f>
        <v>54993259.089156479</v>
      </c>
      <c r="I169" s="5">
        <f>ADJLTFUND1516BL</f>
        <v>15443241.11112</v>
      </c>
      <c r="J169" s="5">
        <f>I169*SBRR_INC</f>
        <v>15571934.787046</v>
      </c>
      <c r="Q169" s="6">
        <f t="shared" si="350"/>
        <v>69982010.455738008</v>
      </c>
      <c r="R169" s="6">
        <f t="shared" si="351"/>
        <v>70565193.876202479</v>
      </c>
      <c r="T169" s="4">
        <f>VLOOKUP(A169,[1]Sheet1!$A$6:$C$740,3,FALSE)</f>
        <v>132336969.559053</v>
      </c>
      <c r="U169" s="4"/>
      <c r="V169" s="5">
        <f>VLOOKUP(A169,[9]CTR1516_statsrel!$A$1:$D$387,4,FALSE)</f>
        <v>110864290</v>
      </c>
      <c r="W169" s="5">
        <f t="shared" ref="W169" si="376">V169</f>
        <v>110864290</v>
      </c>
      <c r="X169" s="6">
        <f t="shared" si="327"/>
        <v>110864289.99999999</v>
      </c>
      <c r="Z169" s="5">
        <f>ADJUTFUND1516RSG</f>
        <v>52562706.569098547</v>
      </c>
      <c r="AA169" s="5">
        <f>ADJLTFUND1516RSG</f>
        <v>12598035.243161445</v>
      </c>
      <c r="AE169" s="6">
        <f t="shared" si="347"/>
        <v>65160741.812259994</v>
      </c>
      <c r="AF169" s="6">
        <f t="shared" si="348"/>
        <v>135142752.26799798</v>
      </c>
      <c r="AG169" s="6">
        <f t="shared" si="328"/>
        <v>246007042.26799798</v>
      </c>
      <c r="AH169" s="6">
        <f t="shared" si="336"/>
        <v>229800556.80167949</v>
      </c>
      <c r="AI169" s="6">
        <f t="shared" si="349"/>
        <v>118936266.80167951</v>
      </c>
      <c r="AJ169" s="6">
        <f t="shared" si="337"/>
        <v>48371072.92547702</v>
      </c>
      <c r="AK169" s="5">
        <f t="shared" si="331"/>
        <v>39899120.297467977</v>
      </c>
      <c r="AL169" s="5">
        <f t="shared" ref="AL169" si="377">AL170</f>
        <v>8471952.6280090436</v>
      </c>
    </row>
    <row r="170" spans="1:41" s="11" customFormat="1" x14ac:dyDescent="0.25">
      <c r="A170" s="8" t="s">
        <v>337</v>
      </c>
      <c r="B170" s="8" t="s">
        <v>338</v>
      </c>
      <c r="C170" s="8" t="s">
        <v>302</v>
      </c>
      <c r="D170" s="8"/>
      <c r="E170" s="8" t="s">
        <v>1440</v>
      </c>
      <c r="G170" s="9"/>
      <c r="H170" s="9"/>
      <c r="I170" s="9">
        <f>ADJLTFUND1516BL</f>
        <v>15443241.11112</v>
      </c>
      <c r="J170" s="9">
        <f>I170*SBRR_INC</f>
        <v>15571934.787046</v>
      </c>
      <c r="K170" s="9"/>
      <c r="L170" s="9"/>
      <c r="M170" s="9"/>
      <c r="N170" s="9"/>
      <c r="O170" s="9"/>
      <c r="P170" s="9"/>
      <c r="Q170" s="10">
        <f t="shared" si="350"/>
        <v>15443241.11112</v>
      </c>
      <c r="R170" s="10">
        <f t="shared" si="351"/>
        <v>15571934.787046</v>
      </c>
      <c r="S170" s="9"/>
      <c r="T170" s="37">
        <f>VLOOKUP(A170,[1]Sheet1!$A$6:$C$740,3,FALSE)</f>
        <v>31382738.512802999</v>
      </c>
      <c r="U170" s="37"/>
      <c r="V170" s="9"/>
      <c r="W170" s="9"/>
      <c r="X170" s="10">
        <f t="shared" si="333"/>
        <v>26290650.564769194</v>
      </c>
      <c r="Z170" s="9"/>
      <c r="AA170" s="9">
        <f>ADJLTFUND1516RSG</f>
        <v>12598035.243161445</v>
      </c>
      <c r="AB170" s="9"/>
      <c r="AC170" s="9"/>
      <c r="AD170" s="9"/>
      <c r="AE170" s="10">
        <f t="shared" si="347"/>
        <v>12598035.243161445</v>
      </c>
      <c r="AF170" s="10">
        <f t="shared" si="348"/>
        <v>28041276.354281448</v>
      </c>
      <c r="AG170" s="10">
        <f>AA170+I170+X170</f>
        <v>54331926.919050641</v>
      </c>
      <c r="AH170" s="10">
        <f>AG170*LT_SF1617</f>
        <v>50334537.979824238</v>
      </c>
      <c r="AI170" s="10">
        <f t="shared" si="349"/>
        <v>24043887.415055044</v>
      </c>
      <c r="AJ170" s="10">
        <f>AH170-X170-R170</f>
        <v>8471952.6280090436</v>
      </c>
      <c r="AK170" s="9"/>
      <c r="AL170" s="9">
        <f>AJ170</f>
        <v>8471952.6280090436</v>
      </c>
      <c r="AM170" s="9"/>
      <c r="AN170" s="9"/>
      <c r="AO170" s="9"/>
    </row>
    <row r="171" spans="1:41" s="15" customFormat="1" x14ac:dyDescent="0.25">
      <c r="A171" s="12" t="s">
        <v>339</v>
      </c>
      <c r="B171" s="12" t="s">
        <v>340</v>
      </c>
      <c r="C171" s="12" t="s">
        <v>302</v>
      </c>
      <c r="D171" s="12"/>
      <c r="E171" s="12" t="s">
        <v>1441</v>
      </c>
      <c r="G171" s="13">
        <f>ADJUTFUND1516BL</f>
        <v>54538769.344618</v>
      </c>
      <c r="H171" s="13">
        <f>G171*SBRR_INC</f>
        <v>54993259.089156479</v>
      </c>
      <c r="I171" s="13"/>
      <c r="J171" s="13"/>
      <c r="K171" s="13"/>
      <c r="L171" s="13"/>
      <c r="M171" s="13"/>
      <c r="N171" s="13"/>
      <c r="O171" s="13"/>
      <c r="P171" s="13"/>
      <c r="Q171" s="14">
        <f t="shared" si="350"/>
        <v>54538769.344618</v>
      </c>
      <c r="R171" s="14">
        <f t="shared" si="351"/>
        <v>54993259.089156479</v>
      </c>
      <c r="S171" s="13"/>
      <c r="T171" s="38">
        <f>VLOOKUP(A171,[1]Sheet1!$A$6:$C$740,3,FALSE)</f>
        <v>100954231.04625</v>
      </c>
      <c r="U171" s="38"/>
      <c r="V171" s="13"/>
      <c r="W171" s="13"/>
      <c r="X171" s="14">
        <f t="shared" si="334"/>
        <v>84573639.435230792</v>
      </c>
      <c r="Z171" s="13">
        <f>ADJUTFUND1516RSG</f>
        <v>52562706.569098547</v>
      </c>
      <c r="AA171" s="13"/>
      <c r="AB171" s="13"/>
      <c r="AC171" s="13"/>
      <c r="AD171" s="13"/>
      <c r="AE171" s="14">
        <f t="shared" si="347"/>
        <v>52562706.569098547</v>
      </c>
      <c r="AF171" s="14">
        <f t="shared" si="348"/>
        <v>107101475.91371654</v>
      </c>
      <c r="AG171" s="14">
        <f>Z171+G171+X171</f>
        <v>191675115.34894735</v>
      </c>
      <c r="AH171" s="14">
        <f>AG171*UT_SF1617</f>
        <v>179466018.82185525</v>
      </c>
      <c r="AI171" s="14">
        <f t="shared" si="349"/>
        <v>94892379.386624455</v>
      </c>
      <c r="AJ171" s="14">
        <f>AH171-X171-R171</f>
        <v>39899120.297467977</v>
      </c>
      <c r="AK171" s="13">
        <f>AJ171</f>
        <v>39899120.297467977</v>
      </c>
      <c r="AL171" s="13"/>
      <c r="AM171" s="13"/>
      <c r="AN171" s="13"/>
      <c r="AO171" s="13"/>
    </row>
    <row r="172" spans="1:41" x14ac:dyDescent="0.25">
      <c r="A172" s="1" t="s">
        <v>341</v>
      </c>
      <c r="B172" s="1" t="s">
        <v>342</v>
      </c>
      <c r="C172" s="1"/>
      <c r="D172" s="1" t="s">
        <v>302</v>
      </c>
      <c r="E172" s="1"/>
      <c r="G172" s="5">
        <f>ADJUTFUND1516BL</f>
        <v>54007214.834027</v>
      </c>
      <c r="H172" s="5">
        <f>G172*SBRR_INC</f>
        <v>54457274.957643889</v>
      </c>
      <c r="I172" s="5">
        <f>ADJLTFUND1516BL</f>
        <v>13305608.012816001</v>
      </c>
      <c r="J172" s="5">
        <f>I172*SBRR_INC</f>
        <v>13416488.079589467</v>
      </c>
      <c r="Q172" s="6">
        <f t="shared" si="350"/>
        <v>67312822.846843004</v>
      </c>
      <c r="R172" s="6">
        <f t="shared" si="351"/>
        <v>67873763.037233353</v>
      </c>
      <c r="T172" s="4">
        <f>VLOOKUP(A172,[1]Sheet1!$A$6:$C$740,3,FALSE)</f>
        <v>134583356.52279299</v>
      </c>
      <c r="U172" s="4"/>
      <c r="V172" s="5">
        <f>VLOOKUP(A172,[9]CTR1516_statsrel!$A$1:$D$387,4,FALSE)</f>
        <v>100916600</v>
      </c>
      <c r="W172" s="5">
        <f t="shared" ref="W172" si="378">V172</f>
        <v>100916600</v>
      </c>
      <c r="X172" s="6">
        <f t="shared" si="327"/>
        <v>100916600</v>
      </c>
      <c r="Z172" s="5">
        <f>ADJUTFUND1516RSG</f>
        <v>51505337.040663064</v>
      </c>
      <c r="AA172" s="5">
        <f>ADJLTFUND1516RSG</f>
        <v>10734703.360225948</v>
      </c>
      <c r="AE172" s="6">
        <f t="shared" si="347"/>
        <v>62240040.400888994</v>
      </c>
      <c r="AF172" s="6">
        <f t="shared" si="348"/>
        <v>129552863.247732</v>
      </c>
      <c r="AG172" s="6">
        <f t="shared" si="328"/>
        <v>230469463.24773201</v>
      </c>
      <c r="AH172" s="6">
        <f t="shared" si="336"/>
        <v>215343916.62199545</v>
      </c>
      <c r="AI172" s="6">
        <f t="shared" si="349"/>
        <v>114427316.62199545</v>
      </c>
      <c r="AJ172" s="6">
        <f t="shared" si="337"/>
        <v>46553553.584762082</v>
      </c>
      <c r="AK172" s="5">
        <f t="shared" si="331"/>
        <v>39247418.804826461</v>
      </c>
      <c r="AL172" s="5">
        <f t="shared" ref="AL172" si="379">AL173</f>
        <v>7306134.7799356245</v>
      </c>
    </row>
    <row r="173" spans="1:41" s="11" customFormat="1" x14ac:dyDescent="0.25">
      <c r="A173" s="8" t="s">
        <v>343</v>
      </c>
      <c r="B173" s="8" t="s">
        <v>344</v>
      </c>
      <c r="C173" s="8" t="s">
        <v>302</v>
      </c>
      <c r="D173" s="8"/>
      <c r="E173" s="8" t="s">
        <v>1440</v>
      </c>
      <c r="G173" s="9"/>
      <c r="H173" s="9"/>
      <c r="I173" s="9">
        <f>ADJLTFUND1516BL</f>
        <v>13305608.012816001</v>
      </c>
      <c r="J173" s="9">
        <f>I173*SBRR_INC</f>
        <v>13416488.079589467</v>
      </c>
      <c r="K173" s="9"/>
      <c r="L173" s="9"/>
      <c r="M173" s="9"/>
      <c r="N173" s="9"/>
      <c r="O173" s="9"/>
      <c r="P173" s="9"/>
      <c r="Q173" s="10">
        <f t="shared" si="350"/>
        <v>13305608.012816001</v>
      </c>
      <c r="R173" s="10">
        <f t="shared" si="351"/>
        <v>13416488.079589467</v>
      </c>
      <c r="S173" s="9"/>
      <c r="T173" s="37">
        <f>VLOOKUP(A173,[1]Sheet1!$A$6:$C$740,3,FALSE)</f>
        <v>28076787.160804</v>
      </c>
      <c r="U173" s="37"/>
      <c r="V173" s="9"/>
      <c r="W173" s="9"/>
      <c r="X173" s="10">
        <f t="shared" si="333"/>
        <v>21053226.583126023</v>
      </c>
      <c r="Z173" s="9"/>
      <c r="AA173" s="9">
        <f>ADJLTFUND1516RSG</f>
        <v>10734703.360225948</v>
      </c>
      <c r="AB173" s="9"/>
      <c r="AC173" s="9"/>
      <c r="AD173" s="9"/>
      <c r="AE173" s="10">
        <f t="shared" si="347"/>
        <v>10734703.360225948</v>
      </c>
      <c r="AF173" s="10">
        <f t="shared" si="348"/>
        <v>24040311.37304195</v>
      </c>
      <c r="AG173" s="10">
        <f>AA173+I173+X173</f>
        <v>45093537.956167974</v>
      </c>
      <c r="AH173" s="10">
        <f>AG173*LT_SF1617</f>
        <v>41775849.442651115</v>
      </c>
      <c r="AI173" s="10">
        <f t="shared" si="349"/>
        <v>20722622.859525092</v>
      </c>
      <c r="AJ173" s="10">
        <f>AH173-X173-R173</f>
        <v>7306134.7799356245</v>
      </c>
      <c r="AK173" s="9"/>
      <c r="AL173" s="9">
        <f>AJ173</f>
        <v>7306134.7799356245</v>
      </c>
      <c r="AM173" s="9"/>
      <c r="AN173" s="9"/>
      <c r="AO173" s="9"/>
    </row>
    <row r="174" spans="1:41" s="15" customFormat="1" x14ac:dyDescent="0.25">
      <c r="A174" s="12" t="s">
        <v>345</v>
      </c>
      <c r="B174" s="12" t="s">
        <v>346</v>
      </c>
      <c r="C174" s="12" t="s">
        <v>302</v>
      </c>
      <c r="D174" s="12"/>
      <c r="E174" s="12" t="s">
        <v>1441</v>
      </c>
      <c r="G174" s="13">
        <f>ADJUTFUND1516BL</f>
        <v>54007214.834027</v>
      </c>
      <c r="H174" s="13">
        <f>G174*SBRR_INC</f>
        <v>54457274.957643889</v>
      </c>
      <c r="I174" s="13"/>
      <c r="J174" s="13"/>
      <c r="K174" s="13"/>
      <c r="L174" s="13"/>
      <c r="M174" s="13"/>
      <c r="N174" s="13"/>
      <c r="O174" s="13"/>
      <c r="P174" s="13"/>
      <c r="Q174" s="14">
        <f t="shared" si="350"/>
        <v>54007214.834027</v>
      </c>
      <c r="R174" s="14">
        <f t="shared" si="351"/>
        <v>54457274.957643889</v>
      </c>
      <c r="S174" s="13"/>
      <c r="T174" s="38">
        <f>VLOOKUP(A174,[1]Sheet1!$A$6:$C$740,3,FALSE)</f>
        <v>106506569.36198901</v>
      </c>
      <c r="U174" s="38"/>
      <c r="V174" s="13"/>
      <c r="W174" s="13"/>
      <c r="X174" s="14">
        <f t="shared" si="334"/>
        <v>79863373.416873977</v>
      </c>
      <c r="Z174" s="13">
        <f>ADJUTFUND1516RSG</f>
        <v>51505337.040663064</v>
      </c>
      <c r="AA174" s="13"/>
      <c r="AB174" s="13"/>
      <c r="AC174" s="13"/>
      <c r="AD174" s="13"/>
      <c r="AE174" s="14">
        <f t="shared" si="347"/>
        <v>51505337.040663064</v>
      </c>
      <c r="AF174" s="14">
        <f t="shared" si="348"/>
        <v>105512551.87469006</v>
      </c>
      <c r="AG174" s="14">
        <f>Z174+G174+X174</f>
        <v>185375925.29156405</v>
      </c>
      <c r="AH174" s="14">
        <f>AG174*UT_SF1617</f>
        <v>173568067.17934433</v>
      </c>
      <c r="AI174" s="14">
        <f t="shared" si="349"/>
        <v>93704693.76247035</v>
      </c>
      <c r="AJ174" s="14">
        <f>AH174-X174-R174</f>
        <v>39247418.804826461</v>
      </c>
      <c r="AK174" s="13">
        <f>AJ174</f>
        <v>39247418.804826461</v>
      </c>
      <c r="AL174" s="13"/>
      <c r="AM174" s="13"/>
      <c r="AN174" s="13"/>
      <c r="AO174" s="13"/>
    </row>
    <row r="175" spans="1:41" x14ac:dyDescent="0.25">
      <c r="A175" s="1" t="s">
        <v>347</v>
      </c>
      <c r="B175" s="1" t="s">
        <v>348</v>
      </c>
      <c r="C175" s="1"/>
      <c r="D175" s="1" t="s">
        <v>302</v>
      </c>
      <c r="E175" s="1"/>
      <c r="G175" s="5">
        <f>ADJUTFUND1516BL</f>
        <v>58307979.717477001</v>
      </c>
      <c r="H175" s="5">
        <f>G175*SBRR_INC</f>
        <v>58793879.548455976</v>
      </c>
      <c r="I175" s="5">
        <f>ADJLTFUND1516BL</f>
        <v>16107091.366876999</v>
      </c>
      <c r="J175" s="5">
        <f>I175*SBRR_INC</f>
        <v>16241317.12826764</v>
      </c>
      <c r="Q175" s="6">
        <f t="shared" si="350"/>
        <v>74415071.084353998</v>
      </c>
      <c r="R175" s="6">
        <f t="shared" si="351"/>
        <v>75035196.676723614</v>
      </c>
      <c r="T175" s="4">
        <f>VLOOKUP(A175,[1]Sheet1!$A$6:$C$740,3,FALSE)</f>
        <v>140872266.15634701</v>
      </c>
      <c r="U175" s="4"/>
      <c r="V175" s="5">
        <f>VLOOKUP(A175,[9]CTR1516_statsrel!$A$1:$D$387,4,FALSE)</f>
        <v>83861382</v>
      </c>
      <c r="W175" s="5">
        <f t="shared" ref="W175" si="380">V175</f>
        <v>83861382</v>
      </c>
      <c r="X175" s="6">
        <f t="shared" si="327"/>
        <v>83861382</v>
      </c>
      <c r="Z175" s="5">
        <f>ADJUTFUND1516RSG</f>
        <v>53648370.625649542</v>
      </c>
      <c r="AA175" s="5">
        <f>ADJLTFUND1516RSG</f>
        <v>12745014.550380461</v>
      </c>
      <c r="AE175" s="6">
        <f t="shared" si="347"/>
        <v>66393385.176030003</v>
      </c>
      <c r="AF175" s="6">
        <f t="shared" si="348"/>
        <v>140808456.26038399</v>
      </c>
      <c r="AG175" s="6">
        <f t="shared" si="328"/>
        <v>224669838.26038399</v>
      </c>
      <c r="AH175" s="6">
        <f t="shared" si="336"/>
        <v>209884952.12327129</v>
      </c>
      <c r="AI175" s="6">
        <f t="shared" si="349"/>
        <v>126023570.12327129</v>
      </c>
      <c r="AJ175" s="6">
        <f t="shared" si="337"/>
        <v>50988373.446547665</v>
      </c>
      <c r="AK175" s="5">
        <f t="shared" si="331"/>
        <v>41909492.336049117</v>
      </c>
      <c r="AL175" s="5">
        <f t="shared" ref="AL175" si="381">AL176</f>
        <v>9078881.1104985457</v>
      </c>
    </row>
    <row r="176" spans="1:41" s="11" customFormat="1" x14ac:dyDescent="0.25">
      <c r="A176" s="8" t="s">
        <v>349</v>
      </c>
      <c r="B176" s="8" t="s">
        <v>350</v>
      </c>
      <c r="C176" s="8" t="s">
        <v>302</v>
      </c>
      <c r="D176" s="8"/>
      <c r="E176" s="8" t="s">
        <v>1440</v>
      </c>
      <c r="G176" s="9"/>
      <c r="H176" s="9"/>
      <c r="I176" s="9">
        <f>ADJLTFUND1516BL</f>
        <v>16107091.366876999</v>
      </c>
      <c r="J176" s="9">
        <f>I176*SBRR_INC</f>
        <v>16241317.12826764</v>
      </c>
      <c r="K176" s="9"/>
      <c r="L176" s="9"/>
      <c r="M176" s="9"/>
      <c r="N176" s="9"/>
      <c r="O176" s="9"/>
      <c r="P176" s="9"/>
      <c r="Q176" s="10">
        <f t="shared" si="350"/>
        <v>16107091.366876999</v>
      </c>
      <c r="R176" s="10">
        <f t="shared" si="351"/>
        <v>16241317.12826764</v>
      </c>
      <c r="S176" s="9"/>
      <c r="T176" s="37">
        <f>VLOOKUP(A176,[1]Sheet1!$A$6:$C$740,3,FALSE)</f>
        <v>32173760.798875999</v>
      </c>
      <c r="U176" s="37"/>
      <c r="V176" s="9"/>
      <c r="W176" s="9"/>
      <c r="X176" s="10">
        <f t="shared" si="333"/>
        <v>19153067.657310493</v>
      </c>
      <c r="Z176" s="9"/>
      <c r="AA176" s="9">
        <f>ADJLTFUND1516RSG</f>
        <v>12745014.550380461</v>
      </c>
      <c r="AB176" s="9"/>
      <c r="AC176" s="9"/>
      <c r="AD176" s="9"/>
      <c r="AE176" s="10">
        <f t="shared" si="347"/>
        <v>12745014.550380461</v>
      </c>
      <c r="AF176" s="10">
        <f t="shared" si="348"/>
        <v>28852105.917257458</v>
      </c>
      <c r="AG176" s="10">
        <f>AA176+I176+X176</f>
        <v>48005173.574567951</v>
      </c>
      <c r="AH176" s="10">
        <f>AG176*LT_SF1617</f>
        <v>44473265.896076679</v>
      </c>
      <c r="AI176" s="10">
        <f t="shared" si="349"/>
        <v>25320198.238766186</v>
      </c>
      <c r="AJ176" s="10">
        <f>AH176-X176-R176</f>
        <v>9078881.1104985457</v>
      </c>
      <c r="AK176" s="9"/>
      <c r="AL176" s="9">
        <f>AJ176</f>
        <v>9078881.1104985457</v>
      </c>
      <c r="AM176" s="9"/>
      <c r="AN176" s="9"/>
      <c r="AO176" s="9"/>
    </row>
    <row r="177" spans="1:41" s="15" customFormat="1" x14ac:dyDescent="0.25">
      <c r="A177" s="12" t="s">
        <v>351</v>
      </c>
      <c r="B177" s="12" t="s">
        <v>352</v>
      </c>
      <c r="C177" s="12" t="s">
        <v>302</v>
      </c>
      <c r="D177" s="12"/>
      <c r="E177" s="12" t="s">
        <v>1441</v>
      </c>
      <c r="G177" s="13">
        <f>ADJUTFUND1516BL</f>
        <v>58307979.717477001</v>
      </c>
      <c r="H177" s="13">
        <f>G177*SBRR_INC</f>
        <v>58793879.548455976</v>
      </c>
      <c r="I177" s="13"/>
      <c r="J177" s="13"/>
      <c r="K177" s="13"/>
      <c r="L177" s="13"/>
      <c r="M177" s="13"/>
      <c r="N177" s="13"/>
      <c r="O177" s="13"/>
      <c r="P177" s="13"/>
      <c r="Q177" s="14">
        <f t="shared" si="350"/>
        <v>58307979.717477001</v>
      </c>
      <c r="R177" s="14">
        <f t="shared" si="351"/>
        <v>58793879.548455976</v>
      </c>
      <c r="S177" s="13"/>
      <c r="T177" s="38">
        <f>VLOOKUP(A177,[1]Sheet1!$A$6:$C$740,3,FALSE)</f>
        <v>108698505.357471</v>
      </c>
      <c r="U177" s="38"/>
      <c r="V177" s="13"/>
      <c r="W177" s="13"/>
      <c r="X177" s="14">
        <f t="shared" si="334"/>
        <v>64708314.342689507</v>
      </c>
      <c r="Z177" s="13">
        <f>ADJUTFUND1516RSG</f>
        <v>53648370.625649542</v>
      </c>
      <c r="AA177" s="13"/>
      <c r="AB177" s="13"/>
      <c r="AC177" s="13"/>
      <c r="AD177" s="13"/>
      <c r="AE177" s="14">
        <f t="shared" si="347"/>
        <v>53648370.625649542</v>
      </c>
      <c r="AF177" s="14">
        <f t="shared" si="348"/>
        <v>111956350.34312654</v>
      </c>
      <c r="AG177" s="14">
        <f>Z177+G177+X177</f>
        <v>176664664.68581605</v>
      </c>
      <c r="AH177" s="14">
        <f>AG177*UT_SF1617</f>
        <v>165411686.22719461</v>
      </c>
      <c r="AI177" s="14">
        <f t="shared" si="349"/>
        <v>100703371.88450509</v>
      </c>
      <c r="AJ177" s="14">
        <f>AH177-X177-R177</f>
        <v>41909492.336049117</v>
      </c>
      <c r="AK177" s="13">
        <f>AJ177</f>
        <v>41909492.336049117</v>
      </c>
      <c r="AL177" s="13"/>
      <c r="AM177" s="13"/>
      <c r="AN177" s="13"/>
      <c r="AO177" s="13"/>
    </row>
    <row r="178" spans="1:41" x14ac:dyDescent="0.25">
      <c r="A178" s="1" t="s">
        <v>353</v>
      </c>
      <c r="B178" s="1" t="s">
        <v>354</v>
      </c>
      <c r="C178" s="1"/>
      <c r="D178" s="1" t="s">
        <v>302</v>
      </c>
      <c r="E178" s="1"/>
      <c r="G178" s="5">
        <f>ADJUTFUND1516BL</f>
        <v>27516390.712308999</v>
      </c>
      <c r="H178" s="5">
        <f>G178*SBRR_INC</f>
        <v>27745693.968244907</v>
      </c>
      <c r="I178" s="5">
        <f>ADJLTFUND1516BL</f>
        <v>8493892.1371529996</v>
      </c>
      <c r="J178" s="5">
        <f>I178*SBRR_INC</f>
        <v>8564674.5716292746</v>
      </c>
      <c r="Q178" s="6">
        <f t="shared" si="350"/>
        <v>36010282.849462003</v>
      </c>
      <c r="R178" s="6">
        <f t="shared" si="351"/>
        <v>36310368.539874181</v>
      </c>
      <c r="T178" s="4">
        <f>VLOOKUP(A178,[1]Sheet1!$A$6:$C$740,3,FALSE)</f>
        <v>66767694.356169</v>
      </c>
      <c r="U178" s="4"/>
      <c r="V178" s="5">
        <f>VLOOKUP(A178,[9]CTR1516_statsrel!$A$1:$D$387,4,FALSE)</f>
        <v>98495756</v>
      </c>
      <c r="W178" s="5">
        <f t="shared" ref="W178" si="382">V178</f>
        <v>98495756</v>
      </c>
      <c r="X178" s="6">
        <f t="shared" si="327"/>
        <v>98495755.999998525</v>
      </c>
      <c r="Z178" s="5">
        <f>ADJUTFUND1516RSG</f>
        <v>26574199.906939998</v>
      </c>
      <c r="AA178" s="5">
        <f>ADJLTFUND1516RSG</f>
        <v>6753959.770211</v>
      </c>
      <c r="AE178" s="6">
        <f t="shared" si="347"/>
        <v>33328159.677150998</v>
      </c>
      <c r="AF178" s="6">
        <f t="shared" si="348"/>
        <v>69338442.526612997</v>
      </c>
      <c r="AG178" s="6">
        <f t="shared" si="328"/>
        <v>167834198.52661151</v>
      </c>
      <c r="AH178" s="6">
        <f t="shared" si="336"/>
        <v>156741576.62848681</v>
      </c>
      <c r="AI178" s="6">
        <f t="shared" si="349"/>
        <v>58245820.628488287</v>
      </c>
      <c r="AJ178" s="6">
        <f t="shared" si="337"/>
        <v>21935452.088614091</v>
      </c>
      <c r="AK178" s="5">
        <f t="shared" si="331"/>
        <v>18247730.735651348</v>
      </c>
      <c r="AL178" s="5">
        <f t="shared" ref="AL178" si="383">AL179</f>
        <v>3687721.3529627435</v>
      </c>
    </row>
    <row r="179" spans="1:41" s="11" customFormat="1" x14ac:dyDescent="0.25">
      <c r="A179" s="8" t="s">
        <v>355</v>
      </c>
      <c r="B179" s="8" t="s">
        <v>356</v>
      </c>
      <c r="C179" s="8" t="s">
        <v>302</v>
      </c>
      <c r="D179" s="8"/>
      <c r="E179" s="8" t="s">
        <v>1440</v>
      </c>
      <c r="G179" s="9"/>
      <c r="H179" s="9"/>
      <c r="I179" s="9">
        <f>ADJLTFUND1516BL</f>
        <v>8493892.1371529996</v>
      </c>
      <c r="J179" s="9">
        <f>I179*SBRR_INC</f>
        <v>8564674.5716292746</v>
      </c>
      <c r="K179" s="9"/>
      <c r="L179" s="9"/>
      <c r="M179" s="9"/>
      <c r="N179" s="9"/>
      <c r="O179" s="9"/>
      <c r="P179" s="9"/>
      <c r="Q179" s="10">
        <f t="shared" si="350"/>
        <v>8493892.1371529996</v>
      </c>
      <c r="R179" s="10">
        <f t="shared" si="351"/>
        <v>8564674.5716292746</v>
      </c>
      <c r="S179" s="9"/>
      <c r="T179" s="37">
        <f>VLOOKUP(A179,[1]Sheet1!$A$6:$C$740,3,FALSE)</f>
        <v>17262699.805982001</v>
      </c>
      <c r="U179" s="37"/>
      <c r="V179" s="9"/>
      <c r="W179" s="9"/>
      <c r="X179" s="10">
        <f t="shared" si="333"/>
        <v>25465948.530753046</v>
      </c>
      <c r="Z179" s="9"/>
      <c r="AA179" s="9">
        <f>ADJLTFUND1516RSG</f>
        <v>6753959.770211</v>
      </c>
      <c r="AB179" s="9"/>
      <c r="AC179" s="9"/>
      <c r="AD179" s="9"/>
      <c r="AE179" s="10">
        <f t="shared" si="347"/>
        <v>6753959.770211</v>
      </c>
      <c r="AF179" s="10">
        <f t="shared" si="348"/>
        <v>15247851.907364</v>
      </c>
      <c r="AG179" s="10">
        <f>AA179+I179+X179</f>
        <v>40713800.438117042</v>
      </c>
      <c r="AH179" s="10">
        <f>AG179*LT_SF1617</f>
        <v>37718344.455345064</v>
      </c>
      <c r="AI179" s="10">
        <f t="shared" si="349"/>
        <v>12252395.924592018</v>
      </c>
      <c r="AJ179" s="10">
        <f>AH179-X179-R179</f>
        <v>3687721.3529627435</v>
      </c>
      <c r="AK179" s="9"/>
      <c r="AL179" s="9">
        <f>AJ179</f>
        <v>3687721.3529627435</v>
      </c>
      <c r="AM179" s="9"/>
      <c r="AN179" s="9"/>
      <c r="AO179" s="9"/>
    </row>
    <row r="180" spans="1:41" s="15" customFormat="1" x14ac:dyDescent="0.25">
      <c r="A180" s="12" t="s">
        <v>357</v>
      </c>
      <c r="B180" s="12" t="s">
        <v>358</v>
      </c>
      <c r="C180" s="12" t="s">
        <v>302</v>
      </c>
      <c r="D180" s="12"/>
      <c r="E180" s="12" t="s">
        <v>1441</v>
      </c>
      <c r="G180" s="13">
        <f>ADJUTFUND1516BL</f>
        <v>27516390.712308999</v>
      </c>
      <c r="H180" s="13">
        <f>G180*SBRR_INC</f>
        <v>27745693.968244907</v>
      </c>
      <c r="I180" s="13"/>
      <c r="J180" s="13"/>
      <c r="K180" s="13"/>
      <c r="L180" s="13"/>
      <c r="M180" s="13"/>
      <c r="N180" s="13"/>
      <c r="O180" s="13"/>
      <c r="P180" s="13"/>
      <c r="Q180" s="14">
        <f t="shared" si="350"/>
        <v>27516390.712308999</v>
      </c>
      <c r="R180" s="14">
        <f t="shared" si="351"/>
        <v>27745693.968244907</v>
      </c>
      <c r="S180" s="13"/>
      <c r="T180" s="38">
        <f>VLOOKUP(A180,[1]Sheet1!$A$6:$C$740,3,FALSE)</f>
        <v>49504994.550186001</v>
      </c>
      <c r="U180" s="38"/>
      <c r="V180" s="13"/>
      <c r="W180" s="13"/>
      <c r="X180" s="14">
        <f t="shared" si="334"/>
        <v>73029807.469245479</v>
      </c>
      <c r="Z180" s="13">
        <f>ADJUTFUND1516RSG</f>
        <v>26574199.906939998</v>
      </c>
      <c r="AA180" s="13"/>
      <c r="AB180" s="13"/>
      <c r="AC180" s="13"/>
      <c r="AD180" s="13"/>
      <c r="AE180" s="14">
        <f t="shared" si="347"/>
        <v>26574199.906939998</v>
      </c>
      <c r="AF180" s="14">
        <f t="shared" si="348"/>
        <v>54090590.619248994</v>
      </c>
      <c r="AG180" s="14">
        <f>Z180+G180+X180</f>
        <v>127120398.08849448</v>
      </c>
      <c r="AH180" s="14">
        <f>AG180*UT_SF1617</f>
        <v>119023232.17314173</v>
      </c>
      <c r="AI180" s="14">
        <f t="shared" si="349"/>
        <v>45993424.703896254</v>
      </c>
      <c r="AJ180" s="14">
        <f>AH180-X180-R180</f>
        <v>18247730.735651348</v>
      </c>
      <c r="AK180" s="13">
        <f>AJ180</f>
        <v>18247730.735651348</v>
      </c>
      <c r="AL180" s="13"/>
      <c r="AM180" s="13"/>
      <c r="AN180" s="13"/>
      <c r="AO180" s="13"/>
    </row>
    <row r="181" spans="1:41" x14ac:dyDescent="0.25">
      <c r="A181" s="1" t="s">
        <v>359</v>
      </c>
      <c r="B181" s="1" t="s">
        <v>360</v>
      </c>
      <c r="C181" s="1"/>
      <c r="D181" s="1" t="s">
        <v>302</v>
      </c>
      <c r="E181" s="1"/>
      <c r="G181" s="5">
        <f>ADJUTFUND1516BL</f>
        <v>25421231.753760997</v>
      </c>
      <c r="H181" s="5">
        <f>G181*SBRR_INC</f>
        <v>25633075.351709004</v>
      </c>
      <c r="I181" s="5">
        <f>ADJLTFUND1516BL</f>
        <v>5944009.7191700004</v>
      </c>
      <c r="J181" s="5">
        <f>I181*SBRR_INC</f>
        <v>5993543.1334964167</v>
      </c>
      <c r="Q181" s="6">
        <f t="shared" si="350"/>
        <v>31365241.472930998</v>
      </c>
      <c r="R181" s="6">
        <f t="shared" si="351"/>
        <v>31626618.485205419</v>
      </c>
      <c r="T181" s="4">
        <f>VLOOKUP(A181,[1]Sheet1!$A$6:$C$740,3,FALSE)</f>
        <v>53296281.836855002</v>
      </c>
      <c r="U181" s="4"/>
      <c r="V181" s="5">
        <f>VLOOKUP(A181,[9]CTR1516_statsrel!$A$1:$D$387,4,FALSE)</f>
        <v>101311085</v>
      </c>
      <c r="W181" s="5">
        <f t="shared" ref="W181" si="384">V181</f>
        <v>101311085</v>
      </c>
      <c r="X181" s="6">
        <f t="shared" ref="X181:X208" si="385">X182+X183</f>
        <v>101311085.00000191</v>
      </c>
      <c r="Z181" s="5">
        <f>ADJUTFUND1516RSG</f>
        <v>26893494.613394003</v>
      </c>
      <c r="AA181" s="5">
        <f>ADJLTFUND1516RSG</f>
        <v>5069113.352264001</v>
      </c>
      <c r="AE181" s="6">
        <f t="shared" si="347"/>
        <v>31962607.965658002</v>
      </c>
      <c r="AF181" s="6">
        <f t="shared" si="348"/>
        <v>63327849.438588999</v>
      </c>
      <c r="AG181" s="6">
        <f t="shared" ref="AG181:AG208" si="386">AG182+AG183</f>
        <v>164638934.43859091</v>
      </c>
      <c r="AH181" s="6">
        <f t="shared" si="336"/>
        <v>153827444.94100708</v>
      </c>
      <c r="AI181" s="6">
        <f t="shared" si="349"/>
        <v>52516359.94100517</v>
      </c>
      <c r="AJ181" s="6">
        <f t="shared" si="337"/>
        <v>20889741.455799736</v>
      </c>
      <c r="AK181" s="5">
        <f t="shared" ref="AK181:AK208" si="387">AK183</f>
        <v>18287525.708099607</v>
      </c>
      <c r="AL181" s="5">
        <f t="shared" ref="AL181" si="388">AL182</f>
        <v>2602215.7477001306</v>
      </c>
    </row>
    <row r="182" spans="1:41" s="11" customFormat="1" x14ac:dyDescent="0.25">
      <c r="A182" s="8" t="s">
        <v>361</v>
      </c>
      <c r="B182" s="8" t="s">
        <v>362</v>
      </c>
      <c r="C182" s="8" t="s">
        <v>302</v>
      </c>
      <c r="D182" s="8"/>
      <c r="E182" s="8" t="s">
        <v>1440</v>
      </c>
      <c r="G182" s="9"/>
      <c r="H182" s="9"/>
      <c r="I182" s="9">
        <f>ADJLTFUND1516BL</f>
        <v>5944009.7191700004</v>
      </c>
      <c r="J182" s="9">
        <f>I182*SBRR_INC</f>
        <v>5993543.1334964167</v>
      </c>
      <c r="K182" s="9"/>
      <c r="L182" s="9"/>
      <c r="M182" s="9"/>
      <c r="N182" s="9"/>
      <c r="O182" s="9"/>
      <c r="P182" s="9"/>
      <c r="Q182" s="10">
        <f t="shared" si="350"/>
        <v>5944009.7191700004</v>
      </c>
      <c r="R182" s="10">
        <f t="shared" si="351"/>
        <v>5993543.1334964167</v>
      </c>
      <c r="S182" s="9"/>
      <c r="T182" s="37">
        <f>VLOOKUP(A182,[1]Sheet1!$A$6:$C$740,3,FALSE)</f>
        <v>11491029.874245999</v>
      </c>
      <c r="U182" s="37"/>
      <c r="V182" s="9"/>
      <c r="W182" s="9"/>
      <c r="X182" s="10">
        <f t="shared" ref="X182:X209" si="389">T182/T181*W181</f>
        <v>21843338.112983327</v>
      </c>
      <c r="Z182" s="9"/>
      <c r="AA182" s="9">
        <f>ADJLTFUND1516RSG</f>
        <v>5069113.352264001</v>
      </c>
      <c r="AB182" s="9"/>
      <c r="AC182" s="9"/>
      <c r="AD182" s="9"/>
      <c r="AE182" s="10">
        <f t="shared" si="347"/>
        <v>5069113.352264001</v>
      </c>
      <c r="AF182" s="10">
        <f t="shared" si="348"/>
        <v>11013123.071434002</v>
      </c>
      <c r="AG182" s="10">
        <f>AA182+I182+X182</f>
        <v>32856461.18441733</v>
      </c>
      <c r="AH182" s="10">
        <f>AG182*LT_SF1617</f>
        <v>30439096.994179875</v>
      </c>
      <c r="AI182" s="10">
        <f t="shared" si="349"/>
        <v>8595758.8811965473</v>
      </c>
      <c r="AJ182" s="10">
        <f>AH182-X182-R182</f>
        <v>2602215.7477001306</v>
      </c>
      <c r="AK182" s="9"/>
      <c r="AL182" s="9">
        <f>AJ182</f>
        <v>2602215.7477001306</v>
      </c>
      <c r="AM182" s="9"/>
      <c r="AN182" s="9"/>
      <c r="AO182" s="9"/>
    </row>
    <row r="183" spans="1:41" s="15" customFormat="1" x14ac:dyDescent="0.25">
      <c r="A183" s="12" t="s">
        <v>363</v>
      </c>
      <c r="B183" s="12" t="s">
        <v>364</v>
      </c>
      <c r="C183" s="12" t="s">
        <v>302</v>
      </c>
      <c r="D183" s="12"/>
      <c r="E183" s="12" t="s">
        <v>1441</v>
      </c>
      <c r="G183" s="13">
        <f>ADJUTFUND1516BL</f>
        <v>25421231.753760997</v>
      </c>
      <c r="H183" s="13">
        <f>G183*SBRR_INC</f>
        <v>25633075.351709004</v>
      </c>
      <c r="I183" s="13"/>
      <c r="J183" s="13"/>
      <c r="K183" s="13"/>
      <c r="L183" s="13"/>
      <c r="M183" s="13"/>
      <c r="N183" s="13"/>
      <c r="O183" s="13"/>
      <c r="P183" s="13"/>
      <c r="Q183" s="14">
        <f t="shared" si="350"/>
        <v>25421231.753760997</v>
      </c>
      <c r="R183" s="14">
        <f t="shared" si="351"/>
        <v>25633075.351709004</v>
      </c>
      <c r="S183" s="13"/>
      <c r="T183" s="38">
        <f>VLOOKUP(A183,[1]Sheet1!$A$6:$C$740,3,FALSE)</f>
        <v>41805251.962609999</v>
      </c>
      <c r="U183" s="38"/>
      <c r="V183" s="13"/>
      <c r="W183" s="13"/>
      <c r="X183" s="14">
        <f t="shared" ref="X183:X210" si="390">T183/T181*W181</f>
        <v>79467746.887018576</v>
      </c>
      <c r="Z183" s="13">
        <f>ADJUTFUND1516RSG</f>
        <v>26893494.613394003</v>
      </c>
      <c r="AA183" s="13"/>
      <c r="AB183" s="13"/>
      <c r="AC183" s="13"/>
      <c r="AD183" s="13"/>
      <c r="AE183" s="14">
        <f t="shared" si="347"/>
        <v>26893494.613394003</v>
      </c>
      <c r="AF183" s="14">
        <f t="shared" si="348"/>
        <v>52314726.367155001</v>
      </c>
      <c r="AG183" s="14">
        <f>Z183+G183+X183</f>
        <v>131782473.25417358</v>
      </c>
      <c r="AH183" s="14">
        <f>AG183*UT_SF1617</f>
        <v>123388347.94682719</v>
      </c>
      <c r="AI183" s="14">
        <f t="shared" si="349"/>
        <v>43920601.059808612</v>
      </c>
      <c r="AJ183" s="14">
        <f>AH183-X183-R183</f>
        <v>18287525.708099607</v>
      </c>
      <c r="AK183" s="13">
        <f>AJ183</f>
        <v>18287525.708099607</v>
      </c>
      <c r="AL183" s="13"/>
      <c r="AM183" s="13"/>
      <c r="AN183" s="13"/>
      <c r="AO183" s="13"/>
    </row>
    <row r="184" spans="1:41" x14ac:dyDescent="0.25">
      <c r="A184" s="1" t="s">
        <v>365</v>
      </c>
      <c r="B184" s="1" t="s">
        <v>366</v>
      </c>
      <c r="C184" s="1"/>
      <c r="D184" s="1" t="s">
        <v>302</v>
      </c>
      <c r="E184" s="1"/>
      <c r="G184" s="5">
        <f>ADJUTFUND1516BL</f>
        <v>33754072.843961999</v>
      </c>
      <c r="H184" s="5">
        <f>G184*SBRR_INC</f>
        <v>34035356.784328349</v>
      </c>
      <c r="I184" s="5">
        <f>ADJLTFUND1516BL</f>
        <v>9104856.3754510023</v>
      </c>
      <c r="J184" s="5">
        <f>I184*SBRR_INC</f>
        <v>9180730.1785797607</v>
      </c>
      <c r="Q184" s="6">
        <f t="shared" si="350"/>
        <v>42858929.219412997</v>
      </c>
      <c r="R184" s="6">
        <f t="shared" si="351"/>
        <v>43216086.962908112</v>
      </c>
      <c r="T184" s="4">
        <f>VLOOKUP(A184,[1]Sheet1!$A$6:$C$740,3,FALSE)</f>
        <v>80565955.764173001</v>
      </c>
      <c r="U184" s="4"/>
      <c r="V184" s="5">
        <f>VLOOKUP(A184,[9]CTR1516_statsrel!$A$1:$D$387,4,FALSE)</f>
        <v>101499216</v>
      </c>
      <c r="W184" s="5">
        <f t="shared" ref="W184" si="391">V184</f>
        <v>101499216</v>
      </c>
      <c r="X184" s="6">
        <f t="shared" si="385"/>
        <v>101499216</v>
      </c>
      <c r="Z184" s="5">
        <f>ADJUTFUND1516RSG</f>
        <v>34355287.40595068</v>
      </c>
      <c r="AA184" s="5">
        <f>ADJLTFUND1516RSG</f>
        <v>7706647.2059403211</v>
      </c>
      <c r="AE184" s="6">
        <f t="shared" si="347"/>
        <v>42061934.611891001</v>
      </c>
      <c r="AF184" s="6">
        <f t="shared" si="348"/>
        <v>84920863.831303999</v>
      </c>
      <c r="AG184" s="6">
        <f t="shared" si="386"/>
        <v>186420079.83130401</v>
      </c>
      <c r="AH184" s="6">
        <f t="shared" ref="AH184:AH208" si="392">AH185+AH186</f>
        <v>174146563.70920503</v>
      </c>
      <c r="AI184" s="6">
        <f t="shared" si="349"/>
        <v>72647347.709205031</v>
      </c>
      <c r="AJ184" s="6">
        <f t="shared" ref="AJ184:AJ208" si="393">SUM(AJ185:AJ186)</f>
        <v>29431260.746296905</v>
      </c>
      <c r="AK184" s="5">
        <f t="shared" si="387"/>
        <v>24773838.260711052</v>
      </c>
      <c r="AL184" s="5">
        <f t="shared" ref="AL184" si="394">AL185</f>
        <v>4657422.4855858553</v>
      </c>
    </row>
    <row r="185" spans="1:41" s="11" customFormat="1" x14ac:dyDescent="0.25">
      <c r="A185" s="8" t="s">
        <v>367</v>
      </c>
      <c r="B185" s="8" t="s">
        <v>368</v>
      </c>
      <c r="C185" s="8" t="s">
        <v>302</v>
      </c>
      <c r="D185" s="8"/>
      <c r="E185" s="8" t="s">
        <v>1440</v>
      </c>
      <c r="G185" s="9"/>
      <c r="H185" s="9"/>
      <c r="I185" s="9">
        <f>ADJLTFUND1516BL</f>
        <v>9104856.3754510023</v>
      </c>
      <c r="J185" s="9">
        <f>I185*SBRR_INC</f>
        <v>9180730.1785797607</v>
      </c>
      <c r="K185" s="9"/>
      <c r="L185" s="9"/>
      <c r="M185" s="9"/>
      <c r="N185" s="9"/>
      <c r="O185" s="9"/>
      <c r="P185" s="9"/>
      <c r="Q185" s="10">
        <f t="shared" si="350"/>
        <v>9104856.3754510023</v>
      </c>
      <c r="R185" s="10">
        <f t="shared" si="351"/>
        <v>9180730.1785797607</v>
      </c>
      <c r="S185" s="9"/>
      <c r="T185" s="37">
        <f>VLOOKUP(A185,[1]Sheet1!$A$6:$C$740,3,FALSE)</f>
        <v>18734188.494210001</v>
      </c>
      <c r="U185" s="37"/>
      <c r="V185" s="9"/>
      <c r="W185" s="9"/>
      <c r="X185" s="10">
        <f t="shared" si="389"/>
        <v>23601848.032740884</v>
      </c>
      <c r="Z185" s="9"/>
      <c r="AA185" s="9">
        <f>ADJLTFUND1516RSG</f>
        <v>7706647.2059403211</v>
      </c>
      <c r="AB185" s="9"/>
      <c r="AC185" s="9"/>
      <c r="AD185" s="9"/>
      <c r="AE185" s="10">
        <f t="shared" si="347"/>
        <v>7706647.2059403211</v>
      </c>
      <c r="AF185" s="10">
        <f t="shared" si="348"/>
        <v>16811503.581391323</v>
      </c>
      <c r="AG185" s="10">
        <f>AA185+I185+X185</f>
        <v>40413351.614132211</v>
      </c>
      <c r="AH185" s="10">
        <f>AG185*LT_SF1617</f>
        <v>37440000.6969065</v>
      </c>
      <c r="AI185" s="10">
        <f t="shared" si="349"/>
        <v>13838152.664165616</v>
      </c>
      <c r="AJ185" s="10">
        <f>AH185-X185-R185</f>
        <v>4657422.4855858553</v>
      </c>
      <c r="AK185" s="9"/>
      <c r="AL185" s="9">
        <f>AJ185</f>
        <v>4657422.4855858553</v>
      </c>
      <c r="AM185" s="9"/>
      <c r="AN185" s="9"/>
      <c r="AO185" s="9"/>
    </row>
    <row r="186" spans="1:41" s="15" customFormat="1" x14ac:dyDescent="0.25">
      <c r="A186" s="12" t="s">
        <v>369</v>
      </c>
      <c r="B186" s="12" t="s">
        <v>370</v>
      </c>
      <c r="C186" s="12" t="s">
        <v>302</v>
      </c>
      <c r="D186" s="12"/>
      <c r="E186" s="12" t="s">
        <v>1441</v>
      </c>
      <c r="G186" s="13">
        <f>ADJUTFUND1516BL</f>
        <v>33754072.843961999</v>
      </c>
      <c r="H186" s="13">
        <f>G186*SBRR_INC</f>
        <v>34035356.784328349</v>
      </c>
      <c r="I186" s="13"/>
      <c r="J186" s="13"/>
      <c r="K186" s="13"/>
      <c r="L186" s="13"/>
      <c r="M186" s="13"/>
      <c r="N186" s="13"/>
      <c r="O186" s="13"/>
      <c r="P186" s="13"/>
      <c r="Q186" s="14">
        <f t="shared" si="350"/>
        <v>33754072.843961999</v>
      </c>
      <c r="R186" s="14">
        <f t="shared" si="351"/>
        <v>34035356.784328349</v>
      </c>
      <c r="S186" s="13"/>
      <c r="T186" s="38">
        <f>VLOOKUP(A186,[1]Sheet1!$A$6:$C$740,3,FALSE)</f>
        <v>61831767.269963004</v>
      </c>
      <c r="U186" s="38"/>
      <c r="V186" s="13"/>
      <c r="W186" s="13"/>
      <c r="X186" s="14">
        <f t="shared" si="390"/>
        <v>77897367.967259124</v>
      </c>
      <c r="Z186" s="13">
        <f>ADJUTFUND1516RSG</f>
        <v>34355287.40595068</v>
      </c>
      <c r="AA186" s="13"/>
      <c r="AB186" s="13"/>
      <c r="AC186" s="13"/>
      <c r="AD186" s="13"/>
      <c r="AE186" s="14">
        <f t="shared" si="347"/>
        <v>34355287.40595068</v>
      </c>
      <c r="AF186" s="14">
        <f t="shared" si="348"/>
        <v>68109360.249912679</v>
      </c>
      <c r="AG186" s="14">
        <f>Z186+G186+X186</f>
        <v>146006728.21717179</v>
      </c>
      <c r="AH186" s="14">
        <f>AG186*UT_SF1617</f>
        <v>136706563.01229852</v>
      </c>
      <c r="AI186" s="14">
        <f t="shared" si="349"/>
        <v>58809195.0450394</v>
      </c>
      <c r="AJ186" s="14">
        <f>AH186-X186-R186</f>
        <v>24773838.260711052</v>
      </c>
      <c r="AK186" s="13">
        <f>AJ186</f>
        <v>24773838.260711052</v>
      </c>
      <c r="AL186" s="13"/>
      <c r="AM186" s="13"/>
      <c r="AN186" s="13"/>
      <c r="AO186" s="13"/>
    </row>
    <row r="187" spans="1:41" x14ac:dyDescent="0.25">
      <c r="A187" s="1" t="s">
        <v>371</v>
      </c>
      <c r="B187" s="1" t="s">
        <v>372</v>
      </c>
      <c r="C187" s="1"/>
      <c r="D187" s="1" t="s">
        <v>302</v>
      </c>
      <c r="E187" s="1"/>
      <c r="G187" s="5">
        <f>ADJUTFUND1516BL</f>
        <v>34427545.111638002</v>
      </c>
      <c r="H187" s="5">
        <f>G187*SBRR_INC</f>
        <v>34714441.320901655</v>
      </c>
      <c r="I187" s="5">
        <f>ADJLTFUND1516BL</f>
        <v>10319204.571827998</v>
      </c>
      <c r="J187" s="5">
        <f>I187*SBRR_INC</f>
        <v>10405197.943259899</v>
      </c>
      <c r="Q187" s="6">
        <f t="shared" si="350"/>
        <v>44746749.683466002</v>
      </c>
      <c r="R187" s="6">
        <f t="shared" si="351"/>
        <v>45119639.264161557</v>
      </c>
      <c r="T187" s="4">
        <f>VLOOKUP(A187,[1]Sheet1!$A$6:$C$740,3,FALSE)</f>
        <v>84240566.303075001</v>
      </c>
      <c r="U187" s="4"/>
      <c r="V187" s="5">
        <f>VLOOKUP(A187,[9]CTR1516_statsrel!$A$1:$D$387,4,FALSE)</f>
        <v>85043452</v>
      </c>
      <c r="W187" s="5">
        <f t="shared" ref="W187" si="395">V187</f>
        <v>85043452</v>
      </c>
      <c r="X187" s="6">
        <f t="shared" si="385"/>
        <v>85043452</v>
      </c>
      <c r="Z187" s="5">
        <f>ADJUTFUND1516RSG</f>
        <v>34302215.93208079</v>
      </c>
      <c r="AA187" s="5">
        <f>ADJLTFUND1516RSG</f>
        <v>8551957.6418052055</v>
      </c>
      <c r="AE187" s="6">
        <f t="shared" si="347"/>
        <v>42854173.573886</v>
      </c>
      <c r="AF187" s="6">
        <f t="shared" si="348"/>
        <v>87600923.257351995</v>
      </c>
      <c r="AG187" s="6">
        <f t="shared" si="386"/>
        <v>172644375.25735199</v>
      </c>
      <c r="AH187" s="6">
        <f t="shared" si="392"/>
        <v>161244991.14640602</v>
      </c>
      <c r="AI187" s="6">
        <f t="shared" si="349"/>
        <v>76201539.146406025</v>
      </c>
      <c r="AJ187" s="6">
        <f t="shared" si="393"/>
        <v>31081899.882244475</v>
      </c>
      <c r="AK187" s="5">
        <f t="shared" si="387"/>
        <v>25614142.008569904</v>
      </c>
      <c r="AL187" s="5">
        <f t="shared" ref="AL187" si="396">AL188</f>
        <v>5467757.8736745715</v>
      </c>
    </row>
    <row r="188" spans="1:41" s="11" customFormat="1" x14ac:dyDescent="0.25">
      <c r="A188" s="8" t="s">
        <v>373</v>
      </c>
      <c r="B188" s="8" t="s">
        <v>374</v>
      </c>
      <c r="C188" s="8" t="s">
        <v>302</v>
      </c>
      <c r="D188" s="8"/>
      <c r="E188" s="8" t="s">
        <v>1440</v>
      </c>
      <c r="G188" s="9"/>
      <c r="H188" s="9"/>
      <c r="I188" s="9">
        <f>ADJLTFUND1516BL</f>
        <v>10319204.571827998</v>
      </c>
      <c r="J188" s="9">
        <f>I188*SBRR_INC</f>
        <v>10405197.943259899</v>
      </c>
      <c r="K188" s="9"/>
      <c r="L188" s="9"/>
      <c r="M188" s="9"/>
      <c r="N188" s="9"/>
      <c r="O188" s="9"/>
      <c r="P188" s="9"/>
      <c r="Q188" s="10">
        <f t="shared" si="350"/>
        <v>10319204.571827998</v>
      </c>
      <c r="R188" s="10">
        <f t="shared" si="351"/>
        <v>10405197.943259899</v>
      </c>
      <c r="S188" s="9"/>
      <c r="T188" s="37">
        <f>VLOOKUP(A188,[1]Sheet1!$A$6:$C$740,3,FALSE)</f>
        <v>21673454.619327001</v>
      </c>
      <c r="U188" s="37"/>
      <c r="V188" s="9"/>
      <c r="W188" s="9"/>
      <c r="X188" s="10">
        <f t="shared" si="389"/>
        <v>21880021.449067976</v>
      </c>
      <c r="Z188" s="9"/>
      <c r="AA188" s="9">
        <f>ADJLTFUND1516RSG</f>
        <v>8551957.6418052055</v>
      </c>
      <c r="AB188" s="9"/>
      <c r="AC188" s="9"/>
      <c r="AD188" s="9"/>
      <c r="AE188" s="10">
        <f t="shared" si="347"/>
        <v>8551957.6418052055</v>
      </c>
      <c r="AF188" s="10">
        <f t="shared" si="348"/>
        <v>18871162.213633202</v>
      </c>
      <c r="AG188" s="10">
        <f>AA188+I188+X188</f>
        <v>40751183.662701175</v>
      </c>
      <c r="AH188" s="10">
        <f>AG188*LT_SF1617</f>
        <v>37752977.266002446</v>
      </c>
      <c r="AI188" s="10">
        <f t="shared" si="349"/>
        <v>15872955.81693447</v>
      </c>
      <c r="AJ188" s="10">
        <f>AH188-X188-R188</f>
        <v>5467757.8736745715</v>
      </c>
      <c r="AK188" s="9"/>
      <c r="AL188" s="9">
        <f>AJ188</f>
        <v>5467757.8736745715</v>
      </c>
      <c r="AM188" s="9"/>
      <c r="AN188" s="9"/>
      <c r="AO188" s="9"/>
    </row>
    <row r="189" spans="1:41" s="15" customFormat="1" x14ac:dyDescent="0.25">
      <c r="A189" s="12" t="s">
        <v>375</v>
      </c>
      <c r="B189" s="12" t="s">
        <v>376</v>
      </c>
      <c r="C189" s="12" t="s">
        <v>302</v>
      </c>
      <c r="D189" s="12"/>
      <c r="E189" s="12" t="s">
        <v>1441</v>
      </c>
      <c r="G189" s="13">
        <f>ADJUTFUND1516BL</f>
        <v>34427545.111638002</v>
      </c>
      <c r="H189" s="13">
        <f>G189*SBRR_INC</f>
        <v>34714441.320901655</v>
      </c>
      <c r="I189" s="13"/>
      <c r="J189" s="13"/>
      <c r="K189" s="13"/>
      <c r="L189" s="13"/>
      <c r="M189" s="13"/>
      <c r="N189" s="13"/>
      <c r="O189" s="13"/>
      <c r="P189" s="13"/>
      <c r="Q189" s="14">
        <f t="shared" si="350"/>
        <v>34427545.111638002</v>
      </c>
      <c r="R189" s="14">
        <f t="shared" si="351"/>
        <v>34714441.320901655</v>
      </c>
      <c r="S189" s="13"/>
      <c r="T189" s="38">
        <f>VLOOKUP(A189,[1]Sheet1!$A$6:$C$740,3,FALSE)</f>
        <v>62567111.683747999</v>
      </c>
      <c r="U189" s="38"/>
      <c r="V189" s="13"/>
      <c r="W189" s="13"/>
      <c r="X189" s="14">
        <f t="shared" si="390"/>
        <v>63163430.55093202</v>
      </c>
      <c r="Z189" s="13">
        <f>ADJUTFUND1516RSG</f>
        <v>34302215.93208079</v>
      </c>
      <c r="AA189" s="13"/>
      <c r="AB189" s="13"/>
      <c r="AC189" s="13"/>
      <c r="AD189" s="13"/>
      <c r="AE189" s="14">
        <f t="shared" si="347"/>
        <v>34302215.932080798</v>
      </c>
      <c r="AF189" s="14">
        <f t="shared" si="348"/>
        <v>68729761.0437188</v>
      </c>
      <c r="AG189" s="14">
        <f>Z189+G189+X189</f>
        <v>131893191.5946508</v>
      </c>
      <c r="AH189" s="14">
        <f>AG189*UT_SF1617</f>
        <v>123492013.88040358</v>
      </c>
      <c r="AI189" s="14">
        <f t="shared" si="349"/>
        <v>60328583.329471558</v>
      </c>
      <c r="AJ189" s="14">
        <f>AH189-X189-R189</f>
        <v>25614142.008569904</v>
      </c>
      <c r="AK189" s="13">
        <f>AJ189</f>
        <v>25614142.008569904</v>
      </c>
      <c r="AL189" s="13"/>
      <c r="AM189" s="13"/>
      <c r="AN189" s="13"/>
      <c r="AO189" s="13"/>
    </row>
    <row r="190" spans="1:41" x14ac:dyDescent="0.25">
      <c r="A190" s="1" t="s">
        <v>377</v>
      </c>
      <c r="B190" s="1" t="s">
        <v>378</v>
      </c>
      <c r="C190" s="1"/>
      <c r="D190" s="1" t="s">
        <v>302</v>
      </c>
      <c r="E190" s="1"/>
      <c r="G190" s="5">
        <f>ADJUTFUND1516BL</f>
        <v>14288410.590854</v>
      </c>
      <c r="H190" s="5">
        <f>G190*SBRR_INC</f>
        <v>14407480.679111116</v>
      </c>
      <c r="I190" s="5">
        <f>ADJLTFUND1516BL</f>
        <v>5738217.5940840002</v>
      </c>
      <c r="J190" s="5">
        <f>I190*SBRR_INC</f>
        <v>5786036.0740347002</v>
      </c>
      <c r="Q190" s="6">
        <f t="shared" si="350"/>
        <v>20026628.184937999</v>
      </c>
      <c r="R190" s="6">
        <f t="shared" si="351"/>
        <v>20193516.753145814</v>
      </c>
      <c r="T190" s="4">
        <f>VLOOKUP(A190,[1]Sheet1!$A$6:$C$740,3,FALSE)</f>
        <v>29996797.362085</v>
      </c>
      <c r="U190" s="4"/>
      <c r="V190" s="5">
        <f>VLOOKUP(A190,[9]CTR1516_statsrel!$A$1:$D$387,4,FALSE)</f>
        <v>81818764</v>
      </c>
      <c r="W190" s="5">
        <f t="shared" ref="W190" si="397">V190</f>
        <v>81818764</v>
      </c>
      <c r="X190" s="6">
        <f t="shared" si="385"/>
        <v>81818764</v>
      </c>
      <c r="Z190" s="5">
        <f>ADJUTFUND1516RSG</f>
        <v>15209295.953949828</v>
      </c>
      <c r="AA190" s="5">
        <f>ADJLTFUND1516RSG</f>
        <v>5069481.1738721719</v>
      </c>
      <c r="AE190" s="6">
        <f t="shared" si="347"/>
        <v>20278777.127822001</v>
      </c>
      <c r="AF190" s="6">
        <f t="shared" si="348"/>
        <v>40305405.312760003</v>
      </c>
      <c r="AG190" s="6">
        <f t="shared" si="386"/>
        <v>122124169.31276</v>
      </c>
      <c r="AH190" s="6">
        <f t="shared" si="392"/>
        <v>113971410.68587303</v>
      </c>
      <c r="AI190" s="6">
        <f t="shared" si="349"/>
        <v>32152646.685873032</v>
      </c>
      <c r="AJ190" s="6">
        <f t="shared" si="393"/>
        <v>11959129.932727223</v>
      </c>
      <c r="AK190" s="5">
        <f t="shared" si="387"/>
        <v>9722262.8242274597</v>
      </c>
      <c r="AL190" s="5">
        <f t="shared" ref="AL190" si="398">AL191</f>
        <v>2236867.1084997635</v>
      </c>
    </row>
    <row r="191" spans="1:41" s="11" customFormat="1" x14ac:dyDescent="0.25">
      <c r="A191" s="8" t="s">
        <v>379</v>
      </c>
      <c r="B191" s="8" t="s">
        <v>380</v>
      </c>
      <c r="C191" s="8" t="s">
        <v>302</v>
      </c>
      <c r="D191" s="8"/>
      <c r="E191" s="8" t="s">
        <v>1440</v>
      </c>
      <c r="G191" s="9"/>
      <c r="H191" s="9"/>
      <c r="I191" s="9">
        <f>ADJLTFUND1516BL</f>
        <v>5738217.5940840002</v>
      </c>
      <c r="J191" s="9">
        <f>I191*SBRR_INC</f>
        <v>5786036.0740347002</v>
      </c>
      <c r="K191" s="9"/>
      <c r="L191" s="9"/>
      <c r="M191" s="9"/>
      <c r="N191" s="9"/>
      <c r="O191" s="9"/>
      <c r="P191" s="9"/>
      <c r="Q191" s="10">
        <f t="shared" si="350"/>
        <v>5738217.5940840002</v>
      </c>
      <c r="R191" s="10">
        <f t="shared" si="351"/>
        <v>5786036.0740347002</v>
      </c>
      <c r="S191" s="9"/>
      <c r="T191" s="37">
        <f>VLOOKUP(A191,[1]Sheet1!$A$6:$C$740,3,FALSE)</f>
        <v>9914577.5489959996</v>
      </c>
      <c r="U191" s="37"/>
      <c r="V191" s="9"/>
      <c r="W191" s="9"/>
      <c r="X191" s="10">
        <f t="shared" si="389"/>
        <v>27042836.301795714</v>
      </c>
      <c r="Z191" s="9"/>
      <c r="AA191" s="9">
        <f>ADJLTFUND1516RSG</f>
        <v>5069481.1738721719</v>
      </c>
      <c r="AB191" s="9"/>
      <c r="AC191" s="9"/>
      <c r="AD191" s="9"/>
      <c r="AE191" s="10">
        <f t="shared" si="347"/>
        <v>5069481.1738721719</v>
      </c>
      <c r="AF191" s="10">
        <f t="shared" si="348"/>
        <v>10807698.767956171</v>
      </c>
      <c r="AG191" s="10">
        <f>AA191+I191+X191</f>
        <v>37850535.069751889</v>
      </c>
      <c r="AH191" s="10">
        <f>AG191*LT_SF1617</f>
        <v>35065739.484330177</v>
      </c>
      <c r="AI191" s="10">
        <f t="shared" si="349"/>
        <v>8022903.1825344637</v>
      </c>
      <c r="AJ191" s="10">
        <f>AH191-X191-R191</f>
        <v>2236867.1084997635</v>
      </c>
      <c r="AK191" s="9"/>
      <c r="AL191" s="9">
        <f>AJ191</f>
        <v>2236867.1084997635</v>
      </c>
      <c r="AM191" s="9"/>
      <c r="AN191" s="9"/>
      <c r="AO191" s="9"/>
    </row>
    <row r="192" spans="1:41" s="15" customFormat="1" x14ac:dyDescent="0.25">
      <c r="A192" s="12" t="s">
        <v>381</v>
      </c>
      <c r="B192" s="12" t="s">
        <v>382</v>
      </c>
      <c r="C192" s="12" t="s">
        <v>302</v>
      </c>
      <c r="D192" s="12"/>
      <c r="E192" s="12" t="s">
        <v>1441</v>
      </c>
      <c r="G192" s="13">
        <f>ADJUTFUND1516BL</f>
        <v>14288410.590854</v>
      </c>
      <c r="H192" s="13">
        <f>G192*SBRR_INC</f>
        <v>14407480.679111116</v>
      </c>
      <c r="I192" s="13"/>
      <c r="J192" s="13"/>
      <c r="K192" s="13"/>
      <c r="L192" s="13"/>
      <c r="M192" s="13"/>
      <c r="N192" s="13"/>
      <c r="O192" s="13"/>
      <c r="P192" s="13"/>
      <c r="Q192" s="14">
        <f t="shared" si="350"/>
        <v>14288410.590854</v>
      </c>
      <c r="R192" s="14">
        <f t="shared" si="351"/>
        <v>14407480.679111116</v>
      </c>
      <c r="S192" s="13"/>
      <c r="T192" s="38">
        <f>VLOOKUP(A192,[1]Sheet1!$A$6:$C$740,3,FALSE)</f>
        <v>20082219.813088998</v>
      </c>
      <c r="U192" s="38"/>
      <c r="V192" s="13"/>
      <c r="W192" s="13"/>
      <c r="X192" s="14">
        <f t="shared" si="390"/>
        <v>54775927.698204279</v>
      </c>
      <c r="Z192" s="13">
        <f>ADJUTFUND1516RSG</f>
        <v>15209295.953949828</v>
      </c>
      <c r="AA192" s="13"/>
      <c r="AB192" s="13"/>
      <c r="AC192" s="13"/>
      <c r="AD192" s="13"/>
      <c r="AE192" s="14">
        <f t="shared" si="347"/>
        <v>15209295.953949828</v>
      </c>
      <c r="AF192" s="14">
        <f t="shared" si="348"/>
        <v>29497706.544803828</v>
      </c>
      <c r="AG192" s="14">
        <f>Z192+G192+X192</f>
        <v>84273634.243008107</v>
      </c>
      <c r="AH192" s="14">
        <f>AG192*UT_SF1617</f>
        <v>78905671.201542854</v>
      </c>
      <c r="AI192" s="14">
        <f t="shared" si="349"/>
        <v>24129743.503338575</v>
      </c>
      <c r="AJ192" s="14">
        <f>AH192-X192-R192</f>
        <v>9722262.8242274597</v>
      </c>
      <c r="AK192" s="13">
        <f>AJ192</f>
        <v>9722262.8242274597</v>
      </c>
      <c r="AL192" s="13"/>
      <c r="AM192" s="13"/>
      <c r="AN192" s="13"/>
      <c r="AO192" s="13"/>
    </row>
    <row r="193" spans="1:41" x14ac:dyDescent="0.25">
      <c r="A193" s="1" t="s">
        <v>383</v>
      </c>
      <c r="B193" s="1" t="s">
        <v>384</v>
      </c>
      <c r="C193" s="1"/>
      <c r="D193" s="1" t="s">
        <v>302</v>
      </c>
      <c r="E193" s="1"/>
      <c r="G193" s="5">
        <f>ADJUTFUND1516BL</f>
        <v>24133847.252794001</v>
      </c>
      <c r="H193" s="5">
        <f>G193*SBRR_INC</f>
        <v>24334962.646567285</v>
      </c>
      <c r="I193" s="5">
        <f>ADJLTFUND1516BL</f>
        <v>8504837.1053149998</v>
      </c>
      <c r="J193" s="5">
        <f>I193*SBRR_INC</f>
        <v>8575710.7478592917</v>
      </c>
      <c r="Q193" s="6">
        <f t="shared" si="350"/>
        <v>32638684.358109001</v>
      </c>
      <c r="R193" s="6">
        <f t="shared" si="351"/>
        <v>32910673.394426577</v>
      </c>
      <c r="T193" s="4">
        <f>VLOOKUP(A193,[1]Sheet1!$A$6:$C$740,3,FALSE)</f>
        <v>53734228.608246997</v>
      </c>
      <c r="U193" s="4"/>
      <c r="V193" s="5">
        <f>VLOOKUP(A193,[9]CTR1516_statsrel!$A$1:$D$387,4,FALSE)</f>
        <v>77051300</v>
      </c>
      <c r="W193" s="5">
        <f t="shared" ref="W193" si="399">V193</f>
        <v>77051300</v>
      </c>
      <c r="X193" s="6">
        <f t="shared" si="385"/>
        <v>77051300.000000015</v>
      </c>
      <c r="Z193" s="5">
        <f>ADJUTFUND1516RSG</f>
        <v>25054206.675269429</v>
      </c>
      <c r="AA193" s="5">
        <f>ADJLTFUND1516RSG</f>
        <v>7237460.8467765683</v>
      </c>
      <c r="AE193" s="6">
        <f t="shared" si="347"/>
        <v>32291667.522046003</v>
      </c>
      <c r="AF193" s="6">
        <f t="shared" si="348"/>
        <v>64930351.880156003</v>
      </c>
      <c r="AG193" s="6">
        <f t="shared" si="386"/>
        <v>141981651.880155</v>
      </c>
      <c r="AH193" s="6">
        <f t="shared" si="392"/>
        <v>132551436.91878176</v>
      </c>
      <c r="AI193" s="6">
        <f t="shared" si="349"/>
        <v>55500136.918781742</v>
      </c>
      <c r="AJ193" s="6">
        <f t="shared" si="393"/>
        <v>22589463.524355162</v>
      </c>
      <c r="AK193" s="5">
        <f t="shared" si="387"/>
        <v>18301515.214168757</v>
      </c>
      <c r="AL193" s="5">
        <f t="shared" ref="AL193" si="400">AL194</f>
        <v>4287948.3101864047</v>
      </c>
    </row>
    <row r="194" spans="1:41" s="11" customFormat="1" x14ac:dyDescent="0.25">
      <c r="A194" s="8" t="s">
        <v>385</v>
      </c>
      <c r="B194" s="8" t="s">
        <v>386</v>
      </c>
      <c r="C194" s="8" t="s">
        <v>302</v>
      </c>
      <c r="D194" s="8"/>
      <c r="E194" s="8" t="s">
        <v>1440</v>
      </c>
      <c r="G194" s="9"/>
      <c r="H194" s="9"/>
      <c r="I194" s="9">
        <f>ADJLTFUND1516BL</f>
        <v>8504837.1053149998</v>
      </c>
      <c r="J194" s="9">
        <f>I194*SBRR_INC</f>
        <v>8575710.7478592917</v>
      </c>
      <c r="K194" s="9"/>
      <c r="L194" s="9"/>
      <c r="M194" s="9"/>
      <c r="N194" s="9"/>
      <c r="O194" s="9"/>
      <c r="P194" s="9"/>
      <c r="Q194" s="10">
        <f t="shared" si="350"/>
        <v>8504837.1053149998</v>
      </c>
      <c r="R194" s="10">
        <f t="shared" si="351"/>
        <v>8575710.7478592917</v>
      </c>
      <c r="S194" s="9"/>
      <c r="T194" s="37">
        <f>VLOOKUP(A194,[1]Sheet1!$A$6:$C$740,3,FALSE)</f>
        <v>16307412.341721</v>
      </c>
      <c r="U194" s="37"/>
      <c r="V194" s="9"/>
      <c r="W194" s="9"/>
      <c r="X194" s="10">
        <f t="shared" si="389"/>
        <v>23383741.669137906</v>
      </c>
      <c r="Z194" s="9"/>
      <c r="AA194" s="9">
        <f>ADJLTFUND1516RSG</f>
        <v>7237460.8467765683</v>
      </c>
      <c r="AB194" s="9"/>
      <c r="AC194" s="9"/>
      <c r="AD194" s="9"/>
      <c r="AE194" s="10">
        <f t="shared" si="347"/>
        <v>7237460.8467765683</v>
      </c>
      <c r="AF194" s="10">
        <f t="shared" si="348"/>
        <v>15742297.952091567</v>
      </c>
      <c r="AG194" s="10">
        <f>AA194+I194+X194</f>
        <v>39126039.62122947</v>
      </c>
      <c r="AH194" s="10">
        <f>AG194*LT_SF1617</f>
        <v>36247400.727183603</v>
      </c>
      <c r="AI194" s="10">
        <f t="shared" si="349"/>
        <v>12863659.058045696</v>
      </c>
      <c r="AJ194" s="10">
        <f>AH194-X194-R194</f>
        <v>4287948.3101864047</v>
      </c>
      <c r="AK194" s="9"/>
      <c r="AL194" s="9">
        <f>AJ194</f>
        <v>4287948.3101864047</v>
      </c>
      <c r="AM194" s="9"/>
      <c r="AN194" s="9"/>
      <c r="AO194" s="9"/>
    </row>
    <row r="195" spans="1:41" s="15" customFormat="1" x14ac:dyDescent="0.25">
      <c r="A195" s="12" t="s">
        <v>387</v>
      </c>
      <c r="B195" s="12" t="s">
        <v>388</v>
      </c>
      <c r="C195" s="12" t="s">
        <v>302</v>
      </c>
      <c r="D195" s="12"/>
      <c r="E195" s="12" t="s">
        <v>1441</v>
      </c>
      <c r="G195" s="13">
        <f>ADJUTFUND1516BL</f>
        <v>24133847.252794001</v>
      </c>
      <c r="H195" s="13">
        <f>G195*SBRR_INC</f>
        <v>24334962.646567285</v>
      </c>
      <c r="I195" s="13"/>
      <c r="J195" s="13"/>
      <c r="K195" s="13"/>
      <c r="L195" s="13"/>
      <c r="M195" s="13"/>
      <c r="N195" s="13"/>
      <c r="O195" s="13"/>
      <c r="P195" s="13"/>
      <c r="Q195" s="14">
        <f t="shared" si="350"/>
        <v>24133847.252794001</v>
      </c>
      <c r="R195" s="14">
        <f t="shared" si="351"/>
        <v>24334962.646567285</v>
      </c>
      <c r="S195" s="13"/>
      <c r="T195" s="38">
        <f>VLOOKUP(A195,[1]Sheet1!$A$6:$C$740,3,FALSE)</f>
        <v>37426816.266525999</v>
      </c>
      <c r="U195" s="38"/>
      <c r="V195" s="13"/>
      <c r="W195" s="13"/>
      <c r="X195" s="14">
        <f t="shared" si="390"/>
        <v>53667558.330862105</v>
      </c>
      <c r="Z195" s="13">
        <f>ADJUTFUND1516RSG</f>
        <v>25054206.675269429</v>
      </c>
      <c r="AA195" s="13"/>
      <c r="AB195" s="13"/>
      <c r="AC195" s="13"/>
      <c r="AD195" s="13"/>
      <c r="AE195" s="14">
        <f t="shared" ref="AE195:AE258" si="401">ADJ1516RSG</f>
        <v>25054206.675269429</v>
      </c>
      <c r="AF195" s="14">
        <f t="shared" ref="AF195:AF258" si="402">ADJSFAPY</f>
        <v>49188053.92806343</v>
      </c>
      <c r="AG195" s="14">
        <f>Z195+G195+X195</f>
        <v>102855612.25892553</v>
      </c>
      <c r="AH195" s="14">
        <f>AG195*UT_SF1617</f>
        <v>96304036.191598147</v>
      </c>
      <c r="AI195" s="14">
        <f t="shared" ref="AI195:AI258" si="403">AH195-X195</f>
        <v>42636477.860736042</v>
      </c>
      <c r="AJ195" s="14">
        <f>AH195-X195-R195</f>
        <v>18301515.214168757</v>
      </c>
      <c r="AK195" s="13">
        <f>AJ195</f>
        <v>18301515.214168757</v>
      </c>
      <c r="AL195" s="13"/>
      <c r="AM195" s="13"/>
      <c r="AN195" s="13"/>
      <c r="AO195" s="13"/>
    </row>
    <row r="196" spans="1:41" x14ac:dyDescent="0.25">
      <c r="A196" s="1" t="s">
        <v>389</v>
      </c>
      <c r="B196" s="1" t="s">
        <v>390</v>
      </c>
      <c r="C196" s="1"/>
      <c r="D196" s="1" t="s">
        <v>302</v>
      </c>
      <c r="E196" s="1"/>
      <c r="G196" s="5">
        <f>ADJUTFUND1516BL</f>
        <v>79322081.246519998</v>
      </c>
      <c r="H196" s="5">
        <f>G196*SBRR_INC</f>
        <v>79983098.590241</v>
      </c>
      <c r="I196" s="5">
        <f>ADJLTFUND1516BL</f>
        <v>21850789.434861001</v>
      </c>
      <c r="J196" s="5">
        <f>I196*SBRR_INC</f>
        <v>22032879.346818175</v>
      </c>
      <c r="Q196" s="6">
        <f t="shared" ref="Q196:Q259" si="404">G196+I196+K196+M196+O196</f>
        <v>101172870.681381</v>
      </c>
      <c r="R196" s="6">
        <f t="shared" ref="R196:R259" si="405">H196+J196+L196+N196+P196</f>
        <v>102015977.93705918</v>
      </c>
      <c r="T196" s="4">
        <f>VLOOKUP(A196,[1]Sheet1!$A$6:$C$740,3,FALSE)</f>
        <v>217243319.61188301</v>
      </c>
      <c r="U196" s="4"/>
      <c r="V196" s="5">
        <f>VLOOKUP(A196,[9]CTR1516_statsrel!$A$1:$D$387,4,FALSE)</f>
        <v>63448936</v>
      </c>
      <c r="W196" s="5">
        <f t="shared" ref="W196" si="406">V196</f>
        <v>63448936</v>
      </c>
      <c r="X196" s="6">
        <f t="shared" si="385"/>
        <v>63448935.999999702</v>
      </c>
      <c r="Z196" s="5">
        <f>ADJUTFUND1516RSG</f>
        <v>71478572.329584315</v>
      </c>
      <c r="AA196" s="5">
        <f>ADJLTFUND1516RSG</f>
        <v>16649563.461993683</v>
      </c>
      <c r="AE196" s="6">
        <f t="shared" si="401"/>
        <v>88128135.79157801</v>
      </c>
      <c r="AF196" s="6">
        <f t="shared" si="402"/>
        <v>189301006.47295898</v>
      </c>
      <c r="AG196" s="6">
        <f t="shared" si="386"/>
        <v>252749942.47295868</v>
      </c>
      <c r="AH196" s="6">
        <f t="shared" si="392"/>
        <v>236126067.70934206</v>
      </c>
      <c r="AI196" s="6">
        <f t="shared" si="403"/>
        <v>172677131.70934236</v>
      </c>
      <c r="AJ196" s="6">
        <f t="shared" si="393"/>
        <v>70661153.772283182</v>
      </c>
      <c r="AK196" s="5">
        <f t="shared" si="387"/>
        <v>58100843.728588596</v>
      </c>
      <c r="AL196" s="5">
        <f t="shared" ref="AL196" si="407">AL197</f>
        <v>12560310.043694589</v>
      </c>
    </row>
    <row r="197" spans="1:41" s="11" customFormat="1" x14ac:dyDescent="0.25">
      <c r="A197" s="8" t="s">
        <v>391</v>
      </c>
      <c r="B197" s="8" t="s">
        <v>392</v>
      </c>
      <c r="C197" s="8" t="s">
        <v>302</v>
      </c>
      <c r="D197" s="8"/>
      <c r="E197" s="8" t="s">
        <v>1440</v>
      </c>
      <c r="G197" s="9"/>
      <c r="H197" s="9"/>
      <c r="I197" s="9">
        <f>ADJLTFUND1516BL</f>
        <v>21850789.434861001</v>
      </c>
      <c r="J197" s="9">
        <f>I197*SBRR_INC</f>
        <v>22032879.346818175</v>
      </c>
      <c r="K197" s="9"/>
      <c r="L197" s="9"/>
      <c r="M197" s="9"/>
      <c r="N197" s="9"/>
      <c r="O197" s="9"/>
      <c r="P197" s="9"/>
      <c r="Q197" s="10">
        <f t="shared" si="404"/>
        <v>21850789.434861001</v>
      </c>
      <c r="R197" s="10">
        <f t="shared" si="405"/>
        <v>22032879.346818175</v>
      </c>
      <c r="S197" s="9"/>
      <c r="T197" s="37">
        <f>VLOOKUP(A197,[1]Sheet1!$A$6:$C$740,3,FALSE)</f>
        <v>50007008.736518003</v>
      </c>
      <c r="U197" s="37"/>
      <c r="V197" s="9"/>
      <c r="W197" s="9"/>
      <c r="X197" s="10">
        <f t="shared" si="389"/>
        <v>14605243.10963078</v>
      </c>
      <c r="Z197" s="9"/>
      <c r="AA197" s="9">
        <f>ADJLTFUND1516RSG</f>
        <v>16649563.461993683</v>
      </c>
      <c r="AB197" s="9"/>
      <c r="AC197" s="9"/>
      <c r="AD197" s="9"/>
      <c r="AE197" s="10">
        <f t="shared" si="401"/>
        <v>16649563.461993683</v>
      </c>
      <c r="AF197" s="10">
        <f t="shared" si="402"/>
        <v>38500352.896854684</v>
      </c>
      <c r="AG197" s="10">
        <f>AA197+I197+X197</f>
        <v>53105596.006485462</v>
      </c>
      <c r="AH197" s="10">
        <f>AG197*LT_SF1617</f>
        <v>49198432.500143543</v>
      </c>
      <c r="AI197" s="10">
        <f t="shared" si="403"/>
        <v>34593189.390512764</v>
      </c>
      <c r="AJ197" s="10">
        <f>AH197-X197-R197</f>
        <v>12560310.043694589</v>
      </c>
      <c r="AK197" s="9"/>
      <c r="AL197" s="9">
        <f>AJ197</f>
        <v>12560310.043694589</v>
      </c>
      <c r="AM197" s="9"/>
      <c r="AN197" s="9"/>
      <c r="AO197" s="9"/>
    </row>
    <row r="198" spans="1:41" s="15" customFormat="1" x14ac:dyDescent="0.25">
      <c r="A198" s="12" t="s">
        <v>393</v>
      </c>
      <c r="B198" s="12" t="s">
        <v>394</v>
      </c>
      <c r="C198" s="12" t="s">
        <v>302</v>
      </c>
      <c r="D198" s="12"/>
      <c r="E198" s="12" t="s">
        <v>1441</v>
      </c>
      <c r="G198" s="13">
        <f>ADJUTFUND1516BL</f>
        <v>79322081.246519998</v>
      </c>
      <c r="H198" s="13">
        <f>G198*SBRR_INC</f>
        <v>79983098.590241</v>
      </c>
      <c r="I198" s="13"/>
      <c r="J198" s="13"/>
      <c r="K198" s="13"/>
      <c r="L198" s="13"/>
      <c r="M198" s="13"/>
      <c r="N198" s="13"/>
      <c r="O198" s="13"/>
      <c r="P198" s="13"/>
      <c r="Q198" s="14">
        <f t="shared" si="404"/>
        <v>79322081.246519998</v>
      </c>
      <c r="R198" s="14">
        <f t="shared" si="405"/>
        <v>79983098.590241</v>
      </c>
      <c r="S198" s="13"/>
      <c r="T198" s="38">
        <f>VLOOKUP(A198,[1]Sheet1!$A$6:$C$740,3,FALSE)</f>
        <v>167236310.87536401</v>
      </c>
      <c r="U198" s="38"/>
      <c r="V198" s="13"/>
      <c r="W198" s="13"/>
      <c r="X198" s="14">
        <f t="shared" si="390"/>
        <v>48843692.890368924</v>
      </c>
      <c r="Z198" s="13">
        <f>ADJUTFUND1516RSG</f>
        <v>71478572.329584315</v>
      </c>
      <c r="AA198" s="13"/>
      <c r="AB198" s="13"/>
      <c r="AC198" s="13"/>
      <c r="AD198" s="13"/>
      <c r="AE198" s="14">
        <f t="shared" si="401"/>
        <v>71478572.329584315</v>
      </c>
      <c r="AF198" s="14">
        <f t="shared" si="402"/>
        <v>150800653.57610431</v>
      </c>
      <c r="AG198" s="14">
        <f>Z198+G198+X198</f>
        <v>199644346.46647322</v>
      </c>
      <c r="AH198" s="14">
        <f>AG198*UT_SF1617</f>
        <v>186927635.2091985</v>
      </c>
      <c r="AI198" s="14">
        <f t="shared" si="403"/>
        <v>138083942.3188296</v>
      </c>
      <c r="AJ198" s="14">
        <f>AH198-X198-R198</f>
        <v>58100843.728588596</v>
      </c>
      <c r="AK198" s="13">
        <f>AJ198</f>
        <v>58100843.728588596</v>
      </c>
      <c r="AL198" s="13"/>
      <c r="AM198" s="13"/>
      <c r="AN198" s="13"/>
      <c r="AO198" s="13"/>
    </row>
    <row r="199" spans="1:41" x14ac:dyDescent="0.25">
      <c r="A199" s="1" t="s">
        <v>395</v>
      </c>
      <c r="B199" s="1" t="s">
        <v>396</v>
      </c>
      <c r="C199" s="1"/>
      <c r="D199" s="1" t="s">
        <v>302</v>
      </c>
      <c r="E199" s="1"/>
      <c r="G199" s="5">
        <f>ADJUTFUND1516BL</f>
        <v>37919415.468672007</v>
      </c>
      <c r="H199" s="5">
        <f>G199*SBRR_INC</f>
        <v>38235410.597577609</v>
      </c>
      <c r="I199" s="5">
        <f>ADJLTFUND1516BL</f>
        <v>10583792.302146001</v>
      </c>
      <c r="J199" s="5">
        <f>I199*SBRR_INC</f>
        <v>10671990.571330551</v>
      </c>
      <c r="Q199" s="6">
        <f t="shared" si="404"/>
        <v>48503207.77081801</v>
      </c>
      <c r="R199" s="6">
        <f t="shared" si="405"/>
        <v>48907401.168908164</v>
      </c>
      <c r="T199" s="4">
        <f>VLOOKUP(A199,[1]Sheet1!$A$6:$C$740,3,FALSE)</f>
        <v>104254194.13515501</v>
      </c>
      <c r="U199" s="4"/>
      <c r="V199" s="5">
        <f>VLOOKUP(A199,[9]CTR1516_statsrel!$A$1:$D$387,4,FALSE)</f>
        <v>88267180</v>
      </c>
      <c r="W199" s="5">
        <f t="shared" ref="W199" si="408">V199</f>
        <v>88267180</v>
      </c>
      <c r="X199" s="6">
        <f t="shared" si="385"/>
        <v>88267179.999999166</v>
      </c>
      <c r="Z199" s="5">
        <f>ADJUTFUND1516RSG</f>
        <v>36790681.57065776</v>
      </c>
      <c r="AA199" s="5">
        <f>ADJLTFUND1516RSG</f>
        <v>8655985.8177782334</v>
      </c>
      <c r="AE199" s="6">
        <f t="shared" si="401"/>
        <v>45446667.38843599</v>
      </c>
      <c r="AF199" s="6">
        <f t="shared" si="402"/>
        <v>93949875.159253985</v>
      </c>
      <c r="AG199" s="6">
        <f t="shared" si="386"/>
        <v>182217055.15925315</v>
      </c>
      <c r="AH199" s="6">
        <f t="shared" si="392"/>
        <v>170222519.00367713</v>
      </c>
      <c r="AI199" s="6">
        <f t="shared" si="403"/>
        <v>81955339.003677964</v>
      </c>
      <c r="AJ199" s="6">
        <f t="shared" si="393"/>
        <v>33047937.834769819</v>
      </c>
      <c r="AK199" s="5">
        <f t="shared" si="387"/>
        <v>27369618.133278169</v>
      </c>
      <c r="AL199" s="5">
        <f t="shared" ref="AL199" si="409">AL200</f>
        <v>5678319.7014916502</v>
      </c>
    </row>
    <row r="200" spans="1:41" s="11" customFormat="1" x14ac:dyDescent="0.25">
      <c r="A200" s="8" t="s">
        <v>397</v>
      </c>
      <c r="B200" s="8" t="s">
        <v>398</v>
      </c>
      <c r="C200" s="8" t="s">
        <v>302</v>
      </c>
      <c r="D200" s="8"/>
      <c r="E200" s="8" t="s">
        <v>1440</v>
      </c>
      <c r="G200" s="9"/>
      <c r="H200" s="9"/>
      <c r="I200" s="9">
        <f>ADJLTFUND1516BL</f>
        <v>10583792.302146001</v>
      </c>
      <c r="J200" s="9">
        <f>I200*SBRR_INC</f>
        <v>10671990.571330551</v>
      </c>
      <c r="K200" s="9"/>
      <c r="L200" s="9"/>
      <c r="M200" s="9"/>
      <c r="N200" s="9"/>
      <c r="O200" s="9"/>
      <c r="P200" s="9"/>
      <c r="Q200" s="10">
        <f t="shared" si="404"/>
        <v>10583792.302146001</v>
      </c>
      <c r="R200" s="10">
        <f t="shared" si="405"/>
        <v>10671990.571330551</v>
      </c>
      <c r="S200" s="9"/>
      <c r="T200" s="37">
        <f>VLOOKUP(A200,[1]Sheet1!$A$6:$C$740,3,FALSE)</f>
        <v>23661919.163965002</v>
      </c>
      <c r="U200" s="37"/>
      <c r="V200" s="9"/>
      <c r="W200" s="9"/>
      <c r="X200" s="10">
        <f t="shared" si="389"/>
        <v>20033447.050423004</v>
      </c>
      <c r="Z200" s="9"/>
      <c r="AA200" s="9">
        <f>ADJLTFUND1516RSG</f>
        <v>8655985.8177782334</v>
      </c>
      <c r="AB200" s="9"/>
      <c r="AC200" s="9"/>
      <c r="AD200" s="9"/>
      <c r="AE200" s="10">
        <f t="shared" si="401"/>
        <v>8655985.8177782334</v>
      </c>
      <c r="AF200" s="10">
        <f t="shared" si="402"/>
        <v>19239778.119924232</v>
      </c>
      <c r="AG200" s="10">
        <f>AA200+I200+X200</f>
        <v>39273225.170347236</v>
      </c>
      <c r="AH200" s="10">
        <f>AG200*LT_SF1617</f>
        <v>36383757.323245205</v>
      </c>
      <c r="AI200" s="10">
        <f t="shared" si="403"/>
        <v>16350310.272822201</v>
      </c>
      <c r="AJ200" s="10">
        <f>AH200-X200-R200</f>
        <v>5678319.7014916502</v>
      </c>
      <c r="AK200" s="9"/>
      <c r="AL200" s="9">
        <f>AJ200</f>
        <v>5678319.7014916502</v>
      </c>
      <c r="AM200" s="9"/>
      <c r="AN200" s="9"/>
      <c r="AO200" s="9"/>
    </row>
    <row r="201" spans="1:41" s="15" customFormat="1" x14ac:dyDescent="0.25">
      <c r="A201" s="12" t="s">
        <v>399</v>
      </c>
      <c r="B201" s="12" t="s">
        <v>400</v>
      </c>
      <c r="C201" s="12" t="s">
        <v>302</v>
      </c>
      <c r="D201" s="12"/>
      <c r="E201" s="12" t="s">
        <v>1441</v>
      </c>
      <c r="G201" s="13">
        <f>ADJUTFUND1516BL</f>
        <v>37919415.468672007</v>
      </c>
      <c r="H201" s="13">
        <f>G201*SBRR_INC</f>
        <v>38235410.597577609</v>
      </c>
      <c r="I201" s="13"/>
      <c r="J201" s="13"/>
      <c r="K201" s="13"/>
      <c r="L201" s="13"/>
      <c r="M201" s="13"/>
      <c r="N201" s="13"/>
      <c r="O201" s="13"/>
      <c r="P201" s="13"/>
      <c r="Q201" s="14">
        <f t="shared" si="404"/>
        <v>37919415.468672007</v>
      </c>
      <c r="R201" s="14">
        <f t="shared" si="405"/>
        <v>38235410.597577609</v>
      </c>
      <c r="S201" s="13"/>
      <c r="T201" s="38">
        <f>VLOOKUP(A201,[1]Sheet1!$A$6:$C$740,3,FALSE)</f>
        <v>80592274.971189007</v>
      </c>
      <c r="U201" s="38"/>
      <c r="V201" s="13"/>
      <c r="W201" s="13"/>
      <c r="X201" s="14">
        <f t="shared" si="390"/>
        <v>68233732.949576154</v>
      </c>
      <c r="Z201" s="13">
        <f>ADJUTFUND1516RSG</f>
        <v>36790681.57065776</v>
      </c>
      <c r="AA201" s="13"/>
      <c r="AB201" s="13"/>
      <c r="AC201" s="13"/>
      <c r="AD201" s="13"/>
      <c r="AE201" s="14">
        <f t="shared" si="401"/>
        <v>36790681.57065776</v>
      </c>
      <c r="AF201" s="14">
        <f t="shared" si="402"/>
        <v>74710097.039329767</v>
      </c>
      <c r="AG201" s="14">
        <f>Z201+G201+X201</f>
        <v>142943829.98890591</v>
      </c>
      <c r="AH201" s="14">
        <f>AG201*UT_SF1617</f>
        <v>133838761.68043193</v>
      </c>
      <c r="AI201" s="14">
        <f t="shared" si="403"/>
        <v>65605028.730855778</v>
      </c>
      <c r="AJ201" s="14">
        <f>AH201-X201-R201</f>
        <v>27369618.133278169</v>
      </c>
      <c r="AK201" s="13">
        <f>AJ201</f>
        <v>27369618.133278169</v>
      </c>
      <c r="AL201" s="13"/>
      <c r="AM201" s="13"/>
      <c r="AN201" s="13"/>
      <c r="AO201" s="13"/>
    </row>
    <row r="202" spans="1:41" x14ac:dyDescent="0.25">
      <c r="A202" s="1" t="s">
        <v>401</v>
      </c>
      <c r="B202" s="1" t="s">
        <v>402</v>
      </c>
      <c r="C202" s="1"/>
      <c r="D202" s="1" t="s">
        <v>302</v>
      </c>
      <c r="E202" s="1"/>
      <c r="G202" s="5">
        <f>ADJUTFUND1516BL</f>
        <v>7420973.9132490009</v>
      </c>
      <c r="H202" s="5">
        <f>G202*SBRR_INC</f>
        <v>7482815.3625260759</v>
      </c>
      <c r="I202" s="5">
        <f>ADJLTFUND1516BL</f>
        <v>13067480.258763</v>
      </c>
      <c r="J202" s="5">
        <f>I202*SBRR_INC</f>
        <v>13176375.927586025</v>
      </c>
      <c r="Q202" s="6">
        <f t="shared" si="404"/>
        <v>20488454.172012001</v>
      </c>
      <c r="R202" s="6">
        <f t="shared" si="405"/>
        <v>20659191.290112101</v>
      </c>
      <c r="T202" s="4">
        <f>VLOOKUP(A202,[1]Sheet1!$A$6:$C$740,3,FALSE)</f>
        <v>7949119.0101669999</v>
      </c>
      <c r="U202" s="4"/>
      <c r="V202" s="5">
        <f>VLOOKUP(A202,[9]CTR1516_statsrel!$A$1:$D$387,4,FALSE)</f>
        <v>110326100</v>
      </c>
      <c r="W202" s="5">
        <f t="shared" ref="W202" si="410">V202</f>
        <v>110326100</v>
      </c>
      <c r="X202" s="6">
        <f t="shared" si="385"/>
        <v>110326099.99999999</v>
      </c>
      <c r="Z202" s="5">
        <f>ADJUTFUND1516RSG</f>
        <v>9815444.2838660423</v>
      </c>
      <c r="AA202" s="5">
        <f>ADJLTFUND1516RSG</f>
        <v>13947127.32185996</v>
      </c>
      <c r="AE202" s="6">
        <f t="shared" si="401"/>
        <v>23762571.605726</v>
      </c>
      <c r="AF202" s="6">
        <f t="shared" si="402"/>
        <v>44251025.777738005</v>
      </c>
      <c r="AG202" s="6">
        <f t="shared" si="386"/>
        <v>154577125.77773798</v>
      </c>
      <c r="AH202" s="6">
        <f t="shared" si="392"/>
        <v>143319084.94463432</v>
      </c>
      <c r="AI202" s="6">
        <f t="shared" si="403"/>
        <v>32992984.944634333</v>
      </c>
      <c r="AJ202" s="6">
        <f t="shared" si="393"/>
        <v>12333793.654522236</v>
      </c>
      <c r="AK202" s="5">
        <f t="shared" si="387"/>
        <v>9013642.256659599</v>
      </c>
      <c r="AL202" s="5">
        <f t="shared" ref="AL202" si="411">AL203</f>
        <v>3320151.3978626374</v>
      </c>
    </row>
    <row r="203" spans="1:41" s="11" customFormat="1" x14ac:dyDescent="0.25">
      <c r="A203" s="8" t="s">
        <v>403</v>
      </c>
      <c r="B203" s="8" t="s">
        <v>404</v>
      </c>
      <c r="C203" s="8" t="s">
        <v>302</v>
      </c>
      <c r="D203" s="8"/>
      <c r="E203" s="8" t="s">
        <v>1440</v>
      </c>
      <c r="G203" s="9"/>
      <c r="H203" s="9"/>
      <c r="I203" s="9">
        <f>ADJLTFUND1516BL</f>
        <v>13067480.258763</v>
      </c>
      <c r="J203" s="9">
        <f>I203*SBRR_INC</f>
        <v>13176375.927586025</v>
      </c>
      <c r="K203" s="9"/>
      <c r="L203" s="9"/>
      <c r="M203" s="9"/>
      <c r="N203" s="9"/>
      <c r="O203" s="9"/>
      <c r="P203" s="9"/>
      <c r="Q203" s="10">
        <f t="shared" si="404"/>
        <v>13067480.258763</v>
      </c>
      <c r="R203" s="10">
        <f t="shared" si="405"/>
        <v>13176375.927586025</v>
      </c>
      <c r="S203" s="9"/>
      <c r="T203" s="37">
        <f>VLOOKUP(A203,[1]Sheet1!$A$6:$C$740,3,FALSE)</f>
        <v>8354010.5502909999</v>
      </c>
      <c r="U203" s="37"/>
      <c r="V203" s="9"/>
      <c r="W203" s="9"/>
      <c r="X203" s="10">
        <f t="shared" si="389"/>
        <v>115945603.80762206</v>
      </c>
      <c r="Z203" s="9"/>
      <c r="AA203" s="9">
        <f>ADJLTFUND1516RSG</f>
        <v>13947127.32185996</v>
      </c>
      <c r="AB203" s="9"/>
      <c r="AC203" s="9"/>
      <c r="AD203" s="9"/>
      <c r="AE203" s="10">
        <f t="shared" si="401"/>
        <v>13947127.32185996</v>
      </c>
      <c r="AF203" s="10">
        <f t="shared" si="402"/>
        <v>27014607.58062296</v>
      </c>
      <c r="AG203" s="10">
        <f>AA203+I203+X203</f>
        <v>142960211.38824502</v>
      </c>
      <c r="AH203" s="10">
        <f>AG203*LT_SF1617</f>
        <v>132442131.13307072</v>
      </c>
      <c r="AI203" s="10">
        <f t="shared" si="403"/>
        <v>16496527.325448662</v>
      </c>
      <c r="AJ203" s="10">
        <f>AH203-X203-R203</f>
        <v>3320151.3978626374</v>
      </c>
      <c r="AK203" s="9"/>
      <c r="AL203" s="9">
        <f>AJ203</f>
        <v>3320151.3978626374</v>
      </c>
      <c r="AM203" s="9"/>
      <c r="AN203" s="9"/>
      <c r="AO203" s="9"/>
    </row>
    <row r="204" spans="1:41" s="15" customFormat="1" x14ac:dyDescent="0.25">
      <c r="A204" s="12" t="s">
        <v>405</v>
      </c>
      <c r="B204" s="12" t="s">
        <v>406</v>
      </c>
      <c r="C204" s="12" t="s">
        <v>302</v>
      </c>
      <c r="D204" s="12"/>
      <c r="E204" s="12" t="s">
        <v>1441</v>
      </c>
      <c r="G204" s="13">
        <f>ADJUTFUND1516BL</f>
        <v>7420973.9132490009</v>
      </c>
      <c r="H204" s="13">
        <f>G204*SBRR_INC</f>
        <v>7482815.3625260759</v>
      </c>
      <c r="I204" s="13"/>
      <c r="J204" s="13"/>
      <c r="K204" s="13"/>
      <c r="L204" s="13"/>
      <c r="M204" s="13"/>
      <c r="N204" s="13"/>
      <c r="O204" s="13"/>
      <c r="P204" s="13"/>
      <c r="Q204" s="14">
        <f t="shared" si="404"/>
        <v>7420973.9132490009</v>
      </c>
      <c r="R204" s="14">
        <f t="shared" si="405"/>
        <v>7482815.3625260759</v>
      </c>
      <c r="S204" s="13"/>
      <c r="T204" s="38">
        <f>VLOOKUP(A204,[1]Sheet1!$A$6:$C$740,3,FALSE)</f>
        <v>-404891.54012399999</v>
      </c>
      <c r="U204" s="38"/>
      <c r="V204" s="13"/>
      <c r="W204" s="13"/>
      <c r="X204" s="14">
        <f t="shared" si="390"/>
        <v>-5619503.8076220704</v>
      </c>
      <c r="Z204" s="13">
        <f>ADJUTFUND1516RSG</f>
        <v>9815444.2838660423</v>
      </c>
      <c r="AA204" s="13"/>
      <c r="AB204" s="13"/>
      <c r="AC204" s="13"/>
      <c r="AD204" s="13"/>
      <c r="AE204" s="14">
        <f t="shared" si="401"/>
        <v>9815444.2838660423</v>
      </c>
      <c r="AF204" s="14">
        <f t="shared" si="402"/>
        <v>17236418.197115041</v>
      </c>
      <c r="AG204" s="14">
        <f>Z204+G204+X204</f>
        <v>11616914.38949297</v>
      </c>
      <c r="AH204" s="14">
        <f>AG204*UT_SF1617</f>
        <v>10876953.811563605</v>
      </c>
      <c r="AI204" s="14">
        <f t="shared" si="403"/>
        <v>16496457.619185675</v>
      </c>
      <c r="AJ204" s="14">
        <f>AH204-X204-R204</f>
        <v>9013642.256659599</v>
      </c>
      <c r="AK204" s="13">
        <f>AJ204</f>
        <v>9013642.256659599</v>
      </c>
      <c r="AL204" s="13"/>
      <c r="AM204" s="13"/>
      <c r="AN204" s="13"/>
      <c r="AO204" s="13"/>
    </row>
    <row r="205" spans="1:41" x14ac:dyDescent="0.25">
      <c r="A205" s="1" t="s">
        <v>407</v>
      </c>
      <c r="B205" s="1" t="s">
        <v>408</v>
      </c>
      <c r="C205" s="1"/>
      <c r="D205" s="1" t="s">
        <v>302</v>
      </c>
      <c r="E205" s="1"/>
      <c r="G205" s="5">
        <f>ADJUTFUND1516BL</f>
        <v>26488219.988911003</v>
      </c>
      <c r="H205" s="5">
        <f>G205*SBRR_INC</f>
        <v>26708955.155485261</v>
      </c>
      <c r="I205" s="5">
        <f>ADJLTFUND1516BL</f>
        <v>6564853.4188649999</v>
      </c>
      <c r="J205" s="5">
        <f>I205*SBRR_INC</f>
        <v>6619560.5306888744</v>
      </c>
      <c r="Q205" s="6">
        <f t="shared" si="404"/>
        <v>33053073.407776002</v>
      </c>
      <c r="R205" s="6">
        <f t="shared" si="405"/>
        <v>33328515.686174136</v>
      </c>
      <c r="T205" s="4">
        <f>VLOOKUP(A205,[1]Sheet1!$A$6:$C$740,3,FALSE)</f>
        <v>43250307.928507999</v>
      </c>
      <c r="U205" s="4"/>
      <c r="V205" s="5">
        <f>VLOOKUP(A205,[9]CTR1516_statsrel!$A$1:$D$387,4,FALSE)</f>
        <v>81129904</v>
      </c>
      <c r="W205" s="5">
        <f t="shared" ref="W205" si="412">V205</f>
        <v>81129904</v>
      </c>
      <c r="X205" s="6">
        <f t="shared" si="385"/>
        <v>81129904.000001878</v>
      </c>
      <c r="Z205" s="5">
        <f>ADJUTFUND1516RSG</f>
        <v>29364906.378757998</v>
      </c>
      <c r="AA205" s="5">
        <f>ADJLTFUND1516RSG</f>
        <v>5490447.4755420014</v>
      </c>
      <c r="AE205" s="6">
        <f t="shared" si="401"/>
        <v>34855353.854299992</v>
      </c>
      <c r="AF205" s="6">
        <f t="shared" si="402"/>
        <v>67908427.26207599</v>
      </c>
      <c r="AG205" s="6">
        <f t="shared" si="386"/>
        <v>149038331.26207787</v>
      </c>
      <c r="AH205" s="6">
        <f t="shared" si="392"/>
        <v>139209139.88189238</v>
      </c>
      <c r="AI205" s="6">
        <f t="shared" si="403"/>
        <v>58079235.881890506</v>
      </c>
      <c r="AJ205" s="6">
        <f t="shared" si="393"/>
        <v>24750720.19571637</v>
      </c>
      <c r="AK205" s="5">
        <f t="shared" si="387"/>
        <v>21817345.662420157</v>
      </c>
      <c r="AL205" s="5">
        <f t="shared" ref="AL205" si="413">AL206</f>
        <v>2933374.5332962126</v>
      </c>
    </row>
    <row r="206" spans="1:41" s="11" customFormat="1" x14ac:dyDescent="0.25">
      <c r="A206" s="8" t="s">
        <v>409</v>
      </c>
      <c r="B206" s="8" t="s">
        <v>410</v>
      </c>
      <c r="C206" s="8" t="s">
        <v>302</v>
      </c>
      <c r="D206" s="8"/>
      <c r="E206" s="8" t="s">
        <v>1440</v>
      </c>
      <c r="G206" s="9"/>
      <c r="H206" s="9"/>
      <c r="I206" s="9">
        <f>ADJLTFUND1516BL</f>
        <v>6564853.4188649999</v>
      </c>
      <c r="J206" s="9">
        <f>I206*SBRR_INC</f>
        <v>6619560.5306888744</v>
      </c>
      <c r="K206" s="9"/>
      <c r="L206" s="9"/>
      <c r="M206" s="9"/>
      <c r="N206" s="9"/>
      <c r="O206" s="9"/>
      <c r="P206" s="9"/>
      <c r="Q206" s="10">
        <f t="shared" si="404"/>
        <v>6564853.4188649999</v>
      </c>
      <c r="R206" s="10">
        <f t="shared" si="405"/>
        <v>6619560.5306888744</v>
      </c>
      <c r="S206" s="9"/>
      <c r="T206" s="37">
        <f>VLOOKUP(A206,[1]Sheet1!$A$6:$C$740,3,FALSE)</f>
        <v>11704993.033002</v>
      </c>
      <c r="U206" s="37"/>
      <c r="V206" s="9"/>
      <c r="W206" s="9"/>
      <c r="X206" s="10">
        <f t="shared" si="389"/>
        <v>21956490.174771342</v>
      </c>
      <c r="Z206" s="9"/>
      <c r="AA206" s="9">
        <f>ADJLTFUND1516RSG</f>
        <v>5490447.4755420014</v>
      </c>
      <c r="AB206" s="9"/>
      <c r="AC206" s="9"/>
      <c r="AD206" s="9"/>
      <c r="AE206" s="10">
        <f t="shared" si="401"/>
        <v>5490447.4755420014</v>
      </c>
      <c r="AF206" s="10">
        <f t="shared" si="402"/>
        <v>12055300.894407</v>
      </c>
      <c r="AG206" s="10">
        <f>AA206+I206+X206</f>
        <v>34011791.069178343</v>
      </c>
      <c r="AH206" s="10">
        <f>AG206*LT_SF1617</f>
        <v>31509425.238756429</v>
      </c>
      <c r="AI206" s="10">
        <f t="shared" si="403"/>
        <v>9552935.063985087</v>
      </c>
      <c r="AJ206" s="10">
        <f>AH206-X206-R206</f>
        <v>2933374.5332962126</v>
      </c>
      <c r="AK206" s="9"/>
      <c r="AL206" s="9">
        <f>AJ206</f>
        <v>2933374.5332962126</v>
      </c>
      <c r="AM206" s="9"/>
      <c r="AN206" s="9"/>
      <c r="AO206" s="9"/>
    </row>
    <row r="207" spans="1:41" s="15" customFormat="1" x14ac:dyDescent="0.25">
      <c r="A207" s="12" t="s">
        <v>411</v>
      </c>
      <c r="B207" s="12" t="s">
        <v>412</v>
      </c>
      <c r="C207" s="12" t="s">
        <v>302</v>
      </c>
      <c r="D207" s="12"/>
      <c r="E207" s="12" t="s">
        <v>1441</v>
      </c>
      <c r="G207" s="13">
        <f>ADJUTFUND1516BL</f>
        <v>26488219.988911003</v>
      </c>
      <c r="H207" s="13">
        <f>G207*SBRR_INC</f>
        <v>26708955.155485261</v>
      </c>
      <c r="I207" s="13"/>
      <c r="J207" s="13"/>
      <c r="K207" s="13"/>
      <c r="L207" s="13"/>
      <c r="M207" s="13"/>
      <c r="N207" s="13"/>
      <c r="O207" s="13"/>
      <c r="P207" s="13"/>
      <c r="Q207" s="14">
        <f t="shared" si="404"/>
        <v>26488219.988911003</v>
      </c>
      <c r="R207" s="14">
        <f t="shared" si="405"/>
        <v>26708955.155485261</v>
      </c>
      <c r="S207" s="13"/>
      <c r="T207" s="38">
        <f>VLOOKUP(A207,[1]Sheet1!$A$6:$C$740,3,FALSE)</f>
        <v>31545314.895507</v>
      </c>
      <c r="U207" s="38"/>
      <c r="V207" s="13"/>
      <c r="W207" s="13"/>
      <c r="X207" s="14">
        <f t="shared" si="390"/>
        <v>59173413.825230531</v>
      </c>
      <c r="Z207" s="13">
        <f>ADJUTFUND1516RSG</f>
        <v>29364906.378757998</v>
      </c>
      <c r="AA207" s="13"/>
      <c r="AB207" s="13"/>
      <c r="AC207" s="13"/>
      <c r="AD207" s="13"/>
      <c r="AE207" s="14">
        <f t="shared" si="401"/>
        <v>29364906.378757998</v>
      </c>
      <c r="AF207" s="14">
        <f t="shared" si="402"/>
        <v>55853126.367669001</v>
      </c>
      <c r="AG207" s="14">
        <f>Z207+G207+X207</f>
        <v>115026540.19289953</v>
      </c>
      <c r="AH207" s="14">
        <f>AG207*UT_SF1617</f>
        <v>107699714.64313595</v>
      </c>
      <c r="AI207" s="14">
        <f t="shared" si="403"/>
        <v>48526300.817905419</v>
      </c>
      <c r="AJ207" s="14">
        <f>AH207-X207-R207</f>
        <v>21817345.662420157</v>
      </c>
      <c r="AK207" s="13">
        <f>AJ207</f>
        <v>21817345.662420157</v>
      </c>
      <c r="AL207" s="13"/>
      <c r="AM207" s="13"/>
      <c r="AN207" s="13"/>
      <c r="AO207" s="13"/>
    </row>
    <row r="208" spans="1:41" x14ac:dyDescent="0.25">
      <c r="A208" s="1" t="s">
        <v>413</v>
      </c>
      <c r="B208" s="1" t="s">
        <v>414</v>
      </c>
      <c r="C208" s="1"/>
      <c r="D208" s="1" t="s">
        <v>302</v>
      </c>
      <c r="E208" s="1"/>
      <c r="G208" s="5">
        <f>ADJUTFUND1516BL</f>
        <v>50294823.952248998</v>
      </c>
      <c r="H208" s="5">
        <f>G208*SBRR_INC</f>
        <v>50713947.485184401</v>
      </c>
      <c r="I208" s="5">
        <f>ADJLTFUND1516BL</f>
        <v>13380245.395570001</v>
      </c>
      <c r="J208" s="5">
        <f>I208*SBRR_INC</f>
        <v>13491747.440533083</v>
      </c>
      <c r="Q208" s="6">
        <f t="shared" si="404"/>
        <v>63675069.347819</v>
      </c>
      <c r="R208" s="6">
        <f t="shared" si="405"/>
        <v>64205694.925717488</v>
      </c>
      <c r="T208" s="4">
        <f>VLOOKUP(A208,[1]Sheet1!$A$6:$C$740,3,FALSE)</f>
        <v>127369958.890524</v>
      </c>
      <c r="U208" s="4"/>
      <c r="V208" s="5">
        <f>VLOOKUP(A208,[9]CTR1516_statsrel!$A$1:$D$387,4,FALSE)</f>
        <v>78956000</v>
      </c>
      <c r="W208" s="5">
        <f t="shared" ref="W208" si="414">V208</f>
        <v>78956000</v>
      </c>
      <c r="X208" s="6">
        <f t="shared" si="385"/>
        <v>78956000</v>
      </c>
      <c r="Z208" s="5">
        <f>ADJUTFUND1516RSG</f>
        <v>47619522.125329599</v>
      </c>
      <c r="AA208" s="5">
        <f>ADJLTFUND1516RSG</f>
        <v>10604484.1591304</v>
      </c>
      <c r="AE208" s="6">
        <f t="shared" si="401"/>
        <v>58224006.284459993</v>
      </c>
      <c r="AF208" s="6">
        <f t="shared" si="402"/>
        <v>121899075.63227899</v>
      </c>
      <c r="AG208" s="6">
        <f t="shared" si="386"/>
        <v>200855075.63227901</v>
      </c>
      <c r="AH208" s="6">
        <f t="shared" si="392"/>
        <v>187645317.40510702</v>
      </c>
      <c r="AI208" s="6">
        <f t="shared" si="403"/>
        <v>108689317.40510702</v>
      </c>
      <c r="AJ208" s="6">
        <f t="shared" si="393"/>
        <v>44483622.479389556</v>
      </c>
      <c r="AK208" s="5">
        <f t="shared" si="387"/>
        <v>37088979.591271505</v>
      </c>
      <c r="AL208" s="5">
        <f t="shared" ref="AL208" si="415">AL209</f>
        <v>7394642.888118051</v>
      </c>
    </row>
    <row r="209" spans="1:41" s="11" customFormat="1" x14ac:dyDescent="0.25">
      <c r="A209" s="8" t="s">
        <v>415</v>
      </c>
      <c r="B209" s="8" t="s">
        <v>416</v>
      </c>
      <c r="C209" s="8" t="s">
        <v>302</v>
      </c>
      <c r="D209" s="8"/>
      <c r="E209" s="8" t="s">
        <v>1440</v>
      </c>
      <c r="G209" s="9"/>
      <c r="H209" s="9"/>
      <c r="I209" s="9">
        <f>ADJLTFUND1516BL</f>
        <v>13380245.395570001</v>
      </c>
      <c r="J209" s="9">
        <f>I209*SBRR_INC</f>
        <v>13491747.440533083</v>
      </c>
      <c r="K209" s="9"/>
      <c r="L209" s="9"/>
      <c r="M209" s="9"/>
      <c r="N209" s="9"/>
      <c r="O209" s="9"/>
      <c r="P209" s="9"/>
      <c r="Q209" s="10">
        <f t="shared" si="404"/>
        <v>13380245.395570001</v>
      </c>
      <c r="R209" s="10">
        <f t="shared" si="405"/>
        <v>13491747.440533083</v>
      </c>
      <c r="S209" s="9"/>
      <c r="T209" s="37">
        <f>VLOOKUP(A209,[1]Sheet1!$A$6:$C$740,3,FALSE)</f>
        <v>29242767.017073002</v>
      </c>
      <c r="U209" s="37"/>
      <c r="V209" s="9"/>
      <c r="W209" s="9"/>
      <c r="X209" s="10">
        <f t="shared" si="389"/>
        <v>18127444.907040726</v>
      </c>
      <c r="Z209" s="9"/>
      <c r="AA209" s="9">
        <f>ADJLTFUND1516RSG</f>
        <v>10604484.1591304</v>
      </c>
      <c r="AB209" s="9"/>
      <c r="AC209" s="9"/>
      <c r="AD209" s="9"/>
      <c r="AE209" s="10">
        <f t="shared" si="401"/>
        <v>10604484.1591304</v>
      </c>
      <c r="AF209" s="10">
        <f t="shared" si="402"/>
        <v>23984729.554700401</v>
      </c>
      <c r="AG209" s="10">
        <f>AA209+I209+X209</f>
        <v>42112174.461741127</v>
      </c>
      <c r="AH209" s="10">
        <f>AG209*LT_SF1617</f>
        <v>39013835.23569186</v>
      </c>
      <c r="AI209" s="10">
        <f t="shared" si="403"/>
        <v>20886390.328651134</v>
      </c>
      <c r="AJ209" s="10">
        <f>AH209-X209-R209</f>
        <v>7394642.888118051</v>
      </c>
      <c r="AK209" s="9"/>
      <c r="AL209" s="9">
        <f>AJ209</f>
        <v>7394642.888118051</v>
      </c>
      <c r="AM209" s="9"/>
      <c r="AN209" s="9"/>
      <c r="AO209" s="9"/>
    </row>
    <row r="210" spans="1:41" s="15" customFormat="1" x14ac:dyDescent="0.25">
      <c r="A210" s="12" t="s">
        <v>417</v>
      </c>
      <c r="B210" s="12" t="s">
        <v>418</v>
      </c>
      <c r="C210" s="12" t="s">
        <v>302</v>
      </c>
      <c r="D210" s="12"/>
      <c r="E210" s="12" t="s">
        <v>1441</v>
      </c>
      <c r="G210" s="13">
        <f>ADJUTFUND1516BL</f>
        <v>50294823.952248998</v>
      </c>
      <c r="H210" s="13">
        <f>G210*SBRR_INC</f>
        <v>50713947.485184401</v>
      </c>
      <c r="I210" s="13"/>
      <c r="J210" s="13"/>
      <c r="K210" s="13"/>
      <c r="L210" s="13"/>
      <c r="M210" s="13"/>
      <c r="N210" s="13"/>
      <c r="O210" s="13"/>
      <c r="P210" s="13"/>
      <c r="Q210" s="14">
        <f t="shared" si="404"/>
        <v>50294823.952248998</v>
      </c>
      <c r="R210" s="14">
        <f t="shared" si="405"/>
        <v>50713947.485184401</v>
      </c>
      <c r="S210" s="13"/>
      <c r="T210" s="38">
        <f>VLOOKUP(A210,[1]Sheet1!$A$6:$C$740,3,FALSE)</f>
        <v>98127191.873450994</v>
      </c>
      <c r="U210" s="38"/>
      <c r="V210" s="13"/>
      <c r="W210" s="13"/>
      <c r="X210" s="14">
        <f t="shared" si="390"/>
        <v>60828555.09295927</v>
      </c>
      <c r="Z210" s="13">
        <f>ADJUTFUND1516RSG</f>
        <v>47619522.125329599</v>
      </c>
      <c r="AA210" s="13"/>
      <c r="AB210" s="13"/>
      <c r="AC210" s="13"/>
      <c r="AD210" s="13"/>
      <c r="AE210" s="14">
        <f t="shared" si="401"/>
        <v>47619522.125329599</v>
      </c>
      <c r="AF210" s="14">
        <f t="shared" si="402"/>
        <v>97914346.077578604</v>
      </c>
      <c r="AG210" s="14">
        <f>Z210+G210+X210</f>
        <v>158742901.17053789</v>
      </c>
      <c r="AH210" s="14">
        <f>AG210*UT_SF1617</f>
        <v>148631482.16941518</v>
      </c>
      <c r="AI210" s="14">
        <f t="shared" si="403"/>
        <v>87802927.076455906</v>
      </c>
      <c r="AJ210" s="14">
        <f>AH210-X210-R210</f>
        <v>37088979.591271505</v>
      </c>
      <c r="AK210" s="13">
        <f>AJ210</f>
        <v>37088979.591271505</v>
      </c>
      <c r="AL210" s="13"/>
      <c r="AM210" s="13"/>
      <c r="AN210" s="13"/>
      <c r="AO210" s="13"/>
    </row>
    <row r="211" spans="1:41" x14ac:dyDescent="0.25">
      <c r="A211" s="1" t="s">
        <v>419</v>
      </c>
      <c r="B211" s="1" t="s">
        <v>420</v>
      </c>
      <c r="C211" s="1"/>
      <c r="D211" s="1" t="s">
        <v>423</v>
      </c>
      <c r="E211" s="1"/>
      <c r="G211" s="5">
        <f>ADJUTFUND1516BL</f>
        <v>75514332.845833004</v>
      </c>
      <c r="H211" s="5">
        <f>G211*SBRR_INC</f>
        <v>76143618.952881604</v>
      </c>
      <c r="K211" s="5">
        <f>ADJFIREFUND1516BL</f>
        <v>5126930.2969999993</v>
      </c>
      <c r="L211" s="5">
        <f>K211*SBRR_INC</f>
        <v>5169654.7161416663</v>
      </c>
      <c r="Q211" s="6">
        <f t="shared" si="404"/>
        <v>80641263.142833009</v>
      </c>
      <c r="R211" s="6">
        <f t="shared" si="405"/>
        <v>81313273.669023275</v>
      </c>
      <c r="T211" s="4">
        <f>VLOOKUP(A211,[1]Sheet1!$A$6:$C$740,3,FALSE)</f>
        <v>152824330.59116301</v>
      </c>
      <c r="U211" s="4"/>
      <c r="V211" s="5">
        <f>VLOOKUP(A211,[9]CTR1516_statsrel!$A$1:$D$387,4,FALSE)</f>
        <v>192078315</v>
      </c>
      <c r="W211" s="5">
        <f t="shared" ref="W211" si="416">V211</f>
        <v>192078315</v>
      </c>
      <c r="X211" s="6">
        <f t="shared" ref="X211" si="417">X212+X213</f>
        <v>192078314.99999872</v>
      </c>
      <c r="Z211" s="5">
        <f>ADJUTFUND1516RSG</f>
        <v>75430318.240421996</v>
      </c>
      <c r="AB211" s="5">
        <f>ADJFIREFUND1516RSG</f>
        <v>5583387.8859850001</v>
      </c>
      <c r="AE211" s="6">
        <f t="shared" si="401"/>
        <v>81013706.126406997</v>
      </c>
      <c r="AF211" s="6">
        <f t="shared" si="402"/>
        <v>161654969.26923999</v>
      </c>
      <c r="AG211" s="6">
        <f>SUM(AG212:AG213)</f>
        <v>353733284.26923871</v>
      </c>
      <c r="AH211" s="6">
        <f>SUM(AH212:AH213)</f>
        <v>331949643.27458066</v>
      </c>
      <c r="AI211" s="6">
        <f t="shared" si="403"/>
        <v>139871328.27458194</v>
      </c>
      <c r="AJ211" s="6">
        <f t="shared" ref="AJ211:AJ241" si="418">SUM(AJ212:AJ213)</f>
        <v>58558054.605558664</v>
      </c>
      <c r="AK211" s="5">
        <f>AK212</f>
        <v>53841874.603140205</v>
      </c>
      <c r="AM211" s="5">
        <f>AM213</f>
        <v>4716180.0024184575</v>
      </c>
    </row>
    <row r="212" spans="1:41" s="15" customFormat="1" x14ac:dyDescent="0.25">
      <c r="A212" s="12" t="s">
        <v>421</v>
      </c>
      <c r="B212" s="12" t="s">
        <v>422</v>
      </c>
      <c r="C212" s="12" t="s">
        <v>423</v>
      </c>
      <c r="D212" s="12"/>
      <c r="E212" s="12" t="s">
        <v>1441</v>
      </c>
      <c r="G212" s="13">
        <f>ADJUTFUND1516BL</f>
        <v>75514332.845833004</v>
      </c>
      <c r="H212" s="13">
        <f>G212*SBRR_INC</f>
        <v>76143618.952881604</v>
      </c>
      <c r="I212" s="13"/>
      <c r="J212" s="13"/>
      <c r="K212" s="13"/>
      <c r="L212" s="13"/>
      <c r="M212" s="13"/>
      <c r="N212" s="13"/>
      <c r="O212" s="13"/>
      <c r="P212" s="13"/>
      <c r="Q212" s="14">
        <f t="shared" si="404"/>
        <v>75514332.845833004</v>
      </c>
      <c r="R212" s="14">
        <f t="shared" si="405"/>
        <v>76143618.952881604</v>
      </c>
      <c r="S212" s="13"/>
      <c r="T212" s="38">
        <f>VLOOKUP(A212,[1]Sheet1!$A$6:$C$740,3,FALSE)</f>
        <v>141703405.449155</v>
      </c>
      <c r="U212" s="38"/>
      <c r="V212" s="13"/>
      <c r="W212" s="13"/>
      <c r="X212" s="14">
        <f t="shared" ref="X212" si="419">T212/T211*W211</f>
        <v>178100903.45659518</v>
      </c>
      <c r="Z212" s="13">
        <f>ADJUTFUND1516RSG</f>
        <v>75430318.240421996</v>
      </c>
      <c r="AA212" s="13"/>
      <c r="AB212" s="13"/>
      <c r="AC212" s="13"/>
      <c r="AD212" s="13"/>
      <c r="AE212" s="14">
        <f t="shared" si="401"/>
        <v>75430318.240421996</v>
      </c>
      <c r="AF212" s="14">
        <f t="shared" si="402"/>
        <v>150944651.08625501</v>
      </c>
      <c r="AG212" s="14">
        <f>Z212+G212+X212</f>
        <v>329045554.5428502</v>
      </c>
      <c r="AH212" s="14">
        <f>AG212*UT_SF1617</f>
        <v>308086397.01261699</v>
      </c>
      <c r="AI212" s="14">
        <f t="shared" si="403"/>
        <v>129985493.55602181</v>
      </c>
      <c r="AJ212" s="14">
        <f>AH212-X212-R212</f>
        <v>53841874.603140205</v>
      </c>
      <c r="AK212" s="13">
        <f>AJ212</f>
        <v>53841874.603140205</v>
      </c>
      <c r="AL212" s="13"/>
      <c r="AM212" s="13"/>
      <c r="AN212" s="13"/>
      <c r="AO212" s="13"/>
    </row>
    <row r="213" spans="1:41" s="20" customFormat="1" x14ac:dyDescent="0.25">
      <c r="A213" s="17" t="s">
        <v>424</v>
      </c>
      <c r="B213" s="17" t="s">
        <v>425</v>
      </c>
      <c r="C213" s="17" t="s">
        <v>423</v>
      </c>
      <c r="D213" s="17"/>
      <c r="E213" s="17" t="s">
        <v>1443</v>
      </c>
      <c r="G213" s="18"/>
      <c r="H213" s="18"/>
      <c r="I213" s="18"/>
      <c r="J213" s="18"/>
      <c r="K213" s="18">
        <f>ADJFIREFUND1516BL</f>
        <v>5126930.2969999993</v>
      </c>
      <c r="L213" s="18">
        <f>K213*SBRR_INC</f>
        <v>5169654.7161416663</v>
      </c>
      <c r="M213" s="18"/>
      <c r="N213" s="18"/>
      <c r="O213" s="18"/>
      <c r="P213" s="18"/>
      <c r="Q213" s="19">
        <f t="shared" si="404"/>
        <v>5126930.2969999993</v>
      </c>
      <c r="R213" s="19">
        <f t="shared" si="405"/>
        <v>5169654.7161416663</v>
      </c>
      <c r="S213" s="18"/>
      <c r="T213" s="40">
        <f>VLOOKUP(A213,[1]Sheet1!$A$6:$C$740,3,FALSE)</f>
        <v>11120925.142007001</v>
      </c>
      <c r="U213" s="40"/>
      <c r="V213" s="18"/>
      <c r="W213" s="18"/>
      <c r="X213" s="19">
        <f t="shared" ref="X213" si="420">T213/T211*W211</f>
        <v>13977411.543403538</v>
      </c>
      <c r="Z213" s="18"/>
      <c r="AA213" s="18"/>
      <c r="AB213" s="18">
        <f>ADJFIREFUND1516RSG</f>
        <v>5583387.8859850001</v>
      </c>
      <c r="AC213" s="18"/>
      <c r="AD213" s="18"/>
      <c r="AE213" s="19">
        <f t="shared" si="401"/>
        <v>5583387.8859850001</v>
      </c>
      <c r="AF213" s="19">
        <f t="shared" si="402"/>
        <v>10710318.182985</v>
      </c>
      <c r="AG213" s="19">
        <f>AB213+K213+X213</f>
        <v>24687729.726388536</v>
      </c>
      <c r="AH213" s="19">
        <f>AG213*FR_SF1617</f>
        <v>23863246.261963662</v>
      </c>
      <c r="AI213" s="19">
        <f t="shared" si="403"/>
        <v>9885834.7185601238</v>
      </c>
      <c r="AJ213" s="19">
        <f>AH213-X213-R213</f>
        <v>4716180.0024184575</v>
      </c>
      <c r="AK213" s="18"/>
      <c r="AL213" s="18"/>
      <c r="AM213" s="18">
        <f>AJ213</f>
        <v>4716180.0024184575</v>
      </c>
      <c r="AN213" s="18"/>
      <c r="AO213" s="18"/>
    </row>
    <row r="214" spans="1:41" x14ac:dyDescent="0.25">
      <c r="A214" s="1" t="s">
        <v>426</v>
      </c>
      <c r="B214" s="1" t="s">
        <v>427</v>
      </c>
      <c r="C214" s="1"/>
      <c r="D214" s="1" t="s">
        <v>423</v>
      </c>
      <c r="E214" s="1"/>
      <c r="G214" s="5">
        <f>ADJUTFUND1516BL</f>
        <v>65133674.333989017</v>
      </c>
      <c r="H214" s="5">
        <f>G214*SBRR_INC</f>
        <v>65676454.953438923</v>
      </c>
      <c r="K214" s="5">
        <f>ADJFIREFUND1516BL</f>
        <v>3635920.8493019999</v>
      </c>
      <c r="L214" s="5">
        <f>K214*SBRR_INC</f>
        <v>3666220.1897128499</v>
      </c>
      <c r="Q214" s="6">
        <f t="shared" si="404"/>
        <v>68769595.183291018</v>
      </c>
      <c r="R214" s="6">
        <f t="shared" si="405"/>
        <v>69342675.143151775</v>
      </c>
      <c r="T214" s="4">
        <f>VLOOKUP(A214,[1]Sheet1!$A$6:$C$740,3,FALSE)</f>
        <v>124876847.228607</v>
      </c>
      <c r="U214" s="4"/>
      <c r="V214" s="5">
        <f>VLOOKUP(A214,[9]CTR1516_statsrel!$A$1:$D$387,4,FALSE)</f>
        <v>231116066</v>
      </c>
      <c r="W214" s="5">
        <f t="shared" ref="W214" si="421">V214</f>
        <v>231116066</v>
      </c>
      <c r="X214" s="6">
        <f t="shared" ref="X214:X241" si="422">X215+X216</f>
        <v>231116066</v>
      </c>
      <c r="Z214" s="5">
        <f>ADJUTFUND1516RSG</f>
        <v>69420748.760178193</v>
      </c>
      <c r="AB214" s="5">
        <f>ADJFIREFUND1516RSG</f>
        <v>4198346.4382438166</v>
      </c>
      <c r="AE214" s="6">
        <f t="shared" si="401"/>
        <v>73619095.198422</v>
      </c>
      <c r="AF214" s="6">
        <f t="shared" si="402"/>
        <v>142388690.381713</v>
      </c>
      <c r="AG214" s="6">
        <f t="shared" ref="AG214" si="423">SUM(AG215:AG216)</f>
        <v>373504756.38171303</v>
      </c>
      <c r="AH214" s="6">
        <f t="shared" ref="AH214" si="424">SUM(AH215:AH216)</f>
        <v>350364145.01410991</v>
      </c>
      <c r="AI214" s="6">
        <f t="shared" si="403"/>
        <v>119248079.01410991</v>
      </c>
      <c r="AJ214" s="6">
        <f t="shared" si="418"/>
        <v>49905403.870958097</v>
      </c>
      <c r="AK214" s="5">
        <f t="shared" ref="AK214" si="425">AK215</f>
        <v>46454277.912017867</v>
      </c>
      <c r="AM214" s="5">
        <f t="shared" ref="AM214" si="426">AM216</f>
        <v>3451125.9589402289</v>
      </c>
    </row>
    <row r="215" spans="1:41" s="15" customFormat="1" x14ac:dyDescent="0.25">
      <c r="A215" s="12" t="s">
        <v>428</v>
      </c>
      <c r="B215" s="12" t="s">
        <v>429</v>
      </c>
      <c r="C215" s="12" t="s">
        <v>423</v>
      </c>
      <c r="D215" s="12"/>
      <c r="E215" s="12" t="s">
        <v>1441</v>
      </c>
      <c r="G215" s="13">
        <f>ADJUTFUND1516BL</f>
        <v>65133674.333989017</v>
      </c>
      <c r="H215" s="13">
        <f>G215*SBRR_INC</f>
        <v>65676454.953438923</v>
      </c>
      <c r="I215" s="13"/>
      <c r="J215" s="13"/>
      <c r="K215" s="13"/>
      <c r="L215" s="13"/>
      <c r="M215" s="13"/>
      <c r="N215" s="13"/>
      <c r="O215" s="13"/>
      <c r="P215" s="13"/>
      <c r="Q215" s="14">
        <f t="shared" si="404"/>
        <v>65133674.333989017</v>
      </c>
      <c r="R215" s="14">
        <f t="shared" si="405"/>
        <v>65676454.953438923</v>
      </c>
      <c r="S215" s="13"/>
      <c r="T215" s="38">
        <f>VLOOKUP(A215,[1]Sheet1!$A$6:$C$740,3,FALSE)</f>
        <v>117510816.898908</v>
      </c>
      <c r="U215" s="38"/>
      <c r="V215" s="13"/>
      <c r="W215" s="13"/>
      <c r="X215" s="14">
        <f t="shared" ref="X215:X242" si="427">T215/T214*W214</f>
        <v>217483371.15208969</v>
      </c>
      <c r="Z215" s="13">
        <f>ADJUTFUND1516RSG</f>
        <v>69420748.760178193</v>
      </c>
      <c r="AA215" s="13"/>
      <c r="AB215" s="13"/>
      <c r="AC215" s="13"/>
      <c r="AD215" s="13"/>
      <c r="AE215" s="14">
        <f t="shared" si="401"/>
        <v>69420748.760178193</v>
      </c>
      <c r="AF215" s="14">
        <f t="shared" si="402"/>
        <v>134554423.0941672</v>
      </c>
      <c r="AG215" s="14">
        <f>Z215+G215+X215</f>
        <v>352037794.24625689</v>
      </c>
      <c r="AH215" s="14">
        <f>AG215*UT_SF1617</f>
        <v>329614104.01754647</v>
      </c>
      <c r="AI215" s="14">
        <f t="shared" si="403"/>
        <v>112130732.86545679</v>
      </c>
      <c r="AJ215" s="14">
        <f>AH215-X215-R215</f>
        <v>46454277.912017867</v>
      </c>
      <c r="AK215" s="13">
        <f>AJ215</f>
        <v>46454277.912017867</v>
      </c>
      <c r="AL215" s="13"/>
      <c r="AM215" s="13"/>
      <c r="AN215" s="13"/>
      <c r="AO215" s="13"/>
    </row>
    <row r="216" spans="1:41" s="20" customFormat="1" x14ac:dyDescent="0.25">
      <c r="A216" s="17" t="s">
        <v>430</v>
      </c>
      <c r="B216" s="17" t="s">
        <v>431</v>
      </c>
      <c r="C216" s="17" t="s">
        <v>423</v>
      </c>
      <c r="D216" s="17"/>
      <c r="E216" s="17" t="s">
        <v>1443</v>
      </c>
      <c r="G216" s="18"/>
      <c r="H216" s="18"/>
      <c r="I216" s="18"/>
      <c r="J216" s="18"/>
      <c r="K216" s="18">
        <f>ADJFIREFUND1516BL</f>
        <v>3635920.8493019999</v>
      </c>
      <c r="L216" s="18">
        <f>K216*SBRR_INC</f>
        <v>3666220.1897128499</v>
      </c>
      <c r="M216" s="18"/>
      <c r="N216" s="18"/>
      <c r="O216" s="18"/>
      <c r="P216" s="18"/>
      <c r="Q216" s="19">
        <f t="shared" si="404"/>
        <v>3635920.8493019999</v>
      </c>
      <c r="R216" s="19">
        <f t="shared" si="405"/>
        <v>3666220.1897128499</v>
      </c>
      <c r="S216" s="18"/>
      <c r="T216" s="40">
        <f>VLOOKUP(A216,[1]Sheet1!$A$6:$C$740,3,FALSE)</f>
        <v>7366030.3296990003</v>
      </c>
      <c r="U216" s="40"/>
      <c r="V216" s="18"/>
      <c r="W216" s="18"/>
      <c r="X216" s="19">
        <f t="shared" ref="X216:X243" si="428">T216/T214*W214</f>
        <v>13632694.84791033</v>
      </c>
      <c r="Z216" s="18"/>
      <c r="AA216" s="18"/>
      <c r="AB216" s="18">
        <f>ADJFIREFUND1516RSG</f>
        <v>4198346.4382438166</v>
      </c>
      <c r="AC216" s="18"/>
      <c r="AD216" s="18"/>
      <c r="AE216" s="19">
        <f t="shared" si="401"/>
        <v>4198346.4382438166</v>
      </c>
      <c r="AF216" s="19">
        <f t="shared" si="402"/>
        <v>7834267.287545817</v>
      </c>
      <c r="AG216" s="19">
        <f>AB216+K216+X216</f>
        <v>21466962.135456145</v>
      </c>
      <c r="AH216" s="19">
        <f>AG216*FR_SF1617</f>
        <v>20750040.996563409</v>
      </c>
      <c r="AI216" s="19">
        <f t="shared" si="403"/>
        <v>7117346.1486530788</v>
      </c>
      <c r="AJ216" s="19">
        <f>AH216-X216-R216</f>
        <v>3451125.9589402289</v>
      </c>
      <c r="AK216" s="18"/>
      <c r="AL216" s="18"/>
      <c r="AM216" s="18">
        <f>AJ216</f>
        <v>3451125.9589402289</v>
      </c>
      <c r="AN216" s="18"/>
      <c r="AO216" s="18"/>
    </row>
    <row r="217" spans="1:41" x14ac:dyDescent="0.25">
      <c r="A217" s="1" t="s">
        <v>432</v>
      </c>
      <c r="B217" s="1" t="s">
        <v>433</v>
      </c>
      <c r="C217" s="1"/>
      <c r="D217" s="1" t="s">
        <v>423</v>
      </c>
      <c r="E217" s="1"/>
      <c r="G217" s="5">
        <f>ADJUTFUND1516BL</f>
        <v>103866725.460821</v>
      </c>
      <c r="H217" s="5">
        <f>G217*SBRR_INC</f>
        <v>104732281.50632784</v>
      </c>
      <c r="K217" s="5">
        <f>ADJFIREFUND1516BL</f>
        <v>8734920.5169009995</v>
      </c>
      <c r="L217" s="5">
        <f>K217*SBRR_INC</f>
        <v>8807711.5212085079</v>
      </c>
      <c r="Q217" s="6">
        <f t="shared" si="404"/>
        <v>112601645.977722</v>
      </c>
      <c r="R217" s="6">
        <f t="shared" si="405"/>
        <v>113539993.02753635</v>
      </c>
      <c r="T217" s="4">
        <f>VLOOKUP(A217,[1]Sheet1!$A$6:$C$740,3,FALSE)</f>
        <v>142000034.207127</v>
      </c>
      <c r="U217" s="4"/>
      <c r="V217" s="5">
        <f>VLOOKUP(A217,[9]CTR1516_statsrel!$A$1:$D$387,4,FALSE)</f>
        <v>482070530</v>
      </c>
      <c r="W217" s="5">
        <f t="shared" ref="W217" si="429">V217</f>
        <v>482070530</v>
      </c>
      <c r="X217" s="6">
        <f t="shared" si="422"/>
        <v>482070529.99999994</v>
      </c>
      <c r="Z217" s="5">
        <f>ADJUTFUND1516RSG</f>
        <v>114626377.50236</v>
      </c>
      <c r="AB217" s="5">
        <f>ADJFIREFUND1516RSG</f>
        <v>10102331.855919998</v>
      </c>
      <c r="AE217" s="6">
        <f t="shared" si="401"/>
        <v>124728709.358279</v>
      </c>
      <c r="AF217" s="6">
        <f t="shared" si="402"/>
        <v>237330355.33600199</v>
      </c>
      <c r="AG217" s="6">
        <f t="shared" ref="AG217" si="430">SUM(AG218:AG219)</f>
        <v>719400885.33600199</v>
      </c>
      <c r="AH217" s="6">
        <f t="shared" ref="AH217" si="431">SUM(AH218:AH219)</f>
        <v>675602220.41702437</v>
      </c>
      <c r="AI217" s="6">
        <f t="shared" si="403"/>
        <v>193531690.41702443</v>
      </c>
      <c r="AJ217" s="6">
        <f t="shared" si="418"/>
        <v>79991697.389488026</v>
      </c>
      <c r="AK217" s="5">
        <f t="shared" ref="AK217" si="432">AK218</f>
        <v>72193951.991335779</v>
      </c>
      <c r="AM217" s="5">
        <f t="shared" ref="AM217" si="433">AM219</f>
        <v>7797745.3981522489</v>
      </c>
    </row>
    <row r="218" spans="1:41" s="15" customFormat="1" x14ac:dyDescent="0.25">
      <c r="A218" s="12" t="s">
        <v>434</v>
      </c>
      <c r="B218" s="12" t="s">
        <v>435</v>
      </c>
      <c r="C218" s="12" t="s">
        <v>423</v>
      </c>
      <c r="D218" s="12"/>
      <c r="E218" s="12" t="s">
        <v>1441</v>
      </c>
      <c r="G218" s="13">
        <f>ADJUTFUND1516BL</f>
        <v>103866725.460821</v>
      </c>
      <c r="H218" s="13">
        <f>G218*SBRR_INC</f>
        <v>104732281.50632784</v>
      </c>
      <c r="I218" s="13"/>
      <c r="J218" s="13"/>
      <c r="K218" s="13"/>
      <c r="L218" s="13"/>
      <c r="M218" s="13"/>
      <c r="N218" s="13"/>
      <c r="O218" s="13"/>
      <c r="P218" s="13"/>
      <c r="Q218" s="14">
        <f t="shared" si="404"/>
        <v>103866725.460821</v>
      </c>
      <c r="R218" s="14">
        <f t="shared" si="405"/>
        <v>104732281.50632784</v>
      </c>
      <c r="S218" s="13"/>
      <c r="T218" s="38">
        <f>VLOOKUP(A218,[1]Sheet1!$A$6:$C$740,3,FALSE)</f>
        <v>127863967.09068</v>
      </c>
      <c r="U218" s="38"/>
      <c r="V218" s="13"/>
      <c r="W218" s="13"/>
      <c r="X218" s="14">
        <f t="shared" si="427"/>
        <v>434080531.93421674</v>
      </c>
      <c r="Z218" s="13">
        <f>ADJUTFUND1516RSG</f>
        <v>114626377.50236</v>
      </c>
      <c r="AA218" s="13"/>
      <c r="AB218" s="13"/>
      <c r="AC218" s="13"/>
      <c r="AD218" s="13"/>
      <c r="AE218" s="14">
        <f t="shared" si="401"/>
        <v>114626377.50236</v>
      </c>
      <c r="AF218" s="14">
        <f t="shared" si="402"/>
        <v>218493102.96318099</v>
      </c>
      <c r="AG218" s="14">
        <f>Z218+G218+X218</f>
        <v>652573634.89739776</v>
      </c>
      <c r="AH218" s="14">
        <f>AG218*UT_SF1617</f>
        <v>611006765.43188035</v>
      </c>
      <c r="AI218" s="14">
        <f t="shared" si="403"/>
        <v>176926233.49766362</v>
      </c>
      <c r="AJ218" s="14">
        <f>AH218-X218-R218</f>
        <v>72193951.991335779</v>
      </c>
      <c r="AK218" s="13">
        <f>AJ218</f>
        <v>72193951.991335779</v>
      </c>
      <c r="AL218" s="13"/>
      <c r="AM218" s="13"/>
      <c r="AN218" s="13"/>
      <c r="AO218" s="13"/>
    </row>
    <row r="219" spans="1:41" s="20" customFormat="1" x14ac:dyDescent="0.25">
      <c r="A219" s="17" t="s">
        <v>436</v>
      </c>
      <c r="B219" s="17" t="s">
        <v>437</v>
      </c>
      <c r="C219" s="17" t="s">
        <v>423</v>
      </c>
      <c r="D219" s="17"/>
      <c r="E219" s="17" t="s">
        <v>1443</v>
      </c>
      <c r="G219" s="18"/>
      <c r="H219" s="18"/>
      <c r="I219" s="18"/>
      <c r="J219" s="18"/>
      <c r="K219" s="18">
        <f>ADJFIREFUND1516BL</f>
        <v>8734920.5169009995</v>
      </c>
      <c r="L219" s="18">
        <f>K219*SBRR_INC</f>
        <v>8807711.5212085079</v>
      </c>
      <c r="M219" s="18"/>
      <c r="N219" s="18"/>
      <c r="O219" s="18"/>
      <c r="P219" s="18"/>
      <c r="Q219" s="19">
        <f t="shared" si="404"/>
        <v>8734920.5169009995</v>
      </c>
      <c r="R219" s="19">
        <f t="shared" si="405"/>
        <v>8807711.5212085079</v>
      </c>
      <c r="S219" s="18"/>
      <c r="T219" s="40">
        <f>VLOOKUP(A219,[1]Sheet1!$A$6:$C$740,3,FALSE)</f>
        <v>14136067.116447</v>
      </c>
      <c r="U219" s="40"/>
      <c r="V219" s="18"/>
      <c r="W219" s="18"/>
      <c r="X219" s="19">
        <f t="shared" si="428"/>
        <v>47989998.065783225</v>
      </c>
      <c r="Z219" s="18"/>
      <c r="AA219" s="18"/>
      <c r="AB219" s="18">
        <f>ADJFIREFUND1516RSG</f>
        <v>10102331.855919998</v>
      </c>
      <c r="AC219" s="18"/>
      <c r="AD219" s="18"/>
      <c r="AE219" s="19">
        <f t="shared" si="401"/>
        <v>10102331.855919998</v>
      </c>
      <c r="AF219" s="19">
        <f t="shared" si="402"/>
        <v>18837252.372820996</v>
      </c>
      <c r="AG219" s="19">
        <f>AB219+K219+X219</f>
        <v>66827250.438604221</v>
      </c>
      <c r="AH219" s="19">
        <f>AG219*FR_SF1617</f>
        <v>64595454.985143982</v>
      </c>
      <c r="AI219" s="19">
        <f t="shared" si="403"/>
        <v>16605456.919360757</v>
      </c>
      <c r="AJ219" s="19">
        <f>AH219-X219-R219</f>
        <v>7797745.3981522489</v>
      </c>
      <c r="AK219" s="18"/>
      <c r="AL219" s="18"/>
      <c r="AM219" s="18">
        <f>AJ219</f>
        <v>7797745.3981522489</v>
      </c>
      <c r="AN219" s="18"/>
      <c r="AO219" s="18"/>
    </row>
    <row r="220" spans="1:41" x14ac:dyDescent="0.25">
      <c r="A220" s="1" t="s">
        <v>438</v>
      </c>
      <c r="B220" s="1" t="s">
        <v>439</v>
      </c>
      <c r="C220" s="1"/>
      <c r="D220" s="1" t="s">
        <v>423</v>
      </c>
      <c r="E220" s="1"/>
      <c r="G220" s="5">
        <f>ADJUTFUND1516BL</f>
        <v>95270740.839293003</v>
      </c>
      <c r="H220" s="5">
        <f>G220*SBRR_INC</f>
        <v>96064663.679620445</v>
      </c>
      <c r="K220" s="5">
        <f>ADJFIREFUND1516BL</f>
        <v>5896114.0372610008</v>
      </c>
      <c r="L220" s="5">
        <f>K220*SBRR_INC</f>
        <v>5945248.3209048426</v>
      </c>
      <c r="Q220" s="6">
        <f t="shared" si="404"/>
        <v>101166854.876554</v>
      </c>
      <c r="R220" s="6">
        <f t="shared" si="405"/>
        <v>102009912.00052528</v>
      </c>
      <c r="T220" s="4">
        <f>VLOOKUP(A220,[1]Sheet1!$A$6:$C$740,3,FALSE)</f>
        <v>209994175.02148801</v>
      </c>
      <c r="U220" s="4"/>
      <c r="V220" s="5">
        <f>VLOOKUP(A220,[9]CTR1516_statsrel!$A$1:$D$387,4,FALSE)</f>
        <v>233306499</v>
      </c>
      <c r="W220" s="5">
        <f t="shared" ref="W220" si="434">V220</f>
        <v>233306499</v>
      </c>
      <c r="X220" s="6">
        <f t="shared" si="422"/>
        <v>233306499</v>
      </c>
      <c r="Z220" s="5">
        <f>ADJUTFUND1516RSG</f>
        <v>91550332.225202993</v>
      </c>
      <c r="AB220" s="5">
        <f>ADJFIREFUND1516RSG</f>
        <v>6379031.6613630001</v>
      </c>
      <c r="AE220" s="6">
        <f t="shared" si="401"/>
        <v>97929363.886565998</v>
      </c>
      <c r="AF220" s="6">
        <f t="shared" si="402"/>
        <v>199096218.76312</v>
      </c>
      <c r="AG220" s="6">
        <f t="shared" ref="AG220" si="435">SUM(AG221:AG222)</f>
        <v>432402717.76312</v>
      </c>
      <c r="AH220" s="6">
        <f t="shared" ref="AH220" si="436">SUM(AH221:AH222)</f>
        <v>405667108.80135161</v>
      </c>
      <c r="AI220" s="6">
        <f t="shared" si="403"/>
        <v>172360609.80135161</v>
      </c>
      <c r="AJ220" s="6">
        <f t="shared" si="418"/>
        <v>70350697.800826311</v>
      </c>
      <c r="AK220" s="5">
        <f t="shared" ref="AK220" si="437">AK221</f>
        <v>64910340.48087579</v>
      </c>
      <c r="AM220" s="5">
        <f t="shared" ref="AM220" si="438">AM222</f>
        <v>5440357.3199505238</v>
      </c>
    </row>
    <row r="221" spans="1:41" s="15" customFormat="1" x14ac:dyDescent="0.25">
      <c r="A221" s="12" t="s">
        <v>440</v>
      </c>
      <c r="B221" s="12" t="s">
        <v>441</v>
      </c>
      <c r="C221" s="12" t="s">
        <v>423</v>
      </c>
      <c r="D221" s="12"/>
      <c r="E221" s="12" t="s">
        <v>1441</v>
      </c>
      <c r="G221" s="13">
        <f>ADJUTFUND1516BL</f>
        <v>95270740.839293003</v>
      </c>
      <c r="H221" s="13">
        <f>G221*SBRR_INC</f>
        <v>96064663.679620445</v>
      </c>
      <c r="I221" s="13"/>
      <c r="J221" s="13"/>
      <c r="K221" s="13"/>
      <c r="L221" s="13"/>
      <c r="M221" s="13"/>
      <c r="N221" s="13"/>
      <c r="O221" s="13"/>
      <c r="P221" s="13"/>
      <c r="Q221" s="14">
        <f t="shared" si="404"/>
        <v>95270740.839293003</v>
      </c>
      <c r="R221" s="14">
        <f t="shared" si="405"/>
        <v>96064663.679620445</v>
      </c>
      <c r="S221" s="13"/>
      <c r="T221" s="38">
        <f>VLOOKUP(A221,[1]Sheet1!$A$6:$C$740,3,FALSE)</f>
        <v>197068515.054427</v>
      </c>
      <c r="U221" s="38"/>
      <c r="V221" s="13"/>
      <c r="W221" s="13"/>
      <c r="X221" s="14">
        <f t="shared" si="427"/>
        <v>218945907.93183881</v>
      </c>
      <c r="Z221" s="13">
        <f>ADJUTFUND1516RSG</f>
        <v>91550332.225202993</v>
      </c>
      <c r="AA221" s="13"/>
      <c r="AB221" s="13"/>
      <c r="AC221" s="13"/>
      <c r="AD221" s="13"/>
      <c r="AE221" s="14">
        <f t="shared" si="401"/>
        <v>91550332.225202993</v>
      </c>
      <c r="AF221" s="14">
        <f t="shared" si="402"/>
        <v>186821073.06449598</v>
      </c>
      <c r="AG221" s="14">
        <f>Z221+G221+X221</f>
        <v>405766980.99633479</v>
      </c>
      <c r="AH221" s="14">
        <f>AG221*UT_SF1617</f>
        <v>379920912.09233505</v>
      </c>
      <c r="AI221" s="14">
        <f t="shared" si="403"/>
        <v>160975004.16049623</v>
      </c>
      <c r="AJ221" s="14">
        <f>AH221-X221-R221</f>
        <v>64910340.48087579</v>
      </c>
      <c r="AK221" s="13">
        <f>AJ221</f>
        <v>64910340.48087579</v>
      </c>
      <c r="AL221" s="13"/>
      <c r="AM221" s="13"/>
      <c r="AN221" s="13"/>
      <c r="AO221" s="13"/>
    </row>
    <row r="222" spans="1:41" s="20" customFormat="1" x14ac:dyDescent="0.25">
      <c r="A222" s="17" t="s">
        <v>442</v>
      </c>
      <c r="B222" s="17" t="s">
        <v>443</v>
      </c>
      <c r="C222" s="17" t="s">
        <v>423</v>
      </c>
      <c r="D222" s="17"/>
      <c r="E222" s="17" t="s">
        <v>1443</v>
      </c>
      <c r="G222" s="18"/>
      <c r="H222" s="18"/>
      <c r="I222" s="18"/>
      <c r="J222" s="18"/>
      <c r="K222" s="18">
        <f>ADJFIREFUND1516BL</f>
        <v>5896114.0372610008</v>
      </c>
      <c r="L222" s="18">
        <f>K222*SBRR_INC</f>
        <v>5945248.3209048426</v>
      </c>
      <c r="M222" s="18"/>
      <c r="N222" s="18"/>
      <c r="O222" s="18"/>
      <c r="P222" s="18"/>
      <c r="Q222" s="19">
        <f t="shared" si="404"/>
        <v>5896114.0372610008</v>
      </c>
      <c r="R222" s="19">
        <f t="shared" si="405"/>
        <v>5945248.3209048426</v>
      </c>
      <c r="S222" s="18"/>
      <c r="T222" s="40">
        <f>VLOOKUP(A222,[1]Sheet1!$A$6:$C$740,3,FALSE)</f>
        <v>12925659.967061</v>
      </c>
      <c r="U222" s="40"/>
      <c r="V222" s="18"/>
      <c r="W222" s="18"/>
      <c r="X222" s="19">
        <f t="shared" si="428"/>
        <v>14360591.068161184</v>
      </c>
      <c r="Z222" s="18"/>
      <c r="AA222" s="18"/>
      <c r="AB222" s="18">
        <f>ADJFIREFUND1516RSG</f>
        <v>6379031.6613630001</v>
      </c>
      <c r="AC222" s="18"/>
      <c r="AD222" s="18"/>
      <c r="AE222" s="19">
        <f t="shared" si="401"/>
        <v>6379031.6613630001</v>
      </c>
      <c r="AF222" s="19">
        <f t="shared" si="402"/>
        <v>12275145.698624</v>
      </c>
      <c r="AG222" s="19">
        <f>AB222+K222+X222</f>
        <v>26635736.766785182</v>
      </c>
      <c r="AH222" s="19">
        <f>AG222*FR_SF1617</f>
        <v>25746196.70901655</v>
      </c>
      <c r="AI222" s="19">
        <f t="shared" si="403"/>
        <v>11385605.640855366</v>
      </c>
      <c r="AJ222" s="19">
        <f>AH222-X222-R222</f>
        <v>5440357.3199505238</v>
      </c>
      <c r="AK222" s="18"/>
      <c r="AL222" s="18"/>
      <c r="AM222" s="18">
        <f>AJ222</f>
        <v>5440357.3199505238</v>
      </c>
      <c r="AN222" s="18"/>
      <c r="AO222" s="18"/>
    </row>
    <row r="223" spans="1:41" x14ac:dyDescent="0.25">
      <c r="A223" s="1" t="s">
        <v>444</v>
      </c>
      <c r="B223" s="1" t="s">
        <v>445</v>
      </c>
      <c r="C223" s="1"/>
      <c r="D223" s="1" t="s">
        <v>423</v>
      </c>
      <c r="E223" s="1"/>
      <c r="G223" s="5">
        <f>ADJUTFUND1516BL</f>
        <v>133542062.75206301</v>
      </c>
      <c r="H223" s="5">
        <f>G223*SBRR_INC</f>
        <v>134654913.27499685</v>
      </c>
      <c r="K223" s="5">
        <f>ADJFIREFUND1516BL</f>
        <v>7155847.5977889998</v>
      </c>
      <c r="L223" s="5">
        <f>K223*SBRR_INC</f>
        <v>7215479.661103908</v>
      </c>
      <c r="Q223" s="6">
        <f t="shared" si="404"/>
        <v>140697910.349852</v>
      </c>
      <c r="R223" s="6">
        <f t="shared" si="405"/>
        <v>141870392.93610075</v>
      </c>
      <c r="T223" s="4">
        <f>VLOOKUP(A223,[1]Sheet1!$A$6:$C$740,3,FALSE)</f>
        <v>250657632.37517101</v>
      </c>
      <c r="U223" s="4"/>
      <c r="V223" s="5">
        <f>VLOOKUP(A223,[9]CTR1516_statsrel!$A$1:$D$387,4,FALSE)</f>
        <v>311433162</v>
      </c>
      <c r="W223" s="5">
        <f t="shared" ref="W223" si="439">V223</f>
        <v>311433162</v>
      </c>
      <c r="X223" s="6">
        <f t="shared" si="422"/>
        <v>311433161.99999875</v>
      </c>
      <c r="Z223" s="5">
        <f>ADJUTFUND1516RSG</f>
        <v>138803158.74379799</v>
      </c>
      <c r="AB223" s="5">
        <f>ADJFIREFUND1516RSG</f>
        <v>8005508.112475995</v>
      </c>
      <c r="AE223" s="6">
        <f t="shared" si="401"/>
        <v>146808666.85627398</v>
      </c>
      <c r="AF223" s="6">
        <f t="shared" si="402"/>
        <v>287506577.20612699</v>
      </c>
      <c r="AG223" s="6">
        <f t="shared" ref="AG223" si="440">SUM(AG224:AG225)</f>
        <v>598939739.20612478</v>
      </c>
      <c r="AH223" s="6">
        <f t="shared" ref="AH223" si="441">SUM(AH224:AH225)</f>
        <v>561814738.13613296</v>
      </c>
      <c r="AI223" s="6">
        <f t="shared" si="403"/>
        <v>250381576.13613421</v>
      </c>
      <c r="AJ223" s="6">
        <f t="shared" si="418"/>
        <v>108511183.20003349</v>
      </c>
      <c r="AK223" s="5">
        <f t="shared" ref="AK223" si="442">AK224</f>
        <v>101695660.32916602</v>
      </c>
      <c r="AM223" s="5">
        <f t="shared" ref="AM223" si="443">AM225</f>
        <v>6815522.8708674647</v>
      </c>
    </row>
    <row r="224" spans="1:41" s="15" customFormat="1" x14ac:dyDescent="0.25">
      <c r="A224" s="12" t="s">
        <v>446</v>
      </c>
      <c r="B224" s="12" t="s">
        <v>447</v>
      </c>
      <c r="C224" s="12" t="s">
        <v>423</v>
      </c>
      <c r="D224" s="12"/>
      <c r="E224" s="12" t="s">
        <v>1441</v>
      </c>
      <c r="G224" s="13">
        <f>ADJUTFUND1516BL</f>
        <v>133542062.75206301</v>
      </c>
      <c r="H224" s="13">
        <f>G224*SBRR_INC</f>
        <v>134654913.27499685</v>
      </c>
      <c r="I224" s="13"/>
      <c r="J224" s="13"/>
      <c r="K224" s="13"/>
      <c r="L224" s="13"/>
      <c r="M224" s="13"/>
      <c r="N224" s="13"/>
      <c r="O224" s="13"/>
      <c r="P224" s="13"/>
      <c r="Q224" s="14">
        <f t="shared" si="404"/>
        <v>133542062.75206301</v>
      </c>
      <c r="R224" s="14">
        <f t="shared" si="405"/>
        <v>134654913.27499685</v>
      </c>
      <c r="S224" s="13"/>
      <c r="T224" s="38">
        <f>VLOOKUP(A224,[1]Sheet1!$A$6:$C$740,3,FALSE)</f>
        <v>235618880.081828</v>
      </c>
      <c r="U224" s="38"/>
      <c r="V224" s="13"/>
      <c r="W224" s="13"/>
      <c r="X224" s="14">
        <f t="shared" si="427"/>
        <v>292748049.02390498</v>
      </c>
      <c r="Z224" s="13">
        <f>ADJUTFUND1516RSG</f>
        <v>138803158.74379799</v>
      </c>
      <c r="AA224" s="13"/>
      <c r="AB224" s="13"/>
      <c r="AC224" s="13"/>
      <c r="AD224" s="13"/>
      <c r="AE224" s="14">
        <f t="shared" si="401"/>
        <v>138803158.74379799</v>
      </c>
      <c r="AF224" s="14">
        <f t="shared" si="402"/>
        <v>272345221.49586099</v>
      </c>
      <c r="AG224" s="14">
        <f>Z224+G224+X224</f>
        <v>565093270.51976597</v>
      </c>
      <c r="AH224" s="14">
        <f>AG224*UT_SF1617</f>
        <v>529098622.62806785</v>
      </c>
      <c r="AI224" s="14">
        <f t="shared" si="403"/>
        <v>236350573.60416287</v>
      </c>
      <c r="AJ224" s="14">
        <f>AH224-X224-R224</f>
        <v>101695660.32916602</v>
      </c>
      <c r="AK224" s="13">
        <f>AJ224</f>
        <v>101695660.32916602</v>
      </c>
      <c r="AL224" s="13"/>
      <c r="AM224" s="13"/>
      <c r="AN224" s="13"/>
      <c r="AO224" s="13"/>
    </row>
    <row r="225" spans="1:41" s="20" customFormat="1" x14ac:dyDescent="0.25">
      <c r="A225" s="17" t="s">
        <v>448</v>
      </c>
      <c r="B225" s="17" t="s">
        <v>449</v>
      </c>
      <c r="C225" s="17" t="s">
        <v>423</v>
      </c>
      <c r="D225" s="17"/>
      <c r="E225" s="17" t="s">
        <v>1443</v>
      </c>
      <c r="G225" s="18"/>
      <c r="H225" s="18"/>
      <c r="I225" s="18"/>
      <c r="J225" s="18"/>
      <c r="K225" s="18">
        <f>ADJFIREFUND1516BL</f>
        <v>7155847.5977889998</v>
      </c>
      <c r="L225" s="18">
        <f>K225*SBRR_INC</f>
        <v>7215479.661103908</v>
      </c>
      <c r="M225" s="18"/>
      <c r="N225" s="18"/>
      <c r="O225" s="18"/>
      <c r="P225" s="18"/>
      <c r="Q225" s="19">
        <f t="shared" si="404"/>
        <v>7155847.5977889998</v>
      </c>
      <c r="R225" s="19">
        <f t="shared" si="405"/>
        <v>7215479.661103908</v>
      </c>
      <c r="S225" s="18"/>
      <c r="T225" s="40">
        <f>VLOOKUP(A225,[1]Sheet1!$A$6:$C$740,3,FALSE)</f>
        <v>15038752.293342</v>
      </c>
      <c r="U225" s="40"/>
      <c r="V225" s="18"/>
      <c r="W225" s="18"/>
      <c r="X225" s="19">
        <f t="shared" si="428"/>
        <v>18685112.976093773</v>
      </c>
      <c r="Z225" s="18"/>
      <c r="AA225" s="18"/>
      <c r="AB225" s="18">
        <f>ADJFIREFUND1516RSG</f>
        <v>8005508.112475995</v>
      </c>
      <c r="AC225" s="18"/>
      <c r="AD225" s="18"/>
      <c r="AE225" s="19">
        <f t="shared" si="401"/>
        <v>8005508.112475995</v>
      </c>
      <c r="AF225" s="19">
        <f t="shared" si="402"/>
        <v>15161355.710264996</v>
      </c>
      <c r="AG225" s="19">
        <f>AB225+K225+X225</f>
        <v>33846468.686358765</v>
      </c>
      <c r="AH225" s="19">
        <f>AG225*FR_SF1617</f>
        <v>32716115.508065145</v>
      </c>
      <c r="AI225" s="19">
        <f t="shared" si="403"/>
        <v>14031002.531971373</v>
      </c>
      <c r="AJ225" s="19">
        <f>AH225-X225-R225</f>
        <v>6815522.8708674647</v>
      </c>
      <c r="AK225" s="18"/>
      <c r="AL225" s="18"/>
      <c r="AM225" s="18">
        <f>AJ225</f>
        <v>6815522.8708674647</v>
      </c>
      <c r="AN225" s="18"/>
      <c r="AO225" s="18"/>
    </row>
    <row r="226" spans="1:41" x14ac:dyDescent="0.25">
      <c r="A226" s="1" t="s">
        <v>450</v>
      </c>
      <c r="B226" s="1" t="s">
        <v>451</v>
      </c>
      <c r="C226" s="1"/>
      <c r="D226" s="1" t="s">
        <v>423</v>
      </c>
      <c r="E226" s="1"/>
      <c r="G226" s="5">
        <f>ADJUTFUND1516BL</f>
        <v>78615566.574772999</v>
      </c>
      <c r="H226" s="5">
        <f>G226*SBRR_INC</f>
        <v>79270696.296229437</v>
      </c>
      <c r="K226" s="5">
        <f>ADJFIREFUND1516BL</f>
        <v>4901362.016698</v>
      </c>
      <c r="L226" s="5">
        <f>K226*SBRR_INC</f>
        <v>4942206.7001704834</v>
      </c>
      <c r="Q226" s="6">
        <f t="shared" si="404"/>
        <v>83516928.591471002</v>
      </c>
      <c r="R226" s="6">
        <f t="shared" si="405"/>
        <v>84212902.996399924</v>
      </c>
      <c r="T226" s="4">
        <f>VLOOKUP(A226,[1]Sheet1!$A$6:$C$740,3,FALSE)</f>
        <v>154094963.63718799</v>
      </c>
      <c r="U226" s="4"/>
      <c r="V226" s="5">
        <f>VLOOKUP(A226,[9]CTR1516_statsrel!$A$1:$D$387,4,FALSE)</f>
        <v>238217960</v>
      </c>
      <c r="W226" s="5">
        <f t="shared" ref="W226" si="444">V226</f>
        <v>238217960</v>
      </c>
      <c r="X226" s="6">
        <f t="shared" si="422"/>
        <v>238217960.00000003</v>
      </c>
      <c r="Z226" s="5">
        <f>ADJUTFUND1516RSG</f>
        <v>76253554.390458018</v>
      </c>
      <c r="AB226" s="5">
        <f>ADJFIREFUND1516RSG</f>
        <v>5210641.8025369998</v>
      </c>
      <c r="AE226" s="6">
        <f t="shared" si="401"/>
        <v>81464196.192994013</v>
      </c>
      <c r="AF226" s="6">
        <f t="shared" si="402"/>
        <v>164981124.78446501</v>
      </c>
      <c r="AG226" s="6">
        <f t="shared" ref="AG226" si="445">SUM(AG227:AG228)</f>
        <v>403199084.78446603</v>
      </c>
      <c r="AH226" s="6">
        <f t="shared" ref="AH226" si="446">SUM(AH227:AH228)</f>
        <v>378296305.79478484</v>
      </c>
      <c r="AI226" s="6">
        <f t="shared" si="403"/>
        <v>140078345.79478481</v>
      </c>
      <c r="AJ226" s="6">
        <f t="shared" si="418"/>
        <v>55865442.798384883</v>
      </c>
      <c r="AK226" s="5">
        <f t="shared" ref="AK226" si="447">AK227</f>
        <v>51555042.420621589</v>
      </c>
      <c r="AM226" s="5">
        <f t="shared" ref="AM226" si="448">AM228</f>
        <v>4310400.3777632955</v>
      </c>
    </row>
    <row r="227" spans="1:41" s="15" customFormat="1" x14ac:dyDescent="0.25">
      <c r="A227" s="12" t="s">
        <v>452</v>
      </c>
      <c r="B227" s="12" t="s">
        <v>453</v>
      </c>
      <c r="C227" s="12" t="s">
        <v>423</v>
      </c>
      <c r="D227" s="12"/>
      <c r="E227" s="12" t="s">
        <v>1441</v>
      </c>
      <c r="G227" s="13">
        <f>ADJUTFUND1516BL</f>
        <v>78615566.574772999</v>
      </c>
      <c r="H227" s="13">
        <f>G227*SBRR_INC</f>
        <v>79270696.296229437</v>
      </c>
      <c r="I227" s="13"/>
      <c r="J227" s="13"/>
      <c r="K227" s="13"/>
      <c r="L227" s="13"/>
      <c r="M227" s="13"/>
      <c r="N227" s="13"/>
      <c r="O227" s="13"/>
      <c r="P227" s="13"/>
      <c r="Q227" s="14">
        <f t="shared" si="404"/>
        <v>78615566.574772999</v>
      </c>
      <c r="R227" s="14">
        <f t="shared" si="405"/>
        <v>79270696.296229437</v>
      </c>
      <c r="S227" s="13"/>
      <c r="T227" s="38">
        <f>VLOOKUP(A227,[1]Sheet1!$A$6:$C$740,3,FALSE)</f>
        <v>143990185.87730101</v>
      </c>
      <c r="U227" s="38"/>
      <c r="V227" s="13"/>
      <c r="W227" s="13"/>
      <c r="X227" s="14">
        <f t="shared" si="427"/>
        <v>222596816.47008434</v>
      </c>
      <c r="Z227" s="13">
        <f>ADJUTFUND1516RSG</f>
        <v>76253554.390458018</v>
      </c>
      <c r="AA227" s="13"/>
      <c r="AB227" s="13"/>
      <c r="AC227" s="13"/>
      <c r="AD227" s="13"/>
      <c r="AE227" s="14">
        <f t="shared" si="401"/>
        <v>76253554.390458018</v>
      </c>
      <c r="AF227" s="14">
        <f t="shared" si="402"/>
        <v>154869120.965231</v>
      </c>
      <c r="AG227" s="14">
        <f>Z227+G227+X227</f>
        <v>377465937.43531537</v>
      </c>
      <c r="AH227" s="14">
        <f>AG227*UT_SF1617</f>
        <v>353422555.18693537</v>
      </c>
      <c r="AI227" s="14">
        <f t="shared" si="403"/>
        <v>130825738.71685103</v>
      </c>
      <c r="AJ227" s="14">
        <f>AH227-X227-R227</f>
        <v>51555042.420621589</v>
      </c>
      <c r="AK227" s="13">
        <f>AJ227</f>
        <v>51555042.420621589</v>
      </c>
      <c r="AL227" s="13"/>
      <c r="AM227" s="13"/>
      <c r="AN227" s="13"/>
      <c r="AO227" s="13"/>
    </row>
    <row r="228" spans="1:41" s="20" customFormat="1" x14ac:dyDescent="0.25">
      <c r="A228" s="17" t="s">
        <v>454</v>
      </c>
      <c r="B228" s="17" t="s">
        <v>455</v>
      </c>
      <c r="C228" s="17" t="s">
        <v>423</v>
      </c>
      <c r="D228" s="17"/>
      <c r="E228" s="17" t="s">
        <v>1443</v>
      </c>
      <c r="G228" s="18"/>
      <c r="H228" s="18"/>
      <c r="I228" s="18"/>
      <c r="J228" s="18"/>
      <c r="K228" s="18">
        <f>ADJFIREFUND1516BL</f>
        <v>4901362.016698</v>
      </c>
      <c r="L228" s="18">
        <f>K228*SBRR_INC</f>
        <v>4942206.7001704834</v>
      </c>
      <c r="M228" s="18"/>
      <c r="N228" s="18"/>
      <c r="O228" s="18"/>
      <c r="P228" s="18"/>
      <c r="Q228" s="19">
        <f t="shared" si="404"/>
        <v>4901362.016698</v>
      </c>
      <c r="R228" s="19">
        <f t="shared" si="405"/>
        <v>4942206.7001704834</v>
      </c>
      <c r="S228" s="18"/>
      <c r="T228" s="40">
        <f>VLOOKUP(A228,[1]Sheet1!$A$6:$C$740,3,FALSE)</f>
        <v>10104777.759887001</v>
      </c>
      <c r="U228" s="40"/>
      <c r="V228" s="18"/>
      <c r="W228" s="18"/>
      <c r="X228" s="19">
        <f t="shared" si="428"/>
        <v>15621143.529915681</v>
      </c>
      <c r="Z228" s="18"/>
      <c r="AA228" s="18"/>
      <c r="AB228" s="18">
        <f>ADJFIREFUND1516RSG</f>
        <v>5210641.8025369998</v>
      </c>
      <c r="AC228" s="18"/>
      <c r="AD228" s="18"/>
      <c r="AE228" s="19">
        <f t="shared" si="401"/>
        <v>5210641.8025369998</v>
      </c>
      <c r="AF228" s="19">
        <f t="shared" si="402"/>
        <v>10112003.819235001</v>
      </c>
      <c r="AG228" s="19">
        <f>AB228+K228+X228</f>
        <v>25733147.34915068</v>
      </c>
      <c r="AH228" s="19">
        <f>AG228*FR_SF1617</f>
        <v>24873750.60784946</v>
      </c>
      <c r="AI228" s="19">
        <f t="shared" si="403"/>
        <v>9252607.077933779</v>
      </c>
      <c r="AJ228" s="19">
        <f>AH228-X228-R228</f>
        <v>4310400.3777632955</v>
      </c>
      <c r="AK228" s="18"/>
      <c r="AL228" s="18"/>
      <c r="AM228" s="18">
        <f>AJ228</f>
        <v>4310400.3777632955</v>
      </c>
      <c r="AN228" s="18"/>
      <c r="AO228" s="18"/>
    </row>
    <row r="229" spans="1:41" x14ac:dyDescent="0.25">
      <c r="A229" s="1" t="s">
        <v>456</v>
      </c>
      <c r="B229" s="1" t="s">
        <v>457</v>
      </c>
      <c r="C229" s="1"/>
      <c r="D229" s="1" t="s">
        <v>423</v>
      </c>
      <c r="E229" s="1"/>
      <c r="G229" s="5">
        <f>ADJUTFUND1516BL</f>
        <v>60587321.630591996</v>
      </c>
      <c r="H229" s="5">
        <f>G229*SBRR_INC</f>
        <v>61092215.977513596</v>
      </c>
      <c r="K229" s="5">
        <f>ADJFIREFUND1516BL</f>
        <v>4721249.5501819998</v>
      </c>
      <c r="L229" s="5">
        <f>K229*SBRR_INC</f>
        <v>4760593.2964335168</v>
      </c>
      <c r="Q229" s="6">
        <f t="shared" si="404"/>
        <v>65308571.180773996</v>
      </c>
      <c r="R229" s="6">
        <f t="shared" si="405"/>
        <v>65852809.273947112</v>
      </c>
      <c r="T229" s="4">
        <f>VLOOKUP(A229,[1]Sheet1!$A$6:$C$740,3,FALSE)</f>
        <v>91952474.488391995</v>
      </c>
      <c r="U229" s="4"/>
      <c r="V229" s="5">
        <f>VLOOKUP(A229,[9]CTR1516_statsrel!$A$1:$D$387,4,FALSE)</f>
        <v>288252933</v>
      </c>
      <c r="W229" s="5">
        <f t="shared" ref="W229" si="449">V229</f>
        <v>288252933</v>
      </c>
      <c r="X229" s="6">
        <f t="shared" si="422"/>
        <v>288252933</v>
      </c>
      <c r="Z229" s="5">
        <f>ADJUTFUND1516RSG</f>
        <v>60576839.364634007</v>
      </c>
      <c r="AB229" s="5">
        <f>ADJFIREFUND1516RSG</f>
        <v>4900712.0902699996</v>
      </c>
      <c r="AE229" s="6">
        <f t="shared" si="401"/>
        <v>65477551.454903007</v>
      </c>
      <c r="AF229" s="6">
        <f t="shared" si="402"/>
        <v>130786122.63567601</v>
      </c>
      <c r="AG229" s="6">
        <f t="shared" ref="AG229" si="450">SUM(AG230:AG231)</f>
        <v>419039055.63567799</v>
      </c>
      <c r="AH229" s="6">
        <f t="shared" ref="AH229" si="451">SUM(AH230:AH231)</f>
        <v>393436658.29769969</v>
      </c>
      <c r="AI229" s="6">
        <f t="shared" si="403"/>
        <v>105183725.29769969</v>
      </c>
      <c r="AJ229" s="6">
        <f t="shared" si="418"/>
        <v>39330916.023752578</v>
      </c>
      <c r="AK229" s="5">
        <f t="shared" ref="AK229" si="452">AK230</f>
        <v>35669890.672409758</v>
      </c>
      <c r="AM229" s="5">
        <f t="shared" ref="AM229" si="453">AM231</f>
        <v>3661025.3513428187</v>
      </c>
    </row>
    <row r="230" spans="1:41" s="15" customFormat="1" x14ac:dyDescent="0.25">
      <c r="A230" s="12" t="s">
        <v>458</v>
      </c>
      <c r="B230" s="12" t="s">
        <v>459</v>
      </c>
      <c r="C230" s="12" t="s">
        <v>423</v>
      </c>
      <c r="D230" s="12"/>
      <c r="E230" s="12" t="s">
        <v>1441</v>
      </c>
      <c r="G230" s="13">
        <f>ADJUTFUND1516BL</f>
        <v>60587321.630591996</v>
      </c>
      <c r="H230" s="13">
        <f>G230*SBRR_INC</f>
        <v>61092215.977513596</v>
      </c>
      <c r="I230" s="13"/>
      <c r="J230" s="13"/>
      <c r="K230" s="13"/>
      <c r="L230" s="13"/>
      <c r="M230" s="13"/>
      <c r="N230" s="13"/>
      <c r="O230" s="13"/>
      <c r="P230" s="13"/>
      <c r="Q230" s="14">
        <f t="shared" si="404"/>
        <v>60587321.630591996</v>
      </c>
      <c r="R230" s="14">
        <f t="shared" si="405"/>
        <v>61092215.977513596</v>
      </c>
      <c r="S230" s="13"/>
      <c r="T230" s="38">
        <f>VLOOKUP(A230,[1]Sheet1!$A$6:$C$740,3,FALSE)</f>
        <v>83556340.126748994</v>
      </c>
      <c r="U230" s="38"/>
      <c r="V230" s="13"/>
      <c r="W230" s="13"/>
      <c r="X230" s="14">
        <f t="shared" si="427"/>
        <v>261932702.15171322</v>
      </c>
      <c r="Z230" s="13">
        <f>ADJUTFUND1516RSG</f>
        <v>60576839.364634007</v>
      </c>
      <c r="AA230" s="13"/>
      <c r="AB230" s="13"/>
      <c r="AC230" s="13"/>
      <c r="AD230" s="13"/>
      <c r="AE230" s="14">
        <f t="shared" si="401"/>
        <v>60576839.364634007</v>
      </c>
      <c r="AF230" s="14">
        <f t="shared" si="402"/>
        <v>121164160.995226</v>
      </c>
      <c r="AG230" s="14">
        <f>Z230+G230+X230</f>
        <v>383096863.14693922</v>
      </c>
      <c r="AH230" s="14">
        <f>AG230*UT_SF1617</f>
        <v>358694808.80163658</v>
      </c>
      <c r="AI230" s="14">
        <f t="shared" si="403"/>
        <v>96762106.649923354</v>
      </c>
      <c r="AJ230" s="14">
        <f>AH230-X230-R230</f>
        <v>35669890.672409758</v>
      </c>
      <c r="AK230" s="13">
        <f>AJ230</f>
        <v>35669890.672409758</v>
      </c>
      <c r="AL230" s="13"/>
      <c r="AM230" s="13"/>
      <c r="AN230" s="13"/>
      <c r="AO230" s="13"/>
    </row>
    <row r="231" spans="1:41" s="20" customFormat="1" x14ac:dyDescent="0.25">
      <c r="A231" s="17" t="s">
        <v>460</v>
      </c>
      <c r="B231" s="17" t="s">
        <v>461</v>
      </c>
      <c r="C231" s="17" t="s">
        <v>423</v>
      </c>
      <c r="D231" s="17"/>
      <c r="E231" s="17" t="s">
        <v>1443</v>
      </c>
      <c r="G231" s="18"/>
      <c r="H231" s="18"/>
      <c r="I231" s="18"/>
      <c r="J231" s="18"/>
      <c r="K231" s="18">
        <f>ADJFIREFUND1516BL</f>
        <v>4721249.5501819998</v>
      </c>
      <c r="L231" s="18">
        <f>K231*SBRR_INC</f>
        <v>4760593.2964335168</v>
      </c>
      <c r="M231" s="18"/>
      <c r="N231" s="18"/>
      <c r="O231" s="18"/>
      <c r="P231" s="18"/>
      <c r="Q231" s="19">
        <f t="shared" si="404"/>
        <v>4721249.5501819998</v>
      </c>
      <c r="R231" s="19">
        <f t="shared" si="405"/>
        <v>4760593.2964335168</v>
      </c>
      <c r="S231" s="18"/>
      <c r="T231" s="40">
        <f>VLOOKUP(A231,[1]Sheet1!$A$6:$C$740,3,FALSE)</f>
        <v>8396134.3616429996</v>
      </c>
      <c r="U231" s="40"/>
      <c r="V231" s="18"/>
      <c r="W231" s="18"/>
      <c r="X231" s="19">
        <f t="shared" si="428"/>
        <v>26320230.84828677</v>
      </c>
      <c r="Z231" s="18"/>
      <c r="AA231" s="18"/>
      <c r="AB231" s="18">
        <f>ADJFIREFUND1516RSG</f>
        <v>4900712.0902699996</v>
      </c>
      <c r="AC231" s="18"/>
      <c r="AD231" s="18"/>
      <c r="AE231" s="19">
        <f t="shared" si="401"/>
        <v>4900712.0902699996</v>
      </c>
      <c r="AF231" s="19">
        <f t="shared" si="402"/>
        <v>9621961.6404519994</v>
      </c>
      <c r="AG231" s="19">
        <f>AB231+K231+X231</f>
        <v>35942192.488738768</v>
      </c>
      <c r="AH231" s="19">
        <f>AG231*FR_SF1617</f>
        <v>34741849.496063106</v>
      </c>
      <c r="AI231" s="19">
        <f t="shared" si="403"/>
        <v>8421618.6477763355</v>
      </c>
      <c r="AJ231" s="19">
        <f>AH231-X231-R231</f>
        <v>3661025.3513428187</v>
      </c>
      <c r="AK231" s="18"/>
      <c r="AL231" s="18"/>
      <c r="AM231" s="18">
        <f>AJ231</f>
        <v>3661025.3513428187</v>
      </c>
      <c r="AN231" s="18"/>
      <c r="AO231" s="18"/>
    </row>
    <row r="232" spans="1:41" x14ac:dyDescent="0.25">
      <c r="A232" s="1" t="s">
        <v>462</v>
      </c>
      <c r="B232" s="1" t="s">
        <v>463</v>
      </c>
      <c r="C232" s="1"/>
      <c r="D232" s="1" t="s">
        <v>423</v>
      </c>
      <c r="E232" s="1"/>
      <c r="G232" s="5">
        <f>ADJUTFUND1516BL</f>
        <v>88258384.751567006</v>
      </c>
      <c r="H232" s="5">
        <f>G232*SBRR_INC</f>
        <v>88993871.2911634</v>
      </c>
      <c r="K232" s="5">
        <f>ADJFIREFUND1516BL</f>
        <v>4958508.7931590006</v>
      </c>
      <c r="L232" s="5">
        <f>K232*SBRR_INC</f>
        <v>4999829.6997686587</v>
      </c>
      <c r="Q232" s="6">
        <f t="shared" si="404"/>
        <v>93216893.544726014</v>
      </c>
      <c r="R232" s="6">
        <f t="shared" si="405"/>
        <v>93993700.990932062</v>
      </c>
      <c r="T232" s="4">
        <f>VLOOKUP(A232,[1]Sheet1!$A$6:$C$740,3,FALSE)</f>
        <v>178712810.15151</v>
      </c>
      <c r="U232" s="4"/>
      <c r="V232" s="5">
        <f>VLOOKUP(A232,[9]CTR1516_statsrel!$A$1:$D$387,4,FALSE)</f>
        <v>266170684</v>
      </c>
      <c r="W232" s="5">
        <f t="shared" ref="W232" si="454">V232</f>
        <v>266170684</v>
      </c>
      <c r="X232" s="6">
        <f t="shared" si="422"/>
        <v>266170684.00000152</v>
      </c>
      <c r="Z232" s="5">
        <f>ADJUTFUND1516RSG</f>
        <v>91664581.753377318</v>
      </c>
      <c r="AB232" s="5">
        <f>ADJFIREFUND1516RSG</f>
        <v>5637199.296112706</v>
      </c>
      <c r="AE232" s="6">
        <f t="shared" si="401"/>
        <v>97301781.049489021</v>
      </c>
      <c r="AF232" s="6">
        <f t="shared" si="402"/>
        <v>190518674.59421504</v>
      </c>
      <c r="AG232" s="6">
        <f t="shared" ref="AG232" si="455">SUM(AG233:AG234)</f>
        <v>456689358.59421754</v>
      </c>
      <c r="AH232" s="6">
        <f t="shared" ref="AH232" si="456">SUM(AH233:AH234)</f>
        <v>428394682.96437651</v>
      </c>
      <c r="AI232" s="6">
        <f t="shared" si="403"/>
        <v>162223998.96437499</v>
      </c>
      <c r="AJ232" s="6">
        <f t="shared" si="418"/>
        <v>68230297.973442912</v>
      </c>
      <c r="AK232" s="5">
        <f t="shared" ref="AK232" si="457">AK233</f>
        <v>63510640.07440336</v>
      </c>
      <c r="AM232" s="5">
        <f t="shared" ref="AM232" si="458">AM234</f>
        <v>4719657.8990395572</v>
      </c>
    </row>
    <row r="233" spans="1:41" s="15" customFormat="1" x14ac:dyDescent="0.25">
      <c r="A233" s="12" t="s">
        <v>464</v>
      </c>
      <c r="B233" s="12" t="s">
        <v>465</v>
      </c>
      <c r="C233" s="12" t="s">
        <v>423</v>
      </c>
      <c r="D233" s="12"/>
      <c r="E233" s="12" t="s">
        <v>1441</v>
      </c>
      <c r="G233" s="13">
        <f>ADJUTFUND1516BL</f>
        <v>88258384.751567006</v>
      </c>
      <c r="H233" s="13">
        <f>G233*SBRR_INC</f>
        <v>88993871.2911634</v>
      </c>
      <c r="I233" s="13"/>
      <c r="J233" s="13"/>
      <c r="K233" s="13"/>
      <c r="L233" s="13"/>
      <c r="M233" s="13"/>
      <c r="N233" s="13"/>
      <c r="O233" s="13"/>
      <c r="P233" s="13"/>
      <c r="Q233" s="14">
        <f t="shared" si="404"/>
        <v>88258384.751567006</v>
      </c>
      <c r="R233" s="14">
        <f t="shared" si="405"/>
        <v>88993871.2911634</v>
      </c>
      <c r="S233" s="13"/>
      <c r="T233" s="38">
        <f>VLOOKUP(A233,[1]Sheet1!$A$6:$C$740,3,FALSE)</f>
        <v>168210968.69696301</v>
      </c>
      <c r="U233" s="38"/>
      <c r="V233" s="13"/>
      <c r="W233" s="13"/>
      <c r="X233" s="14">
        <f t="shared" si="427"/>
        <v>250529486.70224318</v>
      </c>
      <c r="Z233" s="13">
        <f>ADJUTFUND1516RSG</f>
        <v>91664581.753377318</v>
      </c>
      <c r="AA233" s="13"/>
      <c r="AB233" s="13"/>
      <c r="AC233" s="13"/>
      <c r="AD233" s="13"/>
      <c r="AE233" s="14">
        <f t="shared" si="401"/>
        <v>91664581.753377318</v>
      </c>
      <c r="AF233" s="14">
        <f t="shared" si="402"/>
        <v>179922966.50494432</v>
      </c>
      <c r="AG233" s="14">
        <f>Z233+G233+X233</f>
        <v>430452453.20718753</v>
      </c>
      <c r="AH233" s="14">
        <f>AG233*UT_SF1617</f>
        <v>403033998.06780994</v>
      </c>
      <c r="AI233" s="14">
        <f t="shared" si="403"/>
        <v>152504511.36556676</v>
      </c>
      <c r="AJ233" s="14">
        <f>AH233-X233-R233</f>
        <v>63510640.07440336</v>
      </c>
      <c r="AK233" s="13">
        <f>AJ233</f>
        <v>63510640.07440336</v>
      </c>
      <c r="AL233" s="13"/>
      <c r="AM233" s="13"/>
      <c r="AN233" s="13"/>
      <c r="AO233" s="13"/>
    </row>
    <row r="234" spans="1:41" s="20" customFormat="1" x14ac:dyDescent="0.25">
      <c r="A234" s="17" t="s">
        <v>466</v>
      </c>
      <c r="B234" s="17" t="s">
        <v>467</v>
      </c>
      <c r="C234" s="17" t="s">
        <v>423</v>
      </c>
      <c r="D234" s="17"/>
      <c r="E234" s="17" t="s">
        <v>1443</v>
      </c>
      <c r="G234" s="18"/>
      <c r="H234" s="18"/>
      <c r="I234" s="18"/>
      <c r="J234" s="18"/>
      <c r="K234" s="18">
        <f>ADJFIREFUND1516BL</f>
        <v>4958508.7931590006</v>
      </c>
      <c r="L234" s="18">
        <f>K234*SBRR_INC</f>
        <v>4999829.6997686587</v>
      </c>
      <c r="M234" s="18"/>
      <c r="N234" s="18"/>
      <c r="O234" s="18"/>
      <c r="P234" s="18"/>
      <c r="Q234" s="19">
        <f t="shared" si="404"/>
        <v>4958508.7931590006</v>
      </c>
      <c r="R234" s="19">
        <f t="shared" si="405"/>
        <v>4999829.6997686587</v>
      </c>
      <c r="S234" s="18"/>
      <c r="T234" s="40">
        <f>VLOOKUP(A234,[1]Sheet1!$A$6:$C$740,3,FALSE)</f>
        <v>10501841.454547999</v>
      </c>
      <c r="U234" s="40"/>
      <c r="V234" s="18"/>
      <c r="W234" s="18"/>
      <c r="X234" s="19">
        <f t="shared" si="428"/>
        <v>15641197.297758332</v>
      </c>
      <c r="Z234" s="18"/>
      <c r="AA234" s="18"/>
      <c r="AB234" s="18">
        <f>ADJFIREFUND1516RSG</f>
        <v>5637199.296112706</v>
      </c>
      <c r="AC234" s="18"/>
      <c r="AD234" s="18"/>
      <c r="AE234" s="19">
        <f t="shared" si="401"/>
        <v>5637199.296112706</v>
      </c>
      <c r="AF234" s="19">
        <f t="shared" si="402"/>
        <v>10595708.089271706</v>
      </c>
      <c r="AG234" s="19">
        <f>AB234+K234+X234</f>
        <v>26236905.387030035</v>
      </c>
      <c r="AH234" s="19">
        <f>AG234*FR_SF1617</f>
        <v>25360684.896566547</v>
      </c>
      <c r="AI234" s="19">
        <f t="shared" si="403"/>
        <v>9719487.5988082159</v>
      </c>
      <c r="AJ234" s="19">
        <f>AH234-X234-R234</f>
        <v>4719657.8990395572</v>
      </c>
      <c r="AK234" s="18"/>
      <c r="AL234" s="18"/>
      <c r="AM234" s="18">
        <f>AJ234</f>
        <v>4719657.8990395572</v>
      </c>
      <c r="AN234" s="18"/>
      <c r="AO234" s="18"/>
    </row>
    <row r="235" spans="1:41" x14ac:dyDescent="0.25">
      <c r="A235" s="1" t="s">
        <v>468</v>
      </c>
      <c r="B235" s="1" t="s">
        <v>469</v>
      </c>
      <c r="C235" s="1"/>
      <c r="D235" s="1" t="s">
        <v>423</v>
      </c>
      <c r="E235" s="1"/>
      <c r="G235" s="5">
        <f>ADJUTFUND1516BL</f>
        <v>93892673.464215994</v>
      </c>
      <c r="H235" s="5">
        <f>G235*SBRR_INC</f>
        <v>94675112.409751117</v>
      </c>
      <c r="K235" s="5">
        <f>ADJFIREFUND1516BL</f>
        <v>10593989.631974999</v>
      </c>
      <c r="L235" s="5">
        <f>K235*SBRR_INC</f>
        <v>10682272.878908124</v>
      </c>
      <c r="Q235" s="6">
        <f t="shared" si="404"/>
        <v>104486663.09619099</v>
      </c>
      <c r="R235" s="6">
        <f t="shared" si="405"/>
        <v>105357385.28865924</v>
      </c>
      <c r="T235" s="4">
        <f>VLOOKUP(A235,[1]Sheet1!$A$6:$C$740,3,FALSE)</f>
        <v>67153059.244421005</v>
      </c>
      <c r="U235" s="4"/>
      <c r="V235" s="5">
        <f>VLOOKUP(A235,[9]CTR1516_statsrel!$A$1:$D$387,4,FALSE)</f>
        <v>586883915</v>
      </c>
      <c r="W235" s="5">
        <f t="shared" ref="W235" si="459">V235</f>
        <v>586883915</v>
      </c>
      <c r="X235" s="6">
        <f t="shared" si="422"/>
        <v>586883914.99999988</v>
      </c>
      <c r="Z235" s="5">
        <f>ADJUTFUND1516RSG</f>
        <v>104658365.89596699</v>
      </c>
      <c r="AB235" s="5">
        <f>ADJFIREFUND1516RSG</f>
        <v>11122433.577533999</v>
      </c>
      <c r="AE235" s="6">
        <f t="shared" si="401"/>
        <v>115780799.47350201</v>
      </c>
      <c r="AF235" s="6">
        <f t="shared" si="402"/>
        <v>220267462.56969303</v>
      </c>
      <c r="AG235" s="6">
        <f t="shared" ref="AG235" si="460">SUM(AG236:AG237)</f>
        <v>807151377.5696919</v>
      </c>
      <c r="AH235" s="6">
        <f t="shared" ref="AH235" si="461">SUM(AH236:AH237)</f>
        <v>759319548.49488187</v>
      </c>
      <c r="AI235" s="6">
        <f t="shared" si="403"/>
        <v>172435633.49488199</v>
      </c>
      <c r="AJ235" s="6">
        <f t="shared" si="418"/>
        <v>67078248.206222773</v>
      </c>
      <c r="AK235" s="5">
        <f t="shared" ref="AK235" si="462">AK236</f>
        <v>59991179.177380443</v>
      </c>
      <c r="AM235" s="5">
        <f t="shared" ref="AM235" si="463">AM237</f>
        <v>7087069.0288423337</v>
      </c>
    </row>
    <row r="236" spans="1:41" s="15" customFormat="1" x14ac:dyDescent="0.25">
      <c r="A236" s="12" t="s">
        <v>470</v>
      </c>
      <c r="B236" s="12" t="s">
        <v>471</v>
      </c>
      <c r="C236" s="12" t="s">
        <v>423</v>
      </c>
      <c r="D236" s="12"/>
      <c r="E236" s="12" t="s">
        <v>1441</v>
      </c>
      <c r="G236" s="13">
        <f>ADJUTFUND1516BL</f>
        <v>93892673.464215994</v>
      </c>
      <c r="H236" s="13">
        <f>G236*SBRR_INC</f>
        <v>94675112.409751117</v>
      </c>
      <c r="I236" s="13"/>
      <c r="J236" s="13"/>
      <c r="K236" s="13"/>
      <c r="L236" s="13"/>
      <c r="M236" s="13"/>
      <c r="N236" s="13"/>
      <c r="O236" s="13"/>
      <c r="P236" s="13"/>
      <c r="Q236" s="14">
        <f t="shared" si="404"/>
        <v>93892673.464215994</v>
      </c>
      <c r="R236" s="14">
        <f t="shared" si="405"/>
        <v>94675112.409751117</v>
      </c>
      <c r="S236" s="13"/>
      <c r="T236" s="38">
        <f>VLOOKUP(A236,[1]Sheet1!$A$6:$C$740,3,FALSE)</f>
        <v>56114426.327997997</v>
      </c>
      <c r="U236" s="38"/>
      <c r="V236" s="13"/>
      <c r="W236" s="13"/>
      <c r="X236" s="14">
        <f t="shared" si="427"/>
        <v>490411823.10827547</v>
      </c>
      <c r="Z236" s="13">
        <f>ADJUTFUND1516RSG</f>
        <v>104658365.89596699</v>
      </c>
      <c r="AA236" s="13"/>
      <c r="AB236" s="13"/>
      <c r="AC236" s="13"/>
      <c r="AD236" s="13"/>
      <c r="AE236" s="14">
        <f t="shared" si="401"/>
        <v>104658365.89596701</v>
      </c>
      <c r="AF236" s="14">
        <f t="shared" si="402"/>
        <v>198551039.360183</v>
      </c>
      <c r="AG236" s="14">
        <f>Z236+G236+X236</f>
        <v>688962862.46845841</v>
      </c>
      <c r="AH236" s="14">
        <f>AG236*UT_SF1617</f>
        <v>645078114.69540703</v>
      </c>
      <c r="AI236" s="14">
        <f t="shared" si="403"/>
        <v>154666291.58713156</v>
      </c>
      <c r="AJ236" s="14">
        <f>AH236-X236-R236</f>
        <v>59991179.177380443</v>
      </c>
      <c r="AK236" s="13">
        <f>AJ236</f>
        <v>59991179.177380443</v>
      </c>
      <c r="AL236" s="13"/>
      <c r="AM236" s="13"/>
      <c r="AN236" s="13"/>
      <c r="AO236" s="13"/>
    </row>
    <row r="237" spans="1:41" s="20" customFormat="1" x14ac:dyDescent="0.25">
      <c r="A237" s="17" t="s">
        <v>472</v>
      </c>
      <c r="B237" s="17" t="s">
        <v>473</v>
      </c>
      <c r="C237" s="17" t="s">
        <v>423</v>
      </c>
      <c r="D237" s="17"/>
      <c r="E237" s="17" t="s">
        <v>1443</v>
      </c>
      <c r="G237" s="18"/>
      <c r="H237" s="18"/>
      <c r="I237" s="18"/>
      <c r="J237" s="18"/>
      <c r="K237" s="18">
        <f>ADJFIREFUND1516BL</f>
        <v>10593989.631974999</v>
      </c>
      <c r="L237" s="18">
        <f>K237*SBRR_INC</f>
        <v>10682272.878908124</v>
      </c>
      <c r="M237" s="18"/>
      <c r="N237" s="18"/>
      <c r="O237" s="18"/>
      <c r="P237" s="18"/>
      <c r="Q237" s="19">
        <f t="shared" si="404"/>
        <v>10593989.631974999</v>
      </c>
      <c r="R237" s="19">
        <f t="shared" si="405"/>
        <v>10682272.878908124</v>
      </c>
      <c r="S237" s="18"/>
      <c r="T237" s="40">
        <f>VLOOKUP(A237,[1]Sheet1!$A$6:$C$740,3,FALSE)</f>
        <v>11038632.916423</v>
      </c>
      <c r="U237" s="40"/>
      <c r="V237" s="18"/>
      <c r="W237" s="18"/>
      <c r="X237" s="19">
        <f t="shared" si="428"/>
        <v>96472091.891724437</v>
      </c>
      <c r="Z237" s="18"/>
      <c r="AA237" s="18"/>
      <c r="AB237" s="18">
        <f>ADJFIREFUND1516RSG</f>
        <v>11122433.577533999</v>
      </c>
      <c r="AC237" s="18"/>
      <c r="AD237" s="18"/>
      <c r="AE237" s="19">
        <f t="shared" si="401"/>
        <v>11122433.577533999</v>
      </c>
      <c r="AF237" s="19">
        <f t="shared" si="402"/>
        <v>21716423.209509</v>
      </c>
      <c r="AG237" s="19">
        <f>AB237+K237+X237</f>
        <v>118188515.10123344</v>
      </c>
      <c r="AH237" s="19">
        <f>AG237*FR_SF1617</f>
        <v>114241433.7994749</v>
      </c>
      <c r="AI237" s="19">
        <f t="shared" si="403"/>
        <v>17769341.907750458</v>
      </c>
      <c r="AJ237" s="19">
        <f>AH237-X237-R237</f>
        <v>7087069.0288423337</v>
      </c>
      <c r="AK237" s="18"/>
      <c r="AL237" s="18"/>
      <c r="AM237" s="18">
        <f>AJ237</f>
        <v>7087069.0288423337</v>
      </c>
      <c r="AN237" s="18"/>
      <c r="AO237" s="18"/>
    </row>
    <row r="238" spans="1:41" x14ac:dyDescent="0.25">
      <c r="A238" s="1" t="s">
        <v>474</v>
      </c>
      <c r="B238" s="1" t="s">
        <v>475</v>
      </c>
      <c r="C238" s="1"/>
      <c r="D238" s="1" t="s">
        <v>423</v>
      </c>
      <c r="E238" s="1"/>
      <c r="G238" s="5">
        <f>ADJUTFUND1516BL</f>
        <v>54332687.958624996</v>
      </c>
      <c r="H238" s="5">
        <f>G238*SBRR_INC</f>
        <v>54785460.358280204</v>
      </c>
      <c r="K238" s="5">
        <f>ADJFIREFUND1516BL</f>
        <v>3842118.7124339999</v>
      </c>
      <c r="L238" s="5">
        <f>K238*SBRR_INC</f>
        <v>3874136.3683709498</v>
      </c>
      <c r="Q238" s="6">
        <f t="shared" si="404"/>
        <v>58174806.671058998</v>
      </c>
      <c r="R238" s="6">
        <f t="shared" si="405"/>
        <v>58659596.726651154</v>
      </c>
      <c r="T238" s="4">
        <f>VLOOKUP(A238,[1]Sheet1!$A$6:$C$740,3,FALSE)</f>
        <v>96649106.551630005</v>
      </c>
      <c r="U238" s="4"/>
      <c r="V238" s="5">
        <f>VLOOKUP(A238,[9]CTR1516_statsrel!$A$1:$D$387,4,FALSE)</f>
        <v>227399933</v>
      </c>
      <c r="W238" s="5">
        <f t="shared" ref="W238" si="464">V238</f>
        <v>227399933</v>
      </c>
      <c r="X238" s="6">
        <f t="shared" si="422"/>
        <v>227399932.99999997</v>
      </c>
      <c r="Z238" s="5">
        <f>ADJUTFUND1516RSG</f>
        <v>55006958.597007006</v>
      </c>
      <c r="AB238" s="5">
        <f>ADJFIREFUND1516RSG</f>
        <v>4161184.9174369997</v>
      </c>
      <c r="AE238" s="6">
        <f t="shared" si="401"/>
        <v>59168143.514444008</v>
      </c>
      <c r="AF238" s="6">
        <f t="shared" si="402"/>
        <v>117342950.18550301</v>
      </c>
      <c r="AG238" s="6">
        <f t="shared" ref="AG238" si="465">SUM(AG239:AG240)</f>
        <v>344742883.18550301</v>
      </c>
      <c r="AH238" s="6">
        <f t="shared" ref="AH238" si="466">SUM(AH239:AH240)</f>
        <v>323562045.63803971</v>
      </c>
      <c r="AI238" s="6">
        <f t="shared" si="403"/>
        <v>96162112.638039738</v>
      </c>
      <c r="AJ238" s="6">
        <f t="shared" si="418"/>
        <v>37502515.911388591</v>
      </c>
      <c r="AK238" s="5">
        <f t="shared" ref="AK238" si="467">AK239</f>
        <v>34231055.661546715</v>
      </c>
      <c r="AM238" s="5">
        <f t="shared" ref="AM238" si="468">AM240</f>
        <v>3271460.2498418768</v>
      </c>
    </row>
    <row r="239" spans="1:41" s="15" customFormat="1" x14ac:dyDescent="0.25">
      <c r="A239" s="12" t="s">
        <v>476</v>
      </c>
      <c r="B239" s="12" t="s">
        <v>477</v>
      </c>
      <c r="C239" s="12" t="s">
        <v>423</v>
      </c>
      <c r="D239" s="12"/>
      <c r="E239" s="12" t="s">
        <v>1441</v>
      </c>
      <c r="G239" s="13">
        <f>ADJUTFUND1516BL</f>
        <v>54332687.958624996</v>
      </c>
      <c r="H239" s="13">
        <f>G239*SBRR_INC</f>
        <v>54785460.358280204</v>
      </c>
      <c r="I239" s="13"/>
      <c r="J239" s="13"/>
      <c r="K239" s="13"/>
      <c r="L239" s="13"/>
      <c r="M239" s="13"/>
      <c r="N239" s="13"/>
      <c r="O239" s="13"/>
      <c r="P239" s="13"/>
      <c r="Q239" s="14">
        <f t="shared" si="404"/>
        <v>54332687.958624996</v>
      </c>
      <c r="R239" s="14">
        <f t="shared" si="405"/>
        <v>54785460.358280204</v>
      </c>
      <c r="S239" s="13"/>
      <c r="T239" s="38">
        <f>VLOOKUP(A239,[1]Sheet1!$A$6:$C$740,3,FALSE)</f>
        <v>89135104.804612994</v>
      </c>
      <c r="U239" s="38"/>
      <c r="V239" s="13"/>
      <c r="W239" s="13"/>
      <c r="X239" s="14">
        <f t="shared" si="427"/>
        <v>209720685.30906793</v>
      </c>
      <c r="Z239" s="13">
        <f>ADJUTFUND1516RSG</f>
        <v>55006958.597007006</v>
      </c>
      <c r="AA239" s="13"/>
      <c r="AB239" s="13"/>
      <c r="AC239" s="13"/>
      <c r="AD239" s="13"/>
      <c r="AE239" s="14">
        <f t="shared" si="401"/>
        <v>55006958.597006999</v>
      </c>
      <c r="AF239" s="14">
        <f t="shared" si="402"/>
        <v>109339646.555632</v>
      </c>
      <c r="AG239" s="14">
        <f>Z239+G239+X239</f>
        <v>319060331.86469996</v>
      </c>
      <c r="AH239" s="14">
        <f>AG239*UT_SF1617</f>
        <v>298737201.32889485</v>
      </c>
      <c r="AI239" s="14">
        <f t="shared" si="403"/>
        <v>89016516.019826919</v>
      </c>
      <c r="AJ239" s="14">
        <f>AH239-X239-R239</f>
        <v>34231055.661546715</v>
      </c>
      <c r="AK239" s="13">
        <f>AJ239</f>
        <v>34231055.661546715</v>
      </c>
      <c r="AL239" s="13"/>
      <c r="AM239" s="13"/>
      <c r="AN239" s="13"/>
      <c r="AO239" s="13"/>
    </row>
    <row r="240" spans="1:41" s="20" customFormat="1" x14ac:dyDescent="0.25">
      <c r="A240" s="17" t="s">
        <v>478</v>
      </c>
      <c r="B240" s="17" t="s">
        <v>479</v>
      </c>
      <c r="C240" s="17" t="s">
        <v>423</v>
      </c>
      <c r="D240" s="17"/>
      <c r="E240" s="17" t="s">
        <v>1443</v>
      </c>
      <c r="G240" s="18"/>
      <c r="H240" s="18"/>
      <c r="I240" s="18"/>
      <c r="J240" s="18"/>
      <c r="K240" s="18">
        <f>ADJFIREFUND1516BL</f>
        <v>3842118.7124339999</v>
      </c>
      <c r="L240" s="18">
        <f>K240*SBRR_INC</f>
        <v>3874136.3683709498</v>
      </c>
      <c r="M240" s="18"/>
      <c r="N240" s="18"/>
      <c r="O240" s="18"/>
      <c r="P240" s="18"/>
      <c r="Q240" s="19">
        <f t="shared" si="404"/>
        <v>3842118.7124339999</v>
      </c>
      <c r="R240" s="19">
        <f t="shared" si="405"/>
        <v>3874136.3683709498</v>
      </c>
      <c r="S240" s="18"/>
      <c r="T240" s="40">
        <f>VLOOKUP(A240,[1]Sheet1!$A$6:$C$740,3,FALSE)</f>
        <v>7514001.7470169999</v>
      </c>
      <c r="U240" s="40"/>
      <c r="V240" s="18"/>
      <c r="W240" s="18"/>
      <c r="X240" s="19">
        <f t="shared" si="428"/>
        <v>17679247.690932035</v>
      </c>
      <c r="Z240" s="18"/>
      <c r="AA240" s="18"/>
      <c r="AB240" s="18">
        <f>ADJFIREFUND1516RSG</f>
        <v>4161184.9174369997</v>
      </c>
      <c r="AC240" s="18"/>
      <c r="AD240" s="18"/>
      <c r="AE240" s="19">
        <f t="shared" si="401"/>
        <v>4161184.9174369997</v>
      </c>
      <c r="AF240" s="19">
        <f t="shared" si="402"/>
        <v>8003303.6298709996</v>
      </c>
      <c r="AG240" s="19">
        <f>AB240+K240+X240</f>
        <v>25682551.320803035</v>
      </c>
      <c r="AH240" s="19">
        <f>AG240*FR_SF1617</f>
        <v>24824844.309144862</v>
      </c>
      <c r="AI240" s="19">
        <f t="shared" si="403"/>
        <v>7145596.6182128266</v>
      </c>
      <c r="AJ240" s="19">
        <f>AH240-X240-R240</f>
        <v>3271460.2498418768</v>
      </c>
      <c r="AK240" s="18"/>
      <c r="AL240" s="18"/>
      <c r="AM240" s="18">
        <f>AJ240</f>
        <v>3271460.2498418768</v>
      </c>
      <c r="AN240" s="18"/>
      <c r="AO240" s="18"/>
    </row>
    <row r="241" spans="1:41" x14ac:dyDescent="0.25">
      <c r="A241" s="1" t="s">
        <v>480</v>
      </c>
      <c r="B241" s="1" t="s">
        <v>481</v>
      </c>
      <c r="C241" s="1"/>
      <c r="D241" s="1" t="s">
        <v>423</v>
      </c>
      <c r="E241" s="1"/>
      <c r="G241" s="5">
        <f>ADJUTFUND1516BL</f>
        <v>66908127.682972997</v>
      </c>
      <c r="H241" s="5">
        <f>G241*SBRR_INC</f>
        <v>67465695.41366443</v>
      </c>
      <c r="K241" s="5">
        <f>ADJFIREFUND1516BL</f>
        <v>5026949.3037209995</v>
      </c>
      <c r="L241" s="5">
        <f>K241*SBRR_INC</f>
        <v>5068840.5479186745</v>
      </c>
      <c r="Q241" s="6">
        <f t="shared" si="404"/>
        <v>71935076.986693993</v>
      </c>
      <c r="R241" s="6">
        <f t="shared" si="405"/>
        <v>72534535.961583108</v>
      </c>
      <c r="T241" s="4">
        <f>VLOOKUP(A241,[1]Sheet1!$A$6:$C$740,3,FALSE)</f>
        <v>102895314.402033</v>
      </c>
      <c r="U241" s="4"/>
      <c r="V241" s="5">
        <f>VLOOKUP(A241,[9]CTR1516_statsrel!$A$1:$D$387,4,FALSE)</f>
        <v>360786390</v>
      </c>
      <c r="W241" s="5">
        <f t="shared" ref="W241" si="469">V241</f>
        <v>360786390</v>
      </c>
      <c r="X241" s="6">
        <f t="shared" si="422"/>
        <v>360786390</v>
      </c>
      <c r="Z241" s="5">
        <f>ADJUTFUND1516RSG</f>
        <v>79104949.237258568</v>
      </c>
      <c r="AB241" s="5">
        <f>ADJFIREFUND1516RSG</f>
        <v>6280722.2322304435</v>
      </c>
      <c r="AE241" s="6">
        <f t="shared" si="401"/>
        <v>85385671.469488993</v>
      </c>
      <c r="AF241" s="6">
        <f t="shared" si="402"/>
        <v>157320748.456184</v>
      </c>
      <c r="AG241" s="6">
        <f t="shared" ref="AG241" si="470">SUM(AG242:AG243)</f>
        <v>518107138.45618302</v>
      </c>
      <c r="AH241" s="6">
        <f t="shared" ref="AH241" si="471">SUM(AH242:AH243)</f>
        <v>486400812.87242252</v>
      </c>
      <c r="AI241" s="6">
        <f t="shared" si="403"/>
        <v>125614422.87242252</v>
      </c>
      <c r="AJ241" s="6">
        <f t="shared" si="418"/>
        <v>53079886.910839409</v>
      </c>
      <c r="AK241" s="5">
        <f t="shared" ref="AK241" si="472">AK242</f>
        <v>48268882.906871229</v>
      </c>
      <c r="AM241" s="5">
        <f t="shared" ref="AM241" si="473">AM243</f>
        <v>4811004.003968182</v>
      </c>
    </row>
    <row r="242" spans="1:41" s="15" customFormat="1" x14ac:dyDescent="0.25">
      <c r="A242" s="12" t="s">
        <v>482</v>
      </c>
      <c r="B242" s="12" t="s">
        <v>483</v>
      </c>
      <c r="C242" s="12" t="s">
        <v>423</v>
      </c>
      <c r="D242" s="12"/>
      <c r="E242" s="12" t="s">
        <v>1441</v>
      </c>
      <c r="G242" s="13">
        <f>ADJUTFUND1516BL</f>
        <v>66908127.682972997</v>
      </c>
      <c r="H242" s="13">
        <f>G242*SBRR_INC</f>
        <v>67465695.41366443</v>
      </c>
      <c r="I242" s="13"/>
      <c r="J242" s="13"/>
      <c r="K242" s="13"/>
      <c r="L242" s="13"/>
      <c r="M242" s="13"/>
      <c r="N242" s="13"/>
      <c r="O242" s="13"/>
      <c r="P242" s="13"/>
      <c r="Q242" s="14">
        <f t="shared" si="404"/>
        <v>66908127.682972997</v>
      </c>
      <c r="R242" s="14">
        <f t="shared" si="405"/>
        <v>67465695.41366443</v>
      </c>
      <c r="S242" s="13"/>
      <c r="T242" s="38">
        <f>VLOOKUP(A242,[1]Sheet1!$A$6:$C$740,3,FALSE)</f>
        <v>93926960.673143998</v>
      </c>
      <c r="U242" s="38"/>
      <c r="V242" s="13"/>
      <c r="W242" s="13"/>
      <c r="X242" s="14">
        <f t="shared" si="427"/>
        <v>329340254.81986421</v>
      </c>
      <c r="Z242" s="13">
        <f>ADJUTFUND1516RSG</f>
        <v>79104949.237258568</v>
      </c>
      <c r="AA242" s="13"/>
      <c r="AB242" s="13"/>
      <c r="AC242" s="13"/>
      <c r="AD242" s="13"/>
      <c r="AE242" s="14">
        <f t="shared" si="401"/>
        <v>79104949.237258568</v>
      </c>
      <c r="AF242" s="14">
        <f t="shared" si="402"/>
        <v>146013076.92023158</v>
      </c>
      <c r="AG242" s="14">
        <f>Z242+G242+X242</f>
        <v>475353331.74009579</v>
      </c>
      <c r="AH242" s="14">
        <f>AG242*UT_SF1617</f>
        <v>445074833.14039987</v>
      </c>
      <c r="AI242" s="14">
        <f t="shared" si="403"/>
        <v>115734578.32053566</v>
      </c>
      <c r="AJ242" s="14">
        <f>AH242-X242-R242</f>
        <v>48268882.906871229</v>
      </c>
      <c r="AK242" s="13">
        <f>AJ242</f>
        <v>48268882.906871229</v>
      </c>
      <c r="AL242" s="13"/>
      <c r="AM242" s="13"/>
      <c r="AN242" s="13"/>
      <c r="AO242" s="13"/>
    </row>
    <row r="243" spans="1:41" s="20" customFormat="1" x14ac:dyDescent="0.25">
      <c r="A243" s="17" t="s">
        <v>484</v>
      </c>
      <c r="B243" s="17" t="s">
        <v>485</v>
      </c>
      <c r="C243" s="17" t="s">
        <v>423</v>
      </c>
      <c r="D243" s="17"/>
      <c r="E243" s="17" t="s">
        <v>1443</v>
      </c>
      <c r="G243" s="18"/>
      <c r="H243" s="18"/>
      <c r="I243" s="18"/>
      <c r="J243" s="18"/>
      <c r="K243" s="18">
        <f>ADJFIREFUND1516BL</f>
        <v>5026949.3037209995</v>
      </c>
      <c r="L243" s="18">
        <f>K243*SBRR_INC</f>
        <v>5068840.5479186745</v>
      </c>
      <c r="M243" s="18"/>
      <c r="N243" s="18"/>
      <c r="O243" s="18"/>
      <c r="P243" s="18"/>
      <c r="Q243" s="19">
        <f t="shared" si="404"/>
        <v>5026949.3037209995</v>
      </c>
      <c r="R243" s="19">
        <f t="shared" si="405"/>
        <v>5068840.5479186745</v>
      </c>
      <c r="S243" s="18"/>
      <c r="T243" s="40">
        <f>VLOOKUP(A243,[1]Sheet1!$A$6:$C$740,3,FALSE)</f>
        <v>8968353.7288889997</v>
      </c>
      <c r="U243" s="40"/>
      <c r="V243" s="18"/>
      <c r="W243" s="18"/>
      <c r="X243" s="19">
        <f t="shared" si="428"/>
        <v>31446135.180135772</v>
      </c>
      <c r="Z243" s="18"/>
      <c r="AA243" s="18"/>
      <c r="AB243" s="18">
        <f>ADJFIREFUND1516RSG</f>
        <v>6280722.2322304435</v>
      </c>
      <c r="AC243" s="18"/>
      <c r="AD243" s="18"/>
      <c r="AE243" s="19">
        <f t="shared" si="401"/>
        <v>6280722.2322304435</v>
      </c>
      <c r="AF243" s="19">
        <f t="shared" si="402"/>
        <v>11307671.535951443</v>
      </c>
      <c r="AG243" s="19">
        <f>AB243+K243+X243</f>
        <v>42753806.716087215</v>
      </c>
      <c r="AH243" s="19">
        <f>AG243*FR_SF1617</f>
        <v>41325979.732022628</v>
      </c>
      <c r="AI243" s="19">
        <f t="shared" si="403"/>
        <v>9879844.5518868566</v>
      </c>
      <c r="AJ243" s="19">
        <f>AH243-X243-R243</f>
        <v>4811004.003968182</v>
      </c>
      <c r="AK243" s="18"/>
      <c r="AL243" s="18"/>
      <c r="AM243" s="18">
        <f>AJ243</f>
        <v>4811004.003968182</v>
      </c>
      <c r="AN243" s="18"/>
      <c r="AO243" s="18"/>
    </row>
    <row r="244" spans="1:41" x14ac:dyDescent="0.25">
      <c r="A244" s="1" t="s">
        <v>486</v>
      </c>
      <c r="B244" s="1" t="s">
        <v>487</v>
      </c>
      <c r="C244" s="1"/>
      <c r="D244" s="1" t="s">
        <v>490</v>
      </c>
      <c r="E244" s="1"/>
      <c r="G244" s="5">
        <f>ADJUTFUND1516BL</f>
        <v>24136903.881967999</v>
      </c>
      <c r="H244" s="5">
        <f>G244*SBRR_INC</f>
        <v>24338044.747651067</v>
      </c>
      <c r="I244" s="5">
        <f>ADJLTFUND1516BL</f>
        <v>3926837.433133</v>
      </c>
      <c r="J244" s="5">
        <f>I244*SBRR_INC</f>
        <v>3959561.0784091083</v>
      </c>
      <c r="K244" s="5">
        <f>ADJFIREFUND1516BL</f>
        <v>1679004.375276</v>
      </c>
      <c r="L244" s="5">
        <f>K244*SBRR_INC</f>
        <v>1692996.0784032999</v>
      </c>
      <c r="Q244" s="6">
        <f t="shared" si="404"/>
        <v>29742745.690376997</v>
      </c>
      <c r="R244" s="6">
        <f t="shared" si="405"/>
        <v>29990601.904463477</v>
      </c>
      <c r="T244" s="4">
        <f>VLOOKUP(A244,[1]Sheet1!$A$6:$C$740,3,FALSE)</f>
        <v>57264393.926158004</v>
      </c>
      <c r="U244" s="4"/>
      <c r="V244" s="5">
        <f>VLOOKUP(A244,[9]CTR1516_statsrel!$A$1:$D$387,4,FALSE)</f>
        <v>66458137</v>
      </c>
      <c r="W244" s="5">
        <f t="shared" ref="W244" si="474">V244</f>
        <v>66458137</v>
      </c>
      <c r="X244" s="6">
        <f>X245+X246+X247</f>
        <v>66458136.999999993</v>
      </c>
      <c r="Z244" s="5">
        <f>ADJUTFUND1516RSG</f>
        <v>22388345.989350997</v>
      </c>
      <c r="AA244" s="5">
        <f>ADJLTFUND1516RSG</f>
        <v>3049558.4802660001</v>
      </c>
      <c r="AB244" s="5">
        <f>ADJFIREFUND1516RSG</f>
        <v>1770640.1023520001</v>
      </c>
      <c r="AE244" s="6">
        <f t="shared" si="401"/>
        <v>27208544.571967997</v>
      </c>
      <c r="AF244" s="6">
        <f t="shared" si="402"/>
        <v>56951290.262345001</v>
      </c>
      <c r="AG244" s="6">
        <f>SUM(AG245:AG247)</f>
        <v>123409427.262346</v>
      </c>
      <c r="AH244" s="6">
        <f>SUM(AH245:AH247)</f>
        <v>115618731.67135832</v>
      </c>
      <c r="AI244" s="6">
        <f t="shared" si="403"/>
        <v>49160594.671358325</v>
      </c>
      <c r="AJ244" s="6">
        <f>SUM(AJ245:AJ247)</f>
        <v>19169992.766894836</v>
      </c>
      <c r="AK244" s="5">
        <f>AK246</f>
        <v>15807866.050452564</v>
      </c>
      <c r="AL244" s="5">
        <f>AL245</f>
        <v>1854684.6128886053</v>
      </c>
      <c r="AM244" s="5">
        <f>AM247</f>
        <v>1507442.1035536679</v>
      </c>
    </row>
    <row r="245" spans="1:41" s="11" customFormat="1" x14ac:dyDescent="0.25">
      <c r="A245" s="8" t="s">
        <v>488</v>
      </c>
      <c r="B245" s="8" t="s">
        <v>489</v>
      </c>
      <c r="C245" s="8" t="s">
        <v>490</v>
      </c>
      <c r="D245" s="8"/>
      <c r="E245" s="8" t="s">
        <v>1440</v>
      </c>
      <c r="G245" s="9"/>
      <c r="H245" s="9"/>
      <c r="I245" s="9">
        <f>ADJLTFUND1516BL</f>
        <v>3926837.433133</v>
      </c>
      <c r="J245" s="9">
        <f>I245*SBRR_INC</f>
        <v>3959561.0784091083</v>
      </c>
      <c r="K245" s="9"/>
      <c r="L245" s="9"/>
      <c r="M245" s="9"/>
      <c r="N245" s="9"/>
      <c r="O245" s="9"/>
      <c r="P245" s="9"/>
      <c r="Q245" s="10">
        <f t="shared" si="404"/>
        <v>3926837.433133</v>
      </c>
      <c r="R245" s="10">
        <f t="shared" si="405"/>
        <v>3959561.0784091083</v>
      </c>
      <c r="S245" s="9"/>
      <c r="T245" s="37">
        <f>VLOOKUP(A245,[1]Sheet1!$A$6:$C$740,3,FALSE)</f>
        <v>7599317.2216450004</v>
      </c>
      <c r="U245" s="37"/>
      <c r="V245" s="9"/>
      <c r="W245" s="9"/>
      <c r="X245" s="10">
        <f>T245/T244*W244</f>
        <v>8819380.2535268869</v>
      </c>
      <c r="Z245" s="9"/>
      <c r="AA245" s="9">
        <f>ADJLTFUND1516RSG</f>
        <v>3049558.4802660001</v>
      </c>
      <c r="AB245" s="9"/>
      <c r="AC245" s="9"/>
      <c r="AD245" s="9"/>
      <c r="AE245" s="10">
        <f t="shared" si="401"/>
        <v>3049558.4802660001</v>
      </c>
      <c r="AF245" s="10">
        <f t="shared" si="402"/>
        <v>6976395.9133989997</v>
      </c>
      <c r="AG245" s="10">
        <f>AA245+I245+X245</f>
        <v>15795776.166925887</v>
      </c>
      <c r="AH245" s="10">
        <f>AG245*LT_SF1617</f>
        <v>14633625.944824601</v>
      </c>
      <c r="AI245" s="10">
        <f t="shared" si="403"/>
        <v>5814245.6912977137</v>
      </c>
      <c r="AJ245" s="10">
        <f>AH245-X245-R245</f>
        <v>1854684.6128886053</v>
      </c>
      <c r="AK245" s="9"/>
      <c r="AL245" s="9">
        <f>AJ245</f>
        <v>1854684.6128886053</v>
      </c>
      <c r="AM245" s="9"/>
      <c r="AN245" s="9"/>
      <c r="AO245" s="9"/>
    </row>
    <row r="246" spans="1:41" s="15" customFormat="1" x14ac:dyDescent="0.25">
      <c r="A246" s="12" t="s">
        <v>491</v>
      </c>
      <c r="B246" s="12" t="s">
        <v>492</v>
      </c>
      <c r="C246" s="12" t="s">
        <v>490</v>
      </c>
      <c r="D246" s="12"/>
      <c r="E246" s="12" t="s">
        <v>1441</v>
      </c>
      <c r="G246" s="13">
        <f>ADJUTFUND1516BL</f>
        <v>24136903.881967999</v>
      </c>
      <c r="H246" s="13">
        <f>G246*SBRR_INC</f>
        <v>24338044.747651067</v>
      </c>
      <c r="I246" s="13"/>
      <c r="J246" s="13"/>
      <c r="K246" s="13"/>
      <c r="L246" s="13"/>
      <c r="M246" s="13"/>
      <c r="N246" s="13"/>
      <c r="O246" s="13"/>
      <c r="P246" s="13"/>
      <c r="Q246" s="14">
        <f t="shared" si="404"/>
        <v>24136903.881967999</v>
      </c>
      <c r="R246" s="14">
        <f t="shared" si="405"/>
        <v>24338044.747651067</v>
      </c>
      <c r="S246" s="13"/>
      <c r="T246" s="38">
        <f>VLOOKUP(A246,[1]Sheet1!$A$6:$C$740,3,FALSE)</f>
        <v>46207741.922123998</v>
      </c>
      <c r="U246" s="38"/>
      <c r="V246" s="13"/>
      <c r="W246" s="13"/>
      <c r="X246" s="14">
        <f>T246/T244*W244</f>
        <v>53626350.207792938</v>
      </c>
      <c r="Z246" s="13">
        <f>ADJUTFUND1516RSG</f>
        <v>22388345.989350997</v>
      </c>
      <c r="AA246" s="13"/>
      <c r="AB246" s="13"/>
      <c r="AC246" s="13"/>
      <c r="AD246" s="13"/>
      <c r="AE246" s="14">
        <f t="shared" si="401"/>
        <v>22388345.989351001</v>
      </c>
      <c r="AF246" s="14">
        <f t="shared" si="402"/>
        <v>46525249.871318996</v>
      </c>
      <c r="AG246" s="14">
        <f>Z246+G246+X246</f>
        <v>100151600.07911193</v>
      </c>
      <c r="AH246" s="14">
        <f>AG246*UT_SF1617</f>
        <v>93772261.005896568</v>
      </c>
      <c r="AI246" s="14">
        <f t="shared" si="403"/>
        <v>40145910.798103631</v>
      </c>
      <c r="AJ246" s="14">
        <f>AH246-X246-R246</f>
        <v>15807866.050452564</v>
      </c>
      <c r="AK246" s="13">
        <f>AJ246</f>
        <v>15807866.050452564</v>
      </c>
      <c r="AL246" s="13"/>
      <c r="AM246" s="13"/>
      <c r="AN246" s="13"/>
      <c r="AO246" s="13"/>
    </row>
    <row r="247" spans="1:41" s="20" customFormat="1" x14ac:dyDescent="0.25">
      <c r="A247" s="17" t="s">
        <v>493</v>
      </c>
      <c r="B247" s="17" t="s">
        <v>494</v>
      </c>
      <c r="C247" s="17" t="s">
        <v>490</v>
      </c>
      <c r="D247" s="17"/>
      <c r="E247" s="17" t="s">
        <v>1443</v>
      </c>
      <c r="G247" s="18"/>
      <c r="H247" s="18"/>
      <c r="I247" s="18"/>
      <c r="J247" s="18"/>
      <c r="K247" s="18">
        <f>ADJFIREFUND1516BL</f>
        <v>1679004.375276</v>
      </c>
      <c r="L247" s="18">
        <f>K247*SBRR_INC</f>
        <v>1692996.0784032999</v>
      </c>
      <c r="M247" s="18"/>
      <c r="N247" s="18"/>
      <c r="O247" s="18"/>
      <c r="P247" s="18"/>
      <c r="Q247" s="19">
        <f t="shared" si="404"/>
        <v>1679004.375276</v>
      </c>
      <c r="R247" s="19">
        <f t="shared" si="405"/>
        <v>1692996.0784032999</v>
      </c>
      <c r="S247" s="18"/>
      <c r="T247" s="40">
        <f>VLOOKUP(A247,[1]Sheet1!$A$6:$C$740,3,FALSE)</f>
        <v>3457334.7823890001</v>
      </c>
      <c r="U247" s="40"/>
      <c r="V247" s="18"/>
      <c r="W247" s="18"/>
      <c r="X247" s="19">
        <f>T247/T244*W244</f>
        <v>4012406.5386801693</v>
      </c>
      <c r="Z247" s="18"/>
      <c r="AA247" s="18"/>
      <c r="AB247" s="18">
        <f>ADJFIREFUND1516RSG</f>
        <v>1770640.1023520001</v>
      </c>
      <c r="AC247" s="18"/>
      <c r="AD247" s="18"/>
      <c r="AE247" s="19">
        <f t="shared" si="401"/>
        <v>1770640.1023520001</v>
      </c>
      <c r="AF247" s="19">
        <f t="shared" si="402"/>
        <v>3449644.4776280001</v>
      </c>
      <c r="AG247" s="19">
        <f>AB247+K247+X247</f>
        <v>7462051.0163081698</v>
      </c>
      <c r="AH247" s="19">
        <f>AG247*FR_SF1617</f>
        <v>7212844.7206371371</v>
      </c>
      <c r="AI247" s="19">
        <f t="shared" si="403"/>
        <v>3200438.1819569678</v>
      </c>
      <c r="AJ247" s="19">
        <f>AH247-X247-R247</f>
        <v>1507442.1035536679</v>
      </c>
      <c r="AK247" s="18"/>
      <c r="AL247" s="18"/>
      <c r="AM247" s="18">
        <f>AJ247</f>
        <v>1507442.1035536679</v>
      </c>
      <c r="AN247" s="18"/>
      <c r="AO247" s="18"/>
    </row>
    <row r="248" spans="1:41" x14ac:dyDescent="0.25">
      <c r="A248" s="1" t="s">
        <v>495</v>
      </c>
      <c r="B248" s="1" t="s">
        <v>496</v>
      </c>
      <c r="C248" s="1"/>
      <c r="D248" s="1" t="s">
        <v>499</v>
      </c>
      <c r="E248" s="1"/>
      <c r="G248" s="5">
        <f>ADJUTFUND1516BL</f>
        <v>17356226.358065996</v>
      </c>
      <c r="H248" s="5">
        <f>G248*SBRR_INC</f>
        <v>17500861.577716544</v>
      </c>
      <c r="I248" s="5">
        <f>ADJLTFUND1516BL</f>
        <v>4144089.7932890002</v>
      </c>
      <c r="J248" s="5">
        <f>I248*SBRR_INC</f>
        <v>4178623.8748997417</v>
      </c>
      <c r="Q248" s="6">
        <f t="shared" si="404"/>
        <v>21500316.151354998</v>
      </c>
      <c r="R248" s="6">
        <f t="shared" si="405"/>
        <v>21679485.452616286</v>
      </c>
      <c r="T248" s="4">
        <f>VLOOKUP(A248,[1]Sheet1!$A$6:$C$740,3,FALSE)</f>
        <v>38020462.79947</v>
      </c>
      <c r="U248" s="4"/>
      <c r="V248" s="5">
        <f>VLOOKUP(A248,[9]CTR1516_statsrel!$A$1:$D$387,4,FALSE)</f>
        <v>74455350</v>
      </c>
      <c r="W248" s="5">
        <f t="shared" ref="W248" si="475">V248</f>
        <v>74455350</v>
      </c>
      <c r="X248" s="6">
        <f t="shared" ref="X248:X311" si="476">X249+X250</f>
        <v>74455350.000001952</v>
      </c>
      <c r="Z248" s="5">
        <f>ADJUTFUND1516RSG</f>
        <v>18679480.435862206</v>
      </c>
      <c r="AA248" s="5">
        <f>ADJLTFUND1516RSG</f>
        <v>3691374.2709858147</v>
      </c>
      <c r="AE248" s="6">
        <f t="shared" si="401"/>
        <v>22370854.706849024</v>
      </c>
      <c r="AF248" s="6">
        <f t="shared" si="402"/>
        <v>43871170.858204022</v>
      </c>
      <c r="AG248" s="6">
        <f>SUM(AG249:AG250)</f>
        <v>118326520.85820498</v>
      </c>
      <c r="AH248" s="6">
        <f t="shared" ref="AH248:AH311" si="477">AH249+AH250</f>
        <v>110557459.529035</v>
      </c>
      <c r="AI248" s="6">
        <f t="shared" si="403"/>
        <v>36102109.52903305</v>
      </c>
      <c r="AJ248" s="6">
        <f t="shared" ref="AJ248:AJ311" si="478">SUM(AJ249:AJ250)</f>
        <v>14422624.07641677</v>
      </c>
      <c r="AK248" s="5">
        <f>AK250</f>
        <v>12494284.823756427</v>
      </c>
      <c r="AL248" s="5">
        <f>AL249</f>
        <v>1928339.252660343</v>
      </c>
    </row>
    <row r="249" spans="1:41" s="11" customFormat="1" x14ac:dyDescent="0.25">
      <c r="A249" s="8" t="s">
        <v>497</v>
      </c>
      <c r="B249" s="8" t="s">
        <v>498</v>
      </c>
      <c r="C249" s="8" t="s">
        <v>499</v>
      </c>
      <c r="D249" s="8"/>
      <c r="E249" s="8" t="s">
        <v>1440</v>
      </c>
      <c r="G249" s="9"/>
      <c r="H249" s="9"/>
      <c r="I249" s="9">
        <f>ADJLTFUND1516BL</f>
        <v>4144089.7932890002</v>
      </c>
      <c r="J249" s="9">
        <f>I249*SBRR_INC</f>
        <v>4178623.8748997417</v>
      </c>
      <c r="K249" s="9"/>
      <c r="L249" s="9"/>
      <c r="M249" s="9"/>
      <c r="N249" s="9"/>
      <c r="O249" s="9"/>
      <c r="P249" s="9"/>
      <c r="Q249" s="10">
        <f t="shared" si="404"/>
        <v>4144089.7932890002</v>
      </c>
      <c r="R249" s="10">
        <f t="shared" si="405"/>
        <v>4178623.8748997417</v>
      </c>
      <c r="S249" s="9"/>
      <c r="T249" s="37">
        <f>VLOOKUP(A249,[1]Sheet1!$A$6:$C$740,3,FALSE)</f>
        <v>7995758.5962990001</v>
      </c>
      <c r="U249" s="37"/>
      <c r="V249" s="9"/>
      <c r="W249" s="9"/>
      <c r="X249" s="10">
        <f t="shared" ref="X249:X312" si="479">T249/T248*W248</f>
        <v>15658068.339222046</v>
      </c>
      <c r="Z249" s="9"/>
      <c r="AA249" s="9">
        <f>ADJLTFUND1516RSG</f>
        <v>3691374.2709858147</v>
      </c>
      <c r="AB249" s="9"/>
      <c r="AC249" s="9"/>
      <c r="AD249" s="9"/>
      <c r="AE249" s="10">
        <f t="shared" si="401"/>
        <v>3691374.2709858147</v>
      </c>
      <c r="AF249" s="10">
        <f t="shared" si="402"/>
        <v>7835464.0642748149</v>
      </c>
      <c r="AG249" s="10">
        <f>AA249+I249+X249</f>
        <v>23493532.403496861</v>
      </c>
      <c r="AH249" s="10">
        <f>AG249*LT_SF1617</f>
        <v>21765031.46678213</v>
      </c>
      <c r="AI249" s="10">
        <f t="shared" si="403"/>
        <v>6106963.1275600847</v>
      </c>
      <c r="AJ249" s="10">
        <f>AH249-X249-R249</f>
        <v>1928339.252660343</v>
      </c>
      <c r="AK249" s="9"/>
      <c r="AL249" s="9">
        <f>AJ249</f>
        <v>1928339.252660343</v>
      </c>
      <c r="AM249" s="9"/>
      <c r="AN249" s="9"/>
      <c r="AO249" s="9"/>
    </row>
    <row r="250" spans="1:41" s="15" customFormat="1" x14ac:dyDescent="0.25">
      <c r="A250" s="12" t="s">
        <v>500</v>
      </c>
      <c r="B250" s="12" t="s">
        <v>501</v>
      </c>
      <c r="C250" s="12" t="s">
        <v>499</v>
      </c>
      <c r="D250" s="12"/>
      <c r="E250" s="12" t="s">
        <v>1441</v>
      </c>
      <c r="G250" s="13">
        <f>ADJUTFUND1516BL</f>
        <v>17356226.358065996</v>
      </c>
      <c r="H250" s="13">
        <f>G250*SBRR_INC</f>
        <v>17500861.577716544</v>
      </c>
      <c r="I250" s="13"/>
      <c r="J250" s="13"/>
      <c r="K250" s="13"/>
      <c r="L250" s="13"/>
      <c r="M250" s="13"/>
      <c r="N250" s="13"/>
      <c r="O250" s="13"/>
      <c r="P250" s="13"/>
      <c r="Q250" s="14">
        <f t="shared" si="404"/>
        <v>17356226.358065996</v>
      </c>
      <c r="R250" s="14">
        <f t="shared" si="405"/>
        <v>17500861.577716544</v>
      </c>
      <c r="S250" s="13"/>
      <c r="T250" s="38">
        <f>VLOOKUP(A250,[1]Sheet1!$A$6:$C$740,3,FALSE)</f>
        <v>30024704.203171998</v>
      </c>
      <c r="U250" s="38"/>
      <c r="V250" s="13"/>
      <c r="W250" s="13"/>
      <c r="X250" s="14">
        <f t="shared" ref="X250:X313" si="480">T250/T248*W248</f>
        <v>58797281.660779908</v>
      </c>
      <c r="Z250" s="13">
        <f>ADJUTFUND1516RSG</f>
        <v>18679480.435862206</v>
      </c>
      <c r="AA250" s="13"/>
      <c r="AB250" s="13"/>
      <c r="AC250" s="13"/>
      <c r="AD250" s="13"/>
      <c r="AE250" s="14">
        <f t="shared" si="401"/>
        <v>18679480.435862206</v>
      </c>
      <c r="AF250" s="14">
        <f t="shared" si="402"/>
        <v>36035706.793928206</v>
      </c>
      <c r="AG250" s="14">
        <f>Z250+G250+X250</f>
        <v>94832988.454708114</v>
      </c>
      <c r="AH250" s="14">
        <f>AG250*UT_SF1617</f>
        <v>88792428.062252879</v>
      </c>
      <c r="AI250" s="14">
        <f t="shared" si="403"/>
        <v>29995146.401472971</v>
      </c>
      <c r="AJ250" s="14">
        <f>AH250-X250-R250</f>
        <v>12494284.823756427</v>
      </c>
      <c r="AK250" s="13">
        <f>AJ250</f>
        <v>12494284.823756427</v>
      </c>
      <c r="AL250" s="13"/>
      <c r="AM250" s="13"/>
      <c r="AN250" s="13"/>
      <c r="AO250" s="13"/>
    </row>
    <row r="251" spans="1:41" x14ac:dyDescent="0.25">
      <c r="A251" s="1" t="s">
        <v>502</v>
      </c>
      <c r="B251" s="1" t="s">
        <v>503</v>
      </c>
      <c r="C251" s="1"/>
      <c r="D251" s="1" t="s">
        <v>499</v>
      </c>
      <c r="E251" s="1"/>
      <c r="G251" s="5">
        <f>ADJUTFUND1516BL</f>
        <v>76107704.517465994</v>
      </c>
      <c r="H251" s="5">
        <f>G251*SBRR_INC</f>
        <v>76741935.388444871</v>
      </c>
      <c r="I251" s="5">
        <f>ADJLTFUND1516BL</f>
        <v>16468279.328321999</v>
      </c>
      <c r="J251" s="5">
        <f>I251*SBRR_INC</f>
        <v>16605514.989391349</v>
      </c>
      <c r="Q251" s="6">
        <f t="shared" si="404"/>
        <v>92575983.845787987</v>
      </c>
      <c r="R251" s="6">
        <f t="shared" si="405"/>
        <v>93347450.377836227</v>
      </c>
      <c r="T251" s="4">
        <f>VLOOKUP(A251,[1]Sheet1!$A$6:$C$740,3,FALSE)</f>
        <v>164056014.539794</v>
      </c>
      <c r="U251" s="4"/>
      <c r="V251" s="5">
        <f>VLOOKUP(A251,[9]CTR1516_statsrel!$A$1:$D$387,4,FALSE)</f>
        <v>169026228</v>
      </c>
      <c r="W251" s="5">
        <f t="shared" ref="W251" si="481">V251</f>
        <v>169026228</v>
      </c>
      <c r="X251" s="6">
        <f t="shared" si="476"/>
        <v>169026227.99999896</v>
      </c>
      <c r="Z251" s="5">
        <f>ADJUTFUND1516RSG</f>
        <v>71259497.973997012</v>
      </c>
      <c r="AA251" s="5">
        <f>ADJLTFUND1516RSG</f>
        <v>12490223.073187003</v>
      </c>
      <c r="AE251" s="6">
        <f t="shared" si="401"/>
        <v>83749721.04718402</v>
      </c>
      <c r="AF251" s="6">
        <f t="shared" si="402"/>
        <v>176325704.89297202</v>
      </c>
      <c r="AG251" s="6">
        <f t="shared" ref="AG251" si="482">SUM(AG252:AG253)</f>
        <v>345351932.89297098</v>
      </c>
      <c r="AH251" s="6">
        <f t="shared" si="477"/>
        <v>322741224.33945966</v>
      </c>
      <c r="AI251" s="6">
        <f t="shared" si="403"/>
        <v>153714996.3394607</v>
      </c>
      <c r="AJ251" s="6">
        <f t="shared" si="478"/>
        <v>60367545.961624473</v>
      </c>
      <c r="AK251" s="5">
        <f t="shared" ref="AK251" si="483">AK253</f>
        <v>52580091.778509825</v>
      </c>
      <c r="AL251" s="5">
        <f t="shared" ref="AL251" si="484">AL252</f>
        <v>7787454.1831146479</v>
      </c>
    </row>
    <row r="252" spans="1:41" s="11" customFormat="1" x14ac:dyDescent="0.25">
      <c r="A252" s="8" t="s">
        <v>504</v>
      </c>
      <c r="B252" s="8" t="s">
        <v>505</v>
      </c>
      <c r="C252" s="8" t="s">
        <v>499</v>
      </c>
      <c r="D252" s="8"/>
      <c r="E252" s="8" t="s">
        <v>1440</v>
      </c>
      <c r="G252" s="9"/>
      <c r="H252" s="9"/>
      <c r="I252" s="9">
        <f>ADJLTFUND1516BL</f>
        <v>16468279.328321999</v>
      </c>
      <c r="J252" s="9">
        <f>I252*SBRR_INC</f>
        <v>16605514.989391349</v>
      </c>
      <c r="K252" s="9"/>
      <c r="L252" s="9"/>
      <c r="M252" s="9"/>
      <c r="N252" s="9"/>
      <c r="O252" s="9"/>
      <c r="P252" s="9"/>
      <c r="Q252" s="10">
        <f t="shared" si="404"/>
        <v>16468279.328321999</v>
      </c>
      <c r="R252" s="10">
        <f t="shared" si="405"/>
        <v>16605514.989391349</v>
      </c>
      <c r="S252" s="9"/>
      <c r="T252" s="37">
        <f>VLOOKUP(A252,[1]Sheet1!$A$6:$C$740,3,FALSE)</f>
        <v>32122384.40357</v>
      </c>
      <c r="U252" s="37"/>
      <c r="V252" s="9"/>
      <c r="W252" s="9"/>
      <c r="X252" s="10">
        <f t="shared" si="479"/>
        <v>33095558.765902251</v>
      </c>
      <c r="Z252" s="9"/>
      <c r="AA252" s="9">
        <f>ADJLTFUND1516RSG</f>
        <v>12490223.073187003</v>
      </c>
      <c r="AB252" s="9"/>
      <c r="AC252" s="9"/>
      <c r="AD252" s="9"/>
      <c r="AE252" s="10">
        <f t="shared" si="401"/>
        <v>12490223.073187003</v>
      </c>
      <c r="AF252" s="10">
        <f t="shared" si="402"/>
        <v>28958502.401509002</v>
      </c>
      <c r="AG252" s="10">
        <f>AA252+I252+X252</f>
        <v>62054061.167411253</v>
      </c>
      <c r="AH252" s="10">
        <f>AG252*LT_SF1617</f>
        <v>57488527.938408248</v>
      </c>
      <c r="AI252" s="10">
        <f t="shared" si="403"/>
        <v>24392969.172505997</v>
      </c>
      <c r="AJ252" s="10">
        <f>AH252-X252-R252</f>
        <v>7787454.1831146479</v>
      </c>
      <c r="AK252" s="9"/>
      <c r="AL252" s="9">
        <f>AJ252</f>
        <v>7787454.1831146479</v>
      </c>
      <c r="AM252" s="9"/>
      <c r="AN252" s="9"/>
      <c r="AO252" s="9"/>
    </row>
    <row r="253" spans="1:41" s="15" customFormat="1" x14ac:dyDescent="0.25">
      <c r="A253" s="12" t="s">
        <v>506</v>
      </c>
      <c r="B253" s="12" t="s">
        <v>507</v>
      </c>
      <c r="C253" s="12" t="s">
        <v>499</v>
      </c>
      <c r="D253" s="12"/>
      <c r="E253" s="12" t="s">
        <v>1441</v>
      </c>
      <c r="G253" s="13">
        <f>ADJUTFUND1516BL</f>
        <v>76107704.517465994</v>
      </c>
      <c r="H253" s="13">
        <f>G253*SBRR_INC</f>
        <v>76741935.388444871</v>
      </c>
      <c r="I253" s="13"/>
      <c r="J253" s="13"/>
      <c r="K253" s="13"/>
      <c r="L253" s="13"/>
      <c r="M253" s="13"/>
      <c r="N253" s="13"/>
      <c r="O253" s="13"/>
      <c r="P253" s="13"/>
      <c r="Q253" s="14">
        <f t="shared" si="404"/>
        <v>76107704.517465994</v>
      </c>
      <c r="R253" s="14">
        <f t="shared" si="405"/>
        <v>76741935.388444871</v>
      </c>
      <c r="S253" s="13"/>
      <c r="T253" s="38">
        <f>VLOOKUP(A253,[1]Sheet1!$A$6:$C$740,3,FALSE)</f>
        <v>131933630.136223</v>
      </c>
      <c r="U253" s="38"/>
      <c r="V253" s="13"/>
      <c r="W253" s="13"/>
      <c r="X253" s="14">
        <f t="shared" si="480"/>
        <v>135930669.23409671</v>
      </c>
      <c r="Z253" s="13">
        <f>ADJUTFUND1516RSG</f>
        <v>71259497.973997012</v>
      </c>
      <c r="AA253" s="13"/>
      <c r="AB253" s="13"/>
      <c r="AC253" s="13"/>
      <c r="AD253" s="13"/>
      <c r="AE253" s="14">
        <f t="shared" si="401"/>
        <v>71259497.973997012</v>
      </c>
      <c r="AF253" s="14">
        <f t="shared" si="402"/>
        <v>147367202.49146301</v>
      </c>
      <c r="AG253" s="14">
        <f>Z253+G253+X253</f>
        <v>283297871.72555971</v>
      </c>
      <c r="AH253" s="14">
        <f>AG253*UT_SF1617</f>
        <v>265252696.4010514</v>
      </c>
      <c r="AI253" s="14">
        <f t="shared" si="403"/>
        <v>129322027.1669547</v>
      </c>
      <c r="AJ253" s="14">
        <f>AH253-X253-R253</f>
        <v>52580091.778509825</v>
      </c>
      <c r="AK253" s="13">
        <f>AJ253</f>
        <v>52580091.778509825</v>
      </c>
      <c r="AL253" s="13"/>
      <c r="AM253" s="13"/>
      <c r="AN253" s="13"/>
      <c r="AO253" s="13"/>
    </row>
    <row r="254" spans="1:41" x14ac:dyDescent="0.25">
      <c r="A254" s="1" t="s">
        <v>508</v>
      </c>
      <c r="B254" s="1" t="s">
        <v>509</v>
      </c>
      <c r="C254" s="1"/>
      <c r="D254" s="1" t="s">
        <v>499</v>
      </c>
      <c r="E254" s="1"/>
      <c r="G254" s="5">
        <f>ADJUTFUND1516BL</f>
        <v>28475668.741568998</v>
      </c>
      <c r="H254" s="5">
        <f>G254*SBRR_INC</f>
        <v>28712965.981082071</v>
      </c>
      <c r="I254" s="5">
        <f>ADJLTFUND1516BL</f>
        <v>5710794.7938489998</v>
      </c>
      <c r="J254" s="5">
        <f>I254*SBRR_INC</f>
        <v>5758384.7504644077</v>
      </c>
      <c r="Q254" s="6">
        <f t="shared" si="404"/>
        <v>34186463.535417996</v>
      </c>
      <c r="R254" s="6">
        <f t="shared" si="405"/>
        <v>34471350.731546476</v>
      </c>
      <c r="T254" s="4">
        <f>VLOOKUP(A254,[1]Sheet1!$A$6:$C$740,3,FALSE)</f>
        <v>51871519.435450003</v>
      </c>
      <c r="U254" s="4"/>
      <c r="V254" s="5">
        <f>VLOOKUP(A254,[9]CTR1516_statsrel!$A$1:$D$387,4,FALSE)</f>
        <v>109222718</v>
      </c>
      <c r="W254" s="5">
        <f t="shared" ref="W254" si="485">V254</f>
        <v>109222718</v>
      </c>
      <c r="X254" s="6">
        <f t="shared" si="476"/>
        <v>109222718.0000021</v>
      </c>
      <c r="Z254" s="5">
        <f>ADJUTFUND1516RSG</f>
        <v>32332769.133588936</v>
      </c>
      <c r="AA254" s="5">
        <f>ADJLTFUND1516RSG</f>
        <v>5089803.6042370815</v>
      </c>
      <c r="AE254" s="6">
        <f t="shared" si="401"/>
        <v>37422572.73782602</v>
      </c>
      <c r="AF254" s="6">
        <f t="shared" si="402"/>
        <v>71609036.27324301</v>
      </c>
      <c r="AG254" s="6">
        <f t="shared" ref="AG254" si="486">SUM(AG255:AG256)</f>
        <v>180831754.27324614</v>
      </c>
      <c r="AH254" s="6">
        <f t="shared" si="477"/>
        <v>168978028.52998635</v>
      </c>
      <c r="AI254" s="6">
        <f t="shared" si="403"/>
        <v>59755310.529984251</v>
      </c>
      <c r="AJ254" s="6">
        <f t="shared" si="478"/>
        <v>25283959.798437767</v>
      </c>
      <c r="AK254" s="5">
        <f t="shared" ref="AK254" si="487">AK256</f>
        <v>22739599.38778187</v>
      </c>
      <c r="AL254" s="5">
        <f t="shared" ref="AL254" si="488">AL255</f>
        <v>2544360.410655899</v>
      </c>
    </row>
    <row r="255" spans="1:41" s="11" customFormat="1" x14ac:dyDescent="0.25">
      <c r="A255" s="8" t="s">
        <v>510</v>
      </c>
      <c r="B255" s="8" t="s">
        <v>511</v>
      </c>
      <c r="C255" s="8" t="s">
        <v>499</v>
      </c>
      <c r="D255" s="8"/>
      <c r="E255" s="8" t="s">
        <v>1440</v>
      </c>
      <c r="G255" s="9"/>
      <c r="H255" s="9"/>
      <c r="I255" s="9">
        <f>ADJLTFUND1516BL</f>
        <v>5710794.7938489998</v>
      </c>
      <c r="J255" s="9">
        <f>I255*SBRR_INC</f>
        <v>5758384.7504644077</v>
      </c>
      <c r="K255" s="9"/>
      <c r="L255" s="9"/>
      <c r="M255" s="9"/>
      <c r="N255" s="9"/>
      <c r="O255" s="9"/>
      <c r="P255" s="9"/>
      <c r="Q255" s="10">
        <f t="shared" si="404"/>
        <v>5710794.7938489998</v>
      </c>
      <c r="R255" s="10">
        <f t="shared" si="405"/>
        <v>5758384.7504644077</v>
      </c>
      <c r="S255" s="9"/>
      <c r="T255" s="37">
        <f>VLOOKUP(A255,[1]Sheet1!$A$6:$C$740,3,FALSE)</f>
        <v>10994217.498351</v>
      </c>
      <c r="U255" s="37"/>
      <c r="V255" s="9"/>
      <c r="W255" s="9"/>
      <c r="X255" s="10">
        <f t="shared" si="479"/>
        <v>23149858.159589484</v>
      </c>
      <c r="Z255" s="9"/>
      <c r="AA255" s="9">
        <f>ADJLTFUND1516RSG</f>
        <v>5089803.6042370815</v>
      </c>
      <c r="AB255" s="9"/>
      <c r="AC255" s="9"/>
      <c r="AD255" s="9"/>
      <c r="AE255" s="10">
        <f t="shared" si="401"/>
        <v>5089803.6042370815</v>
      </c>
      <c r="AF255" s="10">
        <f t="shared" si="402"/>
        <v>10800598.398086082</v>
      </c>
      <c r="AG255" s="10">
        <f>AA255+I255+X255</f>
        <v>33950456.55767557</v>
      </c>
      <c r="AH255" s="10">
        <f>AG255*LT_SF1617</f>
        <v>31452603.320709791</v>
      </c>
      <c r="AI255" s="10">
        <f t="shared" si="403"/>
        <v>8302745.1611203067</v>
      </c>
      <c r="AJ255" s="10">
        <f>AH255-X255-R255</f>
        <v>2544360.410655899</v>
      </c>
      <c r="AK255" s="9"/>
      <c r="AL255" s="9">
        <f>AJ255</f>
        <v>2544360.410655899</v>
      </c>
      <c r="AM255" s="9"/>
      <c r="AN255" s="9"/>
      <c r="AO255" s="9"/>
    </row>
    <row r="256" spans="1:41" s="15" customFormat="1" x14ac:dyDescent="0.25">
      <c r="A256" s="12" t="s">
        <v>512</v>
      </c>
      <c r="B256" s="12" t="s">
        <v>513</v>
      </c>
      <c r="C256" s="12" t="s">
        <v>499</v>
      </c>
      <c r="D256" s="12"/>
      <c r="E256" s="12" t="s">
        <v>1441</v>
      </c>
      <c r="G256" s="13">
        <f>ADJUTFUND1516BL</f>
        <v>28475668.741568998</v>
      </c>
      <c r="H256" s="13">
        <f>G256*SBRR_INC</f>
        <v>28712965.981082071</v>
      </c>
      <c r="I256" s="13"/>
      <c r="J256" s="13"/>
      <c r="K256" s="13"/>
      <c r="L256" s="13"/>
      <c r="M256" s="13"/>
      <c r="N256" s="13"/>
      <c r="O256" s="13"/>
      <c r="P256" s="13"/>
      <c r="Q256" s="14">
        <f t="shared" si="404"/>
        <v>28475668.741568998</v>
      </c>
      <c r="R256" s="14">
        <f t="shared" si="405"/>
        <v>28712965.981082071</v>
      </c>
      <c r="S256" s="13"/>
      <c r="T256" s="38">
        <f>VLOOKUP(A256,[1]Sheet1!$A$6:$C$740,3,FALSE)</f>
        <v>40877301.937100001</v>
      </c>
      <c r="U256" s="38"/>
      <c r="V256" s="13"/>
      <c r="W256" s="13"/>
      <c r="X256" s="14">
        <f t="shared" si="480"/>
        <v>86072859.840412617</v>
      </c>
      <c r="Z256" s="13">
        <f>ADJUTFUND1516RSG</f>
        <v>32332769.133588936</v>
      </c>
      <c r="AA256" s="13"/>
      <c r="AB256" s="13"/>
      <c r="AC256" s="13"/>
      <c r="AD256" s="13"/>
      <c r="AE256" s="14">
        <f t="shared" si="401"/>
        <v>32332769.133588944</v>
      </c>
      <c r="AF256" s="14">
        <f t="shared" si="402"/>
        <v>60808437.875157945</v>
      </c>
      <c r="AG256" s="14">
        <f>Z256+G256+X256</f>
        <v>146881297.71557057</v>
      </c>
      <c r="AH256" s="14">
        <f>AG256*UT_SF1617</f>
        <v>137525425.20927656</v>
      </c>
      <c r="AI256" s="14">
        <f t="shared" si="403"/>
        <v>51452565.36886394</v>
      </c>
      <c r="AJ256" s="14">
        <f>AH256-X256-R256</f>
        <v>22739599.38778187</v>
      </c>
      <c r="AK256" s="13">
        <f>AJ256</f>
        <v>22739599.38778187</v>
      </c>
      <c r="AL256" s="13"/>
      <c r="AM256" s="13"/>
      <c r="AN256" s="13"/>
      <c r="AO256" s="13"/>
    </row>
    <row r="257" spans="1:41" x14ac:dyDescent="0.25">
      <c r="A257" s="1" t="s">
        <v>514</v>
      </c>
      <c r="B257" s="1" t="s">
        <v>515</v>
      </c>
      <c r="C257" s="1"/>
      <c r="D257" s="1" t="s">
        <v>499</v>
      </c>
      <c r="E257" s="1"/>
      <c r="G257" s="5">
        <f>ADJUTFUND1516BL</f>
        <v>24311751.017423</v>
      </c>
      <c r="H257" s="5">
        <f>G257*SBRR_INC</f>
        <v>24514348.94256819</v>
      </c>
      <c r="I257" s="5">
        <f>ADJLTFUND1516BL</f>
        <v>4535169.7717080005</v>
      </c>
      <c r="J257" s="5">
        <f>I257*SBRR_INC</f>
        <v>4572962.8531389004</v>
      </c>
      <c r="Q257" s="6">
        <f t="shared" si="404"/>
        <v>28846920.789131001</v>
      </c>
      <c r="R257" s="6">
        <f t="shared" si="405"/>
        <v>29087311.795707092</v>
      </c>
      <c r="T257" s="4">
        <f>VLOOKUP(A257,[1]Sheet1!$A$6:$C$740,3,FALSE)</f>
        <v>50233048.153348997</v>
      </c>
      <c r="U257" s="4"/>
      <c r="V257" s="5">
        <f>VLOOKUP(A257,[9]CTR1516_statsrel!$A$1:$D$387,4,FALSE)</f>
        <v>86194434</v>
      </c>
      <c r="W257" s="5">
        <f t="shared" ref="W257" si="489">V257</f>
        <v>86194434</v>
      </c>
      <c r="X257" s="6">
        <f t="shared" si="476"/>
        <v>86194434.000000015</v>
      </c>
      <c r="Z257" s="5">
        <f>ADJUTFUND1516RSG</f>
        <v>25075178.099158943</v>
      </c>
      <c r="AA257" s="5">
        <f>ADJLTFUND1516RSG</f>
        <v>3759220.7702930542</v>
      </c>
      <c r="AE257" s="6">
        <f t="shared" si="401"/>
        <v>28834398.869452</v>
      </c>
      <c r="AF257" s="6">
        <f t="shared" si="402"/>
        <v>57681319.658583</v>
      </c>
      <c r="AG257" s="6">
        <f t="shared" ref="AG257" si="490">SUM(AG258:AG259)</f>
        <v>143875753.65858302</v>
      </c>
      <c r="AH257" s="6">
        <f t="shared" si="477"/>
        <v>134480791.90922207</v>
      </c>
      <c r="AI257" s="6">
        <f t="shared" si="403"/>
        <v>48286357.909222052</v>
      </c>
      <c r="AJ257" s="6">
        <f t="shared" si="478"/>
        <v>19199046.11351496</v>
      </c>
      <c r="AK257" s="5">
        <f t="shared" ref="AK257" si="491">AK259</f>
        <v>17194911.073214568</v>
      </c>
      <c r="AL257" s="5">
        <f t="shared" ref="AL257" si="492">AL258</f>
        <v>2004135.0403003925</v>
      </c>
    </row>
    <row r="258" spans="1:41" s="11" customFormat="1" x14ac:dyDescent="0.25">
      <c r="A258" s="8" t="s">
        <v>516</v>
      </c>
      <c r="B258" s="8" t="s">
        <v>517</v>
      </c>
      <c r="C258" s="8" t="s">
        <v>499</v>
      </c>
      <c r="D258" s="8"/>
      <c r="E258" s="8" t="s">
        <v>1440</v>
      </c>
      <c r="G258" s="9"/>
      <c r="H258" s="9"/>
      <c r="I258" s="9">
        <f>ADJLTFUND1516BL</f>
        <v>4535169.7717080005</v>
      </c>
      <c r="J258" s="9">
        <f>I258*SBRR_INC</f>
        <v>4572962.8531389004</v>
      </c>
      <c r="K258" s="9"/>
      <c r="L258" s="9"/>
      <c r="M258" s="9"/>
      <c r="N258" s="9"/>
      <c r="O258" s="9"/>
      <c r="P258" s="9"/>
      <c r="Q258" s="10">
        <f t="shared" si="404"/>
        <v>4535169.7717080005</v>
      </c>
      <c r="R258" s="10">
        <f t="shared" si="405"/>
        <v>4572962.8531389004</v>
      </c>
      <c r="S258" s="9"/>
      <c r="T258" s="37">
        <f>VLOOKUP(A258,[1]Sheet1!$A$6:$C$740,3,FALSE)</f>
        <v>8769088.8638289999</v>
      </c>
      <c r="U258" s="37"/>
      <c r="V258" s="9"/>
      <c r="W258" s="9"/>
      <c r="X258" s="10">
        <f t="shared" si="479"/>
        <v>15046800.445117962</v>
      </c>
      <c r="Z258" s="9"/>
      <c r="AA258" s="9">
        <f>ADJLTFUND1516RSG</f>
        <v>3759220.7702930542</v>
      </c>
      <c r="AB258" s="9"/>
      <c r="AC258" s="9"/>
      <c r="AD258" s="9"/>
      <c r="AE258" s="10">
        <f t="shared" si="401"/>
        <v>3759220.7702930542</v>
      </c>
      <c r="AF258" s="10">
        <f t="shared" si="402"/>
        <v>8294390.5420010546</v>
      </c>
      <c r="AG258" s="10">
        <f>AA258+I258+X258</f>
        <v>23341190.987119015</v>
      </c>
      <c r="AH258" s="10">
        <f>AG258*LT_SF1617</f>
        <v>21623898.338557255</v>
      </c>
      <c r="AI258" s="10">
        <f t="shared" si="403"/>
        <v>6577097.8934392929</v>
      </c>
      <c r="AJ258" s="10">
        <f>AH258-X258-R258</f>
        <v>2004135.0403003925</v>
      </c>
      <c r="AK258" s="9"/>
      <c r="AL258" s="9">
        <f>AJ258</f>
        <v>2004135.0403003925</v>
      </c>
      <c r="AM258" s="9"/>
      <c r="AN258" s="9"/>
      <c r="AO258" s="9"/>
    </row>
    <row r="259" spans="1:41" s="15" customFormat="1" x14ac:dyDescent="0.25">
      <c r="A259" s="12" t="s">
        <v>518</v>
      </c>
      <c r="B259" s="12" t="s">
        <v>519</v>
      </c>
      <c r="C259" s="12" t="s">
        <v>499</v>
      </c>
      <c r="D259" s="12"/>
      <c r="E259" s="12" t="s">
        <v>1441</v>
      </c>
      <c r="G259" s="13">
        <f>ADJUTFUND1516BL</f>
        <v>24311751.017423</v>
      </c>
      <c r="H259" s="13">
        <f>G259*SBRR_INC</f>
        <v>24514348.94256819</v>
      </c>
      <c r="I259" s="13"/>
      <c r="J259" s="13"/>
      <c r="K259" s="13"/>
      <c r="L259" s="13"/>
      <c r="M259" s="13"/>
      <c r="N259" s="13"/>
      <c r="O259" s="13"/>
      <c r="P259" s="13"/>
      <c r="Q259" s="14">
        <f t="shared" si="404"/>
        <v>24311751.017423</v>
      </c>
      <c r="R259" s="14">
        <f t="shared" si="405"/>
        <v>24514348.94256819</v>
      </c>
      <c r="S259" s="13"/>
      <c r="T259" s="38">
        <f>VLOOKUP(A259,[1]Sheet1!$A$6:$C$740,3,FALSE)</f>
        <v>41463959.289520003</v>
      </c>
      <c r="U259" s="38"/>
      <c r="V259" s="13"/>
      <c r="W259" s="13"/>
      <c r="X259" s="14">
        <f t="shared" si="480"/>
        <v>71147633.55488205</v>
      </c>
      <c r="Z259" s="13">
        <f>ADJUTFUND1516RSG</f>
        <v>25075178.099158943</v>
      </c>
      <c r="AA259" s="13"/>
      <c r="AB259" s="13"/>
      <c r="AC259" s="13"/>
      <c r="AD259" s="13"/>
      <c r="AE259" s="14">
        <f t="shared" ref="AE259:AE322" si="493">ADJ1516RSG</f>
        <v>25075178.099158943</v>
      </c>
      <c r="AF259" s="14">
        <f t="shared" ref="AF259:AF322" si="494">ADJSFAPY</f>
        <v>49386929.116581947</v>
      </c>
      <c r="AG259" s="14">
        <f>Z259+G259+X259</f>
        <v>120534562.671464</v>
      </c>
      <c r="AH259" s="14">
        <f>AG259*UT_SF1617</f>
        <v>112856893.57066481</v>
      </c>
      <c r="AI259" s="14">
        <f t="shared" ref="AI259:AI322" si="495">AH259-X259</f>
        <v>41709260.015782759</v>
      </c>
      <c r="AJ259" s="14">
        <f>AH259-X259-R259</f>
        <v>17194911.073214568</v>
      </c>
      <c r="AK259" s="13">
        <f>AJ259</f>
        <v>17194911.073214568</v>
      </c>
      <c r="AL259" s="13"/>
      <c r="AM259" s="13"/>
      <c r="AN259" s="13"/>
      <c r="AO259" s="13"/>
    </row>
    <row r="260" spans="1:41" x14ac:dyDescent="0.25">
      <c r="A260" s="1" t="s">
        <v>520</v>
      </c>
      <c r="B260" s="1" t="s">
        <v>521</v>
      </c>
      <c r="C260" s="1"/>
      <c r="D260" s="1" t="s">
        <v>499</v>
      </c>
      <c r="E260" s="1"/>
      <c r="G260" s="5">
        <f>ADJUTFUND1516BL</f>
        <v>21772841.244031999</v>
      </c>
      <c r="H260" s="5">
        <f>G260*SBRR_INC</f>
        <v>21954281.587732267</v>
      </c>
      <c r="I260" s="5">
        <f>ADJLTFUND1516BL</f>
        <v>4086102.9027189999</v>
      </c>
      <c r="J260" s="5">
        <f>I260*SBRR_INC</f>
        <v>4120153.760241658</v>
      </c>
      <c r="Q260" s="6">
        <f t="shared" ref="Q260:Q323" si="496">G260+I260+K260+M260+O260</f>
        <v>25858944.146750998</v>
      </c>
      <c r="R260" s="6">
        <f t="shared" ref="R260:R323" si="497">H260+J260+L260+N260+P260</f>
        <v>26074435.347973924</v>
      </c>
      <c r="T260" s="4">
        <f>VLOOKUP(A260,[1]Sheet1!$A$6:$C$740,3,FALSE)</f>
        <v>46832399.952156998</v>
      </c>
      <c r="U260" s="4"/>
      <c r="V260" s="5">
        <f>VLOOKUP(A260,[9]CTR1516_statsrel!$A$1:$D$387,4,FALSE)</f>
        <v>31635308</v>
      </c>
      <c r="W260" s="5">
        <f t="shared" ref="W260" si="498">V260</f>
        <v>31635308</v>
      </c>
      <c r="X260" s="6">
        <f t="shared" si="476"/>
        <v>31635308.000000674</v>
      </c>
      <c r="Z260" s="5">
        <f>ADJUTFUND1516RSG</f>
        <v>20479405.415374313</v>
      </c>
      <c r="AA260" s="5">
        <f>ADJLTFUND1516RSG</f>
        <v>3240700.7205066956</v>
      </c>
      <c r="AE260" s="6">
        <f t="shared" si="493"/>
        <v>23720106.135881007</v>
      </c>
      <c r="AF260" s="6">
        <f t="shared" si="494"/>
        <v>49579050.282633007</v>
      </c>
      <c r="AG260" s="6">
        <f t="shared" ref="AG260" si="499">SUM(AG261:AG262)</f>
        <v>81214358.282632679</v>
      </c>
      <c r="AH260" s="6">
        <f t="shared" si="477"/>
        <v>75915926.884585679</v>
      </c>
      <c r="AI260" s="6">
        <f t="shared" si="495"/>
        <v>44280618.884585008</v>
      </c>
      <c r="AJ260" s="6">
        <f t="shared" si="478"/>
        <v>18206183.536611091</v>
      </c>
      <c r="AK260" s="5">
        <f t="shared" ref="AK260" si="500">AK262</f>
        <v>15933179.572970081</v>
      </c>
      <c r="AL260" s="5">
        <f t="shared" ref="AL260" si="501">AL261</f>
        <v>2273003.9636410088</v>
      </c>
    </row>
    <row r="261" spans="1:41" s="11" customFormat="1" x14ac:dyDescent="0.25">
      <c r="A261" s="8" t="s">
        <v>522</v>
      </c>
      <c r="B261" s="8" t="s">
        <v>523</v>
      </c>
      <c r="C261" s="8" t="s">
        <v>499</v>
      </c>
      <c r="D261" s="8"/>
      <c r="E261" s="8" t="s">
        <v>1440</v>
      </c>
      <c r="G261" s="9"/>
      <c r="H261" s="9"/>
      <c r="I261" s="9">
        <f>ADJLTFUND1516BL</f>
        <v>4086102.9027189999</v>
      </c>
      <c r="J261" s="9">
        <f>I261*SBRR_INC</f>
        <v>4120153.760241658</v>
      </c>
      <c r="K261" s="9"/>
      <c r="L261" s="9"/>
      <c r="M261" s="9"/>
      <c r="N261" s="9"/>
      <c r="O261" s="9"/>
      <c r="P261" s="9"/>
      <c r="Q261" s="10">
        <f t="shared" si="496"/>
        <v>4086102.9027189999</v>
      </c>
      <c r="R261" s="10">
        <f t="shared" si="497"/>
        <v>4120153.760241658</v>
      </c>
      <c r="S261" s="9"/>
      <c r="T261" s="37">
        <f>VLOOKUP(A261,[1]Sheet1!$A$6:$C$740,3,FALSE)</f>
        <v>7939558.0233939998</v>
      </c>
      <c r="U261" s="37"/>
      <c r="V261" s="9"/>
      <c r="W261" s="9"/>
      <c r="X261" s="10">
        <f t="shared" si="479"/>
        <v>5363175.1460640663</v>
      </c>
      <c r="Z261" s="9"/>
      <c r="AA261" s="9">
        <f>ADJLTFUND1516RSG</f>
        <v>3240700.7205066956</v>
      </c>
      <c r="AB261" s="9"/>
      <c r="AC261" s="9"/>
      <c r="AD261" s="9"/>
      <c r="AE261" s="10">
        <f t="shared" si="493"/>
        <v>3240700.7205066956</v>
      </c>
      <c r="AF261" s="10">
        <f t="shared" si="494"/>
        <v>7326803.6232256955</v>
      </c>
      <c r="AG261" s="10">
        <f>AA261+I261+X261</f>
        <v>12689978.769289762</v>
      </c>
      <c r="AH261" s="10">
        <f>AG261*LT_SF1617</f>
        <v>11756332.869946733</v>
      </c>
      <c r="AI261" s="10">
        <f t="shared" si="495"/>
        <v>6393157.7238826668</v>
      </c>
      <c r="AJ261" s="10">
        <f>AH261-X261-R261</f>
        <v>2273003.9636410088</v>
      </c>
      <c r="AK261" s="9"/>
      <c r="AL261" s="9">
        <f>AJ261</f>
        <v>2273003.9636410088</v>
      </c>
      <c r="AM261" s="9"/>
      <c r="AN261" s="9"/>
      <c r="AO261" s="9"/>
    </row>
    <row r="262" spans="1:41" s="15" customFormat="1" x14ac:dyDescent="0.25">
      <c r="A262" s="12" t="s">
        <v>524</v>
      </c>
      <c r="B262" s="12" t="s">
        <v>525</v>
      </c>
      <c r="C262" s="12" t="s">
        <v>499</v>
      </c>
      <c r="D262" s="12"/>
      <c r="E262" s="12" t="s">
        <v>1441</v>
      </c>
      <c r="G262" s="13">
        <f>ADJUTFUND1516BL</f>
        <v>21772841.244031999</v>
      </c>
      <c r="H262" s="13">
        <f>G262*SBRR_INC</f>
        <v>21954281.587732267</v>
      </c>
      <c r="I262" s="13"/>
      <c r="J262" s="13"/>
      <c r="K262" s="13"/>
      <c r="L262" s="13"/>
      <c r="M262" s="13"/>
      <c r="N262" s="13"/>
      <c r="O262" s="13"/>
      <c r="P262" s="13"/>
      <c r="Q262" s="14">
        <f t="shared" si="496"/>
        <v>21772841.244031999</v>
      </c>
      <c r="R262" s="14">
        <f t="shared" si="497"/>
        <v>21954281.587732267</v>
      </c>
      <c r="S262" s="13"/>
      <c r="T262" s="38">
        <f>VLOOKUP(A262,[1]Sheet1!$A$6:$C$740,3,FALSE)</f>
        <v>38892841.928764001</v>
      </c>
      <c r="U262" s="38"/>
      <c r="V262" s="13"/>
      <c r="W262" s="13"/>
      <c r="X262" s="14">
        <f t="shared" si="480"/>
        <v>26272132.853936609</v>
      </c>
      <c r="Z262" s="13">
        <f>ADJUTFUND1516RSG</f>
        <v>20479405.415374313</v>
      </c>
      <c r="AA262" s="13"/>
      <c r="AB262" s="13"/>
      <c r="AC262" s="13"/>
      <c r="AD262" s="13"/>
      <c r="AE262" s="14">
        <f t="shared" si="493"/>
        <v>20479405.415374313</v>
      </c>
      <c r="AF262" s="14">
        <f t="shared" si="494"/>
        <v>42252246.659406304</v>
      </c>
      <c r="AG262" s="14">
        <f>Z262+G262+X262</f>
        <v>68524379.513342917</v>
      </c>
      <c r="AH262" s="14">
        <f>AG262*UT_SF1617</f>
        <v>64159594.014638953</v>
      </c>
      <c r="AI262" s="14">
        <f t="shared" si="495"/>
        <v>37887461.160702348</v>
      </c>
      <c r="AJ262" s="14">
        <f>AH262-X262-R262</f>
        <v>15933179.572970081</v>
      </c>
      <c r="AK262" s="13">
        <f>AJ262</f>
        <v>15933179.572970081</v>
      </c>
      <c r="AL262" s="13"/>
      <c r="AM262" s="13"/>
      <c r="AN262" s="13"/>
      <c r="AO262" s="13"/>
    </row>
    <row r="263" spans="1:41" x14ac:dyDescent="0.25">
      <c r="A263" s="1" t="s">
        <v>526</v>
      </c>
      <c r="B263" s="1" t="s">
        <v>527</v>
      </c>
      <c r="C263" s="1"/>
      <c r="D263" s="1" t="s">
        <v>499</v>
      </c>
      <c r="E263" s="1"/>
      <c r="G263" s="5">
        <f>ADJUTFUND1516BL</f>
        <v>35690607.687097996</v>
      </c>
      <c r="H263" s="5">
        <f>G263*SBRR_INC</f>
        <v>35988029.417823814</v>
      </c>
      <c r="I263" s="5">
        <f>ADJLTFUND1516BL</f>
        <v>6076185.1349630002</v>
      </c>
      <c r="J263" s="5">
        <f>I263*SBRR_INC</f>
        <v>6126820.0110876914</v>
      </c>
      <c r="Q263" s="6">
        <f t="shared" si="496"/>
        <v>41766792.822060995</v>
      </c>
      <c r="R263" s="6">
        <f t="shared" si="497"/>
        <v>42114849.428911507</v>
      </c>
      <c r="T263" s="4">
        <f>VLOOKUP(A263,[1]Sheet1!$A$6:$C$740,3,FALSE)</f>
        <v>81623197.379605994</v>
      </c>
      <c r="U263" s="4"/>
      <c r="V263" s="5">
        <f>VLOOKUP(A263,[9]CTR1516_statsrel!$A$1:$D$387,4,FALSE)</f>
        <v>42557298</v>
      </c>
      <c r="W263" s="5">
        <f t="shared" ref="W263" si="502">V263</f>
        <v>42557298</v>
      </c>
      <c r="X263" s="6">
        <f t="shared" si="476"/>
        <v>42557298</v>
      </c>
      <c r="Z263" s="5">
        <f>ADJUTFUND1516RSG</f>
        <v>31315170.573386997</v>
      </c>
      <c r="AA263" s="5">
        <f>ADJLTFUND1516RSG</f>
        <v>4497422.8500670008</v>
      </c>
      <c r="AE263" s="6">
        <f t="shared" si="493"/>
        <v>35812593.423453994</v>
      </c>
      <c r="AF263" s="6">
        <f t="shared" si="494"/>
        <v>77579386.245513991</v>
      </c>
      <c r="AG263" s="6">
        <f t="shared" ref="AG263" si="503">SUM(AG264:AG265)</f>
        <v>120136684.245515</v>
      </c>
      <c r="AH263" s="6">
        <f t="shared" si="477"/>
        <v>112316683.1597726</v>
      </c>
      <c r="AI263" s="6">
        <f t="shared" si="495"/>
        <v>69759385.159772605</v>
      </c>
      <c r="AJ263" s="6">
        <f t="shared" si="478"/>
        <v>27644535.730861105</v>
      </c>
      <c r="AK263" s="5">
        <f t="shared" ref="AK263" si="504">AK265</f>
        <v>24446801.953969419</v>
      </c>
      <c r="AL263" s="5">
        <f t="shared" ref="AL263" si="505">AL264</f>
        <v>3197733.7768916879</v>
      </c>
    </row>
    <row r="264" spans="1:41" s="11" customFormat="1" x14ac:dyDescent="0.25">
      <c r="A264" s="8" t="s">
        <v>528</v>
      </c>
      <c r="B264" s="8" t="s">
        <v>529</v>
      </c>
      <c r="C264" s="8" t="s">
        <v>499</v>
      </c>
      <c r="D264" s="8"/>
      <c r="E264" s="8" t="s">
        <v>1440</v>
      </c>
      <c r="G264" s="9"/>
      <c r="H264" s="9"/>
      <c r="I264" s="9">
        <f>ADJLTFUND1516BL</f>
        <v>6076185.1349630002</v>
      </c>
      <c r="J264" s="9">
        <f>I264*SBRR_INC</f>
        <v>6126820.0110876914</v>
      </c>
      <c r="K264" s="9"/>
      <c r="L264" s="9"/>
      <c r="M264" s="9"/>
      <c r="N264" s="9"/>
      <c r="O264" s="9"/>
      <c r="P264" s="9"/>
      <c r="Q264" s="10">
        <f t="shared" si="496"/>
        <v>6076185.1349630002</v>
      </c>
      <c r="R264" s="10">
        <f t="shared" si="497"/>
        <v>6126820.0110876914</v>
      </c>
      <c r="S264" s="9"/>
      <c r="T264" s="37">
        <f>VLOOKUP(A264,[1]Sheet1!$A$6:$C$740,3,FALSE)</f>
        <v>12281377.774595</v>
      </c>
      <c r="U264" s="37"/>
      <c r="V264" s="9"/>
      <c r="W264" s="9"/>
      <c r="X264" s="10">
        <f t="shared" si="479"/>
        <v>6403354.3230763748</v>
      </c>
      <c r="Z264" s="9"/>
      <c r="AA264" s="9">
        <f>ADJLTFUND1516RSG</f>
        <v>4497422.8500670008</v>
      </c>
      <c r="AB264" s="9"/>
      <c r="AC264" s="9"/>
      <c r="AD264" s="9"/>
      <c r="AE264" s="10">
        <f t="shared" si="493"/>
        <v>4497422.8500670008</v>
      </c>
      <c r="AF264" s="10">
        <f t="shared" si="494"/>
        <v>10573607.985030001</v>
      </c>
      <c r="AG264" s="10">
        <f>AA264+I264+X264</f>
        <v>16976962.308106378</v>
      </c>
      <c r="AH264" s="10">
        <f>AG264*LT_SF1617</f>
        <v>15727908.111055754</v>
      </c>
      <c r="AI264" s="10">
        <f t="shared" si="495"/>
        <v>9324553.7879793793</v>
      </c>
      <c r="AJ264" s="10">
        <f>AH264-X264-R264</f>
        <v>3197733.7768916879</v>
      </c>
      <c r="AK264" s="9"/>
      <c r="AL264" s="9">
        <f>AJ264</f>
        <v>3197733.7768916879</v>
      </c>
      <c r="AM264" s="9"/>
      <c r="AN264" s="9"/>
      <c r="AO264" s="9"/>
    </row>
    <row r="265" spans="1:41" s="15" customFormat="1" x14ac:dyDescent="0.25">
      <c r="A265" s="12" t="s">
        <v>530</v>
      </c>
      <c r="B265" s="12" t="s">
        <v>531</v>
      </c>
      <c r="C265" s="12" t="s">
        <v>499</v>
      </c>
      <c r="D265" s="12"/>
      <c r="E265" s="12" t="s">
        <v>1441</v>
      </c>
      <c r="G265" s="13">
        <f>ADJUTFUND1516BL</f>
        <v>35690607.687097996</v>
      </c>
      <c r="H265" s="13">
        <f>G265*SBRR_INC</f>
        <v>35988029.417823814</v>
      </c>
      <c r="I265" s="13"/>
      <c r="J265" s="13"/>
      <c r="K265" s="13"/>
      <c r="L265" s="13"/>
      <c r="M265" s="13"/>
      <c r="N265" s="13"/>
      <c r="O265" s="13"/>
      <c r="P265" s="13"/>
      <c r="Q265" s="14">
        <f t="shared" si="496"/>
        <v>35690607.687097996</v>
      </c>
      <c r="R265" s="14">
        <f t="shared" si="497"/>
        <v>35988029.417823814</v>
      </c>
      <c r="S265" s="13"/>
      <c r="T265" s="38">
        <f>VLOOKUP(A265,[1]Sheet1!$A$6:$C$740,3,FALSE)</f>
        <v>69341819.605011001</v>
      </c>
      <c r="U265" s="38"/>
      <c r="V265" s="13"/>
      <c r="W265" s="13"/>
      <c r="X265" s="14">
        <f t="shared" si="480"/>
        <v>36153943.676923625</v>
      </c>
      <c r="Z265" s="13">
        <f>ADJUTFUND1516RSG</f>
        <v>31315170.573386997</v>
      </c>
      <c r="AA265" s="13"/>
      <c r="AB265" s="13"/>
      <c r="AC265" s="13"/>
      <c r="AD265" s="13"/>
      <c r="AE265" s="14">
        <f t="shared" si="493"/>
        <v>31315170.573386997</v>
      </c>
      <c r="AF265" s="14">
        <f t="shared" si="494"/>
        <v>67005778.260484993</v>
      </c>
      <c r="AG265" s="14">
        <f>Z265+G265+X265</f>
        <v>103159721.93740863</v>
      </c>
      <c r="AH265" s="14">
        <f>AG265*UT_SF1617</f>
        <v>96588775.048716858</v>
      </c>
      <c r="AI265" s="14">
        <f t="shared" si="495"/>
        <v>60434831.371793233</v>
      </c>
      <c r="AJ265" s="14">
        <f>AH265-X265-R265</f>
        <v>24446801.953969419</v>
      </c>
      <c r="AK265" s="13">
        <f>AJ265</f>
        <v>24446801.953969419</v>
      </c>
      <c r="AL265" s="13"/>
      <c r="AM265" s="13"/>
      <c r="AN265" s="13"/>
      <c r="AO265" s="13"/>
    </row>
    <row r="266" spans="1:41" x14ac:dyDescent="0.25">
      <c r="A266" s="1" t="s">
        <v>532</v>
      </c>
      <c r="B266" s="1" t="s">
        <v>533</v>
      </c>
      <c r="C266" s="1"/>
      <c r="D266" s="1" t="s">
        <v>499</v>
      </c>
      <c r="E266" s="1"/>
      <c r="G266" s="5">
        <f>ADJUTFUND1516BL</f>
        <v>27981683.353730999</v>
      </c>
      <c r="H266" s="5">
        <f>G266*SBRR_INC</f>
        <v>28214864.048345424</v>
      </c>
      <c r="I266" s="5">
        <f>ADJLTFUND1516BL</f>
        <v>4743207.2734249998</v>
      </c>
      <c r="J266" s="5">
        <f>I266*SBRR_INC</f>
        <v>4782734.0007035416</v>
      </c>
      <c r="Q266" s="6">
        <f t="shared" si="496"/>
        <v>32724890.627155997</v>
      </c>
      <c r="R266" s="6">
        <f t="shared" si="497"/>
        <v>32997598.049048968</v>
      </c>
      <c r="T266" s="4">
        <f>VLOOKUP(A266,[1]Sheet1!$A$6:$C$740,3,FALSE)</f>
        <v>60881226.588698</v>
      </c>
      <c r="U266" s="4"/>
      <c r="V266" s="5">
        <f>VLOOKUP(A266,[9]CTR1516_statsrel!$A$1:$D$387,4,FALSE)</f>
        <v>51395172</v>
      </c>
      <c r="W266" s="5">
        <f t="shared" ref="W266" si="506">V266</f>
        <v>51395172</v>
      </c>
      <c r="X266" s="6">
        <f t="shared" si="476"/>
        <v>51395172.000000849</v>
      </c>
      <c r="Z266" s="5">
        <f>ADJUTFUND1516RSG</f>
        <v>25570378.91357597</v>
      </c>
      <c r="AA266" s="5">
        <f>ADJLTFUND1516RSG</f>
        <v>3630754.5279310392</v>
      </c>
      <c r="AE266" s="6">
        <f t="shared" si="493"/>
        <v>29201133.441507012</v>
      </c>
      <c r="AF266" s="6">
        <f t="shared" si="494"/>
        <v>61926024.068663009</v>
      </c>
      <c r="AG266" s="6">
        <f t="shared" ref="AG266" si="507">SUM(AG267:AG268)</f>
        <v>113321196.06866385</v>
      </c>
      <c r="AH266" s="6">
        <f t="shared" si="477"/>
        <v>105943326.62310761</v>
      </c>
      <c r="AI266" s="6">
        <f t="shared" si="495"/>
        <v>54548154.623106763</v>
      </c>
      <c r="AJ266" s="6">
        <f t="shared" si="478"/>
        <v>21550556.574057799</v>
      </c>
      <c r="AK266" s="5">
        <f t="shared" ref="AK266" si="508">AK268</f>
        <v>19148739.404640935</v>
      </c>
      <c r="AL266" s="5">
        <f t="shared" ref="AL266" si="509">AL267</f>
        <v>2401817.1694168625</v>
      </c>
    </row>
    <row r="267" spans="1:41" s="11" customFormat="1" x14ac:dyDescent="0.25">
      <c r="A267" s="8" t="s">
        <v>534</v>
      </c>
      <c r="B267" s="8" t="s">
        <v>535</v>
      </c>
      <c r="C267" s="8" t="s">
        <v>499</v>
      </c>
      <c r="D267" s="8"/>
      <c r="E267" s="8" t="s">
        <v>1440</v>
      </c>
      <c r="G267" s="9"/>
      <c r="H267" s="9"/>
      <c r="I267" s="9">
        <f>ADJLTFUND1516BL</f>
        <v>4743207.2734249998</v>
      </c>
      <c r="J267" s="9">
        <f>I267*SBRR_INC</f>
        <v>4782734.0007035416</v>
      </c>
      <c r="K267" s="9"/>
      <c r="L267" s="9"/>
      <c r="M267" s="9"/>
      <c r="N267" s="9"/>
      <c r="O267" s="9"/>
      <c r="P267" s="9"/>
      <c r="Q267" s="10">
        <f t="shared" si="496"/>
        <v>4743207.2734249998</v>
      </c>
      <c r="R267" s="10">
        <f t="shared" si="497"/>
        <v>4782734.0007035416</v>
      </c>
      <c r="S267" s="9"/>
      <c r="T267" s="37">
        <f>VLOOKUP(A267,[1]Sheet1!$A$6:$C$740,3,FALSE)</f>
        <v>9230572.1598310005</v>
      </c>
      <c r="U267" s="37"/>
      <c r="V267" s="9"/>
      <c r="W267" s="9"/>
      <c r="X267" s="10">
        <f t="shared" si="479"/>
        <v>7792333.8670215746</v>
      </c>
      <c r="Z267" s="9"/>
      <c r="AA267" s="9">
        <f>ADJLTFUND1516RSG</f>
        <v>3630754.5279310392</v>
      </c>
      <c r="AB267" s="9"/>
      <c r="AC267" s="9"/>
      <c r="AD267" s="9"/>
      <c r="AE267" s="10">
        <f t="shared" si="493"/>
        <v>3630754.5279310392</v>
      </c>
      <c r="AF267" s="10">
        <f t="shared" si="494"/>
        <v>8373961.801356039</v>
      </c>
      <c r="AG267" s="10">
        <f>AA267+I267+X267</f>
        <v>16166295.668377614</v>
      </c>
      <c r="AH267" s="10">
        <f>AG267*LT_SF1617</f>
        <v>14976885.037141979</v>
      </c>
      <c r="AI267" s="10">
        <f t="shared" si="495"/>
        <v>7184551.1701204041</v>
      </c>
      <c r="AJ267" s="10">
        <f>AH267-X267-R267</f>
        <v>2401817.1694168625</v>
      </c>
      <c r="AK267" s="9"/>
      <c r="AL267" s="9">
        <f>AJ267</f>
        <v>2401817.1694168625</v>
      </c>
      <c r="AM267" s="9"/>
      <c r="AN267" s="9"/>
      <c r="AO267" s="9"/>
    </row>
    <row r="268" spans="1:41" s="15" customFormat="1" x14ac:dyDescent="0.25">
      <c r="A268" s="12" t="s">
        <v>536</v>
      </c>
      <c r="B268" s="12" t="s">
        <v>537</v>
      </c>
      <c r="C268" s="12" t="s">
        <v>499</v>
      </c>
      <c r="D268" s="12"/>
      <c r="E268" s="12" t="s">
        <v>1441</v>
      </c>
      <c r="G268" s="13">
        <f>ADJUTFUND1516BL</f>
        <v>27981683.353730999</v>
      </c>
      <c r="H268" s="13">
        <f>G268*SBRR_INC</f>
        <v>28214864.048345424</v>
      </c>
      <c r="I268" s="13"/>
      <c r="J268" s="13"/>
      <c r="K268" s="13"/>
      <c r="L268" s="13"/>
      <c r="M268" s="13"/>
      <c r="N268" s="13"/>
      <c r="O268" s="13"/>
      <c r="P268" s="13"/>
      <c r="Q268" s="14">
        <f t="shared" si="496"/>
        <v>27981683.353730999</v>
      </c>
      <c r="R268" s="14">
        <f t="shared" si="497"/>
        <v>28214864.048345424</v>
      </c>
      <c r="S268" s="13"/>
      <c r="T268" s="38">
        <f>VLOOKUP(A268,[1]Sheet1!$A$6:$C$740,3,FALSE)</f>
        <v>51650654.428868003</v>
      </c>
      <c r="U268" s="38"/>
      <c r="V268" s="13"/>
      <c r="W268" s="13"/>
      <c r="X268" s="14">
        <f t="shared" si="480"/>
        <v>43602838.132979274</v>
      </c>
      <c r="Z268" s="13">
        <f>ADJUTFUND1516RSG</f>
        <v>25570378.91357597</v>
      </c>
      <c r="AA268" s="13"/>
      <c r="AB268" s="13"/>
      <c r="AC268" s="13"/>
      <c r="AD268" s="13"/>
      <c r="AE268" s="14">
        <f t="shared" si="493"/>
        <v>25570378.91357597</v>
      </c>
      <c r="AF268" s="14">
        <f t="shared" si="494"/>
        <v>53552062.267306969</v>
      </c>
      <c r="AG268" s="14">
        <f>Z268+G268+X268</f>
        <v>97154900.400286242</v>
      </c>
      <c r="AH268" s="14">
        <f>AG268*UT_SF1617</f>
        <v>90966441.585965633</v>
      </c>
      <c r="AI268" s="14">
        <f t="shared" si="495"/>
        <v>47363603.45298636</v>
      </c>
      <c r="AJ268" s="14">
        <f>AH268-X268-R268</f>
        <v>19148739.404640935</v>
      </c>
      <c r="AK268" s="13">
        <f>AJ268</f>
        <v>19148739.404640935</v>
      </c>
      <c r="AL268" s="13"/>
      <c r="AM268" s="13"/>
      <c r="AN268" s="13"/>
      <c r="AO268" s="13"/>
    </row>
    <row r="269" spans="1:41" x14ac:dyDescent="0.25">
      <c r="A269" s="1" t="s">
        <v>538</v>
      </c>
      <c r="B269" s="1" t="s">
        <v>539</v>
      </c>
      <c r="C269" s="1"/>
      <c r="D269" s="1" t="s">
        <v>499</v>
      </c>
      <c r="E269" s="1"/>
      <c r="G269" s="5">
        <f>ADJUTFUND1516BL</f>
        <v>30205316.587388001</v>
      </c>
      <c r="H269" s="5">
        <f>G269*SBRR_INC</f>
        <v>30457027.558949567</v>
      </c>
      <c r="I269" s="5">
        <f>ADJLTFUND1516BL</f>
        <v>5800069.5034370003</v>
      </c>
      <c r="J269" s="5">
        <f>I269*SBRR_INC</f>
        <v>5848403.4159656418</v>
      </c>
      <c r="Q269" s="6">
        <f t="shared" si="496"/>
        <v>36005386.090824999</v>
      </c>
      <c r="R269" s="6">
        <f t="shared" si="497"/>
        <v>36305430.974915206</v>
      </c>
      <c r="T269" s="4">
        <f>VLOOKUP(A269,[1]Sheet1!$A$6:$C$740,3,FALSE)</f>
        <v>68244299.879815996</v>
      </c>
      <c r="U269" s="4"/>
      <c r="V269" s="5">
        <f>VLOOKUP(A269,[9]CTR1516_statsrel!$A$1:$D$387,4,FALSE)</f>
        <v>69851478</v>
      </c>
      <c r="W269" s="5">
        <f t="shared" ref="W269" si="510">V269</f>
        <v>69851478</v>
      </c>
      <c r="X269" s="6">
        <f t="shared" si="476"/>
        <v>69851478</v>
      </c>
      <c r="Z269" s="5">
        <f>ADJUTFUND1516RSG</f>
        <v>26880473.116312996</v>
      </c>
      <c r="AA269" s="5">
        <f>ADJLTFUND1516RSG</f>
        <v>4324689.5521860002</v>
      </c>
      <c r="AE269" s="6">
        <f t="shared" si="493"/>
        <v>31205162.668498997</v>
      </c>
      <c r="AF269" s="6">
        <f t="shared" si="494"/>
        <v>67210548.759323999</v>
      </c>
      <c r="AG269" s="6">
        <f t="shared" ref="AG269" si="511">SUM(AG270:AG271)</f>
        <v>137062026.75932401</v>
      </c>
      <c r="AH269" s="6">
        <f t="shared" si="477"/>
        <v>128116811.03967422</v>
      </c>
      <c r="AI269" s="6">
        <f t="shared" si="495"/>
        <v>58265333.039674222</v>
      </c>
      <c r="AJ269" s="6">
        <f t="shared" si="478"/>
        <v>21959902.064759016</v>
      </c>
      <c r="AK269" s="5">
        <f t="shared" ref="AK269" si="512">AK271</f>
        <v>19283638.444696732</v>
      </c>
      <c r="AL269" s="5">
        <f t="shared" ref="AL269" si="513">AL270</f>
        <v>2676263.6200622832</v>
      </c>
    </row>
    <row r="270" spans="1:41" s="11" customFormat="1" x14ac:dyDescent="0.25">
      <c r="A270" s="8" t="s">
        <v>540</v>
      </c>
      <c r="B270" s="8" t="s">
        <v>541</v>
      </c>
      <c r="C270" s="8" t="s">
        <v>499</v>
      </c>
      <c r="D270" s="8"/>
      <c r="E270" s="8" t="s">
        <v>1440</v>
      </c>
      <c r="G270" s="9"/>
      <c r="H270" s="9"/>
      <c r="I270" s="9">
        <f>ADJLTFUND1516BL</f>
        <v>5800069.5034370003</v>
      </c>
      <c r="J270" s="9">
        <f>I270*SBRR_INC</f>
        <v>5848403.4159656418</v>
      </c>
      <c r="K270" s="9"/>
      <c r="L270" s="9"/>
      <c r="M270" s="9"/>
      <c r="N270" s="9"/>
      <c r="O270" s="9"/>
      <c r="P270" s="9"/>
      <c r="Q270" s="10">
        <f t="shared" si="496"/>
        <v>5800069.5034370003</v>
      </c>
      <c r="R270" s="10">
        <f t="shared" si="497"/>
        <v>5848403.4159656418</v>
      </c>
      <c r="S270" s="9"/>
      <c r="T270" s="37">
        <f>VLOOKUP(A270,[1]Sheet1!$A$6:$C$740,3,FALSE)</f>
        <v>11356019.691478999</v>
      </c>
      <c r="U270" s="37"/>
      <c r="V270" s="9"/>
      <c r="W270" s="9"/>
      <c r="X270" s="10">
        <f t="shared" si="479"/>
        <v>11623458.091648178</v>
      </c>
      <c r="Z270" s="9"/>
      <c r="AA270" s="9">
        <f>ADJLTFUND1516RSG</f>
        <v>4324689.5521860002</v>
      </c>
      <c r="AB270" s="9"/>
      <c r="AC270" s="9"/>
      <c r="AD270" s="9"/>
      <c r="AE270" s="10">
        <f t="shared" si="493"/>
        <v>4324689.5521860002</v>
      </c>
      <c r="AF270" s="10">
        <f t="shared" si="494"/>
        <v>10124759.055623</v>
      </c>
      <c r="AG270" s="10">
        <f>AA270+I270+X270</f>
        <v>21748217.147271179</v>
      </c>
      <c r="AH270" s="10">
        <f>AG270*LT_SF1617</f>
        <v>20148125.127676103</v>
      </c>
      <c r="AI270" s="10">
        <f t="shared" si="495"/>
        <v>8524667.0360279251</v>
      </c>
      <c r="AJ270" s="10">
        <f>AH270-X270-R270</f>
        <v>2676263.6200622832</v>
      </c>
      <c r="AK270" s="9"/>
      <c r="AL270" s="9">
        <f>AJ270</f>
        <v>2676263.6200622832</v>
      </c>
      <c r="AM270" s="9"/>
      <c r="AN270" s="9"/>
      <c r="AO270" s="9"/>
    </row>
    <row r="271" spans="1:41" s="15" customFormat="1" x14ac:dyDescent="0.25">
      <c r="A271" s="12" t="s">
        <v>542</v>
      </c>
      <c r="B271" s="12" t="s">
        <v>543</v>
      </c>
      <c r="C271" s="12" t="s">
        <v>499</v>
      </c>
      <c r="D271" s="12"/>
      <c r="E271" s="12" t="s">
        <v>1441</v>
      </c>
      <c r="G271" s="13">
        <f>ADJUTFUND1516BL</f>
        <v>30205316.587388001</v>
      </c>
      <c r="H271" s="13">
        <f>G271*SBRR_INC</f>
        <v>30457027.558949567</v>
      </c>
      <c r="I271" s="13"/>
      <c r="J271" s="13"/>
      <c r="K271" s="13"/>
      <c r="L271" s="13"/>
      <c r="M271" s="13"/>
      <c r="N271" s="13"/>
      <c r="O271" s="13"/>
      <c r="P271" s="13"/>
      <c r="Q271" s="14">
        <f t="shared" si="496"/>
        <v>30205316.587388001</v>
      </c>
      <c r="R271" s="14">
        <f t="shared" si="497"/>
        <v>30457027.558949567</v>
      </c>
      <c r="S271" s="13"/>
      <c r="T271" s="38">
        <f>VLOOKUP(A271,[1]Sheet1!$A$6:$C$740,3,FALSE)</f>
        <v>56888280.188336998</v>
      </c>
      <c r="U271" s="38"/>
      <c r="V271" s="13"/>
      <c r="W271" s="13"/>
      <c r="X271" s="14">
        <f t="shared" si="480"/>
        <v>58228019.908351824</v>
      </c>
      <c r="Z271" s="13">
        <f>ADJUTFUND1516RSG</f>
        <v>26880473.116312996</v>
      </c>
      <c r="AA271" s="13"/>
      <c r="AB271" s="13"/>
      <c r="AC271" s="13"/>
      <c r="AD271" s="13"/>
      <c r="AE271" s="14">
        <f t="shared" si="493"/>
        <v>26880473.116312996</v>
      </c>
      <c r="AF271" s="14">
        <f t="shared" si="494"/>
        <v>57085789.703700997</v>
      </c>
      <c r="AG271" s="14">
        <f>Z271+G271+X271</f>
        <v>115313809.61205283</v>
      </c>
      <c r="AH271" s="14">
        <f>AG271*UT_SF1617</f>
        <v>107968685.91199812</v>
      </c>
      <c r="AI271" s="14">
        <f t="shared" si="495"/>
        <v>49740666.003646299</v>
      </c>
      <c r="AJ271" s="14">
        <f>AH271-X271-R271</f>
        <v>19283638.444696732</v>
      </c>
      <c r="AK271" s="13">
        <f>AJ271</f>
        <v>19283638.444696732</v>
      </c>
      <c r="AL271" s="13"/>
      <c r="AM271" s="13"/>
      <c r="AN271" s="13"/>
      <c r="AO271" s="13"/>
    </row>
    <row r="272" spans="1:41" x14ac:dyDescent="0.25">
      <c r="A272" s="1" t="s">
        <v>544</v>
      </c>
      <c r="B272" s="1" t="s">
        <v>545</v>
      </c>
      <c r="C272" s="1"/>
      <c r="D272" s="1" t="s">
        <v>499</v>
      </c>
      <c r="E272" s="1"/>
      <c r="G272" s="5">
        <f>ADJUTFUND1516BL</f>
        <v>39463175.468730003</v>
      </c>
      <c r="H272" s="5">
        <f>G272*SBRR_INC</f>
        <v>39792035.264302753</v>
      </c>
      <c r="I272" s="5">
        <f>ADJLTFUND1516BL</f>
        <v>8848657.5860619992</v>
      </c>
      <c r="J272" s="5">
        <f>I272*SBRR_INC</f>
        <v>8922396.3992791828</v>
      </c>
      <c r="Q272" s="6">
        <f t="shared" si="496"/>
        <v>48311833.054792002</v>
      </c>
      <c r="R272" s="6">
        <f t="shared" si="497"/>
        <v>48714431.663581938</v>
      </c>
      <c r="T272" s="4">
        <f>VLOOKUP(A272,[1]Sheet1!$A$6:$C$740,3,FALSE)</f>
        <v>92471588.391794994</v>
      </c>
      <c r="U272" s="4"/>
      <c r="V272" s="5">
        <f>VLOOKUP(A272,[9]CTR1516_statsrel!$A$1:$D$387,4,FALSE)</f>
        <v>132567420</v>
      </c>
      <c r="W272" s="5">
        <f t="shared" ref="W272" si="514">V272</f>
        <v>132567420</v>
      </c>
      <c r="X272" s="6">
        <f t="shared" si="476"/>
        <v>132567420</v>
      </c>
      <c r="Z272" s="5">
        <f>ADJUTFUND1516RSG</f>
        <v>40065026.13334541</v>
      </c>
      <c r="AA272" s="5">
        <f>ADJLTFUND1516RSG</f>
        <v>7473173.3491705954</v>
      </c>
      <c r="AE272" s="6">
        <f t="shared" si="493"/>
        <v>47538199.482516006</v>
      </c>
      <c r="AF272" s="6">
        <f t="shared" si="494"/>
        <v>95850032.537306994</v>
      </c>
      <c r="AG272" s="6">
        <f t="shared" ref="AG272" si="515">SUM(AG273:AG274)</f>
        <v>228417452.53730801</v>
      </c>
      <c r="AH272" s="6">
        <f t="shared" si="477"/>
        <v>213454893.18020049</v>
      </c>
      <c r="AI272" s="6">
        <f t="shared" si="495"/>
        <v>80887473.180200487</v>
      </c>
      <c r="AJ272" s="6">
        <f t="shared" si="478"/>
        <v>32173041.516618535</v>
      </c>
      <c r="AK272" s="5">
        <f t="shared" ref="AK272" si="516">AK274</f>
        <v>27850829.095390581</v>
      </c>
      <c r="AL272" s="5">
        <f t="shared" ref="AL272" si="517">AL273</f>
        <v>4322212.4212279562</v>
      </c>
    </row>
    <row r="273" spans="1:41" s="11" customFormat="1" x14ac:dyDescent="0.25">
      <c r="A273" s="8" t="s">
        <v>546</v>
      </c>
      <c r="B273" s="8" t="s">
        <v>547</v>
      </c>
      <c r="C273" s="8" t="s">
        <v>499</v>
      </c>
      <c r="D273" s="8"/>
      <c r="E273" s="8" t="s">
        <v>1440</v>
      </c>
      <c r="G273" s="9"/>
      <c r="H273" s="9"/>
      <c r="I273" s="9">
        <f>ADJLTFUND1516BL</f>
        <v>8848657.5860619992</v>
      </c>
      <c r="J273" s="9">
        <f>I273*SBRR_INC</f>
        <v>8922396.3992791828</v>
      </c>
      <c r="K273" s="9"/>
      <c r="L273" s="9"/>
      <c r="M273" s="9"/>
      <c r="N273" s="9"/>
      <c r="O273" s="9"/>
      <c r="P273" s="9"/>
      <c r="Q273" s="10">
        <f t="shared" si="496"/>
        <v>8848657.5860619992</v>
      </c>
      <c r="R273" s="10">
        <f t="shared" si="497"/>
        <v>8922396.3992791828</v>
      </c>
      <c r="S273" s="9"/>
      <c r="T273" s="37">
        <f>VLOOKUP(A273,[1]Sheet1!$A$6:$C$740,3,FALSE)</f>
        <v>17789685.969239999</v>
      </c>
      <c r="U273" s="37"/>
      <c r="V273" s="9"/>
      <c r="W273" s="9"/>
      <c r="X273" s="10">
        <f t="shared" si="479"/>
        <v>25503322.832092725</v>
      </c>
      <c r="Z273" s="9"/>
      <c r="AA273" s="9">
        <f>ADJLTFUND1516RSG</f>
        <v>7473173.3491705954</v>
      </c>
      <c r="AB273" s="9"/>
      <c r="AC273" s="9"/>
      <c r="AD273" s="9"/>
      <c r="AE273" s="10">
        <f t="shared" si="493"/>
        <v>7473173.3491705954</v>
      </c>
      <c r="AF273" s="10">
        <f t="shared" si="494"/>
        <v>16321830.935232595</v>
      </c>
      <c r="AG273" s="10">
        <f>AA273+I273+X273</f>
        <v>41825153.767325319</v>
      </c>
      <c r="AH273" s="10">
        <f>AG273*LT_SF1617</f>
        <v>38747931.652599864</v>
      </c>
      <c r="AI273" s="10">
        <f t="shared" si="495"/>
        <v>13244608.820507139</v>
      </c>
      <c r="AJ273" s="10">
        <f>AH273-X273-R273</f>
        <v>4322212.4212279562</v>
      </c>
      <c r="AK273" s="9"/>
      <c r="AL273" s="9">
        <f>AJ273</f>
        <v>4322212.4212279562</v>
      </c>
      <c r="AM273" s="9"/>
      <c r="AN273" s="9"/>
      <c r="AO273" s="9"/>
    </row>
    <row r="274" spans="1:41" s="15" customFormat="1" x14ac:dyDescent="0.25">
      <c r="A274" s="12" t="s">
        <v>548</v>
      </c>
      <c r="B274" s="12" t="s">
        <v>549</v>
      </c>
      <c r="C274" s="12" t="s">
        <v>499</v>
      </c>
      <c r="D274" s="12"/>
      <c r="E274" s="12" t="s">
        <v>1441</v>
      </c>
      <c r="G274" s="13">
        <f>ADJUTFUND1516BL</f>
        <v>39463175.468730003</v>
      </c>
      <c r="H274" s="13">
        <f>G274*SBRR_INC</f>
        <v>39792035.264302753</v>
      </c>
      <c r="I274" s="13"/>
      <c r="J274" s="13"/>
      <c r="K274" s="13"/>
      <c r="L274" s="13"/>
      <c r="M274" s="13"/>
      <c r="N274" s="13"/>
      <c r="O274" s="13"/>
      <c r="P274" s="13"/>
      <c r="Q274" s="14">
        <f t="shared" si="496"/>
        <v>39463175.468730003</v>
      </c>
      <c r="R274" s="14">
        <f t="shared" si="497"/>
        <v>39792035.264302753</v>
      </c>
      <c r="S274" s="13"/>
      <c r="T274" s="38">
        <f>VLOOKUP(A274,[1]Sheet1!$A$6:$C$740,3,FALSE)</f>
        <v>74681902.422555</v>
      </c>
      <c r="U274" s="38"/>
      <c r="V274" s="13"/>
      <c r="W274" s="13"/>
      <c r="X274" s="14">
        <f t="shared" si="480"/>
        <v>107064097.16790728</v>
      </c>
      <c r="Z274" s="13">
        <f>ADJUTFUND1516RSG</f>
        <v>40065026.13334541</v>
      </c>
      <c r="AA274" s="13"/>
      <c r="AB274" s="13"/>
      <c r="AC274" s="13"/>
      <c r="AD274" s="13"/>
      <c r="AE274" s="14">
        <f t="shared" si="493"/>
        <v>40065026.13334541</v>
      </c>
      <c r="AF274" s="14">
        <f t="shared" si="494"/>
        <v>79528201.602075398</v>
      </c>
      <c r="AG274" s="14">
        <f>Z274+G274+X274</f>
        <v>186592298.7699827</v>
      </c>
      <c r="AH274" s="14">
        <f>AG274*UT_SF1617</f>
        <v>174706961.52760062</v>
      </c>
      <c r="AI274" s="14">
        <f t="shared" si="495"/>
        <v>67642864.359693334</v>
      </c>
      <c r="AJ274" s="14">
        <f>AH274-X274-R274</f>
        <v>27850829.095390581</v>
      </c>
      <c r="AK274" s="13">
        <f>AJ274</f>
        <v>27850829.095390581</v>
      </c>
      <c r="AL274" s="13"/>
      <c r="AM274" s="13"/>
      <c r="AN274" s="13"/>
      <c r="AO274" s="13"/>
    </row>
    <row r="275" spans="1:41" x14ac:dyDescent="0.25">
      <c r="A275" s="1" t="s">
        <v>550</v>
      </c>
      <c r="B275" s="1" t="s">
        <v>551</v>
      </c>
      <c r="C275" s="1"/>
      <c r="D275" s="1" t="s">
        <v>499</v>
      </c>
      <c r="E275" s="1"/>
      <c r="G275" s="5">
        <f>ADJUTFUND1516BL</f>
        <v>62829897.598131001</v>
      </c>
      <c r="H275" s="5">
        <f>G275*SBRR_INC</f>
        <v>63353480.078115426</v>
      </c>
      <c r="I275" s="5">
        <f>ADJLTFUND1516BL</f>
        <v>11215078.808406999</v>
      </c>
      <c r="J275" s="5">
        <f>I275*SBRR_INC</f>
        <v>11308537.798477057</v>
      </c>
      <c r="Q275" s="6">
        <f t="shared" si="496"/>
        <v>74044976.406537995</v>
      </c>
      <c r="R275" s="6">
        <f t="shared" si="497"/>
        <v>74662017.876592487</v>
      </c>
      <c r="T275" s="4">
        <f>VLOOKUP(A275,[1]Sheet1!$A$6:$C$740,3,FALSE)</f>
        <v>144181011.162301</v>
      </c>
      <c r="U275" s="4"/>
      <c r="V275" s="5">
        <f>VLOOKUP(A275,[9]CTR1516_statsrel!$A$1:$D$387,4,FALSE)</f>
        <v>63627567</v>
      </c>
      <c r="W275" s="5">
        <f t="shared" ref="W275" si="518">V275</f>
        <v>63627567</v>
      </c>
      <c r="X275" s="6">
        <f t="shared" si="476"/>
        <v>63627567</v>
      </c>
      <c r="Z275" s="5">
        <f>ADJUTFUND1516RSG</f>
        <v>56267203.658764996</v>
      </c>
      <c r="AA275" s="5">
        <f>ADJLTFUND1516RSG</f>
        <v>8247554.5003780005</v>
      </c>
      <c r="AE275" s="6">
        <f t="shared" si="493"/>
        <v>64514758.159142993</v>
      </c>
      <c r="AF275" s="6">
        <f t="shared" si="494"/>
        <v>138559734.56568098</v>
      </c>
      <c r="AG275" s="6">
        <f t="shared" ref="AG275" si="519">SUM(AG276:AG277)</f>
        <v>202187301.56568098</v>
      </c>
      <c r="AH275" s="6">
        <f t="shared" si="477"/>
        <v>189014880.45976856</v>
      </c>
      <c r="AI275" s="6">
        <f t="shared" si="495"/>
        <v>125387313.45976856</v>
      </c>
      <c r="AJ275" s="6">
        <f t="shared" si="478"/>
        <v>50725295.583176076</v>
      </c>
      <c r="AK275" s="5">
        <f t="shared" ref="AK275" si="520">AK277</f>
        <v>44759275.352007486</v>
      </c>
      <c r="AL275" s="5">
        <f t="shared" ref="AL275" si="521">AL276</f>
        <v>5966020.2311685868</v>
      </c>
    </row>
    <row r="276" spans="1:41" s="11" customFormat="1" x14ac:dyDescent="0.25">
      <c r="A276" s="8" t="s">
        <v>552</v>
      </c>
      <c r="B276" s="8" t="s">
        <v>553</v>
      </c>
      <c r="C276" s="8" t="s">
        <v>499</v>
      </c>
      <c r="D276" s="8"/>
      <c r="E276" s="8" t="s">
        <v>1440</v>
      </c>
      <c r="G276" s="9"/>
      <c r="H276" s="9"/>
      <c r="I276" s="9">
        <f>ADJLTFUND1516BL</f>
        <v>11215078.808406999</v>
      </c>
      <c r="J276" s="9">
        <f>I276*SBRR_INC</f>
        <v>11308537.798477057</v>
      </c>
      <c r="K276" s="9"/>
      <c r="L276" s="9"/>
      <c r="M276" s="9"/>
      <c r="N276" s="9"/>
      <c r="O276" s="9"/>
      <c r="P276" s="9"/>
      <c r="Q276" s="10">
        <f t="shared" si="496"/>
        <v>11215078.808406999</v>
      </c>
      <c r="R276" s="10">
        <f t="shared" si="497"/>
        <v>11308537.798477057</v>
      </c>
      <c r="S276" s="9"/>
      <c r="T276" s="37">
        <f>VLOOKUP(A276,[1]Sheet1!$A$6:$C$740,3,FALSE)</f>
        <v>23288664.949506</v>
      </c>
      <c r="U276" s="37"/>
      <c r="V276" s="9"/>
      <c r="W276" s="9"/>
      <c r="X276" s="10">
        <f t="shared" si="479"/>
        <v>10277366.467816055</v>
      </c>
      <c r="Z276" s="9"/>
      <c r="AA276" s="9">
        <f>ADJLTFUND1516RSG</f>
        <v>8247554.5003780005</v>
      </c>
      <c r="AB276" s="9"/>
      <c r="AC276" s="9"/>
      <c r="AD276" s="9"/>
      <c r="AE276" s="10">
        <f t="shared" si="493"/>
        <v>8247554.5003780005</v>
      </c>
      <c r="AF276" s="10">
        <f t="shared" si="494"/>
        <v>19462633.308784999</v>
      </c>
      <c r="AG276" s="10">
        <f>AA276+I276+X276</f>
        <v>29739999.776601054</v>
      </c>
      <c r="AH276" s="10">
        <f>AG276*LT_SF1617</f>
        <v>27551924.497461699</v>
      </c>
      <c r="AI276" s="10">
        <f t="shared" si="495"/>
        <v>17274558.029645644</v>
      </c>
      <c r="AJ276" s="10">
        <f>AH276-X276-R276</f>
        <v>5966020.2311685868</v>
      </c>
      <c r="AK276" s="9"/>
      <c r="AL276" s="9">
        <f>AJ276</f>
        <v>5966020.2311685868</v>
      </c>
      <c r="AM276" s="9"/>
      <c r="AN276" s="9"/>
      <c r="AO276" s="9"/>
    </row>
    <row r="277" spans="1:41" s="15" customFormat="1" x14ac:dyDescent="0.25">
      <c r="A277" s="12" t="s">
        <v>554</v>
      </c>
      <c r="B277" s="12" t="s">
        <v>555</v>
      </c>
      <c r="C277" s="12" t="s">
        <v>499</v>
      </c>
      <c r="D277" s="12"/>
      <c r="E277" s="12" t="s">
        <v>1441</v>
      </c>
      <c r="G277" s="13">
        <f>ADJUTFUND1516BL</f>
        <v>62829897.598131001</v>
      </c>
      <c r="H277" s="13">
        <f>G277*SBRR_INC</f>
        <v>63353480.078115426</v>
      </c>
      <c r="I277" s="13"/>
      <c r="J277" s="13"/>
      <c r="K277" s="13"/>
      <c r="L277" s="13"/>
      <c r="M277" s="13"/>
      <c r="N277" s="13"/>
      <c r="O277" s="13"/>
      <c r="P277" s="13"/>
      <c r="Q277" s="14">
        <f t="shared" si="496"/>
        <v>62829897.598131001</v>
      </c>
      <c r="R277" s="14">
        <f t="shared" si="497"/>
        <v>63353480.078115426</v>
      </c>
      <c r="S277" s="13"/>
      <c r="T277" s="38">
        <f>VLOOKUP(A277,[1]Sheet1!$A$6:$C$740,3,FALSE)</f>
        <v>120892346.212795</v>
      </c>
      <c r="U277" s="38"/>
      <c r="V277" s="13"/>
      <c r="W277" s="13"/>
      <c r="X277" s="14">
        <f t="shared" si="480"/>
        <v>53350200.532183945</v>
      </c>
      <c r="Z277" s="13">
        <f>ADJUTFUND1516RSG</f>
        <v>56267203.658764996</v>
      </c>
      <c r="AA277" s="13"/>
      <c r="AB277" s="13"/>
      <c r="AC277" s="13"/>
      <c r="AD277" s="13"/>
      <c r="AE277" s="14">
        <f t="shared" si="493"/>
        <v>56267203.658764996</v>
      </c>
      <c r="AF277" s="14">
        <f t="shared" si="494"/>
        <v>119097101.25689599</v>
      </c>
      <c r="AG277" s="14">
        <f>Z277+G277+X277</f>
        <v>172447301.78907993</v>
      </c>
      <c r="AH277" s="14">
        <f>AG277*UT_SF1617</f>
        <v>161462955.96230686</v>
      </c>
      <c r="AI277" s="14">
        <f t="shared" si="495"/>
        <v>108112755.43012291</v>
      </c>
      <c r="AJ277" s="14">
        <f>AH277-X277-R277</f>
        <v>44759275.352007486</v>
      </c>
      <c r="AK277" s="13">
        <f>AJ277</f>
        <v>44759275.352007486</v>
      </c>
      <c r="AL277" s="13"/>
      <c r="AM277" s="13"/>
      <c r="AN277" s="13"/>
      <c r="AO277" s="13"/>
    </row>
    <row r="278" spans="1:41" x14ac:dyDescent="0.25">
      <c r="A278" s="1" t="s">
        <v>556</v>
      </c>
      <c r="B278" s="1" t="s">
        <v>557</v>
      </c>
      <c r="C278" s="1"/>
      <c r="D278" s="1" t="s">
        <v>499</v>
      </c>
      <c r="E278" s="1"/>
      <c r="G278" s="5">
        <f>ADJUTFUND1516BL</f>
        <v>30584671.940418001</v>
      </c>
      <c r="H278" s="5">
        <f>G278*SBRR_INC</f>
        <v>30839544.206588149</v>
      </c>
      <c r="I278" s="5">
        <f>ADJLTFUND1516BL</f>
        <v>5476593.761194</v>
      </c>
      <c r="J278" s="5">
        <f>I278*SBRR_INC</f>
        <v>5522232.0425372832</v>
      </c>
      <c r="Q278" s="6">
        <f t="shared" si="496"/>
        <v>36061265.701612003</v>
      </c>
      <c r="R278" s="6">
        <f t="shared" si="497"/>
        <v>36361776.249125436</v>
      </c>
      <c r="T278" s="4">
        <f>VLOOKUP(A278,[1]Sheet1!$A$6:$C$740,3,FALSE)</f>
        <v>67888683.388802007</v>
      </c>
      <c r="U278" s="4"/>
      <c r="V278" s="5">
        <f>VLOOKUP(A278,[9]CTR1516_statsrel!$A$1:$D$387,4,FALSE)</f>
        <v>52059564</v>
      </c>
      <c r="W278" s="5">
        <f t="shared" ref="W278" si="522">V278</f>
        <v>52059564</v>
      </c>
      <c r="X278" s="6">
        <f t="shared" si="476"/>
        <v>52059564</v>
      </c>
      <c r="Z278" s="5">
        <f>ADJUTFUND1516RSG</f>
        <v>28260417.342582997</v>
      </c>
      <c r="AA278" s="5">
        <f>ADJLTFUND1516RSG</f>
        <v>4162435.7636449998</v>
      </c>
      <c r="AE278" s="6">
        <f t="shared" si="493"/>
        <v>32422853.106228992</v>
      </c>
      <c r="AF278" s="6">
        <f t="shared" si="494"/>
        <v>68484118.807840988</v>
      </c>
      <c r="AG278" s="6">
        <f t="shared" ref="AG278" si="523">SUM(AG279:AG280)</f>
        <v>120543682.80783999</v>
      </c>
      <c r="AH278" s="6">
        <f t="shared" si="477"/>
        <v>112686245.41455466</v>
      </c>
      <c r="AI278" s="6">
        <f t="shared" si="495"/>
        <v>60626681.414554656</v>
      </c>
      <c r="AJ278" s="6">
        <f t="shared" si="478"/>
        <v>24264905.165429227</v>
      </c>
      <c r="AK278" s="5">
        <f t="shared" ref="AK278" si="524">AK280</f>
        <v>21482915.874965653</v>
      </c>
      <c r="AL278" s="5">
        <f t="shared" ref="AL278" si="525">AL279</f>
        <v>2781989.2904635742</v>
      </c>
    </row>
    <row r="279" spans="1:41" s="11" customFormat="1" x14ac:dyDescent="0.25">
      <c r="A279" s="8" t="s">
        <v>558</v>
      </c>
      <c r="B279" s="8" t="s">
        <v>559</v>
      </c>
      <c r="C279" s="8" t="s">
        <v>499</v>
      </c>
      <c r="D279" s="8"/>
      <c r="E279" s="8" t="s">
        <v>1440</v>
      </c>
      <c r="G279" s="9"/>
      <c r="H279" s="9"/>
      <c r="I279" s="9">
        <f>ADJLTFUND1516BL</f>
        <v>5476593.761194</v>
      </c>
      <c r="J279" s="9">
        <f>I279*SBRR_INC</f>
        <v>5522232.0425372832</v>
      </c>
      <c r="K279" s="9"/>
      <c r="L279" s="9"/>
      <c r="M279" s="9"/>
      <c r="N279" s="9"/>
      <c r="O279" s="9"/>
      <c r="P279" s="9"/>
      <c r="Q279" s="10">
        <f t="shared" si="496"/>
        <v>5476593.761194</v>
      </c>
      <c r="R279" s="10">
        <f t="shared" si="497"/>
        <v>5522232.0425372832</v>
      </c>
      <c r="S279" s="9"/>
      <c r="T279" s="37">
        <f>VLOOKUP(A279,[1]Sheet1!$A$6:$C$740,3,FALSE)</f>
        <v>11089041.058497</v>
      </c>
      <c r="U279" s="37"/>
      <c r="V279" s="9"/>
      <c r="W279" s="9"/>
      <c r="X279" s="10">
        <f t="shared" si="479"/>
        <v>8503488.5619636923</v>
      </c>
      <c r="Z279" s="9"/>
      <c r="AA279" s="9">
        <f>ADJLTFUND1516RSG</f>
        <v>4162435.7636449998</v>
      </c>
      <c r="AB279" s="9"/>
      <c r="AC279" s="9"/>
      <c r="AD279" s="9"/>
      <c r="AE279" s="10">
        <f t="shared" si="493"/>
        <v>4162435.7636449998</v>
      </c>
      <c r="AF279" s="10">
        <f t="shared" si="494"/>
        <v>9639029.5248389989</v>
      </c>
      <c r="AG279" s="10">
        <f>AA279+I279+X279</f>
        <v>18142518.086802691</v>
      </c>
      <c r="AH279" s="10">
        <f>AG279*LT_SF1617</f>
        <v>16807709.89496455</v>
      </c>
      <c r="AI279" s="10">
        <f t="shared" si="495"/>
        <v>8304221.3330008574</v>
      </c>
      <c r="AJ279" s="10">
        <f>AH279-X279-R279</f>
        <v>2781989.2904635742</v>
      </c>
      <c r="AK279" s="9"/>
      <c r="AL279" s="9">
        <f>AJ279</f>
        <v>2781989.2904635742</v>
      </c>
      <c r="AM279" s="9"/>
      <c r="AN279" s="9"/>
      <c r="AO279" s="9"/>
    </row>
    <row r="280" spans="1:41" s="15" customFormat="1" x14ac:dyDescent="0.25">
      <c r="A280" s="12" t="s">
        <v>560</v>
      </c>
      <c r="B280" s="12" t="s">
        <v>561</v>
      </c>
      <c r="C280" s="12" t="s">
        <v>499</v>
      </c>
      <c r="D280" s="12"/>
      <c r="E280" s="12" t="s">
        <v>1441</v>
      </c>
      <c r="G280" s="13">
        <f>ADJUTFUND1516BL</f>
        <v>30584671.940418001</v>
      </c>
      <c r="H280" s="13">
        <f>G280*SBRR_INC</f>
        <v>30839544.206588149</v>
      </c>
      <c r="I280" s="13"/>
      <c r="J280" s="13"/>
      <c r="K280" s="13"/>
      <c r="L280" s="13"/>
      <c r="M280" s="13"/>
      <c r="N280" s="13"/>
      <c r="O280" s="13"/>
      <c r="P280" s="13"/>
      <c r="Q280" s="14">
        <f t="shared" si="496"/>
        <v>30584671.940418001</v>
      </c>
      <c r="R280" s="14">
        <f t="shared" si="497"/>
        <v>30839544.206588149</v>
      </c>
      <c r="S280" s="13"/>
      <c r="T280" s="38">
        <f>VLOOKUP(A280,[1]Sheet1!$A$6:$C$740,3,FALSE)</f>
        <v>56799642.330305003</v>
      </c>
      <c r="U280" s="38"/>
      <c r="V280" s="13"/>
      <c r="W280" s="13"/>
      <c r="X280" s="14">
        <f t="shared" si="480"/>
        <v>43556075.438036308</v>
      </c>
      <c r="Z280" s="13">
        <f>ADJUTFUND1516RSG</f>
        <v>28260417.342582997</v>
      </c>
      <c r="AA280" s="13"/>
      <c r="AB280" s="13"/>
      <c r="AC280" s="13"/>
      <c r="AD280" s="13"/>
      <c r="AE280" s="14">
        <f t="shared" si="493"/>
        <v>28260417.342582993</v>
      </c>
      <c r="AF280" s="14">
        <f t="shared" si="494"/>
        <v>58845089.283000991</v>
      </c>
      <c r="AG280" s="14">
        <f>Z280+G280+X280</f>
        <v>102401164.7210373</v>
      </c>
      <c r="AH280" s="14">
        <f>AG280*UT_SF1617</f>
        <v>95878535.51959011</v>
      </c>
      <c r="AI280" s="14">
        <f t="shared" si="495"/>
        <v>52322460.081553802</v>
      </c>
      <c r="AJ280" s="14">
        <f>AH280-X280-R280</f>
        <v>21482915.874965653</v>
      </c>
      <c r="AK280" s="13">
        <f>AJ280</f>
        <v>21482915.874965653</v>
      </c>
      <c r="AL280" s="13"/>
      <c r="AM280" s="13"/>
      <c r="AN280" s="13"/>
      <c r="AO280" s="13"/>
    </row>
    <row r="281" spans="1:41" x14ac:dyDescent="0.25">
      <c r="A281" s="1" t="s">
        <v>562</v>
      </c>
      <c r="B281" s="1" t="s">
        <v>563</v>
      </c>
      <c r="C281" s="1"/>
      <c r="D281" s="1" t="s">
        <v>499</v>
      </c>
      <c r="E281" s="1"/>
      <c r="G281" s="5">
        <f>ADJUTFUND1516BL</f>
        <v>24727923.851255998</v>
      </c>
      <c r="H281" s="5">
        <f>G281*SBRR_INC</f>
        <v>24933989.883349799</v>
      </c>
      <c r="I281" s="5">
        <f>ADJLTFUND1516BL</f>
        <v>5378740.8215499995</v>
      </c>
      <c r="J281" s="5">
        <f>I281*SBRR_INC</f>
        <v>5423563.6617295826</v>
      </c>
      <c r="Q281" s="6">
        <f t="shared" si="496"/>
        <v>30106664.672805998</v>
      </c>
      <c r="R281" s="6">
        <f t="shared" si="497"/>
        <v>30357553.54507938</v>
      </c>
      <c r="T281" s="4">
        <f>VLOOKUP(A281,[1]Sheet1!$A$6:$C$740,3,FALSE)</f>
        <v>61160314.566196002</v>
      </c>
      <c r="U281" s="4"/>
      <c r="V281" s="5">
        <f>VLOOKUP(A281,[9]CTR1516_statsrel!$A$1:$D$387,4,FALSE)</f>
        <v>57913733</v>
      </c>
      <c r="W281" s="5">
        <f t="shared" ref="W281" si="526">V281</f>
        <v>57913733</v>
      </c>
      <c r="X281" s="6">
        <f t="shared" si="476"/>
        <v>57913733.000000939</v>
      </c>
      <c r="Z281" s="5">
        <f>ADJUTFUND1516RSG</f>
        <v>23983210.1688453</v>
      </c>
      <c r="AA281" s="5">
        <f>ADJLTFUND1516RSG</f>
        <v>4397592.2302337103</v>
      </c>
      <c r="AE281" s="6">
        <f t="shared" si="493"/>
        <v>28380802.39907901</v>
      </c>
      <c r="AF281" s="6">
        <f t="shared" si="494"/>
        <v>58487467.071886003</v>
      </c>
      <c r="AG281" s="6">
        <f t="shared" ref="AG281" si="527">SUM(AG282:AG283)</f>
        <v>116401200.07188594</v>
      </c>
      <c r="AH281" s="6">
        <f t="shared" si="477"/>
        <v>108782295.70438193</v>
      </c>
      <c r="AI281" s="6">
        <f t="shared" si="495"/>
        <v>50868562.704380989</v>
      </c>
      <c r="AJ281" s="6">
        <f t="shared" si="478"/>
        <v>20511009.159301605</v>
      </c>
      <c r="AK281" s="5">
        <f t="shared" ref="AK281" si="528">AK283</f>
        <v>17681736.827198237</v>
      </c>
      <c r="AL281" s="5">
        <f t="shared" ref="AL281" si="529">AL282</f>
        <v>2829272.3321033688</v>
      </c>
    </row>
    <row r="282" spans="1:41" s="11" customFormat="1" x14ac:dyDescent="0.25">
      <c r="A282" s="8" t="s">
        <v>564</v>
      </c>
      <c r="B282" s="8" t="s">
        <v>565</v>
      </c>
      <c r="C282" s="8" t="s">
        <v>499</v>
      </c>
      <c r="D282" s="8"/>
      <c r="E282" s="8" t="s">
        <v>1440</v>
      </c>
      <c r="G282" s="9"/>
      <c r="H282" s="9"/>
      <c r="I282" s="9">
        <f>ADJLTFUND1516BL</f>
        <v>5378740.8215499995</v>
      </c>
      <c r="J282" s="9">
        <f>I282*SBRR_INC</f>
        <v>5423563.6617295826</v>
      </c>
      <c r="K282" s="9"/>
      <c r="L282" s="9"/>
      <c r="M282" s="9"/>
      <c r="N282" s="9"/>
      <c r="O282" s="9"/>
      <c r="P282" s="9"/>
      <c r="Q282" s="10">
        <f t="shared" si="496"/>
        <v>5378740.8215499995</v>
      </c>
      <c r="R282" s="10">
        <f t="shared" si="497"/>
        <v>5423563.6617295826</v>
      </c>
      <c r="S282" s="9"/>
      <c r="T282" s="37">
        <f>VLOOKUP(A282,[1]Sheet1!$A$6:$C$740,3,FALSE)</f>
        <v>11543586.374697</v>
      </c>
      <c r="U282" s="37"/>
      <c r="V282" s="9"/>
      <c r="W282" s="9"/>
      <c r="X282" s="10">
        <f t="shared" si="479"/>
        <v>10930816.558228517</v>
      </c>
      <c r="Z282" s="9"/>
      <c r="AA282" s="9">
        <f>ADJLTFUND1516RSG</f>
        <v>4397592.2302337103</v>
      </c>
      <c r="AB282" s="9"/>
      <c r="AC282" s="9"/>
      <c r="AD282" s="9"/>
      <c r="AE282" s="10">
        <f t="shared" si="493"/>
        <v>4397592.2302337103</v>
      </c>
      <c r="AF282" s="10">
        <f t="shared" si="494"/>
        <v>9776333.0517837107</v>
      </c>
      <c r="AG282" s="10">
        <f>AA282+I282+X282</f>
        <v>20707149.610012226</v>
      </c>
      <c r="AH282" s="10">
        <f>AG282*LT_SF1617</f>
        <v>19183652.552061468</v>
      </c>
      <c r="AI282" s="10">
        <f t="shared" si="495"/>
        <v>8252835.9938329514</v>
      </c>
      <c r="AJ282" s="10">
        <f>AH282-X282-R282</f>
        <v>2829272.3321033688</v>
      </c>
      <c r="AK282" s="9"/>
      <c r="AL282" s="9">
        <f>AJ282</f>
        <v>2829272.3321033688</v>
      </c>
      <c r="AM282" s="9"/>
      <c r="AN282" s="9"/>
      <c r="AO282" s="9"/>
    </row>
    <row r="283" spans="1:41" s="15" customFormat="1" x14ac:dyDescent="0.25">
      <c r="A283" s="12" t="s">
        <v>566</v>
      </c>
      <c r="B283" s="12" t="s">
        <v>567</v>
      </c>
      <c r="C283" s="12" t="s">
        <v>499</v>
      </c>
      <c r="D283" s="12"/>
      <c r="E283" s="12" t="s">
        <v>1441</v>
      </c>
      <c r="G283" s="13">
        <f>ADJUTFUND1516BL</f>
        <v>24727923.851255998</v>
      </c>
      <c r="H283" s="13">
        <f>G283*SBRR_INC</f>
        <v>24933989.883349799</v>
      </c>
      <c r="I283" s="13"/>
      <c r="J283" s="13"/>
      <c r="K283" s="13"/>
      <c r="L283" s="13"/>
      <c r="M283" s="13"/>
      <c r="N283" s="13"/>
      <c r="O283" s="13"/>
      <c r="P283" s="13"/>
      <c r="Q283" s="14">
        <f t="shared" si="496"/>
        <v>24727923.851255998</v>
      </c>
      <c r="R283" s="14">
        <f t="shared" si="497"/>
        <v>24933989.883349799</v>
      </c>
      <c r="S283" s="13"/>
      <c r="T283" s="38">
        <f>VLOOKUP(A283,[1]Sheet1!$A$6:$C$740,3,FALSE)</f>
        <v>49616728.191500001</v>
      </c>
      <c r="U283" s="38"/>
      <c r="V283" s="13"/>
      <c r="W283" s="13"/>
      <c r="X283" s="14">
        <f t="shared" si="480"/>
        <v>46982916.441772424</v>
      </c>
      <c r="Z283" s="13">
        <f>ADJUTFUND1516RSG</f>
        <v>23983210.1688453</v>
      </c>
      <c r="AA283" s="13"/>
      <c r="AB283" s="13"/>
      <c r="AC283" s="13"/>
      <c r="AD283" s="13"/>
      <c r="AE283" s="14">
        <f t="shared" si="493"/>
        <v>23983210.1688453</v>
      </c>
      <c r="AF283" s="14">
        <f t="shared" si="494"/>
        <v>48711134.020101294</v>
      </c>
      <c r="AG283" s="14">
        <f>Z283+G283+X283</f>
        <v>95694050.46187371</v>
      </c>
      <c r="AH283" s="14">
        <f>AG283*UT_SF1617</f>
        <v>89598643.152320459</v>
      </c>
      <c r="AI283" s="14">
        <f t="shared" si="495"/>
        <v>42615726.710548036</v>
      </c>
      <c r="AJ283" s="14">
        <f>AH283-X283-R283</f>
        <v>17681736.827198237</v>
      </c>
      <c r="AK283" s="13">
        <f>AJ283</f>
        <v>17681736.827198237</v>
      </c>
      <c r="AL283" s="13"/>
      <c r="AM283" s="13"/>
      <c r="AN283" s="13"/>
      <c r="AO283" s="13"/>
    </row>
    <row r="284" spans="1:41" x14ac:dyDescent="0.25">
      <c r="A284" s="1" t="s">
        <v>568</v>
      </c>
      <c r="B284" s="1" t="s">
        <v>569</v>
      </c>
      <c r="C284" s="1"/>
      <c r="D284" s="1" t="s">
        <v>499</v>
      </c>
      <c r="E284" s="1"/>
      <c r="G284" s="5">
        <f>ADJUTFUND1516BL</f>
        <v>18936939.478623003</v>
      </c>
      <c r="H284" s="5">
        <f>G284*SBRR_INC</f>
        <v>19094747.307611529</v>
      </c>
      <c r="I284" s="5">
        <f>ADJLTFUND1516BL</f>
        <v>5164926.2305060001</v>
      </c>
      <c r="J284" s="5">
        <f>I284*SBRR_INC</f>
        <v>5207967.2824268835</v>
      </c>
      <c r="Q284" s="6">
        <f t="shared" si="496"/>
        <v>24101865.709129002</v>
      </c>
      <c r="R284" s="6">
        <f t="shared" si="497"/>
        <v>24302714.590038411</v>
      </c>
      <c r="T284" s="4">
        <f>VLOOKUP(A284,[1]Sheet1!$A$6:$C$740,3,FALSE)</f>
        <v>40728213.990370996</v>
      </c>
      <c r="U284" s="4"/>
      <c r="V284" s="5">
        <f>VLOOKUP(A284,[9]CTR1516_statsrel!$A$1:$D$387,4,FALSE)</f>
        <v>72736340</v>
      </c>
      <c r="W284" s="5">
        <f t="shared" ref="W284" si="530">V284</f>
        <v>72736340</v>
      </c>
      <c r="X284" s="6">
        <f t="shared" si="476"/>
        <v>72736339.999998212</v>
      </c>
      <c r="Z284" s="5">
        <f>ADJUTFUND1516RSG</f>
        <v>18818832.318044044</v>
      </c>
      <c r="AA284" s="5">
        <f>ADJLTFUND1516RSG</f>
        <v>4169483.3849189323</v>
      </c>
      <c r="AE284" s="6">
        <f t="shared" si="493"/>
        <v>22988315.70296298</v>
      </c>
      <c r="AF284" s="6">
        <f t="shared" si="494"/>
        <v>47090181.412091978</v>
      </c>
      <c r="AG284" s="6">
        <f t="shared" ref="AG284" si="531">SUM(AG285:AG286)</f>
        <v>119826521.41209021</v>
      </c>
      <c r="AH284" s="6">
        <f t="shared" si="477"/>
        <v>111931118.56740984</v>
      </c>
      <c r="AI284" s="6">
        <f t="shared" si="495"/>
        <v>39194778.567411631</v>
      </c>
      <c r="AJ284" s="6">
        <f t="shared" si="478"/>
        <v>14892063.977373213</v>
      </c>
      <c r="AK284" s="5">
        <f t="shared" ref="AK284" si="532">AK286</f>
        <v>12723530.908097174</v>
      </c>
      <c r="AL284" s="5">
        <f t="shared" ref="AL284" si="533">AL285</f>
        <v>2168533.0692760376</v>
      </c>
    </row>
    <row r="285" spans="1:41" s="11" customFormat="1" x14ac:dyDescent="0.25">
      <c r="A285" s="8" t="s">
        <v>570</v>
      </c>
      <c r="B285" s="8" t="s">
        <v>571</v>
      </c>
      <c r="C285" s="8" t="s">
        <v>499</v>
      </c>
      <c r="D285" s="8"/>
      <c r="E285" s="8" t="s">
        <v>1440</v>
      </c>
      <c r="G285" s="9"/>
      <c r="H285" s="9"/>
      <c r="I285" s="9">
        <f>ADJLTFUND1516BL</f>
        <v>5164926.2305060001</v>
      </c>
      <c r="J285" s="9">
        <f>I285*SBRR_INC</f>
        <v>5207967.2824268835</v>
      </c>
      <c r="K285" s="9"/>
      <c r="L285" s="9"/>
      <c r="M285" s="9"/>
      <c r="N285" s="9"/>
      <c r="O285" s="9"/>
      <c r="P285" s="9"/>
      <c r="Q285" s="10">
        <f t="shared" si="496"/>
        <v>5164926.2305060001</v>
      </c>
      <c r="R285" s="10">
        <f t="shared" si="497"/>
        <v>5207967.2824268835</v>
      </c>
      <c r="S285" s="9"/>
      <c r="T285" s="37">
        <f>VLOOKUP(A285,[1]Sheet1!$A$6:$C$740,3,FALSE)</f>
        <v>9674253.5469230004</v>
      </c>
      <c r="U285" s="37"/>
      <c r="V285" s="9"/>
      <c r="W285" s="9"/>
      <c r="X285" s="10">
        <f t="shared" si="479"/>
        <v>17277207.279493265</v>
      </c>
      <c r="Z285" s="9"/>
      <c r="AA285" s="9">
        <f>ADJLTFUND1516RSG</f>
        <v>4169483.3849189323</v>
      </c>
      <c r="AB285" s="9"/>
      <c r="AC285" s="9"/>
      <c r="AD285" s="9"/>
      <c r="AE285" s="10">
        <f t="shared" si="493"/>
        <v>4169483.3849189323</v>
      </c>
      <c r="AF285" s="10">
        <f t="shared" si="494"/>
        <v>9334409.6154249329</v>
      </c>
      <c r="AG285" s="10">
        <f>AA285+I285+X285</f>
        <v>26611616.894918196</v>
      </c>
      <c r="AH285" s="10">
        <f>AG285*LT_SF1617</f>
        <v>24653707.631196186</v>
      </c>
      <c r="AI285" s="10">
        <f t="shared" si="495"/>
        <v>7376500.3517029211</v>
      </c>
      <c r="AJ285" s="10">
        <f>AH285-X285-R285</f>
        <v>2168533.0692760376</v>
      </c>
      <c r="AK285" s="9"/>
      <c r="AL285" s="9">
        <f>AJ285</f>
        <v>2168533.0692760376</v>
      </c>
      <c r="AM285" s="9"/>
      <c r="AN285" s="9"/>
      <c r="AO285" s="9"/>
    </row>
    <row r="286" spans="1:41" s="15" customFormat="1" x14ac:dyDescent="0.25">
      <c r="A286" s="12" t="s">
        <v>572</v>
      </c>
      <c r="B286" s="12" t="s">
        <v>573</v>
      </c>
      <c r="C286" s="12" t="s">
        <v>499</v>
      </c>
      <c r="D286" s="12"/>
      <c r="E286" s="12" t="s">
        <v>1441</v>
      </c>
      <c r="G286" s="13">
        <f>ADJUTFUND1516BL</f>
        <v>18936939.478623003</v>
      </c>
      <c r="H286" s="13">
        <f>G286*SBRR_INC</f>
        <v>19094747.307611529</v>
      </c>
      <c r="I286" s="13"/>
      <c r="J286" s="13"/>
      <c r="K286" s="13"/>
      <c r="L286" s="13"/>
      <c r="M286" s="13"/>
      <c r="N286" s="13"/>
      <c r="O286" s="13"/>
      <c r="P286" s="13"/>
      <c r="Q286" s="14">
        <f t="shared" si="496"/>
        <v>18936939.478623003</v>
      </c>
      <c r="R286" s="14">
        <f t="shared" si="497"/>
        <v>19094747.307611529</v>
      </c>
      <c r="S286" s="13"/>
      <c r="T286" s="38">
        <f>VLOOKUP(A286,[1]Sheet1!$A$6:$C$740,3,FALSE)</f>
        <v>31053960.443447001</v>
      </c>
      <c r="U286" s="38"/>
      <c r="V286" s="13"/>
      <c r="W286" s="13"/>
      <c r="X286" s="14">
        <f t="shared" si="480"/>
        <v>55459132.720504954</v>
      </c>
      <c r="Z286" s="13">
        <f>ADJUTFUND1516RSG</f>
        <v>18818832.318044044</v>
      </c>
      <c r="AA286" s="13"/>
      <c r="AB286" s="13"/>
      <c r="AC286" s="13"/>
      <c r="AD286" s="13"/>
      <c r="AE286" s="14">
        <f t="shared" si="493"/>
        <v>18818832.318044048</v>
      </c>
      <c r="AF286" s="14">
        <f t="shared" si="494"/>
        <v>37755771.796667047</v>
      </c>
      <c r="AG286" s="14">
        <f>Z286+G286+X286</f>
        <v>93214904.517172009</v>
      </c>
      <c r="AH286" s="14">
        <f>AG286*UT_SF1617</f>
        <v>87277410.936213657</v>
      </c>
      <c r="AI286" s="14">
        <f t="shared" si="495"/>
        <v>31818278.215708703</v>
      </c>
      <c r="AJ286" s="14">
        <f>AH286-X286-R286</f>
        <v>12723530.908097174</v>
      </c>
      <c r="AK286" s="13">
        <f>AJ286</f>
        <v>12723530.908097174</v>
      </c>
      <c r="AL286" s="13"/>
      <c r="AM286" s="13"/>
      <c r="AN286" s="13"/>
      <c r="AO286" s="13"/>
    </row>
    <row r="287" spans="1:41" x14ac:dyDescent="0.25">
      <c r="A287" s="1" t="s">
        <v>574</v>
      </c>
      <c r="B287" s="1" t="s">
        <v>575</v>
      </c>
      <c r="C287" s="1"/>
      <c r="D287" s="1" t="s">
        <v>499</v>
      </c>
      <c r="E287" s="1"/>
      <c r="G287" s="5">
        <f>ADJUTFUND1516BL</f>
        <v>36277957.170398995</v>
      </c>
      <c r="H287" s="5">
        <f>G287*SBRR_INC</f>
        <v>36580273.480152316</v>
      </c>
      <c r="I287" s="5">
        <f>ADJLTFUND1516BL</f>
        <v>7954779.9623459997</v>
      </c>
      <c r="J287" s="5">
        <f>I287*SBRR_INC</f>
        <v>8021069.7953655496</v>
      </c>
      <c r="Q287" s="6">
        <f t="shared" si="496"/>
        <v>44232737.132744998</v>
      </c>
      <c r="R287" s="6">
        <f t="shared" si="497"/>
        <v>44601343.275517866</v>
      </c>
      <c r="T287" s="4">
        <f>VLOOKUP(A287,[1]Sheet1!$A$6:$C$740,3,FALSE)</f>
        <v>90695802.901675001</v>
      </c>
      <c r="U287" s="4"/>
      <c r="V287" s="5">
        <f>VLOOKUP(A287,[9]CTR1516_statsrel!$A$1:$D$387,4,FALSE)</f>
        <v>57985332</v>
      </c>
      <c r="W287" s="5">
        <f t="shared" ref="W287" si="534">V287</f>
        <v>57985332</v>
      </c>
      <c r="X287" s="6">
        <f t="shared" si="476"/>
        <v>57985332</v>
      </c>
      <c r="Z287" s="5">
        <f>ADJUTFUND1516RSG</f>
        <v>32434368.351576</v>
      </c>
      <c r="AA287" s="5">
        <f>ADJLTFUND1516RSG</f>
        <v>5902921.8374460004</v>
      </c>
      <c r="AE287" s="6">
        <f t="shared" si="493"/>
        <v>38337290.189023003</v>
      </c>
      <c r="AF287" s="6">
        <f t="shared" si="494"/>
        <v>82570027.321767002</v>
      </c>
      <c r="AG287" s="6">
        <f t="shared" ref="AG287" si="535">SUM(AG288:AG289)</f>
        <v>140555359.321767</v>
      </c>
      <c r="AH287" s="6">
        <f t="shared" si="477"/>
        <v>131355696.72284032</v>
      </c>
      <c r="AI287" s="6">
        <f t="shared" si="495"/>
        <v>73370364.722840324</v>
      </c>
      <c r="AJ287" s="6">
        <f t="shared" si="478"/>
        <v>28769021.447322458</v>
      </c>
      <c r="AK287" s="5">
        <f t="shared" ref="AK287" si="536">AK289</f>
        <v>24770355.402137913</v>
      </c>
      <c r="AL287" s="5">
        <f t="shared" ref="AL287" si="537">AL288</f>
        <v>3998666.0451845452</v>
      </c>
    </row>
    <row r="288" spans="1:41" s="11" customFormat="1" x14ac:dyDescent="0.25">
      <c r="A288" s="8" t="s">
        <v>576</v>
      </c>
      <c r="B288" s="8" t="s">
        <v>577</v>
      </c>
      <c r="C288" s="8" t="s">
        <v>499</v>
      </c>
      <c r="D288" s="8"/>
      <c r="E288" s="8" t="s">
        <v>1440</v>
      </c>
      <c r="G288" s="9"/>
      <c r="H288" s="9"/>
      <c r="I288" s="9">
        <f>ADJLTFUND1516BL</f>
        <v>7954779.9623459997</v>
      </c>
      <c r="J288" s="9">
        <f>I288*SBRR_INC</f>
        <v>8021069.7953655496</v>
      </c>
      <c r="K288" s="9"/>
      <c r="L288" s="9"/>
      <c r="M288" s="9"/>
      <c r="N288" s="9"/>
      <c r="O288" s="9"/>
      <c r="P288" s="9"/>
      <c r="Q288" s="10">
        <f t="shared" si="496"/>
        <v>7954779.9623459997</v>
      </c>
      <c r="R288" s="10">
        <f t="shared" si="497"/>
        <v>8021069.7953655496</v>
      </c>
      <c r="S288" s="9"/>
      <c r="T288" s="37">
        <f>VLOOKUP(A288,[1]Sheet1!$A$6:$C$740,3,FALSE)</f>
        <v>17398702.934836999</v>
      </c>
      <c r="U288" s="37"/>
      <c r="V288" s="9"/>
      <c r="W288" s="9"/>
      <c r="X288" s="10">
        <f t="shared" si="479"/>
        <v>11123663.210078552</v>
      </c>
      <c r="Z288" s="9"/>
      <c r="AA288" s="9">
        <f>ADJLTFUND1516RSG</f>
        <v>5902921.8374460004</v>
      </c>
      <c r="AB288" s="9"/>
      <c r="AC288" s="9"/>
      <c r="AD288" s="9"/>
      <c r="AE288" s="10">
        <f t="shared" si="493"/>
        <v>5902921.8374460004</v>
      </c>
      <c r="AF288" s="10">
        <f t="shared" si="494"/>
        <v>13857701.799791999</v>
      </c>
      <c r="AG288" s="10">
        <f>AA288+I288+X288</f>
        <v>24981365.009870552</v>
      </c>
      <c r="AH288" s="10">
        <f>AG288*LT_SF1617</f>
        <v>23143399.050628647</v>
      </c>
      <c r="AI288" s="10">
        <f t="shared" si="495"/>
        <v>12019735.840550095</v>
      </c>
      <c r="AJ288" s="10">
        <f>AH288-X288-R288</f>
        <v>3998666.0451845452</v>
      </c>
      <c r="AK288" s="9"/>
      <c r="AL288" s="9">
        <f>AJ288</f>
        <v>3998666.0451845452</v>
      </c>
      <c r="AM288" s="9"/>
      <c r="AN288" s="9"/>
      <c r="AO288" s="9"/>
    </row>
    <row r="289" spans="1:41" s="15" customFormat="1" x14ac:dyDescent="0.25">
      <c r="A289" s="12" t="s">
        <v>578</v>
      </c>
      <c r="B289" s="12" t="s">
        <v>579</v>
      </c>
      <c r="C289" s="12" t="s">
        <v>499</v>
      </c>
      <c r="D289" s="12"/>
      <c r="E289" s="12" t="s">
        <v>1441</v>
      </c>
      <c r="G289" s="13">
        <f>ADJUTFUND1516BL</f>
        <v>36277957.170398995</v>
      </c>
      <c r="H289" s="13">
        <f>G289*SBRR_INC</f>
        <v>36580273.480152316</v>
      </c>
      <c r="I289" s="13"/>
      <c r="J289" s="13"/>
      <c r="K289" s="13"/>
      <c r="L289" s="13"/>
      <c r="M289" s="13"/>
      <c r="N289" s="13"/>
      <c r="O289" s="13"/>
      <c r="P289" s="13"/>
      <c r="Q289" s="14">
        <f t="shared" si="496"/>
        <v>36277957.170398995</v>
      </c>
      <c r="R289" s="14">
        <f t="shared" si="497"/>
        <v>36580273.480152316</v>
      </c>
      <c r="S289" s="13"/>
      <c r="T289" s="38">
        <f>VLOOKUP(A289,[1]Sheet1!$A$6:$C$740,3,FALSE)</f>
        <v>73297099.966838002</v>
      </c>
      <c r="U289" s="38"/>
      <c r="V289" s="13"/>
      <c r="W289" s="13"/>
      <c r="X289" s="14">
        <f t="shared" si="480"/>
        <v>46861668.789921448</v>
      </c>
      <c r="Z289" s="13">
        <f>ADJUTFUND1516RSG</f>
        <v>32434368.351576</v>
      </c>
      <c r="AA289" s="13"/>
      <c r="AB289" s="13"/>
      <c r="AC289" s="13"/>
      <c r="AD289" s="13"/>
      <c r="AE289" s="14">
        <f t="shared" si="493"/>
        <v>32434368.351576</v>
      </c>
      <c r="AF289" s="14">
        <f t="shared" si="494"/>
        <v>68712325.521975011</v>
      </c>
      <c r="AG289" s="14">
        <f>Z289+G289+X289</f>
        <v>115573994.31189644</v>
      </c>
      <c r="AH289" s="14">
        <f>AG289*UT_SF1617</f>
        <v>108212297.67221168</v>
      </c>
      <c r="AI289" s="14">
        <f t="shared" si="495"/>
        <v>61350628.882290229</v>
      </c>
      <c r="AJ289" s="14">
        <f>AH289-X289-R289</f>
        <v>24770355.402137913</v>
      </c>
      <c r="AK289" s="13">
        <f>AJ289</f>
        <v>24770355.402137913</v>
      </c>
      <c r="AL289" s="13"/>
      <c r="AM289" s="13"/>
      <c r="AN289" s="13"/>
      <c r="AO289" s="13"/>
    </row>
    <row r="290" spans="1:41" x14ac:dyDescent="0.25">
      <c r="A290" s="1" t="s">
        <v>580</v>
      </c>
      <c r="B290" s="1" t="s">
        <v>581</v>
      </c>
      <c r="C290" s="1"/>
      <c r="D290" s="1" t="s">
        <v>499</v>
      </c>
      <c r="E290" s="1"/>
      <c r="G290" s="5">
        <f>ADJUTFUND1516BL</f>
        <v>34993170.495994009</v>
      </c>
      <c r="H290" s="5">
        <f>G290*SBRR_INC</f>
        <v>35284780.250127293</v>
      </c>
      <c r="I290" s="5">
        <f>ADJLTFUND1516BL</f>
        <v>7184640.1478850003</v>
      </c>
      <c r="J290" s="5">
        <f>I290*SBRR_INC</f>
        <v>7244512.1491173748</v>
      </c>
      <c r="Q290" s="6">
        <f t="shared" si="496"/>
        <v>42177810.643879011</v>
      </c>
      <c r="R290" s="6">
        <f t="shared" si="497"/>
        <v>42529292.399244666</v>
      </c>
      <c r="T290" s="4">
        <f>VLOOKUP(A290,[1]Sheet1!$A$6:$C$740,3,FALSE)</f>
        <v>85865993.295839995</v>
      </c>
      <c r="U290" s="4"/>
      <c r="V290" s="5">
        <f>VLOOKUP(A290,[9]CTR1516_statsrel!$A$1:$D$387,4,FALSE)</f>
        <v>91069927</v>
      </c>
      <c r="W290" s="5">
        <f t="shared" ref="W290" si="538">V290</f>
        <v>91069927</v>
      </c>
      <c r="X290" s="6">
        <f t="shared" si="476"/>
        <v>91069927</v>
      </c>
      <c r="Z290" s="5">
        <f>ADJUTFUND1516RSG</f>
        <v>32456741.758096997</v>
      </c>
      <c r="AA290" s="5">
        <f>ADJLTFUND1516RSG</f>
        <v>5597049.1263490003</v>
      </c>
      <c r="AE290" s="6">
        <f t="shared" si="493"/>
        <v>38053790.884445995</v>
      </c>
      <c r="AF290" s="6">
        <f t="shared" si="494"/>
        <v>80231601.528324008</v>
      </c>
      <c r="AG290" s="6">
        <f t="shared" ref="AG290" si="539">SUM(AG291:AG292)</f>
        <v>171301528.52832502</v>
      </c>
      <c r="AH290" s="6">
        <f t="shared" si="477"/>
        <v>160103724.91499576</v>
      </c>
      <c r="AI290" s="6">
        <f t="shared" si="495"/>
        <v>69033797.91499576</v>
      </c>
      <c r="AJ290" s="6">
        <f t="shared" si="478"/>
        <v>26504505.515751082</v>
      </c>
      <c r="AK290" s="5">
        <f t="shared" ref="AK290" si="540">AK292</f>
        <v>23101085.568408959</v>
      </c>
      <c r="AL290" s="5">
        <f t="shared" ref="AL290" si="541">AL291</f>
        <v>3403419.9473421238</v>
      </c>
    </row>
    <row r="291" spans="1:41" s="11" customFormat="1" x14ac:dyDescent="0.25">
      <c r="A291" s="8" t="s">
        <v>582</v>
      </c>
      <c r="B291" s="8" t="s">
        <v>583</v>
      </c>
      <c r="C291" s="8" t="s">
        <v>499</v>
      </c>
      <c r="D291" s="8"/>
      <c r="E291" s="8" t="s">
        <v>1440</v>
      </c>
      <c r="G291" s="9"/>
      <c r="H291" s="9"/>
      <c r="I291" s="9">
        <f>ADJLTFUND1516BL</f>
        <v>7184640.1478850003</v>
      </c>
      <c r="J291" s="9">
        <f>I291*SBRR_INC</f>
        <v>7244512.1491173748</v>
      </c>
      <c r="K291" s="9"/>
      <c r="L291" s="9"/>
      <c r="M291" s="9"/>
      <c r="N291" s="9"/>
      <c r="O291" s="9"/>
      <c r="P291" s="9"/>
      <c r="Q291" s="10">
        <f t="shared" si="496"/>
        <v>7184640.1478850003</v>
      </c>
      <c r="R291" s="10">
        <f t="shared" si="497"/>
        <v>7244512.1491173748</v>
      </c>
      <c r="S291" s="9"/>
      <c r="T291" s="37">
        <f>VLOOKUP(A291,[1]Sheet1!$A$6:$C$740,3,FALSE)</f>
        <v>15293179.188534999</v>
      </c>
      <c r="U291" s="37"/>
      <c r="V291" s="9"/>
      <c r="W291" s="9"/>
      <c r="X291" s="10">
        <f t="shared" si="479"/>
        <v>16220026.798027819</v>
      </c>
      <c r="Z291" s="9"/>
      <c r="AA291" s="9">
        <f>ADJLTFUND1516RSG</f>
        <v>5597049.1263490003</v>
      </c>
      <c r="AB291" s="9"/>
      <c r="AC291" s="9"/>
      <c r="AD291" s="9"/>
      <c r="AE291" s="10">
        <f t="shared" si="493"/>
        <v>5597049.1263490003</v>
      </c>
      <c r="AF291" s="10">
        <f t="shared" si="494"/>
        <v>12781689.274234001</v>
      </c>
      <c r="AG291" s="10">
        <f>AA291+I291+X291</f>
        <v>29001716.072261818</v>
      </c>
      <c r="AH291" s="10">
        <f>AG291*LT_SF1617</f>
        <v>26867958.894487318</v>
      </c>
      <c r="AI291" s="10">
        <f t="shared" si="495"/>
        <v>10647932.096459499</v>
      </c>
      <c r="AJ291" s="10">
        <f>AH291-X291-R291</f>
        <v>3403419.9473421238</v>
      </c>
      <c r="AK291" s="9"/>
      <c r="AL291" s="9">
        <f>AJ291</f>
        <v>3403419.9473421238</v>
      </c>
      <c r="AM291" s="9"/>
      <c r="AN291" s="9"/>
      <c r="AO291" s="9"/>
    </row>
    <row r="292" spans="1:41" s="15" customFormat="1" x14ac:dyDescent="0.25">
      <c r="A292" s="12" t="s">
        <v>584</v>
      </c>
      <c r="B292" s="12" t="s">
        <v>585</v>
      </c>
      <c r="C292" s="12" t="s">
        <v>499</v>
      </c>
      <c r="D292" s="12"/>
      <c r="E292" s="12" t="s">
        <v>1441</v>
      </c>
      <c r="G292" s="13">
        <f>ADJUTFUND1516BL</f>
        <v>34993170.495994009</v>
      </c>
      <c r="H292" s="13">
        <f>G292*SBRR_INC</f>
        <v>35284780.250127293</v>
      </c>
      <c r="I292" s="13"/>
      <c r="J292" s="13"/>
      <c r="K292" s="13"/>
      <c r="L292" s="13"/>
      <c r="M292" s="13"/>
      <c r="N292" s="13"/>
      <c r="O292" s="13"/>
      <c r="P292" s="13"/>
      <c r="Q292" s="14">
        <f t="shared" si="496"/>
        <v>34993170.495994009</v>
      </c>
      <c r="R292" s="14">
        <f t="shared" si="497"/>
        <v>35284780.250127293</v>
      </c>
      <c r="S292" s="13"/>
      <c r="T292" s="38">
        <f>VLOOKUP(A292,[1]Sheet1!$A$6:$C$740,3,FALSE)</f>
        <v>70572814.107305005</v>
      </c>
      <c r="U292" s="38"/>
      <c r="V292" s="13"/>
      <c r="W292" s="13"/>
      <c r="X292" s="14">
        <f t="shared" si="480"/>
        <v>74849900.201972187</v>
      </c>
      <c r="Z292" s="13">
        <f>ADJUTFUND1516RSG</f>
        <v>32456741.758096997</v>
      </c>
      <c r="AA292" s="13"/>
      <c r="AB292" s="13"/>
      <c r="AC292" s="13"/>
      <c r="AD292" s="13"/>
      <c r="AE292" s="14">
        <f t="shared" si="493"/>
        <v>32456741.758097</v>
      </c>
      <c r="AF292" s="14">
        <f t="shared" si="494"/>
        <v>67449912.254090995</v>
      </c>
      <c r="AG292" s="14">
        <f>Z292+G292+X292</f>
        <v>142299812.45606321</v>
      </c>
      <c r="AH292" s="14">
        <f>AG292*UT_SF1617</f>
        <v>133235766.02050844</v>
      </c>
      <c r="AI292" s="14">
        <f t="shared" si="495"/>
        <v>58385865.818536252</v>
      </c>
      <c r="AJ292" s="14">
        <f>AH292-X292-R292</f>
        <v>23101085.568408959</v>
      </c>
      <c r="AK292" s="13">
        <f>AJ292</f>
        <v>23101085.568408959</v>
      </c>
      <c r="AL292" s="13"/>
      <c r="AM292" s="13"/>
      <c r="AN292" s="13"/>
      <c r="AO292" s="13"/>
    </row>
    <row r="293" spans="1:41" x14ac:dyDescent="0.25">
      <c r="A293" s="1" t="s">
        <v>586</v>
      </c>
      <c r="B293" s="1" t="s">
        <v>587</v>
      </c>
      <c r="C293" s="1"/>
      <c r="D293" s="1" t="s">
        <v>499</v>
      </c>
      <c r="E293" s="1"/>
      <c r="G293" s="5">
        <f>ADJUTFUND1516BL</f>
        <v>44025371.996749997</v>
      </c>
      <c r="H293" s="5">
        <f>G293*SBRR_INC</f>
        <v>44392250.096722916</v>
      </c>
      <c r="I293" s="5">
        <f>ADJLTFUND1516BL</f>
        <v>8362876.4648490008</v>
      </c>
      <c r="J293" s="5">
        <f>I293*SBRR_INC</f>
        <v>8432567.1020560749</v>
      </c>
      <c r="Q293" s="6">
        <f t="shared" si="496"/>
        <v>52388248.461599</v>
      </c>
      <c r="R293" s="6">
        <f t="shared" si="497"/>
        <v>52824817.198778987</v>
      </c>
      <c r="T293" s="4">
        <f>VLOOKUP(A293,[1]Sheet1!$A$6:$C$740,3,FALSE)</f>
        <v>102129108.722591</v>
      </c>
      <c r="U293" s="4"/>
      <c r="V293" s="5">
        <f>VLOOKUP(A293,[9]CTR1516_statsrel!$A$1:$D$387,4,FALSE)</f>
        <v>75194685</v>
      </c>
      <c r="W293" s="5">
        <f t="shared" ref="W293" si="542">V293</f>
        <v>75194685</v>
      </c>
      <c r="X293" s="6">
        <f t="shared" si="476"/>
        <v>75194685.00000073</v>
      </c>
      <c r="Z293" s="5">
        <f>ADJUTFUND1516RSG</f>
        <v>40176318.049890995</v>
      </c>
      <c r="AA293" s="5">
        <f>ADJLTFUND1516RSG</f>
        <v>6228973.3732580002</v>
      </c>
      <c r="AE293" s="6">
        <f t="shared" si="493"/>
        <v>46405291.423149005</v>
      </c>
      <c r="AF293" s="6">
        <f t="shared" si="494"/>
        <v>98793539.884748012</v>
      </c>
      <c r="AG293" s="6">
        <f t="shared" ref="AG293" si="543">SUM(AG294:AG295)</f>
        <v>173988224.8847487</v>
      </c>
      <c r="AH293" s="6">
        <f t="shared" si="477"/>
        <v>162635352.41006029</v>
      </c>
      <c r="AI293" s="6">
        <f t="shared" si="495"/>
        <v>87440667.410059556</v>
      </c>
      <c r="AJ293" s="6">
        <f t="shared" si="478"/>
        <v>34615850.211280562</v>
      </c>
      <c r="AK293" s="5">
        <f t="shared" ref="AK293" si="544">AK295</f>
        <v>30470651.484370679</v>
      </c>
      <c r="AL293" s="5">
        <f t="shared" ref="AL293" si="545">AL294</f>
        <v>4145198.7269098833</v>
      </c>
    </row>
    <row r="294" spans="1:41" s="11" customFormat="1" x14ac:dyDescent="0.25">
      <c r="A294" s="8" t="s">
        <v>588</v>
      </c>
      <c r="B294" s="8" t="s">
        <v>589</v>
      </c>
      <c r="C294" s="8" t="s">
        <v>499</v>
      </c>
      <c r="D294" s="8"/>
      <c r="E294" s="8" t="s">
        <v>1440</v>
      </c>
      <c r="G294" s="9"/>
      <c r="H294" s="9"/>
      <c r="I294" s="9">
        <f>ADJLTFUND1516BL</f>
        <v>8362876.4648490008</v>
      </c>
      <c r="J294" s="9">
        <f>I294*SBRR_INC</f>
        <v>8432567.1020560749</v>
      </c>
      <c r="K294" s="9"/>
      <c r="L294" s="9"/>
      <c r="M294" s="9"/>
      <c r="N294" s="9"/>
      <c r="O294" s="9"/>
      <c r="P294" s="9"/>
      <c r="Q294" s="10">
        <f t="shared" si="496"/>
        <v>8362876.4648490008</v>
      </c>
      <c r="R294" s="10">
        <f t="shared" si="497"/>
        <v>8432567.1020560749</v>
      </c>
      <c r="S294" s="9"/>
      <c r="T294" s="37">
        <f>VLOOKUP(A294,[1]Sheet1!$A$6:$C$740,3,FALSE)</f>
        <v>17362205.923565999</v>
      </c>
      <c r="U294" s="37"/>
      <c r="V294" s="9"/>
      <c r="W294" s="9"/>
      <c r="X294" s="10">
        <f t="shared" si="479"/>
        <v>12783285.996100072</v>
      </c>
      <c r="Z294" s="9"/>
      <c r="AA294" s="9">
        <f>ADJLTFUND1516RSG</f>
        <v>6228973.3732580002</v>
      </c>
      <c r="AB294" s="9"/>
      <c r="AC294" s="9"/>
      <c r="AD294" s="9"/>
      <c r="AE294" s="10">
        <f t="shared" si="493"/>
        <v>6228973.3732580002</v>
      </c>
      <c r="AF294" s="10">
        <f t="shared" si="494"/>
        <v>14591849.838107001</v>
      </c>
      <c r="AG294" s="10">
        <f>AA294+I294+X294</f>
        <v>27375135.834207073</v>
      </c>
      <c r="AH294" s="10">
        <f>AG294*LT_SF1617</f>
        <v>25361051.82506603</v>
      </c>
      <c r="AI294" s="10">
        <f t="shared" si="495"/>
        <v>12577765.828965958</v>
      </c>
      <c r="AJ294" s="10">
        <f>AH294-X294-R294</f>
        <v>4145198.7269098833</v>
      </c>
      <c r="AK294" s="9"/>
      <c r="AL294" s="9">
        <f>AJ294</f>
        <v>4145198.7269098833</v>
      </c>
      <c r="AM294" s="9"/>
      <c r="AN294" s="9"/>
      <c r="AO294" s="9"/>
    </row>
    <row r="295" spans="1:41" s="15" customFormat="1" x14ac:dyDescent="0.25">
      <c r="A295" s="12" t="s">
        <v>590</v>
      </c>
      <c r="B295" s="12" t="s">
        <v>591</v>
      </c>
      <c r="C295" s="12" t="s">
        <v>499</v>
      </c>
      <c r="D295" s="12"/>
      <c r="E295" s="12" t="s">
        <v>1441</v>
      </c>
      <c r="G295" s="13">
        <f>ADJUTFUND1516BL</f>
        <v>44025371.996749997</v>
      </c>
      <c r="H295" s="13">
        <f>G295*SBRR_INC</f>
        <v>44392250.096722916</v>
      </c>
      <c r="I295" s="13"/>
      <c r="J295" s="13"/>
      <c r="K295" s="13"/>
      <c r="L295" s="13"/>
      <c r="M295" s="13"/>
      <c r="N295" s="13"/>
      <c r="O295" s="13"/>
      <c r="P295" s="13"/>
      <c r="Q295" s="14">
        <f t="shared" si="496"/>
        <v>44025371.996749997</v>
      </c>
      <c r="R295" s="14">
        <f t="shared" si="497"/>
        <v>44392250.096722916</v>
      </c>
      <c r="S295" s="13"/>
      <c r="T295" s="38">
        <f>VLOOKUP(A295,[1]Sheet1!$A$6:$C$740,3,FALSE)</f>
        <v>84766902.799025998</v>
      </c>
      <c r="U295" s="38"/>
      <c r="V295" s="13"/>
      <c r="W295" s="13"/>
      <c r="X295" s="14">
        <f t="shared" si="480"/>
        <v>62411399.003900662</v>
      </c>
      <c r="Z295" s="13">
        <f>ADJUTFUND1516RSG</f>
        <v>40176318.049890995</v>
      </c>
      <c r="AA295" s="13"/>
      <c r="AB295" s="13"/>
      <c r="AC295" s="13"/>
      <c r="AD295" s="13"/>
      <c r="AE295" s="14">
        <f t="shared" si="493"/>
        <v>40176318.049891002</v>
      </c>
      <c r="AF295" s="14">
        <f t="shared" si="494"/>
        <v>84201690.046641007</v>
      </c>
      <c r="AG295" s="14">
        <f>Z295+G295+X295</f>
        <v>146613089.05054164</v>
      </c>
      <c r="AH295" s="14">
        <f>AG295*UT_SF1617</f>
        <v>137274300.58499426</v>
      </c>
      <c r="AI295" s="14">
        <f t="shared" si="495"/>
        <v>74862901.581093594</v>
      </c>
      <c r="AJ295" s="14">
        <f>AH295-X295-R295</f>
        <v>30470651.484370679</v>
      </c>
      <c r="AK295" s="13">
        <f>AJ295</f>
        <v>30470651.484370679</v>
      </c>
      <c r="AL295" s="13"/>
      <c r="AM295" s="13"/>
      <c r="AN295" s="13"/>
      <c r="AO295" s="13"/>
    </row>
    <row r="296" spans="1:41" x14ac:dyDescent="0.25">
      <c r="A296" s="1" t="s">
        <v>592</v>
      </c>
      <c r="B296" s="1" t="s">
        <v>593</v>
      </c>
      <c r="C296" s="1"/>
      <c r="D296" s="1" t="s">
        <v>499</v>
      </c>
      <c r="E296" s="1"/>
      <c r="G296" s="5">
        <f>ADJUTFUND1516BL</f>
        <v>22793421.269268002</v>
      </c>
      <c r="H296" s="5">
        <f>G296*SBRR_INC</f>
        <v>22983366.446511902</v>
      </c>
      <c r="I296" s="5">
        <f>ADJLTFUND1516BL</f>
        <v>5893724.4411960002</v>
      </c>
      <c r="J296" s="5">
        <f>I296*SBRR_INC</f>
        <v>5942838.8115392998</v>
      </c>
      <c r="Q296" s="6">
        <f t="shared" si="496"/>
        <v>28687145.710464001</v>
      </c>
      <c r="R296" s="6">
        <f t="shared" si="497"/>
        <v>28926205.258051202</v>
      </c>
      <c r="T296" s="4">
        <f>VLOOKUP(A296,[1]Sheet1!$A$6:$C$740,3,FALSE)</f>
        <v>52285859.594088003</v>
      </c>
      <c r="U296" s="4"/>
      <c r="V296" s="5">
        <f>VLOOKUP(A296,[9]CTR1516_statsrel!$A$1:$D$387,4,FALSE)</f>
        <v>74102505</v>
      </c>
      <c r="W296" s="5">
        <f t="shared" ref="W296" si="546">V296</f>
        <v>74102505</v>
      </c>
      <c r="X296" s="6">
        <f t="shared" si="476"/>
        <v>74102505</v>
      </c>
      <c r="Z296" s="5">
        <f>ADJUTFUND1516RSG</f>
        <v>22472939.628207222</v>
      </c>
      <c r="AA296" s="5">
        <f>ADJLTFUND1516RSG</f>
        <v>5064727.2226617746</v>
      </c>
      <c r="AE296" s="6">
        <f t="shared" si="493"/>
        <v>27537666.850869995</v>
      </c>
      <c r="AF296" s="6">
        <f t="shared" si="494"/>
        <v>56224812.561334997</v>
      </c>
      <c r="AG296" s="6">
        <f t="shared" ref="AG296" si="547">SUM(AG297:AG298)</f>
        <v>130327317.561333</v>
      </c>
      <c r="AH296" s="6">
        <f t="shared" si="477"/>
        <v>121765085.8371058</v>
      </c>
      <c r="AI296" s="6">
        <f t="shared" si="495"/>
        <v>47662580.837105796</v>
      </c>
      <c r="AJ296" s="6">
        <f t="shared" si="478"/>
        <v>18736375.579054598</v>
      </c>
      <c r="AK296" s="5">
        <f t="shared" ref="AK296" si="548">AK298</f>
        <v>15663486.667154938</v>
      </c>
      <c r="AL296" s="5">
        <f t="shared" ref="AL296" si="549">AL297</f>
        <v>3072888.9118996598</v>
      </c>
    </row>
    <row r="297" spans="1:41" s="11" customFormat="1" x14ac:dyDescent="0.25">
      <c r="A297" s="8" t="s">
        <v>594</v>
      </c>
      <c r="B297" s="8" t="s">
        <v>595</v>
      </c>
      <c r="C297" s="8" t="s">
        <v>499</v>
      </c>
      <c r="D297" s="8"/>
      <c r="E297" s="8" t="s">
        <v>1440</v>
      </c>
      <c r="G297" s="9"/>
      <c r="H297" s="9"/>
      <c r="I297" s="9">
        <f>ADJLTFUND1516BL</f>
        <v>5893724.4411960002</v>
      </c>
      <c r="J297" s="9">
        <f>I297*SBRR_INC</f>
        <v>5942838.8115392998</v>
      </c>
      <c r="K297" s="9"/>
      <c r="L297" s="9"/>
      <c r="M297" s="9"/>
      <c r="N297" s="9"/>
      <c r="O297" s="9"/>
      <c r="P297" s="9"/>
      <c r="Q297" s="10">
        <f t="shared" si="496"/>
        <v>5893724.4411960002</v>
      </c>
      <c r="R297" s="10">
        <f t="shared" si="497"/>
        <v>5942838.8115392998</v>
      </c>
      <c r="S297" s="9"/>
      <c r="T297" s="37">
        <f>VLOOKUP(A297,[1]Sheet1!$A$6:$C$740,3,FALSE)</f>
        <v>10899058.955220999</v>
      </c>
      <c r="U297" s="37"/>
      <c r="V297" s="9"/>
      <c r="W297" s="9"/>
      <c r="X297" s="10">
        <f t="shared" si="479"/>
        <v>15446768.533492371</v>
      </c>
      <c r="Z297" s="9"/>
      <c r="AA297" s="9">
        <f>ADJLTFUND1516RSG</f>
        <v>5064727.2226617746</v>
      </c>
      <c r="AB297" s="9"/>
      <c r="AC297" s="9"/>
      <c r="AD297" s="9"/>
      <c r="AE297" s="10">
        <f t="shared" si="493"/>
        <v>5064727.2226617746</v>
      </c>
      <c r="AF297" s="10">
        <f t="shared" si="494"/>
        <v>10958451.663857775</v>
      </c>
      <c r="AG297" s="10">
        <f>AA297+I297+X297</f>
        <v>26405220.197350144</v>
      </c>
      <c r="AH297" s="10">
        <f>AG297*LT_SF1617</f>
        <v>24462496.256931331</v>
      </c>
      <c r="AI297" s="10">
        <f t="shared" si="495"/>
        <v>9015727.7234389596</v>
      </c>
      <c r="AJ297" s="10">
        <f>AH297-X297-R297</f>
        <v>3072888.9118996598</v>
      </c>
      <c r="AK297" s="9"/>
      <c r="AL297" s="9">
        <f>AJ297</f>
        <v>3072888.9118996598</v>
      </c>
      <c r="AM297" s="9"/>
      <c r="AN297" s="9"/>
      <c r="AO297" s="9"/>
    </row>
    <row r="298" spans="1:41" s="15" customFormat="1" x14ac:dyDescent="0.25">
      <c r="A298" s="12" t="s">
        <v>596</v>
      </c>
      <c r="B298" s="12" t="s">
        <v>597</v>
      </c>
      <c r="C298" s="12" t="s">
        <v>499</v>
      </c>
      <c r="D298" s="12"/>
      <c r="E298" s="12" t="s">
        <v>1441</v>
      </c>
      <c r="G298" s="13">
        <f>ADJUTFUND1516BL</f>
        <v>22793421.269268002</v>
      </c>
      <c r="H298" s="13">
        <f>G298*SBRR_INC</f>
        <v>22983366.446511902</v>
      </c>
      <c r="I298" s="13"/>
      <c r="J298" s="13"/>
      <c r="K298" s="13"/>
      <c r="L298" s="13"/>
      <c r="M298" s="13"/>
      <c r="N298" s="13"/>
      <c r="O298" s="13"/>
      <c r="P298" s="13"/>
      <c r="Q298" s="14">
        <f t="shared" si="496"/>
        <v>22793421.269268002</v>
      </c>
      <c r="R298" s="14">
        <f t="shared" si="497"/>
        <v>22983366.446511902</v>
      </c>
      <c r="S298" s="13"/>
      <c r="T298" s="38">
        <f>VLOOKUP(A298,[1]Sheet1!$A$6:$C$740,3,FALSE)</f>
        <v>41386800.638866998</v>
      </c>
      <c r="U298" s="38"/>
      <c r="V298" s="13"/>
      <c r="W298" s="13"/>
      <c r="X298" s="14">
        <f t="shared" si="480"/>
        <v>58655736.466507621</v>
      </c>
      <c r="Z298" s="13">
        <f>ADJUTFUND1516RSG</f>
        <v>22472939.628207222</v>
      </c>
      <c r="AA298" s="13"/>
      <c r="AB298" s="13"/>
      <c r="AC298" s="13"/>
      <c r="AD298" s="13"/>
      <c r="AE298" s="14">
        <f t="shared" si="493"/>
        <v>22472939.628207222</v>
      </c>
      <c r="AF298" s="14">
        <f t="shared" si="494"/>
        <v>45266360.89747522</v>
      </c>
      <c r="AG298" s="14">
        <f>Z298+G298+X298</f>
        <v>103922097.36398286</v>
      </c>
      <c r="AH298" s="14">
        <f>AG298*UT_SF1617</f>
        <v>97302589.580174461</v>
      </c>
      <c r="AI298" s="14">
        <f t="shared" si="495"/>
        <v>38646853.11366684</v>
      </c>
      <c r="AJ298" s="14">
        <f>AH298-X298-R298</f>
        <v>15663486.667154938</v>
      </c>
      <c r="AK298" s="13">
        <f>AJ298</f>
        <v>15663486.667154938</v>
      </c>
      <c r="AL298" s="13"/>
      <c r="AM298" s="13"/>
      <c r="AN298" s="13"/>
      <c r="AO298" s="13"/>
    </row>
    <row r="299" spans="1:41" x14ac:dyDescent="0.25">
      <c r="A299" s="1" t="s">
        <v>598</v>
      </c>
      <c r="B299" s="1" t="s">
        <v>599</v>
      </c>
      <c r="C299" s="1"/>
      <c r="D299" s="1" t="s">
        <v>499</v>
      </c>
      <c r="E299" s="1"/>
      <c r="G299" s="5">
        <f>ADJUTFUND1516BL</f>
        <v>13053990.149621999</v>
      </c>
      <c r="H299" s="5">
        <f>G299*SBRR_INC</f>
        <v>13162773.400868848</v>
      </c>
      <c r="I299" s="5">
        <f>ADJLTFUND1516BL</f>
        <v>2693908.7426359998</v>
      </c>
      <c r="J299" s="5">
        <f>I299*SBRR_INC</f>
        <v>2716357.9821579666</v>
      </c>
      <c r="Q299" s="6">
        <f t="shared" si="496"/>
        <v>15747898.892258</v>
      </c>
      <c r="R299" s="6">
        <f t="shared" si="497"/>
        <v>15879131.383026814</v>
      </c>
      <c r="T299" s="4">
        <f>VLOOKUP(A299,[1]Sheet1!$A$6:$C$740,3,FALSE)</f>
        <v>28546334.204007</v>
      </c>
      <c r="U299" s="4"/>
      <c r="V299" s="5">
        <f>VLOOKUP(A299,[9]CTR1516_statsrel!$A$1:$D$387,4,FALSE)</f>
        <v>66295757</v>
      </c>
      <c r="W299" s="5">
        <f t="shared" ref="W299" si="550">V299</f>
        <v>66295757</v>
      </c>
      <c r="X299" s="6">
        <f t="shared" si="476"/>
        <v>66295757</v>
      </c>
      <c r="Z299" s="5">
        <f>ADJUTFUND1516RSG</f>
        <v>14043828.612060223</v>
      </c>
      <c r="AA299" s="5">
        <f>ADJLTFUND1516RSG</f>
        <v>2470793.5006347774</v>
      </c>
      <c r="AE299" s="6">
        <f t="shared" si="493"/>
        <v>16514622.112694999</v>
      </c>
      <c r="AF299" s="6">
        <f t="shared" si="494"/>
        <v>32262521.004953001</v>
      </c>
      <c r="AG299" s="6">
        <f t="shared" ref="AG299" si="551">SUM(AG300:AG301)</f>
        <v>98558278.004952997</v>
      </c>
      <c r="AH299" s="6">
        <f t="shared" si="477"/>
        <v>92117295.629153684</v>
      </c>
      <c r="AI299" s="6">
        <f t="shared" si="495"/>
        <v>25821538.629153684</v>
      </c>
      <c r="AJ299" s="6">
        <f t="shared" si="478"/>
        <v>9942407.246126866</v>
      </c>
      <c r="AK299" s="5">
        <f t="shared" ref="AK299" si="552">AK301</f>
        <v>8709277.439264752</v>
      </c>
      <c r="AL299" s="5">
        <f t="shared" ref="AL299" si="553">AL300</f>
        <v>1233129.8068621135</v>
      </c>
    </row>
    <row r="300" spans="1:41" s="11" customFormat="1" x14ac:dyDescent="0.25">
      <c r="A300" s="8" t="s">
        <v>600</v>
      </c>
      <c r="B300" s="8" t="s">
        <v>601</v>
      </c>
      <c r="C300" s="8" t="s">
        <v>499</v>
      </c>
      <c r="D300" s="8"/>
      <c r="E300" s="8" t="s">
        <v>1440</v>
      </c>
      <c r="G300" s="9"/>
      <c r="H300" s="9"/>
      <c r="I300" s="9">
        <f>ADJLTFUND1516BL</f>
        <v>2693908.7426359998</v>
      </c>
      <c r="J300" s="9">
        <f>I300*SBRR_INC</f>
        <v>2716357.9821579666</v>
      </c>
      <c r="K300" s="9"/>
      <c r="L300" s="9"/>
      <c r="M300" s="9"/>
      <c r="N300" s="9"/>
      <c r="O300" s="9"/>
      <c r="P300" s="9"/>
      <c r="Q300" s="10">
        <f t="shared" si="496"/>
        <v>2693908.7426359998</v>
      </c>
      <c r="R300" s="10">
        <f t="shared" si="497"/>
        <v>2716357.9821579666</v>
      </c>
      <c r="S300" s="9"/>
      <c r="T300" s="37">
        <f>VLOOKUP(A300,[1]Sheet1!$A$6:$C$740,3,FALSE)</f>
        <v>4888200.9791090004</v>
      </c>
      <c r="U300" s="37"/>
      <c r="V300" s="9"/>
      <c r="W300" s="9"/>
      <c r="X300" s="10">
        <f t="shared" si="479"/>
        <v>11352315.220659178</v>
      </c>
      <c r="Z300" s="9"/>
      <c r="AA300" s="9">
        <f>ADJLTFUND1516RSG</f>
        <v>2470793.5006347774</v>
      </c>
      <c r="AB300" s="9"/>
      <c r="AC300" s="9"/>
      <c r="AD300" s="9"/>
      <c r="AE300" s="10">
        <f t="shared" si="493"/>
        <v>2470793.5006347774</v>
      </c>
      <c r="AF300" s="10">
        <f t="shared" si="494"/>
        <v>5164702.2432707772</v>
      </c>
      <c r="AG300" s="10">
        <f>AA300+I300+X300</f>
        <v>16517017.463929955</v>
      </c>
      <c r="AH300" s="10">
        <f>AG300*LT_SF1617</f>
        <v>15301803.009679258</v>
      </c>
      <c r="AI300" s="10">
        <f t="shared" si="495"/>
        <v>3949487.7890200801</v>
      </c>
      <c r="AJ300" s="10">
        <f>AH300-X300-R300</f>
        <v>1233129.8068621135</v>
      </c>
      <c r="AK300" s="9"/>
      <c r="AL300" s="9">
        <f>AJ300</f>
        <v>1233129.8068621135</v>
      </c>
      <c r="AM300" s="9"/>
      <c r="AN300" s="9"/>
      <c r="AO300" s="9"/>
    </row>
    <row r="301" spans="1:41" s="15" customFormat="1" x14ac:dyDescent="0.25">
      <c r="A301" s="12" t="s">
        <v>602</v>
      </c>
      <c r="B301" s="12" t="s">
        <v>603</v>
      </c>
      <c r="C301" s="12" t="s">
        <v>499</v>
      </c>
      <c r="D301" s="12"/>
      <c r="E301" s="12" t="s">
        <v>1441</v>
      </c>
      <c r="G301" s="13">
        <f>ADJUTFUND1516BL</f>
        <v>13053990.149621999</v>
      </c>
      <c r="H301" s="13">
        <f>G301*SBRR_INC</f>
        <v>13162773.400868848</v>
      </c>
      <c r="I301" s="13"/>
      <c r="J301" s="13"/>
      <c r="K301" s="13"/>
      <c r="L301" s="13"/>
      <c r="M301" s="13"/>
      <c r="N301" s="13"/>
      <c r="O301" s="13"/>
      <c r="P301" s="13"/>
      <c r="Q301" s="14">
        <f t="shared" si="496"/>
        <v>13053990.149621999</v>
      </c>
      <c r="R301" s="14">
        <f t="shared" si="497"/>
        <v>13162773.400868848</v>
      </c>
      <c r="S301" s="13"/>
      <c r="T301" s="38">
        <f>VLOOKUP(A301,[1]Sheet1!$A$6:$C$740,3,FALSE)</f>
        <v>23658133.224897999</v>
      </c>
      <c r="U301" s="38"/>
      <c r="V301" s="13"/>
      <c r="W301" s="13"/>
      <c r="X301" s="14">
        <f t="shared" si="480"/>
        <v>54943441.779340826</v>
      </c>
      <c r="Z301" s="13">
        <f>ADJUTFUND1516RSG</f>
        <v>14043828.612060223</v>
      </c>
      <c r="AA301" s="13"/>
      <c r="AB301" s="13"/>
      <c r="AC301" s="13"/>
      <c r="AD301" s="13"/>
      <c r="AE301" s="14">
        <f t="shared" si="493"/>
        <v>14043828.612060221</v>
      </c>
      <c r="AF301" s="14">
        <f t="shared" si="494"/>
        <v>27097818.76168222</v>
      </c>
      <c r="AG301" s="14">
        <f>Z301+G301+X301</f>
        <v>82041260.541023046</v>
      </c>
      <c r="AH301" s="14">
        <f>AG301*UT_SF1617</f>
        <v>76815492.619474426</v>
      </c>
      <c r="AI301" s="14">
        <f t="shared" si="495"/>
        <v>21872050.8401336</v>
      </c>
      <c r="AJ301" s="14">
        <f>AH301-X301-R301</f>
        <v>8709277.439264752</v>
      </c>
      <c r="AK301" s="13">
        <f>AJ301</f>
        <v>8709277.439264752</v>
      </c>
      <c r="AL301" s="13"/>
      <c r="AM301" s="13"/>
      <c r="AN301" s="13"/>
      <c r="AO301" s="13"/>
    </row>
    <row r="302" spans="1:41" x14ac:dyDescent="0.25">
      <c r="A302" s="1" t="s">
        <v>604</v>
      </c>
      <c r="B302" s="1" t="s">
        <v>605</v>
      </c>
      <c r="C302" s="1"/>
      <c r="D302" s="1" t="s">
        <v>499</v>
      </c>
      <c r="E302" s="1"/>
      <c r="G302" s="5">
        <f>ADJUTFUND1516BL</f>
        <v>17735239.922072999</v>
      </c>
      <c r="H302" s="5">
        <f>G302*SBRR_INC</f>
        <v>17883033.588090274</v>
      </c>
      <c r="I302" s="5">
        <f>ADJLTFUND1516BL</f>
        <v>3055462.8197070002</v>
      </c>
      <c r="J302" s="5">
        <f>I302*SBRR_INC</f>
        <v>3080925.0098712249</v>
      </c>
      <c r="Q302" s="6">
        <f t="shared" si="496"/>
        <v>20790702.741779998</v>
      </c>
      <c r="R302" s="6">
        <f t="shared" si="497"/>
        <v>20963958.5979615</v>
      </c>
      <c r="T302" s="4">
        <f>VLOOKUP(A302,[1]Sheet1!$A$6:$C$740,3,FALSE)</f>
        <v>39934392.227384001</v>
      </c>
      <c r="U302" s="4"/>
      <c r="V302" s="5">
        <f>VLOOKUP(A302,[9]CTR1516_statsrel!$A$1:$D$387,4,FALSE)</f>
        <v>39291000</v>
      </c>
      <c r="W302" s="5">
        <f t="shared" ref="W302" si="554">V302</f>
        <v>39291000</v>
      </c>
      <c r="X302" s="6">
        <f t="shared" si="476"/>
        <v>39291000</v>
      </c>
      <c r="Z302" s="5">
        <f>ADJUTFUND1516RSG</f>
        <v>16298537.031181</v>
      </c>
      <c r="AA302" s="5">
        <f>ADJLTFUND1516RSG</f>
        <v>2285408.7580550001</v>
      </c>
      <c r="AE302" s="6">
        <f t="shared" si="493"/>
        <v>18583945.789237</v>
      </c>
      <c r="AF302" s="6">
        <f t="shared" si="494"/>
        <v>39374648.531016998</v>
      </c>
      <c r="AG302" s="6">
        <f t="shared" ref="AG302" si="555">SUM(AG303:AG304)</f>
        <v>78665648.531015992</v>
      </c>
      <c r="AH302" s="6">
        <f t="shared" si="477"/>
        <v>73540558.469492346</v>
      </c>
      <c r="AI302" s="6">
        <f t="shared" si="495"/>
        <v>34249558.469492346</v>
      </c>
      <c r="AJ302" s="6">
        <f t="shared" si="478"/>
        <v>13285599.871530853</v>
      </c>
      <c r="AK302" s="5">
        <f t="shared" ref="AK302" si="556">AK304</f>
        <v>11877382.878056403</v>
      </c>
      <c r="AL302" s="5">
        <f t="shared" ref="AL302" si="557">AL303</f>
        <v>1408216.9934744509</v>
      </c>
    </row>
    <row r="303" spans="1:41" s="11" customFormat="1" x14ac:dyDescent="0.25">
      <c r="A303" s="8" t="s">
        <v>606</v>
      </c>
      <c r="B303" s="8" t="s">
        <v>607</v>
      </c>
      <c r="C303" s="8" t="s">
        <v>499</v>
      </c>
      <c r="D303" s="8"/>
      <c r="E303" s="8" t="s">
        <v>1440</v>
      </c>
      <c r="G303" s="9"/>
      <c r="H303" s="9"/>
      <c r="I303" s="9">
        <f>ADJLTFUND1516BL</f>
        <v>3055462.8197070002</v>
      </c>
      <c r="J303" s="9">
        <f>I303*SBRR_INC</f>
        <v>3080925.0098712249</v>
      </c>
      <c r="K303" s="9"/>
      <c r="L303" s="9"/>
      <c r="M303" s="9"/>
      <c r="N303" s="9"/>
      <c r="O303" s="9"/>
      <c r="P303" s="9"/>
      <c r="Q303" s="10">
        <f t="shared" si="496"/>
        <v>3055462.8197070002</v>
      </c>
      <c r="R303" s="10">
        <f t="shared" si="497"/>
        <v>3080925.0098712249</v>
      </c>
      <c r="S303" s="9"/>
      <c r="T303" s="37">
        <f>VLOOKUP(A303,[1]Sheet1!$A$6:$C$740,3,FALSE)</f>
        <v>6337822.5865679998</v>
      </c>
      <c r="U303" s="37"/>
      <c r="V303" s="9"/>
      <c r="W303" s="9"/>
      <c r="X303" s="10">
        <f t="shared" si="479"/>
        <v>6235712.4613526613</v>
      </c>
      <c r="Z303" s="9"/>
      <c r="AA303" s="9">
        <f>ADJLTFUND1516RSG</f>
        <v>2285408.7580550001</v>
      </c>
      <c r="AB303" s="9"/>
      <c r="AC303" s="9"/>
      <c r="AD303" s="9"/>
      <c r="AE303" s="10">
        <f t="shared" si="493"/>
        <v>2285408.7580550001</v>
      </c>
      <c r="AF303" s="10">
        <f t="shared" si="494"/>
        <v>5340871.5777620003</v>
      </c>
      <c r="AG303" s="10">
        <f>AA303+I303+X303</f>
        <v>11576584.039114662</v>
      </c>
      <c r="AH303" s="10">
        <f>AG303*LT_SF1617</f>
        <v>10724854.464698337</v>
      </c>
      <c r="AI303" s="10">
        <f t="shared" si="495"/>
        <v>4489142.0033456758</v>
      </c>
      <c r="AJ303" s="10">
        <f>AH303-X303-R303</f>
        <v>1408216.9934744509</v>
      </c>
      <c r="AK303" s="9"/>
      <c r="AL303" s="9">
        <f>AJ303</f>
        <v>1408216.9934744509</v>
      </c>
      <c r="AM303" s="9"/>
      <c r="AN303" s="9"/>
      <c r="AO303" s="9"/>
    </row>
    <row r="304" spans="1:41" s="15" customFormat="1" x14ac:dyDescent="0.25">
      <c r="A304" s="12" t="s">
        <v>608</v>
      </c>
      <c r="B304" s="12" t="s">
        <v>609</v>
      </c>
      <c r="C304" s="12" t="s">
        <v>499</v>
      </c>
      <c r="D304" s="12"/>
      <c r="E304" s="12" t="s">
        <v>1441</v>
      </c>
      <c r="G304" s="13">
        <f>ADJUTFUND1516BL</f>
        <v>17735239.922072999</v>
      </c>
      <c r="H304" s="13">
        <f>G304*SBRR_INC</f>
        <v>17883033.588090274</v>
      </c>
      <c r="I304" s="13"/>
      <c r="J304" s="13"/>
      <c r="K304" s="13"/>
      <c r="L304" s="13"/>
      <c r="M304" s="13"/>
      <c r="N304" s="13"/>
      <c r="O304" s="13"/>
      <c r="P304" s="13"/>
      <c r="Q304" s="14">
        <f t="shared" si="496"/>
        <v>17735239.922072999</v>
      </c>
      <c r="R304" s="14">
        <f t="shared" si="497"/>
        <v>17883033.588090274</v>
      </c>
      <c r="S304" s="13"/>
      <c r="T304" s="38">
        <f>VLOOKUP(A304,[1]Sheet1!$A$6:$C$740,3,FALSE)</f>
        <v>33596569.640816003</v>
      </c>
      <c r="U304" s="38"/>
      <c r="V304" s="13"/>
      <c r="W304" s="13"/>
      <c r="X304" s="14">
        <f t="shared" si="480"/>
        <v>33055287.538647339</v>
      </c>
      <c r="Z304" s="13">
        <f>ADJUTFUND1516RSG</f>
        <v>16298537.031181</v>
      </c>
      <c r="AA304" s="13"/>
      <c r="AB304" s="13"/>
      <c r="AC304" s="13"/>
      <c r="AD304" s="13"/>
      <c r="AE304" s="14">
        <f t="shared" si="493"/>
        <v>16298537.031181</v>
      </c>
      <c r="AF304" s="14">
        <f t="shared" si="494"/>
        <v>34033776.953253999</v>
      </c>
      <c r="AG304" s="14">
        <f>Z304+G304+X304</f>
        <v>67089064.491901338</v>
      </c>
      <c r="AH304" s="14">
        <f>AG304*UT_SF1617</f>
        <v>62815704.004794016</v>
      </c>
      <c r="AI304" s="14">
        <f t="shared" si="495"/>
        <v>29760416.466146678</v>
      </c>
      <c r="AJ304" s="14">
        <f>AH304-X304-R304</f>
        <v>11877382.878056403</v>
      </c>
      <c r="AK304" s="13">
        <f>AJ304</f>
        <v>11877382.878056403</v>
      </c>
      <c r="AL304" s="13"/>
      <c r="AM304" s="13"/>
      <c r="AN304" s="13"/>
      <c r="AO304" s="13"/>
    </row>
    <row r="305" spans="1:41" x14ac:dyDescent="0.25">
      <c r="A305" s="1" t="s">
        <v>610</v>
      </c>
      <c r="B305" s="1" t="s">
        <v>611</v>
      </c>
      <c r="C305" s="1"/>
      <c r="D305" s="1" t="s">
        <v>499</v>
      </c>
      <c r="E305" s="1"/>
      <c r="G305" s="5">
        <f>ADJUTFUND1516BL</f>
        <v>40380809.246316001</v>
      </c>
      <c r="H305" s="5">
        <f>G305*SBRR_INC</f>
        <v>40717315.990035303</v>
      </c>
      <c r="I305" s="5">
        <f>ADJLTFUND1516BL</f>
        <v>13291480.027876001</v>
      </c>
      <c r="J305" s="5">
        <f>I305*SBRR_INC</f>
        <v>13402242.361441635</v>
      </c>
      <c r="Q305" s="6">
        <f t="shared" si="496"/>
        <v>53672289.274192005</v>
      </c>
      <c r="R305" s="6">
        <f t="shared" si="497"/>
        <v>54119558.351476938</v>
      </c>
      <c r="T305" s="4">
        <f>VLOOKUP(A305,[1]Sheet1!$A$6:$C$740,3,FALSE)</f>
        <v>90113349.817396</v>
      </c>
      <c r="U305" s="4"/>
      <c r="V305" s="5">
        <f>VLOOKUP(A305,[9]CTR1516_statsrel!$A$1:$D$387,4,FALSE)</f>
        <v>111987000</v>
      </c>
      <c r="W305" s="5">
        <f t="shared" ref="W305" si="558">V305</f>
        <v>111987000</v>
      </c>
      <c r="X305" s="6">
        <f t="shared" si="476"/>
        <v>111987000</v>
      </c>
      <c r="Z305" s="5">
        <f>ADJUTFUND1516RSG</f>
        <v>37487680.889707997</v>
      </c>
      <c r="AA305" s="5">
        <f>ADJLTFUND1516RSG</f>
        <v>10204739.382163001</v>
      </c>
      <c r="AE305" s="6">
        <f t="shared" si="493"/>
        <v>47692420.271871001</v>
      </c>
      <c r="AF305" s="6">
        <f t="shared" si="494"/>
        <v>101364709.546064</v>
      </c>
      <c r="AG305" s="6">
        <f t="shared" ref="AG305" si="559">SUM(AG306:AG307)</f>
        <v>213351709.54606301</v>
      </c>
      <c r="AH305" s="6">
        <f t="shared" si="477"/>
        <v>199232236.33122477</v>
      </c>
      <c r="AI305" s="6">
        <f t="shared" si="495"/>
        <v>87245236.331224769</v>
      </c>
      <c r="AJ305" s="6">
        <f t="shared" si="478"/>
        <v>33125677.979747828</v>
      </c>
      <c r="AK305" s="5">
        <f t="shared" ref="AK305" si="560">AK307</f>
        <v>26977159.820902608</v>
      </c>
      <c r="AL305" s="5">
        <f t="shared" ref="AL305" si="561">AL306</f>
        <v>6148518.1588452198</v>
      </c>
    </row>
    <row r="306" spans="1:41" s="11" customFormat="1" x14ac:dyDescent="0.25">
      <c r="A306" s="8" t="s">
        <v>612</v>
      </c>
      <c r="B306" s="8" t="s">
        <v>613</v>
      </c>
      <c r="C306" s="8" t="s">
        <v>499</v>
      </c>
      <c r="D306" s="8"/>
      <c r="E306" s="8" t="s">
        <v>1440</v>
      </c>
      <c r="G306" s="9"/>
      <c r="H306" s="9"/>
      <c r="I306" s="9">
        <f>ADJLTFUND1516BL</f>
        <v>13291480.027876001</v>
      </c>
      <c r="J306" s="9">
        <f>I306*SBRR_INC</f>
        <v>13402242.361441635</v>
      </c>
      <c r="K306" s="9"/>
      <c r="L306" s="9"/>
      <c r="M306" s="9"/>
      <c r="N306" s="9"/>
      <c r="O306" s="9"/>
      <c r="P306" s="9"/>
      <c r="Q306" s="10">
        <f t="shared" si="496"/>
        <v>13291480.027876001</v>
      </c>
      <c r="R306" s="10">
        <f t="shared" si="497"/>
        <v>13402242.361441635</v>
      </c>
      <c r="S306" s="9"/>
      <c r="T306" s="37">
        <f>VLOOKUP(A306,[1]Sheet1!$A$6:$C$740,3,FALSE)</f>
        <v>24244819.343040001</v>
      </c>
      <c r="U306" s="37"/>
      <c r="V306" s="9"/>
      <c r="W306" s="9"/>
      <c r="X306" s="10">
        <f t="shared" si="479"/>
        <v>30129881.857359175</v>
      </c>
      <c r="Z306" s="9"/>
      <c r="AA306" s="9">
        <f>ADJLTFUND1516RSG</f>
        <v>10204739.382163001</v>
      </c>
      <c r="AB306" s="9"/>
      <c r="AC306" s="9"/>
      <c r="AD306" s="9"/>
      <c r="AE306" s="10">
        <f t="shared" si="493"/>
        <v>10204739.382163001</v>
      </c>
      <c r="AF306" s="10">
        <f t="shared" si="494"/>
        <v>23496219.410039</v>
      </c>
      <c r="AG306" s="10">
        <f>AA306+I306+X306</f>
        <v>53626101.267398179</v>
      </c>
      <c r="AH306" s="10">
        <f>AG306*LT_SF1617</f>
        <v>49680642.377646029</v>
      </c>
      <c r="AI306" s="10">
        <f t="shared" si="495"/>
        <v>19550760.520286854</v>
      </c>
      <c r="AJ306" s="10">
        <f>AH306-X306-R306</f>
        <v>6148518.1588452198</v>
      </c>
      <c r="AK306" s="9"/>
      <c r="AL306" s="9">
        <f>AJ306</f>
        <v>6148518.1588452198</v>
      </c>
      <c r="AM306" s="9"/>
      <c r="AN306" s="9"/>
      <c r="AO306" s="9"/>
    </row>
    <row r="307" spans="1:41" s="15" customFormat="1" x14ac:dyDescent="0.25">
      <c r="A307" s="12" t="s">
        <v>614</v>
      </c>
      <c r="B307" s="12" t="s">
        <v>615</v>
      </c>
      <c r="C307" s="12" t="s">
        <v>499</v>
      </c>
      <c r="D307" s="12"/>
      <c r="E307" s="12" t="s">
        <v>1441</v>
      </c>
      <c r="G307" s="13">
        <f>ADJUTFUND1516BL</f>
        <v>40380809.246316001</v>
      </c>
      <c r="H307" s="13">
        <f>G307*SBRR_INC</f>
        <v>40717315.990035303</v>
      </c>
      <c r="I307" s="13"/>
      <c r="J307" s="13"/>
      <c r="K307" s="13"/>
      <c r="L307" s="13"/>
      <c r="M307" s="13"/>
      <c r="N307" s="13"/>
      <c r="O307" s="13"/>
      <c r="P307" s="13"/>
      <c r="Q307" s="14">
        <f t="shared" si="496"/>
        <v>40380809.246316001</v>
      </c>
      <c r="R307" s="14">
        <f t="shared" si="497"/>
        <v>40717315.990035303</v>
      </c>
      <c r="S307" s="13"/>
      <c r="T307" s="38">
        <f>VLOOKUP(A307,[1]Sheet1!$A$6:$C$740,3,FALSE)</f>
        <v>65868530.474356003</v>
      </c>
      <c r="U307" s="38"/>
      <c r="V307" s="13"/>
      <c r="W307" s="13"/>
      <c r="X307" s="14">
        <f t="shared" si="480"/>
        <v>81857118.142640829</v>
      </c>
      <c r="Z307" s="13">
        <f>ADJUTFUND1516RSG</f>
        <v>37487680.889707997</v>
      </c>
      <c r="AA307" s="13"/>
      <c r="AB307" s="13"/>
      <c r="AC307" s="13"/>
      <c r="AD307" s="13"/>
      <c r="AE307" s="14">
        <f t="shared" si="493"/>
        <v>37487680.889707997</v>
      </c>
      <c r="AF307" s="14">
        <f t="shared" si="494"/>
        <v>77868490.136023998</v>
      </c>
      <c r="AG307" s="14">
        <f>Z307+G307+X307</f>
        <v>159725608.27866483</v>
      </c>
      <c r="AH307" s="14">
        <f>AG307*UT_SF1617</f>
        <v>149551593.95357874</v>
      </c>
      <c r="AI307" s="14">
        <f t="shared" si="495"/>
        <v>67694475.810937911</v>
      </c>
      <c r="AJ307" s="14">
        <f>AH307-X307-R307</f>
        <v>26977159.820902608</v>
      </c>
      <c r="AK307" s="13">
        <f>AJ307</f>
        <v>26977159.820902608</v>
      </c>
      <c r="AL307" s="13"/>
      <c r="AM307" s="13"/>
      <c r="AN307" s="13"/>
      <c r="AO307" s="13"/>
    </row>
    <row r="308" spans="1:41" x14ac:dyDescent="0.25">
      <c r="A308" s="1" t="s">
        <v>616</v>
      </c>
      <c r="B308" s="1" t="s">
        <v>617</v>
      </c>
      <c r="C308" s="1"/>
      <c r="D308" s="1" t="s">
        <v>499</v>
      </c>
      <c r="E308" s="1"/>
      <c r="G308" s="5">
        <f>ADJUTFUND1516BL</f>
        <v>33473821.499494001</v>
      </c>
      <c r="H308" s="5">
        <f>G308*SBRR_INC</f>
        <v>33752770.011989787</v>
      </c>
      <c r="I308" s="5">
        <f>ADJLTFUND1516BL</f>
        <v>10564771.320424002</v>
      </c>
      <c r="J308" s="5">
        <f>I308*SBRR_INC</f>
        <v>10652811.081427535</v>
      </c>
      <c r="Q308" s="6">
        <f t="shared" si="496"/>
        <v>44038592.819918007</v>
      </c>
      <c r="R308" s="6">
        <f t="shared" si="497"/>
        <v>44405581.093417324</v>
      </c>
      <c r="T308" s="4">
        <f>VLOOKUP(A308,[1]Sheet1!$A$6:$C$740,3,FALSE)</f>
        <v>85357303.458032995</v>
      </c>
      <c r="U308" s="4"/>
      <c r="V308" s="5">
        <f>VLOOKUP(A308,[9]CTR1516_statsrel!$A$1:$D$387,4,FALSE)</f>
        <v>62415838</v>
      </c>
      <c r="W308" s="5">
        <f t="shared" ref="W308" si="562">V308</f>
        <v>62415838</v>
      </c>
      <c r="X308" s="6">
        <f t="shared" si="476"/>
        <v>62415838.000000007</v>
      </c>
      <c r="Z308" s="5">
        <f>ADJUTFUND1516RSG</f>
        <v>32111262.726043247</v>
      </c>
      <c r="AA308" s="5">
        <f>ADJLTFUND1516RSG</f>
        <v>8325242.1052037515</v>
      </c>
      <c r="AE308" s="6">
        <f t="shared" si="493"/>
        <v>40436504.831246994</v>
      </c>
      <c r="AF308" s="6">
        <f t="shared" si="494"/>
        <v>84475097.651164994</v>
      </c>
      <c r="AG308" s="6">
        <f t="shared" ref="AG308" si="563">SUM(AG309:AG310)</f>
        <v>146890935.65116501</v>
      </c>
      <c r="AH308" s="6">
        <f t="shared" si="477"/>
        <v>137184644.58520815</v>
      </c>
      <c r="AI308" s="6">
        <f t="shared" si="495"/>
        <v>74768806.585208148</v>
      </c>
      <c r="AJ308" s="6">
        <f t="shared" si="478"/>
        <v>30363225.491790809</v>
      </c>
      <c r="AK308" s="5">
        <f t="shared" ref="AK308" si="564">AK310</f>
        <v>24731798.993550517</v>
      </c>
      <c r="AL308" s="5">
        <f t="shared" ref="AL308" si="565">AL309</f>
        <v>5631426.4982402921</v>
      </c>
    </row>
    <row r="309" spans="1:41" s="11" customFormat="1" x14ac:dyDescent="0.25">
      <c r="A309" s="8" t="s">
        <v>618</v>
      </c>
      <c r="B309" s="8" t="s">
        <v>619</v>
      </c>
      <c r="C309" s="8" t="s">
        <v>499</v>
      </c>
      <c r="D309" s="8"/>
      <c r="E309" s="8" t="s">
        <v>1440</v>
      </c>
      <c r="G309" s="9"/>
      <c r="H309" s="9"/>
      <c r="I309" s="9">
        <f>ADJLTFUND1516BL</f>
        <v>10564771.320424002</v>
      </c>
      <c r="J309" s="9">
        <f>I309*SBRR_INC</f>
        <v>10652811.081427535</v>
      </c>
      <c r="K309" s="9"/>
      <c r="L309" s="9"/>
      <c r="M309" s="9"/>
      <c r="N309" s="9"/>
      <c r="O309" s="9"/>
      <c r="P309" s="9"/>
      <c r="Q309" s="10">
        <f t="shared" si="496"/>
        <v>10564771.320424002</v>
      </c>
      <c r="R309" s="10">
        <f t="shared" si="497"/>
        <v>10652811.081427535</v>
      </c>
      <c r="S309" s="9"/>
      <c r="T309" s="37">
        <f>VLOOKUP(A309,[1]Sheet1!$A$6:$C$740,3,FALSE)</f>
        <v>22602063.617973</v>
      </c>
      <c r="U309" s="37"/>
      <c r="V309" s="9"/>
      <c r="W309" s="9"/>
      <c r="X309" s="10">
        <f t="shared" si="479"/>
        <v>16527311.478843732</v>
      </c>
      <c r="Z309" s="9"/>
      <c r="AA309" s="9">
        <f>ADJLTFUND1516RSG</f>
        <v>8325242.1052037515</v>
      </c>
      <c r="AB309" s="9"/>
      <c r="AC309" s="9"/>
      <c r="AD309" s="9"/>
      <c r="AE309" s="10">
        <f t="shared" si="493"/>
        <v>8325242.1052037515</v>
      </c>
      <c r="AF309" s="10">
        <f t="shared" si="494"/>
        <v>18890013.425627753</v>
      </c>
      <c r="AG309" s="10">
        <f>AA309+I309+X309</f>
        <v>35417324.904471487</v>
      </c>
      <c r="AH309" s="10">
        <f>AG309*LT_SF1617</f>
        <v>32811549.058511559</v>
      </c>
      <c r="AI309" s="10">
        <f t="shared" si="495"/>
        <v>16284237.579667827</v>
      </c>
      <c r="AJ309" s="10">
        <f>AH309-X309-R309</f>
        <v>5631426.4982402921</v>
      </c>
      <c r="AK309" s="9"/>
      <c r="AL309" s="9">
        <f>AJ309</f>
        <v>5631426.4982402921</v>
      </c>
      <c r="AM309" s="9"/>
      <c r="AN309" s="9"/>
      <c r="AO309" s="9"/>
    </row>
    <row r="310" spans="1:41" s="15" customFormat="1" x14ac:dyDescent="0.25">
      <c r="A310" s="12" t="s">
        <v>620</v>
      </c>
      <c r="B310" s="12" t="s">
        <v>621</v>
      </c>
      <c r="C310" s="12" t="s">
        <v>499</v>
      </c>
      <c r="D310" s="12"/>
      <c r="E310" s="12" t="s">
        <v>1441</v>
      </c>
      <c r="G310" s="13">
        <f>ADJUTFUND1516BL</f>
        <v>33473821.499494001</v>
      </c>
      <c r="H310" s="13">
        <f>G310*SBRR_INC</f>
        <v>33752770.011989787</v>
      </c>
      <c r="I310" s="13"/>
      <c r="J310" s="13"/>
      <c r="K310" s="13"/>
      <c r="L310" s="13"/>
      <c r="M310" s="13"/>
      <c r="N310" s="13"/>
      <c r="O310" s="13"/>
      <c r="P310" s="13"/>
      <c r="Q310" s="14">
        <f t="shared" si="496"/>
        <v>33473821.499494001</v>
      </c>
      <c r="R310" s="14">
        <f t="shared" si="497"/>
        <v>33752770.011989787</v>
      </c>
      <c r="S310" s="13"/>
      <c r="T310" s="38">
        <f>VLOOKUP(A310,[1]Sheet1!$A$6:$C$740,3,FALSE)</f>
        <v>62755239.840060003</v>
      </c>
      <c r="U310" s="38"/>
      <c r="V310" s="13"/>
      <c r="W310" s="13"/>
      <c r="X310" s="14">
        <f t="shared" si="480"/>
        <v>45888526.521156274</v>
      </c>
      <c r="Z310" s="13">
        <f>ADJUTFUND1516RSG</f>
        <v>32111262.726043247</v>
      </c>
      <c r="AA310" s="13"/>
      <c r="AB310" s="13"/>
      <c r="AC310" s="13"/>
      <c r="AD310" s="13"/>
      <c r="AE310" s="14">
        <f t="shared" si="493"/>
        <v>32111262.726043247</v>
      </c>
      <c r="AF310" s="14">
        <f t="shared" si="494"/>
        <v>65585084.225537248</v>
      </c>
      <c r="AG310" s="14">
        <f>Z310+G310+X310</f>
        <v>111473610.74669352</v>
      </c>
      <c r="AH310" s="14">
        <f>AG310*UT_SF1617</f>
        <v>104373095.52669658</v>
      </c>
      <c r="AI310" s="14">
        <f t="shared" si="495"/>
        <v>58484569.005540304</v>
      </c>
      <c r="AJ310" s="14">
        <f>AH310-X310-R310</f>
        <v>24731798.993550517</v>
      </c>
      <c r="AK310" s="13">
        <f>AJ310</f>
        <v>24731798.993550517</v>
      </c>
      <c r="AL310" s="13"/>
      <c r="AM310" s="13"/>
      <c r="AN310" s="13"/>
      <c r="AO310" s="13"/>
    </row>
    <row r="311" spans="1:41" x14ac:dyDescent="0.25">
      <c r="A311" s="1" t="s">
        <v>622</v>
      </c>
      <c r="B311" s="1" t="s">
        <v>623</v>
      </c>
      <c r="C311" s="1"/>
      <c r="D311" s="1" t="s">
        <v>499</v>
      </c>
      <c r="E311" s="1"/>
      <c r="G311" s="5">
        <f>ADJUTFUND1516BL</f>
        <v>41195405.889043994</v>
      </c>
      <c r="H311" s="5">
        <f>G311*SBRR_INC</f>
        <v>41538700.938119359</v>
      </c>
      <c r="I311" s="5">
        <f>ADJLTFUND1516BL</f>
        <v>9045527.6358779985</v>
      </c>
      <c r="J311" s="5">
        <f>I311*SBRR_INC</f>
        <v>9120907.0328436475</v>
      </c>
      <c r="Q311" s="6">
        <f t="shared" si="496"/>
        <v>50240933.524921991</v>
      </c>
      <c r="R311" s="6">
        <f t="shared" si="497"/>
        <v>50659607.970963009</v>
      </c>
      <c r="T311" s="4">
        <f>VLOOKUP(A311,[1]Sheet1!$A$6:$C$740,3,FALSE)</f>
        <v>97001771.230818003</v>
      </c>
      <c r="U311" s="4"/>
      <c r="V311" s="5">
        <f>VLOOKUP(A311,[9]CTR1516_statsrel!$A$1:$D$387,4,FALSE)</f>
        <v>77269600</v>
      </c>
      <c r="W311" s="5">
        <f t="shared" ref="W311" si="566">V311</f>
        <v>77269600</v>
      </c>
      <c r="X311" s="6">
        <f t="shared" si="476"/>
        <v>77269600</v>
      </c>
      <c r="Z311" s="5">
        <f>ADJUTFUND1516RSG</f>
        <v>37374113.835546002</v>
      </c>
      <c r="AA311" s="5">
        <f>ADJLTFUND1516RSG</f>
        <v>6822787.3740039999</v>
      </c>
      <c r="AE311" s="6">
        <f t="shared" si="493"/>
        <v>44196901.209550001</v>
      </c>
      <c r="AF311" s="6">
        <f t="shared" si="494"/>
        <v>94437834.734472007</v>
      </c>
      <c r="AG311" s="6">
        <f t="shared" ref="AG311" si="567">SUM(AG312:AG313)</f>
        <v>171707434.73447198</v>
      </c>
      <c r="AH311" s="6">
        <f t="shared" si="477"/>
        <v>160468142.70671171</v>
      </c>
      <c r="AI311" s="6">
        <f t="shared" si="495"/>
        <v>83198542.706711709</v>
      </c>
      <c r="AJ311" s="6">
        <f t="shared" si="478"/>
        <v>32538934.735748701</v>
      </c>
      <c r="AK311" s="5">
        <f t="shared" ref="AK311" si="568">AK313</f>
        <v>28041741.328258671</v>
      </c>
      <c r="AL311" s="5">
        <f t="shared" ref="AL311" si="569">AL312</f>
        <v>4497193.4074900281</v>
      </c>
    </row>
    <row r="312" spans="1:41" s="11" customFormat="1" x14ac:dyDescent="0.25">
      <c r="A312" s="8" t="s">
        <v>624</v>
      </c>
      <c r="B312" s="8" t="s">
        <v>625</v>
      </c>
      <c r="C312" s="8" t="s">
        <v>499</v>
      </c>
      <c r="D312" s="8"/>
      <c r="E312" s="8" t="s">
        <v>1440</v>
      </c>
      <c r="G312" s="9"/>
      <c r="H312" s="9"/>
      <c r="I312" s="9">
        <f>ADJLTFUND1516BL</f>
        <v>9045527.6358779985</v>
      </c>
      <c r="J312" s="9">
        <f>I312*SBRR_INC</f>
        <v>9120907.0328436475</v>
      </c>
      <c r="K312" s="9"/>
      <c r="L312" s="9"/>
      <c r="M312" s="9"/>
      <c r="N312" s="9"/>
      <c r="O312" s="9"/>
      <c r="P312" s="9"/>
      <c r="Q312" s="10">
        <f t="shared" si="496"/>
        <v>9045527.6358779985</v>
      </c>
      <c r="R312" s="10">
        <f t="shared" si="497"/>
        <v>9120907.0328436475</v>
      </c>
      <c r="S312" s="9"/>
      <c r="T312" s="37">
        <f>VLOOKUP(A312,[1]Sheet1!$A$6:$C$740,3,FALSE)</f>
        <v>18474335.834582001</v>
      </c>
      <c r="U312" s="37"/>
      <c r="V312" s="9"/>
      <c r="W312" s="9"/>
      <c r="X312" s="10">
        <f t="shared" si="479"/>
        <v>14716272.930800784</v>
      </c>
      <c r="Z312" s="9"/>
      <c r="AA312" s="9">
        <f>ADJLTFUND1516RSG</f>
        <v>6822787.3740039999</v>
      </c>
      <c r="AB312" s="9"/>
      <c r="AC312" s="9"/>
      <c r="AD312" s="9"/>
      <c r="AE312" s="10">
        <f t="shared" si="493"/>
        <v>6822787.3740039999</v>
      </c>
      <c r="AF312" s="10">
        <f t="shared" si="494"/>
        <v>15868315.009881999</v>
      </c>
      <c r="AG312" s="10">
        <f>AA312+I312+X312</f>
        <v>30584587.940682784</v>
      </c>
      <c r="AH312" s="10">
        <f>AG312*LT_SF1617</f>
        <v>28334373.37113446</v>
      </c>
      <c r="AI312" s="10">
        <f t="shared" si="495"/>
        <v>13618100.440333676</v>
      </c>
      <c r="AJ312" s="10">
        <f>AH312-X312-R312</f>
        <v>4497193.4074900281</v>
      </c>
      <c r="AK312" s="9"/>
      <c r="AL312" s="9">
        <f>AJ312</f>
        <v>4497193.4074900281</v>
      </c>
      <c r="AM312" s="9"/>
      <c r="AN312" s="9"/>
      <c r="AO312" s="9"/>
    </row>
    <row r="313" spans="1:41" s="15" customFormat="1" x14ac:dyDescent="0.25">
      <c r="A313" s="12" t="s">
        <v>626</v>
      </c>
      <c r="B313" s="12" t="s">
        <v>627</v>
      </c>
      <c r="C313" s="12" t="s">
        <v>499</v>
      </c>
      <c r="D313" s="12"/>
      <c r="E313" s="12" t="s">
        <v>1441</v>
      </c>
      <c r="G313" s="13">
        <f>ADJUTFUND1516BL</f>
        <v>41195405.889043994</v>
      </c>
      <c r="H313" s="13">
        <f>G313*SBRR_INC</f>
        <v>41538700.938119359</v>
      </c>
      <c r="I313" s="13"/>
      <c r="J313" s="13"/>
      <c r="K313" s="13"/>
      <c r="L313" s="13"/>
      <c r="M313" s="13"/>
      <c r="N313" s="13"/>
      <c r="O313" s="13"/>
      <c r="P313" s="13"/>
      <c r="Q313" s="14">
        <f t="shared" si="496"/>
        <v>41195405.889043994</v>
      </c>
      <c r="R313" s="14">
        <f t="shared" si="497"/>
        <v>41538700.938119359</v>
      </c>
      <c r="S313" s="13"/>
      <c r="T313" s="38">
        <f>VLOOKUP(A313,[1]Sheet1!$A$6:$C$740,3,FALSE)</f>
        <v>78527435.396236002</v>
      </c>
      <c r="U313" s="38"/>
      <c r="V313" s="13"/>
      <c r="W313" s="13"/>
      <c r="X313" s="14">
        <f t="shared" si="480"/>
        <v>62553327.069199219</v>
      </c>
      <c r="Z313" s="13">
        <f>ADJUTFUND1516RSG</f>
        <v>37374113.835546002</v>
      </c>
      <c r="AA313" s="13"/>
      <c r="AB313" s="13"/>
      <c r="AC313" s="13"/>
      <c r="AD313" s="13"/>
      <c r="AE313" s="14">
        <f t="shared" si="493"/>
        <v>37374113.835546002</v>
      </c>
      <c r="AF313" s="14">
        <f t="shared" si="494"/>
        <v>78569519.724590003</v>
      </c>
      <c r="AG313" s="14">
        <f>Z313+G313+X313</f>
        <v>141122846.79378921</v>
      </c>
      <c r="AH313" s="14">
        <f>AG313*UT_SF1617</f>
        <v>132133769.33557725</v>
      </c>
      <c r="AI313" s="14">
        <f t="shared" si="495"/>
        <v>69580442.26637803</v>
      </c>
      <c r="AJ313" s="14">
        <f>AH313-X313-R313</f>
        <v>28041741.328258671</v>
      </c>
      <c r="AK313" s="13">
        <f>AJ313</f>
        <v>28041741.328258671</v>
      </c>
      <c r="AL313" s="13"/>
      <c r="AM313" s="13"/>
      <c r="AN313" s="13"/>
      <c r="AO313" s="13"/>
    </row>
    <row r="314" spans="1:41" x14ac:dyDescent="0.25">
      <c r="A314" s="1" t="s">
        <v>628</v>
      </c>
      <c r="B314" s="1" t="s">
        <v>629</v>
      </c>
      <c r="C314" s="1"/>
      <c r="D314" s="1" t="s">
        <v>499</v>
      </c>
      <c r="E314" s="1"/>
      <c r="G314" s="5">
        <f>ADJUTFUND1516BL</f>
        <v>76153933.404153004</v>
      </c>
      <c r="H314" s="5">
        <f>G314*SBRR_INC</f>
        <v>76788549.515854284</v>
      </c>
      <c r="I314" s="5">
        <f>ADJLTFUND1516BL</f>
        <v>15811985.932197001</v>
      </c>
      <c r="J314" s="5">
        <f>I314*SBRR_INC</f>
        <v>15943752.481631976</v>
      </c>
      <c r="Q314" s="6">
        <f t="shared" si="496"/>
        <v>91965919.336350009</v>
      </c>
      <c r="R314" s="6">
        <f t="shared" si="497"/>
        <v>92732301.997486264</v>
      </c>
      <c r="T314" s="4">
        <f>VLOOKUP(A314,[1]Sheet1!$A$6:$C$740,3,FALSE)</f>
        <v>187496589.33768901</v>
      </c>
      <c r="U314" s="4"/>
      <c r="V314" s="5">
        <f>VLOOKUP(A314,[9]CTR1516_statsrel!$A$1:$D$387,4,FALSE)</f>
        <v>85802400</v>
      </c>
      <c r="W314" s="5">
        <f t="shared" ref="W314" si="570">V314</f>
        <v>85802400</v>
      </c>
      <c r="X314" s="6">
        <f t="shared" ref="X314:X377" si="571">X315+X316</f>
        <v>85802400</v>
      </c>
      <c r="Z314" s="5">
        <f>ADJUTFUND1516RSG</f>
        <v>68276389.571686</v>
      </c>
      <c r="AA314" s="5">
        <f>ADJLTFUND1516RSG</f>
        <v>11736073.397198001</v>
      </c>
      <c r="AE314" s="6">
        <f t="shared" si="493"/>
        <v>80012462.968884006</v>
      </c>
      <c r="AF314" s="6">
        <f t="shared" si="494"/>
        <v>171978382.30523401</v>
      </c>
      <c r="AG314" s="6">
        <f t="shared" ref="AG314" si="572">SUM(AG315:AG316)</f>
        <v>257780782.30523401</v>
      </c>
      <c r="AH314" s="6">
        <f t="shared" ref="AH314:AH377" si="573">AH315+AH316</f>
        <v>240933097.71016273</v>
      </c>
      <c r="AI314" s="6">
        <f t="shared" si="495"/>
        <v>155130697.71016273</v>
      </c>
      <c r="AJ314" s="6">
        <f t="shared" ref="AJ314:AJ377" si="574">SUM(AJ315:AJ316)</f>
        <v>62398395.712676473</v>
      </c>
      <c r="AK314" s="5">
        <f t="shared" ref="AK314" si="575">AK316</f>
        <v>53981368.327088967</v>
      </c>
      <c r="AL314" s="5">
        <f t="shared" ref="AL314" si="576">AL315</f>
        <v>8417027.385587506</v>
      </c>
    </row>
    <row r="315" spans="1:41" s="11" customFormat="1" x14ac:dyDescent="0.25">
      <c r="A315" s="8" t="s">
        <v>630</v>
      </c>
      <c r="B315" s="8" t="s">
        <v>631</v>
      </c>
      <c r="C315" s="8" t="s">
        <v>499</v>
      </c>
      <c r="D315" s="8"/>
      <c r="E315" s="8" t="s">
        <v>1440</v>
      </c>
      <c r="G315" s="9"/>
      <c r="H315" s="9"/>
      <c r="I315" s="9">
        <f>ADJLTFUND1516BL</f>
        <v>15811985.932197001</v>
      </c>
      <c r="J315" s="9">
        <f>I315*SBRR_INC</f>
        <v>15943752.481631976</v>
      </c>
      <c r="K315" s="9"/>
      <c r="L315" s="9"/>
      <c r="M315" s="9"/>
      <c r="N315" s="9"/>
      <c r="O315" s="9"/>
      <c r="P315" s="9"/>
      <c r="Q315" s="10">
        <f t="shared" si="496"/>
        <v>15811985.932197001</v>
      </c>
      <c r="R315" s="10">
        <f t="shared" si="497"/>
        <v>15943752.481631976</v>
      </c>
      <c r="S315" s="9"/>
      <c r="T315" s="37">
        <f>VLOOKUP(A315,[1]Sheet1!$A$6:$C$740,3,FALSE)</f>
        <v>34467328.983328998</v>
      </c>
      <c r="U315" s="37"/>
      <c r="V315" s="9"/>
      <c r="W315" s="9"/>
      <c r="X315" s="10">
        <f t="shared" ref="X315:X378" si="577">T315/T314*W314</f>
        <v>15772977.838187907</v>
      </c>
      <c r="Z315" s="9"/>
      <c r="AA315" s="9">
        <f>ADJLTFUND1516RSG</f>
        <v>11736073.397198001</v>
      </c>
      <c r="AB315" s="9"/>
      <c r="AC315" s="9"/>
      <c r="AD315" s="9"/>
      <c r="AE315" s="10">
        <f t="shared" si="493"/>
        <v>11736073.397198001</v>
      </c>
      <c r="AF315" s="10">
        <f t="shared" si="494"/>
        <v>27548059.329395004</v>
      </c>
      <c r="AG315" s="10">
        <f>AA315+I315+X315</f>
        <v>43321037.167582914</v>
      </c>
      <c r="AH315" s="10">
        <f>AG315*LT_SF1617</f>
        <v>40133757.705407389</v>
      </c>
      <c r="AI315" s="10">
        <f t="shared" si="495"/>
        <v>24360779.867219482</v>
      </c>
      <c r="AJ315" s="10">
        <f>AH315-X315-R315</f>
        <v>8417027.385587506</v>
      </c>
      <c r="AK315" s="9"/>
      <c r="AL315" s="9">
        <f>AJ315</f>
        <v>8417027.385587506</v>
      </c>
      <c r="AM315" s="9"/>
      <c r="AN315" s="9"/>
      <c r="AO315" s="9"/>
    </row>
    <row r="316" spans="1:41" s="15" customFormat="1" x14ac:dyDescent="0.25">
      <c r="A316" s="12" t="s">
        <v>632</v>
      </c>
      <c r="B316" s="12" t="s">
        <v>633</v>
      </c>
      <c r="C316" s="12" t="s">
        <v>499</v>
      </c>
      <c r="D316" s="12"/>
      <c r="E316" s="12" t="s">
        <v>1441</v>
      </c>
      <c r="G316" s="13">
        <f>ADJUTFUND1516BL</f>
        <v>76153933.404153004</v>
      </c>
      <c r="H316" s="13">
        <f>G316*SBRR_INC</f>
        <v>76788549.515854284</v>
      </c>
      <c r="I316" s="13"/>
      <c r="J316" s="13"/>
      <c r="K316" s="13"/>
      <c r="L316" s="13"/>
      <c r="M316" s="13"/>
      <c r="N316" s="13"/>
      <c r="O316" s="13"/>
      <c r="P316" s="13"/>
      <c r="Q316" s="14">
        <f t="shared" si="496"/>
        <v>76153933.404153004</v>
      </c>
      <c r="R316" s="14">
        <f t="shared" si="497"/>
        <v>76788549.515854284</v>
      </c>
      <c r="S316" s="13"/>
      <c r="T316" s="38">
        <f>VLOOKUP(A316,[1]Sheet1!$A$6:$C$740,3,FALSE)</f>
        <v>153029260.35436001</v>
      </c>
      <c r="U316" s="38"/>
      <c r="V316" s="13"/>
      <c r="W316" s="13"/>
      <c r="X316" s="14">
        <f t="shared" ref="X316:X379" si="578">T316/T314*W314</f>
        <v>70029422.161812097</v>
      </c>
      <c r="Z316" s="13">
        <f>ADJUTFUND1516RSG</f>
        <v>68276389.571686</v>
      </c>
      <c r="AA316" s="13"/>
      <c r="AB316" s="13"/>
      <c r="AC316" s="13"/>
      <c r="AD316" s="13"/>
      <c r="AE316" s="14">
        <f t="shared" si="493"/>
        <v>68276389.571686</v>
      </c>
      <c r="AF316" s="14">
        <f t="shared" si="494"/>
        <v>144430322.97583902</v>
      </c>
      <c r="AG316" s="14">
        <f>Z316+G316+X316</f>
        <v>214459745.13765112</v>
      </c>
      <c r="AH316" s="14">
        <f>AG316*UT_SF1617</f>
        <v>200799340.00475535</v>
      </c>
      <c r="AI316" s="14">
        <f t="shared" si="495"/>
        <v>130769917.84294325</v>
      </c>
      <c r="AJ316" s="14">
        <f>AH316-X316-R316</f>
        <v>53981368.327088967</v>
      </c>
      <c r="AK316" s="13">
        <f>AJ316</f>
        <v>53981368.327088967</v>
      </c>
      <c r="AL316" s="13"/>
      <c r="AM316" s="13"/>
      <c r="AN316" s="13"/>
      <c r="AO316" s="13"/>
    </row>
    <row r="317" spans="1:41" x14ac:dyDescent="0.25">
      <c r="A317" s="1" t="s">
        <v>634</v>
      </c>
      <c r="B317" s="1" t="s">
        <v>635</v>
      </c>
      <c r="C317" s="1"/>
      <c r="D317" s="1" t="s">
        <v>499</v>
      </c>
      <c r="E317" s="1"/>
      <c r="G317" s="5">
        <f>ADJUTFUND1516BL</f>
        <v>3090071.5789120002</v>
      </c>
      <c r="H317" s="5">
        <f>G317*SBRR_INC</f>
        <v>3115822.1754029333</v>
      </c>
      <c r="I317" s="5">
        <f>ADJLTFUND1516BL</f>
        <v>952878.65063499997</v>
      </c>
      <c r="J317" s="5">
        <f>I317*SBRR_INC</f>
        <v>960819.30605695827</v>
      </c>
      <c r="Q317" s="6">
        <f t="shared" si="496"/>
        <v>4042950.229547</v>
      </c>
      <c r="R317" s="6">
        <f t="shared" si="497"/>
        <v>4076641.4814598914</v>
      </c>
      <c r="T317" s="4">
        <f>VLOOKUP(A317,[1]Sheet1!$A$6:$C$740,3,FALSE)</f>
        <v>7520961.9782980001</v>
      </c>
      <c r="U317" s="4"/>
      <c r="V317" s="5">
        <f>VLOOKUP(A317,[9]CTR1516_statsrel!$A$1:$D$387,4,FALSE)</f>
        <v>20685200</v>
      </c>
      <c r="W317" s="5">
        <f t="shared" ref="W317" si="579">V317</f>
        <v>20685200</v>
      </c>
      <c r="X317" s="6">
        <f t="shared" si="571"/>
        <v>20685200.000002749</v>
      </c>
      <c r="Z317" s="5">
        <f>ADJUTFUND1516RSG</f>
        <v>3439078.3655398898</v>
      </c>
      <c r="AA317" s="5">
        <f>ADJLTFUND1516RSG</f>
        <v>910606.14229413948</v>
      </c>
      <c r="AE317" s="6">
        <f t="shared" si="493"/>
        <v>4349684.5078330301</v>
      </c>
      <c r="AF317" s="6">
        <f t="shared" si="494"/>
        <v>8392634.7373800296</v>
      </c>
      <c r="AG317" s="6">
        <f t="shared" ref="AG317" si="580">SUM(AG318:AG319)</f>
        <v>29077834.737383775</v>
      </c>
      <c r="AH317" s="6">
        <f t="shared" si="573"/>
        <v>27153760.522691403</v>
      </c>
      <c r="AI317" s="6">
        <f t="shared" si="495"/>
        <v>6468560.5226886533</v>
      </c>
      <c r="AJ317" s="6">
        <f t="shared" si="574"/>
        <v>2391919.0412287628</v>
      </c>
      <c r="AK317" s="5">
        <f t="shared" ref="AK317" si="581">AK319</f>
        <v>2024916.0698282016</v>
      </c>
      <c r="AL317" s="5">
        <f t="shared" ref="AL317" si="582">AL318</f>
        <v>367002.97140056116</v>
      </c>
    </row>
    <row r="318" spans="1:41" s="11" customFormat="1" x14ac:dyDescent="0.25">
      <c r="A318" s="8" t="s">
        <v>636</v>
      </c>
      <c r="B318" s="8" t="s">
        <v>637</v>
      </c>
      <c r="C318" s="8" t="s">
        <v>499</v>
      </c>
      <c r="D318" s="8"/>
      <c r="E318" s="8" t="s">
        <v>1440</v>
      </c>
      <c r="G318" s="9"/>
      <c r="H318" s="9"/>
      <c r="I318" s="9">
        <f>ADJLTFUND1516BL</f>
        <v>952878.65063499997</v>
      </c>
      <c r="J318" s="9">
        <f>I318*SBRR_INC</f>
        <v>960819.30605695827</v>
      </c>
      <c r="K318" s="9"/>
      <c r="L318" s="9"/>
      <c r="M318" s="9"/>
      <c r="N318" s="9"/>
      <c r="O318" s="9"/>
      <c r="P318" s="9"/>
      <c r="Q318" s="10">
        <f t="shared" si="496"/>
        <v>952878.65063499997</v>
      </c>
      <c r="R318" s="10">
        <f t="shared" si="497"/>
        <v>960819.30605695827</v>
      </c>
      <c r="S318" s="9"/>
      <c r="T318" s="37">
        <f>VLOOKUP(A318,[1]Sheet1!$A$6:$C$740,3,FALSE)</f>
        <v>1969633.788246</v>
      </c>
      <c r="U318" s="37"/>
      <c r="V318" s="9"/>
      <c r="W318" s="9"/>
      <c r="X318" s="10">
        <f t="shared" si="577"/>
        <v>5417161.9208007436</v>
      </c>
      <c r="Z318" s="9"/>
      <c r="AA318" s="9">
        <f>ADJLTFUND1516RSG</f>
        <v>910606.14229413948</v>
      </c>
      <c r="AB318" s="9"/>
      <c r="AC318" s="9"/>
      <c r="AD318" s="9"/>
      <c r="AE318" s="10">
        <f t="shared" si="493"/>
        <v>910606.14229413948</v>
      </c>
      <c r="AF318" s="10">
        <f t="shared" si="494"/>
        <v>1863484.7929291395</v>
      </c>
      <c r="AG318" s="10">
        <f>AA318+I318+X318</f>
        <v>7280646.7137298826</v>
      </c>
      <c r="AH318" s="10">
        <f>AG318*LT_SF1617</f>
        <v>6744984.1982582631</v>
      </c>
      <c r="AI318" s="10">
        <f t="shared" si="495"/>
        <v>1327822.2774575194</v>
      </c>
      <c r="AJ318" s="10">
        <f>AH318-X318-R318</f>
        <v>367002.97140056116</v>
      </c>
      <c r="AK318" s="9"/>
      <c r="AL318" s="9">
        <f>AJ318</f>
        <v>367002.97140056116</v>
      </c>
      <c r="AM318" s="9"/>
      <c r="AN318" s="9"/>
      <c r="AO318" s="9"/>
    </row>
    <row r="319" spans="1:41" s="15" customFormat="1" x14ac:dyDescent="0.25">
      <c r="A319" s="12" t="s">
        <v>638</v>
      </c>
      <c r="B319" s="12" t="s">
        <v>639</v>
      </c>
      <c r="C319" s="12" t="s">
        <v>499</v>
      </c>
      <c r="D319" s="12"/>
      <c r="E319" s="12" t="s">
        <v>1441</v>
      </c>
      <c r="G319" s="13">
        <f>ADJUTFUND1516BL</f>
        <v>3090071.5789120002</v>
      </c>
      <c r="H319" s="13">
        <f>G319*SBRR_INC</f>
        <v>3115822.1754029333</v>
      </c>
      <c r="I319" s="13"/>
      <c r="J319" s="13"/>
      <c r="K319" s="13"/>
      <c r="L319" s="13"/>
      <c r="M319" s="13"/>
      <c r="N319" s="13"/>
      <c r="O319" s="13"/>
      <c r="P319" s="13"/>
      <c r="Q319" s="14">
        <f t="shared" si="496"/>
        <v>3090071.5789120002</v>
      </c>
      <c r="R319" s="14">
        <f t="shared" si="497"/>
        <v>3115822.1754029333</v>
      </c>
      <c r="S319" s="13"/>
      <c r="T319" s="38">
        <f>VLOOKUP(A319,[1]Sheet1!$A$6:$C$740,3,FALSE)</f>
        <v>5551328.1900530001</v>
      </c>
      <c r="U319" s="38"/>
      <c r="V319" s="13"/>
      <c r="W319" s="13"/>
      <c r="X319" s="14">
        <f t="shared" si="578"/>
        <v>15268038.079202006</v>
      </c>
      <c r="Z319" s="13">
        <f>ADJUTFUND1516RSG</f>
        <v>3439078.3655398898</v>
      </c>
      <c r="AA319" s="13"/>
      <c r="AB319" s="13"/>
      <c r="AC319" s="13"/>
      <c r="AD319" s="13"/>
      <c r="AE319" s="14">
        <f t="shared" si="493"/>
        <v>3439078.3655398898</v>
      </c>
      <c r="AF319" s="14">
        <f t="shared" si="494"/>
        <v>6529149.94445189</v>
      </c>
      <c r="AG319" s="14">
        <f>Z319+G319+X319</f>
        <v>21797188.023653895</v>
      </c>
      <c r="AH319" s="14">
        <f>AG319*UT_SF1617</f>
        <v>20408776.32443314</v>
      </c>
      <c r="AI319" s="14">
        <f t="shared" si="495"/>
        <v>5140738.2452311348</v>
      </c>
      <c r="AJ319" s="14">
        <f>AH319-X319-R319</f>
        <v>2024916.0698282016</v>
      </c>
      <c r="AK319" s="13">
        <f>AJ319</f>
        <v>2024916.0698282016</v>
      </c>
      <c r="AL319" s="13"/>
      <c r="AM319" s="13"/>
      <c r="AN319" s="13"/>
      <c r="AO319" s="13"/>
    </row>
    <row r="320" spans="1:41" x14ac:dyDescent="0.25">
      <c r="A320" s="1" t="s">
        <v>640</v>
      </c>
      <c r="B320" s="1" t="s">
        <v>641</v>
      </c>
      <c r="C320" s="1"/>
      <c r="D320" s="1" t="s">
        <v>499</v>
      </c>
      <c r="E320" s="1"/>
      <c r="G320" s="5">
        <f>ADJUTFUND1516BL</f>
        <v>57240821.486458994</v>
      </c>
      <c r="H320" s="5">
        <f>G320*SBRR_INC</f>
        <v>57717828.332179487</v>
      </c>
      <c r="I320" s="5">
        <f>ADJLTFUND1516BL</f>
        <v>8895450.1902899984</v>
      </c>
      <c r="J320" s="5">
        <f>I320*SBRR_INC</f>
        <v>8969578.9418757483</v>
      </c>
      <c r="Q320" s="6">
        <f t="shared" si="496"/>
        <v>66136271.676748991</v>
      </c>
      <c r="R320" s="6">
        <f t="shared" si="497"/>
        <v>66687407.274055235</v>
      </c>
      <c r="T320" s="4">
        <f>VLOOKUP(A320,[1]Sheet1!$A$6:$C$740,3,FALSE)</f>
        <v>125517154.634225</v>
      </c>
      <c r="U320" s="4"/>
      <c r="V320" s="5">
        <f>VLOOKUP(A320,[9]CTR1516_statsrel!$A$1:$D$387,4,FALSE)</f>
        <v>69684847</v>
      </c>
      <c r="W320" s="5">
        <f t="shared" ref="W320" si="583">V320</f>
        <v>69684847</v>
      </c>
      <c r="X320" s="6">
        <f t="shared" si="571"/>
        <v>69684847</v>
      </c>
      <c r="Z320" s="5">
        <f>ADJUTFUND1516RSG</f>
        <v>54876364.865555361</v>
      </c>
      <c r="AA320" s="5">
        <f>ADJLTFUND1516RSG</f>
        <v>7074191.0983326286</v>
      </c>
      <c r="AE320" s="6">
        <f t="shared" si="493"/>
        <v>61950555.96388799</v>
      </c>
      <c r="AF320" s="6">
        <f t="shared" si="494"/>
        <v>128086827.64063698</v>
      </c>
      <c r="AG320" s="6">
        <f t="shared" ref="AG320" si="584">SUM(AG321:AG322)</f>
        <v>197771674.64063698</v>
      </c>
      <c r="AH320" s="6">
        <f t="shared" si="573"/>
        <v>184917189.59719568</v>
      </c>
      <c r="AI320" s="6">
        <f t="shared" si="495"/>
        <v>115232342.59719568</v>
      </c>
      <c r="AJ320" s="6">
        <f t="shared" si="574"/>
        <v>48544935.323140457</v>
      </c>
      <c r="AK320" s="5">
        <f t="shared" ref="AK320" si="585">AK322</f>
        <v>43459750.362632245</v>
      </c>
      <c r="AL320" s="5">
        <f t="shared" ref="AL320" si="586">AL321</f>
        <v>5085184.9605082087</v>
      </c>
    </row>
    <row r="321" spans="1:41" s="11" customFormat="1" x14ac:dyDescent="0.25">
      <c r="A321" s="8" t="s">
        <v>642</v>
      </c>
      <c r="B321" s="8" t="s">
        <v>643</v>
      </c>
      <c r="C321" s="8" t="s">
        <v>499</v>
      </c>
      <c r="D321" s="8"/>
      <c r="E321" s="8" t="s">
        <v>1440</v>
      </c>
      <c r="G321" s="9"/>
      <c r="H321" s="9"/>
      <c r="I321" s="9">
        <f>ADJLTFUND1516BL</f>
        <v>8895450.1902899984</v>
      </c>
      <c r="J321" s="9">
        <f>I321*SBRR_INC</f>
        <v>8969578.9418757483</v>
      </c>
      <c r="K321" s="9"/>
      <c r="L321" s="9"/>
      <c r="M321" s="9"/>
      <c r="N321" s="9"/>
      <c r="O321" s="9"/>
      <c r="P321" s="9"/>
      <c r="Q321" s="10">
        <f t="shared" si="496"/>
        <v>8895450.1902899984</v>
      </c>
      <c r="R321" s="10">
        <f t="shared" si="497"/>
        <v>8969578.9418757483</v>
      </c>
      <c r="S321" s="9"/>
      <c r="T321" s="37">
        <f>VLOOKUP(A321,[1]Sheet1!$A$6:$C$740,3,FALSE)</f>
        <v>18114951.852046002</v>
      </c>
      <c r="U321" s="37"/>
      <c r="V321" s="9"/>
      <c r="W321" s="9"/>
      <c r="X321" s="10">
        <f t="shared" si="577"/>
        <v>10057092.609379373</v>
      </c>
      <c r="Z321" s="9"/>
      <c r="AA321" s="9">
        <f>ADJLTFUND1516RSG</f>
        <v>7074191.0983326286</v>
      </c>
      <c r="AB321" s="9"/>
      <c r="AC321" s="9"/>
      <c r="AD321" s="9"/>
      <c r="AE321" s="10">
        <f t="shared" si="493"/>
        <v>7074191.0983326286</v>
      </c>
      <c r="AF321" s="10">
        <f t="shared" si="494"/>
        <v>15969641.288622627</v>
      </c>
      <c r="AG321" s="10">
        <f>AA321+I321+X321</f>
        <v>26026733.898001999</v>
      </c>
      <c r="AH321" s="10">
        <f>AG321*LT_SF1617</f>
        <v>24111856.511763331</v>
      </c>
      <c r="AI321" s="10">
        <f t="shared" si="495"/>
        <v>14054763.902383957</v>
      </c>
      <c r="AJ321" s="10">
        <f>AH321-X321-R321</f>
        <v>5085184.9605082087</v>
      </c>
      <c r="AK321" s="9"/>
      <c r="AL321" s="9">
        <f>AJ321</f>
        <v>5085184.9605082087</v>
      </c>
      <c r="AM321" s="9"/>
      <c r="AN321" s="9"/>
      <c r="AO321" s="9"/>
    </row>
    <row r="322" spans="1:41" s="15" customFormat="1" x14ac:dyDescent="0.25">
      <c r="A322" s="12" t="s">
        <v>644</v>
      </c>
      <c r="B322" s="12" t="s">
        <v>645</v>
      </c>
      <c r="C322" s="12" t="s">
        <v>499</v>
      </c>
      <c r="D322" s="12"/>
      <c r="E322" s="12" t="s">
        <v>1441</v>
      </c>
      <c r="G322" s="13">
        <f>ADJUTFUND1516BL</f>
        <v>57240821.486458994</v>
      </c>
      <c r="H322" s="13">
        <f>G322*SBRR_INC</f>
        <v>57717828.332179487</v>
      </c>
      <c r="I322" s="13"/>
      <c r="J322" s="13"/>
      <c r="K322" s="13"/>
      <c r="L322" s="13"/>
      <c r="M322" s="13"/>
      <c r="N322" s="13"/>
      <c r="O322" s="13"/>
      <c r="P322" s="13"/>
      <c r="Q322" s="14">
        <f t="shared" si="496"/>
        <v>57240821.486458994</v>
      </c>
      <c r="R322" s="14">
        <f t="shared" si="497"/>
        <v>57717828.332179487</v>
      </c>
      <c r="S322" s="13"/>
      <c r="T322" s="38">
        <f>VLOOKUP(A322,[1]Sheet1!$A$6:$C$740,3,FALSE)</f>
        <v>107402202.782179</v>
      </c>
      <c r="U322" s="38"/>
      <c r="V322" s="13"/>
      <c r="W322" s="13"/>
      <c r="X322" s="14">
        <f t="shared" si="578"/>
        <v>59627754.390620627</v>
      </c>
      <c r="Z322" s="13">
        <f>ADJUTFUND1516RSG</f>
        <v>54876364.865555361</v>
      </c>
      <c r="AA322" s="13"/>
      <c r="AB322" s="13"/>
      <c r="AC322" s="13"/>
      <c r="AD322" s="13"/>
      <c r="AE322" s="14">
        <f t="shared" si="493"/>
        <v>54876364.865555368</v>
      </c>
      <c r="AF322" s="14">
        <f t="shared" si="494"/>
        <v>112117186.35201436</v>
      </c>
      <c r="AG322" s="14">
        <f>Z322+G322+X322</f>
        <v>171744940.74263498</v>
      </c>
      <c r="AH322" s="14">
        <f>AG322*UT_SF1617</f>
        <v>160805333.08543235</v>
      </c>
      <c r="AI322" s="14">
        <f t="shared" si="495"/>
        <v>101177578.69481173</v>
      </c>
      <c r="AJ322" s="14">
        <f>AH322-X322-R322</f>
        <v>43459750.362632245</v>
      </c>
      <c r="AK322" s="13">
        <f>AJ322</f>
        <v>43459750.362632245</v>
      </c>
      <c r="AL322" s="13"/>
      <c r="AM322" s="13"/>
      <c r="AN322" s="13"/>
      <c r="AO322" s="13"/>
    </row>
    <row r="323" spans="1:41" x14ac:dyDescent="0.25">
      <c r="A323" s="1" t="s">
        <v>646</v>
      </c>
      <c r="B323" s="1" t="s">
        <v>647</v>
      </c>
      <c r="C323" s="1"/>
      <c r="D323" s="1" t="s">
        <v>499</v>
      </c>
      <c r="E323" s="1"/>
      <c r="G323" s="5">
        <f>ADJUTFUND1516BL</f>
        <v>23325060.746253997</v>
      </c>
      <c r="H323" s="5">
        <f>G323*SBRR_INC</f>
        <v>23519436.252472781</v>
      </c>
      <c r="I323" s="5">
        <f>ADJLTFUND1516BL</f>
        <v>5982474.4020370003</v>
      </c>
      <c r="J323" s="5">
        <f>I323*SBRR_INC</f>
        <v>6032328.3553873086</v>
      </c>
      <c r="Q323" s="6">
        <f t="shared" si="496"/>
        <v>29307535.148290999</v>
      </c>
      <c r="R323" s="6">
        <f t="shared" si="497"/>
        <v>29551764.607860088</v>
      </c>
      <c r="T323" s="4">
        <f>VLOOKUP(A323,[1]Sheet1!$A$6:$C$740,3,FALSE)</f>
        <v>50986665.100220002</v>
      </c>
      <c r="U323" s="4"/>
      <c r="V323" s="5">
        <f>VLOOKUP(A323,[9]CTR1516_statsrel!$A$1:$D$387,4,FALSE)</f>
        <v>77544449</v>
      </c>
      <c r="W323" s="5">
        <f t="shared" ref="W323" si="587">V323</f>
        <v>77544449</v>
      </c>
      <c r="X323" s="6">
        <f t="shared" si="571"/>
        <v>77544449</v>
      </c>
      <c r="Z323" s="5">
        <f>ADJUTFUND1516RSG</f>
        <v>24952580.458341159</v>
      </c>
      <c r="AA323" s="5">
        <f>ADJLTFUND1516RSG</f>
        <v>5133822.7212528381</v>
      </c>
      <c r="AE323" s="6">
        <f t="shared" ref="AE323:AE386" si="588">ADJ1516RSG</f>
        <v>30086403.179593999</v>
      </c>
      <c r="AF323" s="6">
        <f t="shared" ref="AF323:AF386" si="589">ADJSFAPY</f>
        <v>59393938.327885002</v>
      </c>
      <c r="AG323" s="6">
        <f t="shared" ref="AG323" si="590">SUM(AG324:AG325)</f>
        <v>136938387.32788497</v>
      </c>
      <c r="AH323" s="6">
        <f t="shared" si="573"/>
        <v>127919238.12300101</v>
      </c>
      <c r="AI323" s="6">
        <f t="shared" ref="AI323:AI386" si="591">AH323-X323</f>
        <v>50374789.123001009</v>
      </c>
      <c r="AJ323" s="6">
        <f t="shared" si="574"/>
        <v>20823024.515140925</v>
      </c>
      <c r="AK323" s="5">
        <f t="shared" ref="AK323" si="592">AK325</f>
        <v>17948561.385192648</v>
      </c>
      <c r="AL323" s="5">
        <f t="shared" ref="AL323" si="593">AL324</f>
        <v>2874463.1299482761</v>
      </c>
    </row>
    <row r="324" spans="1:41" s="11" customFormat="1" x14ac:dyDescent="0.25">
      <c r="A324" s="8" t="s">
        <v>648</v>
      </c>
      <c r="B324" s="8" t="s">
        <v>649</v>
      </c>
      <c r="C324" s="8" t="s">
        <v>499</v>
      </c>
      <c r="D324" s="8"/>
      <c r="E324" s="8" t="s">
        <v>1440</v>
      </c>
      <c r="G324" s="9"/>
      <c r="H324" s="9"/>
      <c r="I324" s="9">
        <f>ADJLTFUND1516BL</f>
        <v>5982474.4020370003</v>
      </c>
      <c r="J324" s="9">
        <f>I324*SBRR_INC</f>
        <v>6032328.3553873086</v>
      </c>
      <c r="K324" s="9"/>
      <c r="L324" s="9"/>
      <c r="M324" s="9"/>
      <c r="N324" s="9"/>
      <c r="O324" s="9"/>
      <c r="P324" s="9"/>
      <c r="Q324" s="10">
        <f t="shared" ref="Q324:Q387" si="594">G324+I324+K324+M324+O324</f>
        <v>5982474.4020370003</v>
      </c>
      <c r="R324" s="10">
        <f t="shared" ref="R324:R387" si="595">H324+J324+L324+N324+P324</f>
        <v>6032328.3553873086</v>
      </c>
      <c r="S324" s="9"/>
      <c r="T324" s="37">
        <f>VLOOKUP(A324,[1]Sheet1!$A$6:$C$740,3,FALSE)</f>
        <v>12436890.223842001</v>
      </c>
      <c r="U324" s="37"/>
      <c r="V324" s="9"/>
      <c r="W324" s="9"/>
      <c r="X324" s="10">
        <f t="shared" si="577"/>
        <v>18914980.961897686</v>
      </c>
      <c r="Z324" s="9"/>
      <c r="AA324" s="9">
        <f>ADJLTFUND1516RSG</f>
        <v>5133822.7212528381</v>
      </c>
      <c r="AB324" s="9"/>
      <c r="AC324" s="9"/>
      <c r="AD324" s="9"/>
      <c r="AE324" s="10">
        <f t="shared" si="588"/>
        <v>5133822.7212528381</v>
      </c>
      <c r="AF324" s="10">
        <f t="shared" si="589"/>
        <v>11116297.123289838</v>
      </c>
      <c r="AG324" s="10">
        <f>AA324+I324+X324</f>
        <v>30031278.085187525</v>
      </c>
      <c r="AH324" s="10">
        <f>AG324*LT_SF1617</f>
        <v>27821772.447233271</v>
      </c>
      <c r="AI324" s="10">
        <f t="shared" si="591"/>
        <v>8906791.4853355847</v>
      </c>
      <c r="AJ324" s="10">
        <f>AH324-X324-R324</f>
        <v>2874463.1299482761</v>
      </c>
      <c r="AK324" s="9"/>
      <c r="AL324" s="9">
        <f>AJ324</f>
        <v>2874463.1299482761</v>
      </c>
      <c r="AM324" s="9"/>
      <c r="AN324" s="9"/>
      <c r="AO324" s="9"/>
    </row>
    <row r="325" spans="1:41" s="15" customFormat="1" x14ac:dyDescent="0.25">
      <c r="A325" s="12" t="s">
        <v>650</v>
      </c>
      <c r="B325" s="12" t="s">
        <v>651</v>
      </c>
      <c r="C325" s="12" t="s">
        <v>499</v>
      </c>
      <c r="D325" s="12"/>
      <c r="E325" s="12" t="s">
        <v>1441</v>
      </c>
      <c r="G325" s="13">
        <f>ADJUTFUND1516BL</f>
        <v>23325060.746253997</v>
      </c>
      <c r="H325" s="13">
        <f>G325*SBRR_INC</f>
        <v>23519436.252472781</v>
      </c>
      <c r="I325" s="13"/>
      <c r="J325" s="13"/>
      <c r="K325" s="13"/>
      <c r="L325" s="13"/>
      <c r="M325" s="13"/>
      <c r="N325" s="13"/>
      <c r="O325" s="13"/>
      <c r="P325" s="13"/>
      <c r="Q325" s="14">
        <f t="shared" si="594"/>
        <v>23325060.746253997</v>
      </c>
      <c r="R325" s="14">
        <f t="shared" si="595"/>
        <v>23519436.252472781</v>
      </c>
      <c r="S325" s="13"/>
      <c r="T325" s="38">
        <f>VLOOKUP(A325,[1]Sheet1!$A$6:$C$740,3,FALSE)</f>
        <v>38549774.876378</v>
      </c>
      <c r="U325" s="38"/>
      <c r="V325" s="13"/>
      <c r="W325" s="13"/>
      <c r="X325" s="14">
        <f t="shared" si="578"/>
        <v>58629468.038102306</v>
      </c>
      <c r="Z325" s="13">
        <f>ADJUTFUND1516RSG</f>
        <v>24952580.458341159</v>
      </c>
      <c r="AA325" s="13"/>
      <c r="AB325" s="13"/>
      <c r="AC325" s="13"/>
      <c r="AD325" s="13"/>
      <c r="AE325" s="14">
        <f t="shared" si="588"/>
        <v>24952580.458341159</v>
      </c>
      <c r="AF325" s="14">
        <f t="shared" si="589"/>
        <v>48277641.204595156</v>
      </c>
      <c r="AG325" s="14">
        <f>Z325+G325+X325</f>
        <v>106907109.24269746</v>
      </c>
      <c r="AH325" s="14">
        <f>AG325*UT_SF1617</f>
        <v>100097465.67576773</v>
      </c>
      <c r="AI325" s="14">
        <f t="shared" si="591"/>
        <v>41467997.637665428</v>
      </c>
      <c r="AJ325" s="14">
        <f>AH325-X325-R325</f>
        <v>17948561.385192648</v>
      </c>
      <c r="AK325" s="13">
        <f>AJ325</f>
        <v>17948561.385192648</v>
      </c>
      <c r="AL325" s="13"/>
      <c r="AM325" s="13"/>
      <c r="AN325" s="13"/>
      <c r="AO325" s="13"/>
    </row>
    <row r="326" spans="1:41" x14ac:dyDescent="0.25">
      <c r="A326" s="1" t="s">
        <v>652</v>
      </c>
      <c r="B326" s="1" t="s">
        <v>653</v>
      </c>
      <c r="C326" s="1"/>
      <c r="D326" s="1" t="s">
        <v>499</v>
      </c>
      <c r="E326" s="1"/>
      <c r="G326" s="5">
        <f>ADJUTFUND1516BL</f>
        <v>11247767.536874</v>
      </c>
      <c r="H326" s="5">
        <f>G326*SBRR_INC</f>
        <v>11341498.933014616</v>
      </c>
      <c r="I326" s="5">
        <f>ADJLTFUND1516BL</f>
        <v>4029198.1491020001</v>
      </c>
      <c r="J326" s="5">
        <f>I326*SBRR_INC</f>
        <v>4062774.8003445165</v>
      </c>
      <c r="Q326" s="6">
        <f t="shared" si="594"/>
        <v>15276965.685976001</v>
      </c>
      <c r="R326" s="6">
        <f t="shared" si="595"/>
        <v>15404273.733359132</v>
      </c>
      <c r="T326" s="4">
        <f>VLOOKUP(A326,[1]Sheet1!$A$6:$C$740,3,FALSE)</f>
        <v>17295620.705885001</v>
      </c>
      <c r="U326" s="4"/>
      <c r="V326" s="5">
        <f>VLOOKUP(A326,[9]CTR1516_statsrel!$A$1:$D$387,4,FALSE)</f>
        <v>46706195</v>
      </c>
      <c r="W326" s="5">
        <f t="shared" ref="W326" si="596">V326</f>
        <v>46706195</v>
      </c>
      <c r="X326" s="6">
        <f t="shared" si="571"/>
        <v>46706195</v>
      </c>
      <c r="Z326" s="5">
        <f>ADJUTFUND1516RSG</f>
        <v>13036694.665184896</v>
      </c>
      <c r="AA326" s="5">
        <f>ADJLTFUND1516RSG</f>
        <v>3633886.9458021051</v>
      </c>
      <c r="AE326" s="6">
        <f t="shared" si="588"/>
        <v>16670581.610987002</v>
      </c>
      <c r="AF326" s="6">
        <f t="shared" si="589"/>
        <v>31947547.296962999</v>
      </c>
      <c r="AG326" s="6">
        <f t="shared" ref="AG326" si="597">SUM(AG327:AG328)</f>
        <v>78653742.296963006</v>
      </c>
      <c r="AH326" s="6">
        <f t="shared" si="573"/>
        <v>73393135.098252684</v>
      </c>
      <c r="AI326" s="6">
        <f t="shared" si="591"/>
        <v>26686940.098252684</v>
      </c>
      <c r="AJ326" s="6">
        <f t="shared" si="574"/>
        <v>11282666.364893552</v>
      </c>
      <c r="AK326" s="5">
        <f t="shared" ref="AK326" si="598">AK328</f>
        <v>9549233.5896451548</v>
      </c>
      <c r="AL326" s="5">
        <f t="shared" ref="AL326" si="599">AL327</f>
        <v>1733432.7752483962</v>
      </c>
    </row>
    <row r="327" spans="1:41" s="11" customFormat="1" x14ac:dyDescent="0.25">
      <c r="A327" s="8" t="s">
        <v>654</v>
      </c>
      <c r="B327" s="8" t="s">
        <v>655</v>
      </c>
      <c r="C327" s="8" t="s">
        <v>499</v>
      </c>
      <c r="D327" s="8"/>
      <c r="E327" s="8" t="s">
        <v>1440</v>
      </c>
      <c r="G327" s="9"/>
      <c r="H327" s="9"/>
      <c r="I327" s="9">
        <f>ADJLTFUND1516BL</f>
        <v>4029198.1491020001</v>
      </c>
      <c r="J327" s="9">
        <f>I327*SBRR_INC</f>
        <v>4062774.8003445165</v>
      </c>
      <c r="K327" s="9"/>
      <c r="L327" s="9"/>
      <c r="M327" s="9"/>
      <c r="N327" s="9"/>
      <c r="O327" s="9"/>
      <c r="P327" s="9"/>
      <c r="Q327" s="10">
        <f t="shared" si="594"/>
        <v>4029198.1491020001</v>
      </c>
      <c r="R327" s="10">
        <f t="shared" si="595"/>
        <v>4062774.8003445165</v>
      </c>
      <c r="S327" s="9"/>
      <c r="T327" s="37">
        <f>VLOOKUP(A327,[1]Sheet1!$A$6:$C$740,3,FALSE)</f>
        <v>6558592.8648349997</v>
      </c>
      <c r="U327" s="37"/>
      <c r="V327" s="9"/>
      <c r="W327" s="9"/>
      <c r="X327" s="10">
        <f t="shared" si="577"/>
        <v>17711241.618889194</v>
      </c>
      <c r="Z327" s="9"/>
      <c r="AA327" s="9">
        <f>ADJLTFUND1516RSG</f>
        <v>3633886.9458021051</v>
      </c>
      <c r="AB327" s="9"/>
      <c r="AC327" s="9"/>
      <c r="AD327" s="9"/>
      <c r="AE327" s="10">
        <f t="shared" si="588"/>
        <v>3633886.9458021051</v>
      </c>
      <c r="AF327" s="10">
        <f t="shared" si="589"/>
        <v>7663085.0949041052</v>
      </c>
      <c r="AG327" s="10">
        <f>AA327+I327+X327</f>
        <v>25374326.7137933</v>
      </c>
      <c r="AH327" s="10">
        <f>AG327*LT_SF1617</f>
        <v>23507449.194482107</v>
      </c>
      <c r="AI327" s="10">
        <f t="shared" si="591"/>
        <v>5796207.5755929127</v>
      </c>
      <c r="AJ327" s="10">
        <f>AH327-X327-R327</f>
        <v>1733432.7752483962</v>
      </c>
      <c r="AK327" s="9"/>
      <c r="AL327" s="9">
        <f>AJ327</f>
        <v>1733432.7752483962</v>
      </c>
      <c r="AM327" s="9"/>
      <c r="AN327" s="9"/>
      <c r="AO327" s="9"/>
    </row>
    <row r="328" spans="1:41" s="15" customFormat="1" x14ac:dyDescent="0.25">
      <c r="A328" s="12" t="s">
        <v>656</v>
      </c>
      <c r="B328" s="12" t="s">
        <v>657</v>
      </c>
      <c r="C328" s="12" t="s">
        <v>499</v>
      </c>
      <c r="D328" s="12"/>
      <c r="E328" s="12" t="s">
        <v>1441</v>
      </c>
      <c r="G328" s="13">
        <f>ADJUTFUND1516BL</f>
        <v>11247767.536874</v>
      </c>
      <c r="H328" s="13">
        <f>G328*SBRR_INC</f>
        <v>11341498.933014616</v>
      </c>
      <c r="I328" s="13"/>
      <c r="J328" s="13"/>
      <c r="K328" s="13"/>
      <c r="L328" s="13"/>
      <c r="M328" s="13"/>
      <c r="N328" s="13"/>
      <c r="O328" s="13"/>
      <c r="P328" s="13"/>
      <c r="Q328" s="14">
        <f t="shared" si="594"/>
        <v>11247767.536874</v>
      </c>
      <c r="R328" s="14">
        <f t="shared" si="595"/>
        <v>11341498.933014616</v>
      </c>
      <c r="S328" s="13"/>
      <c r="T328" s="38">
        <f>VLOOKUP(A328,[1]Sheet1!$A$6:$C$740,3,FALSE)</f>
        <v>10737027.841050001</v>
      </c>
      <c r="U328" s="38"/>
      <c r="V328" s="13"/>
      <c r="W328" s="13"/>
      <c r="X328" s="14">
        <f t="shared" si="578"/>
        <v>28994953.381110802</v>
      </c>
      <c r="Z328" s="13">
        <f>ADJUTFUND1516RSG</f>
        <v>13036694.665184896</v>
      </c>
      <c r="AA328" s="13"/>
      <c r="AB328" s="13"/>
      <c r="AC328" s="13"/>
      <c r="AD328" s="13"/>
      <c r="AE328" s="14">
        <f t="shared" si="588"/>
        <v>13036694.665184895</v>
      </c>
      <c r="AF328" s="14">
        <f t="shared" si="589"/>
        <v>24284462.202058896</v>
      </c>
      <c r="AG328" s="14">
        <f>Z328+G328+X328</f>
        <v>53279415.583169699</v>
      </c>
      <c r="AH328" s="14">
        <f>AG328*UT_SF1617</f>
        <v>49885685.903770573</v>
      </c>
      <c r="AI328" s="14">
        <f t="shared" si="591"/>
        <v>20890732.522659771</v>
      </c>
      <c r="AJ328" s="14">
        <f>AH328-X328-R328</f>
        <v>9549233.5896451548</v>
      </c>
      <c r="AK328" s="13">
        <f>AJ328</f>
        <v>9549233.5896451548</v>
      </c>
      <c r="AL328" s="13"/>
      <c r="AM328" s="13"/>
      <c r="AN328" s="13"/>
      <c r="AO328" s="13"/>
    </row>
    <row r="329" spans="1:41" x14ac:dyDescent="0.25">
      <c r="A329" s="1" t="s">
        <v>658</v>
      </c>
      <c r="B329" s="1" t="s">
        <v>659</v>
      </c>
      <c r="C329" s="1"/>
      <c r="D329" s="1" t="s">
        <v>499</v>
      </c>
      <c r="E329" s="1"/>
      <c r="G329" s="5">
        <f>ADJUTFUND1516BL</f>
        <v>12276894.559872001</v>
      </c>
      <c r="H329" s="5">
        <f>G329*SBRR_INC</f>
        <v>12379202.014537601</v>
      </c>
      <c r="I329" s="5">
        <f>ADJLTFUND1516BL</f>
        <v>4151788.8422130002</v>
      </c>
      <c r="J329" s="5">
        <f>I329*SBRR_INC</f>
        <v>4186387.0825647749</v>
      </c>
      <c r="Q329" s="6">
        <f t="shared" si="594"/>
        <v>16428683.402085003</v>
      </c>
      <c r="R329" s="6">
        <f t="shared" si="595"/>
        <v>16565589.097102376</v>
      </c>
      <c r="T329" s="4">
        <f>VLOOKUP(A329,[1]Sheet1!$A$6:$C$740,3,FALSE)</f>
        <v>21076506.073798999</v>
      </c>
      <c r="U329" s="4"/>
      <c r="V329" s="5">
        <f>VLOOKUP(A329,[9]CTR1516_statsrel!$A$1:$D$387,4,FALSE)</f>
        <v>78438210</v>
      </c>
      <c r="W329" s="5">
        <f t="shared" ref="W329" si="600">V329</f>
        <v>78438210</v>
      </c>
      <c r="X329" s="6">
        <f t="shared" si="571"/>
        <v>78438210</v>
      </c>
      <c r="Z329" s="5">
        <f>ADJUTFUND1516RSG</f>
        <v>13397065.296225997</v>
      </c>
      <c r="AA329" s="5">
        <f>ADJLTFUND1516RSG</f>
        <v>3709094.8447110015</v>
      </c>
      <c r="AE329" s="6">
        <f t="shared" si="588"/>
        <v>17106160.140936997</v>
      </c>
      <c r="AF329" s="6">
        <f t="shared" si="589"/>
        <v>33534843.543021996</v>
      </c>
      <c r="AG329" s="6">
        <f t="shared" ref="AG329" si="601">SUM(AG330:AG331)</f>
        <v>111973053.54302201</v>
      </c>
      <c r="AH329" s="6">
        <f t="shared" si="573"/>
        <v>104532960.39656159</v>
      </c>
      <c r="AI329" s="6">
        <f t="shared" si="591"/>
        <v>26094750.396561593</v>
      </c>
      <c r="AJ329" s="6">
        <f t="shared" si="574"/>
        <v>9529161.2994592134</v>
      </c>
      <c r="AK329" s="5">
        <f t="shared" ref="AK329" si="602">AK331</f>
        <v>8147277.4684181754</v>
      </c>
      <c r="AL329" s="5">
        <f t="shared" ref="AL329" si="603">AL330</f>
        <v>1381883.831041038</v>
      </c>
    </row>
    <row r="330" spans="1:41" s="11" customFormat="1" x14ac:dyDescent="0.25">
      <c r="A330" s="8" t="s">
        <v>660</v>
      </c>
      <c r="B330" s="8" t="s">
        <v>661</v>
      </c>
      <c r="C330" s="8" t="s">
        <v>499</v>
      </c>
      <c r="D330" s="8"/>
      <c r="E330" s="8" t="s">
        <v>1440</v>
      </c>
      <c r="G330" s="9"/>
      <c r="H330" s="9"/>
      <c r="I330" s="9">
        <f>ADJLTFUND1516BL</f>
        <v>4151788.8422130002</v>
      </c>
      <c r="J330" s="9">
        <f>I330*SBRR_INC</f>
        <v>4186387.0825647749</v>
      </c>
      <c r="K330" s="9"/>
      <c r="L330" s="9"/>
      <c r="M330" s="9"/>
      <c r="N330" s="9"/>
      <c r="O330" s="9"/>
      <c r="P330" s="9"/>
      <c r="Q330" s="10">
        <f t="shared" si="594"/>
        <v>4151788.8422130002</v>
      </c>
      <c r="R330" s="10">
        <f t="shared" si="595"/>
        <v>4186387.0825647749</v>
      </c>
      <c r="S330" s="9"/>
      <c r="T330" s="37">
        <f>VLOOKUP(A330,[1]Sheet1!$A$6:$C$740,3,FALSE)</f>
        <v>6260750.3793900004</v>
      </c>
      <c r="U330" s="37"/>
      <c r="V330" s="9"/>
      <c r="W330" s="9"/>
      <c r="X330" s="10">
        <f t="shared" si="577"/>
        <v>23299974.450065762</v>
      </c>
      <c r="Z330" s="9"/>
      <c r="AA330" s="9">
        <f>ADJLTFUND1516RSG</f>
        <v>3709094.8447110015</v>
      </c>
      <c r="AB330" s="9"/>
      <c r="AC330" s="9"/>
      <c r="AD330" s="9"/>
      <c r="AE330" s="10">
        <f t="shared" si="588"/>
        <v>3709094.8447110015</v>
      </c>
      <c r="AF330" s="10">
        <f t="shared" si="589"/>
        <v>7860883.6869240012</v>
      </c>
      <c r="AG330" s="10">
        <f>AA330+I330+X330</f>
        <v>31160858.136989765</v>
      </c>
      <c r="AH330" s="10">
        <f>AG330*LT_SF1617</f>
        <v>28868245.363671575</v>
      </c>
      <c r="AI330" s="10">
        <f t="shared" si="591"/>
        <v>5568270.9136058129</v>
      </c>
      <c r="AJ330" s="10">
        <f>AH330-X330-R330</f>
        <v>1381883.831041038</v>
      </c>
      <c r="AK330" s="9"/>
      <c r="AL330" s="9">
        <f>AJ330</f>
        <v>1381883.831041038</v>
      </c>
      <c r="AM330" s="9"/>
      <c r="AN330" s="9"/>
      <c r="AO330" s="9"/>
    </row>
    <row r="331" spans="1:41" s="15" customFormat="1" x14ac:dyDescent="0.25">
      <c r="A331" s="12" t="s">
        <v>662</v>
      </c>
      <c r="B331" s="12" t="s">
        <v>663</v>
      </c>
      <c r="C331" s="12" t="s">
        <v>499</v>
      </c>
      <c r="D331" s="12"/>
      <c r="E331" s="12" t="s">
        <v>1441</v>
      </c>
      <c r="G331" s="13">
        <f>ADJUTFUND1516BL</f>
        <v>12276894.559872001</v>
      </c>
      <c r="H331" s="13">
        <f>G331*SBRR_INC</f>
        <v>12379202.014537601</v>
      </c>
      <c r="I331" s="13"/>
      <c r="J331" s="13"/>
      <c r="K331" s="13"/>
      <c r="L331" s="13"/>
      <c r="M331" s="13"/>
      <c r="N331" s="13"/>
      <c r="O331" s="13"/>
      <c r="P331" s="13"/>
      <c r="Q331" s="14">
        <f t="shared" si="594"/>
        <v>12276894.559872001</v>
      </c>
      <c r="R331" s="14">
        <f t="shared" si="595"/>
        <v>12379202.014537601</v>
      </c>
      <c r="S331" s="13"/>
      <c r="T331" s="38">
        <f>VLOOKUP(A331,[1]Sheet1!$A$6:$C$740,3,FALSE)</f>
        <v>14815755.694409</v>
      </c>
      <c r="U331" s="38"/>
      <c r="V331" s="13"/>
      <c r="W331" s="13"/>
      <c r="X331" s="14">
        <f t="shared" si="578"/>
        <v>55138235.549934246</v>
      </c>
      <c r="Z331" s="13">
        <f>ADJUTFUND1516RSG</f>
        <v>13397065.296225997</v>
      </c>
      <c r="AA331" s="13"/>
      <c r="AB331" s="13"/>
      <c r="AC331" s="13"/>
      <c r="AD331" s="13"/>
      <c r="AE331" s="14">
        <f t="shared" si="588"/>
        <v>13397065.296225997</v>
      </c>
      <c r="AF331" s="14">
        <f t="shared" si="589"/>
        <v>25673959.856097996</v>
      </c>
      <c r="AG331" s="14">
        <f>Z331+G331+X331</f>
        <v>80812195.406032234</v>
      </c>
      <c r="AH331" s="14">
        <f>AG331*UT_SF1617</f>
        <v>75664715.032890022</v>
      </c>
      <c r="AI331" s="14">
        <f t="shared" si="591"/>
        <v>20526479.482955776</v>
      </c>
      <c r="AJ331" s="14">
        <f>AH331-X331-R331</f>
        <v>8147277.4684181754</v>
      </c>
      <c r="AK331" s="13">
        <f>AJ331</f>
        <v>8147277.4684181754</v>
      </c>
      <c r="AL331" s="13"/>
      <c r="AM331" s="13"/>
      <c r="AN331" s="13"/>
      <c r="AO331" s="13"/>
    </row>
    <row r="332" spans="1:41" x14ac:dyDescent="0.25">
      <c r="A332" s="1" t="s">
        <v>664</v>
      </c>
      <c r="B332" s="1" t="s">
        <v>665</v>
      </c>
      <c r="C332" s="1"/>
      <c r="D332" s="1" t="s">
        <v>499</v>
      </c>
      <c r="E332" s="1"/>
      <c r="G332" s="5">
        <f>ADJUTFUND1516BL</f>
        <v>22039026.562785</v>
      </c>
      <c r="H332" s="5">
        <f>G332*SBRR_INC</f>
        <v>22222685.117474873</v>
      </c>
      <c r="I332" s="5">
        <f>ADJLTFUND1516BL</f>
        <v>5820350.626739</v>
      </c>
      <c r="J332" s="5">
        <f>I332*SBRR_INC</f>
        <v>5868853.5486284913</v>
      </c>
      <c r="Q332" s="6">
        <f t="shared" si="594"/>
        <v>27859377.189523999</v>
      </c>
      <c r="R332" s="6">
        <f t="shared" si="595"/>
        <v>28091538.666103363</v>
      </c>
      <c r="T332" s="4">
        <f>VLOOKUP(A332,[1]Sheet1!$A$6:$C$740,3,FALSE)</f>
        <v>48523095.547123</v>
      </c>
      <c r="U332" s="4"/>
      <c r="V332" s="5">
        <f>VLOOKUP(A332,[9]CTR1516_statsrel!$A$1:$D$387,4,FALSE)</f>
        <v>68461579</v>
      </c>
      <c r="W332" s="5">
        <f t="shared" ref="W332" si="604">V332</f>
        <v>68461579</v>
      </c>
      <c r="X332" s="6">
        <f t="shared" si="571"/>
        <v>68461579</v>
      </c>
      <c r="Z332" s="5">
        <f>ADJUTFUND1516RSG</f>
        <v>20615078.030011002</v>
      </c>
      <c r="AA332" s="5">
        <f>ADJLTFUND1516RSG</f>
        <v>4434663.2990539996</v>
      </c>
      <c r="AE332" s="6">
        <f t="shared" si="588"/>
        <v>25049741.329064999</v>
      </c>
      <c r="AF332" s="6">
        <f t="shared" si="589"/>
        <v>52909118.51858899</v>
      </c>
      <c r="AG332" s="6">
        <f t="shared" ref="AG332" si="605">SUM(AG333:AG334)</f>
        <v>121370697.51858899</v>
      </c>
      <c r="AH332" s="6">
        <f t="shared" si="573"/>
        <v>113378670.33545691</v>
      </c>
      <c r="AI332" s="6">
        <f t="shared" si="591"/>
        <v>44917091.335456908</v>
      </c>
      <c r="AJ332" s="6">
        <f t="shared" si="574"/>
        <v>16825552.669353537</v>
      </c>
      <c r="AK332" s="5">
        <f t="shared" ref="AK332" si="606">AK334</f>
        <v>14384378.787251074</v>
      </c>
      <c r="AL332" s="5">
        <f t="shared" ref="AL332" si="607">AL333</f>
        <v>2441173.8821024625</v>
      </c>
    </row>
    <row r="333" spans="1:41" s="11" customFormat="1" x14ac:dyDescent="0.25">
      <c r="A333" s="8" t="s">
        <v>666</v>
      </c>
      <c r="B333" s="8" t="s">
        <v>667</v>
      </c>
      <c r="C333" s="8" t="s">
        <v>499</v>
      </c>
      <c r="D333" s="8"/>
      <c r="E333" s="8" t="s">
        <v>1440</v>
      </c>
      <c r="G333" s="9"/>
      <c r="H333" s="9"/>
      <c r="I333" s="9">
        <f>ADJLTFUND1516BL</f>
        <v>5820350.626739</v>
      </c>
      <c r="J333" s="9">
        <f>I333*SBRR_INC</f>
        <v>5868853.5486284913</v>
      </c>
      <c r="K333" s="9"/>
      <c r="L333" s="9"/>
      <c r="M333" s="9"/>
      <c r="N333" s="9"/>
      <c r="O333" s="9"/>
      <c r="P333" s="9"/>
      <c r="Q333" s="10">
        <f t="shared" si="594"/>
        <v>5820350.626739</v>
      </c>
      <c r="R333" s="10">
        <f t="shared" si="595"/>
        <v>5868853.5486284913</v>
      </c>
      <c r="S333" s="9"/>
      <c r="T333" s="37">
        <f>VLOOKUP(A333,[1]Sheet1!$A$6:$C$740,3,FALSE)</f>
        <v>11468479.267976001</v>
      </c>
      <c r="U333" s="37"/>
      <c r="V333" s="9"/>
      <c r="W333" s="9"/>
      <c r="X333" s="10">
        <f t="shared" si="577"/>
        <v>16180958.58397793</v>
      </c>
      <c r="Z333" s="9"/>
      <c r="AA333" s="9">
        <f>ADJLTFUND1516RSG</f>
        <v>4434663.2990539996</v>
      </c>
      <c r="AB333" s="9"/>
      <c r="AC333" s="9"/>
      <c r="AD333" s="9"/>
      <c r="AE333" s="10">
        <f t="shared" si="588"/>
        <v>4434663.2990539996</v>
      </c>
      <c r="AF333" s="10">
        <f t="shared" si="589"/>
        <v>10255013.925793</v>
      </c>
      <c r="AG333" s="10">
        <f>AA333+I333+X333</f>
        <v>26435972.50977093</v>
      </c>
      <c r="AH333" s="10">
        <f>AG333*LT_SF1617</f>
        <v>24490986.014708884</v>
      </c>
      <c r="AI333" s="10">
        <f t="shared" si="591"/>
        <v>8310027.4307309538</v>
      </c>
      <c r="AJ333" s="10">
        <f>AH333-X333-R333</f>
        <v>2441173.8821024625</v>
      </c>
      <c r="AK333" s="9"/>
      <c r="AL333" s="9">
        <f>AJ333</f>
        <v>2441173.8821024625</v>
      </c>
      <c r="AM333" s="9"/>
      <c r="AN333" s="9"/>
      <c r="AO333" s="9"/>
    </row>
    <row r="334" spans="1:41" s="15" customFormat="1" x14ac:dyDescent="0.25">
      <c r="A334" s="12" t="s">
        <v>668</v>
      </c>
      <c r="B334" s="12" t="s">
        <v>669</v>
      </c>
      <c r="C334" s="12" t="s">
        <v>499</v>
      </c>
      <c r="D334" s="12"/>
      <c r="E334" s="12" t="s">
        <v>1441</v>
      </c>
      <c r="G334" s="13">
        <f>ADJUTFUND1516BL</f>
        <v>22039026.562785</v>
      </c>
      <c r="H334" s="13">
        <f>G334*SBRR_INC</f>
        <v>22222685.117474873</v>
      </c>
      <c r="I334" s="13"/>
      <c r="J334" s="13"/>
      <c r="K334" s="13"/>
      <c r="L334" s="13"/>
      <c r="M334" s="13"/>
      <c r="N334" s="13"/>
      <c r="O334" s="13"/>
      <c r="P334" s="13"/>
      <c r="Q334" s="14">
        <f t="shared" si="594"/>
        <v>22039026.562785</v>
      </c>
      <c r="R334" s="14">
        <f t="shared" si="595"/>
        <v>22222685.117474873</v>
      </c>
      <c r="S334" s="13"/>
      <c r="T334" s="38">
        <f>VLOOKUP(A334,[1]Sheet1!$A$6:$C$740,3,FALSE)</f>
        <v>37054616.279146999</v>
      </c>
      <c r="U334" s="38"/>
      <c r="V334" s="13"/>
      <c r="W334" s="13"/>
      <c r="X334" s="14">
        <f t="shared" si="578"/>
        <v>52280620.41602207</v>
      </c>
      <c r="Z334" s="13">
        <f>ADJUTFUND1516RSG</f>
        <v>20615078.030011002</v>
      </c>
      <c r="AA334" s="13"/>
      <c r="AB334" s="13"/>
      <c r="AC334" s="13"/>
      <c r="AD334" s="13"/>
      <c r="AE334" s="14">
        <f t="shared" si="588"/>
        <v>20615078.030010998</v>
      </c>
      <c r="AF334" s="14">
        <f t="shared" si="589"/>
        <v>42654104.592795998</v>
      </c>
      <c r="AG334" s="14">
        <f>Z334+G334+X334</f>
        <v>94934725.00881806</v>
      </c>
      <c r="AH334" s="14">
        <f>AG334*UT_SF1617</f>
        <v>88887684.320748016</v>
      </c>
      <c r="AI334" s="14">
        <f t="shared" si="591"/>
        <v>36607063.904725946</v>
      </c>
      <c r="AJ334" s="14">
        <f>AH334-X334-R334</f>
        <v>14384378.787251074</v>
      </c>
      <c r="AK334" s="13">
        <f>AJ334</f>
        <v>14384378.787251074</v>
      </c>
      <c r="AL334" s="13"/>
      <c r="AM334" s="13"/>
      <c r="AN334" s="13"/>
      <c r="AO334" s="13"/>
    </row>
    <row r="335" spans="1:41" x14ac:dyDescent="0.25">
      <c r="A335" s="1" t="s">
        <v>670</v>
      </c>
      <c r="B335" s="1" t="s">
        <v>671</v>
      </c>
      <c r="C335" s="1"/>
      <c r="D335" s="1" t="s">
        <v>499</v>
      </c>
      <c r="E335" s="1"/>
      <c r="G335" s="5">
        <f>ADJUTFUND1516BL</f>
        <v>21692448.092893999</v>
      </c>
      <c r="H335" s="5">
        <f>G335*SBRR_INC</f>
        <v>21873218.493668117</v>
      </c>
      <c r="I335" s="5">
        <f>ADJLTFUND1516BL</f>
        <v>5791598.7736450005</v>
      </c>
      <c r="J335" s="5">
        <f>I335*SBRR_INC</f>
        <v>5839862.0967587084</v>
      </c>
      <c r="Q335" s="6">
        <f t="shared" si="594"/>
        <v>27484046.866539001</v>
      </c>
      <c r="R335" s="6">
        <f t="shared" si="595"/>
        <v>27713080.590426825</v>
      </c>
      <c r="T335" s="4">
        <f>VLOOKUP(A335,[1]Sheet1!$A$6:$C$740,3,FALSE)</f>
        <v>53268963.809822001</v>
      </c>
      <c r="U335" s="4"/>
      <c r="V335" s="5">
        <f>VLOOKUP(A335,[9]CTR1516_statsrel!$A$1:$D$387,4,FALSE)</f>
        <v>45126860</v>
      </c>
      <c r="W335" s="5">
        <f t="shared" ref="W335" si="608">V335</f>
        <v>45126860</v>
      </c>
      <c r="X335" s="6">
        <f t="shared" si="571"/>
        <v>45126860.000000007</v>
      </c>
      <c r="Z335" s="5">
        <f>ADJUTFUND1516RSG</f>
        <v>20576067.132646691</v>
      </c>
      <c r="AA335" s="5">
        <f>ADJLTFUND1516RSG</f>
        <v>4560394.1888843132</v>
      </c>
      <c r="AE335" s="6">
        <f t="shared" si="588"/>
        <v>25136461.321531001</v>
      </c>
      <c r="AF335" s="6">
        <f t="shared" si="589"/>
        <v>52620508.188069001</v>
      </c>
      <c r="AG335" s="6">
        <f t="shared" ref="AG335" si="609">SUM(AG336:AG337)</f>
        <v>97747368.188069999</v>
      </c>
      <c r="AH335" s="6">
        <f t="shared" si="573"/>
        <v>91316536.507046118</v>
      </c>
      <c r="AI335" s="6">
        <f t="shared" si="591"/>
        <v>46189676.507046111</v>
      </c>
      <c r="AJ335" s="6">
        <f t="shared" si="574"/>
        <v>18476595.916619293</v>
      </c>
      <c r="AK335" s="5">
        <f t="shared" ref="AK335" si="610">AK337</f>
        <v>15488835.179023065</v>
      </c>
      <c r="AL335" s="5">
        <f t="shared" ref="AL335" si="611">AL336</f>
        <v>2987760.7375962269</v>
      </c>
    </row>
    <row r="336" spans="1:41" s="11" customFormat="1" x14ac:dyDescent="0.25">
      <c r="A336" s="8" t="s">
        <v>672</v>
      </c>
      <c r="B336" s="8" t="s">
        <v>673</v>
      </c>
      <c r="C336" s="8" t="s">
        <v>499</v>
      </c>
      <c r="D336" s="8"/>
      <c r="E336" s="8" t="s">
        <v>1440</v>
      </c>
      <c r="G336" s="9"/>
      <c r="H336" s="9"/>
      <c r="I336" s="9">
        <f>ADJLTFUND1516BL</f>
        <v>5791598.7736450005</v>
      </c>
      <c r="J336" s="9">
        <f>I336*SBRR_INC</f>
        <v>5839862.0967587084</v>
      </c>
      <c r="K336" s="9"/>
      <c r="L336" s="9"/>
      <c r="M336" s="9"/>
      <c r="N336" s="9"/>
      <c r="O336" s="9"/>
      <c r="P336" s="9"/>
      <c r="Q336" s="10">
        <f t="shared" si="594"/>
        <v>5791598.7736450005</v>
      </c>
      <c r="R336" s="10">
        <f t="shared" si="595"/>
        <v>5839862.0967587084</v>
      </c>
      <c r="S336" s="9"/>
      <c r="T336" s="37">
        <f>VLOOKUP(A336,[1]Sheet1!$A$6:$C$740,3,FALSE)</f>
        <v>12237514.165129</v>
      </c>
      <c r="U336" s="37"/>
      <c r="V336" s="9"/>
      <c r="W336" s="9"/>
      <c r="X336" s="10">
        <f t="shared" si="577"/>
        <v>10367023.290510645</v>
      </c>
      <c r="Z336" s="9"/>
      <c r="AA336" s="9">
        <f>ADJLTFUND1516RSG</f>
        <v>4560394.1888843132</v>
      </c>
      <c r="AB336" s="9"/>
      <c r="AC336" s="9"/>
      <c r="AD336" s="9"/>
      <c r="AE336" s="10">
        <f t="shared" si="588"/>
        <v>4560394.1888843132</v>
      </c>
      <c r="AF336" s="10">
        <f t="shared" si="589"/>
        <v>10351992.962529313</v>
      </c>
      <c r="AG336" s="10">
        <f>AA336+I336+X336</f>
        <v>20719016.253039956</v>
      </c>
      <c r="AH336" s="10">
        <f>AG336*LT_SF1617</f>
        <v>19194646.12486558</v>
      </c>
      <c r="AI336" s="10">
        <f t="shared" si="591"/>
        <v>8827622.8343549352</v>
      </c>
      <c r="AJ336" s="10">
        <f>AH336-X336-R336</f>
        <v>2987760.7375962269</v>
      </c>
      <c r="AK336" s="9"/>
      <c r="AL336" s="9">
        <f>AJ336</f>
        <v>2987760.7375962269</v>
      </c>
      <c r="AM336" s="9"/>
      <c r="AN336" s="9"/>
      <c r="AO336" s="9"/>
    </row>
    <row r="337" spans="1:41" s="15" customFormat="1" x14ac:dyDescent="0.25">
      <c r="A337" s="12" t="s">
        <v>674</v>
      </c>
      <c r="B337" s="12" t="s">
        <v>675</v>
      </c>
      <c r="C337" s="12" t="s">
        <v>499</v>
      </c>
      <c r="D337" s="12"/>
      <c r="E337" s="12" t="s">
        <v>1441</v>
      </c>
      <c r="G337" s="13">
        <f>ADJUTFUND1516BL</f>
        <v>21692448.092893999</v>
      </c>
      <c r="H337" s="13">
        <f>G337*SBRR_INC</f>
        <v>21873218.493668117</v>
      </c>
      <c r="I337" s="13"/>
      <c r="J337" s="13"/>
      <c r="K337" s="13"/>
      <c r="L337" s="13"/>
      <c r="M337" s="13"/>
      <c r="N337" s="13"/>
      <c r="O337" s="13"/>
      <c r="P337" s="13"/>
      <c r="Q337" s="14">
        <f t="shared" si="594"/>
        <v>21692448.092893999</v>
      </c>
      <c r="R337" s="14">
        <f t="shared" si="595"/>
        <v>21873218.493668117</v>
      </c>
      <c r="S337" s="13"/>
      <c r="T337" s="38">
        <f>VLOOKUP(A337,[1]Sheet1!$A$6:$C$740,3,FALSE)</f>
        <v>41031449.644693002</v>
      </c>
      <c r="U337" s="38"/>
      <c r="V337" s="13"/>
      <c r="W337" s="13"/>
      <c r="X337" s="14">
        <f t="shared" si="578"/>
        <v>34759836.70948936</v>
      </c>
      <c r="Z337" s="13">
        <f>ADJUTFUND1516RSG</f>
        <v>20576067.132646691</v>
      </c>
      <c r="AA337" s="13"/>
      <c r="AB337" s="13"/>
      <c r="AC337" s="13"/>
      <c r="AD337" s="13"/>
      <c r="AE337" s="14">
        <f t="shared" si="588"/>
        <v>20576067.132646691</v>
      </c>
      <c r="AF337" s="14">
        <f t="shared" si="589"/>
        <v>42268515.22554069</v>
      </c>
      <c r="AG337" s="14">
        <f>Z337+G337+X337</f>
        <v>77028351.935030043</v>
      </c>
      <c r="AH337" s="14">
        <f>AG337*UT_SF1617</f>
        <v>72121890.382180542</v>
      </c>
      <c r="AI337" s="14">
        <f t="shared" si="591"/>
        <v>37362053.672691181</v>
      </c>
      <c r="AJ337" s="14">
        <f>AH337-X337-R337</f>
        <v>15488835.179023065</v>
      </c>
      <c r="AK337" s="13">
        <f>AJ337</f>
        <v>15488835.179023065</v>
      </c>
      <c r="AL337" s="13"/>
      <c r="AM337" s="13"/>
      <c r="AN337" s="13"/>
      <c r="AO337" s="13"/>
    </row>
    <row r="338" spans="1:41" x14ac:dyDescent="0.25">
      <c r="A338" s="1" t="s">
        <v>676</v>
      </c>
      <c r="B338" s="1" t="s">
        <v>677</v>
      </c>
      <c r="C338" s="1"/>
      <c r="D338" s="1" t="s">
        <v>499</v>
      </c>
      <c r="E338" s="1"/>
      <c r="G338" s="5">
        <f>ADJUTFUND1516BL</f>
        <v>7741641.4203859996</v>
      </c>
      <c r="H338" s="5">
        <f>G338*SBRR_INC</f>
        <v>7806155.0988892158</v>
      </c>
      <c r="I338" s="5">
        <f>ADJLTFUND1516BL</f>
        <v>3810218.8176299999</v>
      </c>
      <c r="J338" s="5">
        <f>I338*SBRR_INC</f>
        <v>3841970.6411102498</v>
      </c>
      <c r="Q338" s="6">
        <f t="shared" si="594"/>
        <v>11551860.238016</v>
      </c>
      <c r="R338" s="6">
        <f t="shared" si="595"/>
        <v>11648125.739999466</v>
      </c>
      <c r="T338" s="4">
        <f>VLOOKUP(A338,[1]Sheet1!$A$6:$C$740,3,FALSE)</f>
        <v>9278996.2921409998</v>
      </c>
      <c r="U338" s="4"/>
      <c r="V338" s="5">
        <f>VLOOKUP(A338,[9]CTR1516_statsrel!$A$1:$D$387,4,FALSE)</f>
        <v>58142079</v>
      </c>
      <c r="W338" s="5">
        <f t="shared" ref="W338" si="612">V338</f>
        <v>58142079</v>
      </c>
      <c r="X338" s="6">
        <f t="shared" si="571"/>
        <v>58142079</v>
      </c>
      <c r="Z338" s="5">
        <f>ADJUTFUND1516RSG</f>
        <v>9517401.3588208798</v>
      </c>
      <c r="AA338" s="5">
        <f>ADJLTFUND1516RSG</f>
        <v>3820786.5890901187</v>
      </c>
      <c r="AE338" s="6">
        <f t="shared" si="588"/>
        <v>13338187.947912</v>
      </c>
      <c r="AF338" s="6">
        <f t="shared" si="589"/>
        <v>24890048.185928002</v>
      </c>
      <c r="AG338" s="6">
        <f t="shared" ref="AG338" si="613">SUM(AG339:AG340)</f>
        <v>83032127.185927004</v>
      </c>
      <c r="AH338" s="6">
        <f t="shared" si="573"/>
        <v>77411439.907498628</v>
      </c>
      <c r="AI338" s="6">
        <f t="shared" si="591"/>
        <v>19269360.907498628</v>
      </c>
      <c r="AJ338" s="6">
        <f t="shared" si="574"/>
        <v>7621235.1674991511</v>
      </c>
      <c r="AK338" s="5">
        <f t="shared" ref="AK338" si="614">AK340</f>
        <v>6303887.4182229871</v>
      </c>
      <c r="AL338" s="5">
        <f t="shared" ref="AL338" si="615">AL339</f>
        <v>1317347.749276164</v>
      </c>
    </row>
    <row r="339" spans="1:41" s="11" customFormat="1" x14ac:dyDescent="0.25">
      <c r="A339" s="8" t="s">
        <v>678</v>
      </c>
      <c r="B339" s="8" t="s">
        <v>679</v>
      </c>
      <c r="C339" s="8" t="s">
        <v>499</v>
      </c>
      <c r="D339" s="8"/>
      <c r="E339" s="8" t="s">
        <v>1440</v>
      </c>
      <c r="G339" s="9"/>
      <c r="H339" s="9"/>
      <c r="I339" s="9">
        <f>ADJLTFUND1516BL</f>
        <v>3810218.8176299999</v>
      </c>
      <c r="J339" s="9">
        <f>I339*SBRR_INC</f>
        <v>3841970.6411102498</v>
      </c>
      <c r="K339" s="9"/>
      <c r="L339" s="9"/>
      <c r="M339" s="9"/>
      <c r="N339" s="9"/>
      <c r="O339" s="9"/>
      <c r="P339" s="9"/>
      <c r="Q339" s="10">
        <f t="shared" si="594"/>
        <v>3810218.8176299999</v>
      </c>
      <c r="R339" s="10">
        <f t="shared" si="595"/>
        <v>3841970.6411102498</v>
      </c>
      <c r="S339" s="9"/>
      <c r="T339" s="37">
        <f>VLOOKUP(A339,[1]Sheet1!$A$6:$C$740,3,FALSE)</f>
        <v>4143608.9387380001</v>
      </c>
      <c r="U339" s="37"/>
      <c r="V339" s="9"/>
      <c r="W339" s="9"/>
      <c r="X339" s="10">
        <f t="shared" si="577"/>
        <v>25963803.699895915</v>
      </c>
      <c r="Z339" s="9"/>
      <c r="AA339" s="9">
        <f>ADJLTFUND1516RSG</f>
        <v>3820786.5890901187</v>
      </c>
      <c r="AB339" s="9"/>
      <c r="AC339" s="9"/>
      <c r="AD339" s="9"/>
      <c r="AE339" s="10">
        <f t="shared" si="588"/>
        <v>3820786.5890901187</v>
      </c>
      <c r="AF339" s="10">
        <f t="shared" si="589"/>
        <v>7631005.4067201186</v>
      </c>
      <c r="AG339" s="10">
        <f>AA339+I339+X339</f>
        <v>33594809.106616035</v>
      </c>
      <c r="AH339" s="10">
        <f>AG339*LT_SF1617</f>
        <v>31123122.090282328</v>
      </c>
      <c r="AI339" s="10">
        <f t="shared" si="591"/>
        <v>5159318.3903864138</v>
      </c>
      <c r="AJ339" s="10">
        <f>AH339-X339-R339</f>
        <v>1317347.749276164</v>
      </c>
      <c r="AK339" s="9"/>
      <c r="AL339" s="9">
        <f>AJ339</f>
        <v>1317347.749276164</v>
      </c>
      <c r="AM339" s="9"/>
      <c r="AN339" s="9"/>
      <c r="AO339" s="9"/>
    </row>
    <row r="340" spans="1:41" s="15" customFormat="1" x14ac:dyDescent="0.25">
      <c r="A340" s="12" t="s">
        <v>680</v>
      </c>
      <c r="B340" s="12" t="s">
        <v>681</v>
      </c>
      <c r="C340" s="12" t="s">
        <v>499</v>
      </c>
      <c r="D340" s="12"/>
      <c r="E340" s="12" t="s">
        <v>1441</v>
      </c>
      <c r="G340" s="13">
        <f>ADJUTFUND1516BL</f>
        <v>7741641.4203859996</v>
      </c>
      <c r="H340" s="13">
        <f>G340*SBRR_INC</f>
        <v>7806155.0988892158</v>
      </c>
      <c r="I340" s="13"/>
      <c r="J340" s="13"/>
      <c r="K340" s="13"/>
      <c r="L340" s="13"/>
      <c r="M340" s="13"/>
      <c r="N340" s="13"/>
      <c r="O340" s="13"/>
      <c r="P340" s="13"/>
      <c r="Q340" s="14">
        <f t="shared" si="594"/>
        <v>7741641.4203859996</v>
      </c>
      <c r="R340" s="14">
        <f t="shared" si="595"/>
        <v>7806155.0988892158</v>
      </c>
      <c r="S340" s="13"/>
      <c r="T340" s="38">
        <f>VLOOKUP(A340,[1]Sheet1!$A$6:$C$740,3,FALSE)</f>
        <v>5135387.3534030002</v>
      </c>
      <c r="U340" s="38"/>
      <c r="V340" s="13"/>
      <c r="W340" s="13"/>
      <c r="X340" s="14">
        <f t="shared" si="578"/>
        <v>32178275.300104089</v>
      </c>
      <c r="Z340" s="13">
        <f>ADJUTFUND1516RSG</f>
        <v>9517401.3588208798</v>
      </c>
      <c r="AA340" s="13"/>
      <c r="AB340" s="13"/>
      <c r="AC340" s="13"/>
      <c r="AD340" s="13"/>
      <c r="AE340" s="14">
        <f t="shared" si="588"/>
        <v>9517401.3588208798</v>
      </c>
      <c r="AF340" s="14">
        <f t="shared" si="589"/>
        <v>17259042.779206879</v>
      </c>
      <c r="AG340" s="14">
        <f>Z340+G340+X340</f>
        <v>49437318.079310969</v>
      </c>
      <c r="AH340" s="14">
        <f>AG340*UT_SF1617</f>
        <v>46288317.817216292</v>
      </c>
      <c r="AI340" s="14">
        <f t="shared" si="591"/>
        <v>14110042.517112203</v>
      </c>
      <c r="AJ340" s="14">
        <f>AH340-X340-R340</f>
        <v>6303887.4182229871</v>
      </c>
      <c r="AK340" s="13">
        <f>AJ340</f>
        <v>6303887.4182229871</v>
      </c>
      <c r="AL340" s="13"/>
      <c r="AM340" s="13"/>
      <c r="AN340" s="13"/>
      <c r="AO340" s="13"/>
    </row>
    <row r="341" spans="1:41" x14ac:dyDescent="0.25">
      <c r="A341" s="1" t="s">
        <v>682</v>
      </c>
      <c r="B341" s="1" t="s">
        <v>683</v>
      </c>
      <c r="C341" s="1"/>
      <c r="D341" s="1" t="s">
        <v>499</v>
      </c>
      <c r="E341" s="1"/>
      <c r="G341" s="5">
        <f>ADJUTFUND1516BL</f>
        <v>6120191.9894629996</v>
      </c>
      <c r="H341" s="5">
        <f>G341*SBRR_INC</f>
        <v>6171193.5893751914</v>
      </c>
      <c r="I341" s="5">
        <f>ADJLTFUND1516BL</f>
        <v>6696637.3524589995</v>
      </c>
      <c r="J341" s="5">
        <f>I341*SBRR_INC</f>
        <v>6752442.6637294907</v>
      </c>
      <c r="Q341" s="6">
        <f t="shared" si="594"/>
        <v>12816829.341922</v>
      </c>
      <c r="R341" s="6">
        <f t="shared" si="595"/>
        <v>12923636.253104683</v>
      </c>
      <c r="T341" s="4">
        <f>VLOOKUP(A341,[1]Sheet1!$A$6:$C$740,3,FALSE)</f>
        <v>4436073.8600249998</v>
      </c>
      <c r="U341" s="4"/>
      <c r="V341" s="5">
        <f>VLOOKUP(A341,[9]CTR1516_statsrel!$A$1:$D$387,4,FALSE)</f>
        <v>81199554</v>
      </c>
      <c r="W341" s="5">
        <f t="shared" ref="W341" si="616">V341</f>
        <v>81199554</v>
      </c>
      <c r="X341" s="6">
        <f t="shared" si="571"/>
        <v>81199554</v>
      </c>
      <c r="Z341" s="5">
        <f>ADJUTFUND1516RSG</f>
        <v>8020449.5120158931</v>
      </c>
      <c r="AA341" s="5">
        <f>ADJLTFUND1516RSG</f>
        <v>5884784.1053681066</v>
      </c>
      <c r="AE341" s="6">
        <f t="shared" si="588"/>
        <v>13905233.617384</v>
      </c>
      <c r="AF341" s="6">
        <f t="shared" si="589"/>
        <v>26722062.959306002</v>
      </c>
      <c r="AG341" s="6">
        <f t="shared" ref="AG341" si="617">SUM(AG342:AG343)</f>
        <v>107921616.959306</v>
      </c>
      <c r="AH341" s="6">
        <f t="shared" si="573"/>
        <v>100268600.9454291</v>
      </c>
      <c r="AI341" s="6">
        <f t="shared" si="591"/>
        <v>19069046.945429102</v>
      </c>
      <c r="AJ341" s="6">
        <f t="shared" si="574"/>
        <v>6145410.6923244102</v>
      </c>
      <c r="AK341" s="5">
        <f t="shared" ref="AK341" si="618">AK343</f>
        <v>6117532.2908728467</v>
      </c>
      <c r="AL341" s="5">
        <f t="shared" ref="AL341" si="619">AL342</f>
        <v>27878.401451563463</v>
      </c>
    </row>
    <row r="342" spans="1:41" s="11" customFormat="1" x14ac:dyDescent="0.25">
      <c r="A342" s="8" t="s">
        <v>684</v>
      </c>
      <c r="B342" s="8" t="s">
        <v>685</v>
      </c>
      <c r="C342" s="8" t="s">
        <v>499</v>
      </c>
      <c r="D342" s="8"/>
      <c r="E342" s="8" t="s">
        <v>1440</v>
      </c>
      <c r="G342" s="9"/>
      <c r="H342" s="9"/>
      <c r="I342" s="9">
        <f>ADJLTFUND1516BL</f>
        <v>6696637.3524589995</v>
      </c>
      <c r="J342" s="9">
        <f>I342*SBRR_INC</f>
        <v>6752442.6637294907</v>
      </c>
      <c r="K342" s="9"/>
      <c r="L342" s="9"/>
      <c r="M342" s="9"/>
      <c r="N342" s="9"/>
      <c r="O342" s="9"/>
      <c r="P342" s="9"/>
      <c r="Q342" s="10">
        <f t="shared" si="594"/>
        <v>6696637.3524589995</v>
      </c>
      <c r="R342" s="10">
        <f t="shared" si="595"/>
        <v>6752442.6637294907</v>
      </c>
      <c r="S342" s="9"/>
      <c r="T342" s="37">
        <f>VLOOKUP(A342,[1]Sheet1!$A$6:$C$740,3,FALSE)</f>
        <v>3620243.3945780001</v>
      </c>
      <c r="U342" s="37"/>
      <c r="V342" s="9"/>
      <c r="W342" s="9"/>
      <c r="X342" s="10">
        <f t="shared" si="577"/>
        <v>66266288.228465833</v>
      </c>
      <c r="Z342" s="9"/>
      <c r="AA342" s="9">
        <f>ADJLTFUND1516RSG</f>
        <v>5884784.1053681066</v>
      </c>
      <c r="AB342" s="9"/>
      <c r="AC342" s="9"/>
      <c r="AD342" s="9"/>
      <c r="AE342" s="10">
        <f t="shared" si="588"/>
        <v>5884784.1053681066</v>
      </c>
      <c r="AF342" s="10">
        <f t="shared" si="589"/>
        <v>12581421.457827106</v>
      </c>
      <c r="AG342" s="10">
        <f>AA342+I342+X342</f>
        <v>78847709.686292946</v>
      </c>
      <c r="AH342" s="10">
        <f>AG342*LT_SF1617</f>
        <v>73046609.293646887</v>
      </c>
      <c r="AI342" s="10">
        <f t="shared" si="591"/>
        <v>6780321.0651810542</v>
      </c>
      <c r="AJ342" s="10">
        <f>AH342-X342-R342</f>
        <v>27878.401451563463</v>
      </c>
      <c r="AK342" s="9"/>
      <c r="AL342" s="9">
        <f>AJ342</f>
        <v>27878.401451563463</v>
      </c>
      <c r="AM342" s="9"/>
      <c r="AN342" s="9"/>
      <c r="AO342" s="9"/>
    </row>
    <row r="343" spans="1:41" s="15" customFormat="1" x14ac:dyDescent="0.25">
      <c r="A343" s="12" t="s">
        <v>686</v>
      </c>
      <c r="B343" s="12" t="s">
        <v>687</v>
      </c>
      <c r="C343" s="12" t="s">
        <v>499</v>
      </c>
      <c r="D343" s="12"/>
      <c r="E343" s="12" t="s">
        <v>1441</v>
      </c>
      <c r="G343" s="13">
        <f>ADJUTFUND1516BL</f>
        <v>6120191.9894629996</v>
      </c>
      <c r="H343" s="13">
        <f>G343*SBRR_INC</f>
        <v>6171193.5893751914</v>
      </c>
      <c r="I343" s="13"/>
      <c r="J343" s="13"/>
      <c r="K343" s="13"/>
      <c r="L343" s="13"/>
      <c r="M343" s="13"/>
      <c r="N343" s="13"/>
      <c r="O343" s="13"/>
      <c r="P343" s="13"/>
      <c r="Q343" s="14">
        <f t="shared" si="594"/>
        <v>6120191.9894629996</v>
      </c>
      <c r="R343" s="14">
        <f t="shared" si="595"/>
        <v>6171193.5893751914</v>
      </c>
      <c r="S343" s="13"/>
      <c r="T343" s="38">
        <f>VLOOKUP(A343,[1]Sheet1!$A$6:$C$740,3,FALSE)</f>
        <v>815830.465447</v>
      </c>
      <c r="U343" s="38"/>
      <c r="V343" s="13"/>
      <c r="W343" s="13"/>
      <c r="X343" s="14">
        <f t="shared" si="578"/>
        <v>14933265.771534173</v>
      </c>
      <c r="Z343" s="13">
        <f>ADJUTFUND1516RSG</f>
        <v>8020449.5120158931</v>
      </c>
      <c r="AA343" s="13"/>
      <c r="AB343" s="13"/>
      <c r="AC343" s="13"/>
      <c r="AD343" s="13"/>
      <c r="AE343" s="14">
        <f t="shared" si="588"/>
        <v>8020449.5120158941</v>
      </c>
      <c r="AF343" s="14">
        <f t="shared" si="589"/>
        <v>14140641.501478894</v>
      </c>
      <c r="AG343" s="14">
        <f>Z343+G343+X343</f>
        <v>29073907.273013063</v>
      </c>
      <c r="AH343" s="14">
        <f>AG343*UT_SF1617</f>
        <v>27221991.651782211</v>
      </c>
      <c r="AI343" s="14">
        <f t="shared" si="591"/>
        <v>12288725.880248038</v>
      </c>
      <c r="AJ343" s="14">
        <f>AH343-X343-R343</f>
        <v>6117532.2908728467</v>
      </c>
      <c r="AK343" s="13">
        <f>AJ343</f>
        <v>6117532.2908728467</v>
      </c>
      <c r="AL343" s="13"/>
      <c r="AM343" s="13"/>
      <c r="AN343" s="13"/>
      <c r="AO343" s="13"/>
    </row>
    <row r="344" spans="1:41" x14ac:dyDescent="0.25">
      <c r="A344" s="1" t="s">
        <v>688</v>
      </c>
      <c r="B344" s="1" t="s">
        <v>689</v>
      </c>
      <c r="C344" s="1"/>
      <c r="D344" s="1" t="s">
        <v>499</v>
      </c>
      <c r="E344" s="1"/>
      <c r="G344" s="5">
        <f>ADJUTFUND1516BL</f>
        <v>32131597.524786998</v>
      </c>
      <c r="H344" s="5">
        <f>G344*SBRR_INC</f>
        <v>32399360.837493554</v>
      </c>
      <c r="I344" s="5">
        <f>ADJLTFUND1516BL</f>
        <v>5998547.6083209999</v>
      </c>
      <c r="J344" s="5">
        <f>I344*SBRR_INC</f>
        <v>6048535.505057008</v>
      </c>
      <c r="Q344" s="6">
        <f t="shared" si="594"/>
        <v>38130145.133107997</v>
      </c>
      <c r="R344" s="6">
        <f t="shared" si="595"/>
        <v>38447896.342550561</v>
      </c>
      <c r="T344" s="4">
        <f>VLOOKUP(A344,[1]Sheet1!$A$6:$C$740,3,FALSE)</f>
        <v>77303112.504745007</v>
      </c>
      <c r="U344" s="4"/>
      <c r="V344" s="5">
        <f>VLOOKUP(A344,[9]CTR1516_statsrel!$A$1:$D$387,4,FALSE)</f>
        <v>59001842</v>
      </c>
      <c r="W344" s="5">
        <f t="shared" ref="W344" si="620">V344</f>
        <v>59001842</v>
      </c>
      <c r="X344" s="6">
        <f t="shared" si="571"/>
        <v>59001842</v>
      </c>
      <c r="Z344" s="5">
        <f>ADJUTFUND1516RSG</f>
        <v>31166505.566970699</v>
      </c>
      <c r="AA344" s="5">
        <f>ADJLTFUND1516RSG</f>
        <v>4818808.7158623012</v>
      </c>
      <c r="AE344" s="6">
        <f t="shared" si="588"/>
        <v>35985314.282832995</v>
      </c>
      <c r="AF344" s="6">
        <f t="shared" si="589"/>
        <v>74115459.415941</v>
      </c>
      <c r="AG344" s="6">
        <f t="shared" ref="AG344" si="621">SUM(AG345:AG346)</f>
        <v>133117301.415941</v>
      </c>
      <c r="AH344" s="6">
        <f t="shared" si="573"/>
        <v>124432299.11337051</v>
      </c>
      <c r="AI344" s="6">
        <f t="shared" si="591"/>
        <v>65430457.113370508</v>
      </c>
      <c r="AJ344" s="6">
        <f t="shared" si="574"/>
        <v>26982560.770819947</v>
      </c>
      <c r="AK344" s="5">
        <f t="shared" ref="AK344" si="622">AK346</f>
        <v>23747184.202793293</v>
      </c>
      <c r="AL344" s="5">
        <f t="shared" ref="AL344" si="623">AL345</f>
        <v>3235376.5680266535</v>
      </c>
    </row>
    <row r="345" spans="1:41" s="11" customFormat="1" x14ac:dyDescent="0.25">
      <c r="A345" s="8" t="s">
        <v>690</v>
      </c>
      <c r="B345" s="8" t="s">
        <v>691</v>
      </c>
      <c r="C345" s="8" t="s">
        <v>499</v>
      </c>
      <c r="D345" s="8"/>
      <c r="E345" s="8" t="s">
        <v>1440</v>
      </c>
      <c r="G345" s="9"/>
      <c r="H345" s="9"/>
      <c r="I345" s="9">
        <f>ADJLTFUND1516BL</f>
        <v>5998547.6083209999</v>
      </c>
      <c r="J345" s="9">
        <f>I345*SBRR_INC</f>
        <v>6048535.505057008</v>
      </c>
      <c r="K345" s="9"/>
      <c r="L345" s="9"/>
      <c r="M345" s="9"/>
      <c r="N345" s="9"/>
      <c r="O345" s="9"/>
      <c r="P345" s="9"/>
      <c r="Q345" s="10">
        <f t="shared" si="594"/>
        <v>5998547.6083209999</v>
      </c>
      <c r="R345" s="10">
        <f t="shared" si="595"/>
        <v>6048535.505057008</v>
      </c>
      <c r="S345" s="9"/>
      <c r="T345" s="37">
        <f>VLOOKUP(A345,[1]Sheet1!$A$6:$C$740,3,FALSE)</f>
        <v>13134560.19658</v>
      </c>
      <c r="U345" s="37"/>
      <c r="V345" s="9"/>
      <c r="W345" s="9"/>
      <c r="X345" s="10">
        <f t="shared" si="577"/>
        <v>10024994.083007116</v>
      </c>
      <c r="Z345" s="9"/>
      <c r="AA345" s="9">
        <f>ADJLTFUND1516RSG</f>
        <v>4818808.7158623012</v>
      </c>
      <c r="AB345" s="9"/>
      <c r="AC345" s="9"/>
      <c r="AD345" s="9"/>
      <c r="AE345" s="10">
        <f t="shared" si="588"/>
        <v>4818808.7158623012</v>
      </c>
      <c r="AF345" s="10">
        <f t="shared" si="589"/>
        <v>10817356.3241833</v>
      </c>
      <c r="AG345" s="10">
        <f>AA345+I345+X345</f>
        <v>20842350.407190416</v>
      </c>
      <c r="AH345" s="10">
        <f>AG345*LT_SF1617</f>
        <v>19308906.156090777</v>
      </c>
      <c r="AI345" s="10">
        <f t="shared" si="591"/>
        <v>9283912.0730836615</v>
      </c>
      <c r="AJ345" s="10">
        <f>AH345-X345-R345</f>
        <v>3235376.5680266535</v>
      </c>
      <c r="AK345" s="9"/>
      <c r="AL345" s="9">
        <f>AJ345</f>
        <v>3235376.5680266535</v>
      </c>
      <c r="AM345" s="9"/>
      <c r="AN345" s="9"/>
      <c r="AO345" s="9"/>
    </row>
    <row r="346" spans="1:41" s="15" customFormat="1" x14ac:dyDescent="0.25">
      <c r="A346" s="12" t="s">
        <v>692</v>
      </c>
      <c r="B346" s="12" t="s">
        <v>693</v>
      </c>
      <c r="C346" s="12" t="s">
        <v>499</v>
      </c>
      <c r="D346" s="12"/>
      <c r="E346" s="12" t="s">
        <v>1441</v>
      </c>
      <c r="G346" s="13">
        <f>ADJUTFUND1516BL</f>
        <v>32131597.524786998</v>
      </c>
      <c r="H346" s="13">
        <f>G346*SBRR_INC</f>
        <v>32399360.837493554</v>
      </c>
      <c r="I346" s="13"/>
      <c r="J346" s="13"/>
      <c r="K346" s="13"/>
      <c r="L346" s="13"/>
      <c r="M346" s="13"/>
      <c r="N346" s="13"/>
      <c r="O346" s="13"/>
      <c r="P346" s="13"/>
      <c r="Q346" s="14">
        <f t="shared" si="594"/>
        <v>32131597.524786998</v>
      </c>
      <c r="R346" s="14">
        <f t="shared" si="595"/>
        <v>32399360.837493554</v>
      </c>
      <c r="S346" s="13"/>
      <c r="T346" s="38">
        <f>VLOOKUP(A346,[1]Sheet1!$A$6:$C$740,3,FALSE)</f>
        <v>64168552.308164999</v>
      </c>
      <c r="U346" s="38"/>
      <c r="V346" s="13"/>
      <c r="W346" s="13"/>
      <c r="X346" s="14">
        <f t="shared" si="578"/>
        <v>48976847.91699288</v>
      </c>
      <c r="Z346" s="13">
        <f>ADJUTFUND1516RSG</f>
        <v>31166505.566970699</v>
      </c>
      <c r="AA346" s="13"/>
      <c r="AB346" s="13"/>
      <c r="AC346" s="13"/>
      <c r="AD346" s="13"/>
      <c r="AE346" s="14">
        <f t="shared" si="588"/>
        <v>31166505.566970702</v>
      </c>
      <c r="AF346" s="14">
        <f t="shared" si="589"/>
        <v>63298103.0917577</v>
      </c>
      <c r="AG346" s="14">
        <f>Z346+G346+X346</f>
        <v>112274951.00875059</v>
      </c>
      <c r="AH346" s="14">
        <f>AG346*UT_SF1617</f>
        <v>105123392.95727973</v>
      </c>
      <c r="AI346" s="14">
        <f t="shared" si="591"/>
        <v>56146545.040286846</v>
      </c>
      <c r="AJ346" s="14">
        <f>AH346-X346-R346</f>
        <v>23747184.202793293</v>
      </c>
      <c r="AK346" s="13">
        <f>AJ346</f>
        <v>23747184.202793293</v>
      </c>
      <c r="AL346" s="13"/>
      <c r="AM346" s="13"/>
      <c r="AN346" s="13"/>
      <c r="AO346" s="13"/>
    </row>
    <row r="347" spans="1:41" x14ac:dyDescent="0.25">
      <c r="A347" s="1" t="s">
        <v>694</v>
      </c>
      <c r="B347" s="1" t="s">
        <v>695</v>
      </c>
      <c r="C347" s="1"/>
      <c r="D347" s="1" t="s">
        <v>499</v>
      </c>
      <c r="E347" s="1"/>
      <c r="G347" s="5">
        <f>ADJUTFUND1516BL</f>
        <v>28500421.755354002</v>
      </c>
      <c r="H347" s="5">
        <f>G347*SBRR_INC</f>
        <v>28737925.269981951</v>
      </c>
      <c r="I347" s="5">
        <f>ADJLTFUND1516BL</f>
        <v>4268118.7711279998</v>
      </c>
      <c r="J347" s="5">
        <f>I347*SBRR_INC</f>
        <v>4303686.4275540663</v>
      </c>
      <c r="Q347" s="6">
        <f t="shared" si="594"/>
        <v>32768540.526482001</v>
      </c>
      <c r="R347" s="6">
        <f t="shared" si="595"/>
        <v>33041611.697536018</v>
      </c>
      <c r="T347" s="4">
        <f>VLOOKUP(A347,[1]Sheet1!$A$6:$C$740,3,FALSE)</f>
        <v>57679751.633105002</v>
      </c>
      <c r="U347" s="4"/>
      <c r="V347" s="5">
        <f>VLOOKUP(A347,[9]CTR1516_statsrel!$A$1:$D$387,4,FALSE)</f>
        <v>38648721</v>
      </c>
      <c r="W347" s="5">
        <f t="shared" ref="W347" si="624">V347</f>
        <v>38648721</v>
      </c>
      <c r="X347" s="6">
        <f t="shared" si="571"/>
        <v>38648720.999999329</v>
      </c>
      <c r="Z347" s="5">
        <f>ADJUTFUND1516RSG</f>
        <v>25897007.660439</v>
      </c>
      <c r="AA347" s="5">
        <f>ADJLTFUND1516RSG</f>
        <v>3154082.7285310002</v>
      </c>
      <c r="AE347" s="6">
        <f t="shared" si="588"/>
        <v>29051090.388971001</v>
      </c>
      <c r="AF347" s="6">
        <f t="shared" si="589"/>
        <v>61819630.915453002</v>
      </c>
      <c r="AG347" s="6">
        <f t="shared" ref="AG347" si="625">SUM(AG348:AG349)</f>
        <v>100468351.91545132</v>
      </c>
      <c r="AH347" s="6">
        <f t="shared" si="573"/>
        <v>93940912.518775925</v>
      </c>
      <c r="AI347" s="6">
        <f t="shared" si="591"/>
        <v>55292191.518776596</v>
      </c>
      <c r="AJ347" s="6">
        <f t="shared" si="574"/>
        <v>22250579.821240582</v>
      </c>
      <c r="AK347" s="5">
        <f t="shared" ref="AK347" si="626">AK349</f>
        <v>20085002.003378265</v>
      </c>
      <c r="AL347" s="5">
        <f t="shared" ref="AL347" si="627">AL348</f>
        <v>2165577.8178623151</v>
      </c>
    </row>
    <row r="348" spans="1:41" s="11" customFormat="1" x14ac:dyDescent="0.25">
      <c r="A348" s="8" t="s">
        <v>696</v>
      </c>
      <c r="B348" s="8" t="s">
        <v>697</v>
      </c>
      <c r="C348" s="8" t="s">
        <v>499</v>
      </c>
      <c r="D348" s="8"/>
      <c r="E348" s="8" t="s">
        <v>1440</v>
      </c>
      <c r="G348" s="9"/>
      <c r="H348" s="9"/>
      <c r="I348" s="9">
        <f>ADJLTFUND1516BL</f>
        <v>4268118.7711279998</v>
      </c>
      <c r="J348" s="9">
        <f>I348*SBRR_INC</f>
        <v>4303686.4275540663</v>
      </c>
      <c r="K348" s="9"/>
      <c r="L348" s="9"/>
      <c r="M348" s="9"/>
      <c r="N348" s="9"/>
      <c r="O348" s="9"/>
      <c r="P348" s="9"/>
      <c r="Q348" s="10">
        <f t="shared" si="594"/>
        <v>4268118.7711279998</v>
      </c>
      <c r="R348" s="10">
        <f t="shared" si="595"/>
        <v>4303686.4275540663</v>
      </c>
      <c r="S348" s="9"/>
      <c r="T348" s="37">
        <f>VLOOKUP(A348,[1]Sheet1!$A$6:$C$740,3,FALSE)</f>
        <v>8253003.2488369998</v>
      </c>
      <c r="U348" s="37"/>
      <c r="V348" s="9"/>
      <c r="W348" s="9"/>
      <c r="X348" s="10">
        <f t="shared" si="577"/>
        <v>5529982.5492543327</v>
      </c>
      <c r="Z348" s="9"/>
      <c r="AA348" s="9">
        <f>ADJLTFUND1516RSG</f>
        <v>3154082.7285310002</v>
      </c>
      <c r="AB348" s="9"/>
      <c r="AC348" s="9"/>
      <c r="AD348" s="9"/>
      <c r="AE348" s="10">
        <f t="shared" si="588"/>
        <v>3154082.7285310002</v>
      </c>
      <c r="AF348" s="10">
        <f t="shared" si="589"/>
        <v>7422201.499659</v>
      </c>
      <c r="AG348" s="10">
        <f>AA348+I348+X348</f>
        <v>12952184.048913334</v>
      </c>
      <c r="AH348" s="10">
        <f>AG348*LT_SF1617</f>
        <v>11999246.794670714</v>
      </c>
      <c r="AI348" s="10">
        <f t="shared" si="591"/>
        <v>6469264.2454163814</v>
      </c>
      <c r="AJ348" s="10">
        <f>AH348-X348-R348</f>
        <v>2165577.8178623151</v>
      </c>
      <c r="AK348" s="9"/>
      <c r="AL348" s="9">
        <f>AJ348</f>
        <v>2165577.8178623151</v>
      </c>
      <c r="AM348" s="9"/>
      <c r="AN348" s="9"/>
      <c r="AO348" s="9"/>
    </row>
    <row r="349" spans="1:41" s="15" customFormat="1" x14ac:dyDescent="0.25">
      <c r="A349" s="12" t="s">
        <v>698</v>
      </c>
      <c r="B349" s="12" t="s">
        <v>699</v>
      </c>
      <c r="C349" s="12" t="s">
        <v>499</v>
      </c>
      <c r="D349" s="12"/>
      <c r="E349" s="12" t="s">
        <v>1441</v>
      </c>
      <c r="G349" s="13">
        <f>ADJUTFUND1516BL</f>
        <v>28500421.755354002</v>
      </c>
      <c r="H349" s="13">
        <f>G349*SBRR_INC</f>
        <v>28737925.269981951</v>
      </c>
      <c r="I349" s="13"/>
      <c r="J349" s="13"/>
      <c r="K349" s="13"/>
      <c r="L349" s="13"/>
      <c r="M349" s="13"/>
      <c r="N349" s="13"/>
      <c r="O349" s="13"/>
      <c r="P349" s="13"/>
      <c r="Q349" s="14">
        <f t="shared" si="594"/>
        <v>28500421.755354002</v>
      </c>
      <c r="R349" s="14">
        <f t="shared" si="595"/>
        <v>28737925.269981951</v>
      </c>
      <c r="S349" s="13"/>
      <c r="T349" s="38">
        <f>VLOOKUP(A349,[1]Sheet1!$A$6:$C$740,3,FALSE)</f>
        <v>49426748.384267002</v>
      </c>
      <c r="U349" s="38"/>
      <c r="V349" s="13"/>
      <c r="W349" s="13"/>
      <c r="X349" s="14">
        <f t="shared" si="578"/>
        <v>33118738.450744994</v>
      </c>
      <c r="Z349" s="13">
        <f>ADJUTFUND1516RSG</f>
        <v>25897007.660439</v>
      </c>
      <c r="AA349" s="13"/>
      <c r="AB349" s="13"/>
      <c r="AC349" s="13"/>
      <c r="AD349" s="13"/>
      <c r="AE349" s="14">
        <f t="shared" si="588"/>
        <v>25897007.660439</v>
      </c>
      <c r="AF349" s="14">
        <f t="shared" si="589"/>
        <v>54397429.415793002</v>
      </c>
      <c r="AG349" s="14">
        <f>Z349+G349+X349</f>
        <v>87516167.866537988</v>
      </c>
      <c r="AH349" s="14">
        <f>AG349*UT_SF1617</f>
        <v>81941665.724105209</v>
      </c>
      <c r="AI349" s="14">
        <f t="shared" si="591"/>
        <v>48822927.273360215</v>
      </c>
      <c r="AJ349" s="14">
        <f>AH349-X349-R349</f>
        <v>20085002.003378265</v>
      </c>
      <c r="AK349" s="13">
        <f>AJ349</f>
        <v>20085002.003378265</v>
      </c>
      <c r="AL349" s="13"/>
      <c r="AM349" s="13"/>
      <c r="AN349" s="13"/>
      <c r="AO349" s="13"/>
    </row>
    <row r="350" spans="1:41" x14ac:dyDescent="0.25">
      <c r="A350" s="1" t="s">
        <v>700</v>
      </c>
      <c r="B350" s="1" t="s">
        <v>701</v>
      </c>
      <c r="C350" s="1"/>
      <c r="D350" s="1" t="s">
        <v>499</v>
      </c>
      <c r="E350" s="1"/>
      <c r="G350" s="5">
        <f>ADJUTFUND1516BL</f>
        <v>23507347.663079001</v>
      </c>
      <c r="H350" s="5">
        <f>G350*SBRR_INC</f>
        <v>23703242.226937991</v>
      </c>
      <c r="I350" s="5">
        <f>ADJLTFUND1516BL</f>
        <v>4928567.9007020006</v>
      </c>
      <c r="J350" s="5">
        <f>I350*SBRR_INC</f>
        <v>4969639.2998745171</v>
      </c>
      <c r="Q350" s="6">
        <f t="shared" si="594"/>
        <v>28435915.563781001</v>
      </c>
      <c r="R350" s="6">
        <f t="shared" si="595"/>
        <v>28672881.526812509</v>
      </c>
      <c r="T350" s="4">
        <f>VLOOKUP(A350,[1]Sheet1!$A$6:$C$740,3,FALSE)</f>
        <v>49383563.762319997</v>
      </c>
      <c r="U350" s="4"/>
      <c r="V350" s="5">
        <f>VLOOKUP(A350,[9]CTR1516_statsrel!$A$1:$D$387,4,FALSE)</f>
        <v>77345789</v>
      </c>
      <c r="W350" s="5">
        <f t="shared" ref="W350" si="628">V350</f>
        <v>77345789</v>
      </c>
      <c r="X350" s="6">
        <f t="shared" si="571"/>
        <v>77345789</v>
      </c>
      <c r="Z350" s="5">
        <f>ADJUTFUND1516RSG</f>
        <v>22341094.597594999</v>
      </c>
      <c r="AA350" s="5">
        <f>ADJLTFUND1516RSG</f>
        <v>3718102.2313909996</v>
      </c>
      <c r="AE350" s="6">
        <f t="shared" si="588"/>
        <v>26059196.828985997</v>
      </c>
      <c r="AF350" s="6">
        <f t="shared" si="589"/>
        <v>54495112.392766997</v>
      </c>
      <c r="AG350" s="6">
        <f t="shared" ref="AG350" si="629">SUM(AG351:AG352)</f>
        <v>131840901.39276701</v>
      </c>
      <c r="AH350" s="6">
        <f t="shared" si="573"/>
        <v>123210921.85868426</v>
      </c>
      <c r="AI350" s="6">
        <f t="shared" si="591"/>
        <v>45865132.858684257</v>
      </c>
      <c r="AJ350" s="6">
        <f t="shared" si="574"/>
        <v>17192251.331871748</v>
      </c>
      <c r="AK350" s="5">
        <f t="shared" ref="AK350" si="630">AK352</f>
        <v>15244429.527119953</v>
      </c>
      <c r="AL350" s="5">
        <f t="shared" ref="AL350" si="631">AL351</f>
        <v>1947821.8047517939</v>
      </c>
    </row>
    <row r="351" spans="1:41" s="11" customFormat="1" x14ac:dyDescent="0.25">
      <c r="A351" s="8" t="s">
        <v>702</v>
      </c>
      <c r="B351" s="8" t="s">
        <v>703</v>
      </c>
      <c r="C351" s="8" t="s">
        <v>499</v>
      </c>
      <c r="D351" s="8"/>
      <c r="E351" s="8" t="s">
        <v>1440</v>
      </c>
      <c r="G351" s="9"/>
      <c r="H351" s="9"/>
      <c r="I351" s="9">
        <f>ADJLTFUND1516BL</f>
        <v>4928567.9007020006</v>
      </c>
      <c r="J351" s="9">
        <f>I351*SBRR_INC</f>
        <v>4969639.2998745171</v>
      </c>
      <c r="K351" s="9"/>
      <c r="L351" s="9"/>
      <c r="M351" s="9"/>
      <c r="N351" s="9"/>
      <c r="O351" s="9"/>
      <c r="P351" s="9"/>
      <c r="Q351" s="10">
        <f t="shared" si="594"/>
        <v>4928567.9007020006</v>
      </c>
      <c r="R351" s="10">
        <f t="shared" si="595"/>
        <v>4969639.2998745171</v>
      </c>
      <c r="S351" s="9"/>
      <c r="T351" s="37">
        <f>VLOOKUP(A351,[1]Sheet1!$A$6:$C$740,3,FALSE)</f>
        <v>9485535.7957559992</v>
      </c>
      <c r="U351" s="37"/>
      <c r="V351" s="9"/>
      <c r="W351" s="9"/>
      <c r="X351" s="10">
        <f t="shared" si="577"/>
        <v>14856486.537536668</v>
      </c>
      <c r="Z351" s="9"/>
      <c r="AA351" s="9">
        <f>ADJLTFUND1516RSG</f>
        <v>3718102.2313909996</v>
      </c>
      <c r="AB351" s="9"/>
      <c r="AC351" s="9"/>
      <c r="AD351" s="9"/>
      <c r="AE351" s="10">
        <f t="shared" si="588"/>
        <v>3718102.2313909996</v>
      </c>
      <c r="AF351" s="10">
        <f t="shared" si="589"/>
        <v>8646670.1320930012</v>
      </c>
      <c r="AG351" s="10">
        <f>AA351+I351+X351</f>
        <v>23503156.669629671</v>
      </c>
      <c r="AH351" s="10">
        <f>AG351*LT_SF1617</f>
        <v>21773947.642162979</v>
      </c>
      <c r="AI351" s="10">
        <f t="shared" si="591"/>
        <v>6917461.104626311</v>
      </c>
      <c r="AJ351" s="10">
        <f>AH351-X351-R351</f>
        <v>1947821.8047517939</v>
      </c>
      <c r="AK351" s="9"/>
      <c r="AL351" s="9">
        <f>AJ351</f>
        <v>1947821.8047517939</v>
      </c>
      <c r="AM351" s="9"/>
      <c r="AN351" s="9"/>
      <c r="AO351" s="9"/>
    </row>
    <row r="352" spans="1:41" s="15" customFormat="1" x14ac:dyDescent="0.25">
      <c r="A352" s="12" t="s">
        <v>704</v>
      </c>
      <c r="B352" s="12" t="s">
        <v>705</v>
      </c>
      <c r="C352" s="12" t="s">
        <v>499</v>
      </c>
      <c r="D352" s="12"/>
      <c r="E352" s="12" t="s">
        <v>1441</v>
      </c>
      <c r="G352" s="13">
        <f>ADJUTFUND1516BL</f>
        <v>23507347.663079001</v>
      </c>
      <c r="H352" s="13">
        <f>G352*SBRR_INC</f>
        <v>23703242.226937991</v>
      </c>
      <c r="I352" s="13"/>
      <c r="J352" s="13"/>
      <c r="K352" s="13"/>
      <c r="L352" s="13"/>
      <c r="M352" s="13"/>
      <c r="N352" s="13"/>
      <c r="O352" s="13"/>
      <c r="P352" s="13"/>
      <c r="Q352" s="14">
        <f t="shared" si="594"/>
        <v>23507347.663079001</v>
      </c>
      <c r="R352" s="14">
        <f t="shared" si="595"/>
        <v>23703242.226937991</v>
      </c>
      <c r="S352" s="13"/>
      <c r="T352" s="38">
        <f>VLOOKUP(A352,[1]Sheet1!$A$6:$C$740,3,FALSE)</f>
        <v>39898027.966564</v>
      </c>
      <c r="U352" s="38"/>
      <c r="V352" s="13"/>
      <c r="W352" s="13"/>
      <c r="X352" s="14">
        <f t="shared" si="578"/>
        <v>62489302.462463334</v>
      </c>
      <c r="Z352" s="13">
        <f>ADJUTFUND1516RSG</f>
        <v>22341094.597594999</v>
      </c>
      <c r="AA352" s="13"/>
      <c r="AB352" s="13"/>
      <c r="AC352" s="13"/>
      <c r="AD352" s="13"/>
      <c r="AE352" s="14">
        <f t="shared" si="588"/>
        <v>22341094.597594999</v>
      </c>
      <c r="AF352" s="14">
        <f t="shared" si="589"/>
        <v>45848442.260674</v>
      </c>
      <c r="AG352" s="14">
        <f>Z352+G352+X352</f>
        <v>108337744.72313733</v>
      </c>
      <c r="AH352" s="14">
        <f>AG352*UT_SF1617</f>
        <v>101436974.21652128</v>
      </c>
      <c r="AI352" s="14">
        <f t="shared" si="591"/>
        <v>38947671.754057944</v>
      </c>
      <c r="AJ352" s="14">
        <f>AH352-X352-R352</f>
        <v>15244429.527119953</v>
      </c>
      <c r="AK352" s="13">
        <f>AJ352</f>
        <v>15244429.527119953</v>
      </c>
      <c r="AL352" s="13"/>
      <c r="AM352" s="13"/>
      <c r="AN352" s="13"/>
      <c r="AO352" s="13"/>
    </row>
    <row r="353" spans="1:41" x14ac:dyDescent="0.25">
      <c r="A353" s="1" t="s">
        <v>706</v>
      </c>
      <c r="B353" s="1" t="s">
        <v>707</v>
      </c>
      <c r="C353" s="1"/>
      <c r="D353" s="1" t="s">
        <v>499</v>
      </c>
      <c r="E353" s="1"/>
      <c r="G353" s="5">
        <f>ADJUTFUND1516BL</f>
        <v>44694804.424356997</v>
      </c>
      <c r="H353" s="5">
        <f>G353*SBRR_INC</f>
        <v>45067261.127893306</v>
      </c>
      <c r="I353" s="5">
        <f>ADJLTFUND1516BL</f>
        <v>8251033.6724399999</v>
      </c>
      <c r="J353" s="5">
        <f>I353*SBRR_INC</f>
        <v>8319792.2863769997</v>
      </c>
      <c r="Q353" s="6">
        <f t="shared" si="594"/>
        <v>52945838.096796997</v>
      </c>
      <c r="R353" s="6">
        <f t="shared" si="595"/>
        <v>53387053.414270304</v>
      </c>
      <c r="T353" s="4">
        <f>VLOOKUP(A353,[1]Sheet1!$A$6:$C$740,3,FALSE)</f>
        <v>105529866.514751</v>
      </c>
      <c r="U353" s="4"/>
      <c r="V353" s="5">
        <f>VLOOKUP(A353,[9]CTR1516_statsrel!$A$1:$D$387,4,FALSE)</f>
        <v>90406907</v>
      </c>
      <c r="W353" s="5">
        <f t="shared" ref="W353" si="632">V353</f>
        <v>90406907</v>
      </c>
      <c r="X353" s="6">
        <f t="shared" si="571"/>
        <v>90406907.000000864</v>
      </c>
      <c r="Z353" s="5">
        <f>ADJUTFUND1516RSG</f>
        <v>39752901.811105005</v>
      </c>
      <c r="AA353" s="5">
        <f>ADJLTFUND1516RSG</f>
        <v>6244009.9220250007</v>
      </c>
      <c r="AE353" s="6">
        <f t="shared" si="588"/>
        <v>45996911.733130001</v>
      </c>
      <c r="AF353" s="6">
        <f t="shared" si="589"/>
        <v>98942749.829928011</v>
      </c>
      <c r="AG353" s="6">
        <f t="shared" ref="AG353" si="633">SUM(AG354:AG355)</f>
        <v>189349656.82992789</v>
      </c>
      <c r="AH353" s="6">
        <f t="shared" si="573"/>
        <v>177005435.98270571</v>
      </c>
      <c r="AI353" s="6">
        <f t="shared" si="591"/>
        <v>86598528.982704848</v>
      </c>
      <c r="AJ353" s="6">
        <f t="shared" si="574"/>
        <v>33211475.568434559</v>
      </c>
      <c r="AK353" s="5">
        <f t="shared" ref="AK353" si="634">AK355</f>
        <v>29146209.007698543</v>
      </c>
      <c r="AL353" s="5">
        <f t="shared" ref="AL353" si="635">AL354</f>
        <v>4065266.5607360136</v>
      </c>
    </row>
    <row r="354" spans="1:41" s="11" customFormat="1" x14ac:dyDescent="0.25">
      <c r="A354" s="8" t="s">
        <v>708</v>
      </c>
      <c r="B354" s="8" t="s">
        <v>709</v>
      </c>
      <c r="C354" s="8" t="s">
        <v>499</v>
      </c>
      <c r="D354" s="8"/>
      <c r="E354" s="8" t="s">
        <v>1440</v>
      </c>
      <c r="G354" s="9"/>
      <c r="H354" s="9"/>
      <c r="I354" s="9">
        <f>ADJLTFUND1516BL</f>
        <v>8251033.6724399999</v>
      </c>
      <c r="J354" s="9">
        <f>I354*SBRR_INC</f>
        <v>8319792.2863769997</v>
      </c>
      <c r="K354" s="9"/>
      <c r="L354" s="9"/>
      <c r="M354" s="9"/>
      <c r="N354" s="9"/>
      <c r="O354" s="9"/>
      <c r="P354" s="9"/>
      <c r="Q354" s="10">
        <f t="shared" si="594"/>
        <v>8251033.6724399999</v>
      </c>
      <c r="R354" s="10">
        <f t="shared" si="595"/>
        <v>8319792.2863769997</v>
      </c>
      <c r="S354" s="9"/>
      <c r="T354" s="37">
        <f>VLOOKUP(A354,[1]Sheet1!$A$6:$C$740,3,FALSE)</f>
        <v>16556138.866954001</v>
      </c>
      <c r="U354" s="37"/>
      <c r="V354" s="9"/>
      <c r="W354" s="9"/>
      <c r="X354" s="10">
        <f t="shared" si="577"/>
        <v>14183561.073817655</v>
      </c>
      <c r="Z354" s="9"/>
      <c r="AA354" s="9">
        <f>ADJLTFUND1516RSG</f>
        <v>6244009.9220250007</v>
      </c>
      <c r="AB354" s="9"/>
      <c r="AC354" s="9"/>
      <c r="AD354" s="9"/>
      <c r="AE354" s="10">
        <f t="shared" si="588"/>
        <v>6244009.9220250007</v>
      </c>
      <c r="AF354" s="10">
        <f t="shared" si="589"/>
        <v>14495043.594465001</v>
      </c>
      <c r="AG354" s="10">
        <f>AA354+I354+X354</f>
        <v>28678604.668282658</v>
      </c>
      <c r="AH354" s="10">
        <f>AG354*LT_SF1617</f>
        <v>26568619.920930669</v>
      </c>
      <c r="AI354" s="10">
        <f t="shared" si="591"/>
        <v>12385058.847113013</v>
      </c>
      <c r="AJ354" s="10">
        <f>AH354-X354-R354</f>
        <v>4065266.5607360136</v>
      </c>
      <c r="AK354" s="9"/>
      <c r="AL354" s="9">
        <f>AJ354</f>
        <v>4065266.5607360136</v>
      </c>
      <c r="AM354" s="9"/>
      <c r="AN354" s="9"/>
      <c r="AO354" s="9"/>
    </row>
    <row r="355" spans="1:41" s="15" customFormat="1" x14ac:dyDescent="0.25">
      <c r="A355" s="12" t="s">
        <v>710</v>
      </c>
      <c r="B355" s="12" t="s">
        <v>711</v>
      </c>
      <c r="C355" s="12" t="s">
        <v>499</v>
      </c>
      <c r="D355" s="12"/>
      <c r="E355" s="12" t="s">
        <v>1441</v>
      </c>
      <c r="G355" s="13">
        <f>ADJUTFUND1516BL</f>
        <v>44694804.424356997</v>
      </c>
      <c r="H355" s="13">
        <f>G355*SBRR_INC</f>
        <v>45067261.127893306</v>
      </c>
      <c r="I355" s="13"/>
      <c r="J355" s="13"/>
      <c r="K355" s="13"/>
      <c r="L355" s="13"/>
      <c r="M355" s="13"/>
      <c r="N355" s="13"/>
      <c r="O355" s="13"/>
      <c r="P355" s="13"/>
      <c r="Q355" s="14">
        <f t="shared" si="594"/>
        <v>44694804.424356997</v>
      </c>
      <c r="R355" s="14">
        <f t="shared" si="595"/>
        <v>45067261.127893306</v>
      </c>
      <c r="S355" s="13"/>
      <c r="T355" s="38">
        <f>VLOOKUP(A355,[1]Sheet1!$A$6:$C$740,3,FALSE)</f>
        <v>88973727.647798002</v>
      </c>
      <c r="U355" s="38"/>
      <c r="V355" s="13"/>
      <c r="W355" s="13"/>
      <c r="X355" s="14">
        <f t="shared" si="578"/>
        <v>76223345.926183209</v>
      </c>
      <c r="Z355" s="13">
        <f>ADJUTFUND1516RSG</f>
        <v>39752901.811105005</v>
      </c>
      <c r="AA355" s="13"/>
      <c r="AB355" s="13"/>
      <c r="AC355" s="13"/>
      <c r="AD355" s="13"/>
      <c r="AE355" s="14">
        <f t="shared" si="588"/>
        <v>39752901.811105005</v>
      </c>
      <c r="AF355" s="14">
        <f t="shared" si="589"/>
        <v>84447706.23546201</v>
      </c>
      <c r="AG355" s="14">
        <f>Z355+G355+X355</f>
        <v>160671052.16164523</v>
      </c>
      <c r="AH355" s="14">
        <f>AG355*UT_SF1617</f>
        <v>150436816.06177506</v>
      </c>
      <c r="AI355" s="14">
        <f t="shared" si="591"/>
        <v>74213470.13559185</v>
      </c>
      <c r="AJ355" s="14">
        <f>AH355-X355-R355</f>
        <v>29146209.007698543</v>
      </c>
      <c r="AK355" s="13">
        <f>AJ355</f>
        <v>29146209.007698543</v>
      </c>
      <c r="AL355" s="13"/>
      <c r="AM355" s="13"/>
      <c r="AN355" s="13"/>
      <c r="AO355" s="13"/>
    </row>
    <row r="356" spans="1:41" x14ac:dyDescent="0.25">
      <c r="A356" s="1" t="s">
        <v>712</v>
      </c>
      <c r="B356" s="1" t="s">
        <v>713</v>
      </c>
      <c r="C356" s="1"/>
      <c r="D356" s="1" t="s">
        <v>499</v>
      </c>
      <c r="E356" s="1"/>
      <c r="G356" s="5">
        <f>ADJUTFUND1516BL</f>
        <v>25743402.272123002</v>
      </c>
      <c r="H356" s="5">
        <f>G356*SBRR_INC</f>
        <v>25957930.624390692</v>
      </c>
      <c r="I356" s="5">
        <f>ADJLTFUND1516BL</f>
        <v>3791028.1417760001</v>
      </c>
      <c r="J356" s="5">
        <f>I356*SBRR_INC</f>
        <v>3822620.0429574666</v>
      </c>
      <c r="Q356" s="6">
        <f t="shared" si="594"/>
        <v>29534430.413899001</v>
      </c>
      <c r="R356" s="6">
        <f t="shared" si="595"/>
        <v>29780550.667348158</v>
      </c>
      <c r="T356" s="4">
        <f>VLOOKUP(A356,[1]Sheet1!$A$6:$C$740,3,FALSE)</f>
        <v>58128492.355068997</v>
      </c>
      <c r="U356" s="4"/>
      <c r="V356" s="5">
        <f>VLOOKUP(A356,[9]CTR1516_statsrel!$A$1:$D$387,4,FALSE)</f>
        <v>53436718</v>
      </c>
      <c r="W356" s="5">
        <f t="shared" ref="W356" si="636">V356</f>
        <v>53436718</v>
      </c>
      <c r="X356" s="6">
        <f t="shared" si="571"/>
        <v>53436718</v>
      </c>
      <c r="Z356" s="5">
        <f>ADJUTFUND1516RSG</f>
        <v>24402446.397406667</v>
      </c>
      <c r="AA356" s="5">
        <f>ADJLTFUND1516RSG</f>
        <v>3067415.5098923263</v>
      </c>
      <c r="AE356" s="6">
        <f t="shared" si="588"/>
        <v>27469861.907298997</v>
      </c>
      <c r="AF356" s="6">
        <f t="shared" si="589"/>
        <v>57004292.321198002</v>
      </c>
      <c r="AG356" s="6">
        <f t="shared" ref="AG356" si="637">SUM(AG357:AG358)</f>
        <v>110441010.32119799</v>
      </c>
      <c r="AH356" s="6">
        <f t="shared" si="573"/>
        <v>103272570.23117316</v>
      </c>
      <c r="AI356" s="6">
        <f t="shared" si="591"/>
        <v>49835852.231173158</v>
      </c>
      <c r="AJ356" s="6">
        <f t="shared" si="574"/>
        <v>20055301.563825008</v>
      </c>
      <c r="AK356" s="5">
        <f t="shared" ref="AK356" si="638">AK358</f>
        <v>18015427.095867626</v>
      </c>
      <c r="AL356" s="5">
        <f t="shared" ref="AL356" si="639">AL357</f>
        <v>2039874.4679573807</v>
      </c>
    </row>
    <row r="357" spans="1:41" s="11" customFormat="1" x14ac:dyDescent="0.25">
      <c r="A357" s="8" t="s">
        <v>714</v>
      </c>
      <c r="B357" s="8" t="s">
        <v>715</v>
      </c>
      <c r="C357" s="8" t="s">
        <v>499</v>
      </c>
      <c r="D357" s="8"/>
      <c r="E357" s="8" t="s">
        <v>1440</v>
      </c>
      <c r="G357" s="9"/>
      <c r="H357" s="9"/>
      <c r="I357" s="9">
        <f>ADJLTFUND1516BL</f>
        <v>3791028.1417760001</v>
      </c>
      <c r="J357" s="9">
        <f>I357*SBRR_INC</f>
        <v>3822620.0429574666</v>
      </c>
      <c r="K357" s="9"/>
      <c r="L357" s="9"/>
      <c r="M357" s="9"/>
      <c r="N357" s="9"/>
      <c r="O357" s="9"/>
      <c r="P357" s="9"/>
      <c r="Q357" s="10">
        <f t="shared" si="594"/>
        <v>3791028.1417760001</v>
      </c>
      <c r="R357" s="10">
        <f t="shared" si="595"/>
        <v>3822620.0429574666</v>
      </c>
      <c r="S357" s="9"/>
      <c r="T357" s="37">
        <f>VLOOKUP(A357,[1]Sheet1!$A$6:$C$740,3,FALSE)</f>
        <v>7264714.7708930001</v>
      </c>
      <c r="U357" s="37"/>
      <c r="V357" s="9"/>
      <c r="W357" s="9"/>
      <c r="X357" s="10">
        <f t="shared" si="577"/>
        <v>6678351.6797815468</v>
      </c>
      <c r="Z357" s="9"/>
      <c r="AA357" s="9">
        <f>ADJLTFUND1516RSG</f>
        <v>3067415.5098923263</v>
      </c>
      <c r="AB357" s="9"/>
      <c r="AC357" s="9"/>
      <c r="AD357" s="9"/>
      <c r="AE357" s="10">
        <f t="shared" si="588"/>
        <v>3067415.5098923263</v>
      </c>
      <c r="AF357" s="10">
        <f t="shared" si="589"/>
        <v>6858443.6516683269</v>
      </c>
      <c r="AG357" s="10">
        <f>AA357+I357+X357</f>
        <v>13536795.331449874</v>
      </c>
      <c r="AH357" s="10">
        <f>AG357*LT_SF1617</f>
        <v>12540846.190696394</v>
      </c>
      <c r="AI357" s="10">
        <f t="shared" si="591"/>
        <v>5862494.5109148473</v>
      </c>
      <c r="AJ357" s="10">
        <f>AH357-X357-R357</f>
        <v>2039874.4679573807</v>
      </c>
      <c r="AK357" s="9"/>
      <c r="AL357" s="9">
        <f>AJ357</f>
        <v>2039874.4679573807</v>
      </c>
      <c r="AM357" s="9"/>
      <c r="AN357" s="9"/>
      <c r="AO357" s="9"/>
    </row>
    <row r="358" spans="1:41" s="15" customFormat="1" x14ac:dyDescent="0.25">
      <c r="A358" s="12" t="s">
        <v>716</v>
      </c>
      <c r="B358" s="12" t="s">
        <v>717</v>
      </c>
      <c r="C358" s="12" t="s">
        <v>499</v>
      </c>
      <c r="D358" s="12"/>
      <c r="E358" s="12" t="s">
        <v>1441</v>
      </c>
      <c r="G358" s="13">
        <f>ADJUTFUND1516BL</f>
        <v>25743402.272123002</v>
      </c>
      <c r="H358" s="13">
        <f>G358*SBRR_INC</f>
        <v>25957930.624390692</v>
      </c>
      <c r="I358" s="13"/>
      <c r="J358" s="13"/>
      <c r="K358" s="13"/>
      <c r="L358" s="13"/>
      <c r="M358" s="13"/>
      <c r="N358" s="13"/>
      <c r="O358" s="13"/>
      <c r="P358" s="13"/>
      <c r="Q358" s="14">
        <f t="shared" si="594"/>
        <v>25743402.272123002</v>
      </c>
      <c r="R358" s="14">
        <f t="shared" si="595"/>
        <v>25957930.624390692</v>
      </c>
      <c r="S358" s="13"/>
      <c r="T358" s="38">
        <f>VLOOKUP(A358,[1]Sheet1!$A$6:$C$740,3,FALSE)</f>
        <v>50863777.584175996</v>
      </c>
      <c r="U358" s="38"/>
      <c r="V358" s="13"/>
      <c r="W358" s="13"/>
      <c r="X358" s="14">
        <f t="shared" si="578"/>
        <v>46758366.320218451</v>
      </c>
      <c r="Z358" s="13">
        <f>ADJUTFUND1516RSG</f>
        <v>24402446.397406667</v>
      </c>
      <c r="AA358" s="13"/>
      <c r="AB358" s="13"/>
      <c r="AC358" s="13"/>
      <c r="AD358" s="13"/>
      <c r="AE358" s="14">
        <f t="shared" si="588"/>
        <v>24402446.397406667</v>
      </c>
      <c r="AF358" s="14">
        <f t="shared" si="589"/>
        <v>50145848.669529669</v>
      </c>
      <c r="AG358" s="14">
        <f>Z358+G358+X358</f>
        <v>96904214.98974812</v>
      </c>
      <c r="AH358" s="14">
        <f>AG358*UT_SF1617</f>
        <v>90731724.040476769</v>
      </c>
      <c r="AI358" s="14">
        <f t="shared" si="591"/>
        <v>43973357.720258318</v>
      </c>
      <c r="AJ358" s="14">
        <f>AH358-X358-R358</f>
        <v>18015427.095867626</v>
      </c>
      <c r="AK358" s="13">
        <f>AJ358</f>
        <v>18015427.095867626</v>
      </c>
      <c r="AL358" s="13"/>
      <c r="AM358" s="13"/>
      <c r="AN358" s="13"/>
      <c r="AO358" s="13"/>
    </row>
    <row r="359" spans="1:41" x14ac:dyDescent="0.25">
      <c r="A359" s="1" t="s">
        <v>718</v>
      </c>
      <c r="B359" s="1" t="s">
        <v>719</v>
      </c>
      <c r="C359" s="1"/>
      <c r="D359" s="1" t="s">
        <v>499</v>
      </c>
      <c r="E359" s="1"/>
      <c r="G359" s="5">
        <f>ADJUTFUND1516BL</f>
        <v>26963442.818533</v>
      </c>
      <c r="H359" s="5">
        <f>G359*SBRR_INC</f>
        <v>27188138.175354108</v>
      </c>
      <c r="I359" s="5">
        <f>ADJLTFUND1516BL</f>
        <v>5070574.1688369997</v>
      </c>
      <c r="J359" s="5">
        <f>I359*SBRR_INC</f>
        <v>5112828.953577308</v>
      </c>
      <c r="Q359" s="6">
        <f t="shared" si="594"/>
        <v>32034016.987369999</v>
      </c>
      <c r="R359" s="6">
        <f t="shared" si="595"/>
        <v>32300967.128931418</v>
      </c>
      <c r="T359" s="4">
        <f>VLOOKUP(A359,[1]Sheet1!$A$6:$C$740,3,FALSE)</f>
        <v>61123493.955527</v>
      </c>
      <c r="U359" s="4"/>
      <c r="V359" s="5">
        <f>VLOOKUP(A359,[9]CTR1516_statsrel!$A$1:$D$387,4,FALSE)</f>
        <v>63301679</v>
      </c>
      <c r="W359" s="5">
        <f t="shared" ref="W359" si="640">V359</f>
        <v>63301679</v>
      </c>
      <c r="X359" s="6">
        <f t="shared" si="571"/>
        <v>63301678.999998964</v>
      </c>
      <c r="Z359" s="5">
        <f>ADJUTFUND1516RSG</f>
        <v>25826190.236099999</v>
      </c>
      <c r="AA359" s="5">
        <f>ADJLTFUND1516RSG</f>
        <v>3942407.5273910002</v>
      </c>
      <c r="AE359" s="6">
        <f t="shared" si="588"/>
        <v>29768597.763489995</v>
      </c>
      <c r="AF359" s="6">
        <f t="shared" si="589"/>
        <v>61802614.750859991</v>
      </c>
      <c r="AG359" s="6">
        <f t="shared" ref="AG359" si="641">SUM(AG360:AG361)</f>
        <v>125104293.75085996</v>
      </c>
      <c r="AH359" s="6">
        <f t="shared" si="573"/>
        <v>116940621.11545047</v>
      </c>
      <c r="AI359" s="6">
        <f t="shared" si="591"/>
        <v>53638942.115451507</v>
      </c>
      <c r="AJ359" s="6">
        <f t="shared" si="574"/>
        <v>21337974.986520085</v>
      </c>
      <c r="AK359" s="5">
        <f t="shared" ref="AK359" si="642">AK361</f>
        <v>18889872.393723942</v>
      </c>
      <c r="AL359" s="5">
        <f t="shared" ref="AL359" si="643">AL360</f>
        <v>2448102.5927961431</v>
      </c>
    </row>
    <row r="360" spans="1:41" s="11" customFormat="1" x14ac:dyDescent="0.25">
      <c r="A360" s="8" t="s">
        <v>720</v>
      </c>
      <c r="B360" s="8" t="s">
        <v>721</v>
      </c>
      <c r="C360" s="8" t="s">
        <v>499</v>
      </c>
      <c r="D360" s="8"/>
      <c r="E360" s="8" t="s">
        <v>1440</v>
      </c>
      <c r="G360" s="9"/>
      <c r="H360" s="9"/>
      <c r="I360" s="9">
        <f>ADJLTFUND1516BL</f>
        <v>5070574.1688369997</v>
      </c>
      <c r="J360" s="9">
        <f>I360*SBRR_INC</f>
        <v>5112828.953577308</v>
      </c>
      <c r="K360" s="9"/>
      <c r="L360" s="9"/>
      <c r="M360" s="9"/>
      <c r="N360" s="9"/>
      <c r="O360" s="9"/>
      <c r="P360" s="9"/>
      <c r="Q360" s="10">
        <f t="shared" si="594"/>
        <v>5070574.1688369997</v>
      </c>
      <c r="R360" s="10">
        <f t="shared" si="595"/>
        <v>5112828.953577308</v>
      </c>
      <c r="S360" s="9"/>
      <c r="T360" s="37">
        <f>VLOOKUP(A360,[1]Sheet1!$A$6:$C$740,3,FALSE)</f>
        <v>10354095.420939</v>
      </c>
      <c r="U360" s="37"/>
      <c r="V360" s="9"/>
      <c r="W360" s="9"/>
      <c r="X360" s="10">
        <f t="shared" si="577"/>
        <v>10723071.968833091</v>
      </c>
      <c r="Z360" s="9"/>
      <c r="AA360" s="9">
        <f>ADJLTFUND1516RSG</f>
        <v>3942407.5273910002</v>
      </c>
      <c r="AB360" s="9"/>
      <c r="AC360" s="9"/>
      <c r="AD360" s="9"/>
      <c r="AE360" s="10">
        <f t="shared" si="588"/>
        <v>3942407.5273910002</v>
      </c>
      <c r="AF360" s="10">
        <f t="shared" si="589"/>
        <v>9012981.6962279994</v>
      </c>
      <c r="AG360" s="10">
        <f>AA360+I360+X360</f>
        <v>19736053.66506109</v>
      </c>
      <c r="AH360" s="10">
        <f>AG360*LT_SF1617</f>
        <v>18284003.515206542</v>
      </c>
      <c r="AI360" s="10">
        <f t="shared" si="591"/>
        <v>7560931.5463734511</v>
      </c>
      <c r="AJ360" s="10">
        <f>AH360-X360-R360</f>
        <v>2448102.5927961431</v>
      </c>
      <c r="AK360" s="9"/>
      <c r="AL360" s="9">
        <f>AJ360</f>
        <v>2448102.5927961431</v>
      </c>
      <c r="AM360" s="9"/>
      <c r="AN360" s="9"/>
      <c r="AO360" s="9"/>
    </row>
    <row r="361" spans="1:41" s="15" customFormat="1" x14ac:dyDescent="0.25">
      <c r="A361" s="12" t="s">
        <v>722</v>
      </c>
      <c r="B361" s="12" t="s">
        <v>723</v>
      </c>
      <c r="C361" s="12" t="s">
        <v>499</v>
      </c>
      <c r="D361" s="12"/>
      <c r="E361" s="12" t="s">
        <v>1441</v>
      </c>
      <c r="G361" s="13">
        <f>ADJUTFUND1516BL</f>
        <v>26963442.818533</v>
      </c>
      <c r="H361" s="13">
        <f>G361*SBRR_INC</f>
        <v>27188138.175354108</v>
      </c>
      <c r="I361" s="13"/>
      <c r="J361" s="13"/>
      <c r="K361" s="13"/>
      <c r="L361" s="13"/>
      <c r="M361" s="13"/>
      <c r="N361" s="13"/>
      <c r="O361" s="13"/>
      <c r="P361" s="13"/>
      <c r="Q361" s="14">
        <f t="shared" si="594"/>
        <v>26963442.818533</v>
      </c>
      <c r="R361" s="14">
        <f t="shared" si="595"/>
        <v>27188138.175354108</v>
      </c>
      <c r="S361" s="13"/>
      <c r="T361" s="38">
        <f>VLOOKUP(A361,[1]Sheet1!$A$6:$C$740,3,FALSE)</f>
        <v>50769398.534587003</v>
      </c>
      <c r="U361" s="38"/>
      <c r="V361" s="13"/>
      <c r="W361" s="13"/>
      <c r="X361" s="14">
        <f t="shared" si="578"/>
        <v>52578607.031165875</v>
      </c>
      <c r="Z361" s="13">
        <f>ADJUTFUND1516RSG</f>
        <v>25826190.236099999</v>
      </c>
      <c r="AA361" s="13"/>
      <c r="AB361" s="13"/>
      <c r="AC361" s="13"/>
      <c r="AD361" s="13"/>
      <c r="AE361" s="14">
        <f t="shared" si="588"/>
        <v>25826190.236099996</v>
      </c>
      <c r="AF361" s="14">
        <f t="shared" si="589"/>
        <v>52789633.054632992</v>
      </c>
      <c r="AG361" s="14">
        <f>Z361+G361+X361</f>
        <v>105368240.08579887</v>
      </c>
      <c r="AH361" s="14">
        <f>AG361*UT_SF1617</f>
        <v>98656617.600243926</v>
      </c>
      <c r="AI361" s="14">
        <f t="shared" si="591"/>
        <v>46078010.569078051</v>
      </c>
      <c r="AJ361" s="14">
        <f>AH361-X361-R361</f>
        <v>18889872.393723942</v>
      </c>
      <c r="AK361" s="13">
        <f>AJ361</f>
        <v>18889872.393723942</v>
      </c>
      <c r="AL361" s="13"/>
      <c r="AM361" s="13"/>
      <c r="AN361" s="13"/>
      <c r="AO361" s="13"/>
    </row>
    <row r="362" spans="1:41" x14ac:dyDescent="0.25">
      <c r="A362" s="1" t="s">
        <v>724</v>
      </c>
      <c r="B362" s="1" t="s">
        <v>725</v>
      </c>
      <c r="C362" s="1"/>
      <c r="D362" s="1" t="s">
        <v>499</v>
      </c>
      <c r="E362" s="1"/>
      <c r="G362" s="5">
        <f>ADJUTFUND1516BL</f>
        <v>25055987.781032</v>
      </c>
      <c r="H362" s="5">
        <f>G362*SBRR_INC</f>
        <v>25264787.679207265</v>
      </c>
      <c r="I362" s="5">
        <f>ADJLTFUND1516BL</f>
        <v>5083411.251588</v>
      </c>
      <c r="J362" s="5">
        <f>I362*SBRR_INC</f>
        <v>5125773.0120179001</v>
      </c>
      <c r="Q362" s="6">
        <f t="shared" si="594"/>
        <v>30139399.032619998</v>
      </c>
      <c r="R362" s="6">
        <f t="shared" si="595"/>
        <v>30390560.691225164</v>
      </c>
      <c r="T362" s="4">
        <f>VLOOKUP(A362,[1]Sheet1!$A$6:$C$740,3,FALSE)</f>
        <v>56387415.376200996</v>
      </c>
      <c r="U362" s="4"/>
      <c r="V362" s="5">
        <f>VLOOKUP(A362,[9]CTR1516_statsrel!$A$1:$D$387,4,FALSE)</f>
        <v>53857885</v>
      </c>
      <c r="W362" s="5">
        <f t="shared" ref="W362" si="644">V362</f>
        <v>53857885</v>
      </c>
      <c r="X362" s="6">
        <f t="shared" si="571"/>
        <v>53857885</v>
      </c>
      <c r="Z362" s="5">
        <f>ADJUTFUND1516RSG</f>
        <v>24247504.273640297</v>
      </c>
      <c r="AA362" s="5">
        <f>ADJLTFUND1516RSG</f>
        <v>4015773.0125117009</v>
      </c>
      <c r="AE362" s="6">
        <f t="shared" si="588"/>
        <v>28263277.286151998</v>
      </c>
      <c r="AF362" s="6">
        <f t="shared" si="589"/>
        <v>58402676.318771996</v>
      </c>
      <c r="AG362" s="6">
        <f t="shared" ref="AG362" si="645">SUM(AG363:AG364)</f>
        <v>112260561.31877199</v>
      </c>
      <c r="AH362" s="6">
        <f t="shared" si="573"/>
        <v>104921173.31557429</v>
      </c>
      <c r="AI362" s="6">
        <f t="shared" si="591"/>
        <v>51063288.315574288</v>
      </c>
      <c r="AJ362" s="6">
        <f t="shared" si="574"/>
        <v>20672727.624349117</v>
      </c>
      <c r="AK362" s="5">
        <f t="shared" ref="AK362" si="646">AK364</f>
        <v>18105332.96411898</v>
      </c>
      <c r="AL362" s="5">
        <f t="shared" ref="AL362" si="647">AL363</f>
        <v>2567394.6602301374</v>
      </c>
    </row>
    <row r="363" spans="1:41" s="11" customFormat="1" x14ac:dyDescent="0.25">
      <c r="A363" s="8" t="s">
        <v>726</v>
      </c>
      <c r="B363" s="8" t="s">
        <v>727</v>
      </c>
      <c r="C363" s="8" t="s">
        <v>499</v>
      </c>
      <c r="D363" s="8"/>
      <c r="E363" s="8" t="s">
        <v>1440</v>
      </c>
      <c r="G363" s="9"/>
      <c r="H363" s="9"/>
      <c r="I363" s="9">
        <f>ADJLTFUND1516BL</f>
        <v>5083411.251588</v>
      </c>
      <c r="J363" s="9">
        <f>I363*SBRR_INC</f>
        <v>5125773.0120179001</v>
      </c>
      <c r="K363" s="9"/>
      <c r="L363" s="9"/>
      <c r="M363" s="9"/>
      <c r="N363" s="9"/>
      <c r="O363" s="9"/>
      <c r="P363" s="9"/>
      <c r="Q363" s="10">
        <f t="shared" si="594"/>
        <v>5083411.251588</v>
      </c>
      <c r="R363" s="10">
        <f t="shared" si="595"/>
        <v>5125773.0120179001</v>
      </c>
      <c r="S363" s="9"/>
      <c r="T363" s="37">
        <f>VLOOKUP(A363,[1]Sheet1!$A$6:$C$740,3,FALSE)</f>
        <v>10481381.067966999</v>
      </c>
      <c r="U363" s="37"/>
      <c r="V363" s="9"/>
      <c r="W363" s="9"/>
      <c r="X363" s="10">
        <f t="shared" si="577"/>
        <v>10011188.000611925</v>
      </c>
      <c r="Z363" s="9"/>
      <c r="AA363" s="9">
        <f>ADJLTFUND1516RSG</f>
        <v>4015773.0125117009</v>
      </c>
      <c r="AB363" s="9"/>
      <c r="AC363" s="9"/>
      <c r="AD363" s="9"/>
      <c r="AE363" s="10">
        <f t="shared" si="588"/>
        <v>4015773.0125117009</v>
      </c>
      <c r="AF363" s="10">
        <f t="shared" si="589"/>
        <v>9099184.2640997004</v>
      </c>
      <c r="AG363" s="10">
        <f>AA363+I363+X363</f>
        <v>19110372.264711626</v>
      </c>
      <c r="AH363" s="10">
        <f>AG363*LT_SF1617</f>
        <v>17704355.672859963</v>
      </c>
      <c r="AI363" s="10">
        <f t="shared" si="591"/>
        <v>7693167.6722480375</v>
      </c>
      <c r="AJ363" s="10">
        <f>AH363-X363-R363</f>
        <v>2567394.6602301374</v>
      </c>
      <c r="AK363" s="9"/>
      <c r="AL363" s="9">
        <f>AJ363</f>
        <v>2567394.6602301374</v>
      </c>
      <c r="AM363" s="9"/>
      <c r="AN363" s="9"/>
      <c r="AO363" s="9"/>
    </row>
    <row r="364" spans="1:41" s="15" customFormat="1" x14ac:dyDescent="0.25">
      <c r="A364" s="12" t="s">
        <v>728</v>
      </c>
      <c r="B364" s="12" t="s">
        <v>729</v>
      </c>
      <c r="C364" s="12" t="s">
        <v>499</v>
      </c>
      <c r="D364" s="12"/>
      <c r="E364" s="12" t="s">
        <v>1441</v>
      </c>
      <c r="G364" s="13">
        <f>ADJUTFUND1516BL</f>
        <v>25055987.781032</v>
      </c>
      <c r="H364" s="13">
        <f>G364*SBRR_INC</f>
        <v>25264787.679207265</v>
      </c>
      <c r="I364" s="13"/>
      <c r="J364" s="13"/>
      <c r="K364" s="13"/>
      <c r="L364" s="13"/>
      <c r="M364" s="13"/>
      <c r="N364" s="13"/>
      <c r="O364" s="13"/>
      <c r="P364" s="13"/>
      <c r="Q364" s="14">
        <f t="shared" si="594"/>
        <v>25055987.781032</v>
      </c>
      <c r="R364" s="14">
        <f t="shared" si="595"/>
        <v>25264787.679207265</v>
      </c>
      <c r="S364" s="13"/>
      <c r="T364" s="38">
        <f>VLOOKUP(A364,[1]Sheet1!$A$6:$C$740,3,FALSE)</f>
        <v>45906034.308233999</v>
      </c>
      <c r="U364" s="38"/>
      <c r="V364" s="13"/>
      <c r="W364" s="13"/>
      <c r="X364" s="14">
        <f t="shared" si="578"/>
        <v>43846696.999388076</v>
      </c>
      <c r="Z364" s="13">
        <f>ADJUTFUND1516RSG</f>
        <v>24247504.273640297</v>
      </c>
      <c r="AA364" s="13"/>
      <c r="AB364" s="13"/>
      <c r="AC364" s="13"/>
      <c r="AD364" s="13"/>
      <c r="AE364" s="14">
        <f t="shared" si="588"/>
        <v>24247504.273640297</v>
      </c>
      <c r="AF364" s="14">
        <f t="shared" si="589"/>
        <v>49303492.054672293</v>
      </c>
      <c r="AG364" s="14">
        <f>Z364+G364+X364</f>
        <v>93150189.05406037</v>
      </c>
      <c r="AH364" s="14">
        <f>AG364*UT_SF1617</f>
        <v>87216817.642714322</v>
      </c>
      <c r="AI364" s="14">
        <f t="shared" si="591"/>
        <v>43370120.643326245</v>
      </c>
      <c r="AJ364" s="14">
        <f>AH364-X364-R364</f>
        <v>18105332.96411898</v>
      </c>
      <c r="AK364" s="13">
        <f>AJ364</f>
        <v>18105332.96411898</v>
      </c>
      <c r="AL364" s="13"/>
      <c r="AM364" s="13"/>
      <c r="AN364" s="13"/>
      <c r="AO364" s="13"/>
    </row>
    <row r="365" spans="1:41" x14ac:dyDescent="0.25">
      <c r="A365" s="1" t="s">
        <v>730</v>
      </c>
      <c r="B365" s="1" t="s">
        <v>731</v>
      </c>
      <c r="C365" s="1"/>
      <c r="D365" s="1" t="s">
        <v>499</v>
      </c>
      <c r="E365" s="1"/>
      <c r="G365" s="5">
        <f>ADJUTFUND1516BL</f>
        <v>24288944.996631</v>
      </c>
      <c r="H365" s="5">
        <f>G365*SBRR_INC</f>
        <v>24491352.871602923</v>
      </c>
      <c r="I365" s="5">
        <f>ADJLTFUND1516BL</f>
        <v>5336548.4388619997</v>
      </c>
      <c r="J365" s="5">
        <f>I365*SBRR_INC</f>
        <v>5381019.6758525157</v>
      </c>
      <c r="Q365" s="6">
        <f t="shared" si="594"/>
        <v>29625493.435493</v>
      </c>
      <c r="R365" s="6">
        <f t="shared" si="595"/>
        <v>29872372.547455437</v>
      </c>
      <c r="T365" s="4">
        <f>VLOOKUP(A365,[1]Sheet1!$A$6:$C$740,3,FALSE)</f>
        <v>56794040.025830999</v>
      </c>
      <c r="U365" s="4"/>
      <c r="V365" s="5">
        <f>VLOOKUP(A365,[9]CTR1516_statsrel!$A$1:$D$387,4,FALSE)</f>
        <v>83963155</v>
      </c>
      <c r="W365" s="5">
        <f t="shared" ref="W365" si="648">V365</f>
        <v>83963155</v>
      </c>
      <c r="X365" s="6">
        <f t="shared" si="571"/>
        <v>83963155</v>
      </c>
      <c r="Z365" s="5">
        <f>ADJUTFUND1516RSG</f>
        <v>22894442.686921</v>
      </c>
      <c r="AA365" s="5">
        <f>ADJLTFUND1516RSG</f>
        <v>4032861.5818449999</v>
      </c>
      <c r="AE365" s="6">
        <f t="shared" si="588"/>
        <v>26927304.268765997</v>
      </c>
      <c r="AF365" s="6">
        <f t="shared" si="589"/>
        <v>56552797.704258993</v>
      </c>
      <c r="AG365" s="6">
        <f t="shared" ref="AG365" si="649">SUM(AG366:AG367)</f>
        <v>140515952.70425898</v>
      </c>
      <c r="AH365" s="6">
        <f t="shared" si="573"/>
        <v>131310498.04261523</v>
      </c>
      <c r="AI365" s="6">
        <f t="shared" si="591"/>
        <v>47347343.042615235</v>
      </c>
      <c r="AJ365" s="6">
        <f t="shared" si="574"/>
        <v>17474970.495159801</v>
      </c>
      <c r="AK365" s="5">
        <f t="shared" ref="AK365" si="650">AK367</f>
        <v>15386390.66630739</v>
      </c>
      <c r="AL365" s="5">
        <f t="shared" ref="AL365" si="651">AL366</f>
        <v>2088579.8288524123</v>
      </c>
    </row>
    <row r="366" spans="1:41" s="11" customFormat="1" x14ac:dyDescent="0.25">
      <c r="A366" s="8" t="s">
        <v>732</v>
      </c>
      <c r="B366" s="8" t="s">
        <v>733</v>
      </c>
      <c r="C366" s="8" t="s">
        <v>499</v>
      </c>
      <c r="D366" s="8"/>
      <c r="E366" s="8" t="s">
        <v>1440</v>
      </c>
      <c r="G366" s="9"/>
      <c r="H366" s="9"/>
      <c r="I366" s="9">
        <f>ADJLTFUND1516BL</f>
        <v>5336548.4388619997</v>
      </c>
      <c r="J366" s="9">
        <f>I366*SBRR_INC</f>
        <v>5381019.6758525157</v>
      </c>
      <c r="K366" s="9"/>
      <c r="L366" s="9"/>
      <c r="M366" s="9"/>
      <c r="N366" s="9"/>
      <c r="O366" s="9"/>
      <c r="P366" s="9"/>
      <c r="Q366" s="10">
        <f t="shared" si="594"/>
        <v>5336548.4388619997</v>
      </c>
      <c r="R366" s="10">
        <f t="shared" si="595"/>
        <v>5381019.6758525157</v>
      </c>
      <c r="S366" s="9"/>
      <c r="T366" s="37">
        <f>VLOOKUP(A366,[1]Sheet1!$A$6:$C$740,3,FALSE)</f>
        <v>11128763.026229</v>
      </c>
      <c r="U366" s="37"/>
      <c r="V366" s="9"/>
      <c r="W366" s="9"/>
      <c r="X366" s="10">
        <f t="shared" si="577"/>
        <v>16452537.176516218</v>
      </c>
      <c r="Z366" s="9"/>
      <c r="AA366" s="9">
        <f>ADJLTFUND1516RSG</f>
        <v>4032861.5818449999</v>
      </c>
      <c r="AB366" s="9"/>
      <c r="AC366" s="9"/>
      <c r="AD366" s="9"/>
      <c r="AE366" s="10">
        <f t="shared" si="588"/>
        <v>4032861.5818449999</v>
      </c>
      <c r="AF366" s="10">
        <f t="shared" si="589"/>
        <v>9369410.020707</v>
      </c>
      <c r="AG366" s="10">
        <f>AA366+I366+X366</f>
        <v>25821947.197223216</v>
      </c>
      <c r="AH366" s="10">
        <f>AG366*LT_SF1617</f>
        <v>23922136.681221146</v>
      </c>
      <c r="AI366" s="10">
        <f t="shared" si="591"/>
        <v>7469599.504704928</v>
      </c>
      <c r="AJ366" s="10">
        <f>AH366-X366-R366</f>
        <v>2088579.8288524123</v>
      </c>
      <c r="AK366" s="9"/>
      <c r="AL366" s="9">
        <f>AJ366</f>
        <v>2088579.8288524123</v>
      </c>
      <c r="AM366" s="9"/>
      <c r="AN366" s="9"/>
      <c r="AO366" s="9"/>
    </row>
    <row r="367" spans="1:41" s="15" customFormat="1" x14ac:dyDescent="0.25">
      <c r="A367" s="12" t="s">
        <v>734</v>
      </c>
      <c r="B367" s="12" t="s">
        <v>735</v>
      </c>
      <c r="C367" s="12" t="s">
        <v>499</v>
      </c>
      <c r="D367" s="12"/>
      <c r="E367" s="12" t="s">
        <v>1441</v>
      </c>
      <c r="G367" s="13">
        <f>ADJUTFUND1516BL</f>
        <v>24288944.996631</v>
      </c>
      <c r="H367" s="13">
        <f>G367*SBRR_INC</f>
        <v>24491352.871602923</v>
      </c>
      <c r="I367" s="13"/>
      <c r="J367" s="13"/>
      <c r="K367" s="13"/>
      <c r="L367" s="13"/>
      <c r="M367" s="13"/>
      <c r="N367" s="13"/>
      <c r="O367" s="13"/>
      <c r="P367" s="13"/>
      <c r="Q367" s="14">
        <f t="shared" si="594"/>
        <v>24288944.996631</v>
      </c>
      <c r="R367" s="14">
        <f t="shared" si="595"/>
        <v>24491352.871602923</v>
      </c>
      <c r="S367" s="13"/>
      <c r="T367" s="38">
        <f>VLOOKUP(A367,[1]Sheet1!$A$6:$C$740,3,FALSE)</f>
        <v>45665276.999601997</v>
      </c>
      <c r="U367" s="38"/>
      <c r="V367" s="13"/>
      <c r="W367" s="13"/>
      <c r="X367" s="14">
        <f t="shared" si="578"/>
        <v>67510617.82348378</v>
      </c>
      <c r="Z367" s="13">
        <f>ADJUTFUND1516RSG</f>
        <v>22894442.686921</v>
      </c>
      <c r="AA367" s="13"/>
      <c r="AB367" s="13"/>
      <c r="AC367" s="13"/>
      <c r="AD367" s="13"/>
      <c r="AE367" s="14">
        <f t="shared" si="588"/>
        <v>22894442.686920997</v>
      </c>
      <c r="AF367" s="14">
        <f t="shared" si="589"/>
        <v>47183387.683551997</v>
      </c>
      <c r="AG367" s="14">
        <f>Z367+G367+X367</f>
        <v>114694005.50703578</v>
      </c>
      <c r="AH367" s="14">
        <f>AG367*UT_SF1617</f>
        <v>107388361.36139409</v>
      </c>
      <c r="AI367" s="14">
        <f t="shared" si="591"/>
        <v>39877743.537910312</v>
      </c>
      <c r="AJ367" s="14">
        <f>AH367-X367-R367</f>
        <v>15386390.66630739</v>
      </c>
      <c r="AK367" s="13">
        <f>AJ367</f>
        <v>15386390.66630739</v>
      </c>
      <c r="AL367" s="13"/>
      <c r="AM367" s="13"/>
      <c r="AN367" s="13"/>
      <c r="AO367" s="13"/>
    </row>
    <row r="368" spans="1:41" x14ac:dyDescent="0.25">
      <c r="A368" s="1" t="s">
        <v>736</v>
      </c>
      <c r="B368" s="1" t="s">
        <v>737</v>
      </c>
      <c r="C368" s="1"/>
      <c r="D368" s="1" t="s">
        <v>499</v>
      </c>
      <c r="E368" s="1"/>
      <c r="G368" s="5">
        <f>ADJUTFUND1516BL</f>
        <v>36009176.950044997</v>
      </c>
      <c r="H368" s="5">
        <f>G368*SBRR_INC</f>
        <v>36309253.424628705</v>
      </c>
      <c r="I368" s="5">
        <f>ADJLTFUND1516BL</f>
        <v>7750976.8955020001</v>
      </c>
      <c r="J368" s="5">
        <f>I368*SBRR_INC</f>
        <v>7815568.3696311833</v>
      </c>
      <c r="Q368" s="6">
        <f t="shared" si="594"/>
        <v>43760153.845546998</v>
      </c>
      <c r="R368" s="6">
        <f t="shared" si="595"/>
        <v>44124821.794259891</v>
      </c>
      <c r="T368" s="4">
        <f>VLOOKUP(A368,[1]Sheet1!$A$6:$C$740,3,FALSE)</f>
        <v>81041158.018666998</v>
      </c>
      <c r="U368" s="4"/>
      <c r="V368" s="5">
        <f>VLOOKUP(A368,[9]CTR1516_statsrel!$A$1:$D$387,4,FALSE)</f>
        <v>95249451</v>
      </c>
      <c r="W368" s="5">
        <f t="shared" ref="W368" si="652">V368</f>
        <v>95249451</v>
      </c>
      <c r="X368" s="6">
        <f t="shared" si="571"/>
        <v>95249451</v>
      </c>
      <c r="Z368" s="5">
        <f>ADJUTFUND1516RSG</f>
        <v>34322920.957408004</v>
      </c>
      <c r="AA368" s="5">
        <f>ADJLTFUND1516RSG</f>
        <v>5805503.958323</v>
      </c>
      <c r="AE368" s="6">
        <f t="shared" si="588"/>
        <v>40128424.915731996</v>
      </c>
      <c r="AF368" s="6">
        <f t="shared" si="589"/>
        <v>83888578.761278987</v>
      </c>
      <c r="AG368" s="6">
        <f t="shared" ref="AG368" si="653">SUM(AG369:AG370)</f>
        <v>179138029.761278</v>
      </c>
      <c r="AH368" s="6">
        <f t="shared" si="573"/>
        <v>167405643.87564903</v>
      </c>
      <c r="AI368" s="6">
        <f t="shared" si="591"/>
        <v>72156192.875649035</v>
      </c>
      <c r="AJ368" s="6">
        <f t="shared" si="574"/>
        <v>28031371.081389159</v>
      </c>
      <c r="AK368" s="5">
        <f t="shared" ref="AK368" si="654">AK370</f>
        <v>24688082.561352938</v>
      </c>
      <c r="AL368" s="5">
        <f t="shared" ref="AL368" si="655">AL369</f>
        <v>3343288.5200362196</v>
      </c>
    </row>
    <row r="369" spans="1:41" s="11" customFormat="1" x14ac:dyDescent="0.25">
      <c r="A369" s="8" t="s">
        <v>738</v>
      </c>
      <c r="B369" s="8" t="s">
        <v>739</v>
      </c>
      <c r="C369" s="8" t="s">
        <v>499</v>
      </c>
      <c r="D369" s="8"/>
      <c r="E369" s="8" t="s">
        <v>1440</v>
      </c>
      <c r="G369" s="9"/>
      <c r="H369" s="9"/>
      <c r="I369" s="9">
        <f>ADJLTFUND1516BL</f>
        <v>7750976.8955020001</v>
      </c>
      <c r="J369" s="9">
        <f>I369*SBRR_INC</f>
        <v>7815568.3696311833</v>
      </c>
      <c r="K369" s="9"/>
      <c r="L369" s="9"/>
      <c r="M369" s="9"/>
      <c r="N369" s="9"/>
      <c r="O369" s="9"/>
      <c r="P369" s="9"/>
      <c r="Q369" s="10">
        <f t="shared" si="594"/>
        <v>7750976.8955020001</v>
      </c>
      <c r="R369" s="10">
        <f t="shared" si="595"/>
        <v>7815568.3696311833</v>
      </c>
      <c r="S369" s="9"/>
      <c r="T369" s="37">
        <f>VLOOKUP(A369,[1]Sheet1!$A$6:$C$740,3,FALSE)</f>
        <v>16192732.751905</v>
      </c>
      <c r="U369" s="37"/>
      <c r="V369" s="9"/>
      <c r="W369" s="9"/>
      <c r="X369" s="10">
        <f t="shared" si="577"/>
        <v>19031674.059413198</v>
      </c>
      <c r="Z369" s="9"/>
      <c r="AA369" s="9">
        <f>ADJLTFUND1516RSG</f>
        <v>5805503.958323</v>
      </c>
      <c r="AB369" s="9"/>
      <c r="AC369" s="9"/>
      <c r="AD369" s="9"/>
      <c r="AE369" s="10">
        <f t="shared" si="588"/>
        <v>5805503.958323</v>
      </c>
      <c r="AF369" s="10">
        <f t="shared" si="589"/>
        <v>13556480.853824999</v>
      </c>
      <c r="AG369" s="10">
        <f>AA369+I369+X369</f>
        <v>32588154.913238198</v>
      </c>
      <c r="AH369" s="10">
        <f>AG369*LT_SF1617</f>
        <v>30190530.949080601</v>
      </c>
      <c r="AI369" s="10">
        <f t="shared" si="591"/>
        <v>11158856.889667403</v>
      </c>
      <c r="AJ369" s="10">
        <f>AH369-X369-R369</f>
        <v>3343288.5200362196</v>
      </c>
      <c r="AK369" s="9"/>
      <c r="AL369" s="9">
        <f>AJ369</f>
        <v>3343288.5200362196</v>
      </c>
      <c r="AM369" s="9"/>
      <c r="AN369" s="9"/>
      <c r="AO369" s="9"/>
    </row>
    <row r="370" spans="1:41" s="15" customFormat="1" x14ac:dyDescent="0.25">
      <c r="A370" s="12" t="s">
        <v>740</v>
      </c>
      <c r="B370" s="12" t="s">
        <v>741</v>
      </c>
      <c r="C370" s="12" t="s">
        <v>499</v>
      </c>
      <c r="D370" s="12"/>
      <c r="E370" s="12" t="s">
        <v>1441</v>
      </c>
      <c r="G370" s="13">
        <f>ADJUTFUND1516BL</f>
        <v>36009176.950044997</v>
      </c>
      <c r="H370" s="13">
        <f>G370*SBRR_INC</f>
        <v>36309253.424628705</v>
      </c>
      <c r="I370" s="13"/>
      <c r="J370" s="13"/>
      <c r="K370" s="13"/>
      <c r="L370" s="13"/>
      <c r="M370" s="13"/>
      <c r="N370" s="13"/>
      <c r="O370" s="13"/>
      <c r="P370" s="13"/>
      <c r="Q370" s="14">
        <f t="shared" si="594"/>
        <v>36009176.950044997</v>
      </c>
      <c r="R370" s="14">
        <f t="shared" si="595"/>
        <v>36309253.424628705</v>
      </c>
      <c r="S370" s="13"/>
      <c r="T370" s="38">
        <f>VLOOKUP(A370,[1]Sheet1!$A$6:$C$740,3,FALSE)</f>
        <v>64848425.266762003</v>
      </c>
      <c r="U370" s="38"/>
      <c r="V370" s="13"/>
      <c r="W370" s="13"/>
      <c r="X370" s="14">
        <f t="shared" si="578"/>
        <v>76217776.940586805</v>
      </c>
      <c r="Z370" s="13">
        <f>ADJUTFUND1516RSG</f>
        <v>34322920.957408004</v>
      </c>
      <c r="AA370" s="13"/>
      <c r="AB370" s="13"/>
      <c r="AC370" s="13"/>
      <c r="AD370" s="13"/>
      <c r="AE370" s="14">
        <f t="shared" si="588"/>
        <v>34322920.957407996</v>
      </c>
      <c r="AF370" s="14">
        <f t="shared" si="589"/>
        <v>70332097.907453001</v>
      </c>
      <c r="AG370" s="14">
        <f>Z370+G370+X370</f>
        <v>146549874.84803981</v>
      </c>
      <c r="AH370" s="14">
        <f>AG370*UT_SF1617</f>
        <v>137215112.92656845</v>
      </c>
      <c r="AI370" s="14">
        <f t="shared" si="591"/>
        <v>60997335.985981643</v>
      </c>
      <c r="AJ370" s="14">
        <f>AH370-X370-R370</f>
        <v>24688082.561352938</v>
      </c>
      <c r="AK370" s="13">
        <f>AJ370</f>
        <v>24688082.561352938</v>
      </c>
      <c r="AL370" s="13"/>
      <c r="AM370" s="13"/>
      <c r="AN370" s="13"/>
      <c r="AO370" s="13"/>
    </row>
    <row r="371" spans="1:41" x14ac:dyDescent="0.25">
      <c r="A371" s="1" t="s">
        <v>742</v>
      </c>
      <c r="B371" s="1" t="s">
        <v>743</v>
      </c>
      <c r="C371" s="1"/>
      <c r="D371" s="1" t="s">
        <v>499</v>
      </c>
      <c r="E371" s="1"/>
      <c r="G371" s="5">
        <f>ADJUTFUND1516BL</f>
        <v>33692338.558808997</v>
      </c>
      <c r="H371" s="5">
        <f>G371*SBRR_INC</f>
        <v>33973108.046799071</v>
      </c>
      <c r="I371" s="5">
        <f>ADJLTFUND1516BL</f>
        <v>6756810.2188519994</v>
      </c>
      <c r="J371" s="5">
        <f>I371*SBRR_INC</f>
        <v>6813116.9706757655</v>
      </c>
      <c r="Q371" s="6">
        <f t="shared" si="594"/>
        <v>40449148.777660996</v>
      </c>
      <c r="R371" s="6">
        <f t="shared" si="595"/>
        <v>40786225.017474838</v>
      </c>
      <c r="T371" s="4">
        <f>VLOOKUP(A371,[1]Sheet1!$A$6:$C$740,3,FALSE)</f>
        <v>77119259.779532999</v>
      </c>
      <c r="U371" s="4"/>
      <c r="V371" s="5">
        <f>VLOOKUP(A371,[9]CTR1516_statsrel!$A$1:$D$387,4,FALSE)</f>
        <v>41873076</v>
      </c>
      <c r="W371" s="5">
        <f t="shared" ref="W371" si="656">V371</f>
        <v>41873076</v>
      </c>
      <c r="X371" s="6">
        <f t="shared" si="571"/>
        <v>41873076</v>
      </c>
      <c r="Z371" s="5">
        <f>ADJUTFUND1516RSG</f>
        <v>31712209.578466509</v>
      </c>
      <c r="AA371" s="5">
        <f>ADJLTFUND1516RSG</f>
        <v>5272714.9049194893</v>
      </c>
      <c r="AE371" s="6">
        <f t="shared" si="588"/>
        <v>36984924.483385995</v>
      </c>
      <c r="AF371" s="6">
        <f t="shared" si="589"/>
        <v>77434073.261047006</v>
      </c>
      <c r="AG371" s="6">
        <f t="shared" ref="AG371" si="657">SUM(AG372:AG373)</f>
        <v>119307149.26104699</v>
      </c>
      <c r="AH371" s="6">
        <f t="shared" si="573"/>
        <v>111512891.80087911</v>
      </c>
      <c r="AI371" s="6">
        <f t="shared" si="591"/>
        <v>69639815.800879106</v>
      </c>
      <c r="AJ371" s="6">
        <f t="shared" si="574"/>
        <v>28853590.783404272</v>
      </c>
      <c r="AK371" s="5">
        <f t="shared" ref="AK371" si="658">AK373</f>
        <v>25088074.650540434</v>
      </c>
      <c r="AL371" s="5">
        <f t="shared" ref="AL371" si="659">AL372</f>
        <v>3765516.1328638373</v>
      </c>
    </row>
    <row r="372" spans="1:41" s="11" customFormat="1" x14ac:dyDescent="0.25">
      <c r="A372" s="8" t="s">
        <v>744</v>
      </c>
      <c r="B372" s="8" t="s">
        <v>745</v>
      </c>
      <c r="C372" s="8" t="s">
        <v>499</v>
      </c>
      <c r="D372" s="8"/>
      <c r="E372" s="8" t="s">
        <v>1440</v>
      </c>
      <c r="G372" s="9"/>
      <c r="H372" s="9"/>
      <c r="I372" s="9">
        <f>ADJLTFUND1516BL</f>
        <v>6756810.2188519994</v>
      </c>
      <c r="J372" s="9">
        <f>I372*SBRR_INC</f>
        <v>6813116.9706757655</v>
      </c>
      <c r="K372" s="9"/>
      <c r="L372" s="9"/>
      <c r="M372" s="9"/>
      <c r="N372" s="9"/>
      <c r="O372" s="9"/>
      <c r="P372" s="9"/>
      <c r="Q372" s="10">
        <f t="shared" si="594"/>
        <v>6756810.2188519994</v>
      </c>
      <c r="R372" s="10">
        <f t="shared" si="595"/>
        <v>6813116.9706757655</v>
      </c>
      <c r="S372" s="9"/>
      <c r="T372" s="37">
        <f>VLOOKUP(A372,[1]Sheet1!$A$6:$C$740,3,FALSE)</f>
        <v>14164419.933599999</v>
      </c>
      <c r="U372" s="37"/>
      <c r="V372" s="9"/>
      <c r="W372" s="9"/>
      <c r="X372" s="10">
        <f t="shared" si="577"/>
        <v>7690787.4125233125</v>
      </c>
      <c r="Z372" s="9"/>
      <c r="AA372" s="9">
        <f>ADJLTFUND1516RSG</f>
        <v>5272714.9049194893</v>
      </c>
      <c r="AB372" s="9"/>
      <c r="AC372" s="9"/>
      <c r="AD372" s="9"/>
      <c r="AE372" s="10">
        <f t="shared" si="588"/>
        <v>5272714.9049194893</v>
      </c>
      <c r="AF372" s="10">
        <f t="shared" si="589"/>
        <v>12029525.123771489</v>
      </c>
      <c r="AG372" s="10">
        <f>AA372+I372+X372</f>
        <v>19720312.536294803</v>
      </c>
      <c r="AH372" s="10">
        <f>AG372*LT_SF1617</f>
        <v>18269420.516062915</v>
      </c>
      <c r="AI372" s="10">
        <f t="shared" si="591"/>
        <v>10578633.103539603</v>
      </c>
      <c r="AJ372" s="10">
        <f>AH372-X372-R372</f>
        <v>3765516.1328638373</v>
      </c>
      <c r="AK372" s="9"/>
      <c r="AL372" s="9">
        <f>AJ372</f>
        <v>3765516.1328638373</v>
      </c>
      <c r="AM372" s="9"/>
      <c r="AN372" s="9"/>
      <c r="AO372" s="9"/>
    </row>
    <row r="373" spans="1:41" s="15" customFormat="1" x14ac:dyDescent="0.25">
      <c r="A373" s="12" t="s">
        <v>746</v>
      </c>
      <c r="B373" s="12" t="s">
        <v>747</v>
      </c>
      <c r="C373" s="12" t="s">
        <v>499</v>
      </c>
      <c r="D373" s="12"/>
      <c r="E373" s="12" t="s">
        <v>1441</v>
      </c>
      <c r="G373" s="13">
        <f>ADJUTFUND1516BL</f>
        <v>33692338.558808997</v>
      </c>
      <c r="H373" s="13">
        <f>G373*SBRR_INC</f>
        <v>33973108.046799071</v>
      </c>
      <c r="I373" s="13"/>
      <c r="J373" s="13"/>
      <c r="K373" s="13"/>
      <c r="L373" s="13"/>
      <c r="M373" s="13"/>
      <c r="N373" s="13"/>
      <c r="O373" s="13"/>
      <c r="P373" s="13"/>
      <c r="Q373" s="14">
        <f t="shared" si="594"/>
        <v>33692338.558808997</v>
      </c>
      <c r="R373" s="14">
        <f t="shared" si="595"/>
        <v>33973108.046799071</v>
      </c>
      <c r="S373" s="13"/>
      <c r="T373" s="38">
        <f>VLOOKUP(A373,[1]Sheet1!$A$6:$C$740,3,FALSE)</f>
        <v>62954839.845932998</v>
      </c>
      <c r="U373" s="38"/>
      <c r="V373" s="13"/>
      <c r="W373" s="13"/>
      <c r="X373" s="14">
        <f t="shared" si="578"/>
        <v>34182288.587476686</v>
      </c>
      <c r="Z373" s="13">
        <f>ADJUTFUND1516RSG</f>
        <v>31712209.578466509</v>
      </c>
      <c r="AA373" s="13"/>
      <c r="AB373" s="13"/>
      <c r="AC373" s="13"/>
      <c r="AD373" s="13"/>
      <c r="AE373" s="14">
        <f t="shared" si="588"/>
        <v>31712209.578466509</v>
      </c>
      <c r="AF373" s="14">
        <f t="shared" si="589"/>
        <v>65404548.137275502</v>
      </c>
      <c r="AG373" s="14">
        <f>Z373+G373+X373</f>
        <v>99586836.724752188</v>
      </c>
      <c r="AH373" s="14">
        <f>AG373*UT_SF1617</f>
        <v>93243471.284816191</v>
      </c>
      <c r="AI373" s="14">
        <f t="shared" si="591"/>
        <v>59061182.697339505</v>
      </c>
      <c r="AJ373" s="14">
        <f>AH373-X373-R373</f>
        <v>25088074.650540434</v>
      </c>
      <c r="AK373" s="13">
        <f>AJ373</f>
        <v>25088074.650540434</v>
      </c>
      <c r="AL373" s="13"/>
      <c r="AM373" s="13"/>
      <c r="AN373" s="13"/>
      <c r="AO373" s="13"/>
    </row>
    <row r="374" spans="1:41" x14ac:dyDescent="0.25">
      <c r="A374" s="1" t="s">
        <v>748</v>
      </c>
      <c r="B374" s="1" t="s">
        <v>749</v>
      </c>
      <c r="C374" s="1"/>
      <c r="D374" s="1" t="s">
        <v>499</v>
      </c>
      <c r="E374" s="1"/>
      <c r="G374" s="5">
        <f>ADJUTFUND1516BL</f>
        <v>37387971.585706003</v>
      </c>
      <c r="H374" s="5">
        <f>G374*SBRR_INC</f>
        <v>37699538.015586883</v>
      </c>
      <c r="I374" s="5">
        <f>ADJLTFUND1516BL</f>
        <v>6456123.5737659996</v>
      </c>
      <c r="J374" s="5">
        <f>I374*SBRR_INC</f>
        <v>6509924.6035473831</v>
      </c>
      <c r="Q374" s="6">
        <f t="shared" si="594"/>
        <v>43844095.159472004</v>
      </c>
      <c r="R374" s="6">
        <f t="shared" si="595"/>
        <v>44209462.619134262</v>
      </c>
      <c r="T374" s="4">
        <f>VLOOKUP(A374,[1]Sheet1!$A$6:$C$740,3,FALSE)</f>
        <v>85391991.008476004</v>
      </c>
      <c r="U374" s="4"/>
      <c r="V374" s="5">
        <f>VLOOKUP(A374,[9]CTR1516_statsrel!$A$1:$D$387,4,FALSE)</f>
        <v>45535000</v>
      </c>
      <c r="W374" s="5">
        <f t="shared" ref="W374" si="660">V374</f>
        <v>45535000</v>
      </c>
      <c r="X374" s="6">
        <f t="shared" si="571"/>
        <v>45535000.000000007</v>
      </c>
      <c r="Z374" s="5">
        <f>ADJUTFUND1516RSG</f>
        <v>35287320.944411814</v>
      </c>
      <c r="AA374" s="5">
        <f>ADJLTFUND1516RSG</f>
        <v>5166669.4688941892</v>
      </c>
      <c r="AE374" s="6">
        <f t="shared" si="588"/>
        <v>40453990.41330599</v>
      </c>
      <c r="AF374" s="6">
        <f t="shared" si="589"/>
        <v>84298085.572777987</v>
      </c>
      <c r="AG374" s="6">
        <f t="shared" ref="AG374" si="661">SUM(AG375:AG376)</f>
        <v>129833085.572778</v>
      </c>
      <c r="AH374" s="6">
        <f t="shared" si="573"/>
        <v>121380174.24109657</v>
      </c>
      <c r="AI374" s="6">
        <f t="shared" si="591"/>
        <v>75845174.241096556</v>
      </c>
      <c r="AJ374" s="6">
        <f t="shared" si="574"/>
        <v>31635711.621962301</v>
      </c>
      <c r="AK374" s="5">
        <f t="shared" ref="AK374" si="662">AK376</f>
        <v>27885723.53625536</v>
      </c>
      <c r="AL374" s="5">
        <f t="shared" ref="AL374" si="663">AL375</f>
        <v>3749988.0857069418</v>
      </c>
    </row>
    <row r="375" spans="1:41" s="11" customFormat="1" x14ac:dyDescent="0.25">
      <c r="A375" s="8" t="s">
        <v>750</v>
      </c>
      <c r="B375" s="8" t="s">
        <v>751</v>
      </c>
      <c r="C375" s="8" t="s">
        <v>499</v>
      </c>
      <c r="D375" s="8"/>
      <c r="E375" s="8" t="s">
        <v>1440</v>
      </c>
      <c r="G375" s="9"/>
      <c r="H375" s="9"/>
      <c r="I375" s="9">
        <f>ADJLTFUND1516BL</f>
        <v>6456123.5737659996</v>
      </c>
      <c r="J375" s="9">
        <f>I375*SBRR_INC</f>
        <v>6509924.6035473831</v>
      </c>
      <c r="K375" s="9"/>
      <c r="L375" s="9"/>
      <c r="M375" s="9"/>
      <c r="N375" s="9"/>
      <c r="O375" s="9"/>
      <c r="P375" s="9"/>
      <c r="Q375" s="10">
        <f t="shared" si="594"/>
        <v>6456123.5737659996</v>
      </c>
      <c r="R375" s="10">
        <f t="shared" si="595"/>
        <v>6509924.6035473831</v>
      </c>
      <c r="S375" s="9"/>
      <c r="T375" s="37">
        <f>VLOOKUP(A375,[1]Sheet1!$A$6:$C$740,3,FALSE)</f>
        <v>12941997.341729</v>
      </c>
      <c r="U375" s="37"/>
      <c r="V375" s="9"/>
      <c r="W375" s="9"/>
      <c r="X375" s="10">
        <f t="shared" si="577"/>
        <v>6901277.7661681967</v>
      </c>
      <c r="Z375" s="9"/>
      <c r="AA375" s="9">
        <f>ADJLTFUND1516RSG</f>
        <v>5166669.4688941892</v>
      </c>
      <c r="AB375" s="9"/>
      <c r="AC375" s="9"/>
      <c r="AD375" s="9"/>
      <c r="AE375" s="10">
        <f t="shared" si="588"/>
        <v>5166669.4688941892</v>
      </c>
      <c r="AF375" s="10">
        <f t="shared" si="589"/>
        <v>11622793.042660188</v>
      </c>
      <c r="AG375" s="10">
        <f>AA375+I375+X375</f>
        <v>18524070.808828384</v>
      </c>
      <c r="AH375" s="10">
        <f>AG375*LT_SF1617</f>
        <v>17161190.455422521</v>
      </c>
      <c r="AI375" s="10">
        <f t="shared" si="591"/>
        <v>10259912.689254325</v>
      </c>
      <c r="AJ375" s="10">
        <f>AH375-X375-R375</f>
        <v>3749988.0857069418</v>
      </c>
      <c r="AK375" s="9"/>
      <c r="AL375" s="9">
        <f>AJ375</f>
        <v>3749988.0857069418</v>
      </c>
      <c r="AM375" s="9"/>
      <c r="AN375" s="9"/>
      <c r="AO375" s="9"/>
    </row>
    <row r="376" spans="1:41" s="15" customFormat="1" x14ac:dyDescent="0.25">
      <c r="A376" s="12" t="s">
        <v>752</v>
      </c>
      <c r="B376" s="12" t="s">
        <v>753</v>
      </c>
      <c r="C376" s="12" t="s">
        <v>499</v>
      </c>
      <c r="D376" s="12"/>
      <c r="E376" s="12" t="s">
        <v>1441</v>
      </c>
      <c r="G376" s="13">
        <f>ADJUTFUND1516BL</f>
        <v>37387971.585706003</v>
      </c>
      <c r="H376" s="13">
        <f>G376*SBRR_INC</f>
        <v>37699538.015586883</v>
      </c>
      <c r="I376" s="13"/>
      <c r="J376" s="13"/>
      <c r="K376" s="13"/>
      <c r="L376" s="13"/>
      <c r="M376" s="13"/>
      <c r="N376" s="13"/>
      <c r="O376" s="13"/>
      <c r="P376" s="13"/>
      <c r="Q376" s="14">
        <f t="shared" si="594"/>
        <v>37387971.585706003</v>
      </c>
      <c r="R376" s="14">
        <f t="shared" si="595"/>
        <v>37699538.015586883</v>
      </c>
      <c r="S376" s="13"/>
      <c r="T376" s="38">
        <f>VLOOKUP(A376,[1]Sheet1!$A$6:$C$740,3,FALSE)</f>
        <v>72449993.666747004</v>
      </c>
      <c r="U376" s="38"/>
      <c r="V376" s="13"/>
      <c r="W376" s="13"/>
      <c r="X376" s="14">
        <f t="shared" si="578"/>
        <v>38633722.233831808</v>
      </c>
      <c r="Z376" s="13">
        <f>ADJUTFUND1516RSG</f>
        <v>35287320.944411814</v>
      </c>
      <c r="AA376" s="13"/>
      <c r="AB376" s="13"/>
      <c r="AC376" s="13"/>
      <c r="AD376" s="13"/>
      <c r="AE376" s="14">
        <f t="shared" si="588"/>
        <v>35287320.944411814</v>
      </c>
      <c r="AF376" s="14">
        <f t="shared" si="589"/>
        <v>72675292.53011781</v>
      </c>
      <c r="AG376" s="14">
        <f>Z376+G376+X376</f>
        <v>111309014.76394962</v>
      </c>
      <c r="AH376" s="14">
        <f>AG376*UT_SF1617</f>
        <v>104218983.78567405</v>
      </c>
      <c r="AI376" s="14">
        <f t="shared" si="591"/>
        <v>65585261.551842242</v>
      </c>
      <c r="AJ376" s="14">
        <f>AH376-X376-R376</f>
        <v>27885723.53625536</v>
      </c>
      <c r="AK376" s="13">
        <f>AJ376</f>
        <v>27885723.53625536</v>
      </c>
      <c r="AL376" s="13"/>
      <c r="AM376" s="13"/>
      <c r="AN376" s="13"/>
      <c r="AO376" s="13"/>
    </row>
    <row r="377" spans="1:41" x14ac:dyDescent="0.25">
      <c r="A377" s="1" t="s">
        <v>754</v>
      </c>
      <c r="B377" s="1" t="s">
        <v>755</v>
      </c>
      <c r="C377" s="1"/>
      <c r="D377" s="1" t="s">
        <v>499</v>
      </c>
      <c r="E377" s="1"/>
      <c r="G377" s="5">
        <f>ADJUTFUND1516BL</f>
        <v>73097793.232958987</v>
      </c>
      <c r="H377" s="5">
        <f>G377*SBRR_INC</f>
        <v>73706941.509900317</v>
      </c>
      <c r="I377" s="5">
        <f>ADJLTFUND1516BL</f>
        <v>14558835.531109</v>
      </c>
      <c r="J377" s="5">
        <f>I377*SBRR_INC</f>
        <v>14680159.160534907</v>
      </c>
      <c r="Q377" s="6">
        <f t="shared" si="594"/>
        <v>87656628.764067993</v>
      </c>
      <c r="R377" s="6">
        <f t="shared" si="595"/>
        <v>88387100.67043522</v>
      </c>
      <c r="T377" s="4">
        <f>VLOOKUP(A377,[1]Sheet1!$A$6:$C$740,3,FALSE)</f>
        <v>171149578.99504</v>
      </c>
      <c r="U377" s="4"/>
      <c r="V377" s="5">
        <f>VLOOKUP(A377,[9]CTR1516_statsrel!$A$1:$D$387,4,FALSE)</f>
        <v>89108406</v>
      </c>
      <c r="W377" s="5">
        <f t="shared" ref="W377" si="664">V377</f>
        <v>89108406</v>
      </c>
      <c r="X377" s="6">
        <f t="shared" si="571"/>
        <v>89108405.999999478</v>
      </c>
      <c r="Z377" s="5">
        <f>ADJUTFUND1516RSG</f>
        <v>64749140.690984003</v>
      </c>
      <c r="AA377" s="5">
        <f>ADJLTFUND1516RSG</f>
        <v>10838533.176531002</v>
      </c>
      <c r="AE377" s="6">
        <f t="shared" si="588"/>
        <v>75587673.867515013</v>
      </c>
      <c r="AF377" s="6">
        <f t="shared" si="589"/>
        <v>163244302.63158303</v>
      </c>
      <c r="AG377" s="6">
        <f t="shared" ref="AG377" si="665">SUM(AG378:AG379)</f>
        <v>252352708.63158247</v>
      </c>
      <c r="AH377" s="6">
        <f t="shared" si="573"/>
        <v>235874460.0344792</v>
      </c>
      <c r="AI377" s="6">
        <f t="shared" si="591"/>
        <v>146766054.03447974</v>
      </c>
      <c r="AJ377" s="6">
        <f t="shared" si="574"/>
        <v>58378953.364044502</v>
      </c>
      <c r="AK377" s="5">
        <f t="shared" ref="AK377" si="666">AK379</f>
        <v>50672588.737028822</v>
      </c>
      <c r="AL377" s="5">
        <f t="shared" ref="AL377" si="667">AL378</f>
        <v>7706364.6270156763</v>
      </c>
    </row>
    <row r="378" spans="1:41" s="11" customFormat="1" x14ac:dyDescent="0.25">
      <c r="A378" s="8" t="s">
        <v>756</v>
      </c>
      <c r="B378" s="8" t="s">
        <v>757</v>
      </c>
      <c r="C378" s="8" t="s">
        <v>499</v>
      </c>
      <c r="D378" s="8"/>
      <c r="E378" s="8" t="s">
        <v>1440</v>
      </c>
      <c r="G378" s="9"/>
      <c r="H378" s="9"/>
      <c r="I378" s="9">
        <f>ADJLTFUND1516BL</f>
        <v>14558835.531109</v>
      </c>
      <c r="J378" s="9">
        <f>I378*SBRR_INC</f>
        <v>14680159.160534907</v>
      </c>
      <c r="K378" s="9"/>
      <c r="L378" s="9"/>
      <c r="M378" s="9"/>
      <c r="N378" s="9"/>
      <c r="O378" s="9"/>
      <c r="P378" s="9"/>
      <c r="Q378" s="10">
        <f t="shared" si="594"/>
        <v>14558835.531109</v>
      </c>
      <c r="R378" s="10">
        <f t="shared" si="595"/>
        <v>14680159.160534907</v>
      </c>
      <c r="S378" s="9"/>
      <c r="T378" s="37">
        <f>VLOOKUP(A378,[1]Sheet1!$A$6:$C$740,3,FALSE)</f>
        <v>29819848.930477001</v>
      </c>
      <c r="U378" s="37"/>
      <c r="V378" s="9"/>
      <c r="W378" s="9"/>
      <c r="X378" s="10">
        <f t="shared" si="577"/>
        <v>15525595.920002921</v>
      </c>
      <c r="Z378" s="9"/>
      <c r="AA378" s="9">
        <f>ADJLTFUND1516RSG</f>
        <v>10838533.176531002</v>
      </c>
      <c r="AB378" s="9"/>
      <c r="AC378" s="9"/>
      <c r="AD378" s="9"/>
      <c r="AE378" s="10">
        <f t="shared" si="588"/>
        <v>10838533.176531002</v>
      </c>
      <c r="AF378" s="10">
        <f t="shared" si="589"/>
        <v>25397368.70764</v>
      </c>
      <c r="AG378" s="10">
        <f>AA378+I378+X378</f>
        <v>40922964.627642922</v>
      </c>
      <c r="AH378" s="10">
        <f>AG378*LT_SF1617</f>
        <v>37912119.707553506</v>
      </c>
      <c r="AI378" s="10">
        <f t="shared" si="591"/>
        <v>22386523.787550583</v>
      </c>
      <c r="AJ378" s="10">
        <f>AH378-X378-R378</f>
        <v>7706364.6270156763</v>
      </c>
      <c r="AK378" s="9"/>
      <c r="AL378" s="9">
        <f>AJ378</f>
        <v>7706364.6270156763</v>
      </c>
      <c r="AM378" s="9"/>
      <c r="AN378" s="9"/>
      <c r="AO378" s="9"/>
    </row>
    <row r="379" spans="1:41" s="15" customFormat="1" x14ac:dyDescent="0.25">
      <c r="A379" s="12" t="s">
        <v>758</v>
      </c>
      <c r="B379" s="12" t="s">
        <v>759</v>
      </c>
      <c r="C379" s="12" t="s">
        <v>499</v>
      </c>
      <c r="D379" s="12"/>
      <c r="E379" s="12" t="s">
        <v>1441</v>
      </c>
      <c r="G379" s="13">
        <f>ADJUTFUND1516BL</f>
        <v>73097793.232958987</v>
      </c>
      <c r="H379" s="13">
        <f>G379*SBRR_INC</f>
        <v>73706941.509900317</v>
      </c>
      <c r="I379" s="13"/>
      <c r="J379" s="13"/>
      <c r="K379" s="13"/>
      <c r="L379" s="13"/>
      <c r="M379" s="13"/>
      <c r="N379" s="13"/>
      <c r="O379" s="13"/>
      <c r="P379" s="13"/>
      <c r="Q379" s="14">
        <f t="shared" si="594"/>
        <v>73097793.232958987</v>
      </c>
      <c r="R379" s="14">
        <f t="shared" si="595"/>
        <v>73706941.509900317</v>
      </c>
      <c r="S379" s="13"/>
      <c r="T379" s="38">
        <f>VLOOKUP(A379,[1]Sheet1!$A$6:$C$740,3,FALSE)</f>
        <v>141329730.06456199</v>
      </c>
      <c r="U379" s="38"/>
      <c r="V379" s="13"/>
      <c r="W379" s="13"/>
      <c r="X379" s="14">
        <f t="shared" si="578"/>
        <v>73582810.079996556</v>
      </c>
      <c r="Z379" s="13">
        <f>ADJUTFUND1516RSG</f>
        <v>64749140.690984003</v>
      </c>
      <c r="AA379" s="13"/>
      <c r="AB379" s="13"/>
      <c r="AC379" s="13"/>
      <c r="AD379" s="13"/>
      <c r="AE379" s="14">
        <f t="shared" si="588"/>
        <v>64749140.690984003</v>
      </c>
      <c r="AF379" s="14">
        <f t="shared" si="589"/>
        <v>137846933.92394301</v>
      </c>
      <c r="AG379" s="14">
        <f>Z379+G379+X379</f>
        <v>211429744.00393954</v>
      </c>
      <c r="AH379" s="14">
        <f>AG379*UT_SF1617</f>
        <v>197962340.32692569</v>
      </c>
      <c r="AI379" s="14">
        <f t="shared" si="591"/>
        <v>124379530.24692914</v>
      </c>
      <c r="AJ379" s="14">
        <f>AH379-X379-R379</f>
        <v>50672588.737028822</v>
      </c>
      <c r="AK379" s="13">
        <f>AJ379</f>
        <v>50672588.737028822</v>
      </c>
      <c r="AL379" s="13"/>
      <c r="AM379" s="13"/>
      <c r="AN379" s="13"/>
      <c r="AO379" s="13"/>
    </row>
    <row r="380" spans="1:41" x14ac:dyDescent="0.25">
      <c r="A380" s="1" t="s">
        <v>760</v>
      </c>
      <c r="B380" s="1" t="s">
        <v>761</v>
      </c>
      <c r="C380" s="1"/>
      <c r="D380" s="1" t="s">
        <v>499</v>
      </c>
      <c r="E380" s="1"/>
      <c r="G380" s="5">
        <f>ADJUTFUND1516BL</f>
        <v>30600112.745142002</v>
      </c>
      <c r="H380" s="5">
        <f>G380*SBRR_INC</f>
        <v>30855113.68468485</v>
      </c>
      <c r="I380" s="5">
        <f>ADJLTFUND1516BL</f>
        <v>4561489.7883620001</v>
      </c>
      <c r="J380" s="5">
        <f>I380*SBRR_INC</f>
        <v>4599502.2032650169</v>
      </c>
      <c r="Q380" s="6">
        <f t="shared" si="594"/>
        <v>35161602.533504002</v>
      </c>
      <c r="R380" s="6">
        <f t="shared" si="595"/>
        <v>35454615.887949869</v>
      </c>
      <c r="T380" s="4">
        <f>VLOOKUP(A380,[1]Sheet1!$A$6:$C$740,3,FALSE)</f>
        <v>65248392.276515998</v>
      </c>
      <c r="U380" s="4"/>
      <c r="V380" s="5">
        <f>VLOOKUP(A380,[9]CTR1516_statsrel!$A$1:$D$387,4,FALSE)</f>
        <v>51857428</v>
      </c>
      <c r="W380" s="5">
        <f t="shared" ref="W380" si="668">V380</f>
        <v>51857428</v>
      </c>
      <c r="X380" s="6">
        <f t="shared" ref="X380" si="669">X381+X382</f>
        <v>51857428</v>
      </c>
      <c r="Z380" s="5">
        <f>ADJUTFUND1516RSG</f>
        <v>29427604.504598759</v>
      </c>
      <c r="AA380" s="5">
        <f>ADJLTFUND1516RSG</f>
        <v>3561641.4312172411</v>
      </c>
      <c r="AE380" s="6">
        <f t="shared" si="588"/>
        <v>32989245.935816001</v>
      </c>
      <c r="AF380" s="6">
        <f t="shared" si="589"/>
        <v>68150848.469319999</v>
      </c>
      <c r="AG380" s="6">
        <f t="shared" ref="AG380" si="670">SUM(AG381:AG382)</f>
        <v>120008276.46932</v>
      </c>
      <c r="AH380" s="6">
        <f t="shared" ref="AH380" si="671">AH381+AH382</f>
        <v>112211543.28137879</v>
      </c>
      <c r="AI380" s="6">
        <f t="shared" si="591"/>
        <v>60354115.281378791</v>
      </c>
      <c r="AJ380" s="6">
        <f t="shared" ref="AJ380" si="672">SUM(AJ381:AJ382)</f>
        <v>24899499.393428925</v>
      </c>
      <c r="AK380" s="5">
        <f t="shared" ref="AK380" si="673">AK382</f>
        <v>22512525.131440952</v>
      </c>
      <c r="AL380" s="5">
        <f t="shared" ref="AL380" si="674">AL381</f>
        <v>2386974.261987973</v>
      </c>
    </row>
    <row r="381" spans="1:41" s="11" customFormat="1" x14ac:dyDescent="0.25">
      <c r="A381" s="8" t="s">
        <v>762</v>
      </c>
      <c r="B381" s="8" t="s">
        <v>763</v>
      </c>
      <c r="C381" s="8" t="s">
        <v>499</v>
      </c>
      <c r="D381" s="8"/>
      <c r="E381" s="8" t="s">
        <v>1440</v>
      </c>
      <c r="G381" s="9"/>
      <c r="H381" s="9"/>
      <c r="I381" s="9">
        <f>ADJLTFUND1516BL</f>
        <v>4561489.7883620001</v>
      </c>
      <c r="J381" s="9">
        <f>I381*SBRR_INC</f>
        <v>4599502.2032650169</v>
      </c>
      <c r="K381" s="9"/>
      <c r="L381" s="9"/>
      <c r="M381" s="9"/>
      <c r="N381" s="9"/>
      <c r="O381" s="9"/>
      <c r="P381" s="9"/>
      <c r="Q381" s="10">
        <f t="shared" si="594"/>
        <v>4561489.7883620001</v>
      </c>
      <c r="R381" s="10">
        <f t="shared" si="595"/>
        <v>4599502.2032650169</v>
      </c>
      <c r="S381" s="9"/>
      <c r="T381" s="37">
        <f>VLOOKUP(A381,[1]Sheet1!$A$6:$C$740,3,FALSE)</f>
        <v>9217911.4210989997</v>
      </c>
      <c r="U381" s="37"/>
      <c r="V381" s="9"/>
      <c r="W381" s="9"/>
      <c r="X381" s="10">
        <f t="shared" ref="X381" si="675">T381/T380*W380</f>
        <v>7326114.2712027486</v>
      </c>
      <c r="Z381" s="9"/>
      <c r="AA381" s="9">
        <f>ADJLTFUND1516RSG</f>
        <v>3561641.4312172411</v>
      </c>
      <c r="AB381" s="9"/>
      <c r="AC381" s="9"/>
      <c r="AD381" s="9"/>
      <c r="AE381" s="10">
        <f t="shared" si="588"/>
        <v>3561641.4312172411</v>
      </c>
      <c r="AF381" s="10">
        <f t="shared" si="589"/>
        <v>8123131.2195792412</v>
      </c>
      <c r="AG381" s="10">
        <f>AA381+I381+X381</f>
        <v>15449245.490781989</v>
      </c>
      <c r="AH381" s="10">
        <f>AG381*LT_SF1617</f>
        <v>14312590.736455739</v>
      </c>
      <c r="AI381" s="10">
        <f t="shared" si="591"/>
        <v>6986476.4652529899</v>
      </c>
      <c r="AJ381" s="10">
        <f>AH381-X381-R381</f>
        <v>2386974.261987973</v>
      </c>
      <c r="AK381" s="9"/>
      <c r="AL381" s="9">
        <f>AJ381</f>
        <v>2386974.261987973</v>
      </c>
      <c r="AM381" s="9"/>
      <c r="AN381" s="9"/>
      <c r="AO381" s="9"/>
    </row>
    <row r="382" spans="1:41" s="15" customFormat="1" x14ac:dyDescent="0.25">
      <c r="A382" s="12" t="s">
        <v>764</v>
      </c>
      <c r="B382" s="12" t="s">
        <v>765</v>
      </c>
      <c r="C382" s="12" t="s">
        <v>499</v>
      </c>
      <c r="D382" s="12"/>
      <c r="E382" s="12" t="s">
        <v>1441</v>
      </c>
      <c r="G382" s="13">
        <f>ADJUTFUND1516BL</f>
        <v>30600112.745142002</v>
      </c>
      <c r="H382" s="13">
        <f>G382*SBRR_INC</f>
        <v>30855113.68468485</v>
      </c>
      <c r="I382" s="13"/>
      <c r="J382" s="13"/>
      <c r="K382" s="13"/>
      <c r="L382" s="13"/>
      <c r="M382" s="13"/>
      <c r="N382" s="13"/>
      <c r="O382" s="13"/>
      <c r="P382" s="13"/>
      <c r="Q382" s="14">
        <f t="shared" si="594"/>
        <v>30600112.745142002</v>
      </c>
      <c r="R382" s="14">
        <f t="shared" si="595"/>
        <v>30855113.68468485</v>
      </c>
      <c r="S382" s="13"/>
      <c r="T382" s="38">
        <f>VLOOKUP(A382,[1]Sheet1!$A$6:$C$740,3,FALSE)</f>
        <v>56030480.855416998</v>
      </c>
      <c r="U382" s="38"/>
      <c r="V382" s="13"/>
      <c r="W382" s="13"/>
      <c r="X382" s="14">
        <f t="shared" ref="X382" si="676">T382/T380*W380</f>
        <v>44531313.728797249</v>
      </c>
      <c r="Z382" s="13">
        <f>ADJUTFUND1516RSG</f>
        <v>29427604.504598759</v>
      </c>
      <c r="AA382" s="13"/>
      <c r="AB382" s="13"/>
      <c r="AC382" s="13"/>
      <c r="AD382" s="13"/>
      <c r="AE382" s="14">
        <f t="shared" si="588"/>
        <v>29427604.504598759</v>
      </c>
      <c r="AF382" s="14">
        <f t="shared" si="589"/>
        <v>60027717.249740764</v>
      </c>
      <c r="AG382" s="14">
        <f>Z382+G382+X382</f>
        <v>104559030.97853801</v>
      </c>
      <c r="AH382" s="14">
        <f>AG382*UT_SF1617</f>
        <v>97898952.544923052</v>
      </c>
      <c r="AI382" s="14">
        <f t="shared" si="591"/>
        <v>53367638.816125803</v>
      </c>
      <c r="AJ382" s="14">
        <f>AH382-X382-R382</f>
        <v>22512525.131440952</v>
      </c>
      <c r="AK382" s="13">
        <f>AJ382</f>
        <v>22512525.131440952</v>
      </c>
      <c r="AL382" s="13"/>
      <c r="AM382" s="13"/>
      <c r="AN382" s="13"/>
      <c r="AO382" s="13"/>
    </row>
    <row r="383" spans="1:41" x14ac:dyDescent="0.25">
      <c r="A383" s="1" t="s">
        <v>766</v>
      </c>
      <c r="B383" s="1" t="s">
        <v>767</v>
      </c>
      <c r="C383" s="1"/>
      <c r="D383" s="1" t="s">
        <v>490</v>
      </c>
      <c r="E383" s="1"/>
      <c r="G383" s="5">
        <f>ADJUTFUND1516BL</f>
        <v>80296151.668139994</v>
      </c>
      <c r="H383" s="5">
        <f>G383*SBRR_INC</f>
        <v>80965286.265374497</v>
      </c>
      <c r="I383" s="5">
        <f>ADJLTFUND1516BL</f>
        <v>14436323.518028</v>
      </c>
      <c r="J383" s="5">
        <f>I383*SBRR_INC</f>
        <v>14556626.214011567</v>
      </c>
      <c r="K383" s="5">
        <f>ADJFIREFUND1516BL</f>
        <v>7044191.7223309996</v>
      </c>
      <c r="L383" s="5">
        <f>K383*SBRR_INC</f>
        <v>7102893.320017091</v>
      </c>
      <c r="Q383" s="6">
        <f t="shared" si="594"/>
        <v>101776666.908499</v>
      </c>
      <c r="R383" s="6">
        <f t="shared" si="595"/>
        <v>102624805.79940315</v>
      </c>
      <c r="T383" s="4">
        <f>VLOOKUP(A383,[1]Sheet1!$A$6:$C$740,3,FALSE)</f>
        <v>202859471.29212201</v>
      </c>
      <c r="U383" s="4"/>
      <c r="V383" s="5">
        <f>VLOOKUP(A383,[9]CTR1516_statsrel!$A$1:$D$387,4,FALSE)</f>
        <v>232704667</v>
      </c>
      <c r="W383" s="5">
        <f t="shared" ref="W383" si="677">V383</f>
        <v>232704667</v>
      </c>
      <c r="X383" s="6">
        <f>X384+X385+X386</f>
        <v>232704667</v>
      </c>
      <c r="Z383" s="5">
        <f>ADJUTFUND1516RSG</f>
        <v>74295062.599401012</v>
      </c>
      <c r="AA383" s="5">
        <f>ADJLTFUND1516RSG</f>
        <v>11259709.666630002</v>
      </c>
      <c r="AB383" s="5">
        <f>ADJFIREFUND1516RSG</f>
        <v>7435080.8674580008</v>
      </c>
      <c r="AE383" s="6">
        <f t="shared" si="588"/>
        <v>92989853.133489013</v>
      </c>
      <c r="AF383" s="6">
        <f t="shared" si="589"/>
        <v>194766520.04198802</v>
      </c>
      <c r="AG383" s="6">
        <f>SUM(AG384:AG386)</f>
        <v>427471187.04198796</v>
      </c>
      <c r="AH383" s="6">
        <f>SUM(AH384:AH386)</f>
        <v>400626413.00668335</v>
      </c>
      <c r="AI383" s="6">
        <f t="shared" si="591"/>
        <v>167921746.00668335</v>
      </c>
      <c r="AJ383" s="6">
        <f>SUM(AJ384:AJ386)</f>
        <v>65296940.207280248</v>
      </c>
      <c r="AK383" s="5">
        <f>AK385</f>
        <v>52153657.073818877</v>
      </c>
      <c r="AL383" s="5">
        <f>AL384</f>
        <v>6827839.4705808666</v>
      </c>
      <c r="AM383" s="5">
        <f>AM386</f>
        <v>6315443.6628804998</v>
      </c>
    </row>
    <row r="384" spans="1:41" s="11" customFormat="1" x14ac:dyDescent="0.25">
      <c r="A384" s="8" t="s">
        <v>768</v>
      </c>
      <c r="B384" s="8" t="s">
        <v>769</v>
      </c>
      <c r="C384" s="8" t="s">
        <v>490</v>
      </c>
      <c r="D384" s="8"/>
      <c r="E384" s="8" t="s">
        <v>1440</v>
      </c>
      <c r="G384" s="9"/>
      <c r="H384" s="9"/>
      <c r="I384" s="9">
        <f>ADJLTFUND1516BL</f>
        <v>14436323.518028</v>
      </c>
      <c r="J384" s="9">
        <f>I384*SBRR_INC</f>
        <v>14556626.214011567</v>
      </c>
      <c r="K384" s="9"/>
      <c r="L384" s="9"/>
      <c r="M384" s="9"/>
      <c r="N384" s="9"/>
      <c r="O384" s="9"/>
      <c r="P384" s="9"/>
      <c r="Q384" s="10">
        <f t="shared" si="594"/>
        <v>14436323.518028</v>
      </c>
      <c r="R384" s="10">
        <f t="shared" si="595"/>
        <v>14556626.214011567</v>
      </c>
      <c r="S384" s="9"/>
      <c r="T384" s="37">
        <f>VLOOKUP(A384,[1]Sheet1!$A$6:$C$740,3,FALSE)</f>
        <v>28685831.220998999</v>
      </c>
      <c r="U384" s="37"/>
      <c r="V384" s="9"/>
      <c r="W384" s="9"/>
      <c r="X384" s="10">
        <f>T384/T383*W383</f>
        <v>32906162.869211867</v>
      </c>
      <c r="Z384" s="9"/>
      <c r="AA384" s="9">
        <f>ADJLTFUND1516RSG</f>
        <v>11259709.666630002</v>
      </c>
      <c r="AB384" s="9"/>
      <c r="AC384" s="9"/>
      <c r="AD384" s="9"/>
      <c r="AE384" s="10">
        <f t="shared" si="588"/>
        <v>11259709.666630002</v>
      </c>
      <c r="AF384" s="10">
        <f t="shared" si="589"/>
        <v>25696033.184658002</v>
      </c>
      <c r="AG384" s="10">
        <f>AA384+I384+X384</f>
        <v>58602196.053869873</v>
      </c>
      <c r="AH384" s="10">
        <f>AG384*LT_SF1617</f>
        <v>54290628.553804301</v>
      </c>
      <c r="AI384" s="10">
        <f t="shared" si="591"/>
        <v>21384465.684592433</v>
      </c>
      <c r="AJ384" s="10">
        <f>AH384-X384-R384</f>
        <v>6827839.4705808666</v>
      </c>
      <c r="AK384" s="9"/>
      <c r="AL384" s="9">
        <f>AJ384</f>
        <v>6827839.4705808666</v>
      </c>
      <c r="AM384" s="9"/>
      <c r="AN384" s="9"/>
      <c r="AO384" s="9"/>
    </row>
    <row r="385" spans="1:41" s="15" customFormat="1" x14ac:dyDescent="0.25">
      <c r="A385" s="12" t="s">
        <v>770</v>
      </c>
      <c r="B385" s="12" t="s">
        <v>771</v>
      </c>
      <c r="C385" s="12" t="s">
        <v>490</v>
      </c>
      <c r="D385" s="12"/>
      <c r="E385" s="12" t="s">
        <v>1441</v>
      </c>
      <c r="G385" s="13">
        <f>ADJUTFUND1516BL</f>
        <v>80296151.668139994</v>
      </c>
      <c r="H385" s="13">
        <f>G385*SBRR_INC</f>
        <v>80965286.265374497</v>
      </c>
      <c r="I385" s="13"/>
      <c r="J385" s="13"/>
      <c r="K385" s="13"/>
      <c r="L385" s="13"/>
      <c r="M385" s="13"/>
      <c r="N385" s="13"/>
      <c r="O385" s="13"/>
      <c r="P385" s="13"/>
      <c r="Q385" s="14">
        <f t="shared" si="594"/>
        <v>80296151.668139994</v>
      </c>
      <c r="R385" s="14">
        <f t="shared" si="595"/>
        <v>80965286.265374497</v>
      </c>
      <c r="S385" s="13"/>
      <c r="T385" s="38">
        <f>VLOOKUP(A385,[1]Sheet1!$A$6:$C$740,3,FALSE)</f>
        <v>159102357.896916</v>
      </c>
      <c r="U385" s="38"/>
      <c r="V385" s="13"/>
      <c r="W385" s="13"/>
      <c r="X385" s="14">
        <f>T385/T383*W383</f>
        <v>182509897.01142177</v>
      </c>
      <c r="Z385" s="13">
        <f>ADJUTFUND1516RSG</f>
        <v>74295062.599401012</v>
      </c>
      <c r="AA385" s="13"/>
      <c r="AB385" s="13"/>
      <c r="AC385" s="13"/>
      <c r="AD385" s="13"/>
      <c r="AE385" s="14">
        <f t="shared" si="588"/>
        <v>74295062.599400997</v>
      </c>
      <c r="AF385" s="14">
        <f t="shared" si="589"/>
        <v>154591214.26754099</v>
      </c>
      <c r="AG385" s="14">
        <f>Z385+G385+X385</f>
        <v>337101111.27896273</v>
      </c>
      <c r="AH385" s="14">
        <f>AG385*UT_SF1617</f>
        <v>315628840.35061514</v>
      </c>
      <c r="AI385" s="14">
        <f t="shared" si="591"/>
        <v>133118943.33919337</v>
      </c>
      <c r="AJ385" s="14">
        <f>AH385-X385-R385</f>
        <v>52153657.073818877</v>
      </c>
      <c r="AK385" s="13">
        <f>AJ385</f>
        <v>52153657.073818877</v>
      </c>
      <c r="AL385" s="13"/>
      <c r="AM385" s="13"/>
      <c r="AN385" s="13"/>
      <c r="AO385" s="13"/>
    </row>
    <row r="386" spans="1:41" s="20" customFormat="1" x14ac:dyDescent="0.25">
      <c r="A386" s="17" t="s">
        <v>772</v>
      </c>
      <c r="B386" s="17" t="s">
        <v>773</v>
      </c>
      <c r="C386" s="17" t="s">
        <v>490</v>
      </c>
      <c r="D386" s="17"/>
      <c r="E386" s="17" t="s">
        <v>1443</v>
      </c>
      <c r="G386" s="18"/>
      <c r="H386" s="18"/>
      <c r="I386" s="18"/>
      <c r="J386" s="18"/>
      <c r="K386" s="18">
        <f>ADJFIREFUND1516BL</f>
        <v>7044191.7223309996</v>
      </c>
      <c r="L386" s="18">
        <f>K386*SBRR_INC</f>
        <v>7102893.320017091</v>
      </c>
      <c r="M386" s="18"/>
      <c r="N386" s="18"/>
      <c r="O386" s="18"/>
      <c r="P386" s="18"/>
      <c r="Q386" s="19">
        <f t="shared" si="594"/>
        <v>7044191.7223309996</v>
      </c>
      <c r="R386" s="19">
        <f t="shared" si="595"/>
        <v>7102893.320017091</v>
      </c>
      <c r="S386" s="18"/>
      <c r="T386" s="40">
        <f>VLOOKUP(A386,[1]Sheet1!$A$6:$C$740,3,FALSE)</f>
        <v>15071282.174207</v>
      </c>
      <c r="U386" s="40"/>
      <c r="V386" s="18"/>
      <c r="W386" s="18"/>
      <c r="X386" s="19">
        <f>T386/T383*W383</f>
        <v>17288607.119366359</v>
      </c>
      <c r="Z386" s="18"/>
      <c r="AA386" s="18"/>
      <c r="AB386" s="18">
        <f>ADJFIREFUND1516RSG</f>
        <v>7435080.8674580008</v>
      </c>
      <c r="AC386" s="18"/>
      <c r="AD386" s="18"/>
      <c r="AE386" s="19">
        <f t="shared" si="588"/>
        <v>7435080.8674580008</v>
      </c>
      <c r="AF386" s="19">
        <f t="shared" si="589"/>
        <v>14479272.589788999</v>
      </c>
      <c r="AG386" s="19">
        <f>AB386+K386+X386</f>
        <v>31767879.709155358</v>
      </c>
      <c r="AH386" s="19">
        <f>AG386*FR_SF1617</f>
        <v>30706944.10226395</v>
      </c>
      <c r="AI386" s="19">
        <f t="shared" si="591"/>
        <v>13418336.982897591</v>
      </c>
      <c r="AJ386" s="19">
        <f>AH386-X386-R386</f>
        <v>6315443.6628804998</v>
      </c>
      <c r="AK386" s="18"/>
      <c r="AL386" s="18"/>
      <c r="AM386" s="18">
        <f>AJ386</f>
        <v>6315443.6628804998</v>
      </c>
      <c r="AN386" s="18"/>
      <c r="AO386" s="18"/>
    </row>
    <row r="387" spans="1:41" x14ac:dyDescent="0.25">
      <c r="A387" s="1" t="s">
        <v>774</v>
      </c>
      <c r="B387" s="1" t="s">
        <v>775</v>
      </c>
      <c r="C387" s="1"/>
      <c r="D387" s="1" t="s">
        <v>499</v>
      </c>
      <c r="E387" s="1"/>
      <c r="G387" s="5">
        <f>ADJUTFUND1516BL</f>
        <v>99623056.860364988</v>
      </c>
      <c r="H387" s="5">
        <f>G387*SBRR_INC</f>
        <v>100453249.00086802</v>
      </c>
      <c r="I387" s="5">
        <f>ADJLTFUND1516BL</f>
        <v>15917957.391465001</v>
      </c>
      <c r="J387" s="5">
        <f>I387*SBRR_INC</f>
        <v>16050607.036393875</v>
      </c>
      <c r="Q387" s="6">
        <f t="shared" si="594"/>
        <v>115541014.25182998</v>
      </c>
      <c r="R387" s="6">
        <f t="shared" si="595"/>
        <v>116503856.0372619</v>
      </c>
      <c r="T387" s="4">
        <f>VLOOKUP(A387,[1]Sheet1!$A$6:$C$740,3,FALSE)</f>
        <v>223733524.91529301</v>
      </c>
      <c r="U387" s="4"/>
      <c r="V387" s="5">
        <f>VLOOKUP(A387,[9]CTR1516_statsrel!$A$1:$D$387,4,FALSE)</f>
        <v>174133773</v>
      </c>
      <c r="W387" s="5">
        <f t="shared" ref="W387" si="678">V387</f>
        <v>174133773</v>
      </c>
      <c r="X387" s="6">
        <f t="shared" ref="X387" si="679">X388+X389</f>
        <v>174133772.9999992</v>
      </c>
      <c r="Z387" s="5">
        <f>ADJUTFUND1516RSG</f>
        <v>91526877.933401018</v>
      </c>
      <c r="AA387" s="5">
        <f>ADJLTFUND1516RSG</f>
        <v>12156909.640522003</v>
      </c>
      <c r="AE387" s="6">
        <f t="shared" ref="AE387:AE450" si="680">ADJ1516RSG</f>
        <v>103683787.57392301</v>
      </c>
      <c r="AF387" s="6">
        <f t="shared" ref="AF387:AF450" si="681">ADJSFAPY</f>
        <v>219224801.82575202</v>
      </c>
      <c r="AG387" s="6">
        <f t="shared" ref="AG387" si="682">SUM(AG388:AG389)</f>
        <v>393358574.82575226</v>
      </c>
      <c r="AH387" s="6">
        <f t="shared" ref="AH387" si="683">AH388+AH389</f>
        <v>367781103.22575885</v>
      </c>
      <c r="AI387" s="6">
        <f t="shared" ref="AI387:AI427" si="684">AH387-X387</f>
        <v>193647330.22575966</v>
      </c>
      <c r="AJ387" s="6">
        <f t="shared" ref="AJ387" si="685">SUM(AJ388:AJ389)</f>
        <v>77143474.188497767</v>
      </c>
      <c r="AK387" s="5">
        <f t="shared" ref="AK387" si="686">AK389</f>
        <v>69006065.180157125</v>
      </c>
      <c r="AL387" s="5">
        <f t="shared" ref="AL387" si="687">AL388</f>
        <v>8137409.0083406363</v>
      </c>
    </row>
    <row r="388" spans="1:41" s="11" customFormat="1" x14ac:dyDescent="0.25">
      <c r="A388" s="8" t="s">
        <v>776</v>
      </c>
      <c r="B388" s="8" t="s">
        <v>777</v>
      </c>
      <c r="C388" s="8" t="s">
        <v>499</v>
      </c>
      <c r="D388" s="8"/>
      <c r="E388" s="8" t="s">
        <v>1440</v>
      </c>
      <c r="G388" s="9"/>
      <c r="H388" s="9"/>
      <c r="I388" s="9">
        <f>ADJLTFUND1516BL</f>
        <v>15917957.391465001</v>
      </c>
      <c r="J388" s="9">
        <f>I388*SBRR_INC</f>
        <v>16050607.036393875</v>
      </c>
      <c r="K388" s="9"/>
      <c r="L388" s="9"/>
      <c r="M388" s="9"/>
      <c r="N388" s="9"/>
      <c r="O388" s="9"/>
      <c r="P388" s="9"/>
      <c r="Q388" s="10">
        <f t="shared" ref="Q388:Q451" si="688">G388+I388+K388+M388+O388</f>
        <v>15917957.391465001</v>
      </c>
      <c r="R388" s="10">
        <f t="shared" ref="R388:R427" si="689">H388+J388+L388+N388+P388</f>
        <v>16050607.036393875</v>
      </c>
      <c r="S388" s="9"/>
      <c r="T388" s="37">
        <f>VLOOKUP(A388,[1]Sheet1!$A$6:$C$740,3,FALSE)</f>
        <v>31805684.245280001</v>
      </c>
      <c r="U388" s="37"/>
      <c r="V388" s="9"/>
      <c r="W388" s="9"/>
      <c r="X388" s="10">
        <f t="shared" ref="X388" si="690">T388/T387*W387</f>
        <v>24754644.18027721</v>
      </c>
      <c r="Z388" s="9"/>
      <c r="AA388" s="9">
        <f>ADJLTFUND1516RSG</f>
        <v>12156909.640522003</v>
      </c>
      <c r="AB388" s="9"/>
      <c r="AC388" s="9"/>
      <c r="AD388" s="9"/>
      <c r="AE388" s="10">
        <f t="shared" si="680"/>
        <v>12156909.640522003</v>
      </c>
      <c r="AF388" s="10">
        <f t="shared" si="681"/>
        <v>28074867.031987004</v>
      </c>
      <c r="AG388" s="10">
        <f>AA388+I388+X388</f>
        <v>52829511.21226421</v>
      </c>
      <c r="AH388" s="10">
        <f>AG388*LT_SF1617</f>
        <v>48942660.225011721</v>
      </c>
      <c r="AI388" s="10">
        <f t="shared" si="684"/>
        <v>24188016.044734512</v>
      </c>
      <c r="AJ388" s="10">
        <f>AH388-X388-R388</f>
        <v>8137409.0083406363</v>
      </c>
      <c r="AK388" s="9"/>
      <c r="AL388" s="9">
        <f>AJ388</f>
        <v>8137409.0083406363</v>
      </c>
      <c r="AM388" s="9"/>
      <c r="AN388" s="9"/>
      <c r="AO388" s="9"/>
    </row>
    <row r="389" spans="1:41" s="15" customFormat="1" x14ac:dyDescent="0.25">
      <c r="A389" s="12" t="s">
        <v>778</v>
      </c>
      <c r="B389" s="12" t="s">
        <v>779</v>
      </c>
      <c r="C389" s="12" t="s">
        <v>499</v>
      </c>
      <c r="D389" s="12"/>
      <c r="E389" s="12" t="s">
        <v>1441</v>
      </c>
      <c r="G389" s="13">
        <f>ADJUTFUND1516BL</f>
        <v>99623056.860364988</v>
      </c>
      <c r="H389" s="13">
        <f>G389*SBRR_INC</f>
        <v>100453249.00086802</v>
      </c>
      <c r="I389" s="13"/>
      <c r="J389" s="13"/>
      <c r="K389" s="13"/>
      <c r="L389" s="13"/>
      <c r="M389" s="13"/>
      <c r="N389" s="13"/>
      <c r="O389" s="13"/>
      <c r="P389" s="13"/>
      <c r="Q389" s="14">
        <f t="shared" si="688"/>
        <v>99623056.860364988</v>
      </c>
      <c r="R389" s="14">
        <f t="shared" si="689"/>
        <v>100453249.00086802</v>
      </c>
      <c r="S389" s="13"/>
      <c r="T389" s="38">
        <f>VLOOKUP(A389,[1]Sheet1!$A$6:$C$740,3,FALSE)</f>
        <v>191927840.670012</v>
      </c>
      <c r="U389" s="38"/>
      <c r="V389" s="13"/>
      <c r="W389" s="13"/>
      <c r="X389" s="14">
        <f t="shared" ref="X389" si="691">T389/T387*W387</f>
        <v>149379128.819722</v>
      </c>
      <c r="Z389" s="13">
        <f>ADJUTFUND1516RSG</f>
        <v>91526877.933401018</v>
      </c>
      <c r="AA389" s="13"/>
      <c r="AB389" s="13"/>
      <c r="AC389" s="13"/>
      <c r="AD389" s="13"/>
      <c r="AE389" s="14">
        <f t="shared" si="680"/>
        <v>91526877.933401003</v>
      </c>
      <c r="AF389" s="14">
        <f t="shared" si="681"/>
        <v>191149934.79376599</v>
      </c>
      <c r="AG389" s="14">
        <f>Z389+G389+X389</f>
        <v>340529063.61348802</v>
      </c>
      <c r="AH389" s="14">
        <f>AG389*UT_SF1617</f>
        <v>318838443.00074714</v>
      </c>
      <c r="AI389" s="14">
        <f t="shared" si="684"/>
        <v>169459314.18102515</v>
      </c>
      <c r="AJ389" s="14">
        <f>AH389-X389-R389</f>
        <v>69006065.180157125</v>
      </c>
      <c r="AK389" s="13">
        <f>AJ389</f>
        <v>69006065.180157125</v>
      </c>
      <c r="AL389" s="13"/>
      <c r="AM389" s="13"/>
      <c r="AN389" s="13"/>
      <c r="AO389" s="13"/>
    </row>
    <row r="390" spans="1:41" x14ac:dyDescent="0.25">
      <c r="A390" s="1" t="s">
        <v>780</v>
      </c>
      <c r="B390" s="1" t="s">
        <v>781</v>
      </c>
      <c r="C390" s="1"/>
      <c r="D390" s="1" t="s">
        <v>490</v>
      </c>
      <c r="E390" s="1"/>
      <c r="G390" s="5">
        <f>ADJUTFUND1516BL</f>
        <v>50054159.593539998</v>
      </c>
      <c r="H390" s="5">
        <f>G390*SBRR_INC</f>
        <v>50471277.59015283</v>
      </c>
      <c r="I390" s="5">
        <f>ADJLTFUND1516BL</f>
        <v>9140101.2217309996</v>
      </c>
      <c r="J390" s="5">
        <f>I390*SBRR_INC</f>
        <v>9216268.7319120914</v>
      </c>
      <c r="K390" s="5">
        <f>ADJFIREFUND1516BL</f>
        <v>3353936.342441</v>
      </c>
      <c r="L390" s="5">
        <f>K390*SBRR_INC</f>
        <v>3381885.8119613416</v>
      </c>
      <c r="Q390" s="6">
        <f t="shared" si="688"/>
        <v>62548197.157711998</v>
      </c>
      <c r="R390" s="6">
        <f t="shared" si="689"/>
        <v>63069432.134026259</v>
      </c>
      <c r="T390" s="4">
        <f>VLOOKUP(A390,[1]Sheet1!$A$6:$C$740,3,FALSE)</f>
        <v>120346424.358399</v>
      </c>
      <c r="U390" s="4"/>
      <c r="V390" s="5">
        <f>VLOOKUP(A390,[9]CTR1516_statsrel!$A$1:$D$387,4,FALSE)</f>
        <v>139527936</v>
      </c>
      <c r="W390" s="5">
        <f t="shared" ref="W390" si="692">V390</f>
        <v>139527936</v>
      </c>
      <c r="X390" s="6">
        <f>X391+X392+X393</f>
        <v>139527936</v>
      </c>
      <c r="Z390" s="5">
        <f>ADJUTFUND1516RSG</f>
        <v>47829002.052173004</v>
      </c>
      <c r="AA390" s="5">
        <f>ADJLTFUND1516RSG</f>
        <v>7121430.8442119993</v>
      </c>
      <c r="AB390" s="5">
        <f>ADJFIREFUND1516RSG</f>
        <v>3542013.7508380003</v>
      </c>
      <c r="AE390" s="6">
        <f t="shared" si="680"/>
        <v>58492446.647223994</v>
      </c>
      <c r="AF390" s="6">
        <f t="shared" si="681"/>
        <v>121040643.80493701</v>
      </c>
      <c r="AG390" s="6">
        <f>SUM(AG391:AG393)</f>
        <v>260568579.80493498</v>
      </c>
      <c r="AH390" s="6">
        <f>SUM(AH391:AH393)</f>
        <v>244056851.70985356</v>
      </c>
      <c r="AI390" s="6">
        <f t="shared" si="684"/>
        <v>104528915.70985356</v>
      </c>
      <c r="AJ390" s="6">
        <f>SUM(AJ391:AJ393)</f>
        <v>41459483.575827323</v>
      </c>
      <c r="AK390" s="5">
        <f>AK392</f>
        <v>34199137.294165924</v>
      </c>
      <c r="AL390" s="5">
        <f>AL391</f>
        <v>4253731.4379465543</v>
      </c>
      <c r="AM390" s="5">
        <f>AM393</f>
        <v>3006614.8437148398</v>
      </c>
    </row>
    <row r="391" spans="1:41" s="11" customFormat="1" x14ac:dyDescent="0.25">
      <c r="A391" s="8" t="s">
        <v>782</v>
      </c>
      <c r="B391" s="8" t="s">
        <v>783</v>
      </c>
      <c r="C391" s="8" t="s">
        <v>490</v>
      </c>
      <c r="D391" s="8"/>
      <c r="E391" s="8" t="s">
        <v>1440</v>
      </c>
      <c r="G391" s="9"/>
      <c r="H391" s="9"/>
      <c r="I391" s="9">
        <f>ADJLTFUND1516BL</f>
        <v>9140101.2217309996</v>
      </c>
      <c r="J391" s="9">
        <f>I391*SBRR_INC</f>
        <v>9216268.7319120914</v>
      </c>
      <c r="K391" s="9"/>
      <c r="L391" s="9"/>
      <c r="M391" s="9"/>
      <c r="N391" s="9"/>
      <c r="O391" s="9"/>
      <c r="P391" s="9"/>
      <c r="Q391" s="10">
        <f t="shared" si="688"/>
        <v>9140101.2217309996</v>
      </c>
      <c r="R391" s="10">
        <f t="shared" si="689"/>
        <v>9216268.7319120914</v>
      </c>
      <c r="S391" s="9"/>
      <c r="T391" s="37">
        <f>VLOOKUP(A391,[1]Sheet1!$A$6:$C$740,3,FALSE)</f>
        <v>18700040.896186002</v>
      </c>
      <c r="U391" s="37"/>
      <c r="V391" s="9"/>
      <c r="W391" s="9"/>
      <c r="X391" s="10">
        <f>T391/T390*W390</f>
        <v>21680561.954962049</v>
      </c>
      <c r="Z391" s="9"/>
      <c r="AA391" s="9">
        <f>ADJLTFUND1516RSG</f>
        <v>7121430.8442119993</v>
      </c>
      <c r="AB391" s="9"/>
      <c r="AC391" s="9"/>
      <c r="AD391" s="9"/>
      <c r="AE391" s="10">
        <f t="shared" si="680"/>
        <v>7121430.8442119993</v>
      </c>
      <c r="AF391" s="10">
        <f t="shared" si="681"/>
        <v>16261532.065942999</v>
      </c>
      <c r="AG391" s="10">
        <f>AA391+I391+X391</f>
        <v>37942094.020905048</v>
      </c>
      <c r="AH391" s="10">
        <f>AG391*LT_SF1617</f>
        <v>35150562.124820694</v>
      </c>
      <c r="AI391" s="10">
        <f t="shared" si="684"/>
        <v>13470000.169858646</v>
      </c>
      <c r="AJ391" s="10">
        <f>AH391-X391-R391</f>
        <v>4253731.4379465543</v>
      </c>
      <c r="AK391" s="9"/>
      <c r="AL391" s="9">
        <f>AJ391</f>
        <v>4253731.4379465543</v>
      </c>
      <c r="AM391" s="9"/>
      <c r="AN391" s="9"/>
      <c r="AO391" s="9"/>
    </row>
    <row r="392" spans="1:41" s="15" customFormat="1" x14ac:dyDescent="0.25">
      <c r="A392" s="12" t="s">
        <v>784</v>
      </c>
      <c r="B392" s="12" t="s">
        <v>785</v>
      </c>
      <c r="C392" s="12" t="s">
        <v>490</v>
      </c>
      <c r="D392" s="12"/>
      <c r="E392" s="12" t="s">
        <v>1441</v>
      </c>
      <c r="G392" s="13">
        <f>ADJUTFUND1516BL</f>
        <v>50054159.593539998</v>
      </c>
      <c r="H392" s="13">
        <f>G392*SBRR_INC</f>
        <v>50471277.59015283</v>
      </c>
      <c r="I392" s="13"/>
      <c r="J392" s="13"/>
      <c r="K392" s="13"/>
      <c r="L392" s="13"/>
      <c r="M392" s="13"/>
      <c r="N392" s="13"/>
      <c r="O392" s="13"/>
      <c r="P392" s="13"/>
      <c r="Q392" s="14">
        <f t="shared" si="688"/>
        <v>50054159.593539998</v>
      </c>
      <c r="R392" s="14">
        <f t="shared" si="689"/>
        <v>50471277.59015283</v>
      </c>
      <c r="S392" s="13"/>
      <c r="T392" s="38">
        <f>VLOOKUP(A392,[1]Sheet1!$A$6:$C$740,3,FALSE)</f>
        <v>94488503.29648</v>
      </c>
      <c r="U392" s="38"/>
      <c r="V392" s="13"/>
      <c r="W392" s="13"/>
      <c r="X392" s="14">
        <f>T392/T390*W390</f>
        <v>109548629.39197038</v>
      </c>
      <c r="Z392" s="13">
        <f>ADJUTFUND1516RSG</f>
        <v>47829002.052173004</v>
      </c>
      <c r="AA392" s="13"/>
      <c r="AB392" s="13"/>
      <c r="AC392" s="13"/>
      <c r="AD392" s="13"/>
      <c r="AE392" s="14">
        <f t="shared" si="680"/>
        <v>47829002.052173004</v>
      </c>
      <c r="AF392" s="14">
        <f t="shared" si="681"/>
        <v>97883161.645713001</v>
      </c>
      <c r="AG392" s="14">
        <f>Z392+G392+X392</f>
        <v>207431791.03768337</v>
      </c>
      <c r="AH392" s="14">
        <f>AG392*UT_SF1617</f>
        <v>194219044.27628914</v>
      </c>
      <c r="AI392" s="14">
        <f t="shared" si="684"/>
        <v>84670414.884318754</v>
      </c>
      <c r="AJ392" s="14">
        <f>AH392-X392-R392</f>
        <v>34199137.294165924</v>
      </c>
      <c r="AK392" s="13">
        <f>AJ392</f>
        <v>34199137.294165924</v>
      </c>
      <c r="AL392" s="13"/>
      <c r="AM392" s="13"/>
      <c r="AN392" s="13"/>
      <c r="AO392" s="13"/>
    </row>
    <row r="393" spans="1:41" s="20" customFormat="1" x14ac:dyDescent="0.25">
      <c r="A393" s="17" t="s">
        <v>786</v>
      </c>
      <c r="B393" s="17" t="s">
        <v>787</v>
      </c>
      <c r="C393" s="17" t="s">
        <v>490</v>
      </c>
      <c r="D393" s="17"/>
      <c r="E393" s="17" t="s">
        <v>1443</v>
      </c>
      <c r="G393" s="18"/>
      <c r="H393" s="18"/>
      <c r="I393" s="18"/>
      <c r="J393" s="18"/>
      <c r="K393" s="18">
        <f>ADJFIREFUND1516BL</f>
        <v>3353936.342441</v>
      </c>
      <c r="L393" s="18">
        <f>K393*SBRR_INC</f>
        <v>3381885.8119613416</v>
      </c>
      <c r="M393" s="18"/>
      <c r="N393" s="18"/>
      <c r="O393" s="18"/>
      <c r="P393" s="18"/>
      <c r="Q393" s="19">
        <f t="shared" si="688"/>
        <v>3353936.342441</v>
      </c>
      <c r="R393" s="19">
        <f t="shared" si="689"/>
        <v>3381885.8119613416</v>
      </c>
      <c r="S393" s="18"/>
      <c r="T393" s="40">
        <f>VLOOKUP(A393,[1]Sheet1!$A$6:$C$740,3,FALSE)</f>
        <v>7157880.1657330003</v>
      </c>
      <c r="U393" s="40"/>
      <c r="V393" s="18"/>
      <c r="W393" s="18"/>
      <c r="X393" s="19">
        <f>T393/T390*W390</f>
        <v>8298744.6530675618</v>
      </c>
      <c r="Z393" s="18"/>
      <c r="AA393" s="18"/>
      <c r="AB393" s="18">
        <f>ADJFIREFUND1516RSG</f>
        <v>3542013.7508380003</v>
      </c>
      <c r="AC393" s="18"/>
      <c r="AD393" s="18"/>
      <c r="AE393" s="19">
        <f t="shared" si="680"/>
        <v>3542013.7508380003</v>
      </c>
      <c r="AF393" s="19">
        <f t="shared" si="681"/>
        <v>6895950.0932790004</v>
      </c>
      <c r="AG393" s="19">
        <f>AB393+K393+X393</f>
        <v>15194694.746346563</v>
      </c>
      <c r="AH393" s="19">
        <f>AG393*FR_SF1617</f>
        <v>14687245.308743743</v>
      </c>
      <c r="AI393" s="19">
        <f t="shared" si="684"/>
        <v>6388500.6556761814</v>
      </c>
      <c r="AJ393" s="19">
        <f>AH393-X393-R393</f>
        <v>3006614.8437148398</v>
      </c>
      <c r="AK393" s="18"/>
      <c r="AL393" s="18"/>
      <c r="AM393" s="18">
        <f>AJ393</f>
        <v>3006614.8437148398</v>
      </c>
      <c r="AN393" s="18"/>
      <c r="AO393" s="18"/>
    </row>
    <row r="394" spans="1:41" x14ac:dyDescent="0.25">
      <c r="A394" s="1" t="s">
        <v>788</v>
      </c>
      <c r="B394" s="1" t="s">
        <v>789</v>
      </c>
      <c r="C394" s="1"/>
      <c r="D394" s="1" t="s">
        <v>499</v>
      </c>
      <c r="E394" s="1"/>
      <c r="G394" s="5">
        <f>ADJUTFUND1516BL</f>
        <v>38477897.850337997</v>
      </c>
      <c r="H394" s="5">
        <f>G394*SBRR_INC</f>
        <v>38798546.999090813</v>
      </c>
      <c r="I394" s="5">
        <f>ADJLTFUND1516BL</f>
        <v>7883139.5784740001</v>
      </c>
      <c r="J394" s="5">
        <f>I394*SBRR_INC</f>
        <v>7948832.4082946163</v>
      </c>
      <c r="Q394" s="6">
        <f t="shared" si="688"/>
        <v>46361037.428811997</v>
      </c>
      <c r="R394" s="6">
        <f t="shared" si="689"/>
        <v>46747379.407385431</v>
      </c>
      <c r="T394" s="4">
        <f>VLOOKUP(A394,[1]Sheet1!$A$6:$C$740,3,FALSE)</f>
        <v>93726366.619387999</v>
      </c>
      <c r="U394" s="4"/>
      <c r="V394" s="5">
        <f>VLOOKUP(A394,[9]CTR1516_statsrel!$A$1:$D$387,4,FALSE)</f>
        <v>119280524</v>
      </c>
      <c r="W394" s="5">
        <f t="shared" ref="W394" si="693">V394</f>
        <v>119280524</v>
      </c>
      <c r="X394" s="6">
        <f t="shared" ref="X394:X409" si="694">X395+X396</f>
        <v>119280524</v>
      </c>
      <c r="Z394" s="5">
        <f>ADJUTFUND1516RSG</f>
        <v>39114972.782035872</v>
      </c>
      <c r="AA394" s="5">
        <f>ADJLTFUND1516RSG</f>
        <v>6659808.9542221315</v>
      </c>
      <c r="AE394" s="6">
        <f t="shared" si="680"/>
        <v>45774781.736258</v>
      </c>
      <c r="AF394" s="6">
        <f t="shared" si="681"/>
        <v>92135819.165069997</v>
      </c>
      <c r="AG394" s="6">
        <f t="shared" ref="AG394:AG409" si="695">SUM(AG395:AG396)</f>
        <v>211416343.16507</v>
      </c>
      <c r="AH394" s="6">
        <f t="shared" ref="AH394:AH409" si="696">AH395+AH396</f>
        <v>197593834.793814</v>
      </c>
      <c r="AI394" s="6">
        <f t="shared" si="684"/>
        <v>78313310.793814003</v>
      </c>
      <c r="AJ394" s="6">
        <f t="shared" ref="AJ394:AJ409" si="697">SUM(AJ395:AJ396)</f>
        <v>31565931.38642858</v>
      </c>
      <c r="AK394" s="5">
        <f t="shared" ref="AK394" si="698">AK396</f>
        <v>27623430.932815649</v>
      </c>
      <c r="AL394" s="5">
        <f t="shared" ref="AL394" si="699">AL395</f>
        <v>3942500.4536129329</v>
      </c>
    </row>
    <row r="395" spans="1:41" s="11" customFormat="1" x14ac:dyDescent="0.25">
      <c r="A395" s="8" t="s">
        <v>790</v>
      </c>
      <c r="B395" s="8" t="s">
        <v>791</v>
      </c>
      <c r="C395" s="8" t="s">
        <v>499</v>
      </c>
      <c r="D395" s="8"/>
      <c r="E395" s="8" t="s">
        <v>1440</v>
      </c>
      <c r="G395" s="9"/>
      <c r="H395" s="9"/>
      <c r="I395" s="9">
        <f>ADJLTFUND1516BL</f>
        <v>7883139.5784740001</v>
      </c>
      <c r="J395" s="9">
        <f>I395*SBRR_INC</f>
        <v>7948832.4082946163</v>
      </c>
      <c r="K395" s="9"/>
      <c r="L395" s="9"/>
      <c r="M395" s="9"/>
      <c r="N395" s="9"/>
      <c r="O395" s="9"/>
      <c r="P395" s="9"/>
      <c r="Q395" s="10">
        <f t="shared" si="688"/>
        <v>7883139.5784740001</v>
      </c>
      <c r="R395" s="10">
        <f t="shared" si="689"/>
        <v>7948832.4082946163</v>
      </c>
      <c r="S395" s="9"/>
      <c r="T395" s="37">
        <f>VLOOKUP(A395,[1]Sheet1!$A$6:$C$740,3,FALSE)</f>
        <v>16891906.825238001</v>
      </c>
      <c r="U395" s="37"/>
      <c r="V395" s="9"/>
      <c r="W395" s="9"/>
      <c r="X395" s="10">
        <f t="shared" ref="X395:X410" si="700">T395/T394*W394</f>
        <v>21497424.579102091</v>
      </c>
      <c r="Z395" s="9"/>
      <c r="AA395" s="9">
        <f>ADJLTFUND1516RSG</f>
        <v>6659808.9542221315</v>
      </c>
      <c r="AB395" s="9"/>
      <c r="AC395" s="9"/>
      <c r="AD395" s="9"/>
      <c r="AE395" s="10">
        <f t="shared" si="680"/>
        <v>6659808.9542221315</v>
      </c>
      <c r="AF395" s="10">
        <f t="shared" si="681"/>
        <v>14542948.532696132</v>
      </c>
      <c r="AG395" s="10">
        <f>AA395+I395+X395</f>
        <v>36040373.111798227</v>
      </c>
      <c r="AH395" s="10">
        <f>AG395*LT_SF1617</f>
        <v>33388757.441009641</v>
      </c>
      <c r="AI395" s="10">
        <f t="shared" si="684"/>
        <v>11891332.861907549</v>
      </c>
      <c r="AJ395" s="10">
        <f>AH395-X395-R395</f>
        <v>3942500.4536129329</v>
      </c>
      <c r="AK395" s="9"/>
      <c r="AL395" s="9">
        <f>AJ395</f>
        <v>3942500.4536129329</v>
      </c>
      <c r="AM395" s="9"/>
      <c r="AN395" s="9"/>
      <c r="AO395" s="9"/>
    </row>
    <row r="396" spans="1:41" s="15" customFormat="1" x14ac:dyDescent="0.25">
      <c r="A396" s="12" t="s">
        <v>792</v>
      </c>
      <c r="B396" s="12" t="s">
        <v>793</v>
      </c>
      <c r="C396" s="12" t="s">
        <v>499</v>
      </c>
      <c r="D396" s="12"/>
      <c r="E396" s="12" t="s">
        <v>1441</v>
      </c>
      <c r="G396" s="13">
        <f>ADJUTFUND1516BL</f>
        <v>38477897.850337997</v>
      </c>
      <c r="H396" s="13">
        <f>G396*SBRR_INC</f>
        <v>38798546.999090813</v>
      </c>
      <c r="I396" s="13"/>
      <c r="J396" s="13"/>
      <c r="K396" s="13"/>
      <c r="L396" s="13"/>
      <c r="M396" s="13"/>
      <c r="N396" s="13"/>
      <c r="O396" s="13"/>
      <c r="P396" s="13"/>
      <c r="Q396" s="14">
        <f t="shared" si="688"/>
        <v>38477897.850337997</v>
      </c>
      <c r="R396" s="14">
        <f t="shared" si="689"/>
        <v>38798546.999090813</v>
      </c>
      <c r="S396" s="13"/>
      <c r="T396" s="38">
        <f>VLOOKUP(A396,[1]Sheet1!$A$6:$C$740,3,FALSE)</f>
        <v>76834459.794149995</v>
      </c>
      <c r="U396" s="38"/>
      <c r="V396" s="13"/>
      <c r="W396" s="13"/>
      <c r="X396" s="14">
        <f t="shared" ref="X396:X411" si="701">T396/T394*W394</f>
        <v>97783099.420897901</v>
      </c>
      <c r="Z396" s="13">
        <f>ADJUTFUND1516RSG</f>
        <v>39114972.782035872</v>
      </c>
      <c r="AA396" s="13"/>
      <c r="AB396" s="13"/>
      <c r="AC396" s="13"/>
      <c r="AD396" s="13"/>
      <c r="AE396" s="14">
        <f t="shared" si="680"/>
        <v>39114972.782035872</v>
      </c>
      <c r="AF396" s="14">
        <f t="shared" si="681"/>
        <v>77592870.632373869</v>
      </c>
      <c r="AG396" s="14">
        <f>Z396+G396+X396</f>
        <v>175375970.05327177</v>
      </c>
      <c r="AH396" s="14">
        <f>AG396*UT_SF1617</f>
        <v>164205077.35280436</v>
      </c>
      <c r="AI396" s="14">
        <f t="shared" si="684"/>
        <v>66421977.931906462</v>
      </c>
      <c r="AJ396" s="14">
        <f>AH396-X396-R396</f>
        <v>27623430.932815649</v>
      </c>
      <c r="AK396" s="13">
        <f>AJ396</f>
        <v>27623430.932815649</v>
      </c>
      <c r="AL396" s="13"/>
      <c r="AM396" s="13"/>
      <c r="AN396" s="13"/>
      <c r="AO396" s="13"/>
    </row>
    <row r="397" spans="1:41" x14ac:dyDescent="0.25">
      <c r="A397" s="1" t="s">
        <v>794</v>
      </c>
      <c r="B397" s="1" t="s">
        <v>795</v>
      </c>
      <c r="C397" s="1"/>
      <c r="D397" s="1" t="s">
        <v>499</v>
      </c>
      <c r="E397" s="1"/>
      <c r="G397" s="5">
        <f>ADJUTFUND1516BL</f>
        <v>42459644.841844998</v>
      </c>
      <c r="H397" s="5">
        <f>G397*SBRR_INC</f>
        <v>42813475.215527035</v>
      </c>
      <c r="I397" s="5">
        <f>ADJLTFUND1516BL</f>
        <v>10082159.855081001</v>
      </c>
      <c r="J397" s="5">
        <f>I397*SBRR_INC</f>
        <v>10166177.853873342</v>
      </c>
      <c r="Q397" s="6">
        <f t="shared" si="688"/>
        <v>52541804.696925998</v>
      </c>
      <c r="R397" s="6">
        <f t="shared" si="689"/>
        <v>52979653.069400378</v>
      </c>
      <c r="T397" s="4">
        <f>VLOOKUP(A397,[1]Sheet1!$A$6:$C$740,3,FALSE)</f>
        <v>92510865.142212003</v>
      </c>
      <c r="U397" s="4"/>
      <c r="V397" s="5">
        <f>VLOOKUP(A397,[9]CTR1516_statsrel!$A$1:$D$387,4,FALSE)</f>
        <v>208842985</v>
      </c>
      <c r="W397" s="5">
        <f t="shared" ref="W397" si="702">V397</f>
        <v>208842985</v>
      </c>
      <c r="X397" s="6">
        <f t="shared" si="694"/>
        <v>208842984.99999997</v>
      </c>
      <c r="Z397" s="5">
        <f>ADJUTFUND1516RSG</f>
        <v>46821906.698425248</v>
      </c>
      <c r="AA397" s="5">
        <f>ADJLTFUND1516RSG</f>
        <v>9188486.6766237635</v>
      </c>
      <c r="AE397" s="6">
        <f t="shared" si="680"/>
        <v>56010393.375049002</v>
      </c>
      <c r="AF397" s="6">
        <f t="shared" si="681"/>
        <v>108552198.07197499</v>
      </c>
      <c r="AG397" s="6">
        <f t="shared" si="695"/>
        <v>317395183.07197499</v>
      </c>
      <c r="AH397" s="6">
        <f t="shared" si="696"/>
        <v>296548211.80988091</v>
      </c>
      <c r="AI397" s="6">
        <f t="shared" si="684"/>
        <v>87705226.809880942</v>
      </c>
      <c r="AJ397" s="6">
        <f t="shared" si="697"/>
        <v>34725573.740480535</v>
      </c>
      <c r="AK397" s="5">
        <f t="shared" ref="AK397" si="703">AK399</f>
        <v>30313416.357706361</v>
      </c>
      <c r="AL397" s="5">
        <f t="shared" ref="AL397" si="704">AL398</f>
        <v>4412157.3827741742</v>
      </c>
    </row>
    <row r="398" spans="1:41" s="11" customFormat="1" x14ac:dyDescent="0.25">
      <c r="A398" s="8" t="s">
        <v>796</v>
      </c>
      <c r="B398" s="8" t="s">
        <v>797</v>
      </c>
      <c r="C398" s="8" t="s">
        <v>499</v>
      </c>
      <c r="D398" s="8"/>
      <c r="E398" s="8" t="s">
        <v>1440</v>
      </c>
      <c r="G398" s="9"/>
      <c r="H398" s="9"/>
      <c r="I398" s="9">
        <f>ADJLTFUND1516BL</f>
        <v>10082159.855081001</v>
      </c>
      <c r="J398" s="9">
        <f>I398*SBRR_INC</f>
        <v>10166177.853873342</v>
      </c>
      <c r="K398" s="9"/>
      <c r="L398" s="9"/>
      <c r="M398" s="9"/>
      <c r="N398" s="9"/>
      <c r="O398" s="9"/>
      <c r="P398" s="9"/>
      <c r="Q398" s="10">
        <f t="shared" si="688"/>
        <v>10082159.855081001</v>
      </c>
      <c r="R398" s="10">
        <f t="shared" si="689"/>
        <v>10166177.853873342</v>
      </c>
      <c r="S398" s="9"/>
      <c r="T398" s="37">
        <f>VLOOKUP(A398,[1]Sheet1!$A$6:$C$740,3,FALSE)</f>
        <v>19715006.004907999</v>
      </c>
      <c r="U398" s="37"/>
      <c r="V398" s="9"/>
      <c r="W398" s="9"/>
      <c r="X398" s="10">
        <f t="shared" si="700"/>
        <v>44506563.602324374</v>
      </c>
      <c r="Z398" s="9"/>
      <c r="AA398" s="9">
        <f>ADJLTFUND1516RSG</f>
        <v>9188486.6766237635</v>
      </c>
      <c r="AB398" s="9"/>
      <c r="AC398" s="9"/>
      <c r="AD398" s="9"/>
      <c r="AE398" s="10">
        <f t="shared" si="680"/>
        <v>9188486.6766237635</v>
      </c>
      <c r="AF398" s="10">
        <f t="shared" si="681"/>
        <v>19270646.531704765</v>
      </c>
      <c r="AG398" s="10">
        <f>AA398+I398+X398</f>
        <v>63777210.134029135</v>
      </c>
      <c r="AH398" s="10">
        <f>AG398*LT_SF1617</f>
        <v>59084898.838971891</v>
      </c>
      <c r="AI398" s="10">
        <f t="shared" si="684"/>
        <v>14578335.236647516</v>
      </c>
      <c r="AJ398" s="10">
        <f>AH398-X398-R398</f>
        <v>4412157.3827741742</v>
      </c>
      <c r="AK398" s="9"/>
      <c r="AL398" s="9">
        <f>AJ398</f>
        <v>4412157.3827741742</v>
      </c>
      <c r="AM398" s="9"/>
      <c r="AN398" s="9"/>
      <c r="AO398" s="9"/>
    </row>
    <row r="399" spans="1:41" s="15" customFormat="1" x14ac:dyDescent="0.25">
      <c r="A399" s="12" t="s">
        <v>798</v>
      </c>
      <c r="B399" s="12" t="s">
        <v>799</v>
      </c>
      <c r="C399" s="12" t="s">
        <v>499</v>
      </c>
      <c r="D399" s="12"/>
      <c r="E399" s="12" t="s">
        <v>1441</v>
      </c>
      <c r="G399" s="13">
        <f>ADJUTFUND1516BL</f>
        <v>42459644.841844998</v>
      </c>
      <c r="H399" s="13">
        <f>G399*SBRR_INC</f>
        <v>42813475.215527035</v>
      </c>
      <c r="I399" s="13"/>
      <c r="J399" s="13"/>
      <c r="K399" s="13"/>
      <c r="L399" s="13"/>
      <c r="M399" s="13"/>
      <c r="N399" s="13"/>
      <c r="O399" s="13"/>
      <c r="P399" s="13"/>
      <c r="Q399" s="14">
        <f t="shared" si="688"/>
        <v>42459644.841844998</v>
      </c>
      <c r="R399" s="14">
        <f t="shared" si="689"/>
        <v>42813475.215527035</v>
      </c>
      <c r="S399" s="13"/>
      <c r="T399" s="38">
        <f>VLOOKUP(A399,[1]Sheet1!$A$6:$C$740,3,FALSE)</f>
        <v>72795859.137303993</v>
      </c>
      <c r="U399" s="38"/>
      <c r="V399" s="13"/>
      <c r="W399" s="13"/>
      <c r="X399" s="14">
        <f t="shared" si="701"/>
        <v>164336421.3976756</v>
      </c>
      <c r="Z399" s="13">
        <f>ADJUTFUND1516RSG</f>
        <v>46821906.698425248</v>
      </c>
      <c r="AA399" s="13"/>
      <c r="AB399" s="13"/>
      <c r="AC399" s="13"/>
      <c r="AD399" s="13"/>
      <c r="AE399" s="14">
        <f t="shared" si="680"/>
        <v>46821906.698425248</v>
      </c>
      <c r="AF399" s="14">
        <f t="shared" si="681"/>
        <v>89281551.540270254</v>
      </c>
      <c r="AG399" s="14">
        <f>Z399+G399+X399</f>
        <v>253617972.93794584</v>
      </c>
      <c r="AH399" s="14">
        <f>AG399*UT_SF1617</f>
        <v>237463312.970909</v>
      </c>
      <c r="AI399" s="14">
        <f t="shared" si="684"/>
        <v>73126891.573233396</v>
      </c>
      <c r="AJ399" s="14">
        <f>AH399-X399-R399</f>
        <v>30313416.357706361</v>
      </c>
      <c r="AK399" s="13">
        <f>AJ399</f>
        <v>30313416.357706361</v>
      </c>
      <c r="AL399" s="13"/>
      <c r="AM399" s="13"/>
      <c r="AN399" s="13"/>
      <c r="AO399" s="13"/>
    </row>
    <row r="400" spans="1:41" x14ac:dyDescent="0.25">
      <c r="A400" s="1" t="s">
        <v>800</v>
      </c>
      <c r="B400" s="1" t="s">
        <v>801</v>
      </c>
      <c r="C400" s="1"/>
      <c r="D400" s="1" t="s">
        <v>499</v>
      </c>
      <c r="E400" s="1"/>
      <c r="G400" s="5">
        <f>ADJUTFUND1516BL</f>
        <v>31461786.154936001</v>
      </c>
      <c r="H400" s="5">
        <f>G400*SBRR_INC</f>
        <v>31723967.706227135</v>
      </c>
      <c r="I400" s="5">
        <f>ADJLTFUND1516BL</f>
        <v>7145092.0502249999</v>
      </c>
      <c r="J400" s="5">
        <f>I400*SBRR_INC</f>
        <v>7204634.4839768745</v>
      </c>
      <c r="Q400" s="6">
        <f t="shared" si="688"/>
        <v>38606878.205160998</v>
      </c>
      <c r="R400" s="6">
        <f t="shared" si="689"/>
        <v>38928602.190204009</v>
      </c>
      <c r="T400" s="4">
        <f>VLOOKUP(A400,[1]Sheet1!$A$6:$C$740,3,FALSE)</f>
        <v>55954966.991792001</v>
      </c>
      <c r="U400" s="4"/>
      <c r="V400" s="5">
        <f>VLOOKUP(A400,[9]CTR1516_statsrel!$A$1:$D$387,4,FALSE)</f>
        <v>168784797</v>
      </c>
      <c r="W400" s="5">
        <f t="shared" ref="W400" si="705">V400</f>
        <v>168784797</v>
      </c>
      <c r="X400" s="6">
        <f t="shared" si="694"/>
        <v>168784797</v>
      </c>
      <c r="Z400" s="5">
        <f>ADJUTFUND1516RSG</f>
        <v>36401414.769647367</v>
      </c>
      <c r="AA400" s="5">
        <f>ADJLTFUND1516RSG</f>
        <v>6721774.2287456347</v>
      </c>
      <c r="AE400" s="6">
        <f t="shared" si="680"/>
        <v>43123188.998393998</v>
      </c>
      <c r="AF400" s="6">
        <f t="shared" si="681"/>
        <v>81730067.203556001</v>
      </c>
      <c r="AG400" s="6">
        <f t="shared" si="695"/>
        <v>250514864.20355397</v>
      </c>
      <c r="AH400" s="6">
        <f t="shared" si="696"/>
        <v>234052926.95406163</v>
      </c>
      <c r="AI400" s="6">
        <f t="shared" si="684"/>
        <v>65268129.954061627</v>
      </c>
      <c r="AJ400" s="6">
        <f t="shared" si="697"/>
        <v>26339527.763857633</v>
      </c>
      <c r="AK400" s="5">
        <f t="shared" ref="AK400" si="706">AK402</f>
        <v>23438677.107066963</v>
      </c>
      <c r="AL400" s="5">
        <f t="shared" ref="AL400" si="707">AL401</f>
        <v>2900850.65679067</v>
      </c>
    </row>
    <row r="401" spans="1:41" s="11" customFormat="1" x14ac:dyDescent="0.25">
      <c r="A401" s="8" t="s">
        <v>802</v>
      </c>
      <c r="B401" s="8" t="s">
        <v>803</v>
      </c>
      <c r="C401" s="8" t="s">
        <v>499</v>
      </c>
      <c r="D401" s="8"/>
      <c r="E401" s="8" t="s">
        <v>1440</v>
      </c>
      <c r="G401" s="9"/>
      <c r="H401" s="9"/>
      <c r="I401" s="9">
        <f>ADJLTFUND1516BL</f>
        <v>7145092.0502249999</v>
      </c>
      <c r="J401" s="9">
        <f>I401*SBRR_INC</f>
        <v>7204634.4839768745</v>
      </c>
      <c r="K401" s="9"/>
      <c r="L401" s="9"/>
      <c r="M401" s="9"/>
      <c r="N401" s="9"/>
      <c r="O401" s="9"/>
      <c r="P401" s="9"/>
      <c r="Q401" s="10">
        <f t="shared" si="688"/>
        <v>7145092.0502249999</v>
      </c>
      <c r="R401" s="10">
        <f t="shared" si="689"/>
        <v>7204634.4839768745</v>
      </c>
      <c r="S401" s="9"/>
      <c r="T401" s="37">
        <f>VLOOKUP(A401,[1]Sheet1!$A$6:$C$740,3,FALSE)</f>
        <v>12351406.911164001</v>
      </c>
      <c r="U401" s="37"/>
      <c r="V401" s="9"/>
      <c r="W401" s="9"/>
      <c r="X401" s="10">
        <f t="shared" si="700"/>
        <v>37257277.061230697</v>
      </c>
      <c r="Z401" s="9"/>
      <c r="AA401" s="9">
        <f>ADJLTFUND1516RSG</f>
        <v>6721774.2287456347</v>
      </c>
      <c r="AB401" s="9"/>
      <c r="AC401" s="9"/>
      <c r="AD401" s="9"/>
      <c r="AE401" s="10">
        <f t="shared" si="680"/>
        <v>6721774.2287456347</v>
      </c>
      <c r="AF401" s="10">
        <f t="shared" si="681"/>
        <v>13866866.278970635</v>
      </c>
      <c r="AG401" s="10">
        <f>AA401+I401+X401</f>
        <v>51124143.340201333</v>
      </c>
      <c r="AH401" s="10">
        <f>AG401*LT_SF1617</f>
        <v>47362762.201998241</v>
      </c>
      <c r="AI401" s="10">
        <f t="shared" si="684"/>
        <v>10105485.140767545</v>
      </c>
      <c r="AJ401" s="10">
        <f>AH401-X401-R401</f>
        <v>2900850.65679067</v>
      </c>
      <c r="AK401" s="9"/>
      <c r="AL401" s="9">
        <f>AJ401</f>
        <v>2900850.65679067</v>
      </c>
      <c r="AM401" s="9"/>
      <c r="AN401" s="9"/>
      <c r="AO401" s="9"/>
    </row>
    <row r="402" spans="1:41" s="15" customFormat="1" x14ac:dyDescent="0.25">
      <c r="A402" s="12" t="s">
        <v>804</v>
      </c>
      <c r="B402" s="12" t="s">
        <v>805</v>
      </c>
      <c r="C402" s="12" t="s">
        <v>499</v>
      </c>
      <c r="D402" s="12"/>
      <c r="E402" s="12" t="s">
        <v>1441</v>
      </c>
      <c r="G402" s="13">
        <f>ADJUTFUND1516BL</f>
        <v>31461786.154936001</v>
      </c>
      <c r="H402" s="13">
        <f>G402*SBRR_INC</f>
        <v>31723967.706227135</v>
      </c>
      <c r="I402" s="13"/>
      <c r="J402" s="13"/>
      <c r="K402" s="13"/>
      <c r="L402" s="13"/>
      <c r="M402" s="13"/>
      <c r="N402" s="13"/>
      <c r="O402" s="13"/>
      <c r="P402" s="13"/>
      <c r="Q402" s="14">
        <f t="shared" si="688"/>
        <v>31461786.154936001</v>
      </c>
      <c r="R402" s="14">
        <f t="shared" si="689"/>
        <v>31723967.706227135</v>
      </c>
      <c r="S402" s="13"/>
      <c r="T402" s="38">
        <f>VLOOKUP(A402,[1]Sheet1!$A$6:$C$740,3,FALSE)</f>
        <v>43603560.080628</v>
      </c>
      <c r="U402" s="38"/>
      <c r="V402" s="13"/>
      <c r="W402" s="13"/>
      <c r="X402" s="14">
        <f t="shared" si="701"/>
        <v>131527519.9387693</v>
      </c>
      <c r="Z402" s="13">
        <f>ADJUTFUND1516RSG</f>
        <v>36401414.769647367</v>
      </c>
      <c r="AA402" s="13"/>
      <c r="AB402" s="13"/>
      <c r="AC402" s="13"/>
      <c r="AD402" s="13"/>
      <c r="AE402" s="14">
        <f t="shared" si="680"/>
        <v>36401414.769647367</v>
      </c>
      <c r="AF402" s="14">
        <f t="shared" si="681"/>
        <v>67863200.924583375</v>
      </c>
      <c r="AG402" s="14">
        <f>Z402+G402+X402</f>
        <v>199390720.86335266</v>
      </c>
      <c r="AH402" s="14">
        <f>AG402*UT_SF1617</f>
        <v>186690164.75206339</v>
      </c>
      <c r="AI402" s="14">
        <f t="shared" si="684"/>
        <v>55162644.813294098</v>
      </c>
      <c r="AJ402" s="14">
        <f>AH402-X402-R402</f>
        <v>23438677.107066963</v>
      </c>
      <c r="AK402" s="13">
        <f>AJ402</f>
        <v>23438677.107066963</v>
      </c>
      <c r="AL402" s="13"/>
      <c r="AM402" s="13"/>
      <c r="AN402" s="13"/>
      <c r="AO402" s="13"/>
    </row>
    <row r="403" spans="1:41" x14ac:dyDescent="0.25">
      <c r="A403" s="1" t="s">
        <v>806</v>
      </c>
      <c r="B403" s="1" t="s">
        <v>807</v>
      </c>
      <c r="C403" s="1"/>
      <c r="D403" s="1" t="s">
        <v>499</v>
      </c>
      <c r="E403" s="1"/>
      <c r="G403" s="5">
        <f>ADJUTFUND1516BL</f>
        <v>40233999.574008003</v>
      </c>
      <c r="H403" s="5">
        <f>G403*SBRR_INC</f>
        <v>40569282.903791405</v>
      </c>
      <c r="I403" s="5">
        <f>ADJLTFUND1516BL</f>
        <v>7826962.8745290004</v>
      </c>
      <c r="J403" s="5">
        <f>I403*SBRR_INC</f>
        <v>7892187.5651500756</v>
      </c>
      <c r="Q403" s="6">
        <f t="shared" si="688"/>
        <v>48060962.448537007</v>
      </c>
      <c r="R403" s="6">
        <f t="shared" si="689"/>
        <v>48461470.46894148</v>
      </c>
      <c r="T403" s="4">
        <f>VLOOKUP(A403,[1]Sheet1!$A$6:$C$740,3,FALSE)</f>
        <v>82507438.224879995</v>
      </c>
      <c r="U403" s="4"/>
      <c r="V403" s="5">
        <f>VLOOKUP(A403,[9]CTR1516_statsrel!$A$1:$D$387,4,FALSE)</f>
        <v>143933935</v>
      </c>
      <c r="W403" s="5">
        <f t="shared" ref="W403" si="708">V403</f>
        <v>143933935</v>
      </c>
      <c r="X403" s="6">
        <f t="shared" si="694"/>
        <v>143933935.00000003</v>
      </c>
      <c r="Z403" s="5">
        <f>ADJUTFUND1516RSG</f>
        <v>41245393.508114383</v>
      </c>
      <c r="AA403" s="5">
        <f>ADJLTFUND1516RSG</f>
        <v>6569912.3502646275</v>
      </c>
      <c r="AE403" s="6">
        <f t="shared" si="680"/>
        <v>47815305.858380005</v>
      </c>
      <c r="AF403" s="6">
        <f t="shared" si="681"/>
        <v>95876268.306915998</v>
      </c>
      <c r="AG403" s="6">
        <f t="shared" si="695"/>
        <v>239810203.30691603</v>
      </c>
      <c r="AH403" s="6">
        <f t="shared" si="696"/>
        <v>224142804.51432905</v>
      </c>
      <c r="AI403" s="6">
        <f t="shared" si="684"/>
        <v>80208869.514329016</v>
      </c>
      <c r="AJ403" s="6">
        <f t="shared" si="697"/>
        <v>31747399.045387533</v>
      </c>
      <c r="AK403" s="5">
        <f t="shared" ref="AK403" si="709">AK405</f>
        <v>28164671.914877631</v>
      </c>
      <c r="AL403" s="5">
        <f t="shared" ref="AL403" si="710">AL404</f>
        <v>3582727.1305099009</v>
      </c>
    </row>
    <row r="404" spans="1:41" s="11" customFormat="1" x14ac:dyDescent="0.25">
      <c r="A404" s="8" t="s">
        <v>808</v>
      </c>
      <c r="B404" s="8" t="s">
        <v>809</v>
      </c>
      <c r="C404" s="8" t="s">
        <v>499</v>
      </c>
      <c r="D404" s="8"/>
      <c r="E404" s="8" t="s">
        <v>1440</v>
      </c>
      <c r="G404" s="9"/>
      <c r="H404" s="9"/>
      <c r="I404" s="9">
        <f>ADJLTFUND1516BL</f>
        <v>7826962.8745290004</v>
      </c>
      <c r="J404" s="9">
        <f>I404*SBRR_INC</f>
        <v>7892187.5651500756</v>
      </c>
      <c r="K404" s="9"/>
      <c r="L404" s="9"/>
      <c r="M404" s="9"/>
      <c r="N404" s="9"/>
      <c r="O404" s="9"/>
      <c r="P404" s="9"/>
      <c r="Q404" s="10">
        <f t="shared" si="688"/>
        <v>7826962.8745290004</v>
      </c>
      <c r="R404" s="10">
        <f t="shared" si="689"/>
        <v>7892187.5651500756</v>
      </c>
      <c r="S404" s="9"/>
      <c r="T404" s="37">
        <f>VLOOKUP(A404,[1]Sheet1!$A$6:$C$740,3,FALSE)</f>
        <v>14513062.149836</v>
      </c>
      <c r="U404" s="37"/>
      <c r="V404" s="9"/>
      <c r="W404" s="9"/>
      <c r="X404" s="10">
        <f t="shared" si="700"/>
        <v>25317985.736412596</v>
      </c>
      <c r="Z404" s="9"/>
      <c r="AA404" s="9">
        <f>ADJLTFUND1516RSG</f>
        <v>6569912.3502646275</v>
      </c>
      <c r="AB404" s="9"/>
      <c r="AC404" s="9"/>
      <c r="AD404" s="9"/>
      <c r="AE404" s="10">
        <f t="shared" si="680"/>
        <v>6569912.3502646275</v>
      </c>
      <c r="AF404" s="10">
        <f t="shared" si="681"/>
        <v>14396875.224793628</v>
      </c>
      <c r="AG404" s="10">
        <f>AA404+I404+X404</f>
        <v>39714860.961206228</v>
      </c>
      <c r="AH404" s="10">
        <f>AG404*LT_SF1617</f>
        <v>36792900.432072572</v>
      </c>
      <c r="AI404" s="10">
        <f t="shared" si="684"/>
        <v>11474914.695659976</v>
      </c>
      <c r="AJ404" s="10">
        <f>AH404-X404-R404</f>
        <v>3582727.1305099009</v>
      </c>
      <c r="AK404" s="9"/>
      <c r="AL404" s="9">
        <f>AJ404</f>
        <v>3582727.1305099009</v>
      </c>
      <c r="AM404" s="9"/>
      <c r="AN404" s="9"/>
      <c r="AO404" s="9"/>
    </row>
    <row r="405" spans="1:41" s="15" customFormat="1" x14ac:dyDescent="0.25">
      <c r="A405" s="12" t="s">
        <v>810</v>
      </c>
      <c r="B405" s="12" t="s">
        <v>811</v>
      </c>
      <c r="C405" s="12" t="s">
        <v>499</v>
      </c>
      <c r="D405" s="12"/>
      <c r="E405" s="12" t="s">
        <v>1441</v>
      </c>
      <c r="G405" s="13">
        <f>ADJUTFUND1516BL</f>
        <v>40233999.574008003</v>
      </c>
      <c r="H405" s="13">
        <f>G405*SBRR_INC</f>
        <v>40569282.903791405</v>
      </c>
      <c r="I405" s="13"/>
      <c r="J405" s="13"/>
      <c r="K405" s="13"/>
      <c r="L405" s="13"/>
      <c r="M405" s="13"/>
      <c r="N405" s="13"/>
      <c r="O405" s="13"/>
      <c r="P405" s="13"/>
      <c r="Q405" s="14">
        <f t="shared" si="688"/>
        <v>40233999.574008003</v>
      </c>
      <c r="R405" s="14">
        <f t="shared" si="689"/>
        <v>40569282.903791405</v>
      </c>
      <c r="S405" s="13"/>
      <c r="T405" s="38">
        <f>VLOOKUP(A405,[1]Sheet1!$A$6:$C$740,3,FALSE)</f>
        <v>67994376.075044006</v>
      </c>
      <c r="U405" s="38"/>
      <c r="V405" s="13"/>
      <c r="W405" s="13"/>
      <c r="X405" s="14">
        <f t="shared" si="701"/>
        <v>118615949.26358743</v>
      </c>
      <c r="Z405" s="13">
        <f>ADJUTFUND1516RSG</f>
        <v>41245393.508114383</v>
      </c>
      <c r="AA405" s="13"/>
      <c r="AB405" s="13"/>
      <c r="AC405" s="13"/>
      <c r="AD405" s="13"/>
      <c r="AE405" s="14">
        <f t="shared" si="680"/>
        <v>41245393.508114375</v>
      </c>
      <c r="AF405" s="14">
        <f t="shared" si="681"/>
        <v>81479393.082122386</v>
      </c>
      <c r="AG405" s="14">
        <f>Z405+G405+X405</f>
        <v>200095342.3457098</v>
      </c>
      <c r="AH405" s="14">
        <f>AG405*UT_SF1617</f>
        <v>187349904.08225647</v>
      </c>
      <c r="AI405" s="14">
        <f t="shared" si="684"/>
        <v>68733954.818669036</v>
      </c>
      <c r="AJ405" s="14">
        <f>AH405-X405-R405</f>
        <v>28164671.914877631</v>
      </c>
      <c r="AK405" s="13">
        <f>AJ405</f>
        <v>28164671.914877631</v>
      </c>
      <c r="AL405" s="13"/>
      <c r="AM405" s="13"/>
      <c r="AN405" s="13"/>
      <c r="AO405" s="13"/>
    </row>
    <row r="406" spans="1:41" x14ac:dyDescent="0.25">
      <c r="A406" s="1" t="s">
        <v>812</v>
      </c>
      <c r="B406" s="1" t="s">
        <v>813</v>
      </c>
      <c r="C406" s="1"/>
      <c r="D406" s="1" t="s">
        <v>499</v>
      </c>
      <c r="E406" s="1"/>
      <c r="G406" s="5">
        <f>ADJUTFUND1516BL</f>
        <v>23890595.416861996</v>
      </c>
      <c r="H406" s="5">
        <f>G406*SBRR_INC</f>
        <v>24089683.712002512</v>
      </c>
      <c r="I406" s="5">
        <f>ADJLTFUND1516BL</f>
        <v>5279668.8403980006</v>
      </c>
      <c r="J406" s="5">
        <f>I406*SBRR_INC</f>
        <v>5323666.0807346506</v>
      </c>
      <c r="Q406" s="6">
        <f t="shared" si="688"/>
        <v>29170264.257259995</v>
      </c>
      <c r="R406" s="6">
        <f t="shared" si="689"/>
        <v>29413349.792737164</v>
      </c>
      <c r="T406" s="4">
        <f>VLOOKUP(A406,[1]Sheet1!$A$6:$C$740,3,FALSE)</f>
        <v>44370970.209204003</v>
      </c>
      <c r="U406" s="4"/>
      <c r="V406" s="5">
        <f>VLOOKUP(A406,[9]CTR1516_statsrel!$A$1:$D$387,4,FALSE)</f>
        <v>69598490</v>
      </c>
      <c r="W406" s="5">
        <f t="shared" ref="W406" si="711">V406</f>
        <v>69598490</v>
      </c>
      <c r="X406" s="6">
        <f t="shared" si="694"/>
        <v>69598490</v>
      </c>
      <c r="Z406" s="5">
        <f>ADJUTFUND1516RSG</f>
        <v>25615920.98789373</v>
      </c>
      <c r="AA406" s="5">
        <f>ADJLTFUND1516RSG</f>
        <v>4503472.3132482674</v>
      </c>
      <c r="AE406" s="6">
        <f t="shared" si="680"/>
        <v>30119393.301142</v>
      </c>
      <c r="AF406" s="6">
        <f t="shared" si="681"/>
        <v>59289657.558402002</v>
      </c>
      <c r="AG406" s="6">
        <f t="shared" si="695"/>
        <v>128888147.558402</v>
      </c>
      <c r="AH406" s="6">
        <f t="shared" si="696"/>
        <v>120430540.827511</v>
      </c>
      <c r="AI406" s="6">
        <f t="shared" si="684"/>
        <v>50832050.827510998</v>
      </c>
      <c r="AJ406" s="6">
        <f t="shared" si="697"/>
        <v>21418701.034773834</v>
      </c>
      <c r="AK406" s="5">
        <f t="shared" ref="AK406" si="712">AK408</f>
        <v>18805449.341931108</v>
      </c>
      <c r="AL406" s="5">
        <f t="shared" ref="AL406" si="713">AL407</f>
        <v>2613251.6928427266</v>
      </c>
    </row>
    <row r="407" spans="1:41" s="11" customFormat="1" x14ac:dyDescent="0.25">
      <c r="A407" s="8" t="s">
        <v>814</v>
      </c>
      <c r="B407" s="8" t="s">
        <v>815</v>
      </c>
      <c r="C407" s="8" t="s">
        <v>499</v>
      </c>
      <c r="D407" s="8"/>
      <c r="E407" s="8" t="s">
        <v>1440</v>
      </c>
      <c r="G407" s="9"/>
      <c r="H407" s="9"/>
      <c r="I407" s="9">
        <f>ADJLTFUND1516BL</f>
        <v>5279668.8403980006</v>
      </c>
      <c r="J407" s="9">
        <f>I407*SBRR_INC</f>
        <v>5323666.0807346506</v>
      </c>
      <c r="K407" s="9"/>
      <c r="L407" s="9"/>
      <c r="M407" s="9"/>
      <c r="N407" s="9"/>
      <c r="O407" s="9"/>
      <c r="P407" s="9"/>
      <c r="Q407" s="10">
        <f t="shared" si="688"/>
        <v>5279668.8403980006</v>
      </c>
      <c r="R407" s="10">
        <f t="shared" si="689"/>
        <v>5323666.0807346506</v>
      </c>
      <c r="S407" s="9"/>
      <c r="T407" s="37">
        <f>VLOOKUP(A407,[1]Sheet1!$A$6:$C$740,3,FALSE)</f>
        <v>9760841.8555210009</v>
      </c>
      <c r="U407" s="37"/>
      <c r="V407" s="9"/>
      <c r="W407" s="9"/>
      <c r="X407" s="10">
        <f t="shared" si="700"/>
        <v>15310457.514677972</v>
      </c>
      <c r="Z407" s="9"/>
      <c r="AA407" s="9">
        <f>ADJLTFUND1516RSG</f>
        <v>4503472.3132482674</v>
      </c>
      <c r="AB407" s="9"/>
      <c r="AC407" s="9"/>
      <c r="AD407" s="9"/>
      <c r="AE407" s="10">
        <f t="shared" si="680"/>
        <v>4503472.3132482674</v>
      </c>
      <c r="AF407" s="10">
        <f t="shared" si="681"/>
        <v>9783141.153646268</v>
      </c>
      <c r="AG407" s="10">
        <f>AA407+I407+X407</f>
        <v>25093598.66832424</v>
      </c>
      <c r="AH407" s="10">
        <f>AG407*LT_SF1617</f>
        <v>23247375.288255349</v>
      </c>
      <c r="AI407" s="10">
        <f t="shared" si="684"/>
        <v>7936917.7735773772</v>
      </c>
      <c r="AJ407" s="10">
        <f>AH407-X407-R407</f>
        <v>2613251.6928427266</v>
      </c>
      <c r="AK407" s="9"/>
      <c r="AL407" s="9">
        <f>AJ407</f>
        <v>2613251.6928427266</v>
      </c>
      <c r="AM407" s="9"/>
      <c r="AN407" s="9"/>
      <c r="AO407" s="9"/>
    </row>
    <row r="408" spans="1:41" s="15" customFormat="1" x14ac:dyDescent="0.25">
      <c r="A408" s="12" t="s">
        <v>816</v>
      </c>
      <c r="B408" s="12" t="s">
        <v>817</v>
      </c>
      <c r="C408" s="12" t="s">
        <v>499</v>
      </c>
      <c r="D408" s="12"/>
      <c r="E408" s="12" t="s">
        <v>1441</v>
      </c>
      <c r="G408" s="13">
        <f>ADJUTFUND1516BL</f>
        <v>23890595.416861996</v>
      </c>
      <c r="H408" s="13">
        <f>G408*SBRR_INC</f>
        <v>24089683.712002512</v>
      </c>
      <c r="I408" s="13"/>
      <c r="J408" s="13"/>
      <c r="K408" s="13"/>
      <c r="L408" s="13"/>
      <c r="M408" s="13"/>
      <c r="N408" s="13"/>
      <c r="O408" s="13"/>
      <c r="P408" s="13"/>
      <c r="Q408" s="14">
        <f t="shared" si="688"/>
        <v>23890595.416861996</v>
      </c>
      <c r="R408" s="14">
        <f t="shared" si="689"/>
        <v>24089683.712002512</v>
      </c>
      <c r="S408" s="13"/>
      <c r="T408" s="38">
        <f>VLOOKUP(A408,[1]Sheet1!$A$6:$C$740,3,FALSE)</f>
        <v>34610128.353683002</v>
      </c>
      <c r="U408" s="38"/>
      <c r="V408" s="13"/>
      <c r="W408" s="13"/>
      <c r="X408" s="14">
        <f t="shared" si="701"/>
        <v>54288032.485322028</v>
      </c>
      <c r="Z408" s="13">
        <f>ADJUTFUND1516RSG</f>
        <v>25615920.98789373</v>
      </c>
      <c r="AA408" s="13"/>
      <c r="AB408" s="13"/>
      <c r="AC408" s="13"/>
      <c r="AD408" s="13"/>
      <c r="AE408" s="14">
        <f t="shared" si="680"/>
        <v>25615920.98789373</v>
      </c>
      <c r="AF408" s="14">
        <f t="shared" si="681"/>
        <v>49506516.404755726</v>
      </c>
      <c r="AG408" s="14">
        <f>Z408+G408+X408</f>
        <v>103794548.89007775</v>
      </c>
      <c r="AH408" s="14">
        <f>AG408*UT_SF1617</f>
        <v>97183165.539255649</v>
      </c>
      <c r="AI408" s="14">
        <f t="shared" si="684"/>
        <v>42895133.05393362</v>
      </c>
      <c r="AJ408" s="14">
        <f>AH408-X408-R408</f>
        <v>18805449.341931108</v>
      </c>
      <c r="AK408" s="13">
        <f>AJ408</f>
        <v>18805449.341931108</v>
      </c>
      <c r="AL408" s="13"/>
      <c r="AM408" s="13"/>
      <c r="AN408" s="13"/>
      <c r="AO408" s="13"/>
    </row>
    <row r="409" spans="1:41" x14ac:dyDescent="0.25">
      <c r="A409" s="1" t="s">
        <v>818</v>
      </c>
      <c r="B409" s="1" t="s">
        <v>819</v>
      </c>
      <c r="C409" s="1"/>
      <c r="D409" s="1" t="s">
        <v>499</v>
      </c>
      <c r="E409" s="1"/>
      <c r="G409" s="5">
        <f>ADJUTFUND1516BL</f>
        <v>23265653.178222001</v>
      </c>
      <c r="H409" s="5">
        <f>G409*SBRR_INC</f>
        <v>23459533.621373851</v>
      </c>
      <c r="I409" s="5">
        <f>ADJLTFUND1516BL</f>
        <v>5935274.2072679996</v>
      </c>
      <c r="J409" s="5">
        <f>I409*SBRR_INC</f>
        <v>5984734.8256618995</v>
      </c>
      <c r="Q409" s="6">
        <f t="shared" si="688"/>
        <v>29200927.38549</v>
      </c>
      <c r="R409" s="6">
        <f t="shared" si="689"/>
        <v>29444268.447035752</v>
      </c>
      <c r="T409" s="4">
        <f>VLOOKUP(A409,[1]Sheet1!$A$6:$C$740,3,FALSE)</f>
        <v>40655427.465668</v>
      </c>
      <c r="U409" s="4"/>
      <c r="V409" s="5">
        <f>VLOOKUP(A409,[9]CTR1516_statsrel!$A$1:$D$387,4,FALSE)</f>
        <v>122187555</v>
      </c>
      <c r="W409" s="5">
        <f t="shared" ref="W409" si="714">V409</f>
        <v>122187555</v>
      </c>
      <c r="X409" s="6">
        <f t="shared" si="694"/>
        <v>122187555.00000301</v>
      </c>
      <c r="Z409" s="5">
        <f>ADJUTFUND1516RSG</f>
        <v>26940760.666175462</v>
      </c>
      <c r="AA409" s="5">
        <f>ADJLTFUND1516RSG</f>
        <v>5593728.1228195745</v>
      </c>
      <c r="AE409" s="6">
        <f t="shared" si="680"/>
        <v>32534488.788996033</v>
      </c>
      <c r="AF409" s="6">
        <f t="shared" si="681"/>
        <v>61735416.174486034</v>
      </c>
      <c r="AG409" s="6">
        <f t="shared" si="695"/>
        <v>183922971.17448804</v>
      </c>
      <c r="AH409" s="6">
        <f t="shared" si="696"/>
        <v>171783688.13998166</v>
      </c>
      <c r="AI409" s="6">
        <f t="shared" si="684"/>
        <v>49596133.139978647</v>
      </c>
      <c r="AJ409" s="6">
        <f t="shared" si="697"/>
        <v>20151864.692942895</v>
      </c>
      <c r="AK409" s="5">
        <f t="shared" ref="AK409" si="715">AK411</f>
        <v>17765873.853133123</v>
      </c>
      <c r="AL409" s="5">
        <f t="shared" ref="AL409" si="716">AL410</f>
        <v>2385990.8398097735</v>
      </c>
    </row>
    <row r="410" spans="1:41" s="11" customFormat="1" x14ac:dyDescent="0.25">
      <c r="A410" s="8" t="s">
        <v>820</v>
      </c>
      <c r="B410" s="8" t="s">
        <v>821</v>
      </c>
      <c r="C410" s="8" t="s">
        <v>499</v>
      </c>
      <c r="D410" s="8"/>
      <c r="E410" s="8" t="s">
        <v>1440</v>
      </c>
      <c r="G410" s="9"/>
      <c r="H410" s="9"/>
      <c r="I410" s="9">
        <f>ADJLTFUND1516BL</f>
        <v>5935274.2072679996</v>
      </c>
      <c r="J410" s="9">
        <f>I410*SBRR_INC</f>
        <v>5984734.8256618995</v>
      </c>
      <c r="K410" s="9"/>
      <c r="L410" s="9"/>
      <c r="M410" s="9"/>
      <c r="N410" s="9"/>
      <c r="O410" s="9"/>
      <c r="P410" s="9"/>
      <c r="Q410" s="10">
        <f t="shared" si="688"/>
        <v>5935274.2072679996</v>
      </c>
      <c r="R410" s="10">
        <f t="shared" si="689"/>
        <v>5984734.8256618995</v>
      </c>
      <c r="S410" s="9"/>
      <c r="T410" s="37">
        <f>VLOOKUP(A410,[1]Sheet1!$A$6:$C$740,3,FALSE)</f>
        <v>10446991.299714001</v>
      </c>
      <c r="U410" s="37"/>
      <c r="V410" s="9"/>
      <c r="W410" s="9"/>
      <c r="X410" s="10">
        <f t="shared" si="700"/>
        <v>31397833.046922855</v>
      </c>
      <c r="Z410" s="9"/>
      <c r="AA410" s="9">
        <f>ADJLTFUND1516RSG</f>
        <v>5593728.1228195745</v>
      </c>
      <c r="AB410" s="9"/>
      <c r="AC410" s="9"/>
      <c r="AD410" s="9"/>
      <c r="AE410" s="10">
        <f t="shared" si="680"/>
        <v>5593728.1228195745</v>
      </c>
      <c r="AF410" s="10">
        <f t="shared" si="681"/>
        <v>11529002.330087574</v>
      </c>
      <c r="AG410" s="10">
        <f>AA410+I410+X410</f>
        <v>42926835.377010427</v>
      </c>
      <c r="AH410" s="10">
        <f>AG410*LT_SF1617</f>
        <v>39768558.712394528</v>
      </c>
      <c r="AI410" s="10">
        <f t="shared" si="684"/>
        <v>8370725.665471673</v>
      </c>
      <c r="AJ410" s="10">
        <f t="shared" ref="AJ410:AJ427" si="717">AH410-X410-R410</f>
        <v>2385990.8398097735</v>
      </c>
      <c r="AK410" s="9"/>
      <c r="AL410" s="9">
        <f>AJ410</f>
        <v>2385990.8398097735</v>
      </c>
      <c r="AM410" s="9"/>
      <c r="AN410" s="9"/>
      <c r="AO410" s="9"/>
    </row>
    <row r="411" spans="1:41" s="15" customFormat="1" x14ac:dyDescent="0.25">
      <c r="A411" s="12" t="s">
        <v>822</v>
      </c>
      <c r="B411" s="12" t="s">
        <v>823</v>
      </c>
      <c r="C411" s="12" t="s">
        <v>499</v>
      </c>
      <c r="D411" s="12"/>
      <c r="E411" s="12" t="s">
        <v>1441</v>
      </c>
      <c r="G411" s="13">
        <f t="shared" ref="G411:G427" si="718">ADJUTFUND1516BL</f>
        <v>23265653.178222001</v>
      </c>
      <c r="H411" s="13">
        <f t="shared" ref="H411:H427" si="719">G411*SBRR_INC</f>
        <v>23459533.621373851</v>
      </c>
      <c r="I411" s="13"/>
      <c r="J411" s="13"/>
      <c r="K411" s="13"/>
      <c r="L411" s="13"/>
      <c r="M411" s="13"/>
      <c r="N411" s="13"/>
      <c r="O411" s="13"/>
      <c r="P411" s="13"/>
      <c r="Q411" s="14">
        <f t="shared" si="688"/>
        <v>23265653.178222001</v>
      </c>
      <c r="R411" s="14">
        <f t="shared" si="689"/>
        <v>23459533.621373851</v>
      </c>
      <c r="S411" s="13"/>
      <c r="T411" s="38">
        <f>VLOOKUP(A411,[1]Sheet1!$A$6:$C$740,3,FALSE)</f>
        <v>30208436.165955</v>
      </c>
      <c r="U411" s="38"/>
      <c r="V411" s="13"/>
      <c r="W411" s="13"/>
      <c r="X411" s="14">
        <f t="shared" si="701"/>
        <v>90789721.953080148</v>
      </c>
      <c r="Z411" s="13">
        <f t="shared" ref="Z411:Z427" si="720">ADJUTFUND1516RSG</f>
        <v>26940760.666175462</v>
      </c>
      <c r="AA411" s="13"/>
      <c r="AB411" s="13"/>
      <c r="AC411" s="13"/>
      <c r="AD411" s="13"/>
      <c r="AE411" s="14">
        <f t="shared" si="680"/>
        <v>26940760.666175455</v>
      </c>
      <c r="AF411" s="14">
        <f t="shared" si="681"/>
        <v>50206413.844397455</v>
      </c>
      <c r="AG411" s="14">
        <f t="shared" ref="AG411:AG427" si="721">Z411+G411+X411</f>
        <v>140996135.7974776</v>
      </c>
      <c r="AH411" s="14">
        <f t="shared" ref="AH411:AH427" si="722">AG411*UT_SF1617</f>
        <v>132015129.42758712</v>
      </c>
      <c r="AI411" s="14">
        <f t="shared" si="684"/>
        <v>41225407.474506974</v>
      </c>
      <c r="AJ411" s="14">
        <f t="shared" si="717"/>
        <v>17765873.853133123</v>
      </c>
      <c r="AK411" s="13">
        <f t="shared" ref="AK411:AK427" si="723">AJ411</f>
        <v>17765873.853133123</v>
      </c>
      <c r="AL411" s="13"/>
      <c r="AM411" s="13"/>
      <c r="AN411" s="13"/>
      <c r="AO411" s="13"/>
    </row>
    <row r="412" spans="1:41" s="15" customFormat="1" x14ac:dyDescent="0.25">
      <c r="A412" s="12" t="s">
        <v>824</v>
      </c>
      <c r="B412" s="12" t="s">
        <v>825</v>
      </c>
      <c r="C412" s="12" t="s">
        <v>826</v>
      </c>
      <c r="D412" s="12" t="s">
        <v>826</v>
      </c>
      <c r="E412" s="12" t="s">
        <v>1441</v>
      </c>
      <c r="G412" s="13">
        <f t="shared" si="718"/>
        <v>61992516.478543006</v>
      </c>
      <c r="H412" s="13">
        <f t="shared" si="719"/>
        <v>62509120.782530859</v>
      </c>
      <c r="I412" s="13"/>
      <c r="J412" s="13"/>
      <c r="K412" s="13"/>
      <c r="L412" s="13"/>
      <c r="M412" s="13"/>
      <c r="N412" s="13"/>
      <c r="O412" s="13"/>
      <c r="P412" s="13"/>
      <c r="Q412" s="14">
        <f t="shared" si="688"/>
        <v>61992516.478543006</v>
      </c>
      <c r="R412" s="14">
        <f t="shared" si="689"/>
        <v>62509120.782530859</v>
      </c>
      <c r="S412" s="13"/>
      <c r="T412" s="38">
        <f>VLOOKUP(A412,[1]Sheet1!$A$6:$C$740,3,FALSE)</f>
        <v>125290050.05862799</v>
      </c>
      <c r="U412" s="38"/>
      <c r="V412" s="13">
        <f>VLOOKUP(A412,[9]CTR1516_statsrel!$A$1:$D$387,4,FALSE)</f>
        <v>189389700</v>
      </c>
      <c r="W412" s="13">
        <f t="shared" ref="W412:X475" si="724">V412</f>
        <v>189389700</v>
      </c>
      <c r="X412" s="14">
        <f>W412</f>
        <v>189389700</v>
      </c>
      <c r="Z412" s="13">
        <f t="shared" si="720"/>
        <v>62768037.449381001</v>
      </c>
      <c r="AA412" s="13"/>
      <c r="AB412" s="13"/>
      <c r="AC412" s="13"/>
      <c r="AD412" s="13"/>
      <c r="AE412" s="14">
        <f t="shared" si="680"/>
        <v>62768037.449381001</v>
      </c>
      <c r="AF412" s="14">
        <f t="shared" si="681"/>
        <v>124760553.92792401</v>
      </c>
      <c r="AG412" s="14">
        <f t="shared" si="721"/>
        <v>314150253.92792404</v>
      </c>
      <c r="AH412" s="14">
        <f t="shared" si="722"/>
        <v>294139879.77354336</v>
      </c>
      <c r="AI412" s="14">
        <f t="shared" si="684"/>
        <v>104750179.77354336</v>
      </c>
      <c r="AJ412" s="14">
        <f t="shared" si="717"/>
        <v>42241058.991012499</v>
      </c>
      <c r="AK412" s="13">
        <f t="shared" si="723"/>
        <v>42241058.991012499</v>
      </c>
      <c r="AL412" s="13"/>
      <c r="AM412" s="13"/>
      <c r="AN412" s="13"/>
      <c r="AO412" s="13"/>
    </row>
    <row r="413" spans="1:41" s="15" customFormat="1" x14ac:dyDescent="0.25">
      <c r="A413" s="12" t="s">
        <v>827</v>
      </c>
      <c r="B413" s="12" t="s">
        <v>828</v>
      </c>
      <c r="C413" s="12" t="s">
        <v>826</v>
      </c>
      <c r="D413" s="12" t="s">
        <v>826</v>
      </c>
      <c r="E413" s="12" t="s">
        <v>1441</v>
      </c>
      <c r="G413" s="13">
        <f t="shared" si="718"/>
        <v>61460766.428897999</v>
      </c>
      <c r="H413" s="13">
        <f t="shared" si="719"/>
        <v>61972939.482472144</v>
      </c>
      <c r="I413" s="13"/>
      <c r="J413" s="13"/>
      <c r="K413" s="13"/>
      <c r="L413" s="13"/>
      <c r="M413" s="13"/>
      <c r="N413" s="13"/>
      <c r="O413" s="13"/>
      <c r="P413" s="13"/>
      <c r="Q413" s="14">
        <f t="shared" si="688"/>
        <v>61460766.428897999</v>
      </c>
      <c r="R413" s="14">
        <f t="shared" si="689"/>
        <v>61972939.482472144</v>
      </c>
      <c r="S413" s="13"/>
      <c r="T413" s="38">
        <f>VLOOKUP(A413,[1]Sheet1!$A$6:$C$740,3,FALSE)</f>
        <v>109773210.80184899</v>
      </c>
      <c r="U413" s="38"/>
      <c r="V413" s="13">
        <f>VLOOKUP(A413,[9]CTR1516_statsrel!$A$1:$D$387,4,FALSE)</f>
        <v>241795000</v>
      </c>
      <c r="W413" s="13">
        <f t="shared" si="724"/>
        <v>241795000</v>
      </c>
      <c r="X413" s="14">
        <f t="shared" si="724"/>
        <v>241795000</v>
      </c>
      <c r="Z413" s="13">
        <f t="shared" si="720"/>
        <v>61092408.418981001</v>
      </c>
      <c r="AA413" s="13"/>
      <c r="AB413" s="13"/>
      <c r="AC413" s="13"/>
      <c r="AD413" s="13"/>
      <c r="AE413" s="14">
        <f t="shared" si="680"/>
        <v>61092408.418981001</v>
      </c>
      <c r="AF413" s="14">
        <f t="shared" si="681"/>
        <v>122553174.84787899</v>
      </c>
      <c r="AG413" s="14">
        <f t="shared" si="721"/>
        <v>364348174.84787899</v>
      </c>
      <c r="AH413" s="14">
        <f t="shared" si="722"/>
        <v>341140352.44438511</v>
      </c>
      <c r="AI413" s="14">
        <f t="shared" si="684"/>
        <v>99345352.444385111</v>
      </c>
      <c r="AJ413" s="14">
        <f t="shared" si="717"/>
        <v>37372412.961912967</v>
      </c>
      <c r="AK413" s="13">
        <f t="shared" si="723"/>
        <v>37372412.961912967</v>
      </c>
      <c r="AL413" s="13"/>
      <c r="AM413" s="13"/>
      <c r="AN413" s="13"/>
      <c r="AO413" s="13"/>
    </row>
    <row r="414" spans="1:41" s="15" customFormat="1" x14ac:dyDescent="0.25">
      <c r="A414" s="12" t="s">
        <v>829</v>
      </c>
      <c r="B414" s="12" t="s">
        <v>830</v>
      </c>
      <c r="C414" s="12" t="s">
        <v>826</v>
      </c>
      <c r="D414" s="12" t="s">
        <v>826</v>
      </c>
      <c r="E414" s="12" t="s">
        <v>1441</v>
      </c>
      <c r="G414" s="13">
        <f t="shared" si="718"/>
        <v>40395633.940256</v>
      </c>
      <c r="H414" s="13">
        <f t="shared" si="719"/>
        <v>40732264.223091468</v>
      </c>
      <c r="I414" s="13"/>
      <c r="J414" s="13"/>
      <c r="K414" s="13"/>
      <c r="L414" s="13"/>
      <c r="M414" s="13"/>
      <c r="N414" s="13"/>
      <c r="O414" s="13"/>
      <c r="P414" s="13"/>
      <c r="Q414" s="14">
        <f t="shared" si="688"/>
        <v>40395633.940256</v>
      </c>
      <c r="R414" s="14">
        <f t="shared" si="689"/>
        <v>40732264.223091468</v>
      </c>
      <c r="S414" s="13"/>
      <c r="T414" s="38">
        <f>VLOOKUP(A414,[1]Sheet1!$A$6:$C$740,3,FALSE)</f>
        <v>35107011.152184002</v>
      </c>
      <c r="U414" s="38"/>
      <c r="V414" s="13">
        <f>VLOOKUP(A414,[9]CTR1516_statsrel!$A$1:$D$387,4,FALSE)</f>
        <v>232644339</v>
      </c>
      <c r="W414" s="13">
        <f t="shared" si="724"/>
        <v>232644339</v>
      </c>
      <c r="X414" s="14">
        <f t="shared" si="724"/>
        <v>232644339</v>
      </c>
      <c r="Z414" s="13">
        <f t="shared" si="720"/>
        <v>44260169.325713001</v>
      </c>
      <c r="AA414" s="13"/>
      <c r="AB414" s="13"/>
      <c r="AC414" s="13"/>
      <c r="AD414" s="13"/>
      <c r="AE414" s="14">
        <f t="shared" si="680"/>
        <v>44260169.325713001</v>
      </c>
      <c r="AF414" s="14">
        <f t="shared" si="681"/>
        <v>84655803.265969008</v>
      </c>
      <c r="AG414" s="14">
        <f t="shared" si="721"/>
        <v>317300142.26596904</v>
      </c>
      <c r="AH414" s="14">
        <f t="shared" si="722"/>
        <v>297089130.22127724</v>
      </c>
      <c r="AI414" s="14">
        <f t="shared" si="684"/>
        <v>64444791.221277237</v>
      </c>
      <c r="AJ414" s="14">
        <f t="shared" si="717"/>
        <v>23712526.998185769</v>
      </c>
      <c r="AK414" s="13">
        <f t="shared" si="723"/>
        <v>23712526.998185769</v>
      </c>
      <c r="AL414" s="13"/>
      <c r="AM414" s="13"/>
      <c r="AN414" s="13"/>
      <c r="AO414" s="13"/>
    </row>
    <row r="415" spans="1:41" s="15" customFormat="1" x14ac:dyDescent="0.25">
      <c r="A415" s="12" t="s">
        <v>831</v>
      </c>
      <c r="B415" s="12" t="s">
        <v>832</v>
      </c>
      <c r="C415" s="12" t="s">
        <v>826</v>
      </c>
      <c r="D415" s="12" t="s">
        <v>826</v>
      </c>
      <c r="E415" s="12" t="s">
        <v>1441</v>
      </c>
      <c r="G415" s="13">
        <f t="shared" si="718"/>
        <v>102447197.089642</v>
      </c>
      <c r="H415" s="13">
        <f t="shared" si="719"/>
        <v>103300923.73205568</v>
      </c>
      <c r="I415" s="13"/>
      <c r="J415" s="13"/>
      <c r="K415" s="13"/>
      <c r="L415" s="13"/>
      <c r="M415" s="13"/>
      <c r="N415" s="13"/>
      <c r="O415" s="13"/>
      <c r="P415" s="13"/>
      <c r="Q415" s="14">
        <f t="shared" si="688"/>
        <v>102447197.089642</v>
      </c>
      <c r="R415" s="14">
        <f t="shared" si="689"/>
        <v>103300923.73205568</v>
      </c>
      <c r="S415" s="13"/>
      <c r="T415" s="38">
        <f>VLOOKUP(A415,[1]Sheet1!$A$6:$C$740,3,FALSE)</f>
        <v>190010157.61735901</v>
      </c>
      <c r="U415" s="38"/>
      <c r="V415" s="13">
        <f>VLOOKUP(A415,[9]CTR1516_statsrel!$A$1:$D$387,4,FALSE)</f>
        <v>262225596</v>
      </c>
      <c r="W415" s="13">
        <f t="shared" si="724"/>
        <v>262225596</v>
      </c>
      <c r="X415" s="14">
        <f t="shared" si="724"/>
        <v>262225596</v>
      </c>
      <c r="Z415" s="13">
        <f t="shared" si="720"/>
        <v>98049869.598028004</v>
      </c>
      <c r="AA415" s="13"/>
      <c r="AB415" s="13"/>
      <c r="AC415" s="13"/>
      <c r="AD415" s="13"/>
      <c r="AE415" s="14">
        <f t="shared" si="680"/>
        <v>98049869.598028019</v>
      </c>
      <c r="AF415" s="14">
        <f t="shared" si="681"/>
        <v>200497066.68767005</v>
      </c>
      <c r="AG415" s="14">
        <f t="shared" si="721"/>
        <v>462722662.68766999</v>
      </c>
      <c r="AH415" s="14">
        <f t="shared" si="722"/>
        <v>433248697.62057209</v>
      </c>
      <c r="AI415" s="14">
        <f t="shared" si="684"/>
        <v>171023101.62057209</v>
      </c>
      <c r="AJ415" s="14">
        <f t="shared" si="717"/>
        <v>67722177.888516411</v>
      </c>
      <c r="AK415" s="13">
        <f t="shared" si="723"/>
        <v>67722177.888516411</v>
      </c>
      <c r="AL415" s="13"/>
      <c r="AM415" s="13"/>
      <c r="AN415" s="13"/>
      <c r="AO415" s="13"/>
    </row>
    <row r="416" spans="1:41" s="15" customFormat="1" x14ac:dyDescent="0.25">
      <c r="A416" s="12" t="s">
        <v>833</v>
      </c>
      <c r="B416" s="12" t="s">
        <v>834</v>
      </c>
      <c r="C416" s="12" t="s">
        <v>826</v>
      </c>
      <c r="D416" s="12" t="s">
        <v>826</v>
      </c>
      <c r="E416" s="12" t="s">
        <v>1441</v>
      </c>
      <c r="G416" s="13">
        <f t="shared" si="718"/>
        <v>36393661.617321</v>
      </c>
      <c r="H416" s="13">
        <f t="shared" si="719"/>
        <v>36696942.130798675</v>
      </c>
      <c r="I416" s="13"/>
      <c r="J416" s="13"/>
      <c r="K416" s="13"/>
      <c r="L416" s="13"/>
      <c r="M416" s="13"/>
      <c r="N416" s="13"/>
      <c r="O416" s="13"/>
      <c r="P416" s="13"/>
      <c r="Q416" s="14">
        <f t="shared" si="688"/>
        <v>36393661.617321</v>
      </c>
      <c r="R416" s="14">
        <f t="shared" si="689"/>
        <v>36696942.130798675</v>
      </c>
      <c r="S416" s="13"/>
      <c r="T416" s="38">
        <f>VLOOKUP(A416,[1]Sheet1!$A$6:$C$740,3,FALSE)</f>
        <v>64229228.676086001</v>
      </c>
      <c r="U416" s="38"/>
      <c r="V416" s="13">
        <f>VLOOKUP(A416,[9]CTR1516_statsrel!$A$1:$D$387,4,FALSE)</f>
        <v>195912242</v>
      </c>
      <c r="W416" s="13">
        <f t="shared" si="724"/>
        <v>195912242</v>
      </c>
      <c r="X416" s="14">
        <f t="shared" si="724"/>
        <v>195912242</v>
      </c>
      <c r="Z416" s="13">
        <f t="shared" si="720"/>
        <v>36896858.274834007</v>
      </c>
      <c r="AA416" s="13"/>
      <c r="AB416" s="13"/>
      <c r="AC416" s="13"/>
      <c r="AD416" s="13"/>
      <c r="AE416" s="14">
        <f t="shared" si="680"/>
        <v>36896858.274834007</v>
      </c>
      <c r="AF416" s="14">
        <f t="shared" si="681"/>
        <v>73290519.892155007</v>
      </c>
      <c r="AG416" s="14">
        <f t="shared" si="721"/>
        <v>269202761.89215499</v>
      </c>
      <c r="AH416" s="14">
        <f t="shared" si="722"/>
        <v>252055400.33028725</v>
      </c>
      <c r="AI416" s="14">
        <f t="shared" si="684"/>
        <v>56143158.330287248</v>
      </c>
      <c r="AJ416" s="14">
        <f t="shared" si="717"/>
        <v>19446216.199488573</v>
      </c>
      <c r="AK416" s="13">
        <f t="shared" si="723"/>
        <v>19446216.199488573</v>
      </c>
      <c r="AL416" s="13"/>
      <c r="AM416" s="13"/>
      <c r="AN416" s="13"/>
      <c r="AO416" s="13"/>
    </row>
    <row r="417" spans="1:41" s="15" customFormat="1" x14ac:dyDescent="0.25">
      <c r="A417" s="12" t="s">
        <v>835</v>
      </c>
      <c r="B417" s="12" t="s">
        <v>836</v>
      </c>
      <c r="C417" s="12" t="s">
        <v>826</v>
      </c>
      <c r="D417" s="12" t="s">
        <v>826</v>
      </c>
      <c r="E417" s="12" t="s">
        <v>1441</v>
      </c>
      <c r="G417" s="13">
        <f t="shared" si="718"/>
        <v>68129943.793015003</v>
      </c>
      <c r="H417" s="13">
        <f t="shared" si="719"/>
        <v>68697693.324623466</v>
      </c>
      <c r="I417" s="13"/>
      <c r="J417" s="13"/>
      <c r="K417" s="13"/>
      <c r="L417" s="13"/>
      <c r="M417" s="13"/>
      <c r="N417" s="13"/>
      <c r="O417" s="13"/>
      <c r="P417" s="13"/>
      <c r="Q417" s="14">
        <f t="shared" si="688"/>
        <v>68129943.793015003</v>
      </c>
      <c r="R417" s="14">
        <f t="shared" si="689"/>
        <v>68697693.324623466</v>
      </c>
      <c r="S417" s="13"/>
      <c r="T417" s="38">
        <f>VLOOKUP(A417,[1]Sheet1!$A$6:$C$740,3,FALSE)</f>
        <v>113696419.002933</v>
      </c>
      <c r="U417" s="38"/>
      <c r="V417" s="13">
        <f>VLOOKUP(A417,[9]CTR1516_statsrel!$A$1:$D$387,4,FALSE)</f>
        <v>227220731</v>
      </c>
      <c r="W417" s="13">
        <f t="shared" si="724"/>
        <v>227220731</v>
      </c>
      <c r="X417" s="14">
        <f t="shared" si="724"/>
        <v>227220731</v>
      </c>
      <c r="Z417" s="13">
        <f t="shared" si="720"/>
        <v>68874648.359639004</v>
      </c>
      <c r="AA417" s="13"/>
      <c r="AB417" s="13"/>
      <c r="AC417" s="13"/>
      <c r="AD417" s="13"/>
      <c r="AE417" s="14">
        <f t="shared" si="680"/>
        <v>68874648.359639004</v>
      </c>
      <c r="AF417" s="14">
        <f t="shared" si="681"/>
        <v>137004592.15265399</v>
      </c>
      <c r="AG417" s="14">
        <f t="shared" si="721"/>
        <v>364225323.15265399</v>
      </c>
      <c r="AH417" s="14">
        <f t="shared" si="722"/>
        <v>341025326.01225066</v>
      </c>
      <c r="AI417" s="14">
        <f t="shared" si="684"/>
        <v>113804595.01225066</v>
      </c>
      <c r="AJ417" s="14">
        <f t="shared" si="717"/>
        <v>45106901.687627196</v>
      </c>
      <c r="AK417" s="13">
        <f t="shared" si="723"/>
        <v>45106901.687627196</v>
      </c>
      <c r="AL417" s="13"/>
      <c r="AM417" s="13"/>
      <c r="AN417" s="13"/>
      <c r="AO417" s="13"/>
    </row>
    <row r="418" spans="1:41" s="15" customFormat="1" x14ac:dyDescent="0.25">
      <c r="A418" s="12" t="s">
        <v>837</v>
      </c>
      <c r="B418" s="12" t="s">
        <v>838</v>
      </c>
      <c r="C418" s="12" t="s">
        <v>826</v>
      </c>
      <c r="D418" s="12" t="s">
        <v>826</v>
      </c>
      <c r="E418" s="12" t="s">
        <v>1441</v>
      </c>
      <c r="G418" s="13">
        <f t="shared" si="718"/>
        <v>109144677.21278101</v>
      </c>
      <c r="H418" s="13">
        <f t="shared" si="719"/>
        <v>110054216.18955418</v>
      </c>
      <c r="I418" s="13"/>
      <c r="J418" s="13"/>
      <c r="K418" s="13"/>
      <c r="L418" s="13"/>
      <c r="M418" s="13"/>
      <c r="N418" s="13"/>
      <c r="O418" s="13"/>
      <c r="P418" s="13"/>
      <c r="Q418" s="14">
        <f t="shared" si="688"/>
        <v>109144677.21278101</v>
      </c>
      <c r="R418" s="14">
        <f t="shared" si="689"/>
        <v>110054216.18955418</v>
      </c>
      <c r="S418" s="13"/>
      <c r="T418" s="38">
        <f>VLOOKUP(A418,[1]Sheet1!$A$6:$C$740,3,FALSE)</f>
        <v>137009889.73665199</v>
      </c>
      <c r="U418" s="38"/>
      <c r="V418" s="13">
        <f>VLOOKUP(A418,[9]CTR1516_statsrel!$A$1:$D$387,4,FALSE)</f>
        <v>504890644</v>
      </c>
      <c r="W418" s="13">
        <f t="shared" si="724"/>
        <v>504890644</v>
      </c>
      <c r="X418" s="14">
        <f t="shared" si="724"/>
        <v>504890644</v>
      </c>
      <c r="Z418" s="13">
        <f t="shared" si="720"/>
        <v>129002932.24837101</v>
      </c>
      <c r="AA418" s="13"/>
      <c r="AB418" s="13"/>
      <c r="AC418" s="13"/>
      <c r="AD418" s="13"/>
      <c r="AE418" s="14">
        <f t="shared" si="680"/>
        <v>129002932.24837101</v>
      </c>
      <c r="AF418" s="14">
        <f t="shared" si="681"/>
        <v>238147609.46115202</v>
      </c>
      <c r="AG418" s="14">
        <f t="shared" si="721"/>
        <v>743038253.46115208</v>
      </c>
      <c r="AH418" s="14">
        <f t="shared" si="722"/>
        <v>695709074.90130758</v>
      </c>
      <c r="AI418" s="14">
        <f t="shared" si="684"/>
        <v>190818430.90130758</v>
      </c>
      <c r="AJ418" s="14">
        <f t="shared" si="717"/>
        <v>80764214.711753398</v>
      </c>
      <c r="AK418" s="13">
        <f t="shared" si="723"/>
        <v>80764214.711753398</v>
      </c>
      <c r="AL418" s="13"/>
      <c r="AM418" s="13"/>
      <c r="AN418" s="13"/>
      <c r="AO418" s="13"/>
    </row>
    <row r="419" spans="1:41" s="15" customFormat="1" x14ac:dyDescent="0.25">
      <c r="A419" s="12" t="s">
        <v>839</v>
      </c>
      <c r="B419" s="12" t="s">
        <v>840</v>
      </c>
      <c r="C419" s="12" t="s">
        <v>826</v>
      </c>
      <c r="D419" s="12" t="s">
        <v>826</v>
      </c>
      <c r="E419" s="12" t="s">
        <v>1441</v>
      </c>
      <c r="G419" s="13">
        <f t="shared" si="718"/>
        <v>56158636.148312002</v>
      </c>
      <c r="H419" s="13">
        <f t="shared" si="719"/>
        <v>56626624.782881267</v>
      </c>
      <c r="I419" s="13"/>
      <c r="J419" s="13"/>
      <c r="K419" s="13"/>
      <c r="L419" s="13"/>
      <c r="M419" s="13"/>
      <c r="N419" s="13"/>
      <c r="O419" s="13"/>
      <c r="P419" s="13"/>
      <c r="Q419" s="14">
        <f t="shared" si="688"/>
        <v>56158636.148312002</v>
      </c>
      <c r="R419" s="14">
        <f t="shared" si="689"/>
        <v>56626624.782881267</v>
      </c>
      <c r="S419" s="13"/>
      <c r="T419" s="38">
        <f>VLOOKUP(A419,[1]Sheet1!$A$6:$C$740,3,FALSE)</f>
        <v>97891999.287828997</v>
      </c>
      <c r="U419" s="38"/>
      <c r="V419" s="13">
        <f>VLOOKUP(A419,[9]CTR1516_statsrel!$A$1:$D$387,4,FALSE)</f>
        <v>233405040</v>
      </c>
      <c r="W419" s="13">
        <f t="shared" si="724"/>
        <v>233405040</v>
      </c>
      <c r="X419" s="14">
        <f t="shared" si="724"/>
        <v>233405040</v>
      </c>
      <c r="Z419" s="13">
        <f t="shared" si="720"/>
        <v>59707323.358536005</v>
      </c>
      <c r="AA419" s="13"/>
      <c r="AB419" s="13"/>
      <c r="AC419" s="13"/>
      <c r="AD419" s="13"/>
      <c r="AE419" s="14">
        <f t="shared" si="680"/>
        <v>59707323.358536005</v>
      </c>
      <c r="AF419" s="14">
        <f t="shared" si="681"/>
        <v>115865959.50684801</v>
      </c>
      <c r="AG419" s="14">
        <f t="shared" si="721"/>
        <v>349270999.50684798</v>
      </c>
      <c r="AH419" s="14">
        <f t="shared" si="722"/>
        <v>327023545.32204235</v>
      </c>
      <c r="AI419" s="14">
        <f t="shared" si="684"/>
        <v>93618505.322042346</v>
      </c>
      <c r="AJ419" s="14">
        <f t="shared" si="717"/>
        <v>36991880.539161079</v>
      </c>
      <c r="AK419" s="13">
        <f t="shared" si="723"/>
        <v>36991880.539161079</v>
      </c>
      <c r="AL419" s="13"/>
      <c r="AM419" s="13"/>
      <c r="AN419" s="13"/>
      <c r="AO419" s="13"/>
    </row>
    <row r="420" spans="1:41" s="15" customFormat="1" x14ac:dyDescent="0.25">
      <c r="A420" s="12" t="s">
        <v>841</v>
      </c>
      <c r="B420" s="12" t="s">
        <v>842</v>
      </c>
      <c r="C420" s="12" t="s">
        <v>826</v>
      </c>
      <c r="D420" s="12" t="s">
        <v>826</v>
      </c>
      <c r="E420" s="12" t="s">
        <v>1441</v>
      </c>
      <c r="G420" s="13">
        <f t="shared" si="718"/>
        <v>91843892.377019003</v>
      </c>
      <c r="H420" s="13">
        <f t="shared" si="719"/>
        <v>92609258.146827489</v>
      </c>
      <c r="I420" s="13"/>
      <c r="J420" s="13"/>
      <c r="K420" s="13"/>
      <c r="L420" s="13"/>
      <c r="M420" s="13"/>
      <c r="N420" s="13"/>
      <c r="O420" s="13"/>
      <c r="P420" s="13"/>
      <c r="Q420" s="14">
        <f t="shared" si="688"/>
        <v>91843892.377019003</v>
      </c>
      <c r="R420" s="14">
        <f t="shared" si="689"/>
        <v>92609258.146827489</v>
      </c>
      <c r="S420" s="13"/>
      <c r="T420" s="38">
        <f>VLOOKUP(A420,[1]Sheet1!$A$6:$C$740,3,FALSE)</f>
        <v>165854236.499118</v>
      </c>
      <c r="U420" s="38"/>
      <c r="V420" s="13">
        <f>VLOOKUP(A420,[9]CTR1516_statsrel!$A$1:$D$387,4,FALSE)</f>
        <v>278856000</v>
      </c>
      <c r="W420" s="13">
        <f t="shared" si="724"/>
        <v>278856000</v>
      </c>
      <c r="X420" s="14">
        <f t="shared" si="724"/>
        <v>278856000</v>
      </c>
      <c r="Z420" s="13">
        <f t="shared" si="720"/>
        <v>94675078.48946102</v>
      </c>
      <c r="AA420" s="13"/>
      <c r="AB420" s="13"/>
      <c r="AC420" s="13"/>
      <c r="AD420" s="13"/>
      <c r="AE420" s="14">
        <f t="shared" si="680"/>
        <v>94675078.489461005</v>
      </c>
      <c r="AF420" s="14">
        <f t="shared" si="681"/>
        <v>186518970.86647999</v>
      </c>
      <c r="AG420" s="14">
        <f t="shared" si="721"/>
        <v>465374970.86647999</v>
      </c>
      <c r="AH420" s="14">
        <f t="shared" si="722"/>
        <v>435732062.18604064</v>
      </c>
      <c r="AI420" s="14">
        <f t="shared" si="684"/>
        <v>156876062.18604064</v>
      </c>
      <c r="AJ420" s="14">
        <f t="shared" si="717"/>
        <v>64266804.039213151</v>
      </c>
      <c r="AK420" s="13">
        <f t="shared" si="723"/>
        <v>64266804.039213151</v>
      </c>
      <c r="AL420" s="13"/>
      <c r="AM420" s="13"/>
      <c r="AN420" s="13"/>
      <c r="AO420" s="13"/>
    </row>
    <row r="421" spans="1:41" s="15" customFormat="1" x14ac:dyDescent="0.25">
      <c r="A421" s="12" t="s">
        <v>843</v>
      </c>
      <c r="B421" s="12" t="s">
        <v>844</v>
      </c>
      <c r="C421" s="12" t="s">
        <v>826</v>
      </c>
      <c r="D421" s="12" t="s">
        <v>826</v>
      </c>
      <c r="E421" s="12" t="s">
        <v>1441</v>
      </c>
      <c r="G421" s="13">
        <f t="shared" si="718"/>
        <v>59351669.932685003</v>
      </c>
      <c r="H421" s="13">
        <f t="shared" si="719"/>
        <v>59846267.182124041</v>
      </c>
      <c r="I421" s="13"/>
      <c r="J421" s="13"/>
      <c r="K421" s="13"/>
      <c r="L421" s="13"/>
      <c r="M421" s="13"/>
      <c r="N421" s="13"/>
      <c r="O421" s="13"/>
      <c r="P421" s="13"/>
      <c r="Q421" s="14">
        <f t="shared" si="688"/>
        <v>59351669.932685003</v>
      </c>
      <c r="R421" s="14">
        <f t="shared" si="689"/>
        <v>59846267.182124041</v>
      </c>
      <c r="S421" s="13"/>
      <c r="T421" s="38">
        <f>VLOOKUP(A421,[1]Sheet1!$A$6:$C$740,3,FALSE)</f>
        <v>102207491.12984701</v>
      </c>
      <c r="U421" s="38"/>
      <c r="V421" s="13">
        <f>VLOOKUP(A421,[9]CTR1516_statsrel!$A$1:$D$387,4,FALSE)</f>
        <v>244398603</v>
      </c>
      <c r="W421" s="13">
        <f t="shared" si="724"/>
        <v>244398603</v>
      </c>
      <c r="X421" s="14">
        <f t="shared" si="724"/>
        <v>244398603</v>
      </c>
      <c r="Z421" s="13">
        <f t="shared" si="720"/>
        <v>56807696.811071008</v>
      </c>
      <c r="AA421" s="13"/>
      <c r="AB421" s="13"/>
      <c r="AC421" s="13"/>
      <c r="AD421" s="13"/>
      <c r="AE421" s="14">
        <f t="shared" si="680"/>
        <v>56807696.811071008</v>
      </c>
      <c r="AF421" s="14">
        <f t="shared" si="681"/>
        <v>116159366.74375601</v>
      </c>
      <c r="AG421" s="14">
        <f t="shared" si="721"/>
        <v>360557969.743756</v>
      </c>
      <c r="AH421" s="14">
        <f t="shared" si="722"/>
        <v>337591571.37639463</v>
      </c>
      <c r="AI421" s="14">
        <f t="shared" si="684"/>
        <v>93192968.376394629</v>
      </c>
      <c r="AJ421" s="14">
        <f t="shared" si="717"/>
        <v>33346701.194270588</v>
      </c>
      <c r="AK421" s="13">
        <f t="shared" si="723"/>
        <v>33346701.194270588</v>
      </c>
      <c r="AL421" s="13"/>
      <c r="AM421" s="13"/>
      <c r="AN421" s="13"/>
      <c r="AO421" s="13"/>
    </row>
    <row r="422" spans="1:41" s="15" customFormat="1" x14ac:dyDescent="0.25">
      <c r="A422" s="12" t="s">
        <v>845</v>
      </c>
      <c r="B422" s="12" t="s">
        <v>846</v>
      </c>
      <c r="C422" s="12" t="s">
        <v>826</v>
      </c>
      <c r="D422" s="12" t="s">
        <v>826</v>
      </c>
      <c r="E422" s="12" t="s">
        <v>1441</v>
      </c>
      <c r="G422" s="13">
        <f t="shared" si="718"/>
        <v>93167883.466942996</v>
      </c>
      <c r="H422" s="13">
        <f t="shared" si="719"/>
        <v>93944282.495834187</v>
      </c>
      <c r="I422" s="13"/>
      <c r="J422" s="13"/>
      <c r="K422" s="13"/>
      <c r="L422" s="13"/>
      <c r="M422" s="13"/>
      <c r="N422" s="13"/>
      <c r="O422" s="13"/>
      <c r="P422" s="13"/>
      <c r="Q422" s="14">
        <f t="shared" si="688"/>
        <v>93167883.466942996</v>
      </c>
      <c r="R422" s="14">
        <f t="shared" si="689"/>
        <v>93944282.495834187</v>
      </c>
      <c r="S422" s="13"/>
      <c r="T422" s="38">
        <f>VLOOKUP(A422,[1]Sheet1!$A$6:$C$740,3,FALSE)</f>
        <v>178476513.43695101</v>
      </c>
      <c r="U422" s="38"/>
      <c r="V422" s="13">
        <f>VLOOKUP(A422,[9]CTR1516_statsrel!$A$1:$D$387,4,FALSE)</f>
        <v>317111320</v>
      </c>
      <c r="W422" s="13">
        <f t="shared" si="724"/>
        <v>317111320</v>
      </c>
      <c r="X422" s="14">
        <f t="shared" si="724"/>
        <v>317111320</v>
      </c>
      <c r="Z422" s="13">
        <f t="shared" si="720"/>
        <v>90365864.308236003</v>
      </c>
      <c r="AA422" s="13"/>
      <c r="AB422" s="13"/>
      <c r="AC422" s="13"/>
      <c r="AD422" s="13"/>
      <c r="AE422" s="14">
        <f t="shared" si="680"/>
        <v>90365864.308236003</v>
      </c>
      <c r="AF422" s="14">
        <f t="shared" si="681"/>
        <v>183533747.775179</v>
      </c>
      <c r="AG422" s="14">
        <f t="shared" si="721"/>
        <v>500645067.77517903</v>
      </c>
      <c r="AH422" s="14">
        <f t="shared" si="722"/>
        <v>468755565.85860544</v>
      </c>
      <c r="AI422" s="14">
        <f t="shared" si="684"/>
        <v>151644245.85860544</v>
      </c>
      <c r="AJ422" s="14">
        <f t="shared" si="717"/>
        <v>57699963.362771258</v>
      </c>
      <c r="AK422" s="13">
        <f t="shared" si="723"/>
        <v>57699963.362771258</v>
      </c>
      <c r="AL422" s="13"/>
      <c r="AM422" s="13"/>
      <c r="AN422" s="13"/>
      <c r="AO422" s="13"/>
    </row>
    <row r="423" spans="1:41" s="15" customFormat="1" x14ac:dyDescent="0.25">
      <c r="A423" s="12" t="s">
        <v>847</v>
      </c>
      <c r="B423" s="12" t="s">
        <v>848</v>
      </c>
      <c r="C423" s="12" t="s">
        <v>826</v>
      </c>
      <c r="D423" s="12" t="s">
        <v>826</v>
      </c>
      <c r="E423" s="12" t="s">
        <v>1441</v>
      </c>
      <c r="G423" s="13">
        <f t="shared" si="718"/>
        <v>160318565.85899401</v>
      </c>
      <c r="H423" s="13">
        <f t="shared" si="719"/>
        <v>161654553.90781894</v>
      </c>
      <c r="I423" s="13"/>
      <c r="J423" s="13"/>
      <c r="K423" s="13"/>
      <c r="L423" s="13"/>
      <c r="M423" s="13"/>
      <c r="N423" s="13"/>
      <c r="O423" s="13"/>
      <c r="P423" s="13"/>
      <c r="Q423" s="14">
        <f t="shared" si="688"/>
        <v>160318565.85899401</v>
      </c>
      <c r="R423" s="14">
        <f t="shared" si="689"/>
        <v>161654553.90781894</v>
      </c>
      <c r="S423" s="13"/>
      <c r="T423" s="38">
        <f>VLOOKUP(A423,[1]Sheet1!$A$6:$C$740,3,FALSE)</f>
        <v>259004134.39024699</v>
      </c>
      <c r="U423" s="38"/>
      <c r="V423" s="13">
        <f>VLOOKUP(A423,[9]CTR1516_statsrel!$A$1:$D$387,4,FALSE)</f>
        <v>539137783</v>
      </c>
      <c r="W423" s="13">
        <f t="shared" si="724"/>
        <v>539137783</v>
      </c>
      <c r="X423" s="14">
        <f t="shared" si="724"/>
        <v>539137783</v>
      </c>
      <c r="Z423" s="13">
        <f t="shared" si="720"/>
        <v>174972505.64881197</v>
      </c>
      <c r="AA423" s="13"/>
      <c r="AB423" s="13"/>
      <c r="AC423" s="13"/>
      <c r="AD423" s="13"/>
      <c r="AE423" s="14">
        <f t="shared" si="680"/>
        <v>174972505.64881197</v>
      </c>
      <c r="AF423" s="14">
        <f t="shared" si="681"/>
        <v>335291071.50780594</v>
      </c>
      <c r="AG423" s="14">
        <f t="shared" si="721"/>
        <v>874428854.50780594</v>
      </c>
      <c r="AH423" s="14">
        <f t="shared" si="722"/>
        <v>818730511.65654647</v>
      </c>
      <c r="AI423" s="14">
        <f t="shared" si="684"/>
        <v>279592728.65654647</v>
      </c>
      <c r="AJ423" s="14">
        <f t="shared" si="717"/>
        <v>117938174.74872753</v>
      </c>
      <c r="AK423" s="13">
        <f t="shared" si="723"/>
        <v>117938174.74872753</v>
      </c>
      <c r="AL423" s="13"/>
      <c r="AM423" s="13"/>
      <c r="AN423" s="13"/>
      <c r="AO423" s="13"/>
    </row>
    <row r="424" spans="1:41" s="15" customFormat="1" x14ac:dyDescent="0.25">
      <c r="A424" s="12" t="s">
        <v>849</v>
      </c>
      <c r="B424" s="12" t="s">
        <v>850</v>
      </c>
      <c r="C424" s="12" t="s">
        <v>826</v>
      </c>
      <c r="D424" s="12" t="s">
        <v>826</v>
      </c>
      <c r="E424" s="12" t="s">
        <v>1441</v>
      </c>
      <c r="G424" s="13">
        <f t="shared" si="718"/>
        <v>170539912.89598697</v>
      </c>
      <c r="H424" s="13">
        <f t="shared" si="719"/>
        <v>171961078.83678687</v>
      </c>
      <c r="I424" s="13"/>
      <c r="J424" s="13"/>
      <c r="K424" s="13"/>
      <c r="L424" s="13"/>
      <c r="M424" s="13"/>
      <c r="N424" s="13"/>
      <c r="O424" s="13"/>
      <c r="P424" s="13"/>
      <c r="Q424" s="14">
        <f t="shared" si="688"/>
        <v>170539912.89598697</v>
      </c>
      <c r="R424" s="14">
        <f t="shared" si="689"/>
        <v>171961078.83678687</v>
      </c>
      <c r="S424" s="13"/>
      <c r="T424" s="38">
        <f>VLOOKUP(A424,[1]Sheet1!$A$6:$C$740,3,FALSE)</f>
        <v>302074017.10923803</v>
      </c>
      <c r="U424" s="38"/>
      <c r="V424" s="13">
        <f>VLOOKUP(A424,[9]CTR1516_statsrel!$A$1:$D$387,4,FALSE)</f>
        <v>549034002</v>
      </c>
      <c r="W424" s="13">
        <f t="shared" si="724"/>
        <v>549034002</v>
      </c>
      <c r="X424" s="14">
        <f t="shared" si="724"/>
        <v>549034002</v>
      </c>
      <c r="Z424" s="13">
        <f t="shared" si="720"/>
        <v>169475374.27340597</v>
      </c>
      <c r="AA424" s="13"/>
      <c r="AB424" s="13"/>
      <c r="AC424" s="13"/>
      <c r="AD424" s="13"/>
      <c r="AE424" s="14">
        <f t="shared" si="680"/>
        <v>169475374.273406</v>
      </c>
      <c r="AF424" s="14">
        <f t="shared" si="681"/>
        <v>340015287.16939294</v>
      </c>
      <c r="AG424" s="14">
        <f t="shared" si="721"/>
        <v>889049289.16939294</v>
      </c>
      <c r="AH424" s="14">
        <f t="shared" si="722"/>
        <v>832419671.03116477</v>
      </c>
      <c r="AI424" s="14">
        <f t="shared" si="684"/>
        <v>283385669.03116477</v>
      </c>
      <c r="AJ424" s="14">
        <f t="shared" si="717"/>
        <v>111424590.1943779</v>
      </c>
      <c r="AK424" s="13">
        <f t="shared" si="723"/>
        <v>111424590.1943779</v>
      </c>
      <c r="AL424" s="13"/>
      <c r="AM424" s="13"/>
      <c r="AN424" s="13"/>
      <c r="AO424" s="13"/>
    </row>
    <row r="425" spans="1:41" s="15" customFormat="1" x14ac:dyDescent="0.25">
      <c r="A425" s="12" t="s">
        <v>851</v>
      </c>
      <c r="B425" s="12" t="s">
        <v>852</v>
      </c>
      <c r="C425" s="12" t="s">
        <v>826</v>
      </c>
      <c r="D425" s="12" t="s">
        <v>826</v>
      </c>
      <c r="E425" s="12" t="s">
        <v>1441</v>
      </c>
      <c r="G425" s="13">
        <f t="shared" si="718"/>
        <v>171974745.94129398</v>
      </c>
      <c r="H425" s="13">
        <f t="shared" si="719"/>
        <v>173407868.8241381</v>
      </c>
      <c r="I425" s="13"/>
      <c r="J425" s="13"/>
      <c r="K425" s="13"/>
      <c r="L425" s="13"/>
      <c r="M425" s="13"/>
      <c r="N425" s="13"/>
      <c r="O425" s="13"/>
      <c r="P425" s="13"/>
      <c r="Q425" s="14">
        <f t="shared" si="688"/>
        <v>171974745.94129398</v>
      </c>
      <c r="R425" s="14">
        <f t="shared" si="689"/>
        <v>173407868.8241381</v>
      </c>
      <c r="S425" s="13"/>
      <c r="T425" s="38">
        <f>VLOOKUP(A425,[1]Sheet1!$A$6:$C$740,3,FALSE)</f>
        <v>311297195.53271902</v>
      </c>
      <c r="U425" s="38"/>
      <c r="V425" s="13">
        <f>VLOOKUP(A425,[9]CTR1516_statsrel!$A$1:$D$387,4,FALSE)</f>
        <v>387103751</v>
      </c>
      <c r="W425" s="13">
        <f t="shared" si="724"/>
        <v>387103751</v>
      </c>
      <c r="X425" s="14">
        <f t="shared" si="724"/>
        <v>387103751</v>
      </c>
      <c r="Z425" s="13">
        <f t="shared" si="720"/>
        <v>166491214.067846</v>
      </c>
      <c r="AA425" s="13"/>
      <c r="AB425" s="13"/>
      <c r="AC425" s="13"/>
      <c r="AD425" s="13"/>
      <c r="AE425" s="14">
        <f t="shared" si="680"/>
        <v>166491214.067846</v>
      </c>
      <c r="AF425" s="14">
        <f t="shared" si="681"/>
        <v>338465960.00914001</v>
      </c>
      <c r="AG425" s="14">
        <f t="shared" si="721"/>
        <v>725569711.00914001</v>
      </c>
      <c r="AH425" s="14">
        <f t="shared" si="722"/>
        <v>679353223.16345501</v>
      </c>
      <c r="AI425" s="14">
        <f t="shared" si="684"/>
        <v>292249472.16345501</v>
      </c>
      <c r="AJ425" s="14">
        <f t="shared" si="717"/>
        <v>118841603.3393169</v>
      </c>
      <c r="AK425" s="13">
        <f t="shared" si="723"/>
        <v>118841603.3393169</v>
      </c>
      <c r="AL425" s="13"/>
      <c r="AM425" s="13"/>
      <c r="AN425" s="13"/>
      <c r="AO425" s="13"/>
    </row>
    <row r="426" spans="1:41" s="15" customFormat="1" x14ac:dyDescent="0.25">
      <c r="A426" s="12" t="s">
        <v>853</v>
      </c>
      <c r="B426" s="12" t="s">
        <v>854</v>
      </c>
      <c r="C426" s="12" t="s">
        <v>826</v>
      </c>
      <c r="D426" s="12" t="s">
        <v>826</v>
      </c>
      <c r="E426" s="12" t="s">
        <v>1441</v>
      </c>
      <c r="G426" s="13">
        <f t="shared" si="718"/>
        <v>98838520.400324002</v>
      </c>
      <c r="H426" s="13">
        <f t="shared" si="719"/>
        <v>99662174.736993372</v>
      </c>
      <c r="I426" s="13"/>
      <c r="J426" s="13"/>
      <c r="K426" s="13"/>
      <c r="L426" s="13"/>
      <c r="M426" s="13"/>
      <c r="N426" s="13"/>
      <c r="O426" s="13"/>
      <c r="P426" s="13"/>
      <c r="Q426" s="14">
        <f t="shared" si="688"/>
        <v>98838520.400324002</v>
      </c>
      <c r="R426" s="14">
        <f t="shared" si="689"/>
        <v>99662174.736993372</v>
      </c>
      <c r="S426" s="13"/>
      <c r="T426" s="38">
        <f>VLOOKUP(A426,[1]Sheet1!$A$6:$C$740,3,FALSE)</f>
        <v>185858912.42249501</v>
      </c>
      <c r="U426" s="38"/>
      <c r="V426" s="13">
        <f>VLOOKUP(A426,[9]CTR1516_statsrel!$A$1:$D$387,4,FALSE)</f>
        <v>292975653</v>
      </c>
      <c r="W426" s="13">
        <f t="shared" si="724"/>
        <v>292975653</v>
      </c>
      <c r="X426" s="14">
        <f t="shared" si="724"/>
        <v>292975653</v>
      </c>
      <c r="Z426" s="13">
        <f t="shared" si="720"/>
        <v>95070750.89617601</v>
      </c>
      <c r="AA426" s="13"/>
      <c r="AB426" s="13"/>
      <c r="AC426" s="13"/>
      <c r="AD426" s="13"/>
      <c r="AE426" s="14">
        <f t="shared" si="680"/>
        <v>95070750.896175995</v>
      </c>
      <c r="AF426" s="14">
        <f t="shared" si="681"/>
        <v>193909271.29649997</v>
      </c>
      <c r="AG426" s="14">
        <f t="shared" si="721"/>
        <v>486884924.29650003</v>
      </c>
      <c r="AH426" s="14">
        <f t="shared" si="722"/>
        <v>455871899.84885603</v>
      </c>
      <c r="AI426" s="14">
        <f t="shared" si="684"/>
        <v>162896246.84885603</v>
      </c>
      <c r="AJ426" s="14">
        <f t="shared" si="717"/>
        <v>63234072.111862659</v>
      </c>
      <c r="AK426" s="13">
        <f t="shared" si="723"/>
        <v>63234072.111862659</v>
      </c>
      <c r="AL426" s="13"/>
      <c r="AM426" s="13"/>
      <c r="AN426" s="13"/>
      <c r="AO426" s="13"/>
    </row>
    <row r="427" spans="1:41" s="15" customFormat="1" x14ac:dyDescent="0.25">
      <c r="A427" s="12" t="s">
        <v>855</v>
      </c>
      <c r="B427" s="12" t="s">
        <v>856</v>
      </c>
      <c r="C427" s="12" t="s">
        <v>826</v>
      </c>
      <c r="D427" s="12" t="s">
        <v>826</v>
      </c>
      <c r="E427" s="12" t="s">
        <v>1441</v>
      </c>
      <c r="G427" s="13">
        <f t="shared" si="718"/>
        <v>57623420.117168002</v>
      </c>
      <c r="H427" s="13">
        <f t="shared" si="719"/>
        <v>58103615.284811065</v>
      </c>
      <c r="I427" s="13"/>
      <c r="J427" s="13"/>
      <c r="K427" s="13"/>
      <c r="L427" s="13"/>
      <c r="M427" s="13"/>
      <c r="N427" s="13"/>
      <c r="O427" s="13"/>
      <c r="P427" s="13"/>
      <c r="Q427" s="14">
        <f t="shared" si="688"/>
        <v>57623420.117168002</v>
      </c>
      <c r="R427" s="14">
        <f t="shared" si="689"/>
        <v>58103615.284811065</v>
      </c>
      <c r="S427" s="13"/>
      <c r="T427" s="38">
        <f>VLOOKUP(A427,[1]Sheet1!$A$6:$C$740,3,FALSE)</f>
        <v>98583230.848176003</v>
      </c>
      <c r="U427" s="38"/>
      <c r="V427" s="13">
        <f>VLOOKUP(A427,[9]CTR1516_statsrel!$A$1:$D$387,4,FALSE)</f>
        <v>212083547</v>
      </c>
      <c r="W427" s="13">
        <f t="shared" si="724"/>
        <v>212083547</v>
      </c>
      <c r="X427" s="14">
        <f t="shared" si="724"/>
        <v>212083547</v>
      </c>
      <c r="Z427" s="13">
        <f t="shared" si="720"/>
        <v>57680269.585078999</v>
      </c>
      <c r="AA427" s="13"/>
      <c r="AB427" s="13"/>
      <c r="AC427" s="13"/>
      <c r="AD427" s="13"/>
      <c r="AE427" s="14">
        <f t="shared" si="680"/>
        <v>57680269.585078999</v>
      </c>
      <c r="AF427" s="14">
        <f t="shared" si="681"/>
        <v>115303689.70224699</v>
      </c>
      <c r="AG427" s="14">
        <f t="shared" si="721"/>
        <v>327387236.70224702</v>
      </c>
      <c r="AH427" s="14">
        <f t="shared" si="722"/>
        <v>306533708.75544548</v>
      </c>
      <c r="AI427" s="14">
        <f t="shared" si="684"/>
        <v>94450161.75544548</v>
      </c>
      <c r="AJ427" s="14">
        <f t="shared" si="717"/>
        <v>36346546.470634416</v>
      </c>
      <c r="AK427" s="13">
        <f t="shared" si="723"/>
        <v>36346546.470634416</v>
      </c>
      <c r="AL427" s="13"/>
      <c r="AM427" s="13"/>
      <c r="AN427" s="13"/>
      <c r="AO427" s="13"/>
    </row>
    <row r="428" spans="1:41" x14ac:dyDescent="0.25">
      <c r="A428" s="1" t="s">
        <v>857</v>
      </c>
      <c r="B428" s="1" t="s">
        <v>858</v>
      </c>
      <c r="C428" s="21" t="s">
        <v>859</v>
      </c>
      <c r="D428" s="21" t="s">
        <v>859</v>
      </c>
      <c r="E428" s="21"/>
      <c r="Q428" s="6">
        <f>'Adjusted 1516 data'!T428</f>
        <v>1383583.4960060001</v>
      </c>
      <c r="R428" s="6">
        <f>Q428*SBRR_INC</f>
        <v>1395113.3584727168</v>
      </c>
      <c r="T428" s="41">
        <f>VLOOKUP(A428,[1]Sheet1!$A$6:$C$740,3,FALSE)</f>
        <v>2599000</v>
      </c>
      <c r="U428" s="41"/>
      <c r="V428" s="5">
        <f>VLOOKUP(A428,[9]CTR1516_statsrel!$A$1:$D$387,4,FALSE)</f>
        <v>1415946</v>
      </c>
      <c r="W428" s="5">
        <f t="shared" si="724"/>
        <v>1415946</v>
      </c>
      <c r="X428" s="6">
        <f t="shared" si="724"/>
        <v>1415946</v>
      </c>
      <c r="AE428" s="6">
        <f t="shared" si="680"/>
        <v>1901063.244677</v>
      </c>
      <c r="AF428" s="6">
        <f t="shared" si="681"/>
        <v>3284646.7406830001</v>
      </c>
      <c r="AI428" s="6">
        <f>R428+AJ428</f>
        <v>3285000</v>
      </c>
      <c r="AJ428" s="6">
        <f>ROUNDUP((Q428+AE428)/1000,0)*1000-R428</f>
        <v>1889886.6415272832</v>
      </c>
    </row>
    <row r="429" spans="1:41" s="11" customFormat="1" x14ac:dyDescent="0.25">
      <c r="A429" s="8" t="s">
        <v>860</v>
      </c>
      <c r="B429" s="8" t="s">
        <v>861</v>
      </c>
      <c r="C429" s="8" t="s">
        <v>862</v>
      </c>
      <c r="D429" s="8" t="s">
        <v>862</v>
      </c>
      <c r="E429" s="8" t="s">
        <v>1440</v>
      </c>
      <c r="G429" s="9"/>
      <c r="H429" s="9"/>
      <c r="I429" s="9">
        <f t="shared" ref="I429:I492" si="725">ADJLTFUND1516BL</f>
        <v>3615019.965576</v>
      </c>
      <c r="J429" s="9">
        <f t="shared" ref="J429:J492" si="726">I429*SBRR_INC</f>
        <v>3645145.1319558001</v>
      </c>
      <c r="K429" s="9"/>
      <c r="L429" s="9"/>
      <c r="M429" s="9"/>
      <c r="N429" s="9"/>
      <c r="O429" s="9"/>
      <c r="P429" s="9"/>
      <c r="Q429" s="10">
        <f t="shared" si="688"/>
        <v>3615019.965576</v>
      </c>
      <c r="R429" s="10">
        <f t="shared" ref="R429:R492" si="727">H429+J429+L429+N429+P429</f>
        <v>3645145.1319558001</v>
      </c>
      <c r="S429" s="9"/>
      <c r="T429" s="37">
        <f>VLOOKUP(A429,[1]Sheet1!$A$6:$C$740,3,FALSE)</f>
        <v>7229572.2713360004</v>
      </c>
      <c r="U429" s="37"/>
      <c r="V429" s="9">
        <f>VLOOKUP(A429,[9]CTR1516_statsrel!$A$1:$D$387,4,FALSE)</f>
        <v>10057700</v>
      </c>
      <c r="W429" s="9">
        <f t="shared" si="724"/>
        <v>10057700</v>
      </c>
      <c r="X429" s="10">
        <f t="shared" si="724"/>
        <v>10057700</v>
      </c>
      <c r="Z429" s="9"/>
      <c r="AA429" s="9">
        <f t="shared" ref="AA429:AA492" si="728">ADJLTFUND1516RSG</f>
        <v>2812414.5592450001</v>
      </c>
      <c r="AB429" s="9"/>
      <c r="AC429" s="9"/>
      <c r="AD429" s="9"/>
      <c r="AE429" s="10">
        <f t="shared" si="680"/>
        <v>2812414.5592450001</v>
      </c>
      <c r="AF429" s="10">
        <f t="shared" si="681"/>
        <v>6427434.5248210002</v>
      </c>
      <c r="AG429" s="10">
        <f t="shared" ref="AG429:AG492" si="729">AA429+I429+X429</f>
        <v>16485134.524821</v>
      </c>
      <c r="AH429" s="10">
        <f t="shared" ref="AH429:AH492" si="730">AG429*LT_SF1617</f>
        <v>15272265.809353579</v>
      </c>
      <c r="AI429" s="10">
        <f t="shared" ref="AI429:AI492" si="731">AH429-X429</f>
        <v>5214565.8093535788</v>
      </c>
      <c r="AJ429" s="10">
        <f t="shared" ref="AJ429:AJ492" si="732">AH429-X429-R429</f>
        <v>1569420.6773977787</v>
      </c>
      <c r="AK429" s="9"/>
      <c r="AL429" s="9">
        <f t="shared" ref="AL429:AL492" si="733">AJ429</f>
        <v>1569420.6773977787</v>
      </c>
      <c r="AM429" s="9"/>
      <c r="AN429" s="9"/>
      <c r="AO429" s="9"/>
    </row>
    <row r="430" spans="1:41" s="11" customFormat="1" x14ac:dyDescent="0.25">
      <c r="A430" s="8" t="s">
        <v>863</v>
      </c>
      <c r="B430" s="8" t="s">
        <v>864</v>
      </c>
      <c r="C430" s="8" t="s">
        <v>862</v>
      </c>
      <c r="D430" s="8" t="s">
        <v>862</v>
      </c>
      <c r="E430" s="8" t="s">
        <v>1440</v>
      </c>
      <c r="G430" s="9"/>
      <c r="H430" s="9"/>
      <c r="I430" s="9">
        <f t="shared" si="725"/>
        <v>1003541.8285010001</v>
      </c>
      <c r="J430" s="9">
        <f t="shared" si="726"/>
        <v>1011904.6770718417</v>
      </c>
      <c r="K430" s="9"/>
      <c r="L430" s="9"/>
      <c r="M430" s="9"/>
      <c r="N430" s="9"/>
      <c r="O430" s="9"/>
      <c r="P430" s="9"/>
      <c r="Q430" s="10">
        <f t="shared" si="688"/>
        <v>1003541.8285010001</v>
      </c>
      <c r="R430" s="10">
        <f t="shared" si="727"/>
        <v>1011904.6770718417</v>
      </c>
      <c r="S430" s="9"/>
      <c r="T430" s="37">
        <f>VLOOKUP(A430,[1]Sheet1!$A$6:$C$740,3,FALSE)</f>
        <v>1078996.4949429999</v>
      </c>
      <c r="U430" s="37"/>
      <c r="V430" s="9">
        <f>VLOOKUP(A430,[9]CTR1516_statsrel!$A$1:$D$387,4,FALSE)</f>
        <v>4540536</v>
      </c>
      <c r="W430" s="9">
        <f t="shared" si="724"/>
        <v>4540536</v>
      </c>
      <c r="X430" s="10">
        <f t="shared" si="724"/>
        <v>4540536</v>
      </c>
      <c r="Z430" s="9"/>
      <c r="AA430" s="9">
        <f t="shared" si="728"/>
        <v>919742.01376399992</v>
      </c>
      <c r="AB430" s="9"/>
      <c r="AC430" s="9"/>
      <c r="AD430" s="9"/>
      <c r="AE430" s="10">
        <f t="shared" si="680"/>
        <v>919742.01376399992</v>
      </c>
      <c r="AF430" s="10">
        <f t="shared" si="681"/>
        <v>1923283.8422650001</v>
      </c>
      <c r="AG430" s="10">
        <f t="shared" si="729"/>
        <v>6463819.8422650006</v>
      </c>
      <c r="AH430" s="10">
        <f t="shared" si="730"/>
        <v>5988254.1222948804</v>
      </c>
      <c r="AI430" s="10">
        <f t="shared" si="731"/>
        <v>1447718.1222948804</v>
      </c>
      <c r="AJ430" s="10">
        <f t="shared" si="732"/>
        <v>435813.44522303878</v>
      </c>
      <c r="AK430" s="9"/>
      <c r="AL430" s="9">
        <f t="shared" si="733"/>
        <v>435813.44522303878</v>
      </c>
      <c r="AM430" s="9"/>
      <c r="AN430" s="9"/>
      <c r="AO430" s="9"/>
    </row>
    <row r="431" spans="1:41" s="11" customFormat="1" x14ac:dyDescent="0.25">
      <c r="A431" s="8" t="s">
        <v>865</v>
      </c>
      <c r="B431" s="8" t="s">
        <v>866</v>
      </c>
      <c r="C431" s="8" t="s">
        <v>862</v>
      </c>
      <c r="D431" s="8" t="s">
        <v>862</v>
      </c>
      <c r="E431" s="8" t="s">
        <v>1440</v>
      </c>
      <c r="G431" s="9"/>
      <c r="H431" s="9"/>
      <c r="I431" s="9">
        <f t="shared" si="725"/>
        <v>1355261.4049209999</v>
      </c>
      <c r="J431" s="9">
        <f t="shared" si="726"/>
        <v>1366555.2499620081</v>
      </c>
      <c r="K431" s="9"/>
      <c r="L431" s="9"/>
      <c r="M431" s="9"/>
      <c r="N431" s="9"/>
      <c r="O431" s="9"/>
      <c r="P431" s="9"/>
      <c r="Q431" s="10">
        <f t="shared" si="688"/>
        <v>1355261.4049209999</v>
      </c>
      <c r="R431" s="10">
        <f t="shared" si="727"/>
        <v>1366555.2499620081</v>
      </c>
      <c r="S431" s="9"/>
      <c r="T431" s="37">
        <f>VLOOKUP(A431,[1]Sheet1!$A$6:$C$740,3,FALSE)</f>
        <v>1248971.007834</v>
      </c>
      <c r="U431" s="37"/>
      <c r="V431" s="9">
        <f>VLOOKUP(A431,[9]CTR1516_statsrel!$A$1:$D$387,4,FALSE)</f>
        <v>7145435</v>
      </c>
      <c r="W431" s="9">
        <f t="shared" si="724"/>
        <v>7145435</v>
      </c>
      <c r="X431" s="10">
        <f t="shared" si="724"/>
        <v>7145435</v>
      </c>
      <c r="Z431" s="9"/>
      <c r="AA431" s="9">
        <f t="shared" si="728"/>
        <v>1126164.313667</v>
      </c>
      <c r="AB431" s="9"/>
      <c r="AC431" s="9"/>
      <c r="AD431" s="9"/>
      <c r="AE431" s="10">
        <f t="shared" si="680"/>
        <v>1126164.313667</v>
      </c>
      <c r="AF431" s="10">
        <f t="shared" si="681"/>
        <v>2481425.7185880002</v>
      </c>
      <c r="AG431" s="10">
        <f t="shared" si="729"/>
        <v>9626860.7185880002</v>
      </c>
      <c r="AH431" s="10">
        <f t="shared" si="730"/>
        <v>8918579.0739246011</v>
      </c>
      <c r="AI431" s="10">
        <f t="shared" si="731"/>
        <v>1773144.0739246011</v>
      </c>
      <c r="AJ431" s="10">
        <f t="shared" si="732"/>
        <v>406588.82396259299</v>
      </c>
      <c r="AK431" s="9"/>
      <c r="AL431" s="9">
        <f t="shared" si="733"/>
        <v>406588.82396259299</v>
      </c>
      <c r="AM431" s="9"/>
      <c r="AN431" s="9"/>
      <c r="AO431" s="9"/>
    </row>
    <row r="432" spans="1:41" s="11" customFormat="1" x14ac:dyDescent="0.25">
      <c r="A432" s="8" t="s">
        <v>867</v>
      </c>
      <c r="B432" s="8" t="s">
        <v>868</v>
      </c>
      <c r="C432" s="8" t="s">
        <v>862</v>
      </c>
      <c r="D432" s="8" t="s">
        <v>862</v>
      </c>
      <c r="E432" s="8" t="s">
        <v>1440</v>
      </c>
      <c r="G432" s="9"/>
      <c r="H432" s="9"/>
      <c r="I432" s="9">
        <f t="shared" si="725"/>
        <v>3037096.3172229999</v>
      </c>
      <c r="J432" s="9">
        <f t="shared" si="726"/>
        <v>3062405.4531998583</v>
      </c>
      <c r="K432" s="9"/>
      <c r="L432" s="9"/>
      <c r="M432" s="9"/>
      <c r="N432" s="9"/>
      <c r="O432" s="9"/>
      <c r="P432" s="9"/>
      <c r="Q432" s="10">
        <f t="shared" si="688"/>
        <v>3037096.3172229999</v>
      </c>
      <c r="R432" s="10">
        <f t="shared" si="727"/>
        <v>3062405.4531998583</v>
      </c>
      <c r="S432" s="9"/>
      <c r="T432" s="37">
        <f>VLOOKUP(A432,[1]Sheet1!$A$6:$C$740,3,FALSE)</f>
        <v>5799550.0116309999</v>
      </c>
      <c r="U432" s="37"/>
      <c r="V432" s="9">
        <f>VLOOKUP(A432,[9]CTR1516_statsrel!$A$1:$D$387,4,FALSE)</f>
        <v>8721215</v>
      </c>
      <c r="W432" s="9">
        <f t="shared" si="724"/>
        <v>8721215</v>
      </c>
      <c r="X432" s="10">
        <f t="shared" si="724"/>
        <v>8721215</v>
      </c>
      <c r="Z432" s="9"/>
      <c r="AA432" s="9">
        <f t="shared" si="728"/>
        <v>2569717.9377370002</v>
      </c>
      <c r="AB432" s="9"/>
      <c r="AC432" s="9"/>
      <c r="AD432" s="9"/>
      <c r="AE432" s="10">
        <f t="shared" si="680"/>
        <v>2569717.9377370002</v>
      </c>
      <c r="AF432" s="10">
        <f t="shared" si="681"/>
        <v>5606814.2549600005</v>
      </c>
      <c r="AG432" s="10">
        <f t="shared" si="729"/>
        <v>14328029.254960001</v>
      </c>
      <c r="AH432" s="10">
        <f t="shared" si="730"/>
        <v>13273866.280949835</v>
      </c>
      <c r="AI432" s="10">
        <f t="shared" si="731"/>
        <v>4552651.2809498347</v>
      </c>
      <c r="AJ432" s="10">
        <f t="shared" si="732"/>
        <v>1490245.8277499764</v>
      </c>
      <c r="AK432" s="9"/>
      <c r="AL432" s="9">
        <f t="shared" si="733"/>
        <v>1490245.8277499764</v>
      </c>
      <c r="AM432" s="9"/>
      <c r="AN432" s="9"/>
      <c r="AO432" s="9"/>
    </row>
    <row r="433" spans="1:41" s="11" customFormat="1" x14ac:dyDescent="0.25">
      <c r="A433" s="8" t="s">
        <v>869</v>
      </c>
      <c r="B433" s="8" t="s">
        <v>870</v>
      </c>
      <c r="C433" s="8" t="s">
        <v>862</v>
      </c>
      <c r="D433" s="8" t="s">
        <v>862</v>
      </c>
      <c r="E433" s="8" t="s">
        <v>1440</v>
      </c>
      <c r="G433" s="9"/>
      <c r="H433" s="9"/>
      <c r="I433" s="9">
        <f t="shared" si="725"/>
        <v>3877152.6280490002</v>
      </c>
      <c r="J433" s="9">
        <f t="shared" si="726"/>
        <v>3909462.2332827416</v>
      </c>
      <c r="K433" s="9"/>
      <c r="L433" s="9"/>
      <c r="M433" s="9"/>
      <c r="N433" s="9"/>
      <c r="O433" s="9"/>
      <c r="P433" s="9"/>
      <c r="Q433" s="10">
        <f t="shared" si="688"/>
        <v>3877152.6280490002</v>
      </c>
      <c r="R433" s="10">
        <f t="shared" si="727"/>
        <v>3909462.2332827416</v>
      </c>
      <c r="S433" s="9"/>
      <c r="T433" s="37">
        <f>VLOOKUP(A433,[1]Sheet1!$A$6:$C$740,3,FALSE)</f>
        <v>7593832.0861889999</v>
      </c>
      <c r="U433" s="37"/>
      <c r="V433" s="9">
        <f>VLOOKUP(A433,[9]CTR1516_statsrel!$A$1:$D$387,4,FALSE)</f>
        <v>7060491</v>
      </c>
      <c r="W433" s="9">
        <f t="shared" si="724"/>
        <v>7060491</v>
      </c>
      <c r="X433" s="10">
        <f t="shared" si="724"/>
        <v>7060491</v>
      </c>
      <c r="Z433" s="9"/>
      <c r="AA433" s="9">
        <f t="shared" si="728"/>
        <v>3013149.3090789998</v>
      </c>
      <c r="AB433" s="9"/>
      <c r="AC433" s="9"/>
      <c r="AD433" s="9"/>
      <c r="AE433" s="10">
        <f t="shared" si="680"/>
        <v>3013149.3090789998</v>
      </c>
      <c r="AF433" s="10">
        <f t="shared" si="681"/>
        <v>6890301.937128</v>
      </c>
      <c r="AG433" s="10">
        <f t="shared" si="729"/>
        <v>13950792.937128</v>
      </c>
      <c r="AH433" s="10">
        <f t="shared" si="730"/>
        <v>12924384.551807884</v>
      </c>
      <c r="AI433" s="10">
        <f t="shared" si="731"/>
        <v>5863893.5518078841</v>
      </c>
      <c r="AJ433" s="10">
        <f t="shared" si="732"/>
        <v>1954431.3185251425</v>
      </c>
      <c r="AK433" s="9"/>
      <c r="AL433" s="9">
        <f t="shared" si="733"/>
        <v>1954431.3185251425</v>
      </c>
      <c r="AM433" s="9"/>
      <c r="AN433" s="9"/>
      <c r="AO433" s="9"/>
    </row>
    <row r="434" spans="1:41" s="11" customFormat="1" x14ac:dyDescent="0.25">
      <c r="A434" s="8" t="s">
        <v>871</v>
      </c>
      <c r="B434" s="8" t="s">
        <v>872</v>
      </c>
      <c r="C434" s="8" t="s">
        <v>862</v>
      </c>
      <c r="D434" s="8" t="s">
        <v>862</v>
      </c>
      <c r="E434" s="8" t="s">
        <v>1440</v>
      </c>
      <c r="G434" s="9"/>
      <c r="H434" s="9"/>
      <c r="I434" s="9">
        <f t="shared" si="725"/>
        <v>2238282.3529389999</v>
      </c>
      <c r="J434" s="9">
        <f t="shared" si="726"/>
        <v>2256934.7058801581</v>
      </c>
      <c r="K434" s="9"/>
      <c r="L434" s="9"/>
      <c r="M434" s="9"/>
      <c r="N434" s="9"/>
      <c r="O434" s="9"/>
      <c r="P434" s="9"/>
      <c r="Q434" s="10">
        <f t="shared" si="688"/>
        <v>2238282.3529389999</v>
      </c>
      <c r="R434" s="10">
        <f t="shared" si="727"/>
        <v>2256934.7058801581</v>
      </c>
      <c r="S434" s="9"/>
      <c r="T434" s="37">
        <f>VLOOKUP(A434,[1]Sheet1!$A$6:$C$740,3,FALSE)</f>
        <v>4846981.3629660001</v>
      </c>
      <c r="U434" s="37"/>
      <c r="V434" s="9">
        <f>VLOOKUP(A434,[9]CTR1516_statsrel!$A$1:$D$387,4,FALSE)</f>
        <v>4017300</v>
      </c>
      <c r="W434" s="9">
        <f t="shared" si="724"/>
        <v>4017300</v>
      </c>
      <c r="X434" s="10">
        <f t="shared" si="724"/>
        <v>4017300</v>
      </c>
      <c r="Z434" s="9"/>
      <c r="AA434" s="9">
        <f t="shared" si="728"/>
        <v>1757088.7929730001</v>
      </c>
      <c r="AB434" s="9"/>
      <c r="AC434" s="9"/>
      <c r="AD434" s="9"/>
      <c r="AE434" s="10">
        <f t="shared" si="680"/>
        <v>1757088.7929730001</v>
      </c>
      <c r="AF434" s="10">
        <f t="shared" si="681"/>
        <v>3995371.145912</v>
      </c>
      <c r="AG434" s="10">
        <f t="shared" si="729"/>
        <v>8012671.145912</v>
      </c>
      <c r="AH434" s="10">
        <f t="shared" si="730"/>
        <v>7423151.0455104727</v>
      </c>
      <c r="AI434" s="10">
        <f t="shared" si="731"/>
        <v>3405851.0455104727</v>
      </c>
      <c r="AJ434" s="10">
        <f t="shared" si="732"/>
        <v>1148916.3396303146</v>
      </c>
      <c r="AK434" s="9"/>
      <c r="AL434" s="9">
        <f t="shared" si="733"/>
        <v>1148916.3396303146</v>
      </c>
      <c r="AM434" s="9"/>
      <c r="AN434" s="9"/>
      <c r="AO434" s="9"/>
    </row>
    <row r="435" spans="1:41" s="11" customFormat="1" x14ac:dyDescent="0.25">
      <c r="A435" s="8" t="s">
        <v>873</v>
      </c>
      <c r="B435" s="8" t="s">
        <v>874</v>
      </c>
      <c r="C435" s="8" t="s">
        <v>862</v>
      </c>
      <c r="D435" s="8" t="s">
        <v>862</v>
      </c>
      <c r="E435" s="8" t="s">
        <v>1440</v>
      </c>
      <c r="G435" s="9"/>
      <c r="H435" s="9"/>
      <c r="I435" s="9">
        <f t="shared" si="725"/>
        <v>3359897.8359900001</v>
      </c>
      <c r="J435" s="9">
        <f t="shared" si="726"/>
        <v>3387896.9846232501</v>
      </c>
      <c r="K435" s="9"/>
      <c r="L435" s="9"/>
      <c r="M435" s="9"/>
      <c r="N435" s="9"/>
      <c r="O435" s="9"/>
      <c r="P435" s="9"/>
      <c r="Q435" s="10">
        <f t="shared" si="688"/>
        <v>3359897.8359900001</v>
      </c>
      <c r="R435" s="10">
        <f t="shared" si="727"/>
        <v>3387896.9846232501</v>
      </c>
      <c r="S435" s="9"/>
      <c r="T435" s="37">
        <f>VLOOKUP(A435,[1]Sheet1!$A$6:$C$740,3,FALSE)</f>
        <v>7239685.936334</v>
      </c>
      <c r="U435" s="37"/>
      <c r="V435" s="9">
        <f>VLOOKUP(A435,[9]CTR1516_statsrel!$A$1:$D$387,4,FALSE)</f>
        <v>6721854</v>
      </c>
      <c r="W435" s="9">
        <f t="shared" si="724"/>
        <v>6721854</v>
      </c>
      <c r="X435" s="10">
        <f t="shared" si="724"/>
        <v>6721854</v>
      </c>
      <c r="Z435" s="9"/>
      <c r="AA435" s="9">
        <f t="shared" si="728"/>
        <v>2664517.7318999995</v>
      </c>
      <c r="AB435" s="9"/>
      <c r="AC435" s="9"/>
      <c r="AD435" s="9"/>
      <c r="AE435" s="10">
        <f t="shared" si="680"/>
        <v>2664517.7318999995</v>
      </c>
      <c r="AF435" s="10">
        <f t="shared" si="681"/>
        <v>6024415.5678899996</v>
      </c>
      <c r="AG435" s="10">
        <f t="shared" si="729"/>
        <v>12746269.56789</v>
      </c>
      <c r="AH435" s="10">
        <f t="shared" si="730"/>
        <v>11808482.158601262</v>
      </c>
      <c r="AI435" s="10">
        <f t="shared" si="731"/>
        <v>5086628.1586012617</v>
      </c>
      <c r="AJ435" s="10">
        <f t="shared" si="732"/>
        <v>1698731.1739780116</v>
      </c>
      <c r="AK435" s="9"/>
      <c r="AL435" s="9">
        <f t="shared" si="733"/>
        <v>1698731.1739780116</v>
      </c>
      <c r="AM435" s="9"/>
      <c r="AN435" s="9"/>
      <c r="AO435" s="9"/>
    </row>
    <row r="436" spans="1:41" s="11" customFormat="1" x14ac:dyDescent="0.25">
      <c r="A436" s="8" t="s">
        <v>875</v>
      </c>
      <c r="B436" s="8" t="s">
        <v>876</v>
      </c>
      <c r="C436" s="8" t="s">
        <v>862</v>
      </c>
      <c r="D436" s="8" t="s">
        <v>862</v>
      </c>
      <c r="E436" s="8" t="s">
        <v>1440</v>
      </c>
      <c r="G436" s="9"/>
      <c r="H436" s="9"/>
      <c r="I436" s="9">
        <f t="shared" si="725"/>
        <v>2402613.7856749999</v>
      </c>
      <c r="J436" s="9">
        <f t="shared" si="726"/>
        <v>2422635.5672222916</v>
      </c>
      <c r="K436" s="9"/>
      <c r="L436" s="9"/>
      <c r="M436" s="9"/>
      <c r="N436" s="9"/>
      <c r="O436" s="9"/>
      <c r="P436" s="9"/>
      <c r="Q436" s="10">
        <f t="shared" si="688"/>
        <v>2402613.7856749999</v>
      </c>
      <c r="R436" s="10">
        <f t="shared" si="727"/>
        <v>2422635.5672222916</v>
      </c>
      <c r="S436" s="9"/>
      <c r="T436" s="37">
        <f>VLOOKUP(A436,[1]Sheet1!$A$6:$C$740,3,FALSE)</f>
        <v>5346848.9087460004</v>
      </c>
      <c r="U436" s="37"/>
      <c r="V436" s="9">
        <f>VLOOKUP(A436,[9]CTR1516_statsrel!$A$1:$D$387,4,FALSE)</f>
        <v>7478550</v>
      </c>
      <c r="W436" s="9">
        <f t="shared" si="724"/>
        <v>7478550</v>
      </c>
      <c r="X436" s="10">
        <f t="shared" si="724"/>
        <v>7478550</v>
      </c>
      <c r="Z436" s="9"/>
      <c r="AA436" s="9">
        <f t="shared" si="728"/>
        <v>1805612.432088</v>
      </c>
      <c r="AB436" s="9"/>
      <c r="AC436" s="9"/>
      <c r="AD436" s="9"/>
      <c r="AE436" s="10">
        <f t="shared" si="680"/>
        <v>1805612.432088</v>
      </c>
      <c r="AF436" s="10">
        <f t="shared" si="681"/>
        <v>4208226.2177630002</v>
      </c>
      <c r="AG436" s="10">
        <f t="shared" si="729"/>
        <v>11686776.217762999</v>
      </c>
      <c r="AH436" s="10">
        <f t="shared" si="730"/>
        <v>10826939.421293342</v>
      </c>
      <c r="AI436" s="10">
        <f t="shared" si="731"/>
        <v>3348389.4212933425</v>
      </c>
      <c r="AJ436" s="10">
        <f t="shared" si="732"/>
        <v>925753.85407105088</v>
      </c>
      <c r="AK436" s="9"/>
      <c r="AL436" s="9">
        <f t="shared" si="733"/>
        <v>925753.85407105088</v>
      </c>
      <c r="AM436" s="9"/>
      <c r="AN436" s="9"/>
      <c r="AO436" s="9"/>
    </row>
    <row r="437" spans="1:41" s="11" customFormat="1" x14ac:dyDescent="0.25">
      <c r="A437" s="8" t="s">
        <v>877</v>
      </c>
      <c r="B437" s="8" t="s">
        <v>878</v>
      </c>
      <c r="C437" s="8" t="s">
        <v>862</v>
      </c>
      <c r="D437" s="8" t="s">
        <v>862</v>
      </c>
      <c r="E437" s="8" t="s">
        <v>1440</v>
      </c>
      <c r="G437" s="9"/>
      <c r="H437" s="9"/>
      <c r="I437" s="9">
        <f t="shared" si="725"/>
        <v>3317897.8977819998</v>
      </c>
      <c r="J437" s="9">
        <f t="shared" si="726"/>
        <v>3345547.0469301832</v>
      </c>
      <c r="K437" s="9"/>
      <c r="L437" s="9"/>
      <c r="M437" s="9"/>
      <c r="N437" s="9"/>
      <c r="O437" s="9"/>
      <c r="P437" s="9"/>
      <c r="Q437" s="10">
        <f t="shared" si="688"/>
        <v>3317897.8977819998</v>
      </c>
      <c r="R437" s="10">
        <f t="shared" si="727"/>
        <v>3345547.0469301832</v>
      </c>
      <c r="S437" s="9"/>
      <c r="T437" s="37">
        <f>VLOOKUP(A437,[1]Sheet1!$A$6:$C$740,3,FALSE)</f>
        <v>7445896.4734699996</v>
      </c>
      <c r="U437" s="37"/>
      <c r="V437" s="9">
        <f>VLOOKUP(A437,[9]CTR1516_statsrel!$A$1:$D$387,4,FALSE)</f>
        <v>4537267</v>
      </c>
      <c r="W437" s="9">
        <f t="shared" si="724"/>
        <v>4537267</v>
      </c>
      <c r="X437" s="10">
        <f t="shared" si="724"/>
        <v>4537267</v>
      </c>
      <c r="Z437" s="9"/>
      <c r="AA437" s="9">
        <f t="shared" si="728"/>
        <v>2489184.9182890002</v>
      </c>
      <c r="AB437" s="9"/>
      <c r="AC437" s="9"/>
      <c r="AD437" s="9"/>
      <c r="AE437" s="10">
        <f t="shared" si="680"/>
        <v>2489184.9182890002</v>
      </c>
      <c r="AF437" s="10">
        <f t="shared" si="681"/>
        <v>5807082.816071</v>
      </c>
      <c r="AG437" s="10">
        <f t="shared" si="729"/>
        <v>10344349.816071</v>
      </c>
      <c r="AH437" s="10">
        <f t="shared" si="730"/>
        <v>9583280.0016346555</v>
      </c>
      <c r="AI437" s="10">
        <f t="shared" si="731"/>
        <v>5046013.0016346555</v>
      </c>
      <c r="AJ437" s="10">
        <f t="shared" si="732"/>
        <v>1700465.9547044723</v>
      </c>
      <c r="AK437" s="9"/>
      <c r="AL437" s="9">
        <f t="shared" si="733"/>
        <v>1700465.9547044723</v>
      </c>
      <c r="AM437" s="9"/>
      <c r="AN437" s="9"/>
      <c r="AO437" s="9"/>
    </row>
    <row r="438" spans="1:41" s="11" customFormat="1" x14ac:dyDescent="0.25">
      <c r="A438" s="8" t="s">
        <v>879</v>
      </c>
      <c r="B438" s="8" t="s">
        <v>880</v>
      </c>
      <c r="C438" s="8" t="s">
        <v>862</v>
      </c>
      <c r="D438" s="8" t="s">
        <v>862</v>
      </c>
      <c r="E438" s="8" t="s">
        <v>1440</v>
      </c>
      <c r="G438" s="9"/>
      <c r="H438" s="9"/>
      <c r="I438" s="9">
        <f t="shared" si="725"/>
        <v>2840373.2691789996</v>
      </c>
      <c r="J438" s="9">
        <f t="shared" si="726"/>
        <v>2864043.0464221579</v>
      </c>
      <c r="K438" s="9"/>
      <c r="L438" s="9"/>
      <c r="M438" s="9"/>
      <c r="N438" s="9"/>
      <c r="O438" s="9"/>
      <c r="P438" s="9"/>
      <c r="Q438" s="10">
        <f t="shared" si="688"/>
        <v>2840373.2691789996</v>
      </c>
      <c r="R438" s="10">
        <f t="shared" si="727"/>
        <v>2864043.0464221579</v>
      </c>
      <c r="S438" s="9"/>
      <c r="T438" s="37">
        <f>VLOOKUP(A438,[1]Sheet1!$A$6:$C$740,3,FALSE)</f>
        <v>5113187.1024940005</v>
      </c>
      <c r="U438" s="37"/>
      <c r="V438" s="9">
        <f>VLOOKUP(A438,[9]CTR1516_statsrel!$A$1:$D$387,4,FALSE)</f>
        <v>3918255</v>
      </c>
      <c r="W438" s="9">
        <f t="shared" si="724"/>
        <v>3918255</v>
      </c>
      <c r="X438" s="10">
        <f t="shared" si="724"/>
        <v>3918255</v>
      </c>
      <c r="Z438" s="9"/>
      <c r="AA438" s="9">
        <f t="shared" si="728"/>
        <v>3480588.713029</v>
      </c>
      <c r="AB438" s="9"/>
      <c r="AC438" s="9"/>
      <c r="AD438" s="9"/>
      <c r="AE438" s="10">
        <f t="shared" si="680"/>
        <v>3480588.713029</v>
      </c>
      <c r="AF438" s="10">
        <f t="shared" si="681"/>
        <v>6320961.9822079996</v>
      </c>
      <c r="AG438" s="10">
        <f t="shared" si="729"/>
        <v>10239216.982207999</v>
      </c>
      <c r="AH438" s="10">
        <f t="shared" si="730"/>
        <v>9485882.1562225446</v>
      </c>
      <c r="AI438" s="10">
        <f t="shared" si="731"/>
        <v>5567627.1562225446</v>
      </c>
      <c r="AJ438" s="10">
        <f t="shared" si="732"/>
        <v>2703584.1098003867</v>
      </c>
      <c r="AK438" s="9"/>
      <c r="AL438" s="9">
        <f t="shared" si="733"/>
        <v>2703584.1098003867</v>
      </c>
      <c r="AM438" s="9"/>
      <c r="AN438" s="9"/>
      <c r="AO438" s="9"/>
    </row>
    <row r="439" spans="1:41" s="11" customFormat="1" x14ac:dyDescent="0.25">
      <c r="A439" s="8" t="s">
        <v>881</v>
      </c>
      <c r="B439" s="8" t="s">
        <v>882</v>
      </c>
      <c r="C439" s="8" t="s">
        <v>862</v>
      </c>
      <c r="D439" s="8" t="s">
        <v>862</v>
      </c>
      <c r="E439" s="8" t="s">
        <v>1440</v>
      </c>
      <c r="G439" s="9"/>
      <c r="H439" s="9"/>
      <c r="I439" s="9">
        <f t="shared" si="725"/>
        <v>3027073.8397440002</v>
      </c>
      <c r="J439" s="9">
        <f t="shared" si="726"/>
        <v>3052299.4550752002</v>
      </c>
      <c r="K439" s="9"/>
      <c r="L439" s="9"/>
      <c r="M439" s="9"/>
      <c r="N439" s="9"/>
      <c r="O439" s="9"/>
      <c r="P439" s="9"/>
      <c r="Q439" s="10">
        <f t="shared" si="688"/>
        <v>3027073.8397440002</v>
      </c>
      <c r="R439" s="10">
        <f t="shared" si="727"/>
        <v>3052299.4550752002</v>
      </c>
      <c r="S439" s="9"/>
      <c r="T439" s="37">
        <f>VLOOKUP(A439,[1]Sheet1!$A$6:$C$740,3,FALSE)</f>
        <v>7138630.3184669996</v>
      </c>
      <c r="U439" s="37"/>
      <c r="V439" s="9">
        <f>VLOOKUP(A439,[9]CTR1516_statsrel!$A$1:$D$387,4,FALSE)</f>
        <v>6109653</v>
      </c>
      <c r="W439" s="9">
        <f t="shared" si="724"/>
        <v>6109653</v>
      </c>
      <c r="X439" s="10">
        <f t="shared" si="724"/>
        <v>6109653</v>
      </c>
      <c r="Z439" s="9"/>
      <c r="AA439" s="9">
        <f t="shared" si="728"/>
        <v>2468600.1414060001</v>
      </c>
      <c r="AB439" s="9"/>
      <c r="AC439" s="9"/>
      <c r="AD439" s="9"/>
      <c r="AE439" s="10">
        <f t="shared" si="680"/>
        <v>2468600.1414060001</v>
      </c>
      <c r="AF439" s="10">
        <f t="shared" si="681"/>
        <v>5495673.9811500004</v>
      </c>
      <c r="AG439" s="10">
        <f t="shared" si="729"/>
        <v>11605326.981150001</v>
      </c>
      <c r="AH439" s="10">
        <f t="shared" si="730"/>
        <v>10751482.688462336</v>
      </c>
      <c r="AI439" s="10">
        <f t="shared" si="731"/>
        <v>4641829.6884623356</v>
      </c>
      <c r="AJ439" s="10">
        <f t="shared" si="732"/>
        <v>1589530.2333871354</v>
      </c>
      <c r="AK439" s="9"/>
      <c r="AL439" s="9">
        <f t="shared" si="733"/>
        <v>1589530.2333871354</v>
      </c>
      <c r="AM439" s="9"/>
      <c r="AN439" s="9"/>
      <c r="AO439" s="9"/>
    </row>
    <row r="440" spans="1:41" s="11" customFormat="1" x14ac:dyDescent="0.25">
      <c r="A440" s="8" t="s">
        <v>883</v>
      </c>
      <c r="B440" s="8" t="s">
        <v>884</v>
      </c>
      <c r="C440" s="8" t="s">
        <v>862</v>
      </c>
      <c r="D440" s="8" t="s">
        <v>862</v>
      </c>
      <c r="E440" s="8" t="s">
        <v>1440</v>
      </c>
      <c r="G440" s="9"/>
      <c r="H440" s="9"/>
      <c r="I440" s="9">
        <f t="shared" si="725"/>
        <v>2288872.8096699994</v>
      </c>
      <c r="J440" s="9">
        <f t="shared" si="726"/>
        <v>2307946.7497505825</v>
      </c>
      <c r="K440" s="9"/>
      <c r="L440" s="9"/>
      <c r="M440" s="9"/>
      <c r="N440" s="9"/>
      <c r="O440" s="9"/>
      <c r="P440" s="9"/>
      <c r="Q440" s="10">
        <f t="shared" si="688"/>
        <v>2288872.8096699994</v>
      </c>
      <c r="R440" s="10">
        <f t="shared" si="727"/>
        <v>2307946.7497505825</v>
      </c>
      <c r="S440" s="9"/>
      <c r="T440" s="37">
        <f>VLOOKUP(A440,[1]Sheet1!$A$6:$C$740,3,FALSE)</f>
        <v>4559547.0691189999</v>
      </c>
      <c r="U440" s="37"/>
      <c r="V440" s="9">
        <f>VLOOKUP(A440,[9]CTR1516_statsrel!$A$1:$D$387,4,FALSE)</f>
        <v>3789271</v>
      </c>
      <c r="W440" s="9">
        <f t="shared" si="724"/>
        <v>3789271</v>
      </c>
      <c r="X440" s="10">
        <f t="shared" si="724"/>
        <v>3789271</v>
      </c>
      <c r="Z440" s="9"/>
      <c r="AA440" s="9">
        <f t="shared" si="728"/>
        <v>1754580.2401510002</v>
      </c>
      <c r="AB440" s="9"/>
      <c r="AC440" s="9"/>
      <c r="AD440" s="9"/>
      <c r="AE440" s="10">
        <f t="shared" si="680"/>
        <v>1754580.2401510002</v>
      </c>
      <c r="AF440" s="10">
        <f t="shared" si="681"/>
        <v>4043453.0498209996</v>
      </c>
      <c r="AG440" s="10">
        <f t="shared" si="729"/>
        <v>7832724.0498209996</v>
      </c>
      <c r="AH440" s="10">
        <f t="shared" si="730"/>
        <v>7256443.2834970541</v>
      </c>
      <c r="AI440" s="10">
        <f t="shared" si="731"/>
        <v>3467172.2834970541</v>
      </c>
      <c r="AJ440" s="10">
        <f t="shared" si="732"/>
        <v>1159225.5337464716</v>
      </c>
      <c r="AK440" s="9"/>
      <c r="AL440" s="9">
        <f t="shared" si="733"/>
        <v>1159225.5337464716</v>
      </c>
      <c r="AM440" s="9"/>
      <c r="AN440" s="9"/>
      <c r="AO440" s="9"/>
    </row>
    <row r="441" spans="1:41" s="11" customFormat="1" x14ac:dyDescent="0.25">
      <c r="A441" s="8" t="s">
        <v>885</v>
      </c>
      <c r="B441" s="8" t="s">
        <v>886</v>
      </c>
      <c r="C441" s="8" t="s">
        <v>862</v>
      </c>
      <c r="D441" s="8" t="s">
        <v>862</v>
      </c>
      <c r="E441" s="8" t="s">
        <v>1440</v>
      </c>
      <c r="G441" s="9"/>
      <c r="H441" s="9"/>
      <c r="I441" s="9">
        <f t="shared" si="725"/>
        <v>1557148.6237880001</v>
      </c>
      <c r="J441" s="9">
        <f t="shared" si="726"/>
        <v>1570124.8623195668</v>
      </c>
      <c r="K441" s="9"/>
      <c r="L441" s="9"/>
      <c r="M441" s="9"/>
      <c r="N441" s="9"/>
      <c r="O441" s="9"/>
      <c r="P441" s="9"/>
      <c r="Q441" s="10">
        <f t="shared" si="688"/>
        <v>1557148.6237880001</v>
      </c>
      <c r="R441" s="10">
        <f t="shared" si="727"/>
        <v>1570124.8623195668</v>
      </c>
      <c r="S441" s="9"/>
      <c r="T441" s="37">
        <f>VLOOKUP(A441,[1]Sheet1!$A$6:$C$740,3,FALSE)</f>
        <v>4187406.1555340001</v>
      </c>
      <c r="U441" s="37"/>
      <c r="V441" s="9">
        <f>VLOOKUP(A441,[9]CTR1516_statsrel!$A$1:$D$387,4,FALSE)</f>
        <v>3618973</v>
      </c>
      <c r="W441" s="9">
        <f t="shared" si="724"/>
        <v>3618973</v>
      </c>
      <c r="X441" s="10">
        <f t="shared" si="724"/>
        <v>3618973</v>
      </c>
      <c r="Z441" s="9"/>
      <c r="AA441" s="9">
        <f t="shared" si="728"/>
        <v>1189235.1651880001</v>
      </c>
      <c r="AB441" s="9"/>
      <c r="AC441" s="9"/>
      <c r="AD441" s="9"/>
      <c r="AE441" s="10">
        <f t="shared" si="680"/>
        <v>1189235.1651880001</v>
      </c>
      <c r="AF441" s="10">
        <f t="shared" si="681"/>
        <v>2746383.7889760002</v>
      </c>
      <c r="AG441" s="10">
        <f t="shared" si="729"/>
        <v>6365356.7889760006</v>
      </c>
      <c r="AH441" s="10">
        <f t="shared" si="730"/>
        <v>5897035.3384890212</v>
      </c>
      <c r="AI441" s="10">
        <f t="shared" si="731"/>
        <v>2278062.3384890212</v>
      </c>
      <c r="AJ441" s="10">
        <f t="shared" si="732"/>
        <v>707937.4761694544</v>
      </c>
      <c r="AK441" s="9"/>
      <c r="AL441" s="9">
        <f t="shared" si="733"/>
        <v>707937.4761694544</v>
      </c>
      <c r="AM441" s="9"/>
      <c r="AN441" s="9"/>
      <c r="AO441" s="9"/>
    </row>
    <row r="442" spans="1:41" s="11" customFormat="1" x14ac:dyDescent="0.25">
      <c r="A442" s="8" t="s">
        <v>887</v>
      </c>
      <c r="B442" s="8" t="s">
        <v>888</v>
      </c>
      <c r="C442" s="8" t="s">
        <v>862</v>
      </c>
      <c r="D442" s="8" t="s">
        <v>862</v>
      </c>
      <c r="E442" s="8" t="s">
        <v>1440</v>
      </c>
      <c r="G442" s="9"/>
      <c r="H442" s="9"/>
      <c r="I442" s="9">
        <f t="shared" si="725"/>
        <v>2041368.4394540002</v>
      </c>
      <c r="J442" s="9">
        <f t="shared" si="726"/>
        <v>2058379.8431161167</v>
      </c>
      <c r="K442" s="9"/>
      <c r="L442" s="9"/>
      <c r="M442" s="9"/>
      <c r="N442" s="9"/>
      <c r="O442" s="9"/>
      <c r="P442" s="9"/>
      <c r="Q442" s="10">
        <f t="shared" si="688"/>
        <v>2041368.4394540002</v>
      </c>
      <c r="R442" s="10">
        <f t="shared" si="727"/>
        <v>2058379.8431161167</v>
      </c>
      <c r="S442" s="9"/>
      <c r="T442" s="37">
        <f>VLOOKUP(A442,[1]Sheet1!$A$6:$C$740,3,FALSE)</f>
        <v>4334660.9038220001</v>
      </c>
      <c r="U442" s="37"/>
      <c r="V442" s="9">
        <f>VLOOKUP(A442,[9]CTR1516_statsrel!$A$1:$D$387,4,FALSE)</f>
        <v>7763310</v>
      </c>
      <c r="W442" s="9">
        <f t="shared" si="724"/>
        <v>7763310</v>
      </c>
      <c r="X442" s="10">
        <f t="shared" si="724"/>
        <v>7763310</v>
      </c>
      <c r="Z442" s="9"/>
      <c r="AA442" s="9">
        <f t="shared" si="728"/>
        <v>1805185.1207599998</v>
      </c>
      <c r="AB442" s="9"/>
      <c r="AC442" s="9"/>
      <c r="AD442" s="9"/>
      <c r="AE442" s="10">
        <f t="shared" si="680"/>
        <v>1805185.1207599998</v>
      </c>
      <c r="AF442" s="10">
        <f t="shared" si="681"/>
        <v>3846553.5602139998</v>
      </c>
      <c r="AG442" s="10">
        <f t="shared" si="729"/>
        <v>11609863.560214</v>
      </c>
      <c r="AH442" s="10">
        <f t="shared" si="730"/>
        <v>10755685.495617243</v>
      </c>
      <c r="AI442" s="10">
        <f t="shared" si="731"/>
        <v>2992375.4956172425</v>
      </c>
      <c r="AJ442" s="10">
        <f t="shared" si="732"/>
        <v>933995.65250112582</v>
      </c>
      <c r="AK442" s="9"/>
      <c r="AL442" s="9">
        <f t="shared" si="733"/>
        <v>933995.65250112582</v>
      </c>
      <c r="AM442" s="9"/>
      <c r="AN442" s="9"/>
      <c r="AO442" s="9"/>
    </row>
    <row r="443" spans="1:41" s="11" customFormat="1" x14ac:dyDescent="0.25">
      <c r="A443" s="8" t="s">
        <v>889</v>
      </c>
      <c r="B443" s="8" t="s">
        <v>890</v>
      </c>
      <c r="C443" s="8" t="s">
        <v>862</v>
      </c>
      <c r="D443" s="8" t="s">
        <v>862</v>
      </c>
      <c r="E443" s="8" t="s">
        <v>1440</v>
      </c>
      <c r="G443" s="9"/>
      <c r="H443" s="9"/>
      <c r="I443" s="9">
        <f t="shared" si="725"/>
        <v>2924658.2797590001</v>
      </c>
      <c r="J443" s="9">
        <f t="shared" si="726"/>
        <v>2949030.4320903248</v>
      </c>
      <c r="K443" s="9"/>
      <c r="L443" s="9"/>
      <c r="M443" s="9"/>
      <c r="N443" s="9"/>
      <c r="O443" s="9"/>
      <c r="P443" s="9"/>
      <c r="Q443" s="10">
        <f t="shared" si="688"/>
        <v>2924658.2797590001</v>
      </c>
      <c r="R443" s="10">
        <f t="shared" si="727"/>
        <v>2949030.4320903248</v>
      </c>
      <c r="S443" s="9"/>
      <c r="T443" s="37">
        <f>VLOOKUP(A443,[1]Sheet1!$A$6:$C$740,3,FALSE)</f>
        <v>5475150.5102150002</v>
      </c>
      <c r="U443" s="37"/>
      <c r="V443" s="9">
        <f>VLOOKUP(A443,[9]CTR1516_statsrel!$A$1:$D$387,4,FALSE)</f>
        <v>5648493</v>
      </c>
      <c r="W443" s="9">
        <f t="shared" si="724"/>
        <v>5648493</v>
      </c>
      <c r="X443" s="10">
        <f t="shared" si="724"/>
        <v>5648493</v>
      </c>
      <c r="Z443" s="9"/>
      <c r="AA443" s="9">
        <f t="shared" si="728"/>
        <v>2377803.8178029996</v>
      </c>
      <c r="AB443" s="9"/>
      <c r="AC443" s="9"/>
      <c r="AD443" s="9"/>
      <c r="AE443" s="10">
        <f t="shared" si="680"/>
        <v>2377803.8178029996</v>
      </c>
      <c r="AF443" s="10">
        <f t="shared" si="681"/>
        <v>5302462.0975620002</v>
      </c>
      <c r="AG443" s="10">
        <f t="shared" si="729"/>
        <v>10950955.097562</v>
      </c>
      <c r="AH443" s="10">
        <f t="shared" si="730"/>
        <v>10145255.221572323</v>
      </c>
      <c r="AI443" s="10">
        <f t="shared" si="731"/>
        <v>4496762.2215723228</v>
      </c>
      <c r="AJ443" s="10">
        <f t="shared" si="732"/>
        <v>1547731.789481998</v>
      </c>
      <c r="AK443" s="9"/>
      <c r="AL443" s="9">
        <f t="shared" si="733"/>
        <v>1547731.789481998</v>
      </c>
      <c r="AM443" s="9"/>
      <c r="AN443" s="9"/>
      <c r="AO443" s="9"/>
    </row>
    <row r="444" spans="1:41" s="11" customFormat="1" x14ac:dyDescent="0.25">
      <c r="A444" s="8" t="s">
        <v>891</v>
      </c>
      <c r="B444" s="8" t="s">
        <v>892</v>
      </c>
      <c r="C444" s="8" t="s">
        <v>862</v>
      </c>
      <c r="D444" s="8" t="s">
        <v>862</v>
      </c>
      <c r="E444" s="8" t="s">
        <v>1440</v>
      </c>
      <c r="G444" s="9"/>
      <c r="H444" s="9"/>
      <c r="I444" s="9">
        <f t="shared" si="725"/>
        <v>2656067.1496469998</v>
      </c>
      <c r="J444" s="9">
        <f t="shared" si="726"/>
        <v>2678201.0425607245</v>
      </c>
      <c r="K444" s="9"/>
      <c r="L444" s="9"/>
      <c r="M444" s="9"/>
      <c r="N444" s="9"/>
      <c r="O444" s="9"/>
      <c r="P444" s="9"/>
      <c r="Q444" s="10">
        <f t="shared" si="688"/>
        <v>2656067.1496469998</v>
      </c>
      <c r="R444" s="10">
        <f t="shared" si="727"/>
        <v>2678201.0425607245</v>
      </c>
      <c r="S444" s="9"/>
      <c r="T444" s="37">
        <f>VLOOKUP(A444,[1]Sheet1!$A$6:$C$740,3,FALSE)</f>
        <v>4501516.0910750004</v>
      </c>
      <c r="U444" s="37"/>
      <c r="V444" s="9">
        <f>VLOOKUP(A444,[9]CTR1516_statsrel!$A$1:$D$387,4,FALSE)</f>
        <v>3189278</v>
      </c>
      <c r="W444" s="9">
        <f t="shared" si="724"/>
        <v>3189278</v>
      </c>
      <c r="X444" s="10">
        <f t="shared" si="724"/>
        <v>3189278</v>
      </c>
      <c r="Z444" s="9"/>
      <c r="AA444" s="9">
        <f t="shared" si="728"/>
        <v>3140224.4989180001</v>
      </c>
      <c r="AB444" s="9"/>
      <c r="AC444" s="9"/>
      <c r="AD444" s="9"/>
      <c r="AE444" s="10">
        <f t="shared" si="680"/>
        <v>3140224.4989180001</v>
      </c>
      <c r="AF444" s="10">
        <f t="shared" si="681"/>
        <v>5796291.6485649999</v>
      </c>
      <c r="AG444" s="10">
        <f t="shared" si="729"/>
        <v>8985569.6485649999</v>
      </c>
      <c r="AH444" s="10">
        <f t="shared" si="730"/>
        <v>8324470.0196242156</v>
      </c>
      <c r="AI444" s="10">
        <f t="shared" si="731"/>
        <v>5135192.0196242156</v>
      </c>
      <c r="AJ444" s="10">
        <f t="shared" si="732"/>
        <v>2456990.977063491</v>
      </c>
      <c r="AK444" s="9"/>
      <c r="AL444" s="9">
        <f t="shared" si="733"/>
        <v>2456990.977063491</v>
      </c>
      <c r="AM444" s="9"/>
      <c r="AN444" s="9"/>
      <c r="AO444" s="9"/>
    </row>
    <row r="445" spans="1:41" s="11" customFormat="1" x14ac:dyDescent="0.25">
      <c r="A445" s="8" t="s">
        <v>893</v>
      </c>
      <c r="B445" s="8" t="s">
        <v>894</v>
      </c>
      <c r="C445" s="8" t="s">
        <v>862</v>
      </c>
      <c r="D445" s="8" t="s">
        <v>862</v>
      </c>
      <c r="E445" s="8" t="s">
        <v>1440</v>
      </c>
      <c r="G445" s="9"/>
      <c r="H445" s="9"/>
      <c r="I445" s="9">
        <f t="shared" si="725"/>
        <v>3061874.1214039996</v>
      </c>
      <c r="J445" s="9">
        <f t="shared" si="726"/>
        <v>3087389.7390823662</v>
      </c>
      <c r="K445" s="9"/>
      <c r="L445" s="9"/>
      <c r="M445" s="9"/>
      <c r="N445" s="9"/>
      <c r="O445" s="9"/>
      <c r="P445" s="9"/>
      <c r="Q445" s="10">
        <f t="shared" si="688"/>
        <v>3061874.1214039996</v>
      </c>
      <c r="R445" s="10">
        <f t="shared" si="727"/>
        <v>3087389.7390823662</v>
      </c>
      <c r="S445" s="9"/>
      <c r="T445" s="37">
        <f>VLOOKUP(A445,[1]Sheet1!$A$6:$C$740,3,FALSE)</f>
        <v>5786045.5423140004</v>
      </c>
      <c r="U445" s="37"/>
      <c r="V445" s="9">
        <f>VLOOKUP(A445,[9]CTR1516_statsrel!$A$1:$D$387,4,FALSE)</f>
        <v>4025272</v>
      </c>
      <c r="W445" s="9">
        <f t="shared" si="724"/>
        <v>4025272</v>
      </c>
      <c r="X445" s="10">
        <f t="shared" si="724"/>
        <v>4025272</v>
      </c>
      <c r="Z445" s="9"/>
      <c r="AA445" s="9">
        <f t="shared" si="728"/>
        <v>2572266.8886740003</v>
      </c>
      <c r="AB445" s="9"/>
      <c r="AC445" s="9"/>
      <c r="AD445" s="9"/>
      <c r="AE445" s="10">
        <f t="shared" si="680"/>
        <v>2572266.8886740003</v>
      </c>
      <c r="AF445" s="10">
        <f t="shared" si="681"/>
        <v>5634141.0100779999</v>
      </c>
      <c r="AG445" s="10">
        <f t="shared" si="729"/>
        <v>9659413.0100779999</v>
      </c>
      <c r="AH445" s="10">
        <f t="shared" si="730"/>
        <v>8948736.3800472952</v>
      </c>
      <c r="AI445" s="10">
        <f t="shared" si="731"/>
        <v>4923464.3800472952</v>
      </c>
      <c r="AJ445" s="10">
        <f t="shared" si="732"/>
        <v>1836074.640964929</v>
      </c>
      <c r="AK445" s="9"/>
      <c r="AL445" s="9">
        <f t="shared" si="733"/>
        <v>1836074.640964929</v>
      </c>
      <c r="AM445" s="9"/>
      <c r="AN445" s="9"/>
      <c r="AO445" s="9"/>
    </row>
    <row r="446" spans="1:41" s="11" customFormat="1" x14ac:dyDescent="0.25">
      <c r="A446" s="8" t="s">
        <v>895</v>
      </c>
      <c r="B446" s="8" t="s">
        <v>896</v>
      </c>
      <c r="C446" s="8" t="s">
        <v>862</v>
      </c>
      <c r="D446" s="8" t="s">
        <v>862</v>
      </c>
      <c r="E446" s="8" t="s">
        <v>1440</v>
      </c>
      <c r="G446" s="9"/>
      <c r="H446" s="9"/>
      <c r="I446" s="9">
        <f t="shared" si="725"/>
        <v>3017037.057728</v>
      </c>
      <c r="J446" s="9">
        <f t="shared" si="726"/>
        <v>3042179.0332090664</v>
      </c>
      <c r="K446" s="9"/>
      <c r="L446" s="9"/>
      <c r="M446" s="9"/>
      <c r="N446" s="9"/>
      <c r="O446" s="9"/>
      <c r="P446" s="9"/>
      <c r="Q446" s="10">
        <f t="shared" si="688"/>
        <v>3017037.057728</v>
      </c>
      <c r="R446" s="10">
        <f t="shared" si="727"/>
        <v>3042179.0332090664</v>
      </c>
      <c r="S446" s="9"/>
      <c r="T446" s="37">
        <f>VLOOKUP(A446,[1]Sheet1!$A$6:$C$740,3,FALSE)</f>
        <v>5601458.034217</v>
      </c>
      <c r="U446" s="37"/>
      <c r="V446" s="9">
        <f>VLOOKUP(A446,[9]CTR1516_statsrel!$A$1:$D$387,4,FALSE)</f>
        <v>5252590</v>
      </c>
      <c r="W446" s="9">
        <f t="shared" si="724"/>
        <v>5252590</v>
      </c>
      <c r="X446" s="10">
        <f t="shared" si="724"/>
        <v>5252590</v>
      </c>
      <c r="Z446" s="9"/>
      <c r="AA446" s="9">
        <f t="shared" si="728"/>
        <v>2438960.0599280004</v>
      </c>
      <c r="AB446" s="9"/>
      <c r="AC446" s="9"/>
      <c r="AD446" s="9"/>
      <c r="AE446" s="10">
        <f t="shared" si="680"/>
        <v>2438960.0599280004</v>
      </c>
      <c r="AF446" s="10">
        <f t="shared" si="681"/>
        <v>5455997.117656</v>
      </c>
      <c r="AG446" s="10">
        <f t="shared" si="729"/>
        <v>10708587.117656</v>
      </c>
      <c r="AH446" s="10">
        <f t="shared" si="730"/>
        <v>9920719.097391637</v>
      </c>
      <c r="AI446" s="10">
        <f t="shared" si="731"/>
        <v>4668129.097391637</v>
      </c>
      <c r="AJ446" s="10">
        <f t="shared" si="732"/>
        <v>1625950.0641825707</v>
      </c>
      <c r="AK446" s="9"/>
      <c r="AL446" s="9">
        <f t="shared" si="733"/>
        <v>1625950.0641825707</v>
      </c>
      <c r="AM446" s="9"/>
      <c r="AN446" s="9"/>
      <c r="AO446" s="9"/>
    </row>
    <row r="447" spans="1:41" s="11" customFormat="1" x14ac:dyDescent="0.25">
      <c r="A447" s="8" t="s">
        <v>897</v>
      </c>
      <c r="B447" s="8" t="s">
        <v>898</v>
      </c>
      <c r="C447" s="8" t="s">
        <v>862</v>
      </c>
      <c r="D447" s="8" t="s">
        <v>862</v>
      </c>
      <c r="E447" s="8" t="s">
        <v>1440</v>
      </c>
      <c r="G447" s="9"/>
      <c r="H447" s="9"/>
      <c r="I447" s="9">
        <f t="shared" si="725"/>
        <v>2148984.7059519999</v>
      </c>
      <c r="J447" s="9">
        <f t="shared" si="726"/>
        <v>2166892.9118349333</v>
      </c>
      <c r="K447" s="9"/>
      <c r="L447" s="9"/>
      <c r="M447" s="9"/>
      <c r="N447" s="9"/>
      <c r="O447" s="9"/>
      <c r="P447" s="9"/>
      <c r="Q447" s="10">
        <f t="shared" si="688"/>
        <v>2148984.7059519999</v>
      </c>
      <c r="R447" s="10">
        <f t="shared" si="727"/>
        <v>2166892.9118349333</v>
      </c>
      <c r="S447" s="9"/>
      <c r="T447" s="37">
        <f>VLOOKUP(A447,[1]Sheet1!$A$6:$C$740,3,FALSE)</f>
        <v>4363572.3940319996</v>
      </c>
      <c r="U447" s="37"/>
      <c r="V447" s="9">
        <f>VLOOKUP(A447,[9]CTR1516_statsrel!$A$1:$D$387,4,FALSE)</f>
        <v>5089050</v>
      </c>
      <c r="W447" s="9">
        <f t="shared" si="724"/>
        <v>5089050</v>
      </c>
      <c r="X447" s="10">
        <f t="shared" si="724"/>
        <v>5089050</v>
      </c>
      <c r="Z447" s="9"/>
      <c r="AA447" s="9">
        <f t="shared" si="728"/>
        <v>1808033.121214</v>
      </c>
      <c r="AB447" s="9"/>
      <c r="AC447" s="9"/>
      <c r="AD447" s="9"/>
      <c r="AE447" s="10">
        <f t="shared" si="680"/>
        <v>1808033.121214</v>
      </c>
      <c r="AF447" s="10">
        <f t="shared" si="681"/>
        <v>3957017.8271659999</v>
      </c>
      <c r="AG447" s="10">
        <f t="shared" si="729"/>
        <v>9046067.8271660004</v>
      </c>
      <c r="AH447" s="10">
        <f t="shared" si="730"/>
        <v>8380517.1366911149</v>
      </c>
      <c r="AI447" s="10">
        <f t="shared" si="731"/>
        <v>3291467.1366911149</v>
      </c>
      <c r="AJ447" s="10">
        <f t="shared" si="732"/>
        <v>1124574.2248561815</v>
      </c>
      <c r="AK447" s="9"/>
      <c r="AL447" s="9">
        <f t="shared" si="733"/>
        <v>1124574.2248561815</v>
      </c>
      <c r="AM447" s="9"/>
      <c r="AN447" s="9"/>
      <c r="AO447" s="9"/>
    </row>
    <row r="448" spans="1:41" s="11" customFormat="1" x14ac:dyDescent="0.25">
      <c r="A448" s="8" t="s">
        <v>899</v>
      </c>
      <c r="B448" s="8" t="s">
        <v>900</v>
      </c>
      <c r="C448" s="8" t="s">
        <v>862</v>
      </c>
      <c r="D448" s="8" t="s">
        <v>862</v>
      </c>
      <c r="E448" s="8" t="s">
        <v>1440</v>
      </c>
      <c r="G448" s="9"/>
      <c r="H448" s="9"/>
      <c r="I448" s="9">
        <f t="shared" si="725"/>
        <v>2543073.0668990002</v>
      </c>
      <c r="J448" s="9">
        <f t="shared" si="726"/>
        <v>2564265.3424564917</v>
      </c>
      <c r="K448" s="9"/>
      <c r="L448" s="9"/>
      <c r="M448" s="9"/>
      <c r="N448" s="9"/>
      <c r="O448" s="9"/>
      <c r="P448" s="9"/>
      <c r="Q448" s="10">
        <f t="shared" si="688"/>
        <v>2543073.0668990002</v>
      </c>
      <c r="R448" s="10">
        <f t="shared" si="727"/>
        <v>2564265.3424564917</v>
      </c>
      <c r="S448" s="9"/>
      <c r="T448" s="37">
        <f>VLOOKUP(A448,[1]Sheet1!$A$6:$C$740,3,FALSE)</f>
        <v>4333280.6328530004</v>
      </c>
      <c r="U448" s="37"/>
      <c r="V448" s="9">
        <f>VLOOKUP(A448,[9]CTR1516_statsrel!$A$1:$D$387,4,FALSE)</f>
        <v>5125242</v>
      </c>
      <c r="W448" s="9">
        <f t="shared" si="724"/>
        <v>5125242</v>
      </c>
      <c r="X448" s="10">
        <f t="shared" si="724"/>
        <v>5125242</v>
      </c>
      <c r="Z448" s="9"/>
      <c r="AA448" s="9">
        <f t="shared" si="728"/>
        <v>2029651.9285310002</v>
      </c>
      <c r="AB448" s="9"/>
      <c r="AC448" s="9"/>
      <c r="AD448" s="9"/>
      <c r="AE448" s="10">
        <f t="shared" si="680"/>
        <v>2029651.9285310002</v>
      </c>
      <c r="AF448" s="10">
        <f t="shared" si="681"/>
        <v>4572724.9954300001</v>
      </c>
      <c r="AG448" s="10">
        <f t="shared" si="729"/>
        <v>9697966.9954300001</v>
      </c>
      <c r="AH448" s="10">
        <f t="shared" si="730"/>
        <v>8984453.8145285938</v>
      </c>
      <c r="AI448" s="10">
        <f t="shared" si="731"/>
        <v>3859211.8145285938</v>
      </c>
      <c r="AJ448" s="10">
        <f t="shared" si="732"/>
        <v>1294946.4720721021</v>
      </c>
      <c r="AK448" s="9"/>
      <c r="AL448" s="9">
        <f t="shared" si="733"/>
        <v>1294946.4720721021</v>
      </c>
      <c r="AM448" s="9"/>
      <c r="AN448" s="9"/>
      <c r="AO448" s="9"/>
    </row>
    <row r="449" spans="1:41" s="11" customFormat="1" x14ac:dyDescent="0.25">
      <c r="A449" s="8" t="s">
        <v>901</v>
      </c>
      <c r="B449" s="8" t="s">
        <v>902</v>
      </c>
      <c r="C449" s="8" t="s">
        <v>862</v>
      </c>
      <c r="D449" s="8" t="s">
        <v>862</v>
      </c>
      <c r="E449" s="8" t="s">
        <v>1440</v>
      </c>
      <c r="G449" s="9"/>
      <c r="H449" s="9"/>
      <c r="I449" s="9">
        <f t="shared" si="725"/>
        <v>2290654.1992899999</v>
      </c>
      <c r="J449" s="9">
        <f t="shared" si="726"/>
        <v>2309742.9842840834</v>
      </c>
      <c r="K449" s="9"/>
      <c r="L449" s="9"/>
      <c r="M449" s="9"/>
      <c r="N449" s="9"/>
      <c r="O449" s="9"/>
      <c r="P449" s="9"/>
      <c r="Q449" s="10">
        <f t="shared" si="688"/>
        <v>2290654.1992899999</v>
      </c>
      <c r="R449" s="10">
        <f t="shared" si="727"/>
        <v>2309742.9842840834</v>
      </c>
      <c r="S449" s="9"/>
      <c r="T449" s="37">
        <f>VLOOKUP(A449,[1]Sheet1!$A$6:$C$740,3,FALSE)</f>
        <v>4536004.3006149996</v>
      </c>
      <c r="U449" s="37"/>
      <c r="V449" s="9">
        <f>VLOOKUP(A449,[9]CTR1516_statsrel!$A$1:$D$387,4,FALSE)</f>
        <v>4598852</v>
      </c>
      <c r="W449" s="9">
        <f t="shared" si="724"/>
        <v>4598852</v>
      </c>
      <c r="X449" s="10">
        <f t="shared" si="724"/>
        <v>4598852</v>
      </c>
      <c r="Z449" s="9"/>
      <c r="AA449" s="9">
        <f t="shared" si="728"/>
        <v>1862174.605278</v>
      </c>
      <c r="AB449" s="9"/>
      <c r="AC449" s="9"/>
      <c r="AD449" s="9"/>
      <c r="AE449" s="10">
        <f t="shared" si="680"/>
        <v>1862174.605278</v>
      </c>
      <c r="AF449" s="10">
        <f t="shared" si="681"/>
        <v>4152828.8045680001</v>
      </c>
      <c r="AG449" s="10">
        <f t="shared" si="729"/>
        <v>8751680.8045680001</v>
      </c>
      <c r="AH449" s="10">
        <f t="shared" si="730"/>
        <v>8107789.1918162061</v>
      </c>
      <c r="AI449" s="10">
        <f t="shared" si="731"/>
        <v>3508937.1918162061</v>
      </c>
      <c r="AJ449" s="10">
        <f t="shared" si="732"/>
        <v>1199194.2075321227</v>
      </c>
      <c r="AK449" s="9"/>
      <c r="AL449" s="9">
        <f t="shared" si="733"/>
        <v>1199194.2075321227</v>
      </c>
      <c r="AM449" s="9"/>
      <c r="AN449" s="9"/>
      <c r="AO449" s="9"/>
    </row>
    <row r="450" spans="1:41" s="11" customFormat="1" x14ac:dyDescent="0.25">
      <c r="A450" s="8" t="s">
        <v>903</v>
      </c>
      <c r="B450" s="8" t="s">
        <v>904</v>
      </c>
      <c r="C450" s="8" t="s">
        <v>862</v>
      </c>
      <c r="D450" s="8" t="s">
        <v>862</v>
      </c>
      <c r="E450" s="8" t="s">
        <v>1440</v>
      </c>
      <c r="G450" s="9"/>
      <c r="H450" s="9"/>
      <c r="I450" s="9">
        <f t="shared" si="725"/>
        <v>1520358.0160840002</v>
      </c>
      <c r="J450" s="9">
        <f t="shared" si="726"/>
        <v>1533027.6662180335</v>
      </c>
      <c r="K450" s="9"/>
      <c r="L450" s="9"/>
      <c r="M450" s="9"/>
      <c r="N450" s="9"/>
      <c r="O450" s="9"/>
      <c r="P450" s="9"/>
      <c r="Q450" s="10">
        <f t="shared" si="688"/>
        <v>1520358.0160840002</v>
      </c>
      <c r="R450" s="10">
        <f t="shared" si="727"/>
        <v>1533027.6662180335</v>
      </c>
      <c r="S450" s="9"/>
      <c r="T450" s="37">
        <f>VLOOKUP(A450,[1]Sheet1!$A$6:$C$740,3,FALSE)</f>
        <v>3304131.9800860002</v>
      </c>
      <c r="U450" s="37"/>
      <c r="V450" s="9">
        <f>VLOOKUP(A450,[9]CTR1516_statsrel!$A$1:$D$387,4,FALSE)</f>
        <v>5322715</v>
      </c>
      <c r="W450" s="9">
        <f t="shared" si="724"/>
        <v>5322715</v>
      </c>
      <c r="X450" s="10">
        <f t="shared" si="724"/>
        <v>5322715</v>
      </c>
      <c r="Z450" s="9"/>
      <c r="AA450" s="9">
        <f t="shared" si="728"/>
        <v>1352062.2939769998</v>
      </c>
      <c r="AB450" s="9"/>
      <c r="AC450" s="9"/>
      <c r="AD450" s="9"/>
      <c r="AE450" s="10">
        <f t="shared" si="680"/>
        <v>1352062.2939769998</v>
      </c>
      <c r="AF450" s="10">
        <f t="shared" si="681"/>
        <v>2872420.3100610003</v>
      </c>
      <c r="AG450" s="10">
        <f t="shared" si="729"/>
        <v>8195135.3100610003</v>
      </c>
      <c r="AH450" s="10">
        <f t="shared" si="730"/>
        <v>7592190.6861254359</v>
      </c>
      <c r="AI450" s="10">
        <f t="shared" si="731"/>
        <v>2269475.6861254359</v>
      </c>
      <c r="AJ450" s="10">
        <f t="shared" si="732"/>
        <v>736448.01990740234</v>
      </c>
      <c r="AK450" s="9"/>
      <c r="AL450" s="9">
        <f t="shared" si="733"/>
        <v>736448.01990740234</v>
      </c>
      <c r="AM450" s="9"/>
      <c r="AN450" s="9"/>
      <c r="AO450" s="9"/>
    </row>
    <row r="451" spans="1:41" s="11" customFormat="1" x14ac:dyDescent="0.25">
      <c r="A451" s="8" t="s">
        <v>905</v>
      </c>
      <c r="B451" s="8" t="s">
        <v>906</v>
      </c>
      <c r="C451" s="8" t="s">
        <v>862</v>
      </c>
      <c r="D451" s="8" t="s">
        <v>862</v>
      </c>
      <c r="E451" s="8" t="s">
        <v>1440</v>
      </c>
      <c r="G451" s="9"/>
      <c r="H451" s="9"/>
      <c r="I451" s="9">
        <f t="shared" si="725"/>
        <v>2420909.0101669999</v>
      </c>
      <c r="J451" s="9">
        <f t="shared" si="726"/>
        <v>2441083.2519183913</v>
      </c>
      <c r="K451" s="9"/>
      <c r="L451" s="9"/>
      <c r="M451" s="9"/>
      <c r="N451" s="9"/>
      <c r="O451" s="9"/>
      <c r="P451" s="9"/>
      <c r="Q451" s="10">
        <f t="shared" si="688"/>
        <v>2420909.0101669999</v>
      </c>
      <c r="R451" s="10">
        <f t="shared" si="727"/>
        <v>2441083.2519183913</v>
      </c>
      <c r="S451" s="9"/>
      <c r="T451" s="37">
        <f>VLOOKUP(A451,[1]Sheet1!$A$6:$C$740,3,FALSE)</f>
        <v>4742754.9188649999</v>
      </c>
      <c r="U451" s="37"/>
      <c r="V451" s="9">
        <f>VLOOKUP(A451,[9]CTR1516_statsrel!$A$1:$D$387,4,FALSE)</f>
        <v>6733090</v>
      </c>
      <c r="W451" s="9">
        <f t="shared" si="724"/>
        <v>6733090</v>
      </c>
      <c r="X451" s="10">
        <f t="shared" si="724"/>
        <v>6733090</v>
      </c>
      <c r="Z451" s="9"/>
      <c r="AA451" s="9">
        <f t="shared" si="728"/>
        <v>2047066.3665490001</v>
      </c>
      <c r="AB451" s="9"/>
      <c r="AC451" s="9"/>
      <c r="AD451" s="9"/>
      <c r="AE451" s="10">
        <f t="shared" ref="AE451:AE514" si="734">ADJ1516RSG</f>
        <v>2047066.3665490001</v>
      </c>
      <c r="AF451" s="10">
        <f t="shared" ref="AF451:AF514" si="735">ADJSFAPY</f>
        <v>4467975.376716</v>
      </c>
      <c r="AG451" s="10">
        <f t="shared" si="729"/>
        <v>11201065.376715999</v>
      </c>
      <c r="AH451" s="10">
        <f t="shared" si="730"/>
        <v>10376964.017102031</v>
      </c>
      <c r="AI451" s="10">
        <f t="shared" si="731"/>
        <v>3643874.017102031</v>
      </c>
      <c r="AJ451" s="10">
        <f t="shared" si="732"/>
        <v>1202790.7651836397</v>
      </c>
      <c r="AK451" s="9"/>
      <c r="AL451" s="9">
        <f t="shared" si="733"/>
        <v>1202790.7651836397</v>
      </c>
      <c r="AM451" s="9"/>
      <c r="AN451" s="9"/>
      <c r="AO451" s="9"/>
    </row>
    <row r="452" spans="1:41" s="11" customFormat="1" x14ac:dyDescent="0.25">
      <c r="A452" s="8" t="s">
        <v>907</v>
      </c>
      <c r="B452" s="8" t="s">
        <v>908</v>
      </c>
      <c r="C452" s="8" t="s">
        <v>862</v>
      </c>
      <c r="D452" s="8" t="s">
        <v>862</v>
      </c>
      <c r="E452" s="8" t="s">
        <v>1440</v>
      </c>
      <c r="G452" s="9"/>
      <c r="H452" s="9"/>
      <c r="I452" s="9">
        <f t="shared" si="725"/>
        <v>3748499.2312650005</v>
      </c>
      <c r="J452" s="9">
        <f t="shared" si="726"/>
        <v>3779736.7248588754</v>
      </c>
      <c r="K452" s="9"/>
      <c r="L452" s="9"/>
      <c r="M452" s="9"/>
      <c r="N452" s="9"/>
      <c r="O452" s="9"/>
      <c r="P452" s="9"/>
      <c r="Q452" s="10">
        <f t="shared" ref="Q452:Q515" si="736">G452+I452+K452+M452+O452</f>
        <v>3748499.2312650005</v>
      </c>
      <c r="R452" s="10">
        <f t="shared" si="727"/>
        <v>3779736.7248588754</v>
      </c>
      <c r="S452" s="9"/>
      <c r="T452" s="37">
        <f>VLOOKUP(A452,[1]Sheet1!$A$6:$C$740,3,FALSE)</f>
        <v>7152114.5528180003</v>
      </c>
      <c r="U452" s="37"/>
      <c r="V452" s="9">
        <f>VLOOKUP(A452,[9]CTR1516_statsrel!$A$1:$D$387,4,FALSE)</f>
        <v>4693008</v>
      </c>
      <c r="W452" s="9">
        <f t="shared" si="724"/>
        <v>4693008</v>
      </c>
      <c r="X452" s="10">
        <f t="shared" si="724"/>
        <v>4693008</v>
      </c>
      <c r="Z452" s="9"/>
      <c r="AA452" s="9">
        <f t="shared" si="728"/>
        <v>2887220.9353879998</v>
      </c>
      <c r="AB452" s="9"/>
      <c r="AC452" s="9"/>
      <c r="AD452" s="9"/>
      <c r="AE452" s="10">
        <f t="shared" si="734"/>
        <v>2887220.9353879998</v>
      </c>
      <c r="AF452" s="10">
        <f t="shared" si="735"/>
        <v>6635720.1666529998</v>
      </c>
      <c r="AG452" s="10">
        <f t="shared" si="729"/>
        <v>11328728.166653</v>
      </c>
      <c r="AH452" s="10">
        <f t="shared" si="730"/>
        <v>10495234.211315246</v>
      </c>
      <c r="AI452" s="10">
        <f t="shared" si="731"/>
        <v>5802226.2113152463</v>
      </c>
      <c r="AJ452" s="10">
        <f t="shared" si="732"/>
        <v>2022489.4864563709</v>
      </c>
      <c r="AK452" s="9"/>
      <c r="AL452" s="9">
        <f t="shared" si="733"/>
        <v>2022489.4864563709</v>
      </c>
      <c r="AM452" s="9"/>
      <c r="AN452" s="9"/>
      <c r="AO452" s="9"/>
    </row>
    <row r="453" spans="1:41" s="11" customFormat="1" x14ac:dyDescent="0.25">
      <c r="A453" s="8" t="s">
        <v>909</v>
      </c>
      <c r="B453" s="8" t="s">
        <v>910</v>
      </c>
      <c r="C453" s="8" t="s">
        <v>862</v>
      </c>
      <c r="D453" s="8" t="s">
        <v>862</v>
      </c>
      <c r="E453" s="8" t="s">
        <v>1440</v>
      </c>
      <c r="G453" s="9"/>
      <c r="H453" s="9"/>
      <c r="I453" s="9">
        <f t="shared" si="725"/>
        <v>2714457.9549390003</v>
      </c>
      <c r="J453" s="9">
        <f t="shared" si="726"/>
        <v>2737078.4378968254</v>
      </c>
      <c r="K453" s="9"/>
      <c r="L453" s="9"/>
      <c r="M453" s="9"/>
      <c r="N453" s="9"/>
      <c r="O453" s="9"/>
      <c r="P453" s="9"/>
      <c r="Q453" s="10">
        <f t="shared" si="736"/>
        <v>2714457.9549390003</v>
      </c>
      <c r="R453" s="10">
        <f t="shared" si="727"/>
        <v>2737078.4378968254</v>
      </c>
      <c r="S453" s="9"/>
      <c r="T453" s="37">
        <f>VLOOKUP(A453,[1]Sheet1!$A$6:$C$740,3,FALSE)</f>
        <v>5631067.1913909996</v>
      </c>
      <c r="U453" s="37"/>
      <c r="V453" s="9">
        <f>VLOOKUP(A453,[9]CTR1516_statsrel!$A$1:$D$387,4,FALSE)</f>
        <v>5219650</v>
      </c>
      <c r="W453" s="9">
        <f t="shared" si="724"/>
        <v>5219650</v>
      </c>
      <c r="X453" s="10">
        <f t="shared" si="724"/>
        <v>5219650</v>
      </c>
      <c r="Z453" s="9"/>
      <c r="AA453" s="9">
        <f t="shared" si="728"/>
        <v>2215710.3635589997</v>
      </c>
      <c r="AB453" s="9"/>
      <c r="AC453" s="9"/>
      <c r="AD453" s="9"/>
      <c r="AE453" s="10">
        <f t="shared" si="734"/>
        <v>2215710.3635589997</v>
      </c>
      <c r="AF453" s="10">
        <f t="shared" si="735"/>
        <v>4930168.3184980005</v>
      </c>
      <c r="AG453" s="10">
        <f t="shared" si="729"/>
        <v>10149818.318498001</v>
      </c>
      <c r="AH453" s="10">
        <f t="shared" si="730"/>
        <v>9403060.8633101694</v>
      </c>
      <c r="AI453" s="10">
        <f t="shared" si="731"/>
        <v>4183410.8633101694</v>
      </c>
      <c r="AJ453" s="10">
        <f t="shared" si="732"/>
        <v>1446332.4254133441</v>
      </c>
      <c r="AK453" s="9"/>
      <c r="AL453" s="9">
        <f t="shared" si="733"/>
        <v>1446332.4254133441</v>
      </c>
      <c r="AM453" s="9"/>
      <c r="AN453" s="9"/>
      <c r="AO453" s="9"/>
    </row>
    <row r="454" spans="1:41" s="11" customFormat="1" x14ac:dyDescent="0.25">
      <c r="A454" s="8" t="s">
        <v>911</v>
      </c>
      <c r="B454" s="8" t="s">
        <v>912</v>
      </c>
      <c r="C454" s="8" t="s">
        <v>862</v>
      </c>
      <c r="D454" s="8" t="s">
        <v>862</v>
      </c>
      <c r="E454" s="8" t="s">
        <v>1440</v>
      </c>
      <c r="G454" s="9"/>
      <c r="H454" s="9"/>
      <c r="I454" s="9">
        <f t="shared" si="725"/>
        <v>1750214.0458239999</v>
      </c>
      <c r="J454" s="9">
        <f t="shared" si="726"/>
        <v>1764799.1628725331</v>
      </c>
      <c r="K454" s="9"/>
      <c r="L454" s="9"/>
      <c r="M454" s="9"/>
      <c r="N454" s="9"/>
      <c r="O454" s="9"/>
      <c r="P454" s="9"/>
      <c r="Q454" s="10">
        <f t="shared" si="736"/>
        <v>1750214.0458239999</v>
      </c>
      <c r="R454" s="10">
        <f t="shared" si="727"/>
        <v>1764799.1628725331</v>
      </c>
      <c r="S454" s="9"/>
      <c r="T454" s="37">
        <f>VLOOKUP(A454,[1]Sheet1!$A$6:$C$740,3,FALSE)</f>
        <v>3624570.3222019998</v>
      </c>
      <c r="U454" s="37"/>
      <c r="V454" s="9">
        <f>VLOOKUP(A454,[9]CTR1516_statsrel!$A$1:$D$387,4,FALSE)</f>
        <v>5323372</v>
      </c>
      <c r="W454" s="9">
        <f t="shared" si="724"/>
        <v>5323372</v>
      </c>
      <c r="X454" s="10">
        <f t="shared" si="724"/>
        <v>5323372</v>
      </c>
      <c r="Z454" s="9"/>
      <c r="AA454" s="9">
        <f t="shared" si="728"/>
        <v>1386472.9788650002</v>
      </c>
      <c r="AB454" s="9"/>
      <c r="AC454" s="9"/>
      <c r="AD454" s="9"/>
      <c r="AE454" s="10">
        <f t="shared" si="734"/>
        <v>1386472.9788650002</v>
      </c>
      <c r="AF454" s="10">
        <f t="shared" si="735"/>
        <v>3136687.0246890001</v>
      </c>
      <c r="AG454" s="10">
        <f t="shared" si="729"/>
        <v>8460059.0246890001</v>
      </c>
      <c r="AH454" s="10">
        <f t="shared" si="730"/>
        <v>7837623.0411303807</v>
      </c>
      <c r="AI454" s="10">
        <f t="shared" si="731"/>
        <v>2514251.0411303807</v>
      </c>
      <c r="AJ454" s="10">
        <f t="shared" si="732"/>
        <v>749451.87825784762</v>
      </c>
      <c r="AK454" s="9"/>
      <c r="AL454" s="9">
        <f t="shared" si="733"/>
        <v>749451.87825784762</v>
      </c>
      <c r="AM454" s="9"/>
      <c r="AN454" s="9"/>
      <c r="AO454" s="9"/>
    </row>
    <row r="455" spans="1:41" s="11" customFormat="1" x14ac:dyDescent="0.25">
      <c r="A455" s="8" t="s">
        <v>913</v>
      </c>
      <c r="B455" s="8" t="s">
        <v>914</v>
      </c>
      <c r="C455" s="8" t="s">
        <v>862</v>
      </c>
      <c r="D455" s="8" t="s">
        <v>862</v>
      </c>
      <c r="E455" s="8" t="s">
        <v>1440</v>
      </c>
      <c r="G455" s="9"/>
      <c r="H455" s="9"/>
      <c r="I455" s="9">
        <f t="shared" si="725"/>
        <v>3080275.5321380002</v>
      </c>
      <c r="J455" s="9">
        <f t="shared" si="726"/>
        <v>3105944.4949058169</v>
      </c>
      <c r="K455" s="9"/>
      <c r="L455" s="9"/>
      <c r="M455" s="9"/>
      <c r="N455" s="9"/>
      <c r="O455" s="9"/>
      <c r="P455" s="9"/>
      <c r="Q455" s="10">
        <f t="shared" si="736"/>
        <v>3080275.5321380002</v>
      </c>
      <c r="R455" s="10">
        <f t="shared" si="727"/>
        <v>3105944.4949058169</v>
      </c>
      <c r="S455" s="9"/>
      <c r="T455" s="37">
        <f>VLOOKUP(A455,[1]Sheet1!$A$6:$C$740,3,FALSE)</f>
        <v>5410562.4643980004</v>
      </c>
      <c r="U455" s="37"/>
      <c r="V455" s="9">
        <f>VLOOKUP(A455,[9]CTR1516_statsrel!$A$1:$D$387,4,FALSE)</f>
        <v>6869677</v>
      </c>
      <c r="W455" s="9">
        <f t="shared" si="724"/>
        <v>6869677</v>
      </c>
      <c r="X455" s="10">
        <f t="shared" si="724"/>
        <v>6869677</v>
      </c>
      <c r="Z455" s="9"/>
      <c r="AA455" s="9">
        <f t="shared" si="728"/>
        <v>2546480.784339</v>
      </c>
      <c r="AB455" s="9"/>
      <c r="AC455" s="9"/>
      <c r="AD455" s="9"/>
      <c r="AE455" s="10">
        <f t="shared" si="734"/>
        <v>2546480.784339</v>
      </c>
      <c r="AF455" s="10">
        <f t="shared" si="735"/>
        <v>5626756.3164770007</v>
      </c>
      <c r="AG455" s="10">
        <f t="shared" si="729"/>
        <v>12496433.316477001</v>
      </c>
      <c r="AH455" s="10">
        <f t="shared" si="730"/>
        <v>11577027.229638027</v>
      </c>
      <c r="AI455" s="10">
        <f t="shared" si="731"/>
        <v>4707350.229638027</v>
      </c>
      <c r="AJ455" s="10">
        <f t="shared" si="732"/>
        <v>1601405.7347322102</v>
      </c>
      <c r="AK455" s="9"/>
      <c r="AL455" s="9">
        <f t="shared" si="733"/>
        <v>1601405.7347322102</v>
      </c>
      <c r="AM455" s="9"/>
      <c r="AN455" s="9"/>
      <c r="AO455" s="9"/>
    </row>
    <row r="456" spans="1:41" s="11" customFormat="1" x14ac:dyDescent="0.25">
      <c r="A456" s="8" t="s">
        <v>915</v>
      </c>
      <c r="B456" s="8" t="s">
        <v>916</v>
      </c>
      <c r="C456" s="8" t="s">
        <v>862</v>
      </c>
      <c r="D456" s="8" t="s">
        <v>862</v>
      </c>
      <c r="E456" s="8" t="s">
        <v>1440</v>
      </c>
      <c r="G456" s="9"/>
      <c r="H456" s="9"/>
      <c r="I456" s="9">
        <f t="shared" si="725"/>
        <v>2008631.3487799999</v>
      </c>
      <c r="J456" s="9">
        <f t="shared" si="726"/>
        <v>2025369.9433531666</v>
      </c>
      <c r="K456" s="9"/>
      <c r="L456" s="9"/>
      <c r="M456" s="9"/>
      <c r="N456" s="9"/>
      <c r="O456" s="9"/>
      <c r="P456" s="9"/>
      <c r="Q456" s="10">
        <f t="shared" si="736"/>
        <v>2008631.3487799999</v>
      </c>
      <c r="R456" s="10">
        <f t="shared" si="727"/>
        <v>2025369.9433531666</v>
      </c>
      <c r="S456" s="9"/>
      <c r="T456" s="37">
        <f>VLOOKUP(A456,[1]Sheet1!$A$6:$C$740,3,FALSE)</f>
        <v>4756294.2808029996</v>
      </c>
      <c r="U456" s="37"/>
      <c r="V456" s="9">
        <f>VLOOKUP(A456,[9]CTR1516_statsrel!$A$1:$D$387,4,FALSE)</f>
        <v>4970830</v>
      </c>
      <c r="W456" s="9">
        <f t="shared" si="724"/>
        <v>4970830</v>
      </c>
      <c r="X456" s="10">
        <f t="shared" si="724"/>
        <v>4970830</v>
      </c>
      <c r="Z456" s="9"/>
      <c r="AA456" s="9">
        <f t="shared" si="728"/>
        <v>1670405.768616</v>
      </c>
      <c r="AB456" s="9"/>
      <c r="AC456" s="9"/>
      <c r="AD456" s="9"/>
      <c r="AE456" s="10">
        <f t="shared" si="734"/>
        <v>1670405.768616</v>
      </c>
      <c r="AF456" s="10">
        <f t="shared" si="735"/>
        <v>3679037.1173959998</v>
      </c>
      <c r="AG456" s="10">
        <f t="shared" si="729"/>
        <v>8649867.1173960008</v>
      </c>
      <c r="AH456" s="10">
        <f t="shared" si="730"/>
        <v>8013466.2919223672</v>
      </c>
      <c r="AI456" s="10">
        <f t="shared" si="731"/>
        <v>3042636.2919223672</v>
      </c>
      <c r="AJ456" s="10">
        <f t="shared" si="732"/>
        <v>1017266.3485692006</v>
      </c>
      <c r="AK456" s="9"/>
      <c r="AL456" s="9">
        <f t="shared" si="733"/>
        <v>1017266.3485692006</v>
      </c>
      <c r="AM456" s="9"/>
      <c r="AN456" s="9"/>
      <c r="AO456" s="9"/>
    </row>
    <row r="457" spans="1:41" s="11" customFormat="1" x14ac:dyDescent="0.25">
      <c r="A457" s="8" t="s">
        <v>917</v>
      </c>
      <c r="B457" s="8" t="s">
        <v>918</v>
      </c>
      <c r="C457" s="8" t="s">
        <v>862</v>
      </c>
      <c r="D457" s="8" t="s">
        <v>862</v>
      </c>
      <c r="E457" s="8" t="s">
        <v>1440</v>
      </c>
      <c r="G457" s="9"/>
      <c r="H457" s="9"/>
      <c r="I457" s="9">
        <f t="shared" si="725"/>
        <v>2160623.5192870004</v>
      </c>
      <c r="J457" s="9">
        <f t="shared" si="726"/>
        <v>2178628.7152810586</v>
      </c>
      <c r="K457" s="9"/>
      <c r="L457" s="9"/>
      <c r="M457" s="9"/>
      <c r="N457" s="9"/>
      <c r="O457" s="9"/>
      <c r="P457" s="9"/>
      <c r="Q457" s="10">
        <f t="shared" si="736"/>
        <v>2160623.5192870004</v>
      </c>
      <c r="R457" s="10">
        <f t="shared" si="727"/>
        <v>2178628.7152810586</v>
      </c>
      <c r="S457" s="9"/>
      <c r="T457" s="37">
        <f>VLOOKUP(A457,[1]Sheet1!$A$6:$C$740,3,FALSE)</f>
        <v>4633535.5680459999</v>
      </c>
      <c r="U457" s="37"/>
      <c r="V457" s="9">
        <f>VLOOKUP(A457,[9]CTR1516_statsrel!$A$1:$D$387,4,FALSE)</f>
        <v>3238672</v>
      </c>
      <c r="W457" s="9">
        <f t="shared" si="724"/>
        <v>3238672</v>
      </c>
      <c r="X457" s="10">
        <f t="shared" si="724"/>
        <v>3238672</v>
      </c>
      <c r="Z457" s="9"/>
      <c r="AA457" s="9">
        <f t="shared" si="728"/>
        <v>1692067.0919689999</v>
      </c>
      <c r="AB457" s="9"/>
      <c r="AC457" s="9"/>
      <c r="AD457" s="9"/>
      <c r="AE457" s="10">
        <f t="shared" si="734"/>
        <v>1692067.0919689999</v>
      </c>
      <c r="AF457" s="10">
        <f t="shared" si="735"/>
        <v>3852690.6112560006</v>
      </c>
      <c r="AG457" s="10">
        <f t="shared" si="729"/>
        <v>7091362.6112560006</v>
      </c>
      <c r="AH457" s="10">
        <f t="shared" si="730"/>
        <v>6569626.3859144514</v>
      </c>
      <c r="AI457" s="10">
        <f t="shared" si="731"/>
        <v>3330954.3859144514</v>
      </c>
      <c r="AJ457" s="10">
        <f t="shared" si="732"/>
        <v>1152325.6706333929</v>
      </c>
      <c r="AK457" s="9"/>
      <c r="AL457" s="9">
        <f t="shared" si="733"/>
        <v>1152325.6706333929</v>
      </c>
      <c r="AM457" s="9"/>
      <c r="AN457" s="9"/>
      <c r="AO457" s="9"/>
    </row>
    <row r="458" spans="1:41" s="11" customFormat="1" x14ac:dyDescent="0.25">
      <c r="A458" s="8" t="s">
        <v>919</v>
      </c>
      <c r="B458" s="8" t="s">
        <v>920</v>
      </c>
      <c r="C458" s="8" t="s">
        <v>862</v>
      </c>
      <c r="D458" s="8" t="s">
        <v>862</v>
      </c>
      <c r="E458" s="8" t="s">
        <v>1440</v>
      </c>
      <c r="G458" s="9"/>
      <c r="H458" s="9"/>
      <c r="I458" s="9">
        <f t="shared" si="725"/>
        <v>1495717.4236940001</v>
      </c>
      <c r="J458" s="9">
        <f t="shared" si="726"/>
        <v>1508181.7355581168</v>
      </c>
      <c r="K458" s="9"/>
      <c r="L458" s="9"/>
      <c r="M458" s="9"/>
      <c r="N458" s="9"/>
      <c r="O458" s="9"/>
      <c r="P458" s="9"/>
      <c r="Q458" s="10">
        <f t="shared" si="736"/>
        <v>1495717.4236940001</v>
      </c>
      <c r="R458" s="10">
        <f t="shared" si="727"/>
        <v>1508181.7355581168</v>
      </c>
      <c r="S458" s="9"/>
      <c r="T458" s="37">
        <f>VLOOKUP(A458,[1]Sheet1!$A$6:$C$740,3,FALSE)</f>
        <v>3540088.4005700001</v>
      </c>
      <c r="U458" s="37"/>
      <c r="V458" s="9">
        <f>VLOOKUP(A458,[9]CTR1516_statsrel!$A$1:$D$387,4,FALSE)</f>
        <v>4054644</v>
      </c>
      <c r="W458" s="9">
        <f t="shared" si="724"/>
        <v>4054644</v>
      </c>
      <c r="X458" s="10">
        <f t="shared" si="724"/>
        <v>4054644</v>
      </c>
      <c r="Z458" s="9"/>
      <c r="AA458" s="9">
        <f t="shared" si="728"/>
        <v>1127156.0423899998</v>
      </c>
      <c r="AB458" s="9"/>
      <c r="AC458" s="9"/>
      <c r="AD458" s="9"/>
      <c r="AE458" s="10">
        <f t="shared" si="734"/>
        <v>1127156.0423899998</v>
      </c>
      <c r="AF458" s="10">
        <f t="shared" si="735"/>
        <v>2622873.4660839997</v>
      </c>
      <c r="AG458" s="10">
        <f t="shared" si="729"/>
        <v>6677517.4660839997</v>
      </c>
      <c r="AH458" s="10">
        <f t="shared" si="730"/>
        <v>6186229.2682590866</v>
      </c>
      <c r="AI458" s="10">
        <f t="shared" si="731"/>
        <v>2131585.2682590866</v>
      </c>
      <c r="AJ458" s="10">
        <f t="shared" si="732"/>
        <v>623403.53270096984</v>
      </c>
      <c r="AK458" s="9"/>
      <c r="AL458" s="9">
        <f t="shared" si="733"/>
        <v>623403.53270096984</v>
      </c>
      <c r="AM458" s="9"/>
      <c r="AN458" s="9"/>
      <c r="AO458" s="9"/>
    </row>
    <row r="459" spans="1:41" s="11" customFormat="1" x14ac:dyDescent="0.25">
      <c r="A459" s="8" t="s">
        <v>921</v>
      </c>
      <c r="B459" s="8" t="s">
        <v>922</v>
      </c>
      <c r="C459" s="8" t="s">
        <v>862</v>
      </c>
      <c r="D459" s="8" t="s">
        <v>862</v>
      </c>
      <c r="E459" s="8" t="s">
        <v>1440</v>
      </c>
      <c r="G459" s="9"/>
      <c r="H459" s="9"/>
      <c r="I459" s="9">
        <f t="shared" si="725"/>
        <v>903510.04722300009</v>
      </c>
      <c r="J459" s="9">
        <f t="shared" si="726"/>
        <v>911039.29761652509</v>
      </c>
      <c r="K459" s="9"/>
      <c r="L459" s="9"/>
      <c r="M459" s="9"/>
      <c r="N459" s="9"/>
      <c r="O459" s="9"/>
      <c r="P459" s="9"/>
      <c r="Q459" s="10">
        <f t="shared" si="736"/>
        <v>903510.04722300009</v>
      </c>
      <c r="R459" s="10">
        <f t="shared" si="727"/>
        <v>911039.29761652509</v>
      </c>
      <c r="S459" s="9"/>
      <c r="T459" s="37">
        <f>VLOOKUP(A459,[1]Sheet1!$A$6:$C$740,3,FALSE)</f>
        <v>1671527.6686790001</v>
      </c>
      <c r="U459" s="37"/>
      <c r="V459" s="9">
        <f>VLOOKUP(A459,[9]CTR1516_statsrel!$A$1:$D$387,4,FALSE)</f>
        <v>3561520</v>
      </c>
      <c r="W459" s="9">
        <f t="shared" si="724"/>
        <v>3561520</v>
      </c>
      <c r="X459" s="10">
        <f t="shared" si="724"/>
        <v>3561520</v>
      </c>
      <c r="Z459" s="9"/>
      <c r="AA459" s="9">
        <f t="shared" si="728"/>
        <v>700441.360216</v>
      </c>
      <c r="AB459" s="9"/>
      <c r="AC459" s="9"/>
      <c r="AD459" s="9"/>
      <c r="AE459" s="10">
        <f t="shared" si="734"/>
        <v>700441.360216</v>
      </c>
      <c r="AF459" s="10">
        <f t="shared" si="735"/>
        <v>1603951.407439</v>
      </c>
      <c r="AG459" s="10">
        <f t="shared" si="729"/>
        <v>5165471.407439</v>
      </c>
      <c r="AH459" s="10">
        <f t="shared" si="730"/>
        <v>4785429.7000879794</v>
      </c>
      <c r="AI459" s="10">
        <f t="shared" si="731"/>
        <v>1223909.7000879794</v>
      </c>
      <c r="AJ459" s="10">
        <f t="shared" si="732"/>
        <v>312870.40247145435</v>
      </c>
      <c r="AK459" s="9"/>
      <c r="AL459" s="9">
        <f t="shared" si="733"/>
        <v>312870.40247145435</v>
      </c>
      <c r="AM459" s="9"/>
      <c r="AN459" s="9"/>
      <c r="AO459" s="9"/>
    </row>
    <row r="460" spans="1:41" s="11" customFormat="1" x14ac:dyDescent="0.25">
      <c r="A460" s="8" t="s">
        <v>923</v>
      </c>
      <c r="B460" s="8" t="s">
        <v>924</v>
      </c>
      <c r="C460" s="8" t="s">
        <v>862</v>
      </c>
      <c r="D460" s="8" t="s">
        <v>862</v>
      </c>
      <c r="E460" s="8" t="s">
        <v>1440</v>
      </c>
      <c r="G460" s="9"/>
      <c r="H460" s="9"/>
      <c r="I460" s="9">
        <f t="shared" si="725"/>
        <v>1506037.325494</v>
      </c>
      <c r="J460" s="9">
        <f t="shared" si="726"/>
        <v>1518587.6365397833</v>
      </c>
      <c r="K460" s="9"/>
      <c r="L460" s="9"/>
      <c r="M460" s="9"/>
      <c r="N460" s="9"/>
      <c r="O460" s="9"/>
      <c r="P460" s="9"/>
      <c r="Q460" s="10">
        <f t="shared" si="736"/>
        <v>1506037.325494</v>
      </c>
      <c r="R460" s="10">
        <f t="shared" si="727"/>
        <v>1518587.6365397833</v>
      </c>
      <c r="S460" s="9"/>
      <c r="T460" s="37">
        <f>VLOOKUP(A460,[1]Sheet1!$A$6:$C$740,3,FALSE)</f>
        <v>3086460.8183479998</v>
      </c>
      <c r="U460" s="37"/>
      <c r="V460" s="9">
        <f>VLOOKUP(A460,[9]CTR1516_statsrel!$A$1:$D$387,4,FALSE)</f>
        <v>2926142</v>
      </c>
      <c r="W460" s="9">
        <f t="shared" si="724"/>
        <v>2926142</v>
      </c>
      <c r="X460" s="10">
        <f t="shared" si="724"/>
        <v>2926142</v>
      </c>
      <c r="Z460" s="9"/>
      <c r="AA460" s="9">
        <f t="shared" si="728"/>
        <v>1158704.037024</v>
      </c>
      <c r="AB460" s="9"/>
      <c r="AC460" s="9"/>
      <c r="AD460" s="9"/>
      <c r="AE460" s="10">
        <f t="shared" si="734"/>
        <v>1158704.037024</v>
      </c>
      <c r="AF460" s="10">
        <f t="shared" si="735"/>
        <v>2664741.362518</v>
      </c>
      <c r="AG460" s="10">
        <f t="shared" si="729"/>
        <v>5590883.3625179995</v>
      </c>
      <c r="AH460" s="10">
        <f t="shared" si="730"/>
        <v>5179542.6171928402</v>
      </c>
      <c r="AI460" s="10">
        <f t="shared" si="731"/>
        <v>2253400.6171928402</v>
      </c>
      <c r="AJ460" s="10">
        <f t="shared" si="732"/>
        <v>734812.98065305687</v>
      </c>
      <c r="AK460" s="9"/>
      <c r="AL460" s="9">
        <f t="shared" si="733"/>
        <v>734812.98065305687</v>
      </c>
      <c r="AM460" s="9"/>
      <c r="AN460" s="9"/>
      <c r="AO460" s="9"/>
    </row>
    <row r="461" spans="1:41" s="11" customFormat="1" x14ac:dyDescent="0.25">
      <c r="A461" s="8" t="s">
        <v>925</v>
      </c>
      <c r="B461" s="8" t="s">
        <v>926</v>
      </c>
      <c r="C461" s="8" t="s">
        <v>862</v>
      </c>
      <c r="D461" s="8" t="s">
        <v>862</v>
      </c>
      <c r="E461" s="8" t="s">
        <v>1440</v>
      </c>
      <c r="G461" s="9"/>
      <c r="H461" s="9"/>
      <c r="I461" s="9">
        <f t="shared" si="725"/>
        <v>1048960.980249</v>
      </c>
      <c r="J461" s="9">
        <f t="shared" si="726"/>
        <v>1057702.3217510751</v>
      </c>
      <c r="K461" s="9"/>
      <c r="L461" s="9"/>
      <c r="M461" s="9"/>
      <c r="N461" s="9"/>
      <c r="O461" s="9"/>
      <c r="P461" s="9"/>
      <c r="Q461" s="10">
        <f t="shared" si="736"/>
        <v>1048960.980249</v>
      </c>
      <c r="R461" s="10">
        <f t="shared" si="727"/>
        <v>1057702.3217510751</v>
      </c>
      <c r="S461" s="9"/>
      <c r="T461" s="37">
        <f>VLOOKUP(A461,[1]Sheet1!$A$6:$C$740,3,FALSE)</f>
        <v>2061040.170902</v>
      </c>
      <c r="U461" s="37"/>
      <c r="V461" s="9">
        <f>VLOOKUP(A461,[9]CTR1516_statsrel!$A$1:$D$387,4,FALSE)</f>
        <v>3181468</v>
      </c>
      <c r="W461" s="9">
        <f t="shared" si="724"/>
        <v>3181468</v>
      </c>
      <c r="X461" s="10">
        <f t="shared" si="724"/>
        <v>3181468</v>
      </c>
      <c r="Z461" s="9"/>
      <c r="AA461" s="9">
        <f t="shared" si="728"/>
        <v>797580.75611299998</v>
      </c>
      <c r="AB461" s="9"/>
      <c r="AC461" s="9"/>
      <c r="AD461" s="9"/>
      <c r="AE461" s="10">
        <f t="shared" si="734"/>
        <v>797580.75611299998</v>
      </c>
      <c r="AF461" s="10">
        <f t="shared" si="735"/>
        <v>1846541.736362</v>
      </c>
      <c r="AG461" s="10">
        <f t="shared" si="729"/>
        <v>5028009.736362</v>
      </c>
      <c r="AH461" s="10">
        <f t="shared" si="730"/>
        <v>4658081.5625204658</v>
      </c>
      <c r="AI461" s="10">
        <f t="shared" si="731"/>
        <v>1476613.5625204658</v>
      </c>
      <c r="AJ461" s="10">
        <f t="shared" si="732"/>
        <v>418911.24076939072</v>
      </c>
      <c r="AK461" s="9"/>
      <c r="AL461" s="9">
        <f t="shared" si="733"/>
        <v>418911.24076939072</v>
      </c>
      <c r="AM461" s="9"/>
      <c r="AN461" s="9"/>
      <c r="AO461" s="9"/>
    </row>
    <row r="462" spans="1:41" s="11" customFormat="1" x14ac:dyDescent="0.25">
      <c r="A462" s="8" t="s">
        <v>927</v>
      </c>
      <c r="B462" s="8" t="s">
        <v>928</v>
      </c>
      <c r="C462" s="8" t="s">
        <v>862</v>
      </c>
      <c r="D462" s="8" t="s">
        <v>862</v>
      </c>
      <c r="E462" s="8" t="s">
        <v>1440</v>
      </c>
      <c r="G462" s="9"/>
      <c r="H462" s="9"/>
      <c r="I462" s="9">
        <f t="shared" si="725"/>
        <v>2653555.3646539999</v>
      </c>
      <c r="J462" s="9">
        <f t="shared" si="726"/>
        <v>2675668.3260261165</v>
      </c>
      <c r="K462" s="9"/>
      <c r="L462" s="9"/>
      <c r="M462" s="9"/>
      <c r="N462" s="9"/>
      <c r="O462" s="9"/>
      <c r="P462" s="9"/>
      <c r="Q462" s="10">
        <f t="shared" si="736"/>
        <v>2653555.3646539999</v>
      </c>
      <c r="R462" s="10">
        <f t="shared" si="727"/>
        <v>2675668.3260261165</v>
      </c>
      <c r="S462" s="9"/>
      <c r="T462" s="37">
        <f>VLOOKUP(A462,[1]Sheet1!$A$6:$C$740,3,FALSE)</f>
        <v>5516959.588486</v>
      </c>
      <c r="U462" s="37"/>
      <c r="V462" s="9">
        <f>VLOOKUP(A462,[9]CTR1516_statsrel!$A$1:$D$387,4,FALSE)</f>
        <v>5259017</v>
      </c>
      <c r="W462" s="9">
        <f t="shared" si="724"/>
        <v>5259017</v>
      </c>
      <c r="X462" s="10">
        <f t="shared" si="724"/>
        <v>5259017</v>
      </c>
      <c r="Z462" s="9"/>
      <c r="AA462" s="9">
        <f t="shared" si="728"/>
        <v>2043671.1295049998</v>
      </c>
      <c r="AB462" s="9"/>
      <c r="AC462" s="9"/>
      <c r="AD462" s="9"/>
      <c r="AE462" s="10">
        <f t="shared" si="734"/>
        <v>2043671.1295049998</v>
      </c>
      <c r="AF462" s="10">
        <f t="shared" si="735"/>
        <v>4697226.494159</v>
      </c>
      <c r="AG462" s="10">
        <f t="shared" si="729"/>
        <v>9956243.494159</v>
      </c>
      <c r="AH462" s="10">
        <f t="shared" si="730"/>
        <v>9223728.0124406237</v>
      </c>
      <c r="AI462" s="10">
        <f t="shared" si="731"/>
        <v>3964711.0124406237</v>
      </c>
      <c r="AJ462" s="10">
        <f t="shared" si="732"/>
        <v>1289042.6864145072</v>
      </c>
      <c r="AK462" s="9"/>
      <c r="AL462" s="9">
        <f t="shared" si="733"/>
        <v>1289042.6864145072</v>
      </c>
      <c r="AM462" s="9"/>
      <c r="AN462" s="9"/>
      <c r="AO462" s="9"/>
    </row>
    <row r="463" spans="1:41" s="11" customFormat="1" x14ac:dyDescent="0.25">
      <c r="A463" s="8" t="s">
        <v>929</v>
      </c>
      <c r="B463" s="8" t="s">
        <v>930</v>
      </c>
      <c r="C463" s="8" t="s">
        <v>862</v>
      </c>
      <c r="D463" s="8" t="s">
        <v>862</v>
      </c>
      <c r="E463" s="8" t="s">
        <v>1440</v>
      </c>
      <c r="G463" s="9"/>
      <c r="H463" s="9"/>
      <c r="I463" s="9">
        <f t="shared" si="725"/>
        <v>1850832.7460409999</v>
      </c>
      <c r="J463" s="9">
        <f t="shared" si="726"/>
        <v>1866256.3522580082</v>
      </c>
      <c r="K463" s="9"/>
      <c r="L463" s="9"/>
      <c r="M463" s="9"/>
      <c r="N463" s="9"/>
      <c r="O463" s="9"/>
      <c r="P463" s="9"/>
      <c r="Q463" s="10">
        <f t="shared" si="736"/>
        <v>1850832.7460409999</v>
      </c>
      <c r="R463" s="10">
        <f t="shared" si="727"/>
        <v>1866256.3522580082</v>
      </c>
      <c r="S463" s="9"/>
      <c r="T463" s="37">
        <f>VLOOKUP(A463,[1]Sheet1!$A$6:$C$740,3,FALSE)</f>
        <v>3356663.7520699999</v>
      </c>
      <c r="U463" s="37"/>
      <c r="V463" s="9">
        <f>VLOOKUP(A463,[9]CTR1516_statsrel!$A$1:$D$387,4,FALSE)</f>
        <v>5784677</v>
      </c>
      <c r="W463" s="9">
        <f t="shared" si="724"/>
        <v>5784677</v>
      </c>
      <c r="X463" s="10">
        <f t="shared" si="724"/>
        <v>5784677</v>
      </c>
      <c r="Z463" s="9"/>
      <c r="AA463" s="9">
        <f t="shared" si="728"/>
        <v>1424373.085645</v>
      </c>
      <c r="AB463" s="9"/>
      <c r="AC463" s="9"/>
      <c r="AD463" s="9"/>
      <c r="AE463" s="10">
        <f t="shared" si="734"/>
        <v>1424373.085645</v>
      </c>
      <c r="AF463" s="10">
        <f t="shared" si="735"/>
        <v>3275205.8316859999</v>
      </c>
      <c r="AG463" s="10">
        <f t="shared" si="729"/>
        <v>9059882.8316859994</v>
      </c>
      <c r="AH463" s="10">
        <f t="shared" si="730"/>
        <v>8393315.7232521866</v>
      </c>
      <c r="AI463" s="10">
        <f t="shared" si="731"/>
        <v>2608638.7232521866</v>
      </c>
      <c r="AJ463" s="10">
        <f t="shared" si="732"/>
        <v>742382.37099417835</v>
      </c>
      <c r="AK463" s="9"/>
      <c r="AL463" s="9">
        <f t="shared" si="733"/>
        <v>742382.37099417835</v>
      </c>
      <c r="AM463" s="9"/>
      <c r="AN463" s="9"/>
      <c r="AO463" s="9"/>
    </row>
    <row r="464" spans="1:41" s="11" customFormat="1" x14ac:dyDescent="0.25">
      <c r="A464" s="8" t="s">
        <v>931</v>
      </c>
      <c r="B464" s="8" t="s">
        <v>932</v>
      </c>
      <c r="C464" s="8" t="s">
        <v>862</v>
      </c>
      <c r="D464" s="8" t="s">
        <v>862</v>
      </c>
      <c r="E464" s="8" t="s">
        <v>1440</v>
      </c>
      <c r="G464" s="9"/>
      <c r="H464" s="9"/>
      <c r="I464" s="9">
        <f t="shared" si="725"/>
        <v>1253636.8202889999</v>
      </c>
      <c r="J464" s="9">
        <f t="shared" si="726"/>
        <v>1264083.7937914082</v>
      </c>
      <c r="K464" s="9"/>
      <c r="L464" s="9"/>
      <c r="M464" s="9"/>
      <c r="N464" s="9"/>
      <c r="O464" s="9"/>
      <c r="P464" s="9"/>
      <c r="Q464" s="10">
        <f t="shared" si="736"/>
        <v>1253636.8202889999</v>
      </c>
      <c r="R464" s="10">
        <f t="shared" si="727"/>
        <v>1264083.7937914082</v>
      </c>
      <c r="S464" s="9"/>
      <c r="T464" s="37">
        <f>VLOOKUP(A464,[1]Sheet1!$A$6:$C$740,3,FALSE)</f>
        <v>1673363.3614960001</v>
      </c>
      <c r="U464" s="37"/>
      <c r="V464" s="9">
        <f>VLOOKUP(A464,[9]CTR1516_statsrel!$A$1:$D$387,4,FALSE)</f>
        <v>7373717</v>
      </c>
      <c r="W464" s="9">
        <f t="shared" si="724"/>
        <v>7373717</v>
      </c>
      <c r="X464" s="10">
        <f t="shared" si="724"/>
        <v>7373717</v>
      </c>
      <c r="Z464" s="9"/>
      <c r="AA464" s="9">
        <f t="shared" si="728"/>
        <v>980169.57548100001</v>
      </c>
      <c r="AB464" s="9"/>
      <c r="AC464" s="9"/>
      <c r="AD464" s="9"/>
      <c r="AE464" s="10">
        <f t="shared" si="734"/>
        <v>980169.57548100001</v>
      </c>
      <c r="AF464" s="10">
        <f t="shared" si="735"/>
        <v>2233806.3957699998</v>
      </c>
      <c r="AG464" s="10">
        <f t="shared" si="729"/>
        <v>9607523.3957700003</v>
      </c>
      <c r="AH464" s="10">
        <f t="shared" si="730"/>
        <v>8900664.4652404487</v>
      </c>
      <c r="AI464" s="10">
        <f t="shared" si="731"/>
        <v>1526947.4652404487</v>
      </c>
      <c r="AJ464" s="10">
        <f t="shared" si="732"/>
        <v>262863.67144904053</v>
      </c>
      <c r="AK464" s="9"/>
      <c r="AL464" s="9">
        <f t="shared" si="733"/>
        <v>262863.67144904053</v>
      </c>
      <c r="AM464" s="9"/>
      <c r="AN464" s="9"/>
      <c r="AO464" s="9"/>
    </row>
    <row r="465" spans="1:41" s="11" customFormat="1" x14ac:dyDescent="0.25">
      <c r="A465" s="8" t="s">
        <v>933</v>
      </c>
      <c r="B465" s="8" t="s">
        <v>934</v>
      </c>
      <c r="C465" s="8" t="s">
        <v>862</v>
      </c>
      <c r="D465" s="8" t="s">
        <v>862</v>
      </c>
      <c r="E465" s="8" t="s">
        <v>1440</v>
      </c>
      <c r="G465" s="9"/>
      <c r="H465" s="9"/>
      <c r="I465" s="9">
        <f t="shared" si="725"/>
        <v>3314796.340599</v>
      </c>
      <c r="J465" s="9">
        <f t="shared" si="726"/>
        <v>3342419.643437325</v>
      </c>
      <c r="K465" s="9"/>
      <c r="L465" s="9"/>
      <c r="M465" s="9"/>
      <c r="N465" s="9"/>
      <c r="O465" s="9"/>
      <c r="P465" s="9"/>
      <c r="Q465" s="10">
        <f t="shared" si="736"/>
        <v>3314796.340599</v>
      </c>
      <c r="R465" s="10">
        <f t="shared" si="727"/>
        <v>3342419.643437325</v>
      </c>
      <c r="S465" s="9"/>
      <c r="T465" s="37">
        <f>VLOOKUP(A465,[1]Sheet1!$A$6:$C$740,3,FALSE)</f>
        <v>6743757.9968769997</v>
      </c>
      <c r="U465" s="37"/>
      <c r="V465" s="9">
        <f>VLOOKUP(A465,[9]CTR1516_statsrel!$A$1:$D$387,4,FALSE)</f>
        <v>7299400</v>
      </c>
      <c r="W465" s="9">
        <f t="shared" si="724"/>
        <v>7299400</v>
      </c>
      <c r="X465" s="10">
        <f t="shared" si="724"/>
        <v>7299400</v>
      </c>
      <c r="Z465" s="9"/>
      <c r="AA465" s="9">
        <f t="shared" si="728"/>
        <v>2763870.1140910001</v>
      </c>
      <c r="AB465" s="9"/>
      <c r="AC465" s="9"/>
      <c r="AD465" s="9"/>
      <c r="AE465" s="10">
        <f t="shared" si="734"/>
        <v>2763870.1140910001</v>
      </c>
      <c r="AF465" s="10">
        <f t="shared" si="735"/>
        <v>6078666.45469</v>
      </c>
      <c r="AG465" s="10">
        <f t="shared" si="729"/>
        <v>13378066.45469</v>
      </c>
      <c r="AH465" s="10">
        <f t="shared" si="730"/>
        <v>12393795.54977824</v>
      </c>
      <c r="AI465" s="10">
        <f t="shared" si="731"/>
        <v>5094395.5497782398</v>
      </c>
      <c r="AJ465" s="10">
        <f t="shared" si="732"/>
        <v>1751975.9063409148</v>
      </c>
      <c r="AK465" s="9"/>
      <c r="AL465" s="9">
        <f t="shared" si="733"/>
        <v>1751975.9063409148</v>
      </c>
      <c r="AM465" s="9"/>
      <c r="AN465" s="9"/>
      <c r="AO465" s="9"/>
    </row>
    <row r="466" spans="1:41" s="11" customFormat="1" x14ac:dyDescent="0.25">
      <c r="A466" s="8" t="s">
        <v>935</v>
      </c>
      <c r="B466" s="8" t="s">
        <v>936</v>
      </c>
      <c r="C466" s="8" t="s">
        <v>862</v>
      </c>
      <c r="D466" s="8" t="s">
        <v>862</v>
      </c>
      <c r="E466" s="8" t="s">
        <v>1440</v>
      </c>
      <c r="G466" s="9"/>
      <c r="H466" s="9"/>
      <c r="I466" s="9">
        <f t="shared" si="725"/>
        <v>3466669.8338249996</v>
      </c>
      <c r="J466" s="9">
        <f t="shared" si="726"/>
        <v>3495558.7491068747</v>
      </c>
      <c r="K466" s="9"/>
      <c r="L466" s="9"/>
      <c r="M466" s="9"/>
      <c r="N466" s="9"/>
      <c r="O466" s="9"/>
      <c r="P466" s="9"/>
      <c r="Q466" s="10">
        <f t="shared" si="736"/>
        <v>3466669.8338249996</v>
      </c>
      <c r="R466" s="10">
        <f t="shared" si="727"/>
        <v>3495558.7491068747</v>
      </c>
      <c r="S466" s="9"/>
      <c r="T466" s="37">
        <f>VLOOKUP(A466,[1]Sheet1!$A$6:$C$740,3,FALSE)</f>
        <v>6894514.0282340003</v>
      </c>
      <c r="U466" s="37"/>
      <c r="V466" s="9">
        <f>VLOOKUP(A466,[9]CTR1516_statsrel!$A$1:$D$387,4,FALSE)</f>
        <v>5835486</v>
      </c>
      <c r="W466" s="9">
        <f t="shared" si="724"/>
        <v>5835486</v>
      </c>
      <c r="X466" s="10">
        <f t="shared" si="724"/>
        <v>5835486</v>
      </c>
      <c r="Z466" s="9"/>
      <c r="AA466" s="9">
        <f t="shared" si="728"/>
        <v>3830399.2120299996</v>
      </c>
      <c r="AB466" s="9"/>
      <c r="AC466" s="9"/>
      <c r="AD466" s="9"/>
      <c r="AE466" s="10">
        <f t="shared" si="734"/>
        <v>3830399.2120299996</v>
      </c>
      <c r="AF466" s="10">
        <f t="shared" si="735"/>
        <v>7297069.0458549988</v>
      </c>
      <c r="AG466" s="10">
        <f t="shared" si="729"/>
        <v>13132555.045854999</v>
      </c>
      <c r="AH466" s="10">
        <f t="shared" si="730"/>
        <v>12166347.269674033</v>
      </c>
      <c r="AI466" s="10">
        <f t="shared" si="731"/>
        <v>6330861.2696740329</v>
      </c>
      <c r="AJ466" s="10">
        <f t="shared" si="732"/>
        <v>2835302.5205671582</v>
      </c>
      <c r="AK466" s="9"/>
      <c r="AL466" s="9">
        <f t="shared" si="733"/>
        <v>2835302.5205671582</v>
      </c>
      <c r="AM466" s="9"/>
      <c r="AN466" s="9"/>
      <c r="AO466" s="9"/>
    </row>
    <row r="467" spans="1:41" s="11" customFormat="1" x14ac:dyDescent="0.25">
      <c r="A467" s="8" t="s">
        <v>937</v>
      </c>
      <c r="B467" s="8" t="s">
        <v>938</v>
      </c>
      <c r="C467" s="8" t="s">
        <v>862</v>
      </c>
      <c r="D467" s="8" t="s">
        <v>862</v>
      </c>
      <c r="E467" s="8" t="s">
        <v>1440</v>
      </c>
      <c r="G467" s="9"/>
      <c r="H467" s="9"/>
      <c r="I467" s="9">
        <f t="shared" si="725"/>
        <v>2035665.6305530001</v>
      </c>
      <c r="J467" s="9">
        <f t="shared" si="726"/>
        <v>2052629.5108076085</v>
      </c>
      <c r="K467" s="9"/>
      <c r="L467" s="9"/>
      <c r="M467" s="9"/>
      <c r="N467" s="9"/>
      <c r="O467" s="9"/>
      <c r="P467" s="9"/>
      <c r="Q467" s="10">
        <f t="shared" si="736"/>
        <v>2035665.6305530001</v>
      </c>
      <c r="R467" s="10">
        <f t="shared" si="727"/>
        <v>2052629.5108076085</v>
      </c>
      <c r="S467" s="9"/>
      <c r="T467" s="37">
        <f>VLOOKUP(A467,[1]Sheet1!$A$6:$C$740,3,FALSE)</f>
        <v>3849439.6541149998</v>
      </c>
      <c r="U467" s="37"/>
      <c r="V467" s="9">
        <f>VLOOKUP(A467,[9]CTR1516_statsrel!$A$1:$D$387,4,FALSE)</f>
        <v>6632448</v>
      </c>
      <c r="W467" s="9">
        <f t="shared" si="724"/>
        <v>6632448</v>
      </c>
      <c r="X467" s="10">
        <f t="shared" si="724"/>
        <v>6632448</v>
      </c>
      <c r="Z467" s="9"/>
      <c r="AA467" s="9">
        <f t="shared" si="728"/>
        <v>1780736.8929869998</v>
      </c>
      <c r="AB467" s="9"/>
      <c r="AC467" s="9"/>
      <c r="AD467" s="9"/>
      <c r="AE467" s="10">
        <f t="shared" si="734"/>
        <v>1780736.8929869998</v>
      </c>
      <c r="AF467" s="10">
        <f t="shared" si="735"/>
        <v>3816402.52354</v>
      </c>
      <c r="AG467" s="10">
        <f t="shared" si="729"/>
        <v>10448850.523539999</v>
      </c>
      <c r="AH467" s="10">
        <f t="shared" si="730"/>
        <v>9680092.2283913791</v>
      </c>
      <c r="AI467" s="10">
        <f t="shared" si="731"/>
        <v>3047644.2283913791</v>
      </c>
      <c r="AJ467" s="10">
        <f t="shared" si="732"/>
        <v>995014.71758377063</v>
      </c>
      <c r="AK467" s="9"/>
      <c r="AL467" s="9">
        <f t="shared" si="733"/>
        <v>995014.71758377063</v>
      </c>
      <c r="AM467" s="9"/>
      <c r="AN467" s="9"/>
      <c r="AO467" s="9"/>
    </row>
    <row r="468" spans="1:41" s="11" customFormat="1" x14ac:dyDescent="0.25">
      <c r="A468" s="8" t="s">
        <v>939</v>
      </c>
      <c r="B468" s="8" t="s">
        <v>940</v>
      </c>
      <c r="C468" s="8" t="s">
        <v>862</v>
      </c>
      <c r="D468" s="8" t="s">
        <v>862</v>
      </c>
      <c r="E468" s="8" t="s">
        <v>1440</v>
      </c>
      <c r="G468" s="9"/>
      <c r="H468" s="9"/>
      <c r="I468" s="9">
        <f t="shared" si="725"/>
        <v>2155964.9991800003</v>
      </c>
      <c r="J468" s="9">
        <f t="shared" si="726"/>
        <v>2173931.3741731667</v>
      </c>
      <c r="K468" s="9"/>
      <c r="L468" s="9"/>
      <c r="M468" s="9"/>
      <c r="N468" s="9"/>
      <c r="O468" s="9"/>
      <c r="P468" s="9"/>
      <c r="Q468" s="10">
        <f t="shared" si="736"/>
        <v>2155964.9991800003</v>
      </c>
      <c r="R468" s="10">
        <f t="shared" si="727"/>
        <v>2173931.3741731667</v>
      </c>
      <c r="S468" s="9"/>
      <c r="T468" s="37">
        <f>VLOOKUP(A468,[1]Sheet1!$A$6:$C$740,3,FALSE)</f>
        <v>4253419.6370069999</v>
      </c>
      <c r="U468" s="37"/>
      <c r="V468" s="9">
        <f>VLOOKUP(A468,[9]CTR1516_statsrel!$A$1:$D$387,4,FALSE)</f>
        <v>6457050</v>
      </c>
      <c r="W468" s="9">
        <f t="shared" si="724"/>
        <v>6457050</v>
      </c>
      <c r="X468" s="10">
        <f t="shared" si="724"/>
        <v>6457050</v>
      </c>
      <c r="Z468" s="9"/>
      <c r="AA468" s="9">
        <f t="shared" si="728"/>
        <v>1862129.776658</v>
      </c>
      <c r="AB468" s="9"/>
      <c r="AC468" s="9"/>
      <c r="AD468" s="9"/>
      <c r="AE468" s="10">
        <f t="shared" si="734"/>
        <v>1862129.776658</v>
      </c>
      <c r="AF468" s="10">
        <f t="shared" si="735"/>
        <v>4018094.7758380002</v>
      </c>
      <c r="AG468" s="10">
        <f t="shared" si="729"/>
        <v>10475144.775838001</v>
      </c>
      <c r="AH468" s="10">
        <f t="shared" si="730"/>
        <v>9704451.9210434873</v>
      </c>
      <c r="AI468" s="10">
        <f t="shared" si="731"/>
        <v>3247401.9210434873</v>
      </c>
      <c r="AJ468" s="10">
        <f t="shared" si="732"/>
        <v>1073470.5468703206</v>
      </c>
      <c r="AK468" s="9"/>
      <c r="AL468" s="9">
        <f t="shared" si="733"/>
        <v>1073470.5468703206</v>
      </c>
      <c r="AM468" s="9"/>
      <c r="AN468" s="9"/>
      <c r="AO468" s="9"/>
    </row>
    <row r="469" spans="1:41" s="11" customFormat="1" x14ac:dyDescent="0.25">
      <c r="A469" s="8" t="s">
        <v>941</v>
      </c>
      <c r="B469" s="8" t="s">
        <v>942</v>
      </c>
      <c r="C469" s="8" t="s">
        <v>862</v>
      </c>
      <c r="D469" s="8" t="s">
        <v>862</v>
      </c>
      <c r="E469" s="8" t="s">
        <v>1440</v>
      </c>
      <c r="G469" s="9"/>
      <c r="H469" s="9"/>
      <c r="I469" s="9">
        <f t="shared" si="725"/>
        <v>2680087.5960280001</v>
      </c>
      <c r="J469" s="9">
        <f t="shared" si="726"/>
        <v>2702421.6593282335</v>
      </c>
      <c r="K469" s="9"/>
      <c r="L469" s="9"/>
      <c r="M469" s="9"/>
      <c r="N469" s="9"/>
      <c r="O469" s="9"/>
      <c r="P469" s="9"/>
      <c r="Q469" s="10">
        <f t="shared" si="736"/>
        <v>2680087.5960280001</v>
      </c>
      <c r="R469" s="10">
        <f t="shared" si="727"/>
        <v>2702421.6593282335</v>
      </c>
      <c r="S469" s="9"/>
      <c r="T469" s="37">
        <f>VLOOKUP(A469,[1]Sheet1!$A$6:$C$740,3,FALSE)</f>
        <v>4772010.803076</v>
      </c>
      <c r="U469" s="37"/>
      <c r="V469" s="9">
        <f>VLOOKUP(A469,[9]CTR1516_statsrel!$A$1:$D$387,4,FALSE)</f>
        <v>10653200</v>
      </c>
      <c r="W469" s="9">
        <f t="shared" si="724"/>
        <v>10653200</v>
      </c>
      <c r="X469" s="10">
        <f t="shared" si="724"/>
        <v>10653200</v>
      </c>
      <c r="Z469" s="9"/>
      <c r="AA469" s="9">
        <f t="shared" si="728"/>
        <v>2392669.6924880003</v>
      </c>
      <c r="AB469" s="9"/>
      <c r="AC469" s="9"/>
      <c r="AD469" s="9"/>
      <c r="AE469" s="10">
        <f t="shared" si="734"/>
        <v>2392669.6924880003</v>
      </c>
      <c r="AF469" s="10">
        <f t="shared" si="735"/>
        <v>5072757.2885159999</v>
      </c>
      <c r="AG469" s="10">
        <f t="shared" si="729"/>
        <v>15725957.288516</v>
      </c>
      <c r="AH469" s="10">
        <f t="shared" si="730"/>
        <v>14568943.884269908</v>
      </c>
      <c r="AI469" s="10">
        <f t="shared" si="731"/>
        <v>3915743.8842699081</v>
      </c>
      <c r="AJ469" s="10">
        <f t="shared" si="732"/>
        <v>1213322.2249416746</v>
      </c>
      <c r="AK469" s="9"/>
      <c r="AL469" s="9">
        <f t="shared" si="733"/>
        <v>1213322.2249416746</v>
      </c>
      <c r="AM469" s="9"/>
      <c r="AN469" s="9"/>
      <c r="AO469" s="9"/>
    </row>
    <row r="470" spans="1:41" s="11" customFormat="1" x14ac:dyDescent="0.25">
      <c r="A470" s="8" t="s">
        <v>943</v>
      </c>
      <c r="B470" s="8" t="s">
        <v>944</v>
      </c>
      <c r="C470" s="8" t="s">
        <v>862</v>
      </c>
      <c r="D470" s="8" t="s">
        <v>862</v>
      </c>
      <c r="E470" s="8" t="s">
        <v>1440</v>
      </c>
      <c r="G470" s="9"/>
      <c r="H470" s="9"/>
      <c r="I470" s="9">
        <f t="shared" si="725"/>
        <v>5174767.8995200004</v>
      </c>
      <c r="J470" s="9">
        <f t="shared" si="726"/>
        <v>5217890.9653493334</v>
      </c>
      <c r="K470" s="9"/>
      <c r="L470" s="9"/>
      <c r="M470" s="9"/>
      <c r="N470" s="9"/>
      <c r="O470" s="9"/>
      <c r="P470" s="9"/>
      <c r="Q470" s="10">
        <f t="shared" si="736"/>
        <v>5174767.8995200004</v>
      </c>
      <c r="R470" s="10">
        <f t="shared" si="727"/>
        <v>5217890.9653493334</v>
      </c>
      <c r="S470" s="9"/>
      <c r="T470" s="37">
        <f>VLOOKUP(A470,[1]Sheet1!$A$6:$C$740,3,FALSE)</f>
        <v>9506066.9539320003</v>
      </c>
      <c r="U470" s="37"/>
      <c r="V470" s="9">
        <f>VLOOKUP(A470,[9]CTR1516_statsrel!$A$1:$D$387,4,FALSE)</f>
        <v>14506491</v>
      </c>
      <c r="W470" s="9">
        <f t="shared" si="724"/>
        <v>14506491</v>
      </c>
      <c r="X470" s="10">
        <f t="shared" si="724"/>
        <v>14506491</v>
      </c>
      <c r="Z470" s="9"/>
      <c r="AA470" s="9">
        <f t="shared" si="728"/>
        <v>4410638.261043001</v>
      </c>
      <c r="AB470" s="9"/>
      <c r="AC470" s="9"/>
      <c r="AD470" s="9"/>
      <c r="AE470" s="10">
        <f t="shared" si="734"/>
        <v>4410638.261043001</v>
      </c>
      <c r="AF470" s="10">
        <f t="shared" si="735"/>
        <v>9585406.1605630014</v>
      </c>
      <c r="AG470" s="10">
        <f t="shared" si="729"/>
        <v>24091897.160563</v>
      </c>
      <c r="AH470" s="10">
        <f t="shared" si="730"/>
        <v>22319372.446353998</v>
      </c>
      <c r="AI470" s="10">
        <f t="shared" si="731"/>
        <v>7812881.446353998</v>
      </c>
      <c r="AJ470" s="10">
        <f t="shared" si="732"/>
        <v>2594990.4810046647</v>
      </c>
      <c r="AK470" s="9"/>
      <c r="AL470" s="9">
        <f t="shared" si="733"/>
        <v>2594990.4810046647</v>
      </c>
      <c r="AM470" s="9"/>
      <c r="AN470" s="9"/>
      <c r="AO470" s="9"/>
    </row>
    <row r="471" spans="1:41" s="11" customFormat="1" x14ac:dyDescent="0.25">
      <c r="A471" s="8" t="s">
        <v>945</v>
      </c>
      <c r="B471" s="8" t="s">
        <v>946</v>
      </c>
      <c r="C471" s="8" t="s">
        <v>862</v>
      </c>
      <c r="D471" s="8" t="s">
        <v>862</v>
      </c>
      <c r="E471" s="8" t="s">
        <v>1440</v>
      </c>
      <c r="G471" s="9"/>
      <c r="H471" s="9"/>
      <c r="I471" s="9">
        <f t="shared" si="725"/>
        <v>3164805.977928</v>
      </c>
      <c r="J471" s="9">
        <f t="shared" si="726"/>
        <v>3191179.3610773999</v>
      </c>
      <c r="K471" s="9"/>
      <c r="L471" s="9"/>
      <c r="M471" s="9"/>
      <c r="N471" s="9"/>
      <c r="O471" s="9"/>
      <c r="P471" s="9"/>
      <c r="Q471" s="10">
        <f t="shared" si="736"/>
        <v>3164805.977928</v>
      </c>
      <c r="R471" s="10">
        <f t="shared" si="727"/>
        <v>3191179.3610773999</v>
      </c>
      <c r="S471" s="9"/>
      <c r="T471" s="37">
        <f>VLOOKUP(A471,[1]Sheet1!$A$6:$C$740,3,FALSE)</f>
        <v>6612005.2636369998</v>
      </c>
      <c r="U471" s="37"/>
      <c r="V471" s="9">
        <f>VLOOKUP(A471,[9]CTR1516_statsrel!$A$1:$D$387,4,FALSE)</f>
        <v>7937331</v>
      </c>
      <c r="W471" s="9">
        <f t="shared" si="724"/>
        <v>7937331</v>
      </c>
      <c r="X471" s="10">
        <f t="shared" si="724"/>
        <v>7937331</v>
      </c>
      <c r="Z471" s="9"/>
      <c r="AA471" s="9">
        <f t="shared" si="728"/>
        <v>2639919.6965089999</v>
      </c>
      <c r="AB471" s="9"/>
      <c r="AC471" s="9"/>
      <c r="AD471" s="9"/>
      <c r="AE471" s="10">
        <f t="shared" si="734"/>
        <v>2639919.6965089999</v>
      </c>
      <c r="AF471" s="10">
        <f t="shared" si="735"/>
        <v>5804725.6744369995</v>
      </c>
      <c r="AG471" s="10">
        <f t="shared" si="729"/>
        <v>13742056.674436999</v>
      </c>
      <c r="AH471" s="10">
        <f t="shared" si="730"/>
        <v>12731005.742367892</v>
      </c>
      <c r="AI471" s="10">
        <f t="shared" si="731"/>
        <v>4793674.7423678916</v>
      </c>
      <c r="AJ471" s="10">
        <f t="shared" si="732"/>
        <v>1602495.3812904917</v>
      </c>
      <c r="AK471" s="9"/>
      <c r="AL471" s="9">
        <f t="shared" si="733"/>
        <v>1602495.3812904917</v>
      </c>
      <c r="AM471" s="9"/>
      <c r="AN471" s="9"/>
      <c r="AO471" s="9"/>
    </row>
    <row r="472" spans="1:41" s="11" customFormat="1" x14ac:dyDescent="0.25">
      <c r="A472" s="8" t="s">
        <v>947</v>
      </c>
      <c r="B472" s="8" t="s">
        <v>948</v>
      </c>
      <c r="C472" s="8" t="s">
        <v>862</v>
      </c>
      <c r="D472" s="8" t="s">
        <v>862</v>
      </c>
      <c r="E472" s="8" t="s">
        <v>1440</v>
      </c>
      <c r="G472" s="9"/>
      <c r="H472" s="9"/>
      <c r="I472" s="9">
        <f t="shared" si="725"/>
        <v>1505959.343288</v>
      </c>
      <c r="J472" s="9">
        <f t="shared" si="726"/>
        <v>1518509.0044820665</v>
      </c>
      <c r="K472" s="9"/>
      <c r="L472" s="9"/>
      <c r="M472" s="9"/>
      <c r="N472" s="9"/>
      <c r="O472" s="9"/>
      <c r="P472" s="9"/>
      <c r="Q472" s="10">
        <f t="shared" si="736"/>
        <v>1505959.343288</v>
      </c>
      <c r="R472" s="10">
        <f t="shared" si="727"/>
        <v>1518509.0044820665</v>
      </c>
      <c r="S472" s="9"/>
      <c r="T472" s="37">
        <f>VLOOKUP(A472,[1]Sheet1!$A$6:$C$740,3,FALSE)</f>
        <v>2334762.0055570002</v>
      </c>
      <c r="U472" s="37"/>
      <c r="V472" s="9">
        <f>VLOOKUP(A472,[9]CTR1516_statsrel!$A$1:$D$387,4,FALSE)</f>
        <v>5238503</v>
      </c>
      <c r="W472" s="9">
        <f t="shared" si="724"/>
        <v>5238503</v>
      </c>
      <c r="X472" s="10">
        <f t="shared" si="724"/>
        <v>5238503</v>
      </c>
      <c r="Z472" s="9"/>
      <c r="AA472" s="9">
        <f t="shared" si="728"/>
        <v>1315717.4844770001</v>
      </c>
      <c r="AB472" s="9"/>
      <c r="AC472" s="9"/>
      <c r="AD472" s="9"/>
      <c r="AE472" s="10">
        <f t="shared" si="734"/>
        <v>1315717.4844770001</v>
      </c>
      <c r="AF472" s="10">
        <f t="shared" si="735"/>
        <v>2821676.8277650001</v>
      </c>
      <c r="AG472" s="10">
        <f t="shared" si="729"/>
        <v>8060179.8277650001</v>
      </c>
      <c r="AH472" s="10">
        <f t="shared" si="730"/>
        <v>7467164.3483087346</v>
      </c>
      <c r="AI472" s="10">
        <f t="shared" si="731"/>
        <v>2228661.3483087346</v>
      </c>
      <c r="AJ472" s="10">
        <f t="shared" si="732"/>
        <v>710152.3438266681</v>
      </c>
      <c r="AK472" s="9"/>
      <c r="AL472" s="9">
        <f t="shared" si="733"/>
        <v>710152.3438266681</v>
      </c>
      <c r="AM472" s="9"/>
      <c r="AN472" s="9"/>
      <c r="AO472" s="9"/>
    </row>
    <row r="473" spans="1:41" s="11" customFormat="1" x14ac:dyDescent="0.25">
      <c r="A473" s="8" t="s">
        <v>949</v>
      </c>
      <c r="B473" s="8" t="s">
        <v>950</v>
      </c>
      <c r="C473" s="8" t="s">
        <v>862</v>
      </c>
      <c r="D473" s="8" t="s">
        <v>862</v>
      </c>
      <c r="E473" s="8" t="s">
        <v>1440</v>
      </c>
      <c r="G473" s="9"/>
      <c r="H473" s="9"/>
      <c r="I473" s="9">
        <f t="shared" si="725"/>
        <v>2054157.597661</v>
      </c>
      <c r="J473" s="9">
        <f t="shared" si="726"/>
        <v>2071275.5776415083</v>
      </c>
      <c r="K473" s="9"/>
      <c r="L473" s="9"/>
      <c r="M473" s="9"/>
      <c r="N473" s="9"/>
      <c r="O473" s="9"/>
      <c r="P473" s="9"/>
      <c r="Q473" s="10">
        <f t="shared" si="736"/>
        <v>2054157.597661</v>
      </c>
      <c r="R473" s="10">
        <f t="shared" si="727"/>
        <v>2071275.5776415083</v>
      </c>
      <c r="S473" s="9"/>
      <c r="T473" s="37">
        <f>VLOOKUP(A473,[1]Sheet1!$A$6:$C$740,3,FALSE)</f>
        <v>3594196.3945929999</v>
      </c>
      <c r="U473" s="37"/>
      <c r="V473" s="9">
        <f>VLOOKUP(A473,[9]CTR1516_statsrel!$A$1:$D$387,4,FALSE)</f>
        <v>6862114</v>
      </c>
      <c r="W473" s="9">
        <f t="shared" si="724"/>
        <v>6862114</v>
      </c>
      <c r="X473" s="10">
        <f t="shared" si="724"/>
        <v>6862114</v>
      </c>
      <c r="Z473" s="9"/>
      <c r="AA473" s="9">
        <f t="shared" si="728"/>
        <v>1716967.6699410002</v>
      </c>
      <c r="AB473" s="9"/>
      <c r="AC473" s="9"/>
      <c r="AD473" s="9"/>
      <c r="AE473" s="10">
        <f t="shared" si="734"/>
        <v>1716967.6699410002</v>
      </c>
      <c r="AF473" s="10">
        <f t="shared" si="735"/>
        <v>3771125.2676020004</v>
      </c>
      <c r="AG473" s="10">
        <f t="shared" si="729"/>
        <v>10633239.267602</v>
      </c>
      <c r="AH473" s="10">
        <f t="shared" si="730"/>
        <v>9850914.8508775812</v>
      </c>
      <c r="AI473" s="10">
        <f t="shared" si="731"/>
        <v>2988800.8508775812</v>
      </c>
      <c r="AJ473" s="10">
        <f t="shared" si="732"/>
        <v>917525.27323607286</v>
      </c>
      <c r="AK473" s="9"/>
      <c r="AL473" s="9">
        <f t="shared" si="733"/>
        <v>917525.27323607286</v>
      </c>
      <c r="AM473" s="9"/>
      <c r="AN473" s="9"/>
      <c r="AO473" s="9"/>
    </row>
    <row r="474" spans="1:41" s="11" customFormat="1" x14ac:dyDescent="0.25">
      <c r="A474" s="8" t="s">
        <v>951</v>
      </c>
      <c r="B474" s="8" t="s">
        <v>952</v>
      </c>
      <c r="C474" s="8" t="s">
        <v>862</v>
      </c>
      <c r="D474" s="8" t="s">
        <v>862</v>
      </c>
      <c r="E474" s="8" t="s">
        <v>1440</v>
      </c>
      <c r="G474" s="9"/>
      <c r="H474" s="9"/>
      <c r="I474" s="9">
        <f t="shared" si="725"/>
        <v>3093291.1329140002</v>
      </c>
      <c r="J474" s="9">
        <f t="shared" si="726"/>
        <v>3119068.5590216168</v>
      </c>
      <c r="K474" s="9"/>
      <c r="L474" s="9"/>
      <c r="M474" s="9"/>
      <c r="N474" s="9"/>
      <c r="O474" s="9"/>
      <c r="P474" s="9"/>
      <c r="Q474" s="10">
        <f t="shared" si="736"/>
        <v>3093291.1329140002</v>
      </c>
      <c r="R474" s="10">
        <f t="shared" si="727"/>
        <v>3119068.5590216168</v>
      </c>
      <c r="S474" s="9"/>
      <c r="T474" s="37">
        <f>VLOOKUP(A474,[1]Sheet1!$A$6:$C$740,3,FALSE)</f>
        <v>6399070.6739269998</v>
      </c>
      <c r="U474" s="37"/>
      <c r="V474" s="9">
        <f>VLOOKUP(A474,[9]CTR1516_statsrel!$A$1:$D$387,4,FALSE)</f>
        <v>10849744</v>
      </c>
      <c r="W474" s="9">
        <f t="shared" si="724"/>
        <v>10849744</v>
      </c>
      <c r="X474" s="10">
        <f t="shared" si="724"/>
        <v>10849744</v>
      </c>
      <c r="Z474" s="9"/>
      <c r="AA474" s="9">
        <f t="shared" si="728"/>
        <v>2452777.369256</v>
      </c>
      <c r="AB474" s="9"/>
      <c r="AC474" s="9"/>
      <c r="AD474" s="9"/>
      <c r="AE474" s="10">
        <f t="shared" si="734"/>
        <v>2452777.369256</v>
      </c>
      <c r="AF474" s="10">
        <f t="shared" si="735"/>
        <v>5546068.5021700002</v>
      </c>
      <c r="AG474" s="10">
        <f t="shared" si="729"/>
        <v>16395812.50217</v>
      </c>
      <c r="AH474" s="10">
        <f t="shared" si="730"/>
        <v>15189515.518750779</v>
      </c>
      <c r="AI474" s="10">
        <f t="shared" si="731"/>
        <v>4339771.5187507793</v>
      </c>
      <c r="AJ474" s="10">
        <f t="shared" si="732"/>
        <v>1220702.9597291625</v>
      </c>
      <c r="AK474" s="9"/>
      <c r="AL474" s="9">
        <f t="shared" si="733"/>
        <v>1220702.9597291625</v>
      </c>
      <c r="AM474" s="9"/>
      <c r="AN474" s="9"/>
      <c r="AO474" s="9"/>
    </row>
    <row r="475" spans="1:41" s="11" customFormat="1" x14ac:dyDescent="0.25">
      <c r="A475" s="8" t="s">
        <v>953</v>
      </c>
      <c r="B475" s="8" t="s">
        <v>954</v>
      </c>
      <c r="C475" s="8" t="s">
        <v>862</v>
      </c>
      <c r="D475" s="8" t="s">
        <v>862</v>
      </c>
      <c r="E475" s="8" t="s">
        <v>1440</v>
      </c>
      <c r="G475" s="9"/>
      <c r="H475" s="9"/>
      <c r="I475" s="9">
        <f t="shared" si="725"/>
        <v>3927188.9409999996</v>
      </c>
      <c r="J475" s="9">
        <f t="shared" si="726"/>
        <v>3959915.5155083328</v>
      </c>
      <c r="K475" s="9"/>
      <c r="L475" s="9"/>
      <c r="M475" s="9"/>
      <c r="N475" s="9"/>
      <c r="O475" s="9"/>
      <c r="P475" s="9"/>
      <c r="Q475" s="10">
        <f t="shared" si="736"/>
        <v>3927188.9409999996</v>
      </c>
      <c r="R475" s="10">
        <f t="shared" si="727"/>
        <v>3959915.5155083328</v>
      </c>
      <c r="S475" s="9"/>
      <c r="T475" s="37">
        <f>VLOOKUP(A475,[1]Sheet1!$A$6:$C$740,3,FALSE)</f>
        <v>7878048.1206139997</v>
      </c>
      <c r="U475" s="37"/>
      <c r="V475" s="9">
        <f>VLOOKUP(A475,[9]CTR1516_statsrel!$A$1:$D$387,4,FALSE)</f>
        <v>10434500</v>
      </c>
      <c r="W475" s="9">
        <f t="shared" si="724"/>
        <v>10434500</v>
      </c>
      <c r="X475" s="10">
        <f t="shared" si="724"/>
        <v>10434500</v>
      </c>
      <c r="Z475" s="9"/>
      <c r="AA475" s="9">
        <f t="shared" si="728"/>
        <v>3311474.9125990001</v>
      </c>
      <c r="AB475" s="9"/>
      <c r="AC475" s="9"/>
      <c r="AD475" s="9"/>
      <c r="AE475" s="10">
        <f t="shared" si="734"/>
        <v>3311474.9125990001</v>
      </c>
      <c r="AF475" s="10">
        <f t="shared" si="735"/>
        <v>7238663.8535989998</v>
      </c>
      <c r="AG475" s="10">
        <f t="shared" si="729"/>
        <v>17673163.853599001</v>
      </c>
      <c r="AH475" s="10">
        <f t="shared" si="730"/>
        <v>16372887.686056314</v>
      </c>
      <c r="AI475" s="10">
        <f t="shared" si="731"/>
        <v>5938387.686056314</v>
      </c>
      <c r="AJ475" s="10">
        <f t="shared" si="732"/>
        <v>1978472.1705479813</v>
      </c>
      <c r="AK475" s="9"/>
      <c r="AL475" s="9">
        <f t="shared" si="733"/>
        <v>1978472.1705479813</v>
      </c>
      <c r="AM475" s="9"/>
      <c r="AN475" s="9"/>
      <c r="AO475" s="9"/>
    </row>
    <row r="476" spans="1:41" s="11" customFormat="1" x14ac:dyDescent="0.25">
      <c r="A476" s="8" t="s">
        <v>955</v>
      </c>
      <c r="B476" s="8" t="s">
        <v>956</v>
      </c>
      <c r="C476" s="8" t="s">
        <v>862</v>
      </c>
      <c r="D476" s="8" t="s">
        <v>862</v>
      </c>
      <c r="E476" s="8" t="s">
        <v>1440</v>
      </c>
      <c r="G476" s="9"/>
      <c r="H476" s="9"/>
      <c r="I476" s="9">
        <f t="shared" si="725"/>
        <v>3022620.2974830004</v>
      </c>
      <c r="J476" s="9">
        <f t="shared" si="726"/>
        <v>3047808.7999620251</v>
      </c>
      <c r="K476" s="9"/>
      <c r="L476" s="9"/>
      <c r="M476" s="9"/>
      <c r="N476" s="9"/>
      <c r="O476" s="9"/>
      <c r="P476" s="9"/>
      <c r="Q476" s="10">
        <f t="shared" si="736"/>
        <v>3022620.2974830004</v>
      </c>
      <c r="R476" s="10">
        <f t="shared" si="727"/>
        <v>3047808.7999620251</v>
      </c>
      <c r="S476" s="9"/>
      <c r="T476" s="37">
        <f>VLOOKUP(A476,[1]Sheet1!$A$6:$C$740,3,FALSE)</f>
        <v>5476063.5733949998</v>
      </c>
      <c r="U476" s="37"/>
      <c r="V476" s="9">
        <f>VLOOKUP(A476,[9]CTR1516_statsrel!$A$1:$D$387,4,FALSE)</f>
        <v>7616474</v>
      </c>
      <c r="W476" s="9">
        <f t="shared" ref="W476:X539" si="737">V476</f>
        <v>7616474</v>
      </c>
      <c r="X476" s="10">
        <f t="shared" si="737"/>
        <v>7616474</v>
      </c>
      <c r="Z476" s="9"/>
      <c r="AA476" s="9">
        <f t="shared" si="728"/>
        <v>2528268.9352770001</v>
      </c>
      <c r="AB476" s="9"/>
      <c r="AC476" s="9"/>
      <c r="AD476" s="9"/>
      <c r="AE476" s="10">
        <f t="shared" si="734"/>
        <v>2528268.9352770001</v>
      </c>
      <c r="AF476" s="10">
        <f t="shared" si="735"/>
        <v>5550889.232760001</v>
      </c>
      <c r="AG476" s="10">
        <f t="shared" si="729"/>
        <v>13167363.232760001</v>
      </c>
      <c r="AH476" s="10">
        <f t="shared" si="730"/>
        <v>12198594.497135505</v>
      </c>
      <c r="AI476" s="10">
        <f t="shared" si="731"/>
        <v>4582120.4971355051</v>
      </c>
      <c r="AJ476" s="10">
        <f t="shared" si="732"/>
        <v>1534311.6971734799</v>
      </c>
      <c r="AK476" s="9"/>
      <c r="AL476" s="9">
        <f t="shared" si="733"/>
        <v>1534311.6971734799</v>
      </c>
      <c r="AM476" s="9"/>
      <c r="AN476" s="9"/>
      <c r="AO476" s="9"/>
    </row>
    <row r="477" spans="1:41" s="11" customFormat="1" x14ac:dyDescent="0.25">
      <c r="A477" s="8" t="s">
        <v>957</v>
      </c>
      <c r="B477" s="8" t="s">
        <v>958</v>
      </c>
      <c r="C477" s="8" t="s">
        <v>862</v>
      </c>
      <c r="D477" s="8" t="s">
        <v>862</v>
      </c>
      <c r="E477" s="8" t="s">
        <v>1440</v>
      </c>
      <c r="G477" s="9"/>
      <c r="H477" s="9"/>
      <c r="I477" s="9">
        <f t="shared" si="725"/>
        <v>2830127.266669</v>
      </c>
      <c r="J477" s="9">
        <f t="shared" si="726"/>
        <v>2853711.6605579085</v>
      </c>
      <c r="K477" s="9"/>
      <c r="L477" s="9"/>
      <c r="M477" s="9"/>
      <c r="N477" s="9"/>
      <c r="O477" s="9"/>
      <c r="P477" s="9"/>
      <c r="Q477" s="10">
        <f t="shared" si="736"/>
        <v>2830127.266669</v>
      </c>
      <c r="R477" s="10">
        <f t="shared" si="727"/>
        <v>2853711.6605579085</v>
      </c>
      <c r="S477" s="9"/>
      <c r="T477" s="37">
        <f>VLOOKUP(A477,[1]Sheet1!$A$6:$C$740,3,FALSE)</f>
        <v>5487959.0827249996</v>
      </c>
      <c r="U477" s="37"/>
      <c r="V477" s="9">
        <f>VLOOKUP(A477,[9]CTR1516_statsrel!$A$1:$D$387,4,FALSE)</f>
        <v>6387575</v>
      </c>
      <c r="W477" s="9">
        <f t="shared" si="737"/>
        <v>6387575</v>
      </c>
      <c r="X477" s="10">
        <f t="shared" si="737"/>
        <v>6387575</v>
      </c>
      <c r="Z477" s="9"/>
      <c r="AA477" s="9">
        <f t="shared" si="728"/>
        <v>2149149.6102760001</v>
      </c>
      <c r="AB477" s="9"/>
      <c r="AC477" s="9"/>
      <c r="AD477" s="9"/>
      <c r="AE477" s="10">
        <f t="shared" si="734"/>
        <v>2149149.6102760001</v>
      </c>
      <c r="AF477" s="10">
        <f t="shared" si="735"/>
        <v>4979276.8769450001</v>
      </c>
      <c r="AG477" s="10">
        <f t="shared" si="729"/>
        <v>11366851.876945</v>
      </c>
      <c r="AH477" s="10">
        <f t="shared" si="730"/>
        <v>10530553.027570071</v>
      </c>
      <c r="AI477" s="10">
        <f t="shared" si="731"/>
        <v>4142978.0275700707</v>
      </c>
      <c r="AJ477" s="10">
        <f t="shared" si="732"/>
        <v>1289266.3670121622</v>
      </c>
      <c r="AK477" s="9"/>
      <c r="AL477" s="9">
        <f t="shared" si="733"/>
        <v>1289266.3670121622</v>
      </c>
      <c r="AM477" s="9"/>
      <c r="AN477" s="9"/>
      <c r="AO477" s="9"/>
    </row>
    <row r="478" spans="1:41" s="11" customFormat="1" x14ac:dyDescent="0.25">
      <c r="A478" s="8" t="s">
        <v>959</v>
      </c>
      <c r="B478" s="8" t="s">
        <v>960</v>
      </c>
      <c r="C478" s="8" t="s">
        <v>862</v>
      </c>
      <c r="D478" s="8" t="s">
        <v>862</v>
      </c>
      <c r="E478" s="8" t="s">
        <v>1440</v>
      </c>
      <c r="G478" s="9"/>
      <c r="H478" s="9"/>
      <c r="I478" s="9">
        <f t="shared" si="725"/>
        <v>1390914.472548</v>
      </c>
      <c r="J478" s="9">
        <f t="shared" si="726"/>
        <v>1402505.4264859001</v>
      </c>
      <c r="K478" s="9"/>
      <c r="L478" s="9"/>
      <c r="M478" s="9"/>
      <c r="N478" s="9"/>
      <c r="O478" s="9"/>
      <c r="P478" s="9"/>
      <c r="Q478" s="10">
        <f t="shared" si="736"/>
        <v>1390914.472548</v>
      </c>
      <c r="R478" s="10">
        <f t="shared" si="727"/>
        <v>1402505.4264859001</v>
      </c>
      <c r="S478" s="9"/>
      <c r="T478" s="37">
        <f>VLOOKUP(A478,[1]Sheet1!$A$6:$C$740,3,FALSE)</f>
        <v>2607288.1632520002</v>
      </c>
      <c r="U478" s="37"/>
      <c r="V478" s="9">
        <f>VLOOKUP(A478,[9]CTR1516_statsrel!$A$1:$D$387,4,FALSE)</f>
        <v>4121717</v>
      </c>
      <c r="W478" s="9">
        <f t="shared" si="737"/>
        <v>4121717</v>
      </c>
      <c r="X478" s="10">
        <f t="shared" si="737"/>
        <v>4121717</v>
      </c>
      <c r="Z478" s="9"/>
      <c r="AA478" s="9">
        <f t="shared" si="728"/>
        <v>1056335.4733589999</v>
      </c>
      <c r="AB478" s="9"/>
      <c r="AC478" s="9"/>
      <c r="AD478" s="9"/>
      <c r="AE478" s="10">
        <f t="shared" si="734"/>
        <v>1056335.4733589999</v>
      </c>
      <c r="AF478" s="10">
        <f t="shared" si="735"/>
        <v>2447249.945907</v>
      </c>
      <c r="AG478" s="10">
        <f t="shared" si="729"/>
        <v>6568966.9459070005</v>
      </c>
      <c r="AH478" s="10">
        <f t="shared" si="730"/>
        <v>6085665.18760869</v>
      </c>
      <c r="AI478" s="10">
        <f t="shared" si="731"/>
        <v>1963948.18760869</v>
      </c>
      <c r="AJ478" s="10">
        <f t="shared" si="732"/>
        <v>561442.76112278993</v>
      </c>
      <c r="AK478" s="9"/>
      <c r="AL478" s="9">
        <f t="shared" si="733"/>
        <v>561442.76112278993</v>
      </c>
      <c r="AM478" s="9"/>
      <c r="AN478" s="9"/>
      <c r="AO478" s="9"/>
    </row>
    <row r="479" spans="1:41" s="11" customFormat="1" x14ac:dyDescent="0.25">
      <c r="A479" s="8" t="s">
        <v>961</v>
      </c>
      <c r="B479" s="8" t="s">
        <v>962</v>
      </c>
      <c r="C479" s="8" t="s">
        <v>862</v>
      </c>
      <c r="D479" s="8" t="s">
        <v>862</v>
      </c>
      <c r="E479" s="8" t="s">
        <v>1440</v>
      </c>
      <c r="G479" s="9"/>
      <c r="H479" s="9"/>
      <c r="I479" s="9">
        <f t="shared" si="725"/>
        <v>1577265.3261859999</v>
      </c>
      <c r="J479" s="9">
        <f t="shared" si="726"/>
        <v>1590409.2039042164</v>
      </c>
      <c r="K479" s="9"/>
      <c r="L479" s="9"/>
      <c r="M479" s="9"/>
      <c r="N479" s="9"/>
      <c r="O479" s="9"/>
      <c r="P479" s="9"/>
      <c r="Q479" s="10">
        <f t="shared" si="736"/>
        <v>1577265.3261859999</v>
      </c>
      <c r="R479" s="10">
        <f t="shared" si="727"/>
        <v>1590409.2039042164</v>
      </c>
      <c r="S479" s="9"/>
      <c r="T479" s="37">
        <f>VLOOKUP(A479,[1]Sheet1!$A$6:$C$740,3,FALSE)</f>
        <v>2963738.776848</v>
      </c>
      <c r="U479" s="37"/>
      <c r="V479" s="9">
        <f>VLOOKUP(A479,[9]CTR1516_statsrel!$A$1:$D$387,4,FALSE)</f>
        <v>6316678</v>
      </c>
      <c r="W479" s="9">
        <f t="shared" si="737"/>
        <v>6316678</v>
      </c>
      <c r="X479" s="10">
        <f t="shared" si="737"/>
        <v>6316678</v>
      </c>
      <c r="Z479" s="9"/>
      <c r="AA479" s="9">
        <f t="shared" si="728"/>
        <v>1270899.3504389999</v>
      </c>
      <c r="AB479" s="9"/>
      <c r="AC479" s="9"/>
      <c r="AD479" s="9"/>
      <c r="AE479" s="10">
        <f t="shared" si="734"/>
        <v>1270899.3504389999</v>
      </c>
      <c r="AF479" s="10">
        <f t="shared" si="735"/>
        <v>2848164.6766249998</v>
      </c>
      <c r="AG479" s="10">
        <f t="shared" si="729"/>
        <v>9164842.6766250003</v>
      </c>
      <c r="AH479" s="10">
        <f t="shared" si="730"/>
        <v>8490553.307137439</v>
      </c>
      <c r="AI479" s="10">
        <f t="shared" si="731"/>
        <v>2173875.307137439</v>
      </c>
      <c r="AJ479" s="10">
        <f t="shared" si="732"/>
        <v>583466.10323322262</v>
      </c>
      <c r="AK479" s="9"/>
      <c r="AL479" s="9">
        <f t="shared" si="733"/>
        <v>583466.10323322262</v>
      </c>
      <c r="AM479" s="9"/>
      <c r="AN479" s="9"/>
      <c r="AO479" s="9"/>
    </row>
    <row r="480" spans="1:41" s="11" customFormat="1" x14ac:dyDescent="0.25">
      <c r="A480" s="8" t="s">
        <v>963</v>
      </c>
      <c r="B480" s="8" t="s">
        <v>964</v>
      </c>
      <c r="C480" s="8" t="s">
        <v>862</v>
      </c>
      <c r="D480" s="8" t="s">
        <v>862</v>
      </c>
      <c r="E480" s="8" t="s">
        <v>1440</v>
      </c>
      <c r="G480" s="9"/>
      <c r="H480" s="9"/>
      <c r="I480" s="9">
        <f t="shared" si="725"/>
        <v>4591580.7116750004</v>
      </c>
      <c r="J480" s="9">
        <f t="shared" si="726"/>
        <v>4629843.8842722923</v>
      </c>
      <c r="K480" s="9"/>
      <c r="L480" s="9"/>
      <c r="M480" s="9"/>
      <c r="N480" s="9"/>
      <c r="O480" s="9"/>
      <c r="P480" s="9"/>
      <c r="Q480" s="10">
        <f t="shared" si="736"/>
        <v>4591580.7116750004</v>
      </c>
      <c r="R480" s="10">
        <f t="shared" si="727"/>
        <v>4629843.8842722923</v>
      </c>
      <c r="S480" s="9"/>
      <c r="T480" s="37">
        <f>VLOOKUP(A480,[1]Sheet1!$A$6:$C$740,3,FALSE)</f>
        <v>7962004.4960599998</v>
      </c>
      <c r="U480" s="37"/>
      <c r="V480" s="9">
        <f>VLOOKUP(A480,[9]CTR1516_statsrel!$A$1:$D$387,4,FALSE)</f>
        <v>6538990</v>
      </c>
      <c r="W480" s="9">
        <f t="shared" si="737"/>
        <v>6538990</v>
      </c>
      <c r="X480" s="10">
        <f t="shared" si="737"/>
        <v>6538990</v>
      </c>
      <c r="Z480" s="9"/>
      <c r="AA480" s="9">
        <f t="shared" si="728"/>
        <v>3692704.747124</v>
      </c>
      <c r="AB480" s="9"/>
      <c r="AC480" s="9"/>
      <c r="AD480" s="9"/>
      <c r="AE480" s="10">
        <f t="shared" si="734"/>
        <v>3692704.747124</v>
      </c>
      <c r="AF480" s="10">
        <f t="shared" si="735"/>
        <v>8284285.4587990008</v>
      </c>
      <c r="AG480" s="10">
        <f t="shared" si="729"/>
        <v>14823275.458799001</v>
      </c>
      <c r="AH480" s="10">
        <f t="shared" si="730"/>
        <v>13732675.498109356</v>
      </c>
      <c r="AI480" s="10">
        <f t="shared" si="731"/>
        <v>7193685.4981093556</v>
      </c>
      <c r="AJ480" s="10">
        <f t="shared" si="732"/>
        <v>2563841.6138370633</v>
      </c>
      <c r="AK480" s="9"/>
      <c r="AL480" s="9">
        <f t="shared" si="733"/>
        <v>2563841.6138370633</v>
      </c>
      <c r="AM480" s="9"/>
      <c r="AN480" s="9"/>
      <c r="AO480" s="9"/>
    </row>
    <row r="481" spans="1:41" s="11" customFormat="1" x14ac:dyDescent="0.25">
      <c r="A481" s="8" t="s">
        <v>965</v>
      </c>
      <c r="B481" s="8" t="s">
        <v>966</v>
      </c>
      <c r="C481" s="8" t="s">
        <v>862</v>
      </c>
      <c r="D481" s="8" t="s">
        <v>862</v>
      </c>
      <c r="E481" s="8" t="s">
        <v>1440</v>
      </c>
      <c r="G481" s="9"/>
      <c r="H481" s="9"/>
      <c r="I481" s="9">
        <f t="shared" si="725"/>
        <v>1408879.3255339998</v>
      </c>
      <c r="J481" s="9">
        <f t="shared" si="726"/>
        <v>1420619.9865801164</v>
      </c>
      <c r="K481" s="9"/>
      <c r="L481" s="9"/>
      <c r="M481" s="9"/>
      <c r="N481" s="9"/>
      <c r="O481" s="9"/>
      <c r="P481" s="9"/>
      <c r="Q481" s="10">
        <f t="shared" si="736"/>
        <v>1408879.3255339998</v>
      </c>
      <c r="R481" s="10">
        <f t="shared" si="727"/>
        <v>1420619.9865801164</v>
      </c>
      <c r="S481" s="9"/>
      <c r="T481" s="37">
        <f>VLOOKUP(A481,[1]Sheet1!$A$6:$C$740,3,FALSE)</f>
        <v>3365947.0259400001</v>
      </c>
      <c r="U481" s="37"/>
      <c r="V481" s="9">
        <f>VLOOKUP(A481,[9]CTR1516_statsrel!$A$1:$D$387,4,FALSE)</f>
        <v>4653312</v>
      </c>
      <c r="W481" s="9">
        <f t="shared" si="737"/>
        <v>4653312</v>
      </c>
      <c r="X481" s="10">
        <f t="shared" si="737"/>
        <v>4653312</v>
      </c>
      <c r="Z481" s="9"/>
      <c r="AA481" s="9">
        <f t="shared" si="728"/>
        <v>1232621.7497769999</v>
      </c>
      <c r="AB481" s="9"/>
      <c r="AC481" s="9"/>
      <c r="AD481" s="9"/>
      <c r="AE481" s="10">
        <f t="shared" si="734"/>
        <v>1232621.7497769999</v>
      </c>
      <c r="AF481" s="10">
        <f t="shared" si="735"/>
        <v>2641501.0753109995</v>
      </c>
      <c r="AG481" s="10">
        <f t="shared" si="729"/>
        <v>7294813.0753109995</v>
      </c>
      <c r="AH481" s="10">
        <f t="shared" si="730"/>
        <v>6758108.2913187398</v>
      </c>
      <c r="AI481" s="10">
        <f t="shared" si="731"/>
        <v>2104796.2913187398</v>
      </c>
      <c r="AJ481" s="10">
        <f t="shared" si="732"/>
        <v>684176.30473862332</v>
      </c>
      <c r="AK481" s="9"/>
      <c r="AL481" s="9">
        <f t="shared" si="733"/>
        <v>684176.30473862332</v>
      </c>
      <c r="AM481" s="9"/>
      <c r="AN481" s="9"/>
      <c r="AO481" s="9"/>
    </row>
    <row r="482" spans="1:41" s="11" customFormat="1" x14ac:dyDescent="0.25">
      <c r="A482" s="8" t="s">
        <v>967</v>
      </c>
      <c r="B482" s="8" t="s">
        <v>968</v>
      </c>
      <c r="C482" s="8" t="s">
        <v>862</v>
      </c>
      <c r="D482" s="8" t="s">
        <v>862</v>
      </c>
      <c r="E482" s="8" t="s">
        <v>1440</v>
      </c>
      <c r="G482" s="9"/>
      <c r="H482" s="9"/>
      <c r="I482" s="9">
        <f t="shared" si="725"/>
        <v>2578950.3638870004</v>
      </c>
      <c r="J482" s="9">
        <f t="shared" si="726"/>
        <v>2600441.6169193918</v>
      </c>
      <c r="K482" s="9"/>
      <c r="L482" s="9"/>
      <c r="M482" s="9"/>
      <c r="N482" s="9"/>
      <c r="O482" s="9"/>
      <c r="P482" s="9"/>
      <c r="Q482" s="10">
        <f t="shared" si="736"/>
        <v>2578950.3638870004</v>
      </c>
      <c r="R482" s="10">
        <f t="shared" si="727"/>
        <v>2600441.6169193918</v>
      </c>
      <c r="S482" s="9"/>
      <c r="T482" s="37">
        <f>VLOOKUP(A482,[1]Sheet1!$A$6:$C$740,3,FALSE)</f>
        <v>5461400.2658949997</v>
      </c>
      <c r="U482" s="37"/>
      <c r="V482" s="9">
        <f>VLOOKUP(A482,[9]CTR1516_statsrel!$A$1:$D$387,4,FALSE)</f>
        <v>7444962</v>
      </c>
      <c r="W482" s="9">
        <f t="shared" si="737"/>
        <v>7444962</v>
      </c>
      <c r="X482" s="10">
        <f t="shared" si="737"/>
        <v>7444962</v>
      </c>
      <c r="Z482" s="9"/>
      <c r="AA482" s="9">
        <f t="shared" si="728"/>
        <v>2193317.000829</v>
      </c>
      <c r="AB482" s="9"/>
      <c r="AC482" s="9"/>
      <c r="AD482" s="9"/>
      <c r="AE482" s="10">
        <f t="shared" si="734"/>
        <v>2193317.000829</v>
      </c>
      <c r="AF482" s="10">
        <f t="shared" si="735"/>
        <v>4772267.3647160009</v>
      </c>
      <c r="AG482" s="10">
        <f t="shared" si="729"/>
        <v>12217229.364716001</v>
      </c>
      <c r="AH482" s="10">
        <f t="shared" si="730"/>
        <v>11318365.284241362</v>
      </c>
      <c r="AI482" s="10">
        <f t="shared" si="731"/>
        <v>3873403.2842413615</v>
      </c>
      <c r="AJ482" s="10">
        <f t="shared" si="732"/>
        <v>1272961.6673219698</v>
      </c>
      <c r="AK482" s="9"/>
      <c r="AL482" s="9">
        <f t="shared" si="733"/>
        <v>1272961.6673219698</v>
      </c>
      <c r="AM482" s="9"/>
      <c r="AN482" s="9"/>
      <c r="AO482" s="9"/>
    </row>
    <row r="483" spans="1:41" s="11" customFormat="1" x14ac:dyDescent="0.25">
      <c r="A483" s="8" t="s">
        <v>969</v>
      </c>
      <c r="B483" s="8" t="s">
        <v>970</v>
      </c>
      <c r="C483" s="8" t="s">
        <v>862</v>
      </c>
      <c r="D483" s="8" t="s">
        <v>862</v>
      </c>
      <c r="E483" s="8" t="s">
        <v>1440</v>
      </c>
      <c r="G483" s="9"/>
      <c r="H483" s="9"/>
      <c r="I483" s="9">
        <f t="shared" si="725"/>
        <v>1704796.718326</v>
      </c>
      <c r="J483" s="9">
        <f t="shared" si="726"/>
        <v>1719003.3576453833</v>
      </c>
      <c r="K483" s="9"/>
      <c r="L483" s="9"/>
      <c r="M483" s="9"/>
      <c r="N483" s="9"/>
      <c r="O483" s="9"/>
      <c r="P483" s="9"/>
      <c r="Q483" s="10">
        <f t="shared" si="736"/>
        <v>1704796.718326</v>
      </c>
      <c r="R483" s="10">
        <f t="shared" si="727"/>
        <v>1719003.3576453833</v>
      </c>
      <c r="S483" s="9"/>
      <c r="T483" s="37">
        <f>VLOOKUP(A483,[1]Sheet1!$A$6:$C$740,3,FALSE)</f>
        <v>3717885.19502</v>
      </c>
      <c r="U483" s="37"/>
      <c r="V483" s="9">
        <f>VLOOKUP(A483,[9]CTR1516_statsrel!$A$1:$D$387,4,FALSE)</f>
        <v>4708424</v>
      </c>
      <c r="W483" s="9">
        <f t="shared" si="737"/>
        <v>4708424</v>
      </c>
      <c r="X483" s="10">
        <f t="shared" si="737"/>
        <v>4708424</v>
      </c>
      <c r="Z483" s="9"/>
      <c r="AA483" s="9">
        <f t="shared" si="728"/>
        <v>1449011.768041</v>
      </c>
      <c r="AB483" s="9"/>
      <c r="AC483" s="9"/>
      <c r="AD483" s="9"/>
      <c r="AE483" s="10">
        <f t="shared" si="734"/>
        <v>1449011.768041</v>
      </c>
      <c r="AF483" s="10">
        <f t="shared" si="735"/>
        <v>3153808.4863670003</v>
      </c>
      <c r="AG483" s="10">
        <f t="shared" si="729"/>
        <v>7862232.4863670003</v>
      </c>
      <c r="AH483" s="10">
        <f t="shared" si="730"/>
        <v>7283780.6816766337</v>
      </c>
      <c r="AI483" s="10">
        <f t="shared" si="731"/>
        <v>2575356.6816766337</v>
      </c>
      <c r="AJ483" s="10">
        <f t="shared" si="732"/>
        <v>856353.32403125032</v>
      </c>
      <c r="AK483" s="9"/>
      <c r="AL483" s="9">
        <f t="shared" si="733"/>
        <v>856353.32403125032</v>
      </c>
      <c r="AM483" s="9"/>
      <c r="AN483" s="9"/>
      <c r="AO483" s="9"/>
    </row>
    <row r="484" spans="1:41" s="11" customFormat="1" x14ac:dyDescent="0.25">
      <c r="A484" s="8" t="s">
        <v>971</v>
      </c>
      <c r="B484" s="8" t="s">
        <v>972</v>
      </c>
      <c r="C484" s="8" t="s">
        <v>862</v>
      </c>
      <c r="D484" s="8" t="s">
        <v>862</v>
      </c>
      <c r="E484" s="8" t="s">
        <v>1440</v>
      </c>
      <c r="G484" s="9"/>
      <c r="H484" s="9"/>
      <c r="I484" s="9">
        <f t="shared" si="725"/>
        <v>2352707.4584869999</v>
      </c>
      <c r="J484" s="9">
        <f t="shared" si="726"/>
        <v>2372313.3539743912</v>
      </c>
      <c r="K484" s="9"/>
      <c r="L484" s="9"/>
      <c r="M484" s="9"/>
      <c r="N484" s="9"/>
      <c r="O484" s="9"/>
      <c r="P484" s="9"/>
      <c r="Q484" s="10">
        <f t="shared" si="736"/>
        <v>2352707.4584869999</v>
      </c>
      <c r="R484" s="10">
        <f t="shared" si="727"/>
        <v>2372313.3539743912</v>
      </c>
      <c r="S484" s="9"/>
      <c r="T484" s="37">
        <f>VLOOKUP(A484,[1]Sheet1!$A$6:$C$740,3,FALSE)</f>
        <v>4242218.1275089998</v>
      </c>
      <c r="U484" s="37"/>
      <c r="V484" s="9">
        <f>VLOOKUP(A484,[9]CTR1516_statsrel!$A$1:$D$387,4,FALSE)</f>
        <v>4381100</v>
      </c>
      <c r="W484" s="9">
        <f t="shared" si="737"/>
        <v>4381100</v>
      </c>
      <c r="X484" s="10">
        <f t="shared" si="737"/>
        <v>4381100</v>
      </c>
      <c r="Z484" s="9"/>
      <c r="AA484" s="9">
        <f t="shared" si="728"/>
        <v>1902171.7128409999</v>
      </c>
      <c r="AB484" s="9"/>
      <c r="AC484" s="9"/>
      <c r="AD484" s="9"/>
      <c r="AE484" s="10">
        <f t="shared" si="734"/>
        <v>1902171.7128409999</v>
      </c>
      <c r="AF484" s="10">
        <f t="shared" si="735"/>
        <v>4254879.1713279998</v>
      </c>
      <c r="AG484" s="10">
        <f t="shared" si="729"/>
        <v>8635979.1713280007</v>
      </c>
      <c r="AH484" s="10">
        <f t="shared" si="730"/>
        <v>8000600.1303768177</v>
      </c>
      <c r="AI484" s="10">
        <f t="shared" si="731"/>
        <v>3619500.1303768177</v>
      </c>
      <c r="AJ484" s="10">
        <f t="shared" si="732"/>
        <v>1247186.7764024264</v>
      </c>
      <c r="AK484" s="9"/>
      <c r="AL484" s="9">
        <f t="shared" si="733"/>
        <v>1247186.7764024264</v>
      </c>
      <c r="AM484" s="9"/>
      <c r="AN484" s="9"/>
      <c r="AO484" s="9"/>
    </row>
    <row r="485" spans="1:41" s="11" customFormat="1" x14ac:dyDescent="0.25">
      <c r="A485" s="8" t="s">
        <v>973</v>
      </c>
      <c r="B485" s="8" t="s">
        <v>974</v>
      </c>
      <c r="C485" s="8" t="s">
        <v>862</v>
      </c>
      <c r="D485" s="8" t="s">
        <v>862</v>
      </c>
      <c r="E485" s="8" t="s">
        <v>1440</v>
      </c>
      <c r="G485" s="9"/>
      <c r="H485" s="9"/>
      <c r="I485" s="9">
        <f t="shared" si="725"/>
        <v>3362298.4272730001</v>
      </c>
      <c r="J485" s="9">
        <f t="shared" si="726"/>
        <v>3390317.5808336083</v>
      </c>
      <c r="K485" s="9"/>
      <c r="L485" s="9"/>
      <c r="M485" s="9"/>
      <c r="N485" s="9"/>
      <c r="O485" s="9"/>
      <c r="P485" s="9"/>
      <c r="Q485" s="10">
        <f t="shared" si="736"/>
        <v>3362298.4272730001</v>
      </c>
      <c r="R485" s="10">
        <f t="shared" si="727"/>
        <v>3390317.5808336083</v>
      </c>
      <c r="S485" s="9"/>
      <c r="T485" s="37">
        <f>VLOOKUP(A485,[1]Sheet1!$A$6:$C$740,3,FALSE)</f>
        <v>7336782.8465569997</v>
      </c>
      <c r="U485" s="37"/>
      <c r="V485" s="9">
        <f>VLOOKUP(A485,[9]CTR1516_statsrel!$A$1:$D$387,4,FALSE)</f>
        <v>6394031</v>
      </c>
      <c r="W485" s="9">
        <f t="shared" si="737"/>
        <v>6394031</v>
      </c>
      <c r="X485" s="10">
        <f t="shared" si="737"/>
        <v>6394031</v>
      </c>
      <c r="Z485" s="9"/>
      <c r="AA485" s="9">
        <f t="shared" si="728"/>
        <v>2808953.6134869996</v>
      </c>
      <c r="AB485" s="9"/>
      <c r="AC485" s="9"/>
      <c r="AD485" s="9"/>
      <c r="AE485" s="10">
        <f t="shared" si="734"/>
        <v>2808953.6134869996</v>
      </c>
      <c r="AF485" s="10">
        <f t="shared" si="735"/>
        <v>6171252.0407599993</v>
      </c>
      <c r="AG485" s="10">
        <f t="shared" si="729"/>
        <v>12565283.040759999</v>
      </c>
      <c r="AH485" s="10">
        <f t="shared" si="730"/>
        <v>11640811.440107616</v>
      </c>
      <c r="AI485" s="10">
        <f t="shared" si="731"/>
        <v>5246780.4401076157</v>
      </c>
      <c r="AJ485" s="10">
        <f t="shared" si="732"/>
        <v>1856462.8592740074</v>
      </c>
      <c r="AK485" s="9"/>
      <c r="AL485" s="9">
        <f t="shared" si="733"/>
        <v>1856462.8592740074</v>
      </c>
      <c r="AM485" s="9"/>
      <c r="AN485" s="9"/>
      <c r="AO485" s="9"/>
    </row>
    <row r="486" spans="1:41" s="11" customFormat="1" x14ac:dyDescent="0.25">
      <c r="A486" s="8" t="s">
        <v>975</v>
      </c>
      <c r="B486" s="8" t="s">
        <v>976</v>
      </c>
      <c r="C486" s="8" t="s">
        <v>862</v>
      </c>
      <c r="D486" s="8" t="s">
        <v>862</v>
      </c>
      <c r="E486" s="8" t="s">
        <v>1440</v>
      </c>
      <c r="G486" s="9"/>
      <c r="H486" s="9"/>
      <c r="I486" s="9">
        <f t="shared" si="725"/>
        <v>2241969.7559239999</v>
      </c>
      <c r="J486" s="9">
        <f t="shared" si="726"/>
        <v>2260652.8372233664</v>
      </c>
      <c r="K486" s="9"/>
      <c r="L486" s="9"/>
      <c r="M486" s="9"/>
      <c r="N486" s="9"/>
      <c r="O486" s="9"/>
      <c r="P486" s="9"/>
      <c r="Q486" s="10">
        <f t="shared" si="736"/>
        <v>2241969.7559239999</v>
      </c>
      <c r="R486" s="10">
        <f t="shared" si="727"/>
        <v>2260652.8372233664</v>
      </c>
      <c r="S486" s="9"/>
      <c r="T486" s="37">
        <f>VLOOKUP(A486,[1]Sheet1!$A$6:$C$740,3,FALSE)</f>
        <v>4251431.8530169996</v>
      </c>
      <c r="U486" s="37"/>
      <c r="V486" s="9">
        <f>VLOOKUP(A486,[9]CTR1516_statsrel!$A$1:$D$387,4,FALSE)</f>
        <v>7744317</v>
      </c>
      <c r="W486" s="9">
        <f t="shared" si="737"/>
        <v>7744317</v>
      </c>
      <c r="X486" s="10">
        <f t="shared" si="737"/>
        <v>7744317</v>
      </c>
      <c r="Z486" s="9"/>
      <c r="AA486" s="9">
        <f t="shared" si="728"/>
        <v>1950175.1414740002</v>
      </c>
      <c r="AB486" s="9"/>
      <c r="AC486" s="9"/>
      <c r="AD486" s="9"/>
      <c r="AE486" s="10">
        <f t="shared" si="734"/>
        <v>1950175.1414740002</v>
      </c>
      <c r="AF486" s="10">
        <f t="shared" si="735"/>
        <v>4192144.8973980001</v>
      </c>
      <c r="AG486" s="10">
        <f t="shared" si="729"/>
        <v>11936461.897398001</v>
      </c>
      <c r="AH486" s="10">
        <f t="shared" si="730"/>
        <v>11058254.856568279</v>
      </c>
      <c r="AI486" s="10">
        <f t="shared" si="731"/>
        <v>3313937.8565682787</v>
      </c>
      <c r="AJ486" s="10">
        <f t="shared" si="732"/>
        <v>1053285.0193449124</v>
      </c>
      <c r="AK486" s="9"/>
      <c r="AL486" s="9">
        <f t="shared" si="733"/>
        <v>1053285.0193449124</v>
      </c>
      <c r="AM486" s="9"/>
      <c r="AN486" s="9"/>
      <c r="AO486" s="9"/>
    </row>
    <row r="487" spans="1:41" s="11" customFormat="1" x14ac:dyDescent="0.25">
      <c r="A487" s="8" t="s">
        <v>977</v>
      </c>
      <c r="B487" s="8" t="s">
        <v>978</v>
      </c>
      <c r="C487" s="8" t="s">
        <v>862</v>
      </c>
      <c r="D487" s="8" t="s">
        <v>862</v>
      </c>
      <c r="E487" s="8" t="s">
        <v>1440</v>
      </c>
      <c r="G487" s="9"/>
      <c r="H487" s="9"/>
      <c r="I487" s="9">
        <f t="shared" si="725"/>
        <v>1675678.520004</v>
      </c>
      <c r="J487" s="9">
        <f t="shared" si="726"/>
        <v>1689642.5076707001</v>
      </c>
      <c r="K487" s="9"/>
      <c r="L487" s="9"/>
      <c r="M487" s="9"/>
      <c r="N487" s="9"/>
      <c r="O487" s="9"/>
      <c r="P487" s="9"/>
      <c r="Q487" s="10">
        <f t="shared" si="736"/>
        <v>1675678.520004</v>
      </c>
      <c r="R487" s="10">
        <f t="shared" si="727"/>
        <v>1689642.5076707001</v>
      </c>
      <c r="S487" s="9"/>
      <c r="T487" s="37">
        <f>VLOOKUP(A487,[1]Sheet1!$A$6:$C$740,3,FALSE)</f>
        <v>3255913.9656310002</v>
      </c>
      <c r="U487" s="37"/>
      <c r="V487" s="9">
        <f>VLOOKUP(A487,[9]CTR1516_statsrel!$A$1:$D$387,4,FALSE)</f>
        <v>3083538</v>
      </c>
      <c r="W487" s="9">
        <f t="shared" si="737"/>
        <v>3083538</v>
      </c>
      <c r="X487" s="10">
        <f t="shared" si="737"/>
        <v>3083538</v>
      </c>
      <c r="Z487" s="9"/>
      <c r="AA487" s="9">
        <f t="shared" si="728"/>
        <v>1350979.345245</v>
      </c>
      <c r="AB487" s="9"/>
      <c r="AC487" s="9"/>
      <c r="AD487" s="9"/>
      <c r="AE487" s="10">
        <f t="shared" si="734"/>
        <v>1350979.345245</v>
      </c>
      <c r="AF487" s="10">
        <f t="shared" si="735"/>
        <v>3026657.865249</v>
      </c>
      <c r="AG487" s="10">
        <f t="shared" si="729"/>
        <v>6110195.8652490005</v>
      </c>
      <c r="AH487" s="10">
        <f t="shared" si="730"/>
        <v>5660647.4918838535</v>
      </c>
      <c r="AI487" s="10">
        <f t="shared" si="731"/>
        <v>2577109.4918838535</v>
      </c>
      <c r="AJ487" s="10">
        <f t="shared" si="732"/>
        <v>887466.98421315337</v>
      </c>
      <c r="AK487" s="9"/>
      <c r="AL487" s="9">
        <f t="shared" si="733"/>
        <v>887466.98421315337</v>
      </c>
      <c r="AM487" s="9"/>
      <c r="AN487" s="9"/>
      <c r="AO487" s="9"/>
    </row>
    <row r="488" spans="1:41" s="11" customFormat="1" x14ac:dyDescent="0.25">
      <c r="A488" s="8" t="s">
        <v>979</v>
      </c>
      <c r="B488" s="8" t="s">
        <v>980</v>
      </c>
      <c r="C488" s="8" t="s">
        <v>862</v>
      </c>
      <c r="D488" s="8" t="s">
        <v>862</v>
      </c>
      <c r="E488" s="8" t="s">
        <v>1440</v>
      </c>
      <c r="G488" s="9"/>
      <c r="H488" s="9"/>
      <c r="I488" s="9">
        <f t="shared" si="725"/>
        <v>2770217.0163929998</v>
      </c>
      <c r="J488" s="9">
        <f t="shared" si="726"/>
        <v>2793302.1581962747</v>
      </c>
      <c r="K488" s="9"/>
      <c r="L488" s="9"/>
      <c r="M488" s="9"/>
      <c r="N488" s="9"/>
      <c r="O488" s="9"/>
      <c r="P488" s="9"/>
      <c r="Q488" s="10">
        <f t="shared" si="736"/>
        <v>2770217.0163929998</v>
      </c>
      <c r="R488" s="10">
        <f t="shared" si="727"/>
        <v>2793302.1581962747</v>
      </c>
      <c r="S488" s="9"/>
      <c r="T488" s="37">
        <f>VLOOKUP(A488,[1]Sheet1!$A$6:$C$740,3,FALSE)</f>
        <v>6317677.8050610004</v>
      </c>
      <c r="U488" s="37"/>
      <c r="V488" s="9">
        <f>VLOOKUP(A488,[9]CTR1516_statsrel!$A$1:$D$387,4,FALSE)</f>
        <v>6437191</v>
      </c>
      <c r="W488" s="9">
        <f t="shared" si="737"/>
        <v>6437191</v>
      </c>
      <c r="X488" s="10">
        <f t="shared" si="737"/>
        <v>6437191</v>
      </c>
      <c r="Z488" s="9"/>
      <c r="AA488" s="9">
        <f t="shared" si="728"/>
        <v>2293092.4968690001</v>
      </c>
      <c r="AB488" s="9"/>
      <c r="AC488" s="9"/>
      <c r="AD488" s="9"/>
      <c r="AE488" s="10">
        <f t="shared" si="734"/>
        <v>2293092.4968690001</v>
      </c>
      <c r="AF488" s="10">
        <f t="shared" si="735"/>
        <v>5063309.5132619999</v>
      </c>
      <c r="AG488" s="10">
        <f t="shared" si="729"/>
        <v>11500500.513262</v>
      </c>
      <c r="AH488" s="10">
        <f t="shared" si="730"/>
        <v>10654368.668614287</v>
      </c>
      <c r="AI488" s="10">
        <f t="shared" si="731"/>
        <v>4217177.6686142869</v>
      </c>
      <c r="AJ488" s="10">
        <f t="shared" si="732"/>
        <v>1423875.5104180123</v>
      </c>
      <c r="AK488" s="9"/>
      <c r="AL488" s="9">
        <f t="shared" si="733"/>
        <v>1423875.5104180123</v>
      </c>
      <c r="AM488" s="9"/>
      <c r="AN488" s="9"/>
      <c r="AO488" s="9"/>
    </row>
    <row r="489" spans="1:41" s="11" customFormat="1" x14ac:dyDescent="0.25">
      <c r="A489" s="8" t="s">
        <v>981</v>
      </c>
      <c r="B489" s="8" t="s">
        <v>982</v>
      </c>
      <c r="C489" s="8" t="s">
        <v>862</v>
      </c>
      <c r="D489" s="8" t="s">
        <v>862</v>
      </c>
      <c r="E489" s="8" t="s">
        <v>1440</v>
      </c>
      <c r="G489" s="9"/>
      <c r="H489" s="9"/>
      <c r="I489" s="9">
        <f t="shared" si="725"/>
        <v>1720593.569811</v>
      </c>
      <c r="J489" s="9">
        <f t="shared" si="726"/>
        <v>1734931.8495594249</v>
      </c>
      <c r="K489" s="9"/>
      <c r="L489" s="9"/>
      <c r="M489" s="9"/>
      <c r="N489" s="9"/>
      <c r="O489" s="9"/>
      <c r="P489" s="9"/>
      <c r="Q489" s="10">
        <f t="shared" si="736"/>
        <v>1720593.569811</v>
      </c>
      <c r="R489" s="10">
        <f t="shared" si="727"/>
        <v>1734931.8495594249</v>
      </c>
      <c r="S489" s="9"/>
      <c r="T489" s="37">
        <f>VLOOKUP(A489,[1]Sheet1!$A$6:$C$740,3,FALSE)</f>
        <v>3466505.9639869998</v>
      </c>
      <c r="U489" s="37"/>
      <c r="V489" s="9">
        <f>VLOOKUP(A489,[9]CTR1516_statsrel!$A$1:$D$387,4,FALSE)</f>
        <v>6501226</v>
      </c>
      <c r="W489" s="9">
        <f t="shared" si="737"/>
        <v>6501226</v>
      </c>
      <c r="X489" s="10">
        <f t="shared" si="737"/>
        <v>6501226</v>
      </c>
      <c r="Z489" s="9"/>
      <c r="AA489" s="9">
        <f t="shared" si="728"/>
        <v>1460362.175542</v>
      </c>
      <c r="AB489" s="9"/>
      <c r="AC489" s="9"/>
      <c r="AD489" s="9"/>
      <c r="AE489" s="10">
        <f t="shared" si="734"/>
        <v>1460362.175542</v>
      </c>
      <c r="AF489" s="10">
        <f t="shared" si="735"/>
        <v>3180955.7453530002</v>
      </c>
      <c r="AG489" s="10">
        <f t="shared" si="729"/>
        <v>9682181.7453530002</v>
      </c>
      <c r="AH489" s="10">
        <f t="shared" si="730"/>
        <v>8969829.9402326271</v>
      </c>
      <c r="AI489" s="10">
        <f t="shared" si="731"/>
        <v>2468603.9402326271</v>
      </c>
      <c r="AJ489" s="10">
        <f t="shared" si="732"/>
        <v>733672.09067320218</v>
      </c>
      <c r="AK489" s="9"/>
      <c r="AL489" s="9">
        <f t="shared" si="733"/>
        <v>733672.09067320218</v>
      </c>
      <c r="AM489" s="9"/>
      <c r="AN489" s="9"/>
      <c r="AO489" s="9"/>
    </row>
    <row r="490" spans="1:41" s="11" customFormat="1" x14ac:dyDescent="0.25">
      <c r="A490" s="8" t="s">
        <v>983</v>
      </c>
      <c r="B490" s="8" t="s">
        <v>984</v>
      </c>
      <c r="C490" s="8" t="s">
        <v>862</v>
      </c>
      <c r="D490" s="8" t="s">
        <v>862</v>
      </c>
      <c r="E490" s="8" t="s">
        <v>1440</v>
      </c>
      <c r="G490" s="9"/>
      <c r="H490" s="9"/>
      <c r="I490" s="9">
        <f t="shared" si="725"/>
        <v>2344937.3847700004</v>
      </c>
      <c r="J490" s="9">
        <f t="shared" si="726"/>
        <v>2364478.5296430835</v>
      </c>
      <c r="K490" s="9"/>
      <c r="L490" s="9"/>
      <c r="M490" s="9"/>
      <c r="N490" s="9"/>
      <c r="O490" s="9"/>
      <c r="P490" s="9"/>
      <c r="Q490" s="10">
        <f t="shared" si="736"/>
        <v>2344937.3847700004</v>
      </c>
      <c r="R490" s="10">
        <f t="shared" si="727"/>
        <v>2364478.5296430835</v>
      </c>
      <c r="S490" s="9"/>
      <c r="T490" s="37">
        <f>VLOOKUP(A490,[1]Sheet1!$A$6:$C$740,3,FALSE)</f>
        <v>4630433.2282119999</v>
      </c>
      <c r="U490" s="37"/>
      <c r="V490" s="9">
        <f>VLOOKUP(A490,[9]CTR1516_statsrel!$A$1:$D$387,4,FALSE)</f>
        <v>5548880</v>
      </c>
      <c r="W490" s="9">
        <f t="shared" si="737"/>
        <v>5548880</v>
      </c>
      <c r="X490" s="10">
        <f t="shared" si="737"/>
        <v>5548880</v>
      </c>
      <c r="Z490" s="9"/>
      <c r="AA490" s="9">
        <f t="shared" si="728"/>
        <v>1938537.7678379999</v>
      </c>
      <c r="AB490" s="9"/>
      <c r="AC490" s="9"/>
      <c r="AD490" s="9"/>
      <c r="AE490" s="10">
        <f t="shared" si="734"/>
        <v>1938537.7678379999</v>
      </c>
      <c r="AF490" s="10">
        <f t="shared" si="735"/>
        <v>4283475.1526079997</v>
      </c>
      <c r="AG490" s="10">
        <f t="shared" si="729"/>
        <v>9832355.1526079997</v>
      </c>
      <c r="AH490" s="10">
        <f t="shared" si="730"/>
        <v>9108954.5673105232</v>
      </c>
      <c r="AI490" s="10">
        <f t="shared" si="731"/>
        <v>3560074.5673105232</v>
      </c>
      <c r="AJ490" s="10">
        <f t="shared" si="732"/>
        <v>1195596.0376674398</v>
      </c>
      <c r="AK490" s="9"/>
      <c r="AL490" s="9">
        <f t="shared" si="733"/>
        <v>1195596.0376674398</v>
      </c>
      <c r="AM490" s="9"/>
      <c r="AN490" s="9"/>
      <c r="AO490" s="9"/>
    </row>
    <row r="491" spans="1:41" s="11" customFormat="1" x14ac:dyDescent="0.25">
      <c r="A491" s="8" t="s">
        <v>985</v>
      </c>
      <c r="B491" s="8" t="s">
        <v>986</v>
      </c>
      <c r="C491" s="8" t="s">
        <v>862</v>
      </c>
      <c r="D491" s="8" t="s">
        <v>862</v>
      </c>
      <c r="E491" s="8" t="s">
        <v>1440</v>
      </c>
      <c r="G491" s="9"/>
      <c r="H491" s="9"/>
      <c r="I491" s="9">
        <f t="shared" si="725"/>
        <v>1750446.3054440001</v>
      </c>
      <c r="J491" s="9">
        <f t="shared" si="726"/>
        <v>1765033.3579893666</v>
      </c>
      <c r="K491" s="9"/>
      <c r="L491" s="9"/>
      <c r="M491" s="9"/>
      <c r="N491" s="9"/>
      <c r="O491" s="9"/>
      <c r="P491" s="9"/>
      <c r="Q491" s="10">
        <f t="shared" si="736"/>
        <v>1750446.3054440001</v>
      </c>
      <c r="R491" s="10">
        <f t="shared" si="727"/>
        <v>1765033.3579893666</v>
      </c>
      <c r="S491" s="9"/>
      <c r="T491" s="37">
        <f>VLOOKUP(A491,[1]Sheet1!$A$6:$C$740,3,FALSE)</f>
        <v>3039586.8979400001</v>
      </c>
      <c r="U491" s="37"/>
      <c r="V491" s="9">
        <f>VLOOKUP(A491,[9]CTR1516_statsrel!$A$1:$D$387,4,FALSE)</f>
        <v>5837387</v>
      </c>
      <c r="W491" s="9">
        <f t="shared" si="737"/>
        <v>5837387</v>
      </c>
      <c r="X491" s="10">
        <f t="shared" si="737"/>
        <v>5837387</v>
      </c>
      <c r="Z491" s="9"/>
      <c r="AA491" s="9">
        <f t="shared" si="728"/>
        <v>1511913.09433</v>
      </c>
      <c r="AB491" s="9"/>
      <c r="AC491" s="9"/>
      <c r="AD491" s="9"/>
      <c r="AE491" s="10">
        <f t="shared" si="734"/>
        <v>1511913.09433</v>
      </c>
      <c r="AF491" s="10">
        <f t="shared" si="735"/>
        <v>3262359.399774</v>
      </c>
      <c r="AG491" s="10">
        <f t="shared" si="729"/>
        <v>9099746.399774</v>
      </c>
      <c r="AH491" s="10">
        <f t="shared" si="730"/>
        <v>8430246.3899102323</v>
      </c>
      <c r="AI491" s="10">
        <f t="shared" si="731"/>
        <v>2592859.3899102323</v>
      </c>
      <c r="AJ491" s="10">
        <f t="shared" si="732"/>
        <v>827826.03192086564</v>
      </c>
      <c r="AK491" s="9"/>
      <c r="AL491" s="9">
        <f t="shared" si="733"/>
        <v>827826.03192086564</v>
      </c>
      <c r="AM491" s="9"/>
      <c r="AN491" s="9"/>
      <c r="AO491" s="9"/>
    </row>
    <row r="492" spans="1:41" s="11" customFormat="1" x14ac:dyDescent="0.25">
      <c r="A492" s="8" t="s">
        <v>987</v>
      </c>
      <c r="B492" s="8" t="s">
        <v>988</v>
      </c>
      <c r="C492" s="8" t="s">
        <v>862</v>
      </c>
      <c r="D492" s="8" t="s">
        <v>862</v>
      </c>
      <c r="E492" s="8" t="s">
        <v>1440</v>
      </c>
      <c r="G492" s="9"/>
      <c r="H492" s="9"/>
      <c r="I492" s="9">
        <f t="shared" si="725"/>
        <v>2273524.7648019996</v>
      </c>
      <c r="J492" s="9">
        <f t="shared" si="726"/>
        <v>2292470.8045086828</v>
      </c>
      <c r="K492" s="9"/>
      <c r="L492" s="9"/>
      <c r="M492" s="9"/>
      <c r="N492" s="9"/>
      <c r="O492" s="9"/>
      <c r="P492" s="9"/>
      <c r="Q492" s="10">
        <f t="shared" si="736"/>
        <v>2273524.7648019996</v>
      </c>
      <c r="R492" s="10">
        <f t="shared" si="727"/>
        <v>2292470.8045086828</v>
      </c>
      <c r="S492" s="9"/>
      <c r="T492" s="37">
        <f>VLOOKUP(A492,[1]Sheet1!$A$6:$C$740,3,FALSE)</f>
        <v>5015047.9652089998</v>
      </c>
      <c r="U492" s="37"/>
      <c r="V492" s="9">
        <f>VLOOKUP(A492,[9]CTR1516_statsrel!$A$1:$D$387,4,FALSE)</f>
        <v>5200130</v>
      </c>
      <c r="W492" s="9">
        <f t="shared" si="737"/>
        <v>5200130</v>
      </c>
      <c r="X492" s="10">
        <f t="shared" si="737"/>
        <v>5200130</v>
      </c>
      <c r="Z492" s="9"/>
      <c r="AA492" s="9">
        <f t="shared" si="728"/>
        <v>1883255.0326349998</v>
      </c>
      <c r="AB492" s="9"/>
      <c r="AC492" s="9"/>
      <c r="AD492" s="9"/>
      <c r="AE492" s="10">
        <f t="shared" si="734"/>
        <v>1883255.0326349998</v>
      </c>
      <c r="AF492" s="10">
        <f t="shared" si="735"/>
        <v>4156779.7974369992</v>
      </c>
      <c r="AG492" s="10">
        <f t="shared" si="729"/>
        <v>9356909.7974369992</v>
      </c>
      <c r="AH492" s="10">
        <f t="shared" si="730"/>
        <v>8668489.381475294</v>
      </c>
      <c r="AI492" s="10">
        <f t="shared" si="731"/>
        <v>3468359.381475294</v>
      </c>
      <c r="AJ492" s="10">
        <f t="shared" si="732"/>
        <v>1175888.5769666112</v>
      </c>
      <c r="AK492" s="9"/>
      <c r="AL492" s="9">
        <f t="shared" si="733"/>
        <v>1175888.5769666112</v>
      </c>
      <c r="AM492" s="9"/>
      <c r="AN492" s="9"/>
      <c r="AO492" s="9"/>
    </row>
    <row r="493" spans="1:41" s="11" customFormat="1" x14ac:dyDescent="0.25">
      <c r="A493" s="8" t="s">
        <v>989</v>
      </c>
      <c r="B493" s="8" t="s">
        <v>990</v>
      </c>
      <c r="C493" s="8" t="s">
        <v>862</v>
      </c>
      <c r="D493" s="8" t="s">
        <v>862</v>
      </c>
      <c r="E493" s="8" t="s">
        <v>1440</v>
      </c>
      <c r="G493" s="9"/>
      <c r="H493" s="9"/>
      <c r="I493" s="9">
        <f t="shared" ref="I493:I556" si="738">ADJLTFUND1516BL</f>
        <v>1254378.3900879999</v>
      </c>
      <c r="J493" s="9">
        <f t="shared" ref="J493:J556" si="739">I493*SBRR_INC</f>
        <v>1264831.5433387333</v>
      </c>
      <c r="K493" s="9"/>
      <c r="L493" s="9"/>
      <c r="M493" s="9"/>
      <c r="N493" s="9"/>
      <c r="O493" s="9"/>
      <c r="P493" s="9"/>
      <c r="Q493" s="10">
        <f t="shared" si="736"/>
        <v>1254378.3900879999</v>
      </c>
      <c r="R493" s="10">
        <f t="shared" ref="R493:R556" si="740">H493+J493+L493+N493+P493</f>
        <v>1264831.5433387333</v>
      </c>
      <c r="S493" s="9"/>
      <c r="T493" s="37">
        <f>VLOOKUP(A493,[1]Sheet1!$A$6:$C$740,3,FALSE)</f>
        <v>1829229.95759</v>
      </c>
      <c r="U493" s="37"/>
      <c r="V493" s="9">
        <f>VLOOKUP(A493,[9]CTR1516_statsrel!$A$1:$D$387,4,FALSE)</f>
        <v>5767041</v>
      </c>
      <c r="W493" s="9">
        <f t="shared" si="737"/>
        <v>5767041</v>
      </c>
      <c r="X493" s="10">
        <f t="shared" si="737"/>
        <v>5767041</v>
      </c>
      <c r="Z493" s="9"/>
      <c r="AA493" s="9">
        <f t="shared" ref="AA493:AA556" si="741">ADJLTFUND1516RSG</f>
        <v>1175270.761008</v>
      </c>
      <c r="AB493" s="9"/>
      <c r="AC493" s="9"/>
      <c r="AD493" s="9"/>
      <c r="AE493" s="10">
        <f t="shared" si="734"/>
        <v>1175270.761008</v>
      </c>
      <c r="AF493" s="10">
        <f t="shared" si="735"/>
        <v>2429649.1510959999</v>
      </c>
      <c r="AG493" s="10">
        <f t="shared" ref="AG493:AG556" si="742">AA493+I493+X493</f>
        <v>8196690.1510959994</v>
      </c>
      <c r="AH493" s="10">
        <f t="shared" ref="AH493:AH556" si="743">AG493*LT_SF1617</f>
        <v>7593631.1320946235</v>
      </c>
      <c r="AI493" s="10">
        <f t="shared" ref="AI493:AI556" si="744">AH493-X493</f>
        <v>1826590.1320946235</v>
      </c>
      <c r="AJ493" s="10">
        <f t="shared" ref="AJ493:AJ556" si="745">AH493-X493-R493</f>
        <v>561758.58875589026</v>
      </c>
      <c r="AK493" s="9"/>
      <c r="AL493" s="9">
        <f t="shared" ref="AL493:AL556" si="746">AJ493</f>
        <v>561758.58875589026</v>
      </c>
      <c r="AM493" s="9"/>
      <c r="AN493" s="9"/>
      <c r="AO493" s="9"/>
    </row>
    <row r="494" spans="1:41" s="11" customFormat="1" x14ac:dyDescent="0.25">
      <c r="A494" s="8" t="s">
        <v>991</v>
      </c>
      <c r="B494" s="8" t="s">
        <v>992</v>
      </c>
      <c r="C494" s="8" t="s">
        <v>862</v>
      </c>
      <c r="D494" s="8" t="s">
        <v>862</v>
      </c>
      <c r="E494" s="8" t="s">
        <v>1440</v>
      </c>
      <c r="G494" s="9"/>
      <c r="H494" s="9"/>
      <c r="I494" s="9">
        <f t="shared" si="738"/>
        <v>3038552.62078</v>
      </c>
      <c r="J494" s="9">
        <f t="shared" si="739"/>
        <v>3063873.8926198334</v>
      </c>
      <c r="K494" s="9"/>
      <c r="L494" s="9"/>
      <c r="M494" s="9"/>
      <c r="N494" s="9"/>
      <c r="O494" s="9"/>
      <c r="P494" s="9"/>
      <c r="Q494" s="10">
        <f t="shared" si="736"/>
        <v>3038552.62078</v>
      </c>
      <c r="R494" s="10">
        <f t="shared" si="740"/>
        <v>3063873.8926198334</v>
      </c>
      <c r="S494" s="9"/>
      <c r="T494" s="37">
        <f>VLOOKUP(A494,[1]Sheet1!$A$6:$C$740,3,FALSE)</f>
        <v>6080390.7142009996</v>
      </c>
      <c r="U494" s="37"/>
      <c r="V494" s="9">
        <f>VLOOKUP(A494,[9]CTR1516_statsrel!$A$1:$D$387,4,FALSE)</f>
        <v>7488750</v>
      </c>
      <c r="W494" s="9">
        <f t="shared" si="737"/>
        <v>7488750</v>
      </c>
      <c r="X494" s="10">
        <f t="shared" si="737"/>
        <v>7488750</v>
      </c>
      <c r="Z494" s="9"/>
      <c r="AA494" s="9">
        <f t="shared" si="741"/>
        <v>2543465.6841460001</v>
      </c>
      <c r="AB494" s="9"/>
      <c r="AC494" s="9"/>
      <c r="AD494" s="9"/>
      <c r="AE494" s="10">
        <f t="shared" si="734"/>
        <v>2543465.6841460001</v>
      </c>
      <c r="AF494" s="10">
        <f t="shared" si="735"/>
        <v>5582018.3049260005</v>
      </c>
      <c r="AG494" s="10">
        <f t="shared" si="742"/>
        <v>13070768.304926001</v>
      </c>
      <c r="AH494" s="10">
        <f t="shared" si="743"/>
        <v>12109106.39429382</v>
      </c>
      <c r="AI494" s="10">
        <f t="shared" si="744"/>
        <v>4620356.3942938205</v>
      </c>
      <c r="AJ494" s="10">
        <f t="shared" si="745"/>
        <v>1556482.5016739871</v>
      </c>
      <c r="AK494" s="9"/>
      <c r="AL494" s="9">
        <f t="shared" si="746"/>
        <v>1556482.5016739871</v>
      </c>
      <c r="AM494" s="9"/>
      <c r="AN494" s="9"/>
      <c r="AO494" s="9"/>
    </row>
    <row r="495" spans="1:41" s="11" customFormat="1" x14ac:dyDescent="0.25">
      <c r="A495" s="8" t="s">
        <v>993</v>
      </c>
      <c r="B495" s="8" t="s">
        <v>994</v>
      </c>
      <c r="C495" s="8" t="s">
        <v>862</v>
      </c>
      <c r="D495" s="8" t="s">
        <v>862</v>
      </c>
      <c r="E495" s="8" t="s">
        <v>1440</v>
      </c>
      <c r="G495" s="9"/>
      <c r="H495" s="9"/>
      <c r="I495" s="9">
        <f t="shared" si="738"/>
        <v>3628117.4735369999</v>
      </c>
      <c r="J495" s="9">
        <f t="shared" si="739"/>
        <v>3658351.7858164748</v>
      </c>
      <c r="K495" s="9"/>
      <c r="L495" s="9"/>
      <c r="M495" s="9"/>
      <c r="N495" s="9"/>
      <c r="O495" s="9"/>
      <c r="P495" s="9"/>
      <c r="Q495" s="10">
        <f t="shared" si="736"/>
        <v>3628117.4735369999</v>
      </c>
      <c r="R495" s="10">
        <f t="shared" si="740"/>
        <v>3658351.7858164748</v>
      </c>
      <c r="S495" s="9"/>
      <c r="T495" s="37">
        <f>VLOOKUP(A495,[1]Sheet1!$A$6:$C$740,3,FALSE)</f>
        <v>6764282.2114949999</v>
      </c>
      <c r="U495" s="37"/>
      <c r="V495" s="9">
        <f>VLOOKUP(A495,[9]CTR1516_statsrel!$A$1:$D$387,4,FALSE)</f>
        <v>10777660</v>
      </c>
      <c r="W495" s="9">
        <f t="shared" si="737"/>
        <v>10777660</v>
      </c>
      <c r="X495" s="10">
        <f t="shared" si="737"/>
        <v>10777660</v>
      </c>
      <c r="Z495" s="9"/>
      <c r="AA495" s="9">
        <f t="shared" si="741"/>
        <v>3081710.1352239996</v>
      </c>
      <c r="AB495" s="9"/>
      <c r="AC495" s="9"/>
      <c r="AD495" s="9"/>
      <c r="AE495" s="10">
        <f t="shared" si="734"/>
        <v>3081710.1352239996</v>
      </c>
      <c r="AF495" s="10">
        <f t="shared" si="735"/>
        <v>6709827.6087609995</v>
      </c>
      <c r="AG495" s="10">
        <f t="shared" si="742"/>
        <v>17487487.608760998</v>
      </c>
      <c r="AH495" s="10">
        <f t="shared" si="743"/>
        <v>16200872.28870672</v>
      </c>
      <c r="AI495" s="10">
        <f t="shared" si="744"/>
        <v>5423212.2887067199</v>
      </c>
      <c r="AJ495" s="10">
        <f t="shared" si="745"/>
        <v>1764860.5028902451</v>
      </c>
      <c r="AK495" s="9"/>
      <c r="AL495" s="9">
        <f t="shared" si="746"/>
        <v>1764860.5028902451</v>
      </c>
      <c r="AM495" s="9"/>
      <c r="AN495" s="9"/>
      <c r="AO495" s="9"/>
    </row>
    <row r="496" spans="1:41" s="11" customFormat="1" x14ac:dyDescent="0.25">
      <c r="A496" s="8" t="s">
        <v>995</v>
      </c>
      <c r="B496" s="8" t="s">
        <v>996</v>
      </c>
      <c r="C496" s="8" t="s">
        <v>862</v>
      </c>
      <c r="D496" s="8" t="s">
        <v>862</v>
      </c>
      <c r="E496" s="8" t="s">
        <v>1440</v>
      </c>
      <c r="G496" s="9"/>
      <c r="H496" s="9"/>
      <c r="I496" s="9">
        <f t="shared" si="738"/>
        <v>2160984.934204</v>
      </c>
      <c r="J496" s="9">
        <f t="shared" si="739"/>
        <v>2178993.1419890332</v>
      </c>
      <c r="K496" s="9"/>
      <c r="L496" s="9"/>
      <c r="M496" s="9"/>
      <c r="N496" s="9"/>
      <c r="O496" s="9"/>
      <c r="P496" s="9"/>
      <c r="Q496" s="10">
        <f t="shared" si="736"/>
        <v>2160984.934204</v>
      </c>
      <c r="R496" s="10">
        <f t="shared" si="740"/>
        <v>2178993.1419890332</v>
      </c>
      <c r="S496" s="9"/>
      <c r="T496" s="37">
        <f>VLOOKUP(A496,[1]Sheet1!$A$6:$C$740,3,FALSE)</f>
        <v>4579034.4707610002</v>
      </c>
      <c r="U496" s="37"/>
      <c r="V496" s="9">
        <f>VLOOKUP(A496,[9]CTR1516_statsrel!$A$1:$D$387,4,FALSE)</f>
        <v>5476353</v>
      </c>
      <c r="W496" s="9">
        <f t="shared" si="737"/>
        <v>5476353</v>
      </c>
      <c r="X496" s="10">
        <f t="shared" si="737"/>
        <v>5476353</v>
      </c>
      <c r="Z496" s="9"/>
      <c r="AA496" s="9">
        <f t="shared" si="741"/>
        <v>1817461.0690520001</v>
      </c>
      <c r="AB496" s="9"/>
      <c r="AC496" s="9"/>
      <c r="AD496" s="9"/>
      <c r="AE496" s="10">
        <f t="shared" si="734"/>
        <v>1817461.0690520001</v>
      </c>
      <c r="AF496" s="10">
        <f t="shared" si="735"/>
        <v>3978446.0032560001</v>
      </c>
      <c r="AG496" s="10">
        <f t="shared" si="742"/>
        <v>9454799.0032560006</v>
      </c>
      <c r="AH496" s="10">
        <f t="shared" si="743"/>
        <v>8759176.5377665181</v>
      </c>
      <c r="AI496" s="10">
        <f t="shared" si="744"/>
        <v>3282823.5377665181</v>
      </c>
      <c r="AJ496" s="10">
        <f t="shared" si="745"/>
        <v>1103830.3957774849</v>
      </c>
      <c r="AK496" s="9"/>
      <c r="AL496" s="9">
        <f t="shared" si="746"/>
        <v>1103830.3957774849</v>
      </c>
      <c r="AM496" s="9"/>
      <c r="AN496" s="9"/>
      <c r="AO496" s="9"/>
    </row>
    <row r="497" spans="1:41" s="11" customFormat="1" x14ac:dyDescent="0.25">
      <c r="A497" s="8" t="s">
        <v>997</v>
      </c>
      <c r="B497" s="8" t="s">
        <v>998</v>
      </c>
      <c r="C497" s="8" t="s">
        <v>862</v>
      </c>
      <c r="D497" s="8" t="s">
        <v>862</v>
      </c>
      <c r="E497" s="8" t="s">
        <v>1440</v>
      </c>
      <c r="G497" s="9"/>
      <c r="H497" s="9"/>
      <c r="I497" s="9">
        <f t="shared" si="738"/>
        <v>2161297.9787559998</v>
      </c>
      <c r="J497" s="9">
        <f t="shared" si="739"/>
        <v>2179308.795245633</v>
      </c>
      <c r="K497" s="9"/>
      <c r="L497" s="9"/>
      <c r="M497" s="9"/>
      <c r="N497" s="9"/>
      <c r="O497" s="9"/>
      <c r="P497" s="9"/>
      <c r="Q497" s="10">
        <f t="shared" si="736"/>
        <v>2161297.9787559998</v>
      </c>
      <c r="R497" s="10">
        <f t="shared" si="740"/>
        <v>2179308.795245633</v>
      </c>
      <c r="S497" s="9"/>
      <c r="T497" s="37">
        <f>VLOOKUP(A497,[1]Sheet1!$A$6:$C$740,3,FALSE)</f>
        <v>4040050.9206039999</v>
      </c>
      <c r="U497" s="37"/>
      <c r="V497" s="9">
        <f>VLOOKUP(A497,[9]CTR1516_statsrel!$A$1:$D$387,4,FALSE)</f>
        <v>6023659</v>
      </c>
      <c r="W497" s="9">
        <f t="shared" si="737"/>
        <v>6023659</v>
      </c>
      <c r="X497" s="10">
        <f t="shared" si="737"/>
        <v>6023659</v>
      </c>
      <c r="Z497" s="9"/>
      <c r="AA497" s="9">
        <f t="shared" si="741"/>
        <v>1762042.6276529997</v>
      </c>
      <c r="AB497" s="9"/>
      <c r="AC497" s="9"/>
      <c r="AD497" s="9"/>
      <c r="AE497" s="10">
        <f t="shared" si="734"/>
        <v>1762042.6276529997</v>
      </c>
      <c r="AF497" s="10">
        <f t="shared" si="735"/>
        <v>3923340.6064089993</v>
      </c>
      <c r="AG497" s="10">
        <f t="shared" si="742"/>
        <v>9946999.6064089984</v>
      </c>
      <c r="AH497" s="10">
        <f t="shared" si="743"/>
        <v>9215164.2296812348</v>
      </c>
      <c r="AI497" s="10">
        <f t="shared" si="744"/>
        <v>3191505.2296812348</v>
      </c>
      <c r="AJ497" s="10">
        <f t="shared" si="745"/>
        <v>1012196.4344356018</v>
      </c>
      <c r="AK497" s="9"/>
      <c r="AL497" s="9">
        <f t="shared" si="746"/>
        <v>1012196.4344356018</v>
      </c>
      <c r="AM497" s="9"/>
      <c r="AN497" s="9"/>
      <c r="AO497" s="9"/>
    </row>
    <row r="498" spans="1:41" s="11" customFormat="1" x14ac:dyDescent="0.25">
      <c r="A498" s="8" t="s">
        <v>999</v>
      </c>
      <c r="B498" s="8" t="s">
        <v>1000</v>
      </c>
      <c r="C498" s="8" t="s">
        <v>862</v>
      </c>
      <c r="D498" s="8" t="s">
        <v>862</v>
      </c>
      <c r="E498" s="8" t="s">
        <v>1440</v>
      </c>
      <c r="G498" s="9"/>
      <c r="H498" s="9"/>
      <c r="I498" s="9">
        <f t="shared" si="738"/>
        <v>2024032.1094129998</v>
      </c>
      <c r="J498" s="9">
        <f t="shared" si="739"/>
        <v>2040899.043658108</v>
      </c>
      <c r="K498" s="9"/>
      <c r="L498" s="9"/>
      <c r="M498" s="9"/>
      <c r="N498" s="9"/>
      <c r="O498" s="9"/>
      <c r="P498" s="9"/>
      <c r="Q498" s="10">
        <f t="shared" si="736"/>
        <v>2024032.1094129998</v>
      </c>
      <c r="R498" s="10">
        <f t="shared" si="740"/>
        <v>2040899.043658108</v>
      </c>
      <c r="S498" s="9"/>
      <c r="T498" s="37">
        <f>VLOOKUP(A498,[1]Sheet1!$A$6:$C$740,3,FALSE)</f>
        <v>4336463.2930070003</v>
      </c>
      <c r="U498" s="37"/>
      <c r="V498" s="9">
        <f>VLOOKUP(A498,[9]CTR1516_statsrel!$A$1:$D$387,4,FALSE)</f>
        <v>6672588</v>
      </c>
      <c r="W498" s="9">
        <f t="shared" si="737"/>
        <v>6672588</v>
      </c>
      <c r="X498" s="10">
        <f t="shared" si="737"/>
        <v>6672588</v>
      </c>
      <c r="Z498" s="9"/>
      <c r="AA498" s="9">
        <f t="shared" si="741"/>
        <v>1791532.065099</v>
      </c>
      <c r="AB498" s="9"/>
      <c r="AC498" s="9"/>
      <c r="AD498" s="9"/>
      <c r="AE498" s="10">
        <f t="shared" si="734"/>
        <v>1791532.065099</v>
      </c>
      <c r="AF498" s="10">
        <f t="shared" si="735"/>
        <v>3815564.1745119998</v>
      </c>
      <c r="AG498" s="10">
        <f t="shared" si="742"/>
        <v>10488152.174511999</v>
      </c>
      <c r="AH498" s="10">
        <f t="shared" si="743"/>
        <v>9716502.3201311268</v>
      </c>
      <c r="AI498" s="10">
        <f t="shared" si="744"/>
        <v>3043914.3201311268</v>
      </c>
      <c r="AJ498" s="10">
        <f t="shared" si="745"/>
        <v>1003015.2764730188</v>
      </c>
      <c r="AK498" s="9"/>
      <c r="AL498" s="9">
        <f t="shared" si="746"/>
        <v>1003015.2764730188</v>
      </c>
      <c r="AM498" s="9"/>
      <c r="AN498" s="9"/>
      <c r="AO498" s="9"/>
    </row>
    <row r="499" spans="1:41" s="11" customFormat="1" x14ac:dyDescent="0.25">
      <c r="A499" s="8" t="s">
        <v>1001</v>
      </c>
      <c r="B499" s="8" t="s">
        <v>1002</v>
      </c>
      <c r="C499" s="8" t="s">
        <v>862</v>
      </c>
      <c r="D499" s="8" t="s">
        <v>862</v>
      </c>
      <c r="E499" s="8" t="s">
        <v>1440</v>
      </c>
      <c r="G499" s="9"/>
      <c r="H499" s="9"/>
      <c r="I499" s="9">
        <f t="shared" si="738"/>
        <v>1584862.1810660001</v>
      </c>
      <c r="J499" s="9">
        <f t="shared" si="739"/>
        <v>1598069.3659082167</v>
      </c>
      <c r="K499" s="9"/>
      <c r="L499" s="9"/>
      <c r="M499" s="9"/>
      <c r="N499" s="9"/>
      <c r="O499" s="9"/>
      <c r="P499" s="9"/>
      <c r="Q499" s="10">
        <f t="shared" si="736"/>
        <v>1584862.1810660001</v>
      </c>
      <c r="R499" s="10">
        <f t="shared" si="740"/>
        <v>1598069.3659082167</v>
      </c>
      <c r="S499" s="9"/>
      <c r="T499" s="37">
        <f>VLOOKUP(A499,[1]Sheet1!$A$6:$C$740,3,FALSE)</f>
        <v>2626704.7393240002</v>
      </c>
      <c r="U499" s="37"/>
      <c r="V499" s="9">
        <f>VLOOKUP(A499,[9]CTR1516_statsrel!$A$1:$D$387,4,FALSE)</f>
        <v>6989946</v>
      </c>
      <c r="W499" s="9">
        <f t="shared" si="737"/>
        <v>6989946</v>
      </c>
      <c r="X499" s="10">
        <f t="shared" si="737"/>
        <v>6989946</v>
      </c>
      <c r="Z499" s="9"/>
      <c r="AA499" s="9">
        <f t="shared" si="741"/>
        <v>1303842.875486</v>
      </c>
      <c r="AB499" s="9"/>
      <c r="AC499" s="9"/>
      <c r="AD499" s="9"/>
      <c r="AE499" s="10">
        <f t="shared" si="734"/>
        <v>1303842.875486</v>
      </c>
      <c r="AF499" s="10">
        <f t="shared" si="735"/>
        <v>2888705.0565520003</v>
      </c>
      <c r="AG499" s="10">
        <f t="shared" si="742"/>
        <v>9878651.0565520003</v>
      </c>
      <c r="AH499" s="10">
        <f t="shared" si="743"/>
        <v>9151844.3204910327</v>
      </c>
      <c r="AI499" s="10">
        <f t="shared" si="744"/>
        <v>2161898.3204910327</v>
      </c>
      <c r="AJ499" s="10">
        <f t="shared" si="745"/>
        <v>563828.95458281599</v>
      </c>
      <c r="AK499" s="9"/>
      <c r="AL499" s="9">
        <f t="shared" si="746"/>
        <v>563828.95458281599</v>
      </c>
      <c r="AM499" s="9"/>
      <c r="AN499" s="9"/>
      <c r="AO499" s="9"/>
    </row>
    <row r="500" spans="1:41" s="11" customFormat="1" x14ac:dyDescent="0.25">
      <c r="A500" s="8" t="s">
        <v>1003</v>
      </c>
      <c r="B500" s="8" t="s">
        <v>1004</v>
      </c>
      <c r="C500" s="8" t="s">
        <v>862</v>
      </c>
      <c r="D500" s="8" t="s">
        <v>862</v>
      </c>
      <c r="E500" s="8" t="s">
        <v>1440</v>
      </c>
      <c r="G500" s="9"/>
      <c r="H500" s="9"/>
      <c r="I500" s="9">
        <f t="shared" si="738"/>
        <v>2002555.9389549999</v>
      </c>
      <c r="J500" s="9">
        <f t="shared" si="739"/>
        <v>2019243.9051129583</v>
      </c>
      <c r="K500" s="9"/>
      <c r="L500" s="9"/>
      <c r="M500" s="9"/>
      <c r="N500" s="9"/>
      <c r="O500" s="9"/>
      <c r="P500" s="9"/>
      <c r="Q500" s="10">
        <f t="shared" si="736"/>
        <v>2002555.9389549999</v>
      </c>
      <c r="R500" s="10">
        <f t="shared" si="740"/>
        <v>2019243.9051129583</v>
      </c>
      <c r="S500" s="9"/>
      <c r="T500" s="37">
        <f>VLOOKUP(A500,[1]Sheet1!$A$6:$C$740,3,FALSE)</f>
        <v>4054990.9174060002</v>
      </c>
      <c r="U500" s="37"/>
      <c r="V500" s="9">
        <f>VLOOKUP(A500,[9]CTR1516_statsrel!$A$1:$D$387,4,FALSE)</f>
        <v>5396888</v>
      </c>
      <c r="W500" s="9">
        <f t="shared" si="737"/>
        <v>5396888</v>
      </c>
      <c r="X500" s="10">
        <f t="shared" si="737"/>
        <v>5396888</v>
      </c>
      <c r="Z500" s="9"/>
      <c r="AA500" s="9">
        <f t="shared" si="741"/>
        <v>1578301.9219810001</v>
      </c>
      <c r="AB500" s="9"/>
      <c r="AC500" s="9"/>
      <c r="AD500" s="9"/>
      <c r="AE500" s="10">
        <f t="shared" si="734"/>
        <v>1578301.9219810001</v>
      </c>
      <c r="AF500" s="10">
        <f t="shared" si="735"/>
        <v>3580857.860936</v>
      </c>
      <c r="AG500" s="10">
        <f t="shared" si="742"/>
        <v>8977745.8609360009</v>
      </c>
      <c r="AH500" s="10">
        <f t="shared" si="743"/>
        <v>8317221.8552779611</v>
      </c>
      <c r="AI500" s="10">
        <f t="shared" si="744"/>
        <v>2920333.8552779611</v>
      </c>
      <c r="AJ500" s="10">
        <f t="shared" si="745"/>
        <v>901089.95016500284</v>
      </c>
      <c r="AK500" s="9"/>
      <c r="AL500" s="9">
        <f t="shared" si="746"/>
        <v>901089.95016500284</v>
      </c>
      <c r="AM500" s="9"/>
      <c r="AN500" s="9"/>
      <c r="AO500" s="9"/>
    </row>
    <row r="501" spans="1:41" s="11" customFormat="1" x14ac:dyDescent="0.25">
      <c r="A501" s="8" t="s">
        <v>1005</v>
      </c>
      <c r="B501" s="8" t="s">
        <v>1006</v>
      </c>
      <c r="C501" s="8" t="s">
        <v>862</v>
      </c>
      <c r="D501" s="8" t="s">
        <v>862</v>
      </c>
      <c r="E501" s="8" t="s">
        <v>1440</v>
      </c>
      <c r="G501" s="9"/>
      <c r="H501" s="9"/>
      <c r="I501" s="9">
        <f t="shared" si="738"/>
        <v>2373582.9920260003</v>
      </c>
      <c r="J501" s="9">
        <f t="shared" si="739"/>
        <v>2393362.8502928833</v>
      </c>
      <c r="K501" s="9"/>
      <c r="L501" s="9"/>
      <c r="M501" s="9"/>
      <c r="N501" s="9"/>
      <c r="O501" s="9"/>
      <c r="P501" s="9"/>
      <c r="Q501" s="10">
        <f t="shared" si="736"/>
        <v>2373582.9920260003</v>
      </c>
      <c r="R501" s="10">
        <f t="shared" si="740"/>
        <v>2393362.8502928833</v>
      </c>
      <c r="S501" s="9"/>
      <c r="T501" s="37">
        <f>VLOOKUP(A501,[1]Sheet1!$A$6:$C$740,3,FALSE)</f>
        <v>5069534.623594</v>
      </c>
      <c r="U501" s="37"/>
      <c r="V501" s="9">
        <f>VLOOKUP(A501,[9]CTR1516_statsrel!$A$1:$D$387,4,FALSE)</f>
        <v>4961001</v>
      </c>
      <c r="W501" s="9">
        <f t="shared" si="737"/>
        <v>4961001</v>
      </c>
      <c r="X501" s="10">
        <f t="shared" si="737"/>
        <v>4961001</v>
      </c>
      <c r="Z501" s="9"/>
      <c r="AA501" s="9">
        <f t="shared" si="741"/>
        <v>1913452.3574010001</v>
      </c>
      <c r="AB501" s="9"/>
      <c r="AC501" s="9"/>
      <c r="AD501" s="9"/>
      <c r="AE501" s="10">
        <f t="shared" si="734"/>
        <v>1913452.3574010001</v>
      </c>
      <c r="AF501" s="10">
        <f t="shared" si="735"/>
        <v>4287035.3494270006</v>
      </c>
      <c r="AG501" s="10">
        <f t="shared" si="742"/>
        <v>9248036.3494269997</v>
      </c>
      <c r="AH501" s="10">
        <f t="shared" si="743"/>
        <v>8567626.1319163647</v>
      </c>
      <c r="AI501" s="10">
        <f t="shared" si="744"/>
        <v>3606625.1319163647</v>
      </c>
      <c r="AJ501" s="10">
        <f t="shared" si="745"/>
        <v>1213262.2816234813</v>
      </c>
      <c r="AK501" s="9"/>
      <c r="AL501" s="9">
        <f t="shared" si="746"/>
        <v>1213262.2816234813</v>
      </c>
      <c r="AM501" s="9"/>
      <c r="AN501" s="9"/>
      <c r="AO501" s="9"/>
    </row>
    <row r="502" spans="1:41" s="11" customFormat="1" x14ac:dyDescent="0.25">
      <c r="A502" s="8" t="s">
        <v>1007</v>
      </c>
      <c r="B502" s="8" t="s">
        <v>1008</v>
      </c>
      <c r="C502" s="8" t="s">
        <v>862</v>
      </c>
      <c r="D502" s="8" t="s">
        <v>862</v>
      </c>
      <c r="E502" s="8" t="s">
        <v>1440</v>
      </c>
      <c r="G502" s="9"/>
      <c r="H502" s="9"/>
      <c r="I502" s="9">
        <f t="shared" si="738"/>
        <v>2407238.3672529999</v>
      </c>
      <c r="J502" s="9">
        <f t="shared" si="739"/>
        <v>2427298.6869801083</v>
      </c>
      <c r="K502" s="9"/>
      <c r="L502" s="9"/>
      <c r="M502" s="9"/>
      <c r="N502" s="9"/>
      <c r="O502" s="9"/>
      <c r="P502" s="9"/>
      <c r="Q502" s="10">
        <f t="shared" si="736"/>
        <v>2407238.3672529999</v>
      </c>
      <c r="R502" s="10">
        <f t="shared" si="740"/>
        <v>2427298.6869801083</v>
      </c>
      <c r="S502" s="9"/>
      <c r="T502" s="37">
        <f>VLOOKUP(A502,[1]Sheet1!$A$6:$C$740,3,FALSE)</f>
        <v>4343173.6795509998</v>
      </c>
      <c r="U502" s="37"/>
      <c r="V502" s="9">
        <f>VLOOKUP(A502,[9]CTR1516_statsrel!$A$1:$D$387,4,FALSE)</f>
        <v>5231163</v>
      </c>
      <c r="W502" s="9">
        <f t="shared" si="737"/>
        <v>5231163</v>
      </c>
      <c r="X502" s="10">
        <f t="shared" si="737"/>
        <v>5231163</v>
      </c>
      <c r="Z502" s="9"/>
      <c r="AA502" s="9">
        <f t="shared" si="741"/>
        <v>1860273.4791539998</v>
      </c>
      <c r="AB502" s="9"/>
      <c r="AC502" s="9"/>
      <c r="AD502" s="9"/>
      <c r="AE502" s="10">
        <f t="shared" si="734"/>
        <v>1860273.4791539998</v>
      </c>
      <c r="AF502" s="10">
        <f t="shared" si="735"/>
        <v>4267511.846407</v>
      </c>
      <c r="AG502" s="10">
        <f t="shared" si="742"/>
        <v>9498674.846407</v>
      </c>
      <c r="AH502" s="10">
        <f t="shared" si="743"/>
        <v>8799824.282448411</v>
      </c>
      <c r="AI502" s="10">
        <f t="shared" si="744"/>
        <v>3568661.282448411</v>
      </c>
      <c r="AJ502" s="10">
        <f t="shared" si="745"/>
        <v>1141362.5954683027</v>
      </c>
      <c r="AK502" s="9"/>
      <c r="AL502" s="9">
        <f t="shared" si="746"/>
        <v>1141362.5954683027</v>
      </c>
      <c r="AM502" s="9"/>
      <c r="AN502" s="9"/>
      <c r="AO502" s="9"/>
    </row>
    <row r="503" spans="1:41" s="11" customFormat="1" x14ac:dyDescent="0.25">
      <c r="A503" s="8" t="s">
        <v>1009</v>
      </c>
      <c r="B503" s="8" t="s">
        <v>1010</v>
      </c>
      <c r="C503" s="8" t="s">
        <v>862</v>
      </c>
      <c r="D503" s="8" t="s">
        <v>862</v>
      </c>
      <c r="E503" s="8" t="s">
        <v>1440</v>
      </c>
      <c r="G503" s="9"/>
      <c r="H503" s="9"/>
      <c r="I503" s="9">
        <f t="shared" si="738"/>
        <v>2580554.9601930003</v>
      </c>
      <c r="J503" s="9">
        <f t="shared" si="739"/>
        <v>2602059.5848612753</v>
      </c>
      <c r="K503" s="9"/>
      <c r="L503" s="9"/>
      <c r="M503" s="9"/>
      <c r="N503" s="9"/>
      <c r="O503" s="9"/>
      <c r="P503" s="9"/>
      <c r="Q503" s="10">
        <f t="shared" si="736"/>
        <v>2580554.9601930003</v>
      </c>
      <c r="R503" s="10">
        <f t="shared" si="740"/>
        <v>2602059.5848612753</v>
      </c>
      <c r="S503" s="9"/>
      <c r="T503" s="37">
        <f>VLOOKUP(A503,[1]Sheet1!$A$6:$C$740,3,FALSE)</f>
        <v>4753237.9703980004</v>
      </c>
      <c r="U503" s="37"/>
      <c r="V503" s="9">
        <f>VLOOKUP(A503,[9]CTR1516_statsrel!$A$1:$D$387,4,FALSE)</f>
        <v>6533320</v>
      </c>
      <c r="W503" s="9">
        <f t="shared" si="737"/>
        <v>6533320</v>
      </c>
      <c r="X503" s="10">
        <f t="shared" si="737"/>
        <v>6533320</v>
      </c>
      <c r="Z503" s="9"/>
      <c r="AA503" s="9">
        <f t="shared" si="741"/>
        <v>2019706.5477730001</v>
      </c>
      <c r="AB503" s="9"/>
      <c r="AC503" s="9"/>
      <c r="AD503" s="9"/>
      <c r="AE503" s="10">
        <f t="shared" si="734"/>
        <v>2019706.5477730001</v>
      </c>
      <c r="AF503" s="10">
        <f t="shared" si="735"/>
        <v>4600261.5079660006</v>
      </c>
      <c r="AG503" s="10">
        <f t="shared" si="742"/>
        <v>11133581.507966001</v>
      </c>
      <c r="AH503" s="10">
        <f t="shared" si="743"/>
        <v>10314445.171420686</v>
      </c>
      <c r="AI503" s="10">
        <f t="shared" si="744"/>
        <v>3781125.1714206859</v>
      </c>
      <c r="AJ503" s="10">
        <f t="shared" si="745"/>
        <v>1179065.5865594107</v>
      </c>
      <c r="AK503" s="9"/>
      <c r="AL503" s="9">
        <f t="shared" si="746"/>
        <v>1179065.5865594107</v>
      </c>
      <c r="AM503" s="9"/>
      <c r="AN503" s="9"/>
      <c r="AO503" s="9"/>
    </row>
    <row r="504" spans="1:41" s="11" customFormat="1" x14ac:dyDescent="0.25">
      <c r="A504" s="8" t="s">
        <v>1011</v>
      </c>
      <c r="B504" s="8" t="s">
        <v>1012</v>
      </c>
      <c r="C504" s="8" t="s">
        <v>862</v>
      </c>
      <c r="D504" s="8" t="s">
        <v>862</v>
      </c>
      <c r="E504" s="8" t="s">
        <v>1440</v>
      </c>
      <c r="G504" s="9"/>
      <c r="H504" s="9"/>
      <c r="I504" s="9">
        <f t="shared" si="738"/>
        <v>2136647.8097240003</v>
      </c>
      <c r="J504" s="9">
        <f t="shared" si="739"/>
        <v>2154453.2081383667</v>
      </c>
      <c r="K504" s="9"/>
      <c r="L504" s="9"/>
      <c r="M504" s="9"/>
      <c r="N504" s="9"/>
      <c r="O504" s="9"/>
      <c r="P504" s="9"/>
      <c r="Q504" s="10">
        <f t="shared" si="736"/>
        <v>2136647.8097240003</v>
      </c>
      <c r="R504" s="10">
        <f t="shared" si="740"/>
        <v>2154453.2081383667</v>
      </c>
      <c r="S504" s="9"/>
      <c r="T504" s="37">
        <f>VLOOKUP(A504,[1]Sheet1!$A$6:$C$740,3,FALSE)</f>
        <v>4392700.8986910004</v>
      </c>
      <c r="U504" s="37"/>
      <c r="V504" s="9">
        <f>VLOOKUP(A504,[9]CTR1516_statsrel!$A$1:$D$387,4,FALSE)</f>
        <v>3811018</v>
      </c>
      <c r="W504" s="9">
        <f t="shared" si="737"/>
        <v>3811018</v>
      </c>
      <c r="X504" s="10">
        <f t="shared" si="737"/>
        <v>3811018</v>
      </c>
      <c r="Z504" s="9"/>
      <c r="AA504" s="9">
        <f t="shared" si="741"/>
        <v>1725013.9270510001</v>
      </c>
      <c r="AB504" s="9"/>
      <c r="AC504" s="9"/>
      <c r="AD504" s="9"/>
      <c r="AE504" s="10">
        <f t="shared" si="734"/>
        <v>1725013.9270510001</v>
      </c>
      <c r="AF504" s="10">
        <f t="shared" si="735"/>
        <v>3861661.7367750006</v>
      </c>
      <c r="AG504" s="10">
        <f t="shared" si="742"/>
        <v>7672679.7367750006</v>
      </c>
      <c r="AH504" s="10">
        <f t="shared" si="743"/>
        <v>7108173.9875180796</v>
      </c>
      <c r="AI504" s="10">
        <f t="shared" si="744"/>
        <v>3297155.9875180796</v>
      </c>
      <c r="AJ504" s="10">
        <f t="shared" si="745"/>
        <v>1142702.7793797129</v>
      </c>
      <c r="AK504" s="9"/>
      <c r="AL504" s="9">
        <f t="shared" si="746"/>
        <v>1142702.7793797129</v>
      </c>
      <c r="AM504" s="9"/>
      <c r="AN504" s="9"/>
      <c r="AO504" s="9"/>
    </row>
    <row r="505" spans="1:41" s="11" customFormat="1" x14ac:dyDescent="0.25">
      <c r="A505" s="8" t="s">
        <v>1013</v>
      </c>
      <c r="B505" s="8" t="s">
        <v>1014</v>
      </c>
      <c r="C505" s="8" t="s">
        <v>862</v>
      </c>
      <c r="D505" s="8" t="s">
        <v>862</v>
      </c>
      <c r="E505" s="8" t="s">
        <v>1440</v>
      </c>
      <c r="G505" s="9"/>
      <c r="H505" s="9"/>
      <c r="I505" s="9">
        <f t="shared" si="738"/>
        <v>2738411.8879630002</v>
      </c>
      <c r="J505" s="9">
        <f t="shared" si="739"/>
        <v>2761231.9870293583</v>
      </c>
      <c r="K505" s="9"/>
      <c r="L505" s="9"/>
      <c r="M505" s="9"/>
      <c r="N505" s="9"/>
      <c r="O505" s="9"/>
      <c r="P505" s="9"/>
      <c r="Q505" s="10">
        <f t="shared" si="736"/>
        <v>2738411.8879630002</v>
      </c>
      <c r="R505" s="10">
        <f t="shared" si="740"/>
        <v>2761231.9870293583</v>
      </c>
      <c r="S505" s="9"/>
      <c r="T505" s="37">
        <f>VLOOKUP(A505,[1]Sheet1!$A$6:$C$740,3,FALSE)</f>
        <v>5473787.465849</v>
      </c>
      <c r="U505" s="37"/>
      <c r="V505" s="9">
        <f>VLOOKUP(A505,[9]CTR1516_statsrel!$A$1:$D$387,4,FALSE)</f>
        <v>9825498</v>
      </c>
      <c r="W505" s="9">
        <f t="shared" si="737"/>
        <v>9825498</v>
      </c>
      <c r="X505" s="10">
        <f t="shared" si="737"/>
        <v>9825498</v>
      </c>
      <c r="Z505" s="9"/>
      <c r="AA505" s="9">
        <f t="shared" si="741"/>
        <v>2070237.3344089999</v>
      </c>
      <c r="AB505" s="9"/>
      <c r="AC505" s="9"/>
      <c r="AD505" s="9"/>
      <c r="AE505" s="10">
        <f t="shared" si="734"/>
        <v>2070237.3344089999</v>
      </c>
      <c r="AF505" s="10">
        <f t="shared" si="735"/>
        <v>4808649.2223720001</v>
      </c>
      <c r="AG505" s="10">
        <f t="shared" si="742"/>
        <v>14634147.222371999</v>
      </c>
      <c r="AH505" s="10">
        <f t="shared" si="743"/>
        <v>13557462.08420494</v>
      </c>
      <c r="AI505" s="10">
        <f t="shared" si="744"/>
        <v>3731964.0842049401</v>
      </c>
      <c r="AJ505" s="10">
        <f t="shared" si="745"/>
        <v>970732.09717558185</v>
      </c>
      <c r="AK505" s="9"/>
      <c r="AL505" s="9">
        <f t="shared" si="746"/>
        <v>970732.09717558185</v>
      </c>
      <c r="AM505" s="9"/>
      <c r="AN505" s="9"/>
      <c r="AO505" s="9"/>
    </row>
    <row r="506" spans="1:41" s="11" customFormat="1" x14ac:dyDescent="0.25">
      <c r="A506" s="8" t="s">
        <v>1015</v>
      </c>
      <c r="B506" s="8" t="s">
        <v>1016</v>
      </c>
      <c r="C506" s="8" t="s">
        <v>862</v>
      </c>
      <c r="D506" s="8" t="s">
        <v>862</v>
      </c>
      <c r="E506" s="8" t="s">
        <v>1440</v>
      </c>
      <c r="G506" s="9"/>
      <c r="H506" s="9"/>
      <c r="I506" s="9">
        <f t="shared" si="738"/>
        <v>2469195.7923110002</v>
      </c>
      <c r="J506" s="9">
        <f t="shared" si="739"/>
        <v>2489772.4239135915</v>
      </c>
      <c r="K506" s="9"/>
      <c r="L506" s="9"/>
      <c r="M506" s="9"/>
      <c r="N506" s="9"/>
      <c r="O506" s="9"/>
      <c r="P506" s="9"/>
      <c r="Q506" s="10">
        <f t="shared" si="736"/>
        <v>2469195.7923110002</v>
      </c>
      <c r="R506" s="10">
        <f t="shared" si="740"/>
        <v>2489772.4239135915</v>
      </c>
      <c r="S506" s="9"/>
      <c r="T506" s="37">
        <f>VLOOKUP(A506,[1]Sheet1!$A$6:$C$740,3,FALSE)</f>
        <v>4869697.3702790001</v>
      </c>
      <c r="U506" s="37"/>
      <c r="V506" s="9">
        <f>VLOOKUP(A506,[9]CTR1516_statsrel!$A$1:$D$387,4,FALSE)</f>
        <v>8800671</v>
      </c>
      <c r="W506" s="9">
        <f t="shared" si="737"/>
        <v>8800671</v>
      </c>
      <c r="X506" s="10">
        <f t="shared" si="737"/>
        <v>8800671</v>
      </c>
      <c r="Z506" s="9"/>
      <c r="AA506" s="9">
        <f t="shared" si="741"/>
        <v>2152679.2733759996</v>
      </c>
      <c r="AB506" s="9"/>
      <c r="AC506" s="9"/>
      <c r="AD506" s="9"/>
      <c r="AE506" s="10">
        <f t="shared" si="734"/>
        <v>2152679.2733759996</v>
      </c>
      <c r="AF506" s="10">
        <f t="shared" si="735"/>
        <v>4621875.0656869998</v>
      </c>
      <c r="AG506" s="10">
        <f t="shared" si="742"/>
        <v>13422546.065687001</v>
      </c>
      <c r="AH506" s="10">
        <f t="shared" si="743"/>
        <v>12435002.641004583</v>
      </c>
      <c r="AI506" s="10">
        <f t="shared" si="744"/>
        <v>3634331.6410045829</v>
      </c>
      <c r="AJ506" s="10">
        <f t="shared" si="745"/>
        <v>1144559.2170909913</v>
      </c>
      <c r="AK506" s="9"/>
      <c r="AL506" s="9">
        <f t="shared" si="746"/>
        <v>1144559.2170909913</v>
      </c>
      <c r="AM506" s="9"/>
      <c r="AN506" s="9"/>
      <c r="AO506" s="9"/>
    </row>
    <row r="507" spans="1:41" s="11" customFormat="1" x14ac:dyDescent="0.25">
      <c r="A507" s="8" t="s">
        <v>1017</v>
      </c>
      <c r="B507" s="8" t="s">
        <v>1018</v>
      </c>
      <c r="C507" s="8" t="s">
        <v>862</v>
      </c>
      <c r="D507" s="8" t="s">
        <v>862</v>
      </c>
      <c r="E507" s="8" t="s">
        <v>1440</v>
      </c>
      <c r="G507" s="9"/>
      <c r="H507" s="9"/>
      <c r="I507" s="9">
        <f t="shared" si="738"/>
        <v>2471239.4319020002</v>
      </c>
      <c r="J507" s="9">
        <f t="shared" si="739"/>
        <v>2491833.0938345166</v>
      </c>
      <c r="K507" s="9"/>
      <c r="L507" s="9"/>
      <c r="M507" s="9"/>
      <c r="N507" s="9"/>
      <c r="O507" s="9"/>
      <c r="P507" s="9"/>
      <c r="Q507" s="10">
        <f t="shared" si="736"/>
        <v>2471239.4319020002</v>
      </c>
      <c r="R507" s="10">
        <f t="shared" si="740"/>
        <v>2491833.0938345166</v>
      </c>
      <c r="S507" s="9"/>
      <c r="T507" s="37">
        <f>VLOOKUP(A507,[1]Sheet1!$A$6:$C$740,3,FALSE)</f>
        <v>3667673.4350430002</v>
      </c>
      <c r="U507" s="37"/>
      <c r="V507" s="9">
        <f>VLOOKUP(A507,[9]CTR1516_statsrel!$A$1:$D$387,4,FALSE)</f>
        <v>6129603</v>
      </c>
      <c r="W507" s="9">
        <f t="shared" si="737"/>
        <v>6129603</v>
      </c>
      <c r="X507" s="10">
        <f t="shared" si="737"/>
        <v>6129603</v>
      </c>
      <c r="Z507" s="9"/>
      <c r="AA507" s="9">
        <f t="shared" si="741"/>
        <v>2058302.710398</v>
      </c>
      <c r="AB507" s="9"/>
      <c r="AC507" s="9"/>
      <c r="AD507" s="9"/>
      <c r="AE507" s="10">
        <f t="shared" si="734"/>
        <v>2058302.710398</v>
      </c>
      <c r="AF507" s="10">
        <f t="shared" si="735"/>
        <v>4529542.1423000004</v>
      </c>
      <c r="AG507" s="10">
        <f t="shared" si="742"/>
        <v>10659145.1423</v>
      </c>
      <c r="AH507" s="10">
        <f t="shared" si="743"/>
        <v>9874914.7402212769</v>
      </c>
      <c r="AI507" s="10">
        <f t="shared" si="744"/>
        <v>3745311.7402212769</v>
      </c>
      <c r="AJ507" s="10">
        <f t="shared" si="745"/>
        <v>1253478.6463867603</v>
      </c>
      <c r="AK507" s="9"/>
      <c r="AL507" s="9">
        <f t="shared" si="746"/>
        <v>1253478.6463867603</v>
      </c>
      <c r="AM507" s="9"/>
      <c r="AN507" s="9"/>
      <c r="AO507" s="9"/>
    </row>
    <row r="508" spans="1:41" s="11" customFormat="1" x14ac:dyDescent="0.25">
      <c r="A508" s="8" t="s">
        <v>1019</v>
      </c>
      <c r="B508" s="8" t="s">
        <v>1020</v>
      </c>
      <c r="C508" s="8" t="s">
        <v>862</v>
      </c>
      <c r="D508" s="8" t="s">
        <v>862</v>
      </c>
      <c r="E508" s="8" t="s">
        <v>1440</v>
      </c>
      <c r="G508" s="9"/>
      <c r="H508" s="9"/>
      <c r="I508" s="9">
        <f t="shared" si="738"/>
        <v>2474128.156275</v>
      </c>
      <c r="J508" s="9">
        <f t="shared" si="739"/>
        <v>2494745.890910625</v>
      </c>
      <c r="K508" s="9"/>
      <c r="L508" s="9"/>
      <c r="M508" s="9"/>
      <c r="N508" s="9"/>
      <c r="O508" s="9"/>
      <c r="P508" s="9"/>
      <c r="Q508" s="10">
        <f t="shared" si="736"/>
        <v>2474128.156275</v>
      </c>
      <c r="R508" s="10">
        <f t="shared" si="740"/>
        <v>2494745.890910625</v>
      </c>
      <c r="S508" s="9"/>
      <c r="T508" s="37">
        <f>VLOOKUP(A508,[1]Sheet1!$A$6:$C$740,3,FALSE)</f>
        <v>4657332.1332670003</v>
      </c>
      <c r="U508" s="37"/>
      <c r="V508" s="9">
        <f>VLOOKUP(A508,[9]CTR1516_statsrel!$A$1:$D$387,4,FALSE)</f>
        <v>9853746</v>
      </c>
      <c r="W508" s="9">
        <f t="shared" si="737"/>
        <v>9853746</v>
      </c>
      <c r="X508" s="10">
        <f t="shared" si="737"/>
        <v>9853746</v>
      </c>
      <c r="Z508" s="9"/>
      <c r="AA508" s="9">
        <f t="shared" si="741"/>
        <v>1887793.866931</v>
      </c>
      <c r="AB508" s="9"/>
      <c r="AC508" s="9"/>
      <c r="AD508" s="9"/>
      <c r="AE508" s="10">
        <f t="shared" si="734"/>
        <v>1887793.866931</v>
      </c>
      <c r="AF508" s="10">
        <f t="shared" si="735"/>
        <v>4361922.0232060002</v>
      </c>
      <c r="AG508" s="10">
        <f t="shared" si="742"/>
        <v>14215668.023205999</v>
      </c>
      <c r="AH508" s="10">
        <f t="shared" si="743"/>
        <v>13169771.85603448</v>
      </c>
      <c r="AI508" s="10">
        <f t="shared" si="744"/>
        <v>3316025.85603448</v>
      </c>
      <c r="AJ508" s="10">
        <f t="shared" si="745"/>
        <v>821279.96512385504</v>
      </c>
      <c r="AK508" s="9"/>
      <c r="AL508" s="9">
        <f t="shared" si="746"/>
        <v>821279.96512385504</v>
      </c>
      <c r="AM508" s="9"/>
      <c r="AN508" s="9"/>
      <c r="AO508" s="9"/>
    </row>
    <row r="509" spans="1:41" s="11" customFormat="1" x14ac:dyDescent="0.25">
      <c r="A509" s="8" t="s">
        <v>1021</v>
      </c>
      <c r="B509" s="8" t="s">
        <v>1022</v>
      </c>
      <c r="C509" s="8" t="s">
        <v>862</v>
      </c>
      <c r="D509" s="8" t="s">
        <v>862</v>
      </c>
      <c r="E509" s="8" t="s">
        <v>1440</v>
      </c>
      <c r="G509" s="9"/>
      <c r="H509" s="9"/>
      <c r="I509" s="9">
        <f t="shared" si="738"/>
        <v>2291792.186981</v>
      </c>
      <c r="J509" s="9">
        <f t="shared" si="739"/>
        <v>2310890.4552058415</v>
      </c>
      <c r="K509" s="9"/>
      <c r="L509" s="9"/>
      <c r="M509" s="9"/>
      <c r="N509" s="9"/>
      <c r="O509" s="9"/>
      <c r="P509" s="9"/>
      <c r="Q509" s="10">
        <f t="shared" si="736"/>
        <v>2291792.186981</v>
      </c>
      <c r="R509" s="10">
        <f t="shared" si="740"/>
        <v>2310890.4552058415</v>
      </c>
      <c r="S509" s="9"/>
      <c r="T509" s="37">
        <f>VLOOKUP(A509,[1]Sheet1!$A$6:$C$740,3,FALSE)</f>
        <v>3711184.841701</v>
      </c>
      <c r="U509" s="37"/>
      <c r="V509" s="9">
        <f>VLOOKUP(A509,[9]CTR1516_statsrel!$A$1:$D$387,4,FALSE)</f>
        <v>10012500</v>
      </c>
      <c r="W509" s="9">
        <f t="shared" si="737"/>
        <v>10012500</v>
      </c>
      <c r="X509" s="10">
        <f t="shared" si="737"/>
        <v>10012500</v>
      </c>
      <c r="Z509" s="9"/>
      <c r="AA509" s="9">
        <f t="shared" si="741"/>
        <v>2075434.5613800001</v>
      </c>
      <c r="AB509" s="9"/>
      <c r="AC509" s="9"/>
      <c r="AD509" s="9"/>
      <c r="AE509" s="10">
        <f t="shared" si="734"/>
        <v>2075434.5613800001</v>
      </c>
      <c r="AF509" s="10">
        <f t="shared" si="735"/>
        <v>4367226.7483609999</v>
      </c>
      <c r="AG509" s="10">
        <f t="shared" si="742"/>
        <v>14379726.748360999</v>
      </c>
      <c r="AH509" s="10">
        <f t="shared" si="743"/>
        <v>13321760.209853392</v>
      </c>
      <c r="AI509" s="10">
        <f t="shared" si="744"/>
        <v>3309260.2098533921</v>
      </c>
      <c r="AJ509" s="10">
        <f t="shared" si="745"/>
        <v>998369.75464755064</v>
      </c>
      <c r="AK509" s="9"/>
      <c r="AL509" s="9">
        <f t="shared" si="746"/>
        <v>998369.75464755064</v>
      </c>
      <c r="AM509" s="9"/>
      <c r="AN509" s="9"/>
      <c r="AO509" s="9"/>
    </row>
    <row r="510" spans="1:41" s="11" customFormat="1" x14ac:dyDescent="0.25">
      <c r="A510" s="8" t="s">
        <v>1023</v>
      </c>
      <c r="B510" s="8" t="s">
        <v>1024</v>
      </c>
      <c r="C510" s="8" t="s">
        <v>862</v>
      </c>
      <c r="D510" s="8" t="s">
        <v>862</v>
      </c>
      <c r="E510" s="8" t="s">
        <v>1440</v>
      </c>
      <c r="G510" s="9"/>
      <c r="H510" s="9"/>
      <c r="I510" s="9">
        <f t="shared" si="738"/>
        <v>2334796.4354189998</v>
      </c>
      <c r="J510" s="9">
        <f t="shared" si="739"/>
        <v>2354253.0723808245</v>
      </c>
      <c r="K510" s="9"/>
      <c r="L510" s="9"/>
      <c r="M510" s="9"/>
      <c r="N510" s="9"/>
      <c r="O510" s="9"/>
      <c r="P510" s="9"/>
      <c r="Q510" s="10">
        <f t="shared" si="736"/>
        <v>2334796.4354189998</v>
      </c>
      <c r="R510" s="10">
        <f t="shared" si="740"/>
        <v>2354253.0723808245</v>
      </c>
      <c r="S510" s="9"/>
      <c r="T510" s="37">
        <f>VLOOKUP(A510,[1]Sheet1!$A$6:$C$740,3,FALSE)</f>
        <v>4950562.497823</v>
      </c>
      <c r="U510" s="37"/>
      <c r="V510" s="9">
        <f>VLOOKUP(A510,[9]CTR1516_statsrel!$A$1:$D$387,4,FALSE)</f>
        <v>4752099</v>
      </c>
      <c r="W510" s="9">
        <f t="shared" si="737"/>
        <v>4752099</v>
      </c>
      <c r="X510" s="10">
        <f t="shared" si="737"/>
        <v>4752099</v>
      </c>
      <c r="Z510" s="9"/>
      <c r="AA510" s="9">
        <f t="shared" si="741"/>
        <v>1917799.352654</v>
      </c>
      <c r="AB510" s="9"/>
      <c r="AC510" s="9"/>
      <c r="AD510" s="9"/>
      <c r="AE510" s="10">
        <f t="shared" si="734"/>
        <v>1917799.352654</v>
      </c>
      <c r="AF510" s="10">
        <f t="shared" si="735"/>
        <v>4252595.7880729996</v>
      </c>
      <c r="AG510" s="10">
        <f t="shared" si="742"/>
        <v>9004694.7880729996</v>
      </c>
      <c r="AH510" s="10">
        <f t="shared" si="743"/>
        <v>8342188.0560628846</v>
      </c>
      <c r="AI510" s="10">
        <f t="shared" si="744"/>
        <v>3590089.0560628846</v>
      </c>
      <c r="AJ510" s="10">
        <f t="shared" si="745"/>
        <v>1235835.9836820601</v>
      </c>
      <c r="AK510" s="9"/>
      <c r="AL510" s="9">
        <f t="shared" si="746"/>
        <v>1235835.9836820601</v>
      </c>
      <c r="AM510" s="9"/>
      <c r="AN510" s="9"/>
      <c r="AO510" s="9"/>
    </row>
    <row r="511" spans="1:41" s="11" customFormat="1" x14ac:dyDescent="0.25">
      <c r="A511" s="8" t="s">
        <v>1025</v>
      </c>
      <c r="B511" s="8" t="s">
        <v>1026</v>
      </c>
      <c r="C511" s="8" t="s">
        <v>862</v>
      </c>
      <c r="D511" s="8" t="s">
        <v>862</v>
      </c>
      <c r="E511" s="8" t="s">
        <v>1440</v>
      </c>
      <c r="G511" s="9"/>
      <c r="H511" s="9"/>
      <c r="I511" s="9">
        <f t="shared" si="738"/>
        <v>1810519.461376</v>
      </c>
      <c r="J511" s="9">
        <f t="shared" si="739"/>
        <v>1825607.1235541333</v>
      </c>
      <c r="K511" s="9"/>
      <c r="L511" s="9"/>
      <c r="M511" s="9"/>
      <c r="N511" s="9"/>
      <c r="O511" s="9"/>
      <c r="P511" s="9"/>
      <c r="Q511" s="10">
        <f t="shared" si="736"/>
        <v>1810519.461376</v>
      </c>
      <c r="R511" s="10">
        <f t="shared" si="740"/>
        <v>1825607.1235541333</v>
      </c>
      <c r="S511" s="9"/>
      <c r="T511" s="37">
        <f>VLOOKUP(A511,[1]Sheet1!$A$6:$C$740,3,FALSE)</f>
        <v>2356309.2492590002</v>
      </c>
      <c r="U511" s="37"/>
      <c r="V511" s="9">
        <f>VLOOKUP(A511,[9]CTR1516_statsrel!$A$1:$D$387,4,FALSE)</f>
        <v>5686919</v>
      </c>
      <c r="W511" s="9">
        <f t="shared" si="737"/>
        <v>5686919</v>
      </c>
      <c r="X511" s="10">
        <f t="shared" si="737"/>
        <v>5686919</v>
      </c>
      <c r="Z511" s="9"/>
      <c r="AA511" s="9">
        <f t="shared" si="741"/>
        <v>1555325.958597</v>
      </c>
      <c r="AB511" s="9"/>
      <c r="AC511" s="9"/>
      <c r="AD511" s="9"/>
      <c r="AE511" s="10">
        <f t="shared" si="734"/>
        <v>1555325.958597</v>
      </c>
      <c r="AF511" s="10">
        <f t="shared" si="735"/>
        <v>3365845.419973</v>
      </c>
      <c r="AG511" s="10">
        <f t="shared" si="742"/>
        <v>9052764.4199730009</v>
      </c>
      <c r="AH511" s="10">
        <f t="shared" si="743"/>
        <v>8386721.0378610762</v>
      </c>
      <c r="AI511" s="10">
        <f t="shared" si="744"/>
        <v>2699802.0378610762</v>
      </c>
      <c r="AJ511" s="10">
        <f t="shared" si="745"/>
        <v>874194.91430694284</v>
      </c>
      <c r="AK511" s="9"/>
      <c r="AL511" s="9">
        <f t="shared" si="746"/>
        <v>874194.91430694284</v>
      </c>
      <c r="AM511" s="9"/>
      <c r="AN511" s="9"/>
      <c r="AO511" s="9"/>
    </row>
    <row r="512" spans="1:41" s="11" customFormat="1" x14ac:dyDescent="0.25">
      <c r="A512" s="8" t="s">
        <v>1027</v>
      </c>
      <c r="B512" s="8" t="s">
        <v>1028</v>
      </c>
      <c r="C512" s="8" t="s">
        <v>862</v>
      </c>
      <c r="D512" s="8" t="s">
        <v>862</v>
      </c>
      <c r="E512" s="8" t="s">
        <v>1440</v>
      </c>
      <c r="G512" s="9"/>
      <c r="H512" s="9"/>
      <c r="I512" s="9">
        <f t="shared" si="738"/>
        <v>2576845.5149539998</v>
      </c>
      <c r="J512" s="9">
        <f t="shared" si="739"/>
        <v>2598319.2275786162</v>
      </c>
      <c r="K512" s="9"/>
      <c r="L512" s="9"/>
      <c r="M512" s="9"/>
      <c r="N512" s="9"/>
      <c r="O512" s="9"/>
      <c r="P512" s="9"/>
      <c r="Q512" s="10">
        <f t="shared" si="736"/>
        <v>2576845.5149539998</v>
      </c>
      <c r="R512" s="10">
        <f t="shared" si="740"/>
        <v>2598319.2275786162</v>
      </c>
      <c r="S512" s="9"/>
      <c r="T512" s="37">
        <f>VLOOKUP(A512,[1]Sheet1!$A$6:$C$740,3,FALSE)</f>
        <v>5219935.5154010002</v>
      </c>
      <c r="U512" s="37"/>
      <c r="V512" s="9">
        <f>VLOOKUP(A512,[9]CTR1516_statsrel!$A$1:$D$387,4,FALSE)</f>
        <v>7696220</v>
      </c>
      <c r="W512" s="9">
        <f t="shared" si="737"/>
        <v>7696220</v>
      </c>
      <c r="X512" s="10">
        <f t="shared" si="737"/>
        <v>7696220</v>
      </c>
      <c r="Z512" s="9"/>
      <c r="AA512" s="9">
        <f t="shared" si="741"/>
        <v>2254472.5352070001</v>
      </c>
      <c r="AB512" s="9"/>
      <c r="AC512" s="9"/>
      <c r="AD512" s="9"/>
      <c r="AE512" s="10">
        <f t="shared" si="734"/>
        <v>2254472.5352070001</v>
      </c>
      <c r="AF512" s="10">
        <f t="shared" si="735"/>
        <v>4831318.0501610003</v>
      </c>
      <c r="AG512" s="10">
        <f t="shared" si="742"/>
        <v>12527538.050161</v>
      </c>
      <c r="AH512" s="10">
        <f t="shared" si="743"/>
        <v>11605843.479820028</v>
      </c>
      <c r="AI512" s="10">
        <f t="shared" si="744"/>
        <v>3909623.4798200279</v>
      </c>
      <c r="AJ512" s="10">
        <f t="shared" si="745"/>
        <v>1311304.2522414117</v>
      </c>
      <c r="AK512" s="9"/>
      <c r="AL512" s="9">
        <f t="shared" si="746"/>
        <v>1311304.2522414117</v>
      </c>
      <c r="AM512" s="9"/>
      <c r="AN512" s="9"/>
      <c r="AO512" s="9"/>
    </row>
    <row r="513" spans="1:41" s="11" customFormat="1" x14ac:dyDescent="0.25">
      <c r="A513" s="8" t="s">
        <v>1029</v>
      </c>
      <c r="B513" s="8" t="s">
        <v>1030</v>
      </c>
      <c r="C513" s="8" t="s">
        <v>862</v>
      </c>
      <c r="D513" s="8" t="s">
        <v>862</v>
      </c>
      <c r="E513" s="8" t="s">
        <v>1440</v>
      </c>
      <c r="G513" s="9"/>
      <c r="H513" s="9"/>
      <c r="I513" s="9">
        <f t="shared" si="738"/>
        <v>2642005.2145479997</v>
      </c>
      <c r="J513" s="9">
        <f t="shared" si="739"/>
        <v>2664021.9246692332</v>
      </c>
      <c r="K513" s="9"/>
      <c r="L513" s="9"/>
      <c r="M513" s="9"/>
      <c r="N513" s="9"/>
      <c r="O513" s="9"/>
      <c r="P513" s="9"/>
      <c r="Q513" s="10">
        <f t="shared" si="736"/>
        <v>2642005.2145479997</v>
      </c>
      <c r="R513" s="10">
        <f t="shared" si="740"/>
        <v>2664021.9246692332</v>
      </c>
      <c r="S513" s="9"/>
      <c r="T513" s="37">
        <f>VLOOKUP(A513,[1]Sheet1!$A$6:$C$740,3,FALSE)</f>
        <v>5634953.8406159999</v>
      </c>
      <c r="U513" s="37"/>
      <c r="V513" s="9">
        <f>VLOOKUP(A513,[9]CTR1516_statsrel!$A$1:$D$387,4,FALSE)</f>
        <v>7662344</v>
      </c>
      <c r="W513" s="9">
        <f t="shared" si="737"/>
        <v>7662344</v>
      </c>
      <c r="X513" s="10">
        <f t="shared" si="737"/>
        <v>7662344</v>
      </c>
      <c r="Z513" s="9"/>
      <c r="AA513" s="9">
        <f t="shared" si="741"/>
        <v>2252885.6890610005</v>
      </c>
      <c r="AB513" s="9"/>
      <c r="AC513" s="9"/>
      <c r="AD513" s="9"/>
      <c r="AE513" s="10">
        <f t="shared" si="734"/>
        <v>2252885.6890610005</v>
      </c>
      <c r="AF513" s="10">
        <f t="shared" si="735"/>
        <v>4894890.9036090001</v>
      </c>
      <c r="AG513" s="10">
        <f t="shared" si="742"/>
        <v>12557234.903609</v>
      </c>
      <c r="AH513" s="10">
        <f t="shared" si="743"/>
        <v>11633355.432414433</v>
      </c>
      <c r="AI513" s="10">
        <f t="shared" si="744"/>
        <v>3971011.432414433</v>
      </c>
      <c r="AJ513" s="10">
        <f t="shared" si="745"/>
        <v>1306989.5077451998</v>
      </c>
      <c r="AK513" s="9"/>
      <c r="AL513" s="9">
        <f t="shared" si="746"/>
        <v>1306989.5077451998</v>
      </c>
      <c r="AM513" s="9"/>
      <c r="AN513" s="9"/>
      <c r="AO513" s="9"/>
    </row>
    <row r="514" spans="1:41" s="11" customFormat="1" x14ac:dyDescent="0.25">
      <c r="A514" s="8" t="s">
        <v>1031</v>
      </c>
      <c r="B514" s="8" t="s">
        <v>1032</v>
      </c>
      <c r="C514" s="8" t="s">
        <v>862</v>
      </c>
      <c r="D514" s="8" t="s">
        <v>862</v>
      </c>
      <c r="E514" s="8" t="s">
        <v>1440</v>
      </c>
      <c r="G514" s="9"/>
      <c r="H514" s="9"/>
      <c r="I514" s="9">
        <f t="shared" si="738"/>
        <v>2611792.6970529999</v>
      </c>
      <c r="J514" s="9">
        <f t="shared" si="739"/>
        <v>2633557.6361951083</v>
      </c>
      <c r="K514" s="9"/>
      <c r="L514" s="9"/>
      <c r="M514" s="9"/>
      <c r="N514" s="9"/>
      <c r="O514" s="9"/>
      <c r="P514" s="9"/>
      <c r="Q514" s="10">
        <f t="shared" si="736"/>
        <v>2611792.6970529999</v>
      </c>
      <c r="R514" s="10">
        <f t="shared" si="740"/>
        <v>2633557.6361951083</v>
      </c>
      <c r="S514" s="9"/>
      <c r="T514" s="37">
        <f>VLOOKUP(A514,[1]Sheet1!$A$6:$C$740,3,FALSE)</f>
        <v>5612114.1253150003</v>
      </c>
      <c r="U514" s="37"/>
      <c r="V514" s="9">
        <f>VLOOKUP(A514,[9]CTR1516_statsrel!$A$1:$D$387,4,FALSE)</f>
        <v>6161990</v>
      </c>
      <c r="W514" s="9">
        <f t="shared" si="737"/>
        <v>6161990</v>
      </c>
      <c r="X514" s="10">
        <f t="shared" si="737"/>
        <v>6161990</v>
      </c>
      <c r="Z514" s="9"/>
      <c r="AA514" s="9">
        <f t="shared" si="741"/>
        <v>2091042.605893</v>
      </c>
      <c r="AB514" s="9"/>
      <c r="AC514" s="9"/>
      <c r="AD514" s="9"/>
      <c r="AE514" s="10">
        <f t="shared" si="734"/>
        <v>2091042.605893</v>
      </c>
      <c r="AF514" s="10">
        <f t="shared" si="735"/>
        <v>4702835.3029459994</v>
      </c>
      <c r="AG514" s="10">
        <f t="shared" si="742"/>
        <v>10864825.302945999</v>
      </c>
      <c r="AH514" s="10">
        <f t="shared" si="743"/>
        <v>10065462.295678994</v>
      </c>
      <c r="AI514" s="10">
        <f t="shared" si="744"/>
        <v>3903472.2956789937</v>
      </c>
      <c r="AJ514" s="10">
        <f t="shared" si="745"/>
        <v>1269914.6594838854</v>
      </c>
      <c r="AK514" s="9"/>
      <c r="AL514" s="9">
        <f t="shared" si="746"/>
        <v>1269914.6594838854</v>
      </c>
      <c r="AM514" s="9"/>
      <c r="AN514" s="9"/>
      <c r="AO514" s="9"/>
    </row>
    <row r="515" spans="1:41" s="11" customFormat="1" x14ac:dyDescent="0.25">
      <c r="A515" s="8" t="s">
        <v>1033</v>
      </c>
      <c r="B515" s="8" t="s">
        <v>1034</v>
      </c>
      <c r="C515" s="8" t="s">
        <v>862</v>
      </c>
      <c r="D515" s="8" t="s">
        <v>862</v>
      </c>
      <c r="E515" s="8" t="s">
        <v>1440</v>
      </c>
      <c r="G515" s="9"/>
      <c r="H515" s="9"/>
      <c r="I515" s="9">
        <f t="shared" si="738"/>
        <v>4254330.8374920003</v>
      </c>
      <c r="J515" s="9">
        <f t="shared" si="739"/>
        <v>4289783.5944710998</v>
      </c>
      <c r="K515" s="9"/>
      <c r="L515" s="9"/>
      <c r="M515" s="9"/>
      <c r="N515" s="9"/>
      <c r="O515" s="9"/>
      <c r="P515" s="9"/>
      <c r="Q515" s="10">
        <f t="shared" si="736"/>
        <v>4254330.8374920003</v>
      </c>
      <c r="R515" s="10">
        <f t="shared" si="740"/>
        <v>4289783.5944710998</v>
      </c>
      <c r="S515" s="9"/>
      <c r="T515" s="37">
        <f>VLOOKUP(A515,[1]Sheet1!$A$6:$C$740,3,FALSE)</f>
        <v>8112655.2400390003</v>
      </c>
      <c r="U515" s="37"/>
      <c r="V515" s="9">
        <f>VLOOKUP(A515,[9]CTR1516_statsrel!$A$1:$D$387,4,FALSE)</f>
        <v>8939750</v>
      </c>
      <c r="W515" s="9">
        <f t="shared" si="737"/>
        <v>8939750</v>
      </c>
      <c r="X515" s="10">
        <f t="shared" si="737"/>
        <v>8939750</v>
      </c>
      <c r="Z515" s="9"/>
      <c r="AA515" s="9">
        <f t="shared" si="741"/>
        <v>3238646.927997</v>
      </c>
      <c r="AB515" s="9"/>
      <c r="AC515" s="9"/>
      <c r="AD515" s="9"/>
      <c r="AE515" s="10">
        <f t="shared" ref="AE515:AE578" si="747">ADJ1516RSG</f>
        <v>3238646.927997</v>
      </c>
      <c r="AF515" s="10">
        <f t="shared" ref="AF515:AF578" si="748">ADJSFAPY</f>
        <v>7492977.7654890008</v>
      </c>
      <c r="AG515" s="10">
        <f t="shared" si="742"/>
        <v>16432727.765489001</v>
      </c>
      <c r="AH515" s="10">
        <f t="shared" si="743"/>
        <v>15223714.79768182</v>
      </c>
      <c r="AI515" s="10">
        <f t="shared" si="744"/>
        <v>6283964.7976818196</v>
      </c>
      <c r="AJ515" s="10">
        <f t="shared" si="745"/>
        <v>1994181.2032107199</v>
      </c>
      <c r="AK515" s="9"/>
      <c r="AL515" s="9">
        <f t="shared" si="746"/>
        <v>1994181.2032107199</v>
      </c>
      <c r="AM515" s="9"/>
      <c r="AN515" s="9"/>
      <c r="AO515" s="9"/>
    </row>
    <row r="516" spans="1:41" s="11" customFormat="1" x14ac:dyDescent="0.25">
      <c r="A516" s="8" t="s">
        <v>1035</v>
      </c>
      <c r="B516" s="8" t="s">
        <v>1036</v>
      </c>
      <c r="C516" s="8" t="s">
        <v>862</v>
      </c>
      <c r="D516" s="8" t="s">
        <v>862</v>
      </c>
      <c r="E516" s="8" t="s">
        <v>1440</v>
      </c>
      <c r="G516" s="9"/>
      <c r="H516" s="9"/>
      <c r="I516" s="9">
        <f t="shared" si="738"/>
        <v>2465011.4499490005</v>
      </c>
      <c r="J516" s="9">
        <f t="shared" si="739"/>
        <v>2485553.2120319088</v>
      </c>
      <c r="K516" s="9"/>
      <c r="L516" s="9"/>
      <c r="M516" s="9"/>
      <c r="N516" s="9"/>
      <c r="O516" s="9"/>
      <c r="P516" s="9"/>
      <c r="Q516" s="10">
        <f t="shared" ref="Q516:Q579" si="749">G516+I516+K516+M516+O516</f>
        <v>2465011.4499490005</v>
      </c>
      <c r="R516" s="10">
        <f t="shared" si="740"/>
        <v>2485553.2120319088</v>
      </c>
      <c r="S516" s="9"/>
      <c r="T516" s="37">
        <f>VLOOKUP(A516,[1]Sheet1!$A$6:$C$740,3,FALSE)</f>
        <v>5084733.8130219998</v>
      </c>
      <c r="U516" s="37"/>
      <c r="V516" s="9">
        <f>VLOOKUP(A516,[9]CTR1516_statsrel!$A$1:$D$387,4,FALSE)</f>
        <v>5413001</v>
      </c>
      <c r="W516" s="9">
        <f t="shared" si="737"/>
        <v>5413001</v>
      </c>
      <c r="X516" s="10">
        <f t="shared" si="737"/>
        <v>5413001</v>
      </c>
      <c r="Z516" s="9"/>
      <c r="AA516" s="9">
        <f t="shared" si="741"/>
        <v>2032933.088191</v>
      </c>
      <c r="AB516" s="9"/>
      <c r="AC516" s="9"/>
      <c r="AD516" s="9"/>
      <c r="AE516" s="10">
        <f t="shared" si="747"/>
        <v>2032933.088191</v>
      </c>
      <c r="AF516" s="10">
        <f t="shared" si="748"/>
        <v>4497944.5381400008</v>
      </c>
      <c r="AG516" s="10">
        <f t="shared" si="742"/>
        <v>9910945.5381400008</v>
      </c>
      <c r="AH516" s="10">
        <f t="shared" si="743"/>
        <v>9181762.7846834008</v>
      </c>
      <c r="AI516" s="10">
        <f t="shared" si="744"/>
        <v>3768761.7846834008</v>
      </c>
      <c r="AJ516" s="10">
        <f t="shared" si="745"/>
        <v>1283208.572651492</v>
      </c>
      <c r="AK516" s="9"/>
      <c r="AL516" s="9">
        <f t="shared" si="746"/>
        <v>1283208.572651492</v>
      </c>
      <c r="AM516" s="9"/>
      <c r="AN516" s="9"/>
      <c r="AO516" s="9"/>
    </row>
    <row r="517" spans="1:41" s="11" customFormat="1" x14ac:dyDescent="0.25">
      <c r="A517" s="8" t="s">
        <v>1037</v>
      </c>
      <c r="B517" s="8" t="s">
        <v>1038</v>
      </c>
      <c r="C517" s="8" t="s">
        <v>862</v>
      </c>
      <c r="D517" s="8" t="s">
        <v>862</v>
      </c>
      <c r="E517" s="8" t="s">
        <v>1440</v>
      </c>
      <c r="G517" s="9"/>
      <c r="H517" s="9"/>
      <c r="I517" s="9">
        <f t="shared" si="738"/>
        <v>3362745.8388799997</v>
      </c>
      <c r="J517" s="9">
        <f t="shared" si="739"/>
        <v>3390768.7208706662</v>
      </c>
      <c r="K517" s="9"/>
      <c r="L517" s="9"/>
      <c r="M517" s="9"/>
      <c r="N517" s="9"/>
      <c r="O517" s="9"/>
      <c r="P517" s="9"/>
      <c r="Q517" s="10">
        <f t="shared" si="749"/>
        <v>3362745.8388799997</v>
      </c>
      <c r="R517" s="10">
        <f t="shared" si="740"/>
        <v>3390768.7208706662</v>
      </c>
      <c r="S517" s="9"/>
      <c r="T517" s="37">
        <f>VLOOKUP(A517,[1]Sheet1!$A$6:$C$740,3,FALSE)</f>
        <v>6057566.1491780002</v>
      </c>
      <c r="U517" s="37"/>
      <c r="V517" s="9">
        <f>VLOOKUP(A517,[9]CTR1516_statsrel!$A$1:$D$387,4,FALSE)</f>
        <v>5946520</v>
      </c>
      <c r="W517" s="9">
        <f t="shared" si="737"/>
        <v>5946520</v>
      </c>
      <c r="X517" s="10">
        <f t="shared" si="737"/>
        <v>5946520</v>
      </c>
      <c r="Z517" s="9"/>
      <c r="AA517" s="9">
        <f t="shared" si="741"/>
        <v>2667112.6028840002</v>
      </c>
      <c r="AB517" s="9"/>
      <c r="AC517" s="9"/>
      <c r="AD517" s="9"/>
      <c r="AE517" s="10">
        <f t="shared" si="747"/>
        <v>2667112.6028840002</v>
      </c>
      <c r="AF517" s="10">
        <f t="shared" si="748"/>
        <v>6029858.4417639999</v>
      </c>
      <c r="AG517" s="10">
        <f t="shared" si="742"/>
        <v>11976378.441764001</v>
      </c>
      <c r="AH517" s="10">
        <f t="shared" si="743"/>
        <v>11095234.601855194</v>
      </c>
      <c r="AI517" s="10">
        <f t="shared" si="744"/>
        <v>5148714.6018551942</v>
      </c>
      <c r="AJ517" s="10">
        <f t="shared" si="745"/>
        <v>1757945.880984528</v>
      </c>
      <c r="AK517" s="9"/>
      <c r="AL517" s="9">
        <f t="shared" si="746"/>
        <v>1757945.880984528</v>
      </c>
      <c r="AM517" s="9"/>
      <c r="AN517" s="9"/>
      <c r="AO517" s="9"/>
    </row>
    <row r="518" spans="1:41" s="11" customFormat="1" x14ac:dyDescent="0.25">
      <c r="A518" s="8" t="s">
        <v>1039</v>
      </c>
      <c r="B518" s="8" t="s">
        <v>1040</v>
      </c>
      <c r="C518" s="8" t="s">
        <v>862</v>
      </c>
      <c r="D518" s="8" t="s">
        <v>862</v>
      </c>
      <c r="E518" s="8" t="s">
        <v>1440</v>
      </c>
      <c r="G518" s="9"/>
      <c r="H518" s="9"/>
      <c r="I518" s="9">
        <f t="shared" si="738"/>
        <v>2690922.4797320003</v>
      </c>
      <c r="J518" s="9">
        <f t="shared" si="739"/>
        <v>2713346.8337297668</v>
      </c>
      <c r="K518" s="9"/>
      <c r="L518" s="9"/>
      <c r="M518" s="9"/>
      <c r="N518" s="9"/>
      <c r="O518" s="9"/>
      <c r="P518" s="9"/>
      <c r="Q518" s="10">
        <f t="shared" si="749"/>
        <v>2690922.4797320003</v>
      </c>
      <c r="R518" s="10">
        <f t="shared" si="740"/>
        <v>2713346.8337297668</v>
      </c>
      <c r="S518" s="9"/>
      <c r="T518" s="37">
        <f>VLOOKUP(A518,[1]Sheet1!$A$6:$C$740,3,FALSE)</f>
        <v>5408448.4912259998</v>
      </c>
      <c r="U518" s="37"/>
      <c r="V518" s="9">
        <f>VLOOKUP(A518,[9]CTR1516_statsrel!$A$1:$D$387,4,FALSE)</f>
        <v>5783890</v>
      </c>
      <c r="W518" s="9">
        <f t="shared" si="737"/>
        <v>5783890</v>
      </c>
      <c r="X518" s="10">
        <f t="shared" si="737"/>
        <v>5783890</v>
      </c>
      <c r="Z518" s="9"/>
      <c r="AA518" s="9">
        <f t="shared" si="741"/>
        <v>2020362.0792999999</v>
      </c>
      <c r="AB518" s="9"/>
      <c r="AC518" s="9"/>
      <c r="AD518" s="9"/>
      <c r="AE518" s="10">
        <f t="shared" si="747"/>
        <v>2020362.0792999999</v>
      </c>
      <c r="AF518" s="10">
        <f t="shared" si="748"/>
        <v>4711284.5590320006</v>
      </c>
      <c r="AG518" s="10">
        <f t="shared" si="742"/>
        <v>10495174.559032001</v>
      </c>
      <c r="AH518" s="10">
        <f t="shared" si="743"/>
        <v>9723008.0433840044</v>
      </c>
      <c r="AI518" s="10">
        <f t="shared" si="744"/>
        <v>3939118.0433840044</v>
      </c>
      <c r="AJ518" s="10">
        <f t="shared" si="745"/>
        <v>1225771.2096542376</v>
      </c>
      <c r="AK518" s="9"/>
      <c r="AL518" s="9">
        <f t="shared" si="746"/>
        <v>1225771.2096542376</v>
      </c>
      <c r="AM518" s="9"/>
      <c r="AN518" s="9"/>
      <c r="AO518" s="9"/>
    </row>
    <row r="519" spans="1:41" s="11" customFormat="1" x14ac:dyDescent="0.25">
      <c r="A519" s="8" t="s">
        <v>1041</v>
      </c>
      <c r="B519" s="8" t="s">
        <v>1042</v>
      </c>
      <c r="C519" s="8" t="s">
        <v>862</v>
      </c>
      <c r="D519" s="8" t="s">
        <v>862</v>
      </c>
      <c r="E519" s="8" t="s">
        <v>1440</v>
      </c>
      <c r="G519" s="9"/>
      <c r="H519" s="9"/>
      <c r="I519" s="9">
        <f t="shared" si="738"/>
        <v>2958685.222627</v>
      </c>
      <c r="J519" s="9">
        <f t="shared" si="739"/>
        <v>2983340.9328155583</v>
      </c>
      <c r="K519" s="9"/>
      <c r="L519" s="9"/>
      <c r="M519" s="9"/>
      <c r="N519" s="9"/>
      <c r="O519" s="9"/>
      <c r="P519" s="9"/>
      <c r="Q519" s="10">
        <f t="shared" si="749"/>
        <v>2958685.222627</v>
      </c>
      <c r="R519" s="10">
        <f t="shared" si="740"/>
        <v>2983340.9328155583</v>
      </c>
      <c r="S519" s="9"/>
      <c r="T519" s="37">
        <f>VLOOKUP(A519,[1]Sheet1!$A$6:$C$740,3,FALSE)</f>
        <v>5808129.8707910003</v>
      </c>
      <c r="U519" s="37"/>
      <c r="V519" s="9">
        <f>VLOOKUP(A519,[9]CTR1516_statsrel!$A$1:$D$387,4,FALSE)</f>
        <v>13429409</v>
      </c>
      <c r="W519" s="9">
        <f t="shared" si="737"/>
        <v>13429409</v>
      </c>
      <c r="X519" s="10">
        <f t="shared" si="737"/>
        <v>13429409</v>
      </c>
      <c r="Z519" s="9"/>
      <c r="AA519" s="9">
        <f t="shared" si="741"/>
        <v>2267383.547117</v>
      </c>
      <c r="AB519" s="9"/>
      <c r="AC519" s="9"/>
      <c r="AD519" s="9"/>
      <c r="AE519" s="10">
        <f t="shared" si="747"/>
        <v>2267383.547117</v>
      </c>
      <c r="AF519" s="10">
        <f t="shared" si="748"/>
        <v>5226068.7697439995</v>
      </c>
      <c r="AG519" s="10">
        <f t="shared" si="742"/>
        <v>18655477.769744001</v>
      </c>
      <c r="AH519" s="10">
        <f t="shared" si="743"/>
        <v>17282929.348925691</v>
      </c>
      <c r="AI519" s="10">
        <f t="shared" si="744"/>
        <v>3853520.3489256911</v>
      </c>
      <c r="AJ519" s="10">
        <f t="shared" si="745"/>
        <v>870179.41611013282</v>
      </c>
      <c r="AK519" s="9"/>
      <c r="AL519" s="9">
        <f t="shared" si="746"/>
        <v>870179.41611013282</v>
      </c>
      <c r="AM519" s="9"/>
      <c r="AN519" s="9"/>
      <c r="AO519" s="9"/>
    </row>
    <row r="520" spans="1:41" s="11" customFormat="1" x14ac:dyDescent="0.25">
      <c r="A520" s="8" t="s">
        <v>1043</v>
      </c>
      <c r="B520" s="8" t="s">
        <v>1044</v>
      </c>
      <c r="C520" s="8" t="s">
        <v>862</v>
      </c>
      <c r="D520" s="8" t="s">
        <v>862</v>
      </c>
      <c r="E520" s="8" t="s">
        <v>1440</v>
      </c>
      <c r="G520" s="9"/>
      <c r="H520" s="9"/>
      <c r="I520" s="9">
        <f t="shared" si="738"/>
        <v>2091378.672145</v>
      </c>
      <c r="J520" s="9">
        <f t="shared" si="739"/>
        <v>2108806.8277462083</v>
      </c>
      <c r="K520" s="9"/>
      <c r="L520" s="9"/>
      <c r="M520" s="9"/>
      <c r="N520" s="9"/>
      <c r="O520" s="9"/>
      <c r="P520" s="9"/>
      <c r="Q520" s="10">
        <f t="shared" si="749"/>
        <v>2091378.672145</v>
      </c>
      <c r="R520" s="10">
        <f t="shared" si="740"/>
        <v>2108806.8277462083</v>
      </c>
      <c r="S520" s="9"/>
      <c r="T520" s="37">
        <f>VLOOKUP(A520,[1]Sheet1!$A$6:$C$740,3,FALSE)</f>
        <v>3118174.7742420002</v>
      </c>
      <c r="U520" s="37"/>
      <c r="V520" s="9">
        <f>VLOOKUP(A520,[9]CTR1516_statsrel!$A$1:$D$387,4,FALSE)</f>
        <v>9298079</v>
      </c>
      <c r="W520" s="9">
        <f t="shared" si="737"/>
        <v>9298079</v>
      </c>
      <c r="X520" s="10">
        <f t="shared" si="737"/>
        <v>9298079</v>
      </c>
      <c r="Z520" s="9"/>
      <c r="AA520" s="9">
        <f t="shared" si="741"/>
        <v>1606367.5230479999</v>
      </c>
      <c r="AB520" s="9"/>
      <c r="AC520" s="9"/>
      <c r="AD520" s="9"/>
      <c r="AE520" s="10">
        <f t="shared" si="747"/>
        <v>1606367.5230479999</v>
      </c>
      <c r="AF520" s="10">
        <f t="shared" si="748"/>
        <v>3697746.1951930001</v>
      </c>
      <c r="AG520" s="10">
        <f t="shared" si="742"/>
        <v>12995825.195193</v>
      </c>
      <c r="AH520" s="10">
        <f t="shared" si="743"/>
        <v>12039677.109946845</v>
      </c>
      <c r="AI520" s="10">
        <f t="shared" si="744"/>
        <v>2741598.1099468451</v>
      </c>
      <c r="AJ520" s="10">
        <f t="shared" si="745"/>
        <v>632791.28220063681</v>
      </c>
      <c r="AK520" s="9"/>
      <c r="AL520" s="9">
        <f t="shared" si="746"/>
        <v>632791.28220063681</v>
      </c>
      <c r="AM520" s="9"/>
      <c r="AN520" s="9"/>
      <c r="AO520" s="9"/>
    </row>
    <row r="521" spans="1:41" s="11" customFormat="1" x14ac:dyDescent="0.25">
      <c r="A521" s="8" t="s">
        <v>1045</v>
      </c>
      <c r="B521" s="8" t="s">
        <v>1046</v>
      </c>
      <c r="C521" s="8" t="s">
        <v>862</v>
      </c>
      <c r="D521" s="8" t="s">
        <v>862</v>
      </c>
      <c r="E521" s="8" t="s">
        <v>1440</v>
      </c>
      <c r="G521" s="9"/>
      <c r="H521" s="9"/>
      <c r="I521" s="9">
        <f t="shared" si="738"/>
        <v>3387735.7423479999</v>
      </c>
      <c r="J521" s="9">
        <f t="shared" si="739"/>
        <v>3415966.8735342333</v>
      </c>
      <c r="K521" s="9"/>
      <c r="L521" s="9"/>
      <c r="M521" s="9"/>
      <c r="N521" s="9"/>
      <c r="O521" s="9"/>
      <c r="P521" s="9"/>
      <c r="Q521" s="10">
        <f t="shared" si="749"/>
        <v>3387735.7423479999</v>
      </c>
      <c r="R521" s="10">
        <f t="shared" si="740"/>
        <v>3415966.8735342333</v>
      </c>
      <c r="S521" s="9"/>
      <c r="T521" s="37">
        <f>VLOOKUP(A521,[1]Sheet1!$A$6:$C$740,3,FALSE)</f>
        <v>6785651.1574710002</v>
      </c>
      <c r="U521" s="37"/>
      <c r="V521" s="9">
        <f>VLOOKUP(A521,[9]CTR1516_statsrel!$A$1:$D$387,4,FALSE)</f>
        <v>8555860</v>
      </c>
      <c r="W521" s="9">
        <f t="shared" si="737"/>
        <v>8555860</v>
      </c>
      <c r="X521" s="10">
        <f t="shared" si="737"/>
        <v>8555860</v>
      </c>
      <c r="Z521" s="9"/>
      <c r="AA521" s="9">
        <f t="shared" si="741"/>
        <v>2853096.4611959998</v>
      </c>
      <c r="AB521" s="9"/>
      <c r="AC521" s="9"/>
      <c r="AD521" s="9"/>
      <c r="AE521" s="10">
        <f t="shared" si="747"/>
        <v>2853096.4611959998</v>
      </c>
      <c r="AF521" s="10">
        <f t="shared" si="748"/>
        <v>6240832.2035440002</v>
      </c>
      <c r="AG521" s="10">
        <f t="shared" si="742"/>
        <v>14796692.203544</v>
      </c>
      <c r="AH521" s="10">
        <f t="shared" si="743"/>
        <v>13708048.065453529</v>
      </c>
      <c r="AI521" s="10">
        <f t="shared" si="744"/>
        <v>5152188.0654535294</v>
      </c>
      <c r="AJ521" s="10">
        <f t="shared" si="745"/>
        <v>1736221.191919296</v>
      </c>
      <c r="AK521" s="9"/>
      <c r="AL521" s="9">
        <f t="shared" si="746"/>
        <v>1736221.191919296</v>
      </c>
      <c r="AM521" s="9"/>
      <c r="AN521" s="9"/>
      <c r="AO521" s="9"/>
    </row>
    <row r="522" spans="1:41" s="11" customFormat="1" x14ac:dyDescent="0.25">
      <c r="A522" s="8" t="s">
        <v>1047</v>
      </c>
      <c r="B522" s="8" t="s">
        <v>1048</v>
      </c>
      <c r="C522" s="8" t="s">
        <v>862</v>
      </c>
      <c r="D522" s="8" t="s">
        <v>862</v>
      </c>
      <c r="E522" s="8" t="s">
        <v>1440</v>
      </c>
      <c r="G522" s="9"/>
      <c r="H522" s="9"/>
      <c r="I522" s="9">
        <f t="shared" si="738"/>
        <v>3893970.5330500002</v>
      </c>
      <c r="J522" s="9">
        <f t="shared" si="739"/>
        <v>3926420.2874920834</v>
      </c>
      <c r="K522" s="9"/>
      <c r="L522" s="9"/>
      <c r="M522" s="9"/>
      <c r="N522" s="9"/>
      <c r="O522" s="9"/>
      <c r="P522" s="9"/>
      <c r="Q522" s="10">
        <f t="shared" si="749"/>
        <v>3893970.5330500002</v>
      </c>
      <c r="R522" s="10">
        <f t="shared" si="740"/>
        <v>3926420.2874920834</v>
      </c>
      <c r="S522" s="9"/>
      <c r="T522" s="37">
        <f>VLOOKUP(A522,[1]Sheet1!$A$6:$C$740,3,FALSE)</f>
        <v>7989950.3421879997</v>
      </c>
      <c r="U522" s="37"/>
      <c r="V522" s="9">
        <f>VLOOKUP(A522,[9]CTR1516_statsrel!$A$1:$D$387,4,FALSE)</f>
        <v>6856118</v>
      </c>
      <c r="W522" s="9">
        <f t="shared" si="737"/>
        <v>6856118</v>
      </c>
      <c r="X522" s="10">
        <f t="shared" si="737"/>
        <v>6856118</v>
      </c>
      <c r="Z522" s="9"/>
      <c r="AA522" s="9">
        <f t="shared" si="741"/>
        <v>3140369.7515469999</v>
      </c>
      <c r="AB522" s="9"/>
      <c r="AC522" s="9"/>
      <c r="AD522" s="9"/>
      <c r="AE522" s="10">
        <f t="shared" si="747"/>
        <v>3140369.7515469999</v>
      </c>
      <c r="AF522" s="10">
        <f t="shared" si="748"/>
        <v>7034340.2845970001</v>
      </c>
      <c r="AG522" s="10">
        <f t="shared" si="742"/>
        <v>13890458.284597</v>
      </c>
      <c r="AH522" s="10">
        <f t="shared" si="743"/>
        <v>12868488.929628942</v>
      </c>
      <c r="AI522" s="10">
        <f t="shared" si="744"/>
        <v>6012370.9296289422</v>
      </c>
      <c r="AJ522" s="10">
        <f t="shared" si="745"/>
        <v>2085950.6421368588</v>
      </c>
      <c r="AK522" s="9"/>
      <c r="AL522" s="9">
        <f t="shared" si="746"/>
        <v>2085950.6421368588</v>
      </c>
      <c r="AM522" s="9"/>
      <c r="AN522" s="9"/>
      <c r="AO522" s="9"/>
    </row>
    <row r="523" spans="1:41" s="11" customFormat="1" x14ac:dyDescent="0.25">
      <c r="A523" s="8" t="s">
        <v>1049</v>
      </c>
      <c r="B523" s="8" t="s">
        <v>1050</v>
      </c>
      <c r="C523" s="8" t="s">
        <v>862</v>
      </c>
      <c r="D523" s="8" t="s">
        <v>862</v>
      </c>
      <c r="E523" s="8" t="s">
        <v>1440</v>
      </c>
      <c r="G523" s="9"/>
      <c r="H523" s="9"/>
      <c r="I523" s="9">
        <f t="shared" si="738"/>
        <v>4586979.3978350004</v>
      </c>
      <c r="J523" s="9">
        <f t="shared" si="739"/>
        <v>4625204.226150292</v>
      </c>
      <c r="K523" s="9"/>
      <c r="L523" s="9"/>
      <c r="M523" s="9"/>
      <c r="N523" s="9"/>
      <c r="O523" s="9"/>
      <c r="P523" s="9"/>
      <c r="Q523" s="10">
        <f t="shared" si="749"/>
        <v>4586979.3978350004</v>
      </c>
      <c r="R523" s="10">
        <f t="shared" si="740"/>
        <v>4625204.226150292</v>
      </c>
      <c r="S523" s="9"/>
      <c r="T523" s="37">
        <f>VLOOKUP(A523,[1]Sheet1!$A$6:$C$740,3,FALSE)</f>
        <v>8451886.0391300004</v>
      </c>
      <c r="U523" s="37"/>
      <c r="V523" s="9">
        <f>VLOOKUP(A523,[9]CTR1516_statsrel!$A$1:$D$387,4,FALSE)</f>
        <v>8408980</v>
      </c>
      <c r="W523" s="9">
        <f t="shared" si="737"/>
        <v>8408980</v>
      </c>
      <c r="X523" s="10">
        <f t="shared" si="737"/>
        <v>8408980</v>
      </c>
      <c r="Z523" s="9"/>
      <c r="AA523" s="9">
        <f t="shared" si="741"/>
        <v>3733997.4986390001</v>
      </c>
      <c r="AB523" s="9"/>
      <c r="AC523" s="9"/>
      <c r="AD523" s="9"/>
      <c r="AE523" s="10">
        <f t="shared" si="747"/>
        <v>3733997.4986390001</v>
      </c>
      <c r="AF523" s="10">
        <f t="shared" si="748"/>
        <v>8320976.8964740001</v>
      </c>
      <c r="AG523" s="10">
        <f t="shared" si="742"/>
        <v>16729956.896474</v>
      </c>
      <c r="AH523" s="10">
        <f t="shared" si="743"/>
        <v>15499075.747139122</v>
      </c>
      <c r="AI523" s="10">
        <f t="shared" si="744"/>
        <v>7090095.7471391223</v>
      </c>
      <c r="AJ523" s="10">
        <f t="shared" si="745"/>
        <v>2464891.5209888304</v>
      </c>
      <c r="AK523" s="9"/>
      <c r="AL523" s="9">
        <f t="shared" si="746"/>
        <v>2464891.5209888304</v>
      </c>
      <c r="AM523" s="9"/>
      <c r="AN523" s="9"/>
      <c r="AO523" s="9"/>
    </row>
    <row r="524" spans="1:41" s="11" customFormat="1" x14ac:dyDescent="0.25">
      <c r="A524" s="8" t="s">
        <v>1051</v>
      </c>
      <c r="B524" s="8" t="s">
        <v>1052</v>
      </c>
      <c r="C524" s="8" t="s">
        <v>862</v>
      </c>
      <c r="D524" s="8" t="s">
        <v>862</v>
      </c>
      <c r="E524" s="8" t="s">
        <v>1440</v>
      </c>
      <c r="G524" s="9"/>
      <c r="H524" s="9"/>
      <c r="I524" s="9">
        <f t="shared" si="738"/>
        <v>2089115.4330569999</v>
      </c>
      <c r="J524" s="9">
        <f t="shared" si="739"/>
        <v>2106524.7283324748</v>
      </c>
      <c r="K524" s="9"/>
      <c r="L524" s="9"/>
      <c r="M524" s="9"/>
      <c r="N524" s="9"/>
      <c r="O524" s="9"/>
      <c r="P524" s="9"/>
      <c r="Q524" s="10">
        <f t="shared" si="749"/>
        <v>2089115.4330569999</v>
      </c>
      <c r="R524" s="10">
        <f t="shared" si="740"/>
        <v>2106524.7283324748</v>
      </c>
      <c r="S524" s="9"/>
      <c r="T524" s="37">
        <f>VLOOKUP(A524,[1]Sheet1!$A$6:$C$740,3,FALSE)</f>
        <v>3918098.3395739999</v>
      </c>
      <c r="U524" s="37"/>
      <c r="V524" s="9">
        <f>VLOOKUP(A524,[9]CTR1516_statsrel!$A$1:$D$387,4,FALSE)</f>
        <v>8794301</v>
      </c>
      <c r="W524" s="9">
        <f t="shared" si="737"/>
        <v>8794301</v>
      </c>
      <c r="X524" s="10">
        <f t="shared" si="737"/>
        <v>8794301</v>
      </c>
      <c r="Z524" s="9"/>
      <c r="AA524" s="9">
        <f t="shared" si="741"/>
        <v>1590177.1734150001</v>
      </c>
      <c r="AB524" s="9"/>
      <c r="AC524" s="9"/>
      <c r="AD524" s="9"/>
      <c r="AE524" s="10">
        <f t="shared" si="747"/>
        <v>1590177.1734150001</v>
      </c>
      <c r="AF524" s="10">
        <f t="shared" si="748"/>
        <v>3679292.606472</v>
      </c>
      <c r="AG524" s="10">
        <f t="shared" si="742"/>
        <v>12473593.606472</v>
      </c>
      <c r="AH524" s="10">
        <f t="shared" si="743"/>
        <v>11555867.916580573</v>
      </c>
      <c r="AI524" s="10">
        <f t="shared" si="744"/>
        <v>2761566.9165805727</v>
      </c>
      <c r="AJ524" s="10">
        <f t="shared" si="745"/>
        <v>655042.1882480979</v>
      </c>
      <c r="AK524" s="9"/>
      <c r="AL524" s="9">
        <f t="shared" si="746"/>
        <v>655042.1882480979</v>
      </c>
      <c r="AM524" s="9"/>
      <c r="AN524" s="9"/>
      <c r="AO524" s="9"/>
    </row>
    <row r="525" spans="1:41" s="11" customFormat="1" x14ac:dyDescent="0.25">
      <c r="A525" s="8" t="s">
        <v>1053</v>
      </c>
      <c r="B525" s="8" t="s">
        <v>1054</v>
      </c>
      <c r="C525" s="8" t="s">
        <v>862</v>
      </c>
      <c r="D525" s="8" t="s">
        <v>862</v>
      </c>
      <c r="E525" s="8" t="s">
        <v>1440</v>
      </c>
      <c r="G525" s="9"/>
      <c r="H525" s="9"/>
      <c r="I525" s="9">
        <f t="shared" si="738"/>
        <v>2155309.982268</v>
      </c>
      <c r="J525" s="9">
        <f t="shared" si="739"/>
        <v>2173270.8987869001</v>
      </c>
      <c r="K525" s="9"/>
      <c r="L525" s="9"/>
      <c r="M525" s="9"/>
      <c r="N525" s="9"/>
      <c r="O525" s="9"/>
      <c r="P525" s="9"/>
      <c r="Q525" s="10">
        <f t="shared" si="749"/>
        <v>2155309.982268</v>
      </c>
      <c r="R525" s="10">
        <f t="shared" si="740"/>
        <v>2173270.8987869001</v>
      </c>
      <c r="S525" s="9"/>
      <c r="T525" s="37">
        <f>VLOOKUP(A525,[1]Sheet1!$A$6:$C$740,3,FALSE)</f>
        <v>4743478.805284</v>
      </c>
      <c r="U525" s="37"/>
      <c r="V525" s="9">
        <f>VLOOKUP(A525,[9]CTR1516_statsrel!$A$1:$D$387,4,FALSE)</f>
        <v>6836429</v>
      </c>
      <c r="W525" s="9">
        <f t="shared" si="737"/>
        <v>6836429</v>
      </c>
      <c r="X525" s="10">
        <f t="shared" si="737"/>
        <v>6836429</v>
      </c>
      <c r="Z525" s="9"/>
      <c r="AA525" s="9">
        <f t="shared" si="741"/>
        <v>1633521.2342729997</v>
      </c>
      <c r="AB525" s="9"/>
      <c r="AC525" s="9"/>
      <c r="AD525" s="9"/>
      <c r="AE525" s="10">
        <f t="shared" si="747"/>
        <v>1633521.2342729997</v>
      </c>
      <c r="AF525" s="10">
        <f t="shared" si="748"/>
        <v>3788831.2165409997</v>
      </c>
      <c r="AG525" s="10">
        <f t="shared" si="742"/>
        <v>10625260.216541</v>
      </c>
      <c r="AH525" s="10">
        <f t="shared" si="743"/>
        <v>9843522.8463703357</v>
      </c>
      <c r="AI525" s="10">
        <f t="shared" si="744"/>
        <v>3007093.8463703357</v>
      </c>
      <c r="AJ525" s="10">
        <f t="shared" si="745"/>
        <v>833822.94758343557</v>
      </c>
      <c r="AK525" s="9"/>
      <c r="AL525" s="9">
        <f t="shared" si="746"/>
        <v>833822.94758343557</v>
      </c>
      <c r="AM525" s="9"/>
      <c r="AN525" s="9"/>
      <c r="AO525" s="9"/>
    </row>
    <row r="526" spans="1:41" s="11" customFormat="1" x14ac:dyDescent="0.25">
      <c r="A526" s="8" t="s">
        <v>1055</v>
      </c>
      <c r="B526" s="8" t="s">
        <v>1056</v>
      </c>
      <c r="C526" s="8" t="s">
        <v>862</v>
      </c>
      <c r="D526" s="8" t="s">
        <v>862</v>
      </c>
      <c r="E526" s="8" t="s">
        <v>1440</v>
      </c>
      <c r="G526" s="9"/>
      <c r="H526" s="9"/>
      <c r="I526" s="9">
        <f t="shared" si="738"/>
        <v>3870540.4935320001</v>
      </c>
      <c r="J526" s="9">
        <f t="shared" si="739"/>
        <v>3902794.9976447667</v>
      </c>
      <c r="K526" s="9"/>
      <c r="L526" s="9"/>
      <c r="M526" s="9"/>
      <c r="N526" s="9"/>
      <c r="O526" s="9"/>
      <c r="P526" s="9"/>
      <c r="Q526" s="10">
        <f t="shared" si="749"/>
        <v>3870540.4935320001</v>
      </c>
      <c r="R526" s="10">
        <f t="shared" si="740"/>
        <v>3902794.9976447667</v>
      </c>
      <c r="S526" s="9"/>
      <c r="T526" s="37">
        <f>VLOOKUP(A526,[1]Sheet1!$A$6:$C$740,3,FALSE)</f>
        <v>7498515.6369740004</v>
      </c>
      <c r="U526" s="37"/>
      <c r="V526" s="9">
        <f>VLOOKUP(A526,[9]CTR1516_statsrel!$A$1:$D$387,4,FALSE)</f>
        <v>5895905</v>
      </c>
      <c r="W526" s="9">
        <f t="shared" si="737"/>
        <v>5895905</v>
      </c>
      <c r="X526" s="10">
        <f t="shared" si="737"/>
        <v>5895905</v>
      </c>
      <c r="Z526" s="9"/>
      <c r="AA526" s="9">
        <f t="shared" si="741"/>
        <v>4761322.8051700005</v>
      </c>
      <c r="AB526" s="9"/>
      <c r="AC526" s="9"/>
      <c r="AD526" s="9"/>
      <c r="AE526" s="10">
        <f t="shared" si="747"/>
        <v>4761322.8051700005</v>
      </c>
      <c r="AF526" s="10">
        <f t="shared" si="748"/>
        <v>8631863.2987020016</v>
      </c>
      <c r="AG526" s="10">
        <f t="shared" si="742"/>
        <v>14527768.298702002</v>
      </c>
      <c r="AH526" s="10">
        <f t="shared" si="743"/>
        <v>13458909.828149341</v>
      </c>
      <c r="AI526" s="10">
        <f t="shared" si="744"/>
        <v>7563004.828149341</v>
      </c>
      <c r="AJ526" s="10">
        <f t="shared" si="745"/>
        <v>3660209.8305045743</v>
      </c>
      <c r="AK526" s="9"/>
      <c r="AL526" s="9">
        <f t="shared" si="746"/>
        <v>3660209.8305045743</v>
      </c>
      <c r="AM526" s="9"/>
      <c r="AN526" s="9"/>
      <c r="AO526" s="9"/>
    </row>
    <row r="527" spans="1:41" s="11" customFormat="1" x14ac:dyDescent="0.25">
      <c r="A527" s="8" t="s">
        <v>1057</v>
      </c>
      <c r="B527" s="8" t="s">
        <v>1058</v>
      </c>
      <c r="C527" s="8" t="s">
        <v>862</v>
      </c>
      <c r="D527" s="8" t="s">
        <v>862</v>
      </c>
      <c r="E527" s="8" t="s">
        <v>1440</v>
      </c>
      <c r="G527" s="9"/>
      <c r="H527" s="9"/>
      <c r="I527" s="9">
        <f t="shared" si="738"/>
        <v>2669355.1153429998</v>
      </c>
      <c r="J527" s="9">
        <f t="shared" si="739"/>
        <v>2691599.7413041913</v>
      </c>
      <c r="K527" s="9"/>
      <c r="L527" s="9"/>
      <c r="M527" s="9"/>
      <c r="N527" s="9"/>
      <c r="O527" s="9"/>
      <c r="P527" s="9"/>
      <c r="Q527" s="10">
        <f t="shared" si="749"/>
        <v>2669355.1153429998</v>
      </c>
      <c r="R527" s="10">
        <f t="shared" si="740"/>
        <v>2691599.7413041913</v>
      </c>
      <c r="S527" s="9"/>
      <c r="T527" s="37">
        <f>VLOOKUP(A527,[1]Sheet1!$A$6:$C$740,3,FALSE)</f>
        <v>4719764.764215</v>
      </c>
      <c r="U527" s="37"/>
      <c r="V527" s="9">
        <f>VLOOKUP(A527,[9]CTR1516_statsrel!$A$1:$D$387,4,FALSE)</f>
        <v>6121393</v>
      </c>
      <c r="W527" s="9">
        <f t="shared" si="737"/>
        <v>6121393</v>
      </c>
      <c r="X527" s="10">
        <f t="shared" si="737"/>
        <v>6121393</v>
      </c>
      <c r="Z527" s="9"/>
      <c r="AA527" s="9">
        <f t="shared" si="741"/>
        <v>2201147.2058090004</v>
      </c>
      <c r="AB527" s="9"/>
      <c r="AC527" s="9"/>
      <c r="AD527" s="9"/>
      <c r="AE527" s="10">
        <f t="shared" si="747"/>
        <v>2201147.2058090004</v>
      </c>
      <c r="AF527" s="10">
        <f t="shared" si="748"/>
        <v>4870502.3211519998</v>
      </c>
      <c r="AG527" s="10">
        <f t="shared" si="742"/>
        <v>10991895.321152</v>
      </c>
      <c r="AH527" s="10">
        <f t="shared" si="743"/>
        <v>10183183.330440311</v>
      </c>
      <c r="AI527" s="10">
        <f t="shared" si="744"/>
        <v>4061790.3304403108</v>
      </c>
      <c r="AJ527" s="10">
        <f t="shared" si="745"/>
        <v>1370190.5891361195</v>
      </c>
      <c r="AK527" s="9"/>
      <c r="AL527" s="9">
        <f t="shared" si="746"/>
        <v>1370190.5891361195</v>
      </c>
      <c r="AM527" s="9"/>
      <c r="AN527" s="9"/>
      <c r="AO527" s="9"/>
    </row>
    <row r="528" spans="1:41" s="11" customFormat="1" x14ac:dyDescent="0.25">
      <c r="A528" s="8" t="s">
        <v>1059</v>
      </c>
      <c r="B528" s="8" t="s">
        <v>1060</v>
      </c>
      <c r="C528" s="8" t="s">
        <v>862</v>
      </c>
      <c r="D528" s="8" t="s">
        <v>862</v>
      </c>
      <c r="E528" s="8" t="s">
        <v>1440</v>
      </c>
      <c r="G528" s="9"/>
      <c r="H528" s="9"/>
      <c r="I528" s="9">
        <f t="shared" si="738"/>
        <v>1756540.4378529999</v>
      </c>
      <c r="J528" s="9">
        <f t="shared" si="739"/>
        <v>1771178.2748351081</v>
      </c>
      <c r="K528" s="9"/>
      <c r="L528" s="9"/>
      <c r="M528" s="9"/>
      <c r="N528" s="9"/>
      <c r="O528" s="9"/>
      <c r="P528" s="9"/>
      <c r="Q528" s="10">
        <f t="shared" si="749"/>
        <v>1756540.4378529999</v>
      </c>
      <c r="R528" s="10">
        <f t="shared" si="740"/>
        <v>1771178.2748351081</v>
      </c>
      <c r="S528" s="9"/>
      <c r="T528" s="37">
        <f>VLOOKUP(A528,[1]Sheet1!$A$6:$C$740,3,FALSE)</f>
        <v>3019336.4273760002</v>
      </c>
      <c r="U528" s="37"/>
      <c r="V528" s="9">
        <f>VLOOKUP(A528,[9]CTR1516_statsrel!$A$1:$D$387,4,FALSE)</f>
        <v>5253212</v>
      </c>
      <c r="W528" s="9">
        <f t="shared" si="737"/>
        <v>5253212</v>
      </c>
      <c r="X528" s="10">
        <f t="shared" si="737"/>
        <v>5253212</v>
      </c>
      <c r="Z528" s="9"/>
      <c r="AA528" s="9">
        <f t="shared" si="741"/>
        <v>1501487.5466100001</v>
      </c>
      <c r="AB528" s="9"/>
      <c r="AC528" s="9"/>
      <c r="AD528" s="9"/>
      <c r="AE528" s="10">
        <f t="shared" si="747"/>
        <v>1501487.5466100001</v>
      </c>
      <c r="AF528" s="10">
        <f t="shared" si="748"/>
        <v>3258027.9844629997</v>
      </c>
      <c r="AG528" s="10">
        <f t="shared" si="742"/>
        <v>8511239.9844629988</v>
      </c>
      <c r="AH528" s="10">
        <f t="shared" si="743"/>
        <v>7885038.4395834198</v>
      </c>
      <c r="AI528" s="10">
        <f t="shared" si="744"/>
        <v>2631826.4395834198</v>
      </c>
      <c r="AJ528" s="10">
        <f t="shared" si="745"/>
        <v>860648.16474831174</v>
      </c>
      <c r="AK528" s="9"/>
      <c r="AL528" s="9">
        <f t="shared" si="746"/>
        <v>860648.16474831174</v>
      </c>
      <c r="AM528" s="9"/>
      <c r="AN528" s="9"/>
      <c r="AO528" s="9"/>
    </row>
    <row r="529" spans="1:41" s="11" customFormat="1" x14ac:dyDescent="0.25">
      <c r="A529" s="8" t="s">
        <v>1061</v>
      </c>
      <c r="B529" s="8" t="s">
        <v>1062</v>
      </c>
      <c r="C529" s="8" t="s">
        <v>862</v>
      </c>
      <c r="D529" s="8" t="s">
        <v>862</v>
      </c>
      <c r="E529" s="8" t="s">
        <v>1440</v>
      </c>
      <c r="G529" s="9"/>
      <c r="H529" s="9"/>
      <c r="I529" s="9">
        <f t="shared" si="738"/>
        <v>3268080.0488849999</v>
      </c>
      <c r="J529" s="9">
        <f t="shared" si="739"/>
        <v>3295314.0492923749</v>
      </c>
      <c r="K529" s="9"/>
      <c r="L529" s="9"/>
      <c r="M529" s="9"/>
      <c r="N529" s="9"/>
      <c r="O529" s="9"/>
      <c r="P529" s="9"/>
      <c r="Q529" s="10">
        <f t="shared" si="749"/>
        <v>3268080.0488849999</v>
      </c>
      <c r="R529" s="10">
        <f t="shared" si="740"/>
        <v>3295314.0492923749</v>
      </c>
      <c r="S529" s="9"/>
      <c r="T529" s="37">
        <f>VLOOKUP(A529,[1]Sheet1!$A$6:$C$740,3,FALSE)</f>
        <v>6018184.1039089998</v>
      </c>
      <c r="U529" s="37"/>
      <c r="V529" s="9">
        <f>VLOOKUP(A529,[9]CTR1516_statsrel!$A$1:$D$387,4,FALSE)</f>
        <v>4343918</v>
      </c>
      <c r="W529" s="9">
        <f t="shared" si="737"/>
        <v>4343918</v>
      </c>
      <c r="X529" s="10">
        <f t="shared" si="737"/>
        <v>4343918</v>
      </c>
      <c r="Z529" s="9"/>
      <c r="AA529" s="9">
        <f t="shared" si="741"/>
        <v>4082313.1588600003</v>
      </c>
      <c r="AB529" s="9"/>
      <c r="AC529" s="9"/>
      <c r="AD529" s="9"/>
      <c r="AE529" s="10">
        <f t="shared" si="747"/>
        <v>4082313.1588600003</v>
      </c>
      <c r="AF529" s="10">
        <f t="shared" si="748"/>
        <v>7350393.2077450007</v>
      </c>
      <c r="AG529" s="10">
        <f t="shared" si="742"/>
        <v>11694311.207745001</v>
      </c>
      <c r="AH529" s="10">
        <f t="shared" si="743"/>
        <v>10833920.035840508</v>
      </c>
      <c r="AI529" s="10">
        <f t="shared" si="744"/>
        <v>6490002.0358405076</v>
      </c>
      <c r="AJ529" s="10">
        <f t="shared" si="745"/>
        <v>3194687.9865481327</v>
      </c>
      <c r="AK529" s="9"/>
      <c r="AL529" s="9">
        <f t="shared" si="746"/>
        <v>3194687.9865481327</v>
      </c>
      <c r="AM529" s="9"/>
      <c r="AN529" s="9"/>
      <c r="AO529" s="9"/>
    </row>
    <row r="530" spans="1:41" s="11" customFormat="1" x14ac:dyDescent="0.25">
      <c r="A530" s="8" t="s">
        <v>1063</v>
      </c>
      <c r="B530" s="8" t="s">
        <v>1064</v>
      </c>
      <c r="C530" s="8" t="s">
        <v>862</v>
      </c>
      <c r="D530" s="8" t="s">
        <v>862</v>
      </c>
      <c r="E530" s="8" t="s">
        <v>1440</v>
      </c>
      <c r="G530" s="9"/>
      <c r="H530" s="9"/>
      <c r="I530" s="9">
        <f t="shared" si="738"/>
        <v>5206798.561001</v>
      </c>
      <c r="J530" s="9">
        <f t="shared" si="739"/>
        <v>5250188.5490093417</v>
      </c>
      <c r="K530" s="9"/>
      <c r="L530" s="9"/>
      <c r="M530" s="9"/>
      <c r="N530" s="9"/>
      <c r="O530" s="9"/>
      <c r="P530" s="9"/>
      <c r="Q530" s="10">
        <f t="shared" si="749"/>
        <v>5206798.561001</v>
      </c>
      <c r="R530" s="10">
        <f t="shared" si="740"/>
        <v>5250188.5490093417</v>
      </c>
      <c r="S530" s="9"/>
      <c r="T530" s="37">
        <f>VLOOKUP(A530,[1]Sheet1!$A$6:$C$740,3,FALSE)</f>
        <v>9505631.8154269997</v>
      </c>
      <c r="U530" s="37"/>
      <c r="V530" s="9">
        <f>VLOOKUP(A530,[9]CTR1516_statsrel!$A$1:$D$387,4,FALSE)</f>
        <v>7852800</v>
      </c>
      <c r="W530" s="9">
        <f t="shared" si="737"/>
        <v>7852800</v>
      </c>
      <c r="X530" s="10">
        <f t="shared" si="737"/>
        <v>7852800</v>
      </c>
      <c r="Z530" s="9"/>
      <c r="AA530" s="9">
        <f t="shared" si="741"/>
        <v>3946494.8345929999</v>
      </c>
      <c r="AB530" s="9"/>
      <c r="AC530" s="9"/>
      <c r="AD530" s="9"/>
      <c r="AE530" s="10">
        <f t="shared" si="747"/>
        <v>3946494.8345929999</v>
      </c>
      <c r="AF530" s="10">
        <f t="shared" si="748"/>
        <v>9153293.3955940008</v>
      </c>
      <c r="AG530" s="10">
        <f t="shared" si="742"/>
        <v>17006093.395594001</v>
      </c>
      <c r="AH530" s="10">
        <f t="shared" si="743"/>
        <v>15754895.923060359</v>
      </c>
      <c r="AI530" s="10">
        <f t="shared" si="744"/>
        <v>7902095.9230603594</v>
      </c>
      <c r="AJ530" s="10">
        <f t="shared" si="745"/>
        <v>2651907.3740510177</v>
      </c>
      <c r="AK530" s="9"/>
      <c r="AL530" s="9">
        <f t="shared" si="746"/>
        <v>2651907.3740510177</v>
      </c>
      <c r="AM530" s="9"/>
      <c r="AN530" s="9"/>
      <c r="AO530" s="9"/>
    </row>
    <row r="531" spans="1:41" s="11" customFormat="1" x14ac:dyDescent="0.25">
      <c r="A531" s="8" t="s">
        <v>1065</v>
      </c>
      <c r="B531" s="8" t="s">
        <v>1066</v>
      </c>
      <c r="C531" s="8" t="s">
        <v>862</v>
      </c>
      <c r="D531" s="8" t="s">
        <v>862</v>
      </c>
      <c r="E531" s="8" t="s">
        <v>1440</v>
      </c>
      <c r="G531" s="9"/>
      <c r="H531" s="9"/>
      <c r="I531" s="9">
        <f t="shared" si="738"/>
        <v>3695272.9211749998</v>
      </c>
      <c r="J531" s="9">
        <f t="shared" si="739"/>
        <v>3726066.8621847914</v>
      </c>
      <c r="K531" s="9"/>
      <c r="L531" s="9"/>
      <c r="M531" s="9"/>
      <c r="N531" s="9"/>
      <c r="O531" s="9"/>
      <c r="P531" s="9"/>
      <c r="Q531" s="10">
        <f t="shared" si="749"/>
        <v>3695272.9211749998</v>
      </c>
      <c r="R531" s="10">
        <f t="shared" si="740"/>
        <v>3726066.8621847914</v>
      </c>
      <c r="S531" s="9"/>
      <c r="T531" s="37">
        <f>VLOOKUP(A531,[1]Sheet1!$A$6:$C$740,3,FALSE)</f>
        <v>7082721.6461800002</v>
      </c>
      <c r="U531" s="37"/>
      <c r="V531" s="9">
        <f>VLOOKUP(A531,[9]CTR1516_statsrel!$A$1:$D$387,4,FALSE)</f>
        <v>5436750</v>
      </c>
      <c r="W531" s="9">
        <f t="shared" si="737"/>
        <v>5436750</v>
      </c>
      <c r="X531" s="10">
        <f t="shared" si="737"/>
        <v>5436750</v>
      </c>
      <c r="Z531" s="9"/>
      <c r="AA531" s="9">
        <f t="shared" si="741"/>
        <v>4010529.653196</v>
      </c>
      <c r="AB531" s="9"/>
      <c r="AC531" s="9"/>
      <c r="AD531" s="9"/>
      <c r="AE531" s="10">
        <f t="shared" si="747"/>
        <v>4010529.653196</v>
      </c>
      <c r="AF531" s="10">
        <f t="shared" si="748"/>
        <v>7705802.5743709998</v>
      </c>
      <c r="AG531" s="10">
        <f t="shared" si="742"/>
        <v>13142552.574370999</v>
      </c>
      <c r="AH531" s="10">
        <f t="shared" si="743"/>
        <v>12175609.245225586</v>
      </c>
      <c r="AI531" s="10">
        <f t="shared" si="744"/>
        <v>6738859.245225586</v>
      </c>
      <c r="AJ531" s="10">
        <f t="shared" si="745"/>
        <v>3012792.3830407946</v>
      </c>
      <c r="AK531" s="9"/>
      <c r="AL531" s="9">
        <f t="shared" si="746"/>
        <v>3012792.3830407946</v>
      </c>
      <c r="AM531" s="9"/>
      <c r="AN531" s="9"/>
      <c r="AO531" s="9"/>
    </row>
    <row r="532" spans="1:41" s="11" customFormat="1" x14ac:dyDescent="0.25">
      <c r="A532" s="8" t="s">
        <v>1067</v>
      </c>
      <c r="B532" s="8" t="s">
        <v>1068</v>
      </c>
      <c r="C532" s="8" t="s">
        <v>862</v>
      </c>
      <c r="D532" s="8" t="s">
        <v>862</v>
      </c>
      <c r="E532" s="8" t="s">
        <v>1440</v>
      </c>
      <c r="G532" s="9"/>
      <c r="H532" s="9"/>
      <c r="I532" s="9">
        <f t="shared" si="738"/>
        <v>5045989.5077249995</v>
      </c>
      <c r="J532" s="9">
        <f t="shared" si="739"/>
        <v>5088039.420289374</v>
      </c>
      <c r="K532" s="9"/>
      <c r="L532" s="9"/>
      <c r="M532" s="9"/>
      <c r="N532" s="9"/>
      <c r="O532" s="9"/>
      <c r="P532" s="9"/>
      <c r="Q532" s="10">
        <f t="shared" si="749"/>
        <v>5045989.5077249995</v>
      </c>
      <c r="R532" s="10">
        <f t="shared" si="740"/>
        <v>5088039.420289374</v>
      </c>
      <c r="S532" s="9"/>
      <c r="T532" s="37">
        <f>VLOOKUP(A532,[1]Sheet1!$A$6:$C$740,3,FALSE)</f>
        <v>10707571.200402001</v>
      </c>
      <c r="U532" s="37"/>
      <c r="V532" s="9">
        <f>VLOOKUP(A532,[9]CTR1516_statsrel!$A$1:$D$387,4,FALSE)</f>
        <v>9871342</v>
      </c>
      <c r="W532" s="9">
        <f t="shared" si="737"/>
        <v>9871342</v>
      </c>
      <c r="X532" s="10">
        <f t="shared" si="737"/>
        <v>9871342</v>
      </c>
      <c r="Z532" s="9"/>
      <c r="AA532" s="9">
        <f t="shared" si="741"/>
        <v>3957897.4262219998</v>
      </c>
      <c r="AB532" s="9"/>
      <c r="AC532" s="9"/>
      <c r="AD532" s="9"/>
      <c r="AE532" s="10">
        <f t="shared" si="747"/>
        <v>3957897.4262219998</v>
      </c>
      <c r="AF532" s="10">
        <f t="shared" si="748"/>
        <v>9003886.9339469988</v>
      </c>
      <c r="AG532" s="10">
        <f t="shared" si="742"/>
        <v>18875228.933946997</v>
      </c>
      <c r="AH532" s="10">
        <f t="shared" si="743"/>
        <v>17486512.655241448</v>
      </c>
      <c r="AI532" s="10">
        <f t="shared" si="744"/>
        <v>7615170.6552414484</v>
      </c>
      <c r="AJ532" s="10">
        <f t="shared" si="745"/>
        <v>2527131.2349520745</v>
      </c>
      <c r="AK532" s="9"/>
      <c r="AL532" s="9">
        <f t="shared" si="746"/>
        <v>2527131.2349520745</v>
      </c>
      <c r="AM532" s="9"/>
      <c r="AN532" s="9"/>
      <c r="AO532" s="9"/>
    </row>
    <row r="533" spans="1:41" s="11" customFormat="1" x14ac:dyDescent="0.25">
      <c r="A533" s="8" t="s">
        <v>1069</v>
      </c>
      <c r="B533" s="8" t="s">
        <v>1070</v>
      </c>
      <c r="C533" s="8" t="s">
        <v>862</v>
      </c>
      <c r="D533" s="8" t="s">
        <v>862</v>
      </c>
      <c r="E533" s="8" t="s">
        <v>1440</v>
      </c>
      <c r="G533" s="9"/>
      <c r="H533" s="9"/>
      <c r="I533" s="9">
        <f t="shared" si="738"/>
        <v>1229274.1606579998</v>
      </c>
      <c r="J533" s="9">
        <f t="shared" si="739"/>
        <v>1239518.1119968165</v>
      </c>
      <c r="K533" s="9"/>
      <c r="L533" s="9"/>
      <c r="M533" s="9"/>
      <c r="N533" s="9"/>
      <c r="O533" s="9"/>
      <c r="P533" s="9"/>
      <c r="Q533" s="10">
        <f t="shared" si="749"/>
        <v>1229274.1606579998</v>
      </c>
      <c r="R533" s="10">
        <f t="shared" si="740"/>
        <v>1239518.1119968165</v>
      </c>
      <c r="S533" s="9"/>
      <c r="T533" s="37">
        <f>VLOOKUP(A533,[1]Sheet1!$A$6:$C$740,3,FALSE)</f>
        <v>2477632.6785030002</v>
      </c>
      <c r="U533" s="37"/>
      <c r="V533" s="9">
        <f>VLOOKUP(A533,[9]CTR1516_statsrel!$A$1:$D$387,4,FALSE)</f>
        <v>3053395</v>
      </c>
      <c r="W533" s="9">
        <f t="shared" si="737"/>
        <v>3053395</v>
      </c>
      <c r="X533" s="10">
        <f t="shared" si="737"/>
        <v>3053395</v>
      </c>
      <c r="Z533" s="9"/>
      <c r="AA533" s="9">
        <f t="shared" si="741"/>
        <v>1023742.6299439999</v>
      </c>
      <c r="AB533" s="9"/>
      <c r="AC533" s="9"/>
      <c r="AD533" s="9"/>
      <c r="AE533" s="10">
        <f t="shared" si="747"/>
        <v>1023742.6299439999</v>
      </c>
      <c r="AF533" s="10">
        <f t="shared" si="748"/>
        <v>2253016.7906019995</v>
      </c>
      <c r="AG533" s="10">
        <f t="shared" si="742"/>
        <v>5306411.7906019995</v>
      </c>
      <c r="AH533" s="10">
        <f t="shared" si="743"/>
        <v>4916000.6087873634</v>
      </c>
      <c r="AI533" s="10">
        <f t="shared" si="744"/>
        <v>1862605.6087873634</v>
      </c>
      <c r="AJ533" s="10">
        <f t="shared" si="745"/>
        <v>623087.49679054692</v>
      </c>
      <c r="AK533" s="9"/>
      <c r="AL533" s="9">
        <f t="shared" si="746"/>
        <v>623087.49679054692</v>
      </c>
      <c r="AM533" s="9"/>
      <c r="AN533" s="9"/>
      <c r="AO533" s="9"/>
    </row>
    <row r="534" spans="1:41" s="11" customFormat="1" x14ac:dyDescent="0.25">
      <c r="A534" s="8" t="s">
        <v>1071</v>
      </c>
      <c r="B534" s="8" t="s">
        <v>1072</v>
      </c>
      <c r="C534" s="8" t="s">
        <v>862</v>
      </c>
      <c r="D534" s="8" t="s">
        <v>862</v>
      </c>
      <c r="E534" s="8" t="s">
        <v>1440</v>
      </c>
      <c r="G534" s="9"/>
      <c r="H534" s="9"/>
      <c r="I534" s="9">
        <f t="shared" si="738"/>
        <v>1978209.877388</v>
      </c>
      <c r="J534" s="9">
        <f t="shared" si="739"/>
        <v>1994694.9596995667</v>
      </c>
      <c r="K534" s="9"/>
      <c r="L534" s="9"/>
      <c r="M534" s="9"/>
      <c r="N534" s="9"/>
      <c r="O534" s="9"/>
      <c r="P534" s="9"/>
      <c r="Q534" s="10">
        <f t="shared" si="749"/>
        <v>1978209.877388</v>
      </c>
      <c r="R534" s="10">
        <f t="shared" si="740"/>
        <v>1994694.9596995667</v>
      </c>
      <c r="S534" s="9"/>
      <c r="T534" s="37">
        <f>VLOOKUP(A534,[1]Sheet1!$A$6:$C$740,3,FALSE)</f>
        <v>3742662.1698360001</v>
      </c>
      <c r="U534" s="37"/>
      <c r="V534" s="9">
        <f>VLOOKUP(A534,[9]CTR1516_statsrel!$A$1:$D$387,4,FALSE)</f>
        <v>4891380</v>
      </c>
      <c r="W534" s="9">
        <f t="shared" si="737"/>
        <v>4891380</v>
      </c>
      <c r="X534" s="10">
        <f t="shared" si="737"/>
        <v>4891380</v>
      </c>
      <c r="Z534" s="9"/>
      <c r="AA534" s="9">
        <f t="shared" si="741"/>
        <v>1659684.9910339999</v>
      </c>
      <c r="AB534" s="9"/>
      <c r="AC534" s="9"/>
      <c r="AD534" s="9"/>
      <c r="AE534" s="10">
        <f t="shared" si="747"/>
        <v>1659684.9910339999</v>
      </c>
      <c r="AF534" s="10">
        <f t="shared" si="748"/>
        <v>3637894.8684219997</v>
      </c>
      <c r="AG534" s="10">
        <f t="shared" si="742"/>
        <v>8529274.8684219997</v>
      </c>
      <c r="AH534" s="10">
        <f t="shared" si="743"/>
        <v>7901746.4343679333</v>
      </c>
      <c r="AI534" s="10">
        <f t="shared" si="744"/>
        <v>3010366.4343679333</v>
      </c>
      <c r="AJ534" s="10">
        <f t="shared" si="745"/>
        <v>1015671.4746683666</v>
      </c>
      <c r="AK534" s="9"/>
      <c r="AL534" s="9">
        <f t="shared" si="746"/>
        <v>1015671.4746683666</v>
      </c>
      <c r="AM534" s="9"/>
      <c r="AN534" s="9"/>
      <c r="AO534" s="9"/>
    </row>
    <row r="535" spans="1:41" s="11" customFormat="1" x14ac:dyDescent="0.25">
      <c r="A535" s="8" t="s">
        <v>1073</v>
      </c>
      <c r="B535" s="8" t="s">
        <v>1074</v>
      </c>
      <c r="C535" s="8" t="s">
        <v>862</v>
      </c>
      <c r="D535" s="8" t="s">
        <v>862</v>
      </c>
      <c r="E535" s="8" t="s">
        <v>1440</v>
      </c>
      <c r="G535" s="9"/>
      <c r="H535" s="9"/>
      <c r="I535" s="9">
        <f t="shared" si="738"/>
        <v>2129682.8694640002</v>
      </c>
      <c r="J535" s="9">
        <f t="shared" si="739"/>
        <v>2147430.2267095335</v>
      </c>
      <c r="K535" s="9"/>
      <c r="L535" s="9"/>
      <c r="M535" s="9"/>
      <c r="N535" s="9"/>
      <c r="O535" s="9"/>
      <c r="P535" s="9"/>
      <c r="Q535" s="10">
        <f t="shared" si="749"/>
        <v>2129682.8694640002</v>
      </c>
      <c r="R535" s="10">
        <f t="shared" si="740"/>
        <v>2147430.2267095335</v>
      </c>
      <c r="S535" s="9"/>
      <c r="T535" s="37">
        <f>VLOOKUP(A535,[1]Sheet1!$A$6:$C$740,3,FALSE)</f>
        <v>4111377.7853310001</v>
      </c>
      <c r="U535" s="37"/>
      <c r="V535" s="9">
        <f>VLOOKUP(A535,[9]CTR1516_statsrel!$A$1:$D$387,4,FALSE)</f>
        <v>7179748</v>
      </c>
      <c r="W535" s="9">
        <f t="shared" si="737"/>
        <v>7179748</v>
      </c>
      <c r="X535" s="10">
        <f t="shared" si="737"/>
        <v>7179748</v>
      </c>
      <c r="Z535" s="9"/>
      <c r="AA535" s="9">
        <f t="shared" si="741"/>
        <v>1845074.4222310001</v>
      </c>
      <c r="AB535" s="9"/>
      <c r="AC535" s="9"/>
      <c r="AD535" s="9"/>
      <c r="AE535" s="10">
        <f t="shared" si="747"/>
        <v>1845074.4222310001</v>
      </c>
      <c r="AF535" s="10">
        <f t="shared" si="748"/>
        <v>3974757.2916950006</v>
      </c>
      <c r="AG535" s="10">
        <f t="shared" si="742"/>
        <v>11154505.291695001</v>
      </c>
      <c r="AH535" s="10">
        <f t="shared" si="743"/>
        <v>10333829.519565713</v>
      </c>
      <c r="AI535" s="10">
        <f t="shared" si="744"/>
        <v>3154081.5195657127</v>
      </c>
      <c r="AJ535" s="10">
        <f t="shared" si="745"/>
        <v>1006651.2928561792</v>
      </c>
      <c r="AK535" s="9"/>
      <c r="AL535" s="9">
        <f t="shared" si="746"/>
        <v>1006651.2928561792</v>
      </c>
      <c r="AM535" s="9"/>
      <c r="AN535" s="9"/>
      <c r="AO535" s="9"/>
    </row>
    <row r="536" spans="1:41" s="11" customFormat="1" x14ac:dyDescent="0.25">
      <c r="A536" s="8" t="s">
        <v>1075</v>
      </c>
      <c r="B536" s="8" t="s">
        <v>1076</v>
      </c>
      <c r="C536" s="8" t="s">
        <v>862</v>
      </c>
      <c r="D536" s="8" t="s">
        <v>862</v>
      </c>
      <c r="E536" s="8" t="s">
        <v>1440</v>
      </c>
      <c r="G536" s="9"/>
      <c r="H536" s="9"/>
      <c r="I536" s="9">
        <f t="shared" si="738"/>
        <v>3008518.4102690001</v>
      </c>
      <c r="J536" s="9">
        <f t="shared" si="739"/>
        <v>3033589.3970212415</v>
      </c>
      <c r="K536" s="9"/>
      <c r="L536" s="9"/>
      <c r="M536" s="9"/>
      <c r="N536" s="9"/>
      <c r="O536" s="9"/>
      <c r="P536" s="9"/>
      <c r="Q536" s="10">
        <f t="shared" si="749"/>
        <v>3008518.4102690001</v>
      </c>
      <c r="R536" s="10">
        <f t="shared" si="740"/>
        <v>3033589.3970212415</v>
      </c>
      <c r="S536" s="9"/>
      <c r="T536" s="37">
        <f>VLOOKUP(A536,[1]Sheet1!$A$6:$C$740,3,FALSE)</f>
        <v>5364025.9605670003</v>
      </c>
      <c r="U536" s="37"/>
      <c r="V536" s="9">
        <f>VLOOKUP(A536,[9]CTR1516_statsrel!$A$1:$D$387,4,FALSE)</f>
        <v>6165002</v>
      </c>
      <c r="W536" s="9">
        <f t="shared" si="737"/>
        <v>6165002</v>
      </c>
      <c r="X536" s="10">
        <f t="shared" si="737"/>
        <v>6165002</v>
      </c>
      <c r="Z536" s="9"/>
      <c r="AA536" s="9">
        <f t="shared" si="741"/>
        <v>2456346.7509149997</v>
      </c>
      <c r="AB536" s="9"/>
      <c r="AC536" s="9"/>
      <c r="AD536" s="9"/>
      <c r="AE536" s="10">
        <f t="shared" si="747"/>
        <v>2456346.7509149997</v>
      </c>
      <c r="AF536" s="10">
        <f t="shared" si="748"/>
        <v>5464865.1611839999</v>
      </c>
      <c r="AG536" s="10">
        <f t="shared" si="742"/>
        <v>11629867.161184</v>
      </c>
      <c r="AH536" s="10">
        <f t="shared" si="743"/>
        <v>10774217.362051096</v>
      </c>
      <c r="AI536" s="10">
        <f t="shared" si="744"/>
        <v>4609215.3620510958</v>
      </c>
      <c r="AJ536" s="10">
        <f t="shared" si="745"/>
        <v>1575625.9650298543</v>
      </c>
      <c r="AK536" s="9"/>
      <c r="AL536" s="9">
        <f t="shared" si="746"/>
        <v>1575625.9650298543</v>
      </c>
      <c r="AM536" s="9"/>
      <c r="AN536" s="9"/>
      <c r="AO536" s="9"/>
    </row>
    <row r="537" spans="1:41" s="11" customFormat="1" x14ac:dyDescent="0.25">
      <c r="A537" s="8" t="s">
        <v>1077</v>
      </c>
      <c r="B537" s="8" t="s">
        <v>1078</v>
      </c>
      <c r="C537" s="8" t="s">
        <v>862</v>
      </c>
      <c r="D537" s="8" t="s">
        <v>862</v>
      </c>
      <c r="E537" s="8" t="s">
        <v>1440</v>
      </c>
      <c r="G537" s="9"/>
      <c r="H537" s="9"/>
      <c r="I537" s="9">
        <f t="shared" si="738"/>
        <v>3094315.490336</v>
      </c>
      <c r="J537" s="9">
        <f t="shared" si="739"/>
        <v>3120101.4527554666</v>
      </c>
      <c r="K537" s="9"/>
      <c r="L537" s="9"/>
      <c r="M537" s="9"/>
      <c r="N537" s="9"/>
      <c r="O537" s="9"/>
      <c r="P537" s="9"/>
      <c r="Q537" s="10">
        <f t="shared" si="749"/>
        <v>3094315.490336</v>
      </c>
      <c r="R537" s="10">
        <f t="shared" si="740"/>
        <v>3120101.4527554666</v>
      </c>
      <c r="S537" s="9"/>
      <c r="T537" s="37">
        <f>VLOOKUP(A537,[1]Sheet1!$A$6:$C$740,3,FALSE)</f>
        <v>5498600.4356469996</v>
      </c>
      <c r="U537" s="37"/>
      <c r="V537" s="9">
        <f>VLOOKUP(A537,[9]CTR1516_statsrel!$A$1:$D$387,4,FALSE)</f>
        <v>6231536</v>
      </c>
      <c r="W537" s="9">
        <f t="shared" si="737"/>
        <v>6231536</v>
      </c>
      <c r="X537" s="10">
        <f t="shared" si="737"/>
        <v>6231536</v>
      </c>
      <c r="Z537" s="9"/>
      <c r="AA537" s="9">
        <f t="shared" si="741"/>
        <v>2529274.4637200003</v>
      </c>
      <c r="AB537" s="9"/>
      <c r="AC537" s="9"/>
      <c r="AD537" s="9"/>
      <c r="AE537" s="10">
        <f t="shared" si="747"/>
        <v>2529274.4637200003</v>
      </c>
      <c r="AF537" s="10">
        <f t="shared" si="748"/>
        <v>5623589.9540560003</v>
      </c>
      <c r="AG537" s="10">
        <f t="shared" si="742"/>
        <v>11855125.954056</v>
      </c>
      <c r="AH537" s="10">
        <f t="shared" si="743"/>
        <v>10982903.08162806</v>
      </c>
      <c r="AI537" s="10">
        <f t="shared" si="744"/>
        <v>4751367.08162806</v>
      </c>
      <c r="AJ537" s="10">
        <f t="shared" si="745"/>
        <v>1631265.6288725934</v>
      </c>
      <c r="AK537" s="9"/>
      <c r="AL537" s="9">
        <f t="shared" si="746"/>
        <v>1631265.6288725934</v>
      </c>
      <c r="AM537" s="9"/>
      <c r="AN537" s="9"/>
      <c r="AO537" s="9"/>
    </row>
    <row r="538" spans="1:41" s="11" customFormat="1" x14ac:dyDescent="0.25">
      <c r="A538" s="8" t="s">
        <v>1079</v>
      </c>
      <c r="B538" s="8" t="s">
        <v>1080</v>
      </c>
      <c r="C538" s="8" t="s">
        <v>862</v>
      </c>
      <c r="D538" s="8" t="s">
        <v>862</v>
      </c>
      <c r="E538" s="8" t="s">
        <v>1440</v>
      </c>
      <c r="G538" s="9"/>
      <c r="H538" s="9"/>
      <c r="I538" s="9">
        <f t="shared" si="738"/>
        <v>2024208.919547</v>
      </c>
      <c r="J538" s="9">
        <f t="shared" si="739"/>
        <v>2041077.3272098915</v>
      </c>
      <c r="K538" s="9"/>
      <c r="L538" s="9"/>
      <c r="M538" s="9"/>
      <c r="N538" s="9"/>
      <c r="O538" s="9"/>
      <c r="P538" s="9"/>
      <c r="Q538" s="10">
        <f t="shared" si="749"/>
        <v>2024208.919547</v>
      </c>
      <c r="R538" s="10">
        <f t="shared" si="740"/>
        <v>2041077.3272098915</v>
      </c>
      <c r="S538" s="9"/>
      <c r="T538" s="37">
        <f>VLOOKUP(A538,[1]Sheet1!$A$6:$C$740,3,FALSE)</f>
        <v>3315318.148631</v>
      </c>
      <c r="U538" s="37"/>
      <c r="V538" s="9">
        <f>VLOOKUP(A538,[9]CTR1516_statsrel!$A$1:$D$387,4,FALSE)</f>
        <v>4437349</v>
      </c>
      <c r="W538" s="9">
        <f t="shared" si="737"/>
        <v>4437349</v>
      </c>
      <c r="X538" s="10">
        <f t="shared" si="737"/>
        <v>4437349</v>
      </c>
      <c r="Z538" s="9"/>
      <c r="AA538" s="9">
        <f t="shared" si="741"/>
        <v>1559272.5831260001</v>
      </c>
      <c r="AB538" s="9"/>
      <c r="AC538" s="9"/>
      <c r="AD538" s="9"/>
      <c r="AE538" s="10">
        <f t="shared" si="747"/>
        <v>1559272.5831260001</v>
      </c>
      <c r="AF538" s="10">
        <f t="shared" si="748"/>
        <v>3583481.5026730001</v>
      </c>
      <c r="AG538" s="10">
        <f t="shared" si="742"/>
        <v>8020830.5026730001</v>
      </c>
      <c r="AH538" s="10">
        <f t="shared" si="743"/>
        <v>7430710.0899999011</v>
      </c>
      <c r="AI538" s="10">
        <f t="shared" si="744"/>
        <v>2993361.0899999011</v>
      </c>
      <c r="AJ538" s="10">
        <f t="shared" si="745"/>
        <v>952283.76279000961</v>
      </c>
      <c r="AK538" s="9"/>
      <c r="AL538" s="9">
        <f t="shared" si="746"/>
        <v>952283.76279000961</v>
      </c>
      <c r="AM538" s="9"/>
      <c r="AN538" s="9"/>
      <c r="AO538" s="9"/>
    </row>
    <row r="539" spans="1:41" s="11" customFormat="1" x14ac:dyDescent="0.25">
      <c r="A539" s="8" t="s">
        <v>1081</v>
      </c>
      <c r="B539" s="8" t="s">
        <v>1082</v>
      </c>
      <c r="C539" s="8" t="s">
        <v>862</v>
      </c>
      <c r="D539" s="8" t="s">
        <v>862</v>
      </c>
      <c r="E539" s="8" t="s">
        <v>1440</v>
      </c>
      <c r="G539" s="9"/>
      <c r="H539" s="9"/>
      <c r="I539" s="9">
        <f t="shared" si="738"/>
        <v>3896195.3796650004</v>
      </c>
      <c r="J539" s="9">
        <f t="shared" si="739"/>
        <v>3928663.674495542</v>
      </c>
      <c r="K539" s="9"/>
      <c r="L539" s="9"/>
      <c r="M539" s="9"/>
      <c r="N539" s="9"/>
      <c r="O539" s="9"/>
      <c r="P539" s="9"/>
      <c r="Q539" s="10">
        <f t="shared" si="749"/>
        <v>3896195.3796650004</v>
      </c>
      <c r="R539" s="10">
        <f t="shared" si="740"/>
        <v>3928663.674495542</v>
      </c>
      <c r="S539" s="9"/>
      <c r="T539" s="37">
        <f>VLOOKUP(A539,[1]Sheet1!$A$6:$C$740,3,FALSE)</f>
        <v>7517685.3243180001</v>
      </c>
      <c r="U539" s="37"/>
      <c r="V539" s="9">
        <f>VLOOKUP(A539,[9]CTR1516_statsrel!$A$1:$D$387,4,FALSE)</f>
        <v>6477281</v>
      </c>
      <c r="W539" s="9">
        <f t="shared" si="737"/>
        <v>6477281</v>
      </c>
      <c r="X539" s="10">
        <f t="shared" si="737"/>
        <v>6477281</v>
      </c>
      <c r="Z539" s="9"/>
      <c r="AA539" s="9">
        <f t="shared" si="741"/>
        <v>3115130.4555120002</v>
      </c>
      <c r="AB539" s="9"/>
      <c r="AC539" s="9"/>
      <c r="AD539" s="9"/>
      <c r="AE539" s="10">
        <f t="shared" si="747"/>
        <v>3115130.4555120002</v>
      </c>
      <c r="AF539" s="10">
        <f t="shared" si="748"/>
        <v>7011325.8351770006</v>
      </c>
      <c r="AG539" s="10">
        <f t="shared" si="742"/>
        <v>13488606.835177001</v>
      </c>
      <c r="AH539" s="10">
        <f t="shared" si="743"/>
        <v>12496203.089790892</v>
      </c>
      <c r="AI539" s="10">
        <f t="shared" si="744"/>
        <v>6018922.0897908919</v>
      </c>
      <c r="AJ539" s="10">
        <f t="shared" si="745"/>
        <v>2090258.4152953499</v>
      </c>
      <c r="AK539" s="9"/>
      <c r="AL539" s="9">
        <f t="shared" si="746"/>
        <v>2090258.4152953499</v>
      </c>
      <c r="AM539" s="9"/>
      <c r="AN539" s="9"/>
      <c r="AO539" s="9"/>
    </row>
    <row r="540" spans="1:41" s="11" customFormat="1" x14ac:dyDescent="0.25">
      <c r="A540" s="8" t="s">
        <v>1083</v>
      </c>
      <c r="B540" s="8" t="s">
        <v>1084</v>
      </c>
      <c r="C540" s="8" t="s">
        <v>862</v>
      </c>
      <c r="D540" s="8" t="s">
        <v>862</v>
      </c>
      <c r="E540" s="8" t="s">
        <v>1440</v>
      </c>
      <c r="G540" s="9"/>
      <c r="H540" s="9"/>
      <c r="I540" s="9">
        <f t="shared" si="738"/>
        <v>1607008.5533419999</v>
      </c>
      <c r="J540" s="9">
        <f t="shared" si="739"/>
        <v>1620400.2912865165</v>
      </c>
      <c r="K540" s="9"/>
      <c r="L540" s="9"/>
      <c r="M540" s="9"/>
      <c r="N540" s="9"/>
      <c r="O540" s="9"/>
      <c r="P540" s="9"/>
      <c r="Q540" s="10">
        <f t="shared" si="749"/>
        <v>1607008.5533419999</v>
      </c>
      <c r="R540" s="10">
        <f t="shared" si="740"/>
        <v>1620400.2912865165</v>
      </c>
      <c r="S540" s="9"/>
      <c r="T540" s="37">
        <f>VLOOKUP(A540,[1]Sheet1!$A$6:$C$740,3,FALSE)</f>
        <v>3402132.887933</v>
      </c>
      <c r="U540" s="37"/>
      <c r="V540" s="9">
        <f>VLOOKUP(A540,[9]CTR1516_statsrel!$A$1:$D$387,4,FALSE)</f>
        <v>5161628</v>
      </c>
      <c r="W540" s="9">
        <f t="shared" ref="W540:X603" si="750">V540</f>
        <v>5161628</v>
      </c>
      <c r="X540" s="10">
        <f t="shared" si="750"/>
        <v>5161628</v>
      </c>
      <c r="Z540" s="9"/>
      <c r="AA540" s="9">
        <f t="shared" si="741"/>
        <v>1399627.117112</v>
      </c>
      <c r="AB540" s="9"/>
      <c r="AC540" s="9"/>
      <c r="AD540" s="9"/>
      <c r="AE540" s="10">
        <f t="shared" si="747"/>
        <v>1399627.117112</v>
      </c>
      <c r="AF540" s="10">
        <f t="shared" si="748"/>
        <v>3006635.6704540001</v>
      </c>
      <c r="AG540" s="10">
        <f t="shared" si="742"/>
        <v>8168263.6704540001</v>
      </c>
      <c r="AH540" s="10">
        <f t="shared" si="743"/>
        <v>7567296.0865579676</v>
      </c>
      <c r="AI540" s="10">
        <f t="shared" si="744"/>
        <v>2405668.0865579676</v>
      </c>
      <c r="AJ540" s="10">
        <f t="shared" si="745"/>
        <v>785267.79527145112</v>
      </c>
      <c r="AK540" s="9"/>
      <c r="AL540" s="9">
        <f t="shared" si="746"/>
        <v>785267.79527145112</v>
      </c>
      <c r="AM540" s="9"/>
      <c r="AN540" s="9"/>
      <c r="AO540" s="9"/>
    </row>
    <row r="541" spans="1:41" s="11" customFormat="1" x14ac:dyDescent="0.25">
      <c r="A541" s="8" t="s">
        <v>1085</v>
      </c>
      <c r="B541" s="8" t="s">
        <v>1086</v>
      </c>
      <c r="C541" s="8" t="s">
        <v>862</v>
      </c>
      <c r="D541" s="8" t="s">
        <v>862</v>
      </c>
      <c r="E541" s="8" t="s">
        <v>1440</v>
      </c>
      <c r="G541" s="9"/>
      <c r="H541" s="9"/>
      <c r="I541" s="9">
        <f t="shared" si="738"/>
        <v>2358702.5455420003</v>
      </c>
      <c r="J541" s="9">
        <f t="shared" si="739"/>
        <v>2378358.4000881836</v>
      </c>
      <c r="K541" s="9"/>
      <c r="L541" s="9"/>
      <c r="M541" s="9"/>
      <c r="N541" s="9"/>
      <c r="O541" s="9"/>
      <c r="P541" s="9"/>
      <c r="Q541" s="10">
        <f t="shared" si="749"/>
        <v>2358702.5455420003</v>
      </c>
      <c r="R541" s="10">
        <f t="shared" si="740"/>
        <v>2378358.4000881836</v>
      </c>
      <c r="S541" s="9"/>
      <c r="T541" s="37">
        <f>VLOOKUP(A541,[1]Sheet1!$A$6:$C$740,3,FALSE)</f>
        <v>4201523.2567109996</v>
      </c>
      <c r="U541" s="37"/>
      <c r="V541" s="9">
        <f>VLOOKUP(A541,[9]CTR1516_statsrel!$A$1:$D$387,4,FALSE)</f>
        <v>3990359</v>
      </c>
      <c r="W541" s="9">
        <f t="shared" si="750"/>
        <v>3990359</v>
      </c>
      <c r="X541" s="10">
        <f t="shared" si="750"/>
        <v>3990359</v>
      </c>
      <c r="Z541" s="9"/>
      <c r="AA541" s="9">
        <f t="shared" si="741"/>
        <v>1882680.059996</v>
      </c>
      <c r="AB541" s="9"/>
      <c r="AC541" s="9"/>
      <c r="AD541" s="9"/>
      <c r="AE541" s="10">
        <f t="shared" si="747"/>
        <v>1882680.059996</v>
      </c>
      <c r="AF541" s="10">
        <f t="shared" si="748"/>
        <v>4241382.6055380004</v>
      </c>
      <c r="AG541" s="10">
        <f t="shared" si="742"/>
        <v>8231741.6055380004</v>
      </c>
      <c r="AH541" s="10">
        <f t="shared" si="743"/>
        <v>7626103.7290538223</v>
      </c>
      <c r="AI541" s="10">
        <f t="shared" si="744"/>
        <v>3635744.7290538223</v>
      </c>
      <c r="AJ541" s="10">
        <f t="shared" si="745"/>
        <v>1257386.3289656388</v>
      </c>
      <c r="AK541" s="9"/>
      <c r="AL541" s="9">
        <f t="shared" si="746"/>
        <v>1257386.3289656388</v>
      </c>
      <c r="AM541" s="9"/>
      <c r="AN541" s="9"/>
      <c r="AO541" s="9"/>
    </row>
    <row r="542" spans="1:41" s="11" customFormat="1" x14ac:dyDescent="0.25">
      <c r="A542" s="8" t="s">
        <v>1087</v>
      </c>
      <c r="B542" s="8" t="s">
        <v>1088</v>
      </c>
      <c r="C542" s="8" t="s">
        <v>862</v>
      </c>
      <c r="D542" s="8" t="s">
        <v>862</v>
      </c>
      <c r="E542" s="8" t="s">
        <v>1440</v>
      </c>
      <c r="G542" s="9"/>
      <c r="H542" s="9"/>
      <c r="I542" s="9">
        <f t="shared" si="738"/>
        <v>1204984.0169669997</v>
      </c>
      <c r="J542" s="9">
        <f t="shared" si="739"/>
        <v>1215025.5504417247</v>
      </c>
      <c r="K542" s="9"/>
      <c r="L542" s="9"/>
      <c r="M542" s="9"/>
      <c r="N542" s="9"/>
      <c r="O542" s="9"/>
      <c r="P542" s="9"/>
      <c r="Q542" s="10">
        <f t="shared" si="749"/>
        <v>1204984.0169669997</v>
      </c>
      <c r="R542" s="10">
        <f t="shared" si="740"/>
        <v>1215025.5504417247</v>
      </c>
      <c r="S542" s="9"/>
      <c r="T542" s="37">
        <f>VLOOKUP(A542,[1]Sheet1!$A$6:$C$740,3,FALSE)</f>
        <v>2633699.8293650001</v>
      </c>
      <c r="U542" s="37"/>
      <c r="V542" s="9">
        <f>VLOOKUP(A542,[9]CTR1516_statsrel!$A$1:$D$387,4,FALSE)</f>
        <v>3242239</v>
      </c>
      <c r="W542" s="9">
        <f t="shared" si="750"/>
        <v>3242239</v>
      </c>
      <c r="X542" s="10">
        <f t="shared" si="750"/>
        <v>3242239</v>
      </c>
      <c r="Z542" s="9"/>
      <c r="AA542" s="9">
        <f t="shared" si="741"/>
        <v>985617.82379199995</v>
      </c>
      <c r="AB542" s="9"/>
      <c r="AC542" s="9"/>
      <c r="AD542" s="9"/>
      <c r="AE542" s="10">
        <f t="shared" si="747"/>
        <v>985617.82379199995</v>
      </c>
      <c r="AF542" s="10">
        <f t="shared" si="748"/>
        <v>2190601.8407589998</v>
      </c>
      <c r="AG542" s="10">
        <f t="shared" si="742"/>
        <v>5432840.8407589998</v>
      </c>
      <c r="AH542" s="10">
        <f t="shared" si="743"/>
        <v>5033127.8337496221</v>
      </c>
      <c r="AI542" s="10">
        <f t="shared" si="744"/>
        <v>1790888.8337496221</v>
      </c>
      <c r="AJ542" s="10">
        <f t="shared" si="745"/>
        <v>575863.28330789739</v>
      </c>
      <c r="AK542" s="9"/>
      <c r="AL542" s="9">
        <f t="shared" si="746"/>
        <v>575863.28330789739</v>
      </c>
      <c r="AM542" s="9"/>
      <c r="AN542" s="9"/>
      <c r="AO542" s="9"/>
    </row>
    <row r="543" spans="1:41" s="11" customFormat="1" x14ac:dyDescent="0.25">
      <c r="A543" s="8" t="s">
        <v>1089</v>
      </c>
      <c r="B543" s="8" t="s">
        <v>1090</v>
      </c>
      <c r="C543" s="8" t="s">
        <v>862</v>
      </c>
      <c r="D543" s="8" t="s">
        <v>862</v>
      </c>
      <c r="E543" s="8" t="s">
        <v>1440</v>
      </c>
      <c r="G543" s="9"/>
      <c r="H543" s="9"/>
      <c r="I543" s="9">
        <f t="shared" si="738"/>
        <v>2181570.7289459999</v>
      </c>
      <c r="J543" s="9">
        <f t="shared" si="739"/>
        <v>2199750.48502055</v>
      </c>
      <c r="K543" s="9"/>
      <c r="L543" s="9"/>
      <c r="M543" s="9"/>
      <c r="N543" s="9"/>
      <c r="O543" s="9"/>
      <c r="P543" s="9"/>
      <c r="Q543" s="10">
        <f t="shared" si="749"/>
        <v>2181570.7289459999</v>
      </c>
      <c r="R543" s="10">
        <f t="shared" si="740"/>
        <v>2199750.48502055</v>
      </c>
      <c r="S543" s="9"/>
      <c r="T543" s="37">
        <f>VLOOKUP(A543,[1]Sheet1!$A$6:$C$740,3,FALSE)</f>
        <v>4081620.0215440001</v>
      </c>
      <c r="U543" s="37"/>
      <c r="V543" s="9">
        <f>VLOOKUP(A543,[9]CTR1516_statsrel!$A$1:$D$387,4,FALSE)</f>
        <v>5122189</v>
      </c>
      <c r="W543" s="9">
        <f t="shared" si="750"/>
        <v>5122189</v>
      </c>
      <c r="X543" s="10">
        <f t="shared" si="750"/>
        <v>5122189</v>
      </c>
      <c r="Z543" s="9"/>
      <c r="AA543" s="9">
        <f t="shared" si="741"/>
        <v>1810299.4289899999</v>
      </c>
      <c r="AB543" s="9"/>
      <c r="AC543" s="9"/>
      <c r="AD543" s="9"/>
      <c r="AE543" s="10">
        <f t="shared" si="747"/>
        <v>1810299.4289899999</v>
      </c>
      <c r="AF543" s="10">
        <f t="shared" si="748"/>
        <v>3991870.1579359998</v>
      </c>
      <c r="AG543" s="10">
        <f t="shared" si="742"/>
        <v>9114059.1579359993</v>
      </c>
      <c r="AH543" s="10">
        <f t="shared" si="743"/>
        <v>8443506.1086456757</v>
      </c>
      <c r="AI543" s="10">
        <f t="shared" si="744"/>
        <v>3321317.1086456757</v>
      </c>
      <c r="AJ543" s="10">
        <f t="shared" si="745"/>
        <v>1121566.6236251257</v>
      </c>
      <c r="AK543" s="9"/>
      <c r="AL543" s="9">
        <f t="shared" si="746"/>
        <v>1121566.6236251257</v>
      </c>
      <c r="AM543" s="9"/>
      <c r="AN543" s="9"/>
      <c r="AO543" s="9"/>
    </row>
    <row r="544" spans="1:41" s="11" customFormat="1" x14ac:dyDescent="0.25">
      <c r="A544" s="8" t="s">
        <v>1091</v>
      </c>
      <c r="B544" s="8" t="s">
        <v>1092</v>
      </c>
      <c r="C544" s="8" t="s">
        <v>862</v>
      </c>
      <c r="D544" s="8" t="s">
        <v>862</v>
      </c>
      <c r="E544" s="8" t="s">
        <v>1440</v>
      </c>
      <c r="G544" s="9"/>
      <c r="H544" s="9"/>
      <c r="I544" s="9">
        <f t="shared" si="738"/>
        <v>1399797.0484549999</v>
      </c>
      <c r="J544" s="9">
        <f t="shared" si="739"/>
        <v>1411462.0238587915</v>
      </c>
      <c r="K544" s="9"/>
      <c r="L544" s="9"/>
      <c r="M544" s="9"/>
      <c r="N544" s="9"/>
      <c r="O544" s="9"/>
      <c r="P544" s="9"/>
      <c r="Q544" s="10">
        <f t="shared" si="749"/>
        <v>1399797.0484549999</v>
      </c>
      <c r="R544" s="10">
        <f t="shared" si="740"/>
        <v>1411462.0238587915</v>
      </c>
      <c r="S544" s="9"/>
      <c r="T544" s="37">
        <f>VLOOKUP(A544,[1]Sheet1!$A$6:$C$740,3,FALSE)</f>
        <v>2641047.6227000002</v>
      </c>
      <c r="U544" s="37"/>
      <c r="V544" s="9">
        <f>VLOOKUP(A544,[9]CTR1516_statsrel!$A$1:$D$387,4,FALSE)</f>
        <v>3383197</v>
      </c>
      <c r="W544" s="9">
        <f t="shared" si="750"/>
        <v>3383197</v>
      </c>
      <c r="X544" s="10">
        <f t="shared" si="750"/>
        <v>3383197</v>
      </c>
      <c r="Z544" s="9"/>
      <c r="AA544" s="9">
        <f t="shared" si="741"/>
        <v>1167757.5959729999</v>
      </c>
      <c r="AB544" s="9"/>
      <c r="AC544" s="9"/>
      <c r="AD544" s="9"/>
      <c r="AE544" s="10">
        <f t="shared" si="747"/>
        <v>1167757.5959729999</v>
      </c>
      <c r="AF544" s="10">
        <f t="shared" si="748"/>
        <v>2567554.6444279999</v>
      </c>
      <c r="AG544" s="10">
        <f t="shared" si="742"/>
        <v>5950751.6444279999</v>
      </c>
      <c r="AH544" s="10">
        <f t="shared" si="743"/>
        <v>5512934.1372565562</v>
      </c>
      <c r="AI544" s="10">
        <f t="shared" si="744"/>
        <v>2129737.1372565562</v>
      </c>
      <c r="AJ544" s="10">
        <f t="shared" si="745"/>
        <v>718275.11339776474</v>
      </c>
      <c r="AK544" s="9"/>
      <c r="AL544" s="9">
        <f t="shared" si="746"/>
        <v>718275.11339776474</v>
      </c>
      <c r="AM544" s="9"/>
      <c r="AN544" s="9"/>
      <c r="AO544" s="9"/>
    </row>
    <row r="545" spans="1:41" s="11" customFormat="1" x14ac:dyDescent="0.25">
      <c r="A545" s="8" t="s">
        <v>1093</v>
      </c>
      <c r="B545" s="8" t="s">
        <v>1094</v>
      </c>
      <c r="C545" s="8" t="s">
        <v>862</v>
      </c>
      <c r="D545" s="8" t="s">
        <v>862</v>
      </c>
      <c r="E545" s="8" t="s">
        <v>1440</v>
      </c>
      <c r="G545" s="9"/>
      <c r="H545" s="9"/>
      <c r="I545" s="9">
        <f t="shared" si="738"/>
        <v>2453276.3682909999</v>
      </c>
      <c r="J545" s="9">
        <f t="shared" si="739"/>
        <v>2473720.3380267583</v>
      </c>
      <c r="K545" s="9"/>
      <c r="L545" s="9"/>
      <c r="M545" s="9"/>
      <c r="N545" s="9"/>
      <c r="O545" s="9"/>
      <c r="P545" s="9"/>
      <c r="Q545" s="10">
        <f t="shared" si="749"/>
        <v>2453276.3682909999</v>
      </c>
      <c r="R545" s="10">
        <f t="shared" si="740"/>
        <v>2473720.3380267583</v>
      </c>
      <c r="S545" s="9"/>
      <c r="T545" s="37">
        <f>VLOOKUP(A545,[1]Sheet1!$A$6:$C$740,3,FALSE)</f>
        <v>6057340.6043140003</v>
      </c>
      <c r="U545" s="37"/>
      <c r="V545" s="9">
        <f>VLOOKUP(A545,[9]CTR1516_statsrel!$A$1:$D$387,4,FALSE)</f>
        <v>2992763</v>
      </c>
      <c r="W545" s="9">
        <f t="shared" si="750"/>
        <v>2992763</v>
      </c>
      <c r="X545" s="10">
        <f t="shared" si="750"/>
        <v>2992763</v>
      </c>
      <c r="Z545" s="9"/>
      <c r="AA545" s="9">
        <f t="shared" si="741"/>
        <v>1998773.5190729999</v>
      </c>
      <c r="AB545" s="9"/>
      <c r="AC545" s="9"/>
      <c r="AD545" s="9"/>
      <c r="AE545" s="10">
        <f t="shared" si="747"/>
        <v>1998773.5190729999</v>
      </c>
      <c r="AF545" s="10">
        <f t="shared" si="748"/>
        <v>4452049.8873640001</v>
      </c>
      <c r="AG545" s="10">
        <f t="shared" si="742"/>
        <v>7444812.8873640001</v>
      </c>
      <c r="AH545" s="10">
        <f t="shared" si="743"/>
        <v>6897072.0951977605</v>
      </c>
      <c r="AI545" s="10">
        <f t="shared" si="744"/>
        <v>3904309.0951977605</v>
      </c>
      <c r="AJ545" s="10">
        <f t="shared" si="745"/>
        <v>1430588.7571710022</v>
      </c>
      <c r="AK545" s="9"/>
      <c r="AL545" s="9">
        <f t="shared" si="746"/>
        <v>1430588.7571710022</v>
      </c>
      <c r="AM545" s="9"/>
      <c r="AN545" s="9"/>
      <c r="AO545" s="9"/>
    </row>
    <row r="546" spans="1:41" s="11" customFormat="1" x14ac:dyDescent="0.25">
      <c r="A546" s="8" t="s">
        <v>1095</v>
      </c>
      <c r="B546" s="8" t="s">
        <v>1096</v>
      </c>
      <c r="C546" s="8" t="s">
        <v>862</v>
      </c>
      <c r="D546" s="8" t="s">
        <v>862</v>
      </c>
      <c r="E546" s="8" t="s">
        <v>1440</v>
      </c>
      <c r="G546" s="9"/>
      <c r="H546" s="9"/>
      <c r="I546" s="9">
        <f t="shared" si="738"/>
        <v>5582794.5592280002</v>
      </c>
      <c r="J546" s="9">
        <f t="shared" si="739"/>
        <v>5629317.8472215664</v>
      </c>
      <c r="K546" s="9"/>
      <c r="L546" s="9"/>
      <c r="M546" s="9"/>
      <c r="N546" s="9"/>
      <c r="O546" s="9"/>
      <c r="P546" s="9"/>
      <c r="Q546" s="10">
        <f t="shared" si="749"/>
        <v>5582794.5592280002</v>
      </c>
      <c r="R546" s="10">
        <f t="shared" si="740"/>
        <v>5629317.8472215664</v>
      </c>
      <c r="S546" s="9"/>
      <c r="T546" s="37">
        <f>VLOOKUP(A546,[1]Sheet1!$A$6:$C$740,3,FALSE)</f>
        <v>13198704.221431</v>
      </c>
      <c r="U546" s="37"/>
      <c r="V546" s="9">
        <f>VLOOKUP(A546,[9]CTR1516_statsrel!$A$1:$D$387,4,FALSE)</f>
        <v>5034926</v>
      </c>
      <c r="W546" s="9">
        <f t="shared" si="750"/>
        <v>5034926</v>
      </c>
      <c r="X546" s="10">
        <f t="shared" si="750"/>
        <v>5034926</v>
      </c>
      <c r="Z546" s="9"/>
      <c r="AA546" s="9">
        <f t="shared" si="741"/>
        <v>4294288.7969660005</v>
      </c>
      <c r="AB546" s="9"/>
      <c r="AC546" s="9"/>
      <c r="AD546" s="9"/>
      <c r="AE546" s="10">
        <f t="shared" si="747"/>
        <v>4294288.7969660005</v>
      </c>
      <c r="AF546" s="10">
        <f t="shared" si="748"/>
        <v>9877083.3561940007</v>
      </c>
      <c r="AG546" s="10">
        <f t="shared" si="742"/>
        <v>14912009.356194001</v>
      </c>
      <c r="AH546" s="10">
        <f t="shared" si="743"/>
        <v>13814880.933877923</v>
      </c>
      <c r="AI546" s="10">
        <f t="shared" si="744"/>
        <v>8779954.9338779226</v>
      </c>
      <c r="AJ546" s="10">
        <f t="shared" si="745"/>
        <v>3150637.0866563562</v>
      </c>
      <c r="AK546" s="9"/>
      <c r="AL546" s="9">
        <f t="shared" si="746"/>
        <v>3150637.0866563562</v>
      </c>
      <c r="AM546" s="9"/>
      <c r="AN546" s="9"/>
      <c r="AO546" s="9"/>
    </row>
    <row r="547" spans="1:41" s="11" customFormat="1" x14ac:dyDescent="0.25">
      <c r="A547" s="8" t="s">
        <v>1097</v>
      </c>
      <c r="B547" s="8" t="s">
        <v>1098</v>
      </c>
      <c r="C547" s="8" t="s">
        <v>862</v>
      </c>
      <c r="D547" s="8" t="s">
        <v>862</v>
      </c>
      <c r="E547" s="8" t="s">
        <v>1440</v>
      </c>
      <c r="G547" s="9"/>
      <c r="H547" s="9"/>
      <c r="I547" s="9">
        <f t="shared" si="738"/>
        <v>3461833.2314460003</v>
      </c>
      <c r="J547" s="9">
        <f t="shared" si="739"/>
        <v>3490681.8417080501</v>
      </c>
      <c r="K547" s="9"/>
      <c r="L547" s="9"/>
      <c r="M547" s="9"/>
      <c r="N547" s="9"/>
      <c r="O547" s="9"/>
      <c r="P547" s="9"/>
      <c r="Q547" s="10">
        <f t="shared" si="749"/>
        <v>3461833.2314460003</v>
      </c>
      <c r="R547" s="10">
        <f t="shared" si="740"/>
        <v>3490681.8417080501</v>
      </c>
      <c r="S547" s="9"/>
      <c r="T547" s="37">
        <f>VLOOKUP(A547,[1]Sheet1!$A$6:$C$740,3,FALSE)</f>
        <v>7151658.0200389996</v>
      </c>
      <c r="U547" s="37"/>
      <c r="V547" s="9">
        <f>VLOOKUP(A547,[9]CTR1516_statsrel!$A$1:$D$387,4,FALSE)</f>
        <v>5636661</v>
      </c>
      <c r="W547" s="9">
        <f t="shared" si="750"/>
        <v>5636661</v>
      </c>
      <c r="X547" s="10">
        <f t="shared" si="750"/>
        <v>5636661</v>
      </c>
      <c r="Z547" s="9"/>
      <c r="AA547" s="9">
        <f t="shared" si="741"/>
        <v>2586024.6311659999</v>
      </c>
      <c r="AB547" s="9"/>
      <c r="AC547" s="9"/>
      <c r="AD547" s="9"/>
      <c r="AE547" s="10">
        <f t="shared" si="747"/>
        <v>2586024.6311659999</v>
      </c>
      <c r="AF547" s="10">
        <f t="shared" si="748"/>
        <v>6047857.8626119997</v>
      </c>
      <c r="AG547" s="10">
        <f t="shared" si="742"/>
        <v>11684518.862612</v>
      </c>
      <c r="AH547" s="10">
        <f t="shared" si="743"/>
        <v>10824848.147616427</v>
      </c>
      <c r="AI547" s="10">
        <f t="shared" si="744"/>
        <v>5188187.1476164274</v>
      </c>
      <c r="AJ547" s="10">
        <f t="shared" si="745"/>
        <v>1697505.3059083773</v>
      </c>
      <c r="AK547" s="9"/>
      <c r="AL547" s="9">
        <f t="shared" si="746"/>
        <v>1697505.3059083773</v>
      </c>
      <c r="AM547" s="9"/>
      <c r="AN547" s="9"/>
      <c r="AO547" s="9"/>
    </row>
    <row r="548" spans="1:41" s="11" customFormat="1" x14ac:dyDescent="0.25">
      <c r="A548" s="8" t="s">
        <v>1099</v>
      </c>
      <c r="B548" s="8" t="s">
        <v>1100</v>
      </c>
      <c r="C548" s="8" t="s">
        <v>862</v>
      </c>
      <c r="D548" s="8" t="s">
        <v>862</v>
      </c>
      <c r="E548" s="8" t="s">
        <v>1440</v>
      </c>
      <c r="G548" s="9"/>
      <c r="H548" s="9"/>
      <c r="I548" s="9">
        <f t="shared" si="738"/>
        <v>2826073.63148</v>
      </c>
      <c r="J548" s="9">
        <f t="shared" si="739"/>
        <v>2849624.2450756663</v>
      </c>
      <c r="K548" s="9"/>
      <c r="L548" s="9"/>
      <c r="M548" s="9"/>
      <c r="N548" s="9"/>
      <c r="O548" s="9"/>
      <c r="P548" s="9"/>
      <c r="Q548" s="10">
        <f t="shared" si="749"/>
        <v>2826073.63148</v>
      </c>
      <c r="R548" s="10">
        <f t="shared" si="740"/>
        <v>2849624.2450756663</v>
      </c>
      <c r="S548" s="9"/>
      <c r="T548" s="37">
        <f>VLOOKUP(A548,[1]Sheet1!$A$6:$C$740,3,FALSE)</f>
        <v>6055632.3335739998</v>
      </c>
      <c r="U548" s="37"/>
      <c r="V548" s="9">
        <f>VLOOKUP(A548,[9]CTR1516_statsrel!$A$1:$D$387,4,FALSE)</f>
        <v>5152404</v>
      </c>
      <c r="W548" s="9">
        <f t="shared" si="750"/>
        <v>5152404</v>
      </c>
      <c r="X548" s="10">
        <f t="shared" si="750"/>
        <v>5152404</v>
      </c>
      <c r="Z548" s="9"/>
      <c r="AA548" s="9">
        <f t="shared" si="741"/>
        <v>2107779.630905</v>
      </c>
      <c r="AB548" s="9"/>
      <c r="AC548" s="9"/>
      <c r="AD548" s="9"/>
      <c r="AE548" s="10">
        <f t="shared" si="747"/>
        <v>2107779.630905</v>
      </c>
      <c r="AF548" s="10">
        <f t="shared" si="748"/>
        <v>4933853.2623849995</v>
      </c>
      <c r="AG548" s="10">
        <f t="shared" si="742"/>
        <v>10086257.262385</v>
      </c>
      <c r="AH548" s="10">
        <f t="shared" si="743"/>
        <v>9344176.21528868</v>
      </c>
      <c r="AI548" s="10">
        <f t="shared" si="744"/>
        <v>4191772.21528868</v>
      </c>
      <c r="AJ548" s="10">
        <f t="shared" si="745"/>
        <v>1342147.9702130137</v>
      </c>
      <c r="AK548" s="9"/>
      <c r="AL548" s="9">
        <f t="shared" si="746"/>
        <v>1342147.9702130137</v>
      </c>
      <c r="AM548" s="9"/>
      <c r="AN548" s="9"/>
      <c r="AO548" s="9"/>
    </row>
    <row r="549" spans="1:41" s="11" customFormat="1" x14ac:dyDescent="0.25">
      <c r="A549" s="8" t="s">
        <v>1101</v>
      </c>
      <c r="B549" s="8" t="s">
        <v>1102</v>
      </c>
      <c r="C549" s="8" t="s">
        <v>862</v>
      </c>
      <c r="D549" s="8" t="s">
        <v>862</v>
      </c>
      <c r="E549" s="8" t="s">
        <v>1440</v>
      </c>
      <c r="G549" s="9"/>
      <c r="H549" s="9"/>
      <c r="I549" s="9">
        <f t="shared" si="738"/>
        <v>3036658.075317</v>
      </c>
      <c r="J549" s="9">
        <f t="shared" si="739"/>
        <v>3061963.559277975</v>
      </c>
      <c r="K549" s="9"/>
      <c r="L549" s="9"/>
      <c r="M549" s="9"/>
      <c r="N549" s="9"/>
      <c r="O549" s="9"/>
      <c r="P549" s="9"/>
      <c r="Q549" s="10">
        <f t="shared" si="749"/>
        <v>3036658.075317</v>
      </c>
      <c r="R549" s="10">
        <f t="shared" si="740"/>
        <v>3061963.559277975</v>
      </c>
      <c r="S549" s="9"/>
      <c r="T549" s="37">
        <f>VLOOKUP(A549,[1]Sheet1!$A$6:$C$740,3,FALSE)</f>
        <v>7313351.4836200001</v>
      </c>
      <c r="U549" s="37"/>
      <c r="V549" s="9">
        <f>VLOOKUP(A549,[9]CTR1516_statsrel!$A$1:$D$387,4,FALSE)</f>
        <v>4184762</v>
      </c>
      <c r="W549" s="9">
        <f t="shared" si="750"/>
        <v>4184762</v>
      </c>
      <c r="X549" s="10">
        <f t="shared" si="750"/>
        <v>4184762</v>
      </c>
      <c r="Z549" s="9"/>
      <c r="AA549" s="9">
        <f t="shared" si="741"/>
        <v>2398644.8998389998</v>
      </c>
      <c r="AB549" s="9"/>
      <c r="AC549" s="9"/>
      <c r="AD549" s="9"/>
      <c r="AE549" s="10">
        <f t="shared" si="747"/>
        <v>2398644.8998389998</v>
      </c>
      <c r="AF549" s="10">
        <f t="shared" si="748"/>
        <v>5435302.9751559999</v>
      </c>
      <c r="AG549" s="10">
        <f t="shared" si="742"/>
        <v>9620064.9751559999</v>
      </c>
      <c r="AH549" s="10">
        <f t="shared" si="743"/>
        <v>8912283.3169861659</v>
      </c>
      <c r="AI549" s="10">
        <f t="shared" si="744"/>
        <v>4727521.3169861659</v>
      </c>
      <c r="AJ549" s="10">
        <f t="shared" si="745"/>
        <v>1665557.7577081909</v>
      </c>
      <c r="AK549" s="9"/>
      <c r="AL549" s="9">
        <f t="shared" si="746"/>
        <v>1665557.7577081909</v>
      </c>
      <c r="AM549" s="9"/>
      <c r="AN549" s="9"/>
      <c r="AO549" s="9"/>
    </row>
    <row r="550" spans="1:41" s="11" customFormat="1" x14ac:dyDescent="0.25">
      <c r="A550" s="8" t="s">
        <v>1103</v>
      </c>
      <c r="B550" s="8" t="s">
        <v>1104</v>
      </c>
      <c r="C550" s="8" t="s">
        <v>862</v>
      </c>
      <c r="D550" s="8" t="s">
        <v>862</v>
      </c>
      <c r="E550" s="8" t="s">
        <v>1440</v>
      </c>
      <c r="G550" s="9"/>
      <c r="H550" s="9"/>
      <c r="I550" s="9">
        <f t="shared" si="738"/>
        <v>3330291.1076300004</v>
      </c>
      <c r="J550" s="9">
        <f t="shared" si="739"/>
        <v>3358043.533526917</v>
      </c>
      <c r="K550" s="9"/>
      <c r="L550" s="9"/>
      <c r="M550" s="9"/>
      <c r="N550" s="9"/>
      <c r="O550" s="9"/>
      <c r="P550" s="9"/>
      <c r="Q550" s="10">
        <f t="shared" si="749"/>
        <v>3330291.1076300004</v>
      </c>
      <c r="R550" s="10">
        <f t="shared" si="740"/>
        <v>3358043.533526917</v>
      </c>
      <c r="S550" s="9"/>
      <c r="T550" s="37">
        <f>VLOOKUP(A550,[1]Sheet1!$A$6:$C$740,3,FALSE)</f>
        <v>7106917.058189</v>
      </c>
      <c r="U550" s="37"/>
      <c r="V550" s="9">
        <f>VLOOKUP(A550,[9]CTR1516_statsrel!$A$1:$D$387,4,FALSE)</f>
        <v>6248442</v>
      </c>
      <c r="W550" s="9">
        <f t="shared" si="750"/>
        <v>6248442</v>
      </c>
      <c r="X550" s="10">
        <f t="shared" si="750"/>
        <v>6248442</v>
      </c>
      <c r="Z550" s="9"/>
      <c r="AA550" s="9">
        <f t="shared" si="741"/>
        <v>2625346.5285590002</v>
      </c>
      <c r="AB550" s="9"/>
      <c r="AC550" s="9"/>
      <c r="AD550" s="9"/>
      <c r="AE550" s="10">
        <f t="shared" si="747"/>
        <v>2625346.5285590002</v>
      </c>
      <c r="AF550" s="10">
        <f t="shared" si="748"/>
        <v>5955637.6361890007</v>
      </c>
      <c r="AG550" s="10">
        <f t="shared" si="742"/>
        <v>12204079.636189001</v>
      </c>
      <c r="AH550" s="10">
        <f t="shared" si="743"/>
        <v>11306183.027003314</v>
      </c>
      <c r="AI550" s="10">
        <f t="shared" si="744"/>
        <v>5057741.0270033143</v>
      </c>
      <c r="AJ550" s="10">
        <f t="shared" si="745"/>
        <v>1699697.4934763974</v>
      </c>
      <c r="AK550" s="9"/>
      <c r="AL550" s="9">
        <f t="shared" si="746"/>
        <v>1699697.4934763974</v>
      </c>
      <c r="AM550" s="9"/>
      <c r="AN550" s="9"/>
      <c r="AO550" s="9"/>
    </row>
    <row r="551" spans="1:41" s="11" customFormat="1" x14ac:dyDescent="0.25">
      <c r="A551" s="8" t="s">
        <v>1105</v>
      </c>
      <c r="B551" s="8" t="s">
        <v>1106</v>
      </c>
      <c r="C551" s="8" t="s">
        <v>862</v>
      </c>
      <c r="D551" s="8" t="s">
        <v>862</v>
      </c>
      <c r="E551" s="8" t="s">
        <v>1440</v>
      </c>
      <c r="G551" s="9"/>
      <c r="H551" s="9"/>
      <c r="I551" s="9">
        <f t="shared" si="738"/>
        <v>2743457.066052</v>
      </c>
      <c r="J551" s="9">
        <f t="shared" si="739"/>
        <v>2766319.2082691002</v>
      </c>
      <c r="K551" s="9"/>
      <c r="L551" s="9"/>
      <c r="M551" s="9"/>
      <c r="N551" s="9"/>
      <c r="O551" s="9"/>
      <c r="P551" s="9"/>
      <c r="Q551" s="10">
        <f t="shared" si="749"/>
        <v>2743457.066052</v>
      </c>
      <c r="R551" s="10">
        <f t="shared" si="740"/>
        <v>2766319.2082691002</v>
      </c>
      <c r="S551" s="9"/>
      <c r="T551" s="37">
        <f>VLOOKUP(A551,[1]Sheet1!$A$6:$C$740,3,FALSE)</f>
        <v>6276723.0111140003</v>
      </c>
      <c r="U551" s="37"/>
      <c r="V551" s="9">
        <f>VLOOKUP(A551,[9]CTR1516_statsrel!$A$1:$D$387,4,FALSE)</f>
        <v>5400400</v>
      </c>
      <c r="W551" s="9">
        <f t="shared" si="750"/>
        <v>5400400</v>
      </c>
      <c r="X551" s="10">
        <f t="shared" si="750"/>
        <v>5400400</v>
      </c>
      <c r="Z551" s="9"/>
      <c r="AA551" s="9">
        <f t="shared" si="741"/>
        <v>2168957.2735959999</v>
      </c>
      <c r="AB551" s="9"/>
      <c r="AC551" s="9"/>
      <c r="AD551" s="9"/>
      <c r="AE551" s="10">
        <f t="shared" si="747"/>
        <v>2168957.2735959999</v>
      </c>
      <c r="AF551" s="10">
        <f t="shared" si="748"/>
        <v>4912414.339648</v>
      </c>
      <c r="AG551" s="10">
        <f t="shared" si="742"/>
        <v>10312814.339648001</v>
      </c>
      <c r="AH551" s="10">
        <f t="shared" si="743"/>
        <v>9554064.6999559533</v>
      </c>
      <c r="AI551" s="10">
        <f t="shared" si="744"/>
        <v>4153664.6999559533</v>
      </c>
      <c r="AJ551" s="10">
        <f t="shared" si="745"/>
        <v>1387345.4916868531</v>
      </c>
      <c r="AK551" s="9"/>
      <c r="AL551" s="9">
        <f t="shared" si="746"/>
        <v>1387345.4916868531</v>
      </c>
      <c r="AM551" s="9"/>
      <c r="AN551" s="9"/>
      <c r="AO551" s="9"/>
    </row>
    <row r="552" spans="1:41" s="11" customFormat="1" x14ac:dyDescent="0.25">
      <c r="A552" s="8" t="s">
        <v>1107</v>
      </c>
      <c r="B552" s="8" t="s">
        <v>1108</v>
      </c>
      <c r="C552" s="8" t="s">
        <v>862</v>
      </c>
      <c r="D552" s="8" t="s">
        <v>862</v>
      </c>
      <c r="E552" s="8" t="s">
        <v>1440</v>
      </c>
      <c r="G552" s="9"/>
      <c r="H552" s="9"/>
      <c r="I552" s="9">
        <f t="shared" si="738"/>
        <v>3593642.1054529999</v>
      </c>
      <c r="J552" s="9">
        <f t="shared" si="739"/>
        <v>3623589.1229984416</v>
      </c>
      <c r="K552" s="9"/>
      <c r="L552" s="9"/>
      <c r="M552" s="9"/>
      <c r="N552" s="9"/>
      <c r="O552" s="9"/>
      <c r="P552" s="9"/>
      <c r="Q552" s="10">
        <f t="shared" si="749"/>
        <v>3593642.1054529999</v>
      </c>
      <c r="R552" s="10">
        <f t="shared" si="740"/>
        <v>3623589.1229984416</v>
      </c>
      <c r="S552" s="9"/>
      <c r="T552" s="37">
        <f>VLOOKUP(A552,[1]Sheet1!$A$6:$C$740,3,FALSE)</f>
        <v>7665068.5585200004</v>
      </c>
      <c r="U552" s="37"/>
      <c r="V552" s="9">
        <f>VLOOKUP(A552,[9]CTR1516_statsrel!$A$1:$D$387,4,FALSE)</f>
        <v>2794028</v>
      </c>
      <c r="W552" s="9">
        <f t="shared" si="750"/>
        <v>2794028</v>
      </c>
      <c r="X552" s="10">
        <f t="shared" si="750"/>
        <v>2794028</v>
      </c>
      <c r="Z552" s="9"/>
      <c r="AA552" s="9">
        <f t="shared" si="741"/>
        <v>2728929.9379960001</v>
      </c>
      <c r="AB552" s="9"/>
      <c r="AC552" s="9"/>
      <c r="AD552" s="9"/>
      <c r="AE552" s="10">
        <f t="shared" si="747"/>
        <v>2728929.9379960001</v>
      </c>
      <c r="AF552" s="10">
        <f t="shared" si="748"/>
        <v>6322572.0434489995</v>
      </c>
      <c r="AG552" s="10">
        <f t="shared" si="742"/>
        <v>9116600.0434489995</v>
      </c>
      <c r="AH552" s="10">
        <f t="shared" si="743"/>
        <v>8445860.0523691699</v>
      </c>
      <c r="AI552" s="10">
        <f t="shared" si="744"/>
        <v>5651832.0523691699</v>
      </c>
      <c r="AJ552" s="10">
        <f t="shared" si="745"/>
        <v>2028242.9293707283</v>
      </c>
      <c r="AK552" s="9"/>
      <c r="AL552" s="9">
        <f t="shared" si="746"/>
        <v>2028242.9293707283</v>
      </c>
      <c r="AM552" s="9"/>
      <c r="AN552" s="9"/>
      <c r="AO552" s="9"/>
    </row>
    <row r="553" spans="1:41" s="11" customFormat="1" x14ac:dyDescent="0.25">
      <c r="A553" s="8" t="s">
        <v>1109</v>
      </c>
      <c r="B553" s="8" t="s">
        <v>1110</v>
      </c>
      <c r="C553" s="8" t="s">
        <v>862</v>
      </c>
      <c r="D553" s="8" t="s">
        <v>862</v>
      </c>
      <c r="E553" s="8" t="s">
        <v>1440</v>
      </c>
      <c r="G553" s="9"/>
      <c r="H553" s="9"/>
      <c r="I553" s="9">
        <f t="shared" si="738"/>
        <v>2609905.2469759998</v>
      </c>
      <c r="J553" s="9">
        <f t="shared" si="739"/>
        <v>2631654.4573674663</v>
      </c>
      <c r="K553" s="9"/>
      <c r="L553" s="9"/>
      <c r="M553" s="9"/>
      <c r="N553" s="9"/>
      <c r="O553" s="9"/>
      <c r="P553" s="9"/>
      <c r="Q553" s="10">
        <f t="shared" si="749"/>
        <v>2609905.2469759998</v>
      </c>
      <c r="R553" s="10">
        <f t="shared" si="740"/>
        <v>2631654.4573674663</v>
      </c>
      <c r="S553" s="9"/>
      <c r="T553" s="37">
        <f>VLOOKUP(A553,[1]Sheet1!$A$6:$C$740,3,FALSE)</f>
        <v>4788487.9470199998</v>
      </c>
      <c r="U553" s="37"/>
      <c r="V553" s="9">
        <f>VLOOKUP(A553,[9]CTR1516_statsrel!$A$1:$D$387,4,FALSE)</f>
        <v>4894641</v>
      </c>
      <c r="W553" s="9">
        <f t="shared" si="750"/>
        <v>4894641</v>
      </c>
      <c r="X553" s="10">
        <f t="shared" si="750"/>
        <v>4894641</v>
      </c>
      <c r="Z553" s="9"/>
      <c r="AA553" s="9">
        <f t="shared" si="741"/>
        <v>2119211.2091999999</v>
      </c>
      <c r="AB553" s="9"/>
      <c r="AC553" s="9"/>
      <c r="AD553" s="9"/>
      <c r="AE553" s="10">
        <f t="shared" si="747"/>
        <v>2119211.2091999999</v>
      </c>
      <c r="AF553" s="10">
        <f t="shared" si="748"/>
        <v>4729116.4561759997</v>
      </c>
      <c r="AG553" s="10">
        <f t="shared" si="742"/>
        <v>9623757.4561759997</v>
      </c>
      <c r="AH553" s="10">
        <f t="shared" si="743"/>
        <v>8915704.1293276437</v>
      </c>
      <c r="AI553" s="10">
        <f t="shared" si="744"/>
        <v>4021063.1293276437</v>
      </c>
      <c r="AJ553" s="10">
        <f t="shared" si="745"/>
        <v>1389408.6719601774</v>
      </c>
      <c r="AK553" s="9"/>
      <c r="AL553" s="9">
        <f t="shared" si="746"/>
        <v>1389408.6719601774</v>
      </c>
      <c r="AM553" s="9"/>
      <c r="AN553" s="9"/>
      <c r="AO553" s="9"/>
    </row>
    <row r="554" spans="1:41" s="11" customFormat="1" x14ac:dyDescent="0.25">
      <c r="A554" s="8" t="s">
        <v>1111</v>
      </c>
      <c r="B554" s="8" t="s">
        <v>1112</v>
      </c>
      <c r="C554" s="8" t="s">
        <v>862</v>
      </c>
      <c r="D554" s="8" t="s">
        <v>862</v>
      </c>
      <c r="E554" s="8" t="s">
        <v>1440</v>
      </c>
      <c r="G554" s="9"/>
      <c r="H554" s="9"/>
      <c r="I554" s="9">
        <f t="shared" si="738"/>
        <v>3485878.2636060002</v>
      </c>
      <c r="J554" s="9">
        <f t="shared" si="739"/>
        <v>3514927.2491360502</v>
      </c>
      <c r="K554" s="9"/>
      <c r="L554" s="9"/>
      <c r="M554" s="9"/>
      <c r="N554" s="9"/>
      <c r="O554" s="9"/>
      <c r="P554" s="9"/>
      <c r="Q554" s="10">
        <f t="shared" si="749"/>
        <v>3485878.2636060002</v>
      </c>
      <c r="R554" s="10">
        <f t="shared" si="740"/>
        <v>3514927.2491360502</v>
      </c>
      <c r="S554" s="9"/>
      <c r="T554" s="37">
        <f>VLOOKUP(A554,[1]Sheet1!$A$6:$C$740,3,FALSE)</f>
        <v>6962669.0305779995</v>
      </c>
      <c r="U554" s="37"/>
      <c r="V554" s="9">
        <f>VLOOKUP(A554,[9]CTR1516_statsrel!$A$1:$D$387,4,FALSE)</f>
        <v>3831214</v>
      </c>
      <c r="W554" s="9">
        <f t="shared" si="750"/>
        <v>3831214</v>
      </c>
      <c r="X554" s="10">
        <f t="shared" si="750"/>
        <v>3831214</v>
      </c>
      <c r="Z554" s="9"/>
      <c r="AA554" s="9">
        <f t="shared" si="741"/>
        <v>4649111.7384020006</v>
      </c>
      <c r="AB554" s="9"/>
      <c r="AC554" s="9"/>
      <c r="AD554" s="9"/>
      <c r="AE554" s="10">
        <f t="shared" si="747"/>
        <v>4649111.7384020006</v>
      </c>
      <c r="AF554" s="10">
        <f t="shared" si="748"/>
        <v>8134990.0020080004</v>
      </c>
      <c r="AG554" s="10">
        <f t="shared" si="742"/>
        <v>11966204.002008</v>
      </c>
      <c r="AH554" s="10">
        <f t="shared" si="743"/>
        <v>11085808.73103922</v>
      </c>
      <c r="AI554" s="10">
        <f t="shared" si="744"/>
        <v>7254594.7310392205</v>
      </c>
      <c r="AJ554" s="10">
        <f t="shared" si="745"/>
        <v>3739667.4819031702</v>
      </c>
      <c r="AK554" s="9"/>
      <c r="AL554" s="9">
        <f t="shared" si="746"/>
        <v>3739667.4819031702</v>
      </c>
      <c r="AM554" s="9"/>
      <c r="AN554" s="9"/>
      <c r="AO554" s="9"/>
    </row>
    <row r="555" spans="1:41" s="11" customFormat="1" x14ac:dyDescent="0.25">
      <c r="A555" s="8" t="s">
        <v>1113</v>
      </c>
      <c r="B555" s="8" t="s">
        <v>1114</v>
      </c>
      <c r="C555" s="8" t="s">
        <v>862</v>
      </c>
      <c r="D555" s="8" t="s">
        <v>862</v>
      </c>
      <c r="E555" s="8" t="s">
        <v>1440</v>
      </c>
      <c r="G555" s="9"/>
      <c r="H555" s="9"/>
      <c r="I555" s="9">
        <f t="shared" si="738"/>
        <v>2927278.725259</v>
      </c>
      <c r="J555" s="9">
        <f t="shared" si="739"/>
        <v>2951672.7146361582</v>
      </c>
      <c r="K555" s="9"/>
      <c r="L555" s="9"/>
      <c r="M555" s="9"/>
      <c r="N555" s="9"/>
      <c r="O555" s="9"/>
      <c r="P555" s="9"/>
      <c r="Q555" s="10">
        <f t="shared" si="749"/>
        <v>2927278.725259</v>
      </c>
      <c r="R555" s="10">
        <f t="shared" si="740"/>
        <v>2951672.7146361582</v>
      </c>
      <c r="S555" s="9"/>
      <c r="T555" s="37">
        <f>VLOOKUP(A555,[1]Sheet1!$A$6:$C$740,3,FALSE)</f>
        <v>6515738.1667020004</v>
      </c>
      <c r="U555" s="37"/>
      <c r="V555" s="9">
        <f>VLOOKUP(A555,[9]CTR1516_statsrel!$A$1:$D$387,4,FALSE)</f>
        <v>5176239</v>
      </c>
      <c r="W555" s="9">
        <f t="shared" si="750"/>
        <v>5176239</v>
      </c>
      <c r="X555" s="10">
        <f t="shared" si="750"/>
        <v>5176239</v>
      </c>
      <c r="Z555" s="9"/>
      <c r="AA555" s="9">
        <f t="shared" si="741"/>
        <v>2370122.6761679999</v>
      </c>
      <c r="AB555" s="9"/>
      <c r="AC555" s="9"/>
      <c r="AD555" s="9"/>
      <c r="AE555" s="10">
        <f t="shared" si="747"/>
        <v>2370122.6761679999</v>
      </c>
      <c r="AF555" s="10">
        <f t="shared" si="748"/>
        <v>5297401.4014269998</v>
      </c>
      <c r="AG555" s="10">
        <f t="shared" si="742"/>
        <v>10473640.401427001</v>
      </c>
      <c r="AH555" s="10">
        <f t="shared" si="743"/>
        <v>9703058.2286931463</v>
      </c>
      <c r="AI555" s="10">
        <f t="shared" si="744"/>
        <v>4526819.2286931463</v>
      </c>
      <c r="AJ555" s="10">
        <f t="shared" si="745"/>
        <v>1575146.5140569881</v>
      </c>
      <c r="AK555" s="9"/>
      <c r="AL555" s="9">
        <f t="shared" si="746"/>
        <v>1575146.5140569881</v>
      </c>
      <c r="AM555" s="9"/>
      <c r="AN555" s="9"/>
      <c r="AO555" s="9"/>
    </row>
    <row r="556" spans="1:41" s="11" customFormat="1" x14ac:dyDescent="0.25">
      <c r="A556" s="8" t="s">
        <v>1115</v>
      </c>
      <c r="B556" s="8" t="s">
        <v>1116</v>
      </c>
      <c r="C556" s="8" t="s">
        <v>862</v>
      </c>
      <c r="D556" s="8" t="s">
        <v>862</v>
      </c>
      <c r="E556" s="8" t="s">
        <v>1440</v>
      </c>
      <c r="G556" s="9"/>
      <c r="H556" s="9"/>
      <c r="I556" s="9">
        <f t="shared" si="738"/>
        <v>5433541.3554779999</v>
      </c>
      <c r="J556" s="9">
        <f t="shared" si="739"/>
        <v>5478820.8667736501</v>
      </c>
      <c r="K556" s="9"/>
      <c r="L556" s="9"/>
      <c r="M556" s="9"/>
      <c r="N556" s="9"/>
      <c r="O556" s="9"/>
      <c r="P556" s="9"/>
      <c r="Q556" s="10">
        <f t="shared" si="749"/>
        <v>5433541.3554779999</v>
      </c>
      <c r="R556" s="10">
        <f t="shared" si="740"/>
        <v>5478820.8667736501</v>
      </c>
      <c r="S556" s="9"/>
      <c r="T556" s="37">
        <f>VLOOKUP(A556,[1]Sheet1!$A$6:$C$740,3,FALSE)</f>
        <v>10587767.229010001</v>
      </c>
      <c r="U556" s="37"/>
      <c r="V556" s="9">
        <f>VLOOKUP(A556,[9]CTR1516_statsrel!$A$1:$D$387,4,FALSE)</f>
        <v>8082033</v>
      </c>
      <c r="W556" s="9">
        <f t="shared" si="750"/>
        <v>8082033</v>
      </c>
      <c r="X556" s="10">
        <f t="shared" si="750"/>
        <v>8082033</v>
      </c>
      <c r="Z556" s="9"/>
      <c r="AA556" s="9">
        <f t="shared" si="741"/>
        <v>4096797.1977260001</v>
      </c>
      <c r="AB556" s="9"/>
      <c r="AC556" s="9"/>
      <c r="AD556" s="9"/>
      <c r="AE556" s="10">
        <f t="shared" si="747"/>
        <v>4096797.1977260001</v>
      </c>
      <c r="AF556" s="10">
        <f t="shared" si="748"/>
        <v>9530338.553204</v>
      </c>
      <c r="AG556" s="10">
        <f t="shared" si="742"/>
        <v>17612371.553204</v>
      </c>
      <c r="AH556" s="10">
        <f t="shared" si="743"/>
        <v>16316568.086759346</v>
      </c>
      <c r="AI556" s="10">
        <f t="shared" si="744"/>
        <v>8234535.0867593456</v>
      </c>
      <c r="AJ556" s="10">
        <f t="shared" si="745"/>
        <v>2755714.2199856956</v>
      </c>
      <c r="AK556" s="9"/>
      <c r="AL556" s="9">
        <f t="shared" si="746"/>
        <v>2755714.2199856956</v>
      </c>
      <c r="AM556" s="9"/>
      <c r="AN556" s="9"/>
      <c r="AO556" s="9"/>
    </row>
    <row r="557" spans="1:41" s="11" customFormat="1" x14ac:dyDescent="0.25">
      <c r="A557" s="8" t="s">
        <v>1117</v>
      </c>
      <c r="B557" s="8" t="s">
        <v>1118</v>
      </c>
      <c r="C557" s="8" t="s">
        <v>862</v>
      </c>
      <c r="D557" s="8" t="s">
        <v>862</v>
      </c>
      <c r="E557" s="8" t="s">
        <v>1440</v>
      </c>
      <c r="G557" s="9"/>
      <c r="H557" s="9"/>
      <c r="I557" s="9">
        <f t="shared" ref="I557:I620" si="751">ADJLTFUND1516BL</f>
        <v>2833083.7264709999</v>
      </c>
      <c r="J557" s="9">
        <f t="shared" ref="J557:J620" si="752">I557*SBRR_INC</f>
        <v>2856692.7575249248</v>
      </c>
      <c r="K557" s="9"/>
      <c r="L557" s="9"/>
      <c r="M557" s="9"/>
      <c r="N557" s="9"/>
      <c r="O557" s="9"/>
      <c r="P557" s="9"/>
      <c r="Q557" s="10">
        <f t="shared" si="749"/>
        <v>2833083.7264709999</v>
      </c>
      <c r="R557" s="10">
        <f t="shared" ref="R557:R620" si="753">H557+J557+L557+N557+P557</f>
        <v>2856692.7575249248</v>
      </c>
      <c r="S557" s="9"/>
      <c r="T557" s="37">
        <f>VLOOKUP(A557,[1]Sheet1!$A$6:$C$740,3,FALSE)</f>
        <v>5576137.4031349998</v>
      </c>
      <c r="U557" s="37"/>
      <c r="V557" s="9">
        <f>VLOOKUP(A557,[9]CTR1516_statsrel!$A$1:$D$387,4,FALSE)</f>
        <v>5892823</v>
      </c>
      <c r="W557" s="9">
        <f t="shared" si="750"/>
        <v>5892823</v>
      </c>
      <c r="X557" s="10">
        <f t="shared" si="750"/>
        <v>5892823</v>
      </c>
      <c r="Z557" s="9"/>
      <c r="AA557" s="9">
        <f t="shared" ref="AA557:AA620" si="754">ADJLTFUND1516RSG</f>
        <v>2339797.8526170002</v>
      </c>
      <c r="AB557" s="9"/>
      <c r="AC557" s="9"/>
      <c r="AD557" s="9"/>
      <c r="AE557" s="10">
        <f t="shared" si="747"/>
        <v>2339797.8526170002</v>
      </c>
      <c r="AF557" s="10">
        <f t="shared" si="748"/>
        <v>5172881.5790880006</v>
      </c>
      <c r="AG557" s="10">
        <f t="shared" ref="AG557:AG620" si="755">AA557+I557+X557</f>
        <v>11065704.579088001</v>
      </c>
      <c r="AH557" s="10">
        <f t="shared" ref="AH557:AH620" si="756">AG557*LT_SF1617</f>
        <v>10251562.184412811</v>
      </c>
      <c r="AI557" s="10">
        <f t="shared" ref="AI557:AI620" si="757">AH557-X557</f>
        <v>4358739.184412811</v>
      </c>
      <c r="AJ557" s="10">
        <f t="shared" ref="AJ557:AJ620" si="758">AH557-X557-R557</f>
        <v>1502046.4268878861</v>
      </c>
      <c r="AK557" s="9"/>
      <c r="AL557" s="9">
        <f t="shared" ref="AL557:AL620" si="759">AJ557</f>
        <v>1502046.4268878861</v>
      </c>
      <c r="AM557" s="9"/>
      <c r="AN557" s="9"/>
      <c r="AO557" s="9"/>
    </row>
    <row r="558" spans="1:41" s="11" customFormat="1" x14ac:dyDescent="0.25">
      <c r="A558" s="8" t="s">
        <v>1119</v>
      </c>
      <c r="B558" s="8" t="s">
        <v>1120</v>
      </c>
      <c r="C558" s="8" t="s">
        <v>862</v>
      </c>
      <c r="D558" s="8" t="s">
        <v>862</v>
      </c>
      <c r="E558" s="8" t="s">
        <v>1440</v>
      </c>
      <c r="G558" s="9"/>
      <c r="H558" s="9"/>
      <c r="I558" s="9">
        <f t="shared" si="751"/>
        <v>4983945.4480690006</v>
      </c>
      <c r="J558" s="9">
        <f t="shared" si="752"/>
        <v>5025478.3268029084</v>
      </c>
      <c r="K558" s="9"/>
      <c r="L558" s="9"/>
      <c r="M558" s="9"/>
      <c r="N558" s="9"/>
      <c r="O558" s="9"/>
      <c r="P558" s="9"/>
      <c r="Q558" s="10">
        <f t="shared" si="749"/>
        <v>4983945.4480690006</v>
      </c>
      <c r="R558" s="10">
        <f t="shared" si="753"/>
        <v>5025478.3268029084</v>
      </c>
      <c r="S558" s="9"/>
      <c r="T558" s="37">
        <f>VLOOKUP(A558,[1]Sheet1!$A$6:$C$740,3,FALSE)</f>
        <v>11791129.584079999</v>
      </c>
      <c r="U558" s="37"/>
      <c r="V558" s="9">
        <f>VLOOKUP(A558,[9]CTR1516_statsrel!$A$1:$D$387,4,FALSE)</f>
        <v>5789741</v>
      </c>
      <c r="W558" s="9">
        <f t="shared" si="750"/>
        <v>5789741</v>
      </c>
      <c r="X558" s="10">
        <f t="shared" si="750"/>
        <v>5789741</v>
      </c>
      <c r="Z558" s="9"/>
      <c r="AA558" s="9">
        <f t="shared" si="754"/>
        <v>3890705.2683529998</v>
      </c>
      <c r="AB558" s="9"/>
      <c r="AC558" s="9"/>
      <c r="AD558" s="9"/>
      <c r="AE558" s="10">
        <f t="shared" si="747"/>
        <v>3890705.2683529998</v>
      </c>
      <c r="AF558" s="10">
        <f t="shared" si="748"/>
        <v>8874650.7164220009</v>
      </c>
      <c r="AG558" s="10">
        <f t="shared" si="755"/>
        <v>14664391.716422001</v>
      </c>
      <c r="AH558" s="10">
        <f t="shared" si="756"/>
        <v>13585481.385576462</v>
      </c>
      <c r="AI558" s="10">
        <f t="shared" si="757"/>
        <v>7795740.3855764624</v>
      </c>
      <c r="AJ558" s="10">
        <f t="shared" si="758"/>
        <v>2770262.0587735539</v>
      </c>
      <c r="AK558" s="9"/>
      <c r="AL558" s="9">
        <f t="shared" si="759"/>
        <v>2770262.0587735539</v>
      </c>
      <c r="AM558" s="9"/>
      <c r="AN558" s="9"/>
      <c r="AO558" s="9"/>
    </row>
    <row r="559" spans="1:41" s="11" customFormat="1" x14ac:dyDescent="0.25">
      <c r="A559" s="8" t="s">
        <v>1121</v>
      </c>
      <c r="B559" s="8" t="s">
        <v>1122</v>
      </c>
      <c r="C559" s="8" t="s">
        <v>862</v>
      </c>
      <c r="D559" s="8" t="s">
        <v>862</v>
      </c>
      <c r="E559" s="8" t="s">
        <v>1440</v>
      </c>
      <c r="G559" s="9"/>
      <c r="H559" s="9"/>
      <c r="I559" s="9">
        <f t="shared" si="751"/>
        <v>1919188.5717239999</v>
      </c>
      <c r="J559" s="9">
        <f t="shared" si="752"/>
        <v>1935181.8098217</v>
      </c>
      <c r="K559" s="9"/>
      <c r="L559" s="9"/>
      <c r="M559" s="9"/>
      <c r="N559" s="9"/>
      <c r="O559" s="9"/>
      <c r="P559" s="9"/>
      <c r="Q559" s="10">
        <f t="shared" si="749"/>
        <v>1919188.5717239999</v>
      </c>
      <c r="R559" s="10">
        <f t="shared" si="753"/>
        <v>1935181.8098217</v>
      </c>
      <c r="S559" s="9"/>
      <c r="T559" s="37">
        <f>VLOOKUP(A559,[1]Sheet1!$A$6:$C$740,3,FALSE)</f>
        <v>4053212.904114</v>
      </c>
      <c r="U559" s="37"/>
      <c r="V559" s="9">
        <f>VLOOKUP(A559,[9]CTR1516_statsrel!$A$1:$D$387,4,FALSE)</f>
        <v>3069766</v>
      </c>
      <c r="W559" s="9">
        <f t="shared" si="750"/>
        <v>3069766</v>
      </c>
      <c r="X559" s="10">
        <f t="shared" si="750"/>
        <v>3069766</v>
      </c>
      <c r="Z559" s="9"/>
      <c r="AA559" s="9">
        <f t="shared" si="754"/>
        <v>1538499.2339830003</v>
      </c>
      <c r="AB559" s="9"/>
      <c r="AC559" s="9"/>
      <c r="AD559" s="9"/>
      <c r="AE559" s="10">
        <f t="shared" si="747"/>
        <v>1538499.2339830003</v>
      </c>
      <c r="AF559" s="10">
        <f t="shared" si="748"/>
        <v>3457687.8057070002</v>
      </c>
      <c r="AG559" s="10">
        <f t="shared" si="755"/>
        <v>6527453.8057070002</v>
      </c>
      <c r="AH559" s="10">
        <f t="shared" si="756"/>
        <v>6047206.3135994561</v>
      </c>
      <c r="AI559" s="10">
        <f t="shared" si="757"/>
        <v>2977440.3135994561</v>
      </c>
      <c r="AJ559" s="10">
        <f t="shared" si="758"/>
        <v>1042258.5037777561</v>
      </c>
      <c r="AK559" s="9"/>
      <c r="AL559" s="9">
        <f t="shared" si="759"/>
        <v>1042258.5037777561</v>
      </c>
      <c r="AM559" s="9"/>
      <c r="AN559" s="9"/>
      <c r="AO559" s="9"/>
    </row>
    <row r="560" spans="1:41" s="11" customFormat="1" x14ac:dyDescent="0.25">
      <c r="A560" s="8" t="s">
        <v>1123</v>
      </c>
      <c r="B560" s="8" t="s">
        <v>1124</v>
      </c>
      <c r="C560" s="8" t="s">
        <v>862</v>
      </c>
      <c r="D560" s="8" t="s">
        <v>862</v>
      </c>
      <c r="E560" s="8" t="s">
        <v>1440</v>
      </c>
      <c r="G560" s="9"/>
      <c r="H560" s="9"/>
      <c r="I560" s="9">
        <f t="shared" si="751"/>
        <v>1922212.5720999998</v>
      </c>
      <c r="J560" s="9">
        <f t="shared" si="752"/>
        <v>1938231.010200833</v>
      </c>
      <c r="K560" s="9"/>
      <c r="L560" s="9"/>
      <c r="M560" s="9"/>
      <c r="N560" s="9"/>
      <c r="O560" s="9"/>
      <c r="P560" s="9"/>
      <c r="Q560" s="10">
        <f t="shared" si="749"/>
        <v>1922212.5720999998</v>
      </c>
      <c r="R560" s="10">
        <f t="shared" si="753"/>
        <v>1938231.010200833</v>
      </c>
      <c r="S560" s="9"/>
      <c r="T560" s="37">
        <f>VLOOKUP(A560,[1]Sheet1!$A$6:$C$740,3,FALSE)</f>
        <v>3931284.5171190002</v>
      </c>
      <c r="U560" s="37"/>
      <c r="V560" s="9">
        <f>VLOOKUP(A560,[9]CTR1516_statsrel!$A$1:$D$387,4,FALSE)</f>
        <v>3995994</v>
      </c>
      <c r="W560" s="9">
        <f t="shared" si="750"/>
        <v>3995994</v>
      </c>
      <c r="X560" s="10">
        <f t="shared" si="750"/>
        <v>3995994</v>
      </c>
      <c r="Z560" s="9"/>
      <c r="AA560" s="9">
        <f t="shared" si="754"/>
        <v>1437701.4268100001</v>
      </c>
      <c r="AB560" s="9"/>
      <c r="AC560" s="9"/>
      <c r="AD560" s="9"/>
      <c r="AE560" s="10">
        <f t="shared" si="747"/>
        <v>1437701.4268100001</v>
      </c>
      <c r="AF560" s="10">
        <f t="shared" si="748"/>
        <v>3359913.9989099996</v>
      </c>
      <c r="AG560" s="10">
        <f t="shared" si="755"/>
        <v>7355907.9989099996</v>
      </c>
      <c r="AH560" s="10">
        <f t="shared" si="756"/>
        <v>6814708.2487774557</v>
      </c>
      <c r="AI560" s="10">
        <f t="shared" si="757"/>
        <v>2818714.2487774557</v>
      </c>
      <c r="AJ560" s="10">
        <f t="shared" si="758"/>
        <v>880483.23857662268</v>
      </c>
      <c r="AK560" s="9"/>
      <c r="AL560" s="9">
        <f t="shared" si="759"/>
        <v>880483.23857662268</v>
      </c>
      <c r="AM560" s="9"/>
      <c r="AN560" s="9"/>
      <c r="AO560" s="9"/>
    </row>
    <row r="561" spans="1:41" s="11" customFormat="1" x14ac:dyDescent="0.25">
      <c r="A561" s="8" t="s">
        <v>1125</v>
      </c>
      <c r="B561" s="8" t="s">
        <v>1126</v>
      </c>
      <c r="C561" s="8" t="s">
        <v>862</v>
      </c>
      <c r="D561" s="8" t="s">
        <v>862</v>
      </c>
      <c r="E561" s="8" t="s">
        <v>1440</v>
      </c>
      <c r="G561" s="9"/>
      <c r="H561" s="9"/>
      <c r="I561" s="9">
        <f t="shared" si="751"/>
        <v>2187290.7939630002</v>
      </c>
      <c r="J561" s="9">
        <f t="shared" si="752"/>
        <v>2205518.2172460253</v>
      </c>
      <c r="K561" s="9"/>
      <c r="L561" s="9"/>
      <c r="M561" s="9"/>
      <c r="N561" s="9"/>
      <c r="O561" s="9"/>
      <c r="P561" s="9"/>
      <c r="Q561" s="10">
        <f t="shared" si="749"/>
        <v>2187290.7939630002</v>
      </c>
      <c r="R561" s="10">
        <f t="shared" si="753"/>
        <v>2205518.2172460253</v>
      </c>
      <c r="S561" s="9"/>
      <c r="T561" s="37">
        <f>VLOOKUP(A561,[1]Sheet1!$A$6:$C$740,3,FALSE)</f>
        <v>4131247.4655129998</v>
      </c>
      <c r="U561" s="37"/>
      <c r="V561" s="9">
        <f>VLOOKUP(A561,[9]CTR1516_statsrel!$A$1:$D$387,4,FALSE)</f>
        <v>3634939</v>
      </c>
      <c r="W561" s="9">
        <f t="shared" si="750"/>
        <v>3634939</v>
      </c>
      <c r="X561" s="10">
        <f t="shared" si="750"/>
        <v>3634939</v>
      </c>
      <c r="Z561" s="9"/>
      <c r="AA561" s="9">
        <f t="shared" si="754"/>
        <v>1743330.2750800001</v>
      </c>
      <c r="AB561" s="9"/>
      <c r="AC561" s="9"/>
      <c r="AD561" s="9"/>
      <c r="AE561" s="10">
        <f t="shared" si="747"/>
        <v>1743330.2750800001</v>
      </c>
      <c r="AF561" s="10">
        <f t="shared" si="748"/>
        <v>3930621.0690430002</v>
      </c>
      <c r="AG561" s="10">
        <f t="shared" si="755"/>
        <v>7565560.0690430002</v>
      </c>
      <c r="AH561" s="10">
        <f t="shared" si="756"/>
        <v>7008935.4865189195</v>
      </c>
      <c r="AI561" s="10">
        <f t="shared" si="757"/>
        <v>3373996.4865189195</v>
      </c>
      <c r="AJ561" s="10">
        <f t="shared" si="758"/>
        <v>1168478.2692728941</v>
      </c>
      <c r="AK561" s="9"/>
      <c r="AL561" s="9">
        <f t="shared" si="759"/>
        <v>1168478.2692728941</v>
      </c>
      <c r="AM561" s="9"/>
      <c r="AN561" s="9"/>
      <c r="AO561" s="9"/>
    </row>
    <row r="562" spans="1:41" s="11" customFormat="1" x14ac:dyDescent="0.25">
      <c r="A562" s="8" t="s">
        <v>1127</v>
      </c>
      <c r="B562" s="8" t="s">
        <v>1128</v>
      </c>
      <c r="C562" s="8" t="s">
        <v>862</v>
      </c>
      <c r="D562" s="8" t="s">
        <v>862</v>
      </c>
      <c r="E562" s="8" t="s">
        <v>1440</v>
      </c>
      <c r="G562" s="9"/>
      <c r="H562" s="9"/>
      <c r="I562" s="9">
        <f t="shared" si="751"/>
        <v>2291140.087146</v>
      </c>
      <c r="J562" s="9">
        <f t="shared" si="752"/>
        <v>2310232.92120555</v>
      </c>
      <c r="K562" s="9"/>
      <c r="L562" s="9"/>
      <c r="M562" s="9"/>
      <c r="N562" s="9"/>
      <c r="O562" s="9"/>
      <c r="P562" s="9"/>
      <c r="Q562" s="10">
        <f t="shared" si="749"/>
        <v>2291140.087146</v>
      </c>
      <c r="R562" s="10">
        <f t="shared" si="753"/>
        <v>2310232.92120555</v>
      </c>
      <c r="S562" s="9"/>
      <c r="T562" s="37">
        <f>VLOOKUP(A562,[1]Sheet1!$A$6:$C$740,3,FALSE)</f>
        <v>4931438.8661820004</v>
      </c>
      <c r="U562" s="37"/>
      <c r="V562" s="9">
        <f>VLOOKUP(A562,[9]CTR1516_statsrel!$A$1:$D$387,4,FALSE)</f>
        <v>6036700</v>
      </c>
      <c r="W562" s="9">
        <f t="shared" si="750"/>
        <v>6036700</v>
      </c>
      <c r="X562" s="10">
        <f t="shared" si="750"/>
        <v>6036700</v>
      </c>
      <c r="Z562" s="9"/>
      <c r="AA562" s="9">
        <f t="shared" si="754"/>
        <v>1934550.5660559998</v>
      </c>
      <c r="AB562" s="9"/>
      <c r="AC562" s="9"/>
      <c r="AD562" s="9"/>
      <c r="AE562" s="10">
        <f t="shared" si="747"/>
        <v>1934550.5660559998</v>
      </c>
      <c r="AF562" s="10">
        <f t="shared" si="748"/>
        <v>4225690.6532020001</v>
      </c>
      <c r="AG562" s="10">
        <f t="shared" si="755"/>
        <v>10262390.653202001</v>
      </c>
      <c r="AH562" s="10">
        <f t="shared" si="756"/>
        <v>9507350.8595968504</v>
      </c>
      <c r="AI562" s="10">
        <f t="shared" si="757"/>
        <v>3470650.8595968504</v>
      </c>
      <c r="AJ562" s="10">
        <f t="shared" si="758"/>
        <v>1160417.9383913004</v>
      </c>
      <c r="AK562" s="9"/>
      <c r="AL562" s="9">
        <f t="shared" si="759"/>
        <v>1160417.9383913004</v>
      </c>
      <c r="AM562" s="9"/>
      <c r="AN562" s="9"/>
      <c r="AO562" s="9"/>
    </row>
    <row r="563" spans="1:41" s="11" customFormat="1" x14ac:dyDescent="0.25">
      <c r="A563" s="8" t="s">
        <v>1129</v>
      </c>
      <c r="B563" s="8" t="s">
        <v>1130</v>
      </c>
      <c r="C563" s="8" t="s">
        <v>862</v>
      </c>
      <c r="D563" s="8" t="s">
        <v>862</v>
      </c>
      <c r="E563" s="8" t="s">
        <v>1440</v>
      </c>
      <c r="G563" s="9"/>
      <c r="H563" s="9"/>
      <c r="I563" s="9">
        <f t="shared" si="751"/>
        <v>6200580.7409049999</v>
      </c>
      <c r="J563" s="9">
        <f t="shared" si="752"/>
        <v>6252252.2470792085</v>
      </c>
      <c r="K563" s="9"/>
      <c r="L563" s="9"/>
      <c r="M563" s="9"/>
      <c r="N563" s="9"/>
      <c r="O563" s="9"/>
      <c r="P563" s="9"/>
      <c r="Q563" s="10">
        <f t="shared" si="749"/>
        <v>6200580.7409049999</v>
      </c>
      <c r="R563" s="10">
        <f t="shared" si="753"/>
        <v>6252252.2470792085</v>
      </c>
      <c r="S563" s="9"/>
      <c r="T563" s="37">
        <f>VLOOKUP(A563,[1]Sheet1!$A$6:$C$740,3,FALSE)</f>
        <v>13458490.551495001</v>
      </c>
      <c r="U563" s="37"/>
      <c r="V563" s="9">
        <f>VLOOKUP(A563,[9]CTR1516_statsrel!$A$1:$D$387,4,FALSE)</f>
        <v>12875243</v>
      </c>
      <c r="W563" s="9">
        <f t="shared" si="750"/>
        <v>12875243</v>
      </c>
      <c r="X563" s="10">
        <f t="shared" si="750"/>
        <v>12875243</v>
      </c>
      <c r="Z563" s="9"/>
      <c r="AA563" s="9">
        <f t="shared" si="754"/>
        <v>5085701.1026910003</v>
      </c>
      <c r="AB563" s="9"/>
      <c r="AC563" s="9"/>
      <c r="AD563" s="9"/>
      <c r="AE563" s="10">
        <f t="shared" si="747"/>
        <v>5085701.1026910003</v>
      </c>
      <c r="AF563" s="10">
        <f t="shared" si="748"/>
        <v>11286281.843596</v>
      </c>
      <c r="AG563" s="10">
        <f t="shared" si="755"/>
        <v>24161524.843596</v>
      </c>
      <c r="AH563" s="10">
        <f t="shared" si="756"/>
        <v>22383877.378441047</v>
      </c>
      <c r="AI563" s="10">
        <f t="shared" si="757"/>
        <v>9508634.3784410469</v>
      </c>
      <c r="AJ563" s="10">
        <f t="shared" si="758"/>
        <v>3256382.1313618384</v>
      </c>
      <c r="AK563" s="9"/>
      <c r="AL563" s="9">
        <f t="shared" si="759"/>
        <v>3256382.1313618384</v>
      </c>
      <c r="AM563" s="9"/>
      <c r="AN563" s="9"/>
      <c r="AO563" s="9"/>
    </row>
    <row r="564" spans="1:41" s="11" customFormat="1" x14ac:dyDescent="0.25">
      <c r="A564" s="8" t="s">
        <v>1131</v>
      </c>
      <c r="B564" s="8" t="s">
        <v>1132</v>
      </c>
      <c r="C564" s="8" t="s">
        <v>862</v>
      </c>
      <c r="D564" s="8" t="s">
        <v>862</v>
      </c>
      <c r="E564" s="8" t="s">
        <v>1440</v>
      </c>
      <c r="G564" s="9"/>
      <c r="H564" s="9"/>
      <c r="I564" s="9">
        <f t="shared" si="751"/>
        <v>1711600.998652</v>
      </c>
      <c r="J564" s="9">
        <f t="shared" si="752"/>
        <v>1725864.3403074332</v>
      </c>
      <c r="K564" s="9"/>
      <c r="L564" s="9"/>
      <c r="M564" s="9"/>
      <c r="N564" s="9"/>
      <c r="O564" s="9"/>
      <c r="P564" s="9"/>
      <c r="Q564" s="10">
        <f t="shared" si="749"/>
        <v>1711600.998652</v>
      </c>
      <c r="R564" s="10">
        <f t="shared" si="753"/>
        <v>1725864.3403074332</v>
      </c>
      <c r="S564" s="9"/>
      <c r="T564" s="37">
        <f>VLOOKUP(A564,[1]Sheet1!$A$6:$C$740,3,FALSE)</f>
        <v>3243857.2186480002</v>
      </c>
      <c r="U564" s="37"/>
      <c r="V564" s="9">
        <f>VLOOKUP(A564,[9]CTR1516_statsrel!$A$1:$D$387,4,FALSE)</f>
        <v>5655125</v>
      </c>
      <c r="W564" s="9">
        <f t="shared" si="750"/>
        <v>5655125</v>
      </c>
      <c r="X564" s="10">
        <f t="shared" si="750"/>
        <v>5655125</v>
      </c>
      <c r="Z564" s="9"/>
      <c r="AA564" s="9">
        <f t="shared" si="754"/>
        <v>1476562.265593</v>
      </c>
      <c r="AB564" s="9"/>
      <c r="AC564" s="9"/>
      <c r="AD564" s="9"/>
      <c r="AE564" s="10">
        <f t="shared" si="747"/>
        <v>1476562.265593</v>
      </c>
      <c r="AF564" s="10">
        <f t="shared" si="748"/>
        <v>3188163.2642449997</v>
      </c>
      <c r="AG564" s="10">
        <f t="shared" si="755"/>
        <v>8843288.2642449997</v>
      </c>
      <c r="AH564" s="10">
        <f t="shared" si="756"/>
        <v>8192656.7718896521</v>
      </c>
      <c r="AI564" s="10">
        <f t="shared" si="757"/>
        <v>2537531.7718896521</v>
      </c>
      <c r="AJ564" s="10">
        <f t="shared" si="758"/>
        <v>811667.43158221897</v>
      </c>
      <c r="AK564" s="9"/>
      <c r="AL564" s="9">
        <f t="shared" si="759"/>
        <v>811667.43158221897</v>
      </c>
      <c r="AM564" s="9"/>
      <c r="AN564" s="9"/>
      <c r="AO564" s="9"/>
    </row>
    <row r="565" spans="1:41" s="11" customFormat="1" x14ac:dyDescent="0.25">
      <c r="A565" s="8" t="s">
        <v>1133</v>
      </c>
      <c r="B565" s="8" t="s">
        <v>1134</v>
      </c>
      <c r="C565" s="8" t="s">
        <v>862</v>
      </c>
      <c r="D565" s="8" t="s">
        <v>862</v>
      </c>
      <c r="E565" s="8" t="s">
        <v>1440</v>
      </c>
      <c r="G565" s="9"/>
      <c r="H565" s="9"/>
      <c r="I565" s="9">
        <f t="shared" si="751"/>
        <v>2196858.4178470005</v>
      </c>
      <c r="J565" s="9">
        <f t="shared" si="752"/>
        <v>2215165.5713290586</v>
      </c>
      <c r="K565" s="9"/>
      <c r="L565" s="9"/>
      <c r="M565" s="9"/>
      <c r="N565" s="9"/>
      <c r="O565" s="9"/>
      <c r="P565" s="9"/>
      <c r="Q565" s="10">
        <f t="shared" si="749"/>
        <v>2196858.4178470005</v>
      </c>
      <c r="R565" s="10">
        <f t="shared" si="753"/>
        <v>2215165.5713290586</v>
      </c>
      <c r="S565" s="9"/>
      <c r="T565" s="37">
        <f>VLOOKUP(A565,[1]Sheet1!$A$6:$C$740,3,FALSE)</f>
        <v>4185818.1344699999</v>
      </c>
      <c r="U565" s="37"/>
      <c r="V565" s="9">
        <f>VLOOKUP(A565,[9]CTR1516_statsrel!$A$1:$D$387,4,FALSE)</f>
        <v>3042935</v>
      </c>
      <c r="W565" s="9">
        <f t="shared" si="750"/>
        <v>3042935</v>
      </c>
      <c r="X565" s="10">
        <f t="shared" si="750"/>
        <v>3042935</v>
      </c>
      <c r="Z565" s="9"/>
      <c r="AA565" s="9">
        <f t="shared" si="754"/>
        <v>1772934.094734</v>
      </c>
      <c r="AB565" s="9"/>
      <c r="AC565" s="9"/>
      <c r="AD565" s="9"/>
      <c r="AE565" s="10">
        <f t="shared" si="747"/>
        <v>1772934.094734</v>
      </c>
      <c r="AF565" s="10">
        <f t="shared" si="748"/>
        <v>3969792.5125810006</v>
      </c>
      <c r="AG565" s="10">
        <f t="shared" si="755"/>
        <v>7012727.5125810001</v>
      </c>
      <c r="AH565" s="10">
        <f t="shared" si="756"/>
        <v>6496776.745100107</v>
      </c>
      <c r="AI565" s="10">
        <f t="shared" si="757"/>
        <v>3453841.745100107</v>
      </c>
      <c r="AJ565" s="10">
        <f t="shared" si="758"/>
        <v>1238676.1737710484</v>
      </c>
      <c r="AK565" s="9"/>
      <c r="AL565" s="9">
        <f t="shared" si="759"/>
        <v>1238676.1737710484</v>
      </c>
      <c r="AM565" s="9"/>
      <c r="AN565" s="9"/>
      <c r="AO565" s="9"/>
    </row>
    <row r="566" spans="1:41" s="11" customFormat="1" x14ac:dyDescent="0.25">
      <c r="A566" s="8" t="s">
        <v>1135</v>
      </c>
      <c r="B566" s="8" t="s">
        <v>1136</v>
      </c>
      <c r="C566" s="8" t="s">
        <v>862</v>
      </c>
      <c r="D566" s="8" t="s">
        <v>862</v>
      </c>
      <c r="E566" s="8" t="s">
        <v>1440</v>
      </c>
      <c r="G566" s="9"/>
      <c r="H566" s="9"/>
      <c r="I566" s="9">
        <f t="shared" si="751"/>
        <v>1348299.8362869998</v>
      </c>
      <c r="J566" s="9">
        <f t="shared" si="752"/>
        <v>1359535.6682560581</v>
      </c>
      <c r="K566" s="9"/>
      <c r="L566" s="9"/>
      <c r="M566" s="9"/>
      <c r="N566" s="9"/>
      <c r="O566" s="9"/>
      <c r="P566" s="9"/>
      <c r="Q566" s="10">
        <f t="shared" si="749"/>
        <v>1348299.8362869998</v>
      </c>
      <c r="R566" s="10">
        <f t="shared" si="753"/>
        <v>1359535.6682560581</v>
      </c>
      <c r="S566" s="9"/>
      <c r="T566" s="37">
        <f>VLOOKUP(A566,[1]Sheet1!$A$6:$C$740,3,FALSE)</f>
        <v>3117055.7487610001</v>
      </c>
      <c r="U566" s="37"/>
      <c r="V566" s="9">
        <f>VLOOKUP(A566,[9]CTR1516_statsrel!$A$1:$D$387,4,FALSE)</f>
        <v>3252270</v>
      </c>
      <c r="W566" s="9">
        <f t="shared" si="750"/>
        <v>3252270</v>
      </c>
      <c r="X566" s="10">
        <f t="shared" si="750"/>
        <v>3252270</v>
      </c>
      <c r="Z566" s="9"/>
      <c r="AA566" s="9">
        <f t="shared" si="754"/>
        <v>1130218.729875</v>
      </c>
      <c r="AB566" s="9"/>
      <c r="AC566" s="9"/>
      <c r="AD566" s="9"/>
      <c r="AE566" s="10">
        <f t="shared" si="747"/>
        <v>1130218.729875</v>
      </c>
      <c r="AF566" s="10">
        <f t="shared" si="748"/>
        <v>2478518.5661619995</v>
      </c>
      <c r="AG566" s="10">
        <f t="shared" si="755"/>
        <v>5730788.5661619995</v>
      </c>
      <c r="AH566" s="10">
        <f t="shared" si="756"/>
        <v>5309154.5081328759</v>
      </c>
      <c r="AI566" s="10">
        <f t="shared" si="757"/>
        <v>2056884.5081328759</v>
      </c>
      <c r="AJ566" s="10">
        <f t="shared" si="758"/>
        <v>697348.83987681777</v>
      </c>
      <c r="AK566" s="9"/>
      <c r="AL566" s="9">
        <f t="shared" si="759"/>
        <v>697348.83987681777</v>
      </c>
      <c r="AM566" s="9"/>
      <c r="AN566" s="9"/>
      <c r="AO566" s="9"/>
    </row>
    <row r="567" spans="1:41" s="11" customFormat="1" x14ac:dyDescent="0.25">
      <c r="A567" s="8" t="s">
        <v>1137</v>
      </c>
      <c r="B567" s="8" t="s">
        <v>1138</v>
      </c>
      <c r="C567" s="8" t="s">
        <v>862</v>
      </c>
      <c r="D567" s="8" t="s">
        <v>862</v>
      </c>
      <c r="E567" s="8" t="s">
        <v>1440</v>
      </c>
      <c r="G567" s="9"/>
      <c r="H567" s="9"/>
      <c r="I567" s="9">
        <f t="shared" si="751"/>
        <v>1894767.265711</v>
      </c>
      <c r="J567" s="9">
        <f t="shared" si="752"/>
        <v>1910556.9929252581</v>
      </c>
      <c r="K567" s="9"/>
      <c r="L567" s="9"/>
      <c r="M567" s="9"/>
      <c r="N567" s="9"/>
      <c r="O567" s="9"/>
      <c r="P567" s="9"/>
      <c r="Q567" s="10">
        <f t="shared" si="749"/>
        <v>1894767.265711</v>
      </c>
      <c r="R567" s="10">
        <f t="shared" si="753"/>
        <v>1910556.9929252581</v>
      </c>
      <c r="S567" s="9"/>
      <c r="T567" s="37">
        <f>VLOOKUP(A567,[1]Sheet1!$A$6:$C$740,3,FALSE)</f>
        <v>4531369.9905930003</v>
      </c>
      <c r="U567" s="37"/>
      <c r="V567" s="9">
        <f>VLOOKUP(A567,[9]CTR1516_statsrel!$A$1:$D$387,4,FALSE)</f>
        <v>3105876</v>
      </c>
      <c r="W567" s="9">
        <f t="shared" si="750"/>
        <v>3105876</v>
      </c>
      <c r="X567" s="10">
        <f t="shared" si="750"/>
        <v>3105876</v>
      </c>
      <c r="Z567" s="9"/>
      <c r="AA567" s="9">
        <f t="shared" si="754"/>
        <v>1515988.931686</v>
      </c>
      <c r="AB567" s="9"/>
      <c r="AC567" s="9"/>
      <c r="AD567" s="9"/>
      <c r="AE567" s="10">
        <f t="shared" si="747"/>
        <v>1515988.931686</v>
      </c>
      <c r="AF567" s="10">
        <f t="shared" si="748"/>
        <v>3410756.1973970002</v>
      </c>
      <c r="AG567" s="10">
        <f t="shared" si="755"/>
        <v>6516632.1973970002</v>
      </c>
      <c r="AH567" s="10">
        <f t="shared" si="756"/>
        <v>6037180.8886721563</v>
      </c>
      <c r="AI567" s="10">
        <f t="shared" si="757"/>
        <v>2931304.8886721563</v>
      </c>
      <c r="AJ567" s="10">
        <f t="shared" si="758"/>
        <v>1020747.8957468981</v>
      </c>
      <c r="AK567" s="9"/>
      <c r="AL567" s="9">
        <f t="shared" si="759"/>
        <v>1020747.8957468981</v>
      </c>
      <c r="AM567" s="9"/>
      <c r="AN567" s="9"/>
      <c r="AO567" s="9"/>
    </row>
    <row r="568" spans="1:41" s="11" customFormat="1" x14ac:dyDescent="0.25">
      <c r="A568" s="8" t="s">
        <v>1139</v>
      </c>
      <c r="B568" s="8" t="s">
        <v>1140</v>
      </c>
      <c r="C568" s="8" t="s">
        <v>862</v>
      </c>
      <c r="D568" s="8" t="s">
        <v>862</v>
      </c>
      <c r="E568" s="8" t="s">
        <v>1440</v>
      </c>
      <c r="G568" s="9"/>
      <c r="H568" s="9"/>
      <c r="I568" s="9">
        <f t="shared" si="751"/>
        <v>1365289.8339740001</v>
      </c>
      <c r="J568" s="9">
        <f t="shared" si="752"/>
        <v>1376667.2492571166</v>
      </c>
      <c r="K568" s="9"/>
      <c r="L568" s="9"/>
      <c r="M568" s="9"/>
      <c r="N568" s="9"/>
      <c r="O568" s="9"/>
      <c r="P568" s="9"/>
      <c r="Q568" s="10">
        <f t="shared" si="749"/>
        <v>1365289.8339740001</v>
      </c>
      <c r="R568" s="10">
        <f t="shared" si="753"/>
        <v>1376667.2492571166</v>
      </c>
      <c r="S568" s="9"/>
      <c r="T568" s="37">
        <f>VLOOKUP(A568,[1]Sheet1!$A$6:$C$740,3,FALSE)</f>
        <v>3372101.5361230001</v>
      </c>
      <c r="U568" s="37"/>
      <c r="V568" s="9">
        <f>VLOOKUP(A568,[9]CTR1516_statsrel!$A$1:$D$387,4,FALSE)</f>
        <v>3748127</v>
      </c>
      <c r="W568" s="9">
        <f t="shared" si="750"/>
        <v>3748127</v>
      </c>
      <c r="X568" s="10">
        <f t="shared" si="750"/>
        <v>3748127</v>
      </c>
      <c r="Z568" s="9"/>
      <c r="AA568" s="9">
        <f t="shared" si="754"/>
        <v>1077820.65069</v>
      </c>
      <c r="AB568" s="9"/>
      <c r="AC568" s="9"/>
      <c r="AD568" s="9"/>
      <c r="AE568" s="10">
        <f t="shared" si="747"/>
        <v>1077820.65069</v>
      </c>
      <c r="AF568" s="10">
        <f t="shared" si="748"/>
        <v>2443110.4846640001</v>
      </c>
      <c r="AG568" s="10">
        <f t="shared" si="755"/>
        <v>6191237.4846640006</v>
      </c>
      <c r="AH568" s="10">
        <f t="shared" si="756"/>
        <v>5735726.5973326331</v>
      </c>
      <c r="AI568" s="10">
        <f t="shared" si="757"/>
        <v>1987599.5973326331</v>
      </c>
      <c r="AJ568" s="10">
        <f t="shared" si="758"/>
        <v>610932.34807551652</v>
      </c>
      <c r="AK568" s="9"/>
      <c r="AL568" s="9">
        <f t="shared" si="759"/>
        <v>610932.34807551652</v>
      </c>
      <c r="AM568" s="9"/>
      <c r="AN568" s="9"/>
      <c r="AO568" s="9"/>
    </row>
    <row r="569" spans="1:41" s="11" customFormat="1" x14ac:dyDescent="0.25">
      <c r="A569" s="8" t="s">
        <v>1141</v>
      </c>
      <c r="B569" s="8" t="s">
        <v>1142</v>
      </c>
      <c r="C569" s="8" t="s">
        <v>862</v>
      </c>
      <c r="D569" s="8" t="s">
        <v>862</v>
      </c>
      <c r="E569" s="8" t="s">
        <v>1440</v>
      </c>
      <c r="G569" s="9"/>
      <c r="H569" s="9"/>
      <c r="I569" s="9">
        <f t="shared" si="751"/>
        <v>3890120.8761489997</v>
      </c>
      <c r="J569" s="9">
        <f t="shared" si="752"/>
        <v>3922538.5501169078</v>
      </c>
      <c r="K569" s="9"/>
      <c r="L569" s="9"/>
      <c r="M569" s="9"/>
      <c r="N569" s="9"/>
      <c r="O569" s="9"/>
      <c r="P569" s="9"/>
      <c r="Q569" s="10">
        <f t="shared" si="749"/>
        <v>3890120.8761489997</v>
      </c>
      <c r="R569" s="10">
        <f t="shared" si="753"/>
        <v>3922538.5501169078</v>
      </c>
      <c r="S569" s="9"/>
      <c r="T569" s="37">
        <f>VLOOKUP(A569,[1]Sheet1!$A$6:$C$740,3,FALSE)</f>
        <v>8291461.9175800001</v>
      </c>
      <c r="U569" s="37"/>
      <c r="V569" s="9">
        <f>VLOOKUP(A569,[9]CTR1516_statsrel!$A$1:$D$387,4,FALSE)</f>
        <v>7654826</v>
      </c>
      <c r="W569" s="9">
        <f t="shared" si="750"/>
        <v>7654826</v>
      </c>
      <c r="X569" s="10">
        <f t="shared" si="750"/>
        <v>7654826</v>
      </c>
      <c r="Z569" s="9"/>
      <c r="AA569" s="9">
        <f t="shared" si="754"/>
        <v>3249394.202513</v>
      </c>
      <c r="AB569" s="9"/>
      <c r="AC569" s="9"/>
      <c r="AD569" s="9"/>
      <c r="AE569" s="10">
        <f t="shared" si="747"/>
        <v>3249394.202513</v>
      </c>
      <c r="AF569" s="10">
        <f t="shared" si="748"/>
        <v>7139515.0786619997</v>
      </c>
      <c r="AG569" s="10">
        <f t="shared" si="755"/>
        <v>14794341.078662001</v>
      </c>
      <c r="AH569" s="10">
        <f t="shared" si="756"/>
        <v>13705869.921011042</v>
      </c>
      <c r="AI569" s="10">
        <f t="shared" si="757"/>
        <v>6051043.9210110418</v>
      </c>
      <c r="AJ569" s="10">
        <f t="shared" si="758"/>
        <v>2128505.370894134</v>
      </c>
      <c r="AK569" s="9"/>
      <c r="AL569" s="9">
        <f t="shared" si="759"/>
        <v>2128505.370894134</v>
      </c>
      <c r="AM569" s="9"/>
      <c r="AN569" s="9"/>
      <c r="AO569" s="9"/>
    </row>
    <row r="570" spans="1:41" s="11" customFormat="1" x14ac:dyDescent="0.25">
      <c r="A570" s="8" t="s">
        <v>1143</v>
      </c>
      <c r="B570" s="8" t="s">
        <v>1144</v>
      </c>
      <c r="C570" s="8" t="s">
        <v>862</v>
      </c>
      <c r="D570" s="8" t="s">
        <v>862</v>
      </c>
      <c r="E570" s="8" t="s">
        <v>1440</v>
      </c>
      <c r="G570" s="9"/>
      <c r="H570" s="9"/>
      <c r="I570" s="9">
        <f t="shared" si="751"/>
        <v>3526298.0136799999</v>
      </c>
      <c r="J570" s="9">
        <f t="shared" si="752"/>
        <v>3555683.8304606662</v>
      </c>
      <c r="K570" s="9"/>
      <c r="L570" s="9"/>
      <c r="M570" s="9"/>
      <c r="N570" s="9"/>
      <c r="O570" s="9"/>
      <c r="P570" s="9"/>
      <c r="Q570" s="10">
        <f t="shared" si="749"/>
        <v>3526298.0136799999</v>
      </c>
      <c r="R570" s="10">
        <f t="shared" si="753"/>
        <v>3555683.8304606662</v>
      </c>
      <c r="S570" s="9"/>
      <c r="T570" s="37">
        <f>VLOOKUP(A570,[1]Sheet1!$A$6:$C$740,3,FALSE)</f>
        <v>6902734.4549599998</v>
      </c>
      <c r="U570" s="37"/>
      <c r="V570" s="9">
        <f>VLOOKUP(A570,[9]CTR1516_statsrel!$A$1:$D$387,4,FALSE)</f>
        <v>5293158</v>
      </c>
      <c r="W570" s="9">
        <f t="shared" si="750"/>
        <v>5293158</v>
      </c>
      <c r="X570" s="10">
        <f t="shared" si="750"/>
        <v>5293158</v>
      </c>
      <c r="Z570" s="9"/>
      <c r="AA570" s="9">
        <f t="shared" si="754"/>
        <v>2739187.3968460001</v>
      </c>
      <c r="AB570" s="9"/>
      <c r="AC570" s="9"/>
      <c r="AD570" s="9"/>
      <c r="AE570" s="10">
        <f t="shared" si="747"/>
        <v>2739187.3968460001</v>
      </c>
      <c r="AF570" s="10">
        <f t="shared" si="748"/>
        <v>6265485.410526</v>
      </c>
      <c r="AG570" s="10">
        <f t="shared" si="755"/>
        <v>11558643.410526</v>
      </c>
      <c r="AH570" s="10">
        <f t="shared" si="756"/>
        <v>10708233.790588558</v>
      </c>
      <c r="AI570" s="10">
        <f t="shared" si="757"/>
        <v>5415075.7905885577</v>
      </c>
      <c r="AJ570" s="10">
        <f t="shared" si="758"/>
        <v>1859391.9601278915</v>
      </c>
      <c r="AK570" s="9"/>
      <c r="AL570" s="9">
        <f t="shared" si="759"/>
        <v>1859391.9601278915</v>
      </c>
      <c r="AM570" s="9"/>
      <c r="AN570" s="9"/>
      <c r="AO570" s="9"/>
    </row>
    <row r="571" spans="1:41" s="11" customFormat="1" x14ac:dyDescent="0.25">
      <c r="A571" s="8" t="s">
        <v>1145</v>
      </c>
      <c r="B571" s="8" t="s">
        <v>1146</v>
      </c>
      <c r="C571" s="8" t="s">
        <v>862</v>
      </c>
      <c r="D571" s="8" t="s">
        <v>862</v>
      </c>
      <c r="E571" s="8" t="s">
        <v>1440</v>
      </c>
      <c r="G571" s="9"/>
      <c r="H571" s="9"/>
      <c r="I571" s="9">
        <f t="shared" si="751"/>
        <v>3681515.9391320003</v>
      </c>
      <c r="J571" s="9">
        <f t="shared" si="752"/>
        <v>3712195.2386247669</v>
      </c>
      <c r="K571" s="9"/>
      <c r="L571" s="9"/>
      <c r="M571" s="9"/>
      <c r="N571" s="9"/>
      <c r="O571" s="9"/>
      <c r="P571" s="9"/>
      <c r="Q571" s="10">
        <f t="shared" si="749"/>
        <v>3681515.9391320003</v>
      </c>
      <c r="R571" s="10">
        <f t="shared" si="753"/>
        <v>3712195.2386247669</v>
      </c>
      <c r="S571" s="9"/>
      <c r="T571" s="37">
        <f>VLOOKUP(A571,[1]Sheet1!$A$6:$C$740,3,FALSE)</f>
        <v>7012189.7596000005</v>
      </c>
      <c r="U571" s="37"/>
      <c r="V571" s="9">
        <f>VLOOKUP(A571,[9]CTR1516_statsrel!$A$1:$D$387,4,FALSE)</f>
        <v>5123940</v>
      </c>
      <c r="W571" s="9">
        <f t="shared" si="750"/>
        <v>5123940</v>
      </c>
      <c r="X571" s="10">
        <f t="shared" si="750"/>
        <v>5123940</v>
      </c>
      <c r="Z571" s="9"/>
      <c r="AA571" s="9">
        <f t="shared" si="754"/>
        <v>2790925.296569</v>
      </c>
      <c r="AB571" s="9"/>
      <c r="AC571" s="9"/>
      <c r="AD571" s="9"/>
      <c r="AE571" s="10">
        <f t="shared" si="747"/>
        <v>2790925.296569</v>
      </c>
      <c r="AF571" s="10">
        <f t="shared" si="748"/>
        <v>6472441.2357010003</v>
      </c>
      <c r="AG571" s="10">
        <f t="shared" si="755"/>
        <v>11596381.235701</v>
      </c>
      <c r="AH571" s="10">
        <f t="shared" si="756"/>
        <v>10743195.112637324</v>
      </c>
      <c r="AI571" s="10">
        <f t="shared" si="757"/>
        <v>5619255.1126373243</v>
      </c>
      <c r="AJ571" s="10">
        <f t="shared" si="758"/>
        <v>1907059.8740125573</v>
      </c>
      <c r="AK571" s="9"/>
      <c r="AL571" s="9">
        <f t="shared" si="759"/>
        <v>1907059.8740125573</v>
      </c>
      <c r="AM571" s="9"/>
      <c r="AN571" s="9"/>
      <c r="AO571" s="9"/>
    </row>
    <row r="572" spans="1:41" s="11" customFormat="1" x14ac:dyDescent="0.25">
      <c r="A572" s="8" t="s">
        <v>1147</v>
      </c>
      <c r="B572" s="8" t="s">
        <v>1148</v>
      </c>
      <c r="C572" s="8" t="s">
        <v>862</v>
      </c>
      <c r="D572" s="8" t="s">
        <v>862</v>
      </c>
      <c r="E572" s="8" t="s">
        <v>1440</v>
      </c>
      <c r="G572" s="9"/>
      <c r="H572" s="9"/>
      <c r="I572" s="9">
        <f t="shared" si="751"/>
        <v>2629807.0044510001</v>
      </c>
      <c r="J572" s="9">
        <f t="shared" si="752"/>
        <v>2651722.062821425</v>
      </c>
      <c r="K572" s="9"/>
      <c r="L572" s="9"/>
      <c r="M572" s="9"/>
      <c r="N572" s="9"/>
      <c r="O572" s="9"/>
      <c r="P572" s="9"/>
      <c r="Q572" s="10">
        <f t="shared" si="749"/>
        <v>2629807.0044510001</v>
      </c>
      <c r="R572" s="10">
        <f t="shared" si="753"/>
        <v>2651722.062821425</v>
      </c>
      <c r="S572" s="9"/>
      <c r="T572" s="37">
        <f>VLOOKUP(A572,[1]Sheet1!$A$6:$C$740,3,FALSE)</f>
        <v>4850472.9220909998</v>
      </c>
      <c r="U572" s="37"/>
      <c r="V572" s="9">
        <f>VLOOKUP(A572,[9]CTR1516_statsrel!$A$1:$D$387,4,FALSE)</f>
        <v>5269037</v>
      </c>
      <c r="W572" s="9">
        <f t="shared" si="750"/>
        <v>5269037</v>
      </c>
      <c r="X572" s="10">
        <f t="shared" si="750"/>
        <v>5269037</v>
      </c>
      <c r="Z572" s="9"/>
      <c r="AA572" s="9">
        <f t="shared" si="754"/>
        <v>2176666.4656819999</v>
      </c>
      <c r="AB572" s="9"/>
      <c r="AC572" s="9"/>
      <c r="AD572" s="9"/>
      <c r="AE572" s="10">
        <f t="shared" si="747"/>
        <v>2176666.4656819999</v>
      </c>
      <c r="AF572" s="10">
        <f t="shared" si="748"/>
        <v>4806473.4701330001</v>
      </c>
      <c r="AG572" s="10">
        <f t="shared" si="755"/>
        <v>10075510.470132999</v>
      </c>
      <c r="AH572" s="10">
        <f t="shared" si="756"/>
        <v>9334220.1019416321</v>
      </c>
      <c r="AI572" s="10">
        <f t="shared" si="757"/>
        <v>4065183.1019416321</v>
      </c>
      <c r="AJ572" s="10">
        <f t="shared" si="758"/>
        <v>1413461.0391202071</v>
      </c>
      <c r="AK572" s="9"/>
      <c r="AL572" s="9">
        <f t="shared" si="759"/>
        <v>1413461.0391202071</v>
      </c>
      <c r="AM572" s="9"/>
      <c r="AN572" s="9"/>
      <c r="AO572" s="9"/>
    </row>
    <row r="573" spans="1:41" s="11" customFormat="1" x14ac:dyDescent="0.25">
      <c r="A573" s="8" t="s">
        <v>1149</v>
      </c>
      <c r="B573" s="8" t="s">
        <v>1150</v>
      </c>
      <c r="C573" s="8" t="s">
        <v>862</v>
      </c>
      <c r="D573" s="8" t="s">
        <v>862</v>
      </c>
      <c r="E573" s="8" t="s">
        <v>1440</v>
      </c>
      <c r="G573" s="9"/>
      <c r="H573" s="9"/>
      <c r="I573" s="9">
        <f t="shared" si="751"/>
        <v>2792241.7551249997</v>
      </c>
      <c r="J573" s="9">
        <f t="shared" si="752"/>
        <v>2815510.4364177077</v>
      </c>
      <c r="K573" s="9"/>
      <c r="L573" s="9"/>
      <c r="M573" s="9"/>
      <c r="N573" s="9"/>
      <c r="O573" s="9"/>
      <c r="P573" s="9"/>
      <c r="Q573" s="10">
        <f t="shared" si="749"/>
        <v>2792241.7551249997</v>
      </c>
      <c r="R573" s="10">
        <f t="shared" si="753"/>
        <v>2815510.4364177077</v>
      </c>
      <c r="S573" s="9"/>
      <c r="T573" s="37">
        <f>VLOOKUP(A573,[1]Sheet1!$A$6:$C$740,3,FALSE)</f>
        <v>5460456.2224780004</v>
      </c>
      <c r="U573" s="37"/>
      <c r="V573" s="9">
        <f>VLOOKUP(A573,[9]CTR1516_statsrel!$A$1:$D$387,4,FALSE)</f>
        <v>5450823</v>
      </c>
      <c r="W573" s="9">
        <f t="shared" si="750"/>
        <v>5450823</v>
      </c>
      <c r="X573" s="10">
        <f t="shared" si="750"/>
        <v>5450823</v>
      </c>
      <c r="Z573" s="9"/>
      <c r="AA573" s="9">
        <f t="shared" si="754"/>
        <v>2207896.5642650002</v>
      </c>
      <c r="AB573" s="9"/>
      <c r="AC573" s="9"/>
      <c r="AD573" s="9"/>
      <c r="AE573" s="10">
        <f t="shared" si="747"/>
        <v>2207896.5642650002</v>
      </c>
      <c r="AF573" s="10">
        <f t="shared" si="748"/>
        <v>5000138.3193899998</v>
      </c>
      <c r="AG573" s="10">
        <f t="shared" si="755"/>
        <v>10450961.319389999</v>
      </c>
      <c r="AH573" s="10">
        <f t="shared" si="756"/>
        <v>9682047.7256450988</v>
      </c>
      <c r="AI573" s="10">
        <f t="shared" si="757"/>
        <v>4231224.7256450988</v>
      </c>
      <c r="AJ573" s="10">
        <f t="shared" si="758"/>
        <v>1415714.2892273911</v>
      </c>
      <c r="AK573" s="9"/>
      <c r="AL573" s="9">
        <f t="shared" si="759"/>
        <v>1415714.2892273911</v>
      </c>
      <c r="AM573" s="9"/>
      <c r="AN573" s="9"/>
      <c r="AO573" s="9"/>
    </row>
    <row r="574" spans="1:41" s="11" customFormat="1" x14ac:dyDescent="0.25">
      <c r="A574" s="8" t="s">
        <v>1151</v>
      </c>
      <c r="B574" s="8" t="s">
        <v>1152</v>
      </c>
      <c r="C574" s="8" t="s">
        <v>862</v>
      </c>
      <c r="D574" s="8" t="s">
        <v>862</v>
      </c>
      <c r="E574" s="8" t="s">
        <v>1440</v>
      </c>
      <c r="G574" s="9"/>
      <c r="H574" s="9"/>
      <c r="I574" s="9">
        <f t="shared" si="751"/>
        <v>3387258.4015019997</v>
      </c>
      <c r="J574" s="9">
        <f t="shared" si="752"/>
        <v>3415485.5548478495</v>
      </c>
      <c r="K574" s="9"/>
      <c r="L574" s="9"/>
      <c r="M574" s="9"/>
      <c r="N574" s="9"/>
      <c r="O574" s="9"/>
      <c r="P574" s="9"/>
      <c r="Q574" s="10">
        <f t="shared" si="749"/>
        <v>3387258.4015019997</v>
      </c>
      <c r="R574" s="10">
        <f t="shared" si="753"/>
        <v>3415485.5548478495</v>
      </c>
      <c r="S574" s="9"/>
      <c r="T574" s="37">
        <f>VLOOKUP(A574,[1]Sheet1!$A$6:$C$740,3,FALSE)</f>
        <v>6536384.8546390003</v>
      </c>
      <c r="U574" s="37"/>
      <c r="V574" s="9">
        <f>VLOOKUP(A574,[9]CTR1516_statsrel!$A$1:$D$387,4,FALSE)</f>
        <v>5126238</v>
      </c>
      <c r="W574" s="9">
        <f t="shared" si="750"/>
        <v>5126238</v>
      </c>
      <c r="X574" s="10">
        <f t="shared" si="750"/>
        <v>5126238</v>
      </c>
      <c r="Z574" s="9"/>
      <c r="AA574" s="9">
        <f t="shared" si="754"/>
        <v>2712955.7116899998</v>
      </c>
      <c r="AB574" s="9"/>
      <c r="AC574" s="9"/>
      <c r="AD574" s="9"/>
      <c r="AE574" s="10">
        <f t="shared" si="747"/>
        <v>2712955.7116899998</v>
      </c>
      <c r="AF574" s="10">
        <f t="shared" si="748"/>
        <v>6100214.1131919995</v>
      </c>
      <c r="AG574" s="10">
        <f t="shared" si="755"/>
        <v>11226452.113191999</v>
      </c>
      <c r="AH574" s="10">
        <f t="shared" si="756"/>
        <v>10400482.963029329</v>
      </c>
      <c r="AI574" s="10">
        <f t="shared" si="757"/>
        <v>5274244.9630293287</v>
      </c>
      <c r="AJ574" s="10">
        <f t="shared" si="758"/>
        <v>1858759.4081814792</v>
      </c>
      <c r="AK574" s="9"/>
      <c r="AL574" s="9">
        <f t="shared" si="759"/>
        <v>1858759.4081814792</v>
      </c>
      <c r="AM574" s="9"/>
      <c r="AN574" s="9"/>
      <c r="AO574" s="9"/>
    </row>
    <row r="575" spans="1:41" s="11" customFormat="1" x14ac:dyDescent="0.25">
      <c r="A575" s="8" t="s">
        <v>1153</v>
      </c>
      <c r="B575" s="8" t="s">
        <v>1154</v>
      </c>
      <c r="C575" s="8" t="s">
        <v>862</v>
      </c>
      <c r="D575" s="8" t="s">
        <v>862</v>
      </c>
      <c r="E575" s="8" t="s">
        <v>1440</v>
      </c>
      <c r="G575" s="9"/>
      <c r="H575" s="9"/>
      <c r="I575" s="9">
        <f t="shared" si="751"/>
        <v>3337986.28462</v>
      </c>
      <c r="J575" s="9">
        <f t="shared" si="752"/>
        <v>3365802.8369918331</v>
      </c>
      <c r="K575" s="9"/>
      <c r="L575" s="9"/>
      <c r="M575" s="9"/>
      <c r="N575" s="9"/>
      <c r="O575" s="9"/>
      <c r="P575" s="9"/>
      <c r="Q575" s="10">
        <f t="shared" si="749"/>
        <v>3337986.28462</v>
      </c>
      <c r="R575" s="10">
        <f t="shared" si="753"/>
        <v>3365802.8369918331</v>
      </c>
      <c r="S575" s="9"/>
      <c r="T575" s="37">
        <f>VLOOKUP(A575,[1]Sheet1!$A$6:$C$740,3,FALSE)</f>
        <v>6806332.1316759996</v>
      </c>
      <c r="U575" s="37"/>
      <c r="V575" s="9">
        <f>VLOOKUP(A575,[9]CTR1516_statsrel!$A$1:$D$387,4,FALSE)</f>
        <v>5910188</v>
      </c>
      <c r="W575" s="9">
        <f t="shared" si="750"/>
        <v>5910188</v>
      </c>
      <c r="X575" s="10">
        <f t="shared" si="750"/>
        <v>5910188</v>
      </c>
      <c r="Z575" s="9"/>
      <c r="AA575" s="9">
        <f t="shared" si="754"/>
        <v>2682247.4774229997</v>
      </c>
      <c r="AB575" s="9"/>
      <c r="AC575" s="9"/>
      <c r="AD575" s="9"/>
      <c r="AE575" s="10">
        <f t="shared" si="747"/>
        <v>2682247.4774229997</v>
      </c>
      <c r="AF575" s="10">
        <f t="shared" si="748"/>
        <v>6020233.7620429993</v>
      </c>
      <c r="AG575" s="10">
        <f t="shared" si="755"/>
        <v>11930421.762042999</v>
      </c>
      <c r="AH575" s="10">
        <f t="shared" si="756"/>
        <v>11052659.114991093</v>
      </c>
      <c r="AI575" s="10">
        <f t="shared" si="757"/>
        <v>5142471.1149910931</v>
      </c>
      <c r="AJ575" s="10">
        <f t="shared" si="758"/>
        <v>1776668.27799926</v>
      </c>
      <c r="AK575" s="9"/>
      <c r="AL575" s="9">
        <f t="shared" si="759"/>
        <v>1776668.27799926</v>
      </c>
      <c r="AM575" s="9"/>
      <c r="AN575" s="9"/>
      <c r="AO575" s="9"/>
    </row>
    <row r="576" spans="1:41" s="11" customFormat="1" x14ac:dyDescent="0.25">
      <c r="A576" s="8" t="s">
        <v>1155</v>
      </c>
      <c r="B576" s="8" t="s">
        <v>1156</v>
      </c>
      <c r="C576" s="8" t="s">
        <v>862</v>
      </c>
      <c r="D576" s="8" t="s">
        <v>862</v>
      </c>
      <c r="E576" s="8" t="s">
        <v>1440</v>
      </c>
      <c r="G576" s="9"/>
      <c r="H576" s="9"/>
      <c r="I576" s="9">
        <f t="shared" si="751"/>
        <v>2164058.9988770001</v>
      </c>
      <c r="J576" s="9">
        <f t="shared" si="752"/>
        <v>2182092.8238676419</v>
      </c>
      <c r="K576" s="9"/>
      <c r="L576" s="9"/>
      <c r="M576" s="9"/>
      <c r="N576" s="9"/>
      <c r="O576" s="9"/>
      <c r="P576" s="9"/>
      <c r="Q576" s="10">
        <f t="shared" si="749"/>
        <v>2164058.9988770001</v>
      </c>
      <c r="R576" s="10">
        <f t="shared" si="753"/>
        <v>2182092.8238676419</v>
      </c>
      <c r="S576" s="9"/>
      <c r="T576" s="37">
        <f>VLOOKUP(A576,[1]Sheet1!$A$6:$C$740,3,FALSE)</f>
        <v>4376236.8226129999</v>
      </c>
      <c r="U576" s="37"/>
      <c r="V576" s="9">
        <f>VLOOKUP(A576,[9]CTR1516_statsrel!$A$1:$D$387,4,FALSE)</f>
        <v>5428101</v>
      </c>
      <c r="W576" s="9">
        <f t="shared" si="750"/>
        <v>5428101</v>
      </c>
      <c r="X576" s="10">
        <f t="shared" si="750"/>
        <v>5428101</v>
      </c>
      <c r="Z576" s="9"/>
      <c r="AA576" s="9">
        <f t="shared" si="754"/>
        <v>1738246.978937</v>
      </c>
      <c r="AB576" s="9"/>
      <c r="AC576" s="9"/>
      <c r="AD576" s="9"/>
      <c r="AE576" s="10">
        <f t="shared" si="747"/>
        <v>1738246.978937</v>
      </c>
      <c r="AF576" s="10">
        <f t="shared" si="748"/>
        <v>3902305.9778140001</v>
      </c>
      <c r="AG576" s="10">
        <f t="shared" si="755"/>
        <v>9330406.9778140001</v>
      </c>
      <c r="AH576" s="10">
        <f t="shared" si="756"/>
        <v>8643936.466522105</v>
      </c>
      <c r="AI576" s="10">
        <f t="shared" si="757"/>
        <v>3215835.466522105</v>
      </c>
      <c r="AJ576" s="10">
        <f t="shared" si="758"/>
        <v>1033742.6426544632</v>
      </c>
      <c r="AK576" s="9"/>
      <c r="AL576" s="9">
        <f t="shared" si="759"/>
        <v>1033742.6426544632</v>
      </c>
      <c r="AM576" s="9"/>
      <c r="AN576" s="9"/>
      <c r="AO576" s="9"/>
    </row>
    <row r="577" spans="1:41" s="11" customFormat="1" x14ac:dyDescent="0.25">
      <c r="A577" s="8" t="s">
        <v>1157</v>
      </c>
      <c r="B577" s="8" t="s">
        <v>1158</v>
      </c>
      <c r="C577" s="8" t="s">
        <v>862</v>
      </c>
      <c r="D577" s="8" t="s">
        <v>862</v>
      </c>
      <c r="E577" s="8" t="s">
        <v>1440</v>
      </c>
      <c r="G577" s="9"/>
      <c r="H577" s="9"/>
      <c r="I577" s="9">
        <f t="shared" si="751"/>
        <v>3466055.1333059999</v>
      </c>
      <c r="J577" s="9">
        <f t="shared" si="752"/>
        <v>3494938.9260835499</v>
      </c>
      <c r="K577" s="9"/>
      <c r="L577" s="9"/>
      <c r="M577" s="9"/>
      <c r="N577" s="9"/>
      <c r="O577" s="9"/>
      <c r="P577" s="9"/>
      <c r="Q577" s="10">
        <f t="shared" si="749"/>
        <v>3466055.1333059999</v>
      </c>
      <c r="R577" s="10">
        <f t="shared" si="753"/>
        <v>3494938.9260835499</v>
      </c>
      <c r="S577" s="9"/>
      <c r="T577" s="37">
        <f>VLOOKUP(A577,[1]Sheet1!$A$6:$C$740,3,FALSE)</f>
        <v>6816985.1326390002</v>
      </c>
      <c r="U577" s="37"/>
      <c r="V577" s="9">
        <f>VLOOKUP(A577,[9]CTR1516_statsrel!$A$1:$D$387,4,FALSE)</f>
        <v>5959246</v>
      </c>
      <c r="W577" s="9">
        <f t="shared" si="750"/>
        <v>5959246</v>
      </c>
      <c r="X577" s="10">
        <f t="shared" si="750"/>
        <v>5959246</v>
      </c>
      <c r="Z577" s="9"/>
      <c r="AA577" s="9">
        <f t="shared" si="754"/>
        <v>2777898.8371390002</v>
      </c>
      <c r="AB577" s="9"/>
      <c r="AC577" s="9"/>
      <c r="AD577" s="9"/>
      <c r="AE577" s="10">
        <f t="shared" si="747"/>
        <v>2777898.8371390002</v>
      </c>
      <c r="AF577" s="10">
        <f t="shared" si="748"/>
        <v>6243953.9704449996</v>
      </c>
      <c r="AG577" s="10">
        <f t="shared" si="755"/>
        <v>12203199.970445</v>
      </c>
      <c r="AH577" s="10">
        <f t="shared" si="756"/>
        <v>11305368.081329348</v>
      </c>
      <c r="AI577" s="10">
        <f t="shared" si="757"/>
        <v>5346122.0813293476</v>
      </c>
      <c r="AJ577" s="10">
        <f t="shared" si="758"/>
        <v>1851183.1552457977</v>
      </c>
      <c r="AK577" s="9"/>
      <c r="AL577" s="9">
        <f t="shared" si="759"/>
        <v>1851183.1552457977</v>
      </c>
      <c r="AM577" s="9"/>
      <c r="AN577" s="9"/>
      <c r="AO577" s="9"/>
    </row>
    <row r="578" spans="1:41" s="11" customFormat="1" x14ac:dyDescent="0.25">
      <c r="A578" s="8" t="s">
        <v>1159</v>
      </c>
      <c r="B578" s="8" t="s">
        <v>1160</v>
      </c>
      <c r="C578" s="8" t="s">
        <v>862</v>
      </c>
      <c r="D578" s="8" t="s">
        <v>862</v>
      </c>
      <c r="E578" s="8" t="s">
        <v>1440</v>
      </c>
      <c r="G578" s="9"/>
      <c r="H578" s="9"/>
      <c r="I578" s="9">
        <f t="shared" si="751"/>
        <v>5681541.4187949998</v>
      </c>
      <c r="J578" s="9">
        <f t="shared" si="752"/>
        <v>5728887.5972849578</v>
      </c>
      <c r="K578" s="9"/>
      <c r="L578" s="9"/>
      <c r="M578" s="9"/>
      <c r="N578" s="9"/>
      <c r="O578" s="9"/>
      <c r="P578" s="9"/>
      <c r="Q578" s="10">
        <f t="shared" si="749"/>
        <v>5681541.4187949998</v>
      </c>
      <c r="R578" s="10">
        <f t="shared" si="753"/>
        <v>5728887.5972849578</v>
      </c>
      <c r="S578" s="9"/>
      <c r="T578" s="37">
        <f>VLOOKUP(A578,[1]Sheet1!$A$6:$C$740,3,FALSE)</f>
        <v>10003181.097617</v>
      </c>
      <c r="U578" s="37"/>
      <c r="V578" s="9">
        <f>VLOOKUP(A578,[9]CTR1516_statsrel!$A$1:$D$387,4,FALSE)</f>
        <v>11900498</v>
      </c>
      <c r="W578" s="9">
        <f t="shared" si="750"/>
        <v>11900498</v>
      </c>
      <c r="X578" s="10">
        <f t="shared" si="750"/>
        <v>11900498</v>
      </c>
      <c r="Z578" s="9"/>
      <c r="AA578" s="9">
        <f t="shared" si="754"/>
        <v>4463112.5221100003</v>
      </c>
      <c r="AB578" s="9"/>
      <c r="AC578" s="9"/>
      <c r="AD578" s="9"/>
      <c r="AE578" s="10">
        <f t="shared" si="747"/>
        <v>4463112.5221100003</v>
      </c>
      <c r="AF578" s="10">
        <f t="shared" si="748"/>
        <v>10144653.940905001</v>
      </c>
      <c r="AG578" s="10">
        <f t="shared" si="755"/>
        <v>22045151.940905001</v>
      </c>
      <c r="AH578" s="10">
        <f t="shared" si="756"/>
        <v>20423213.395205453</v>
      </c>
      <c r="AI578" s="10">
        <f t="shared" si="757"/>
        <v>8522715.395205453</v>
      </c>
      <c r="AJ578" s="10">
        <f t="shared" si="758"/>
        <v>2793827.7979204953</v>
      </c>
      <c r="AK578" s="9"/>
      <c r="AL578" s="9">
        <f t="shared" si="759"/>
        <v>2793827.7979204953</v>
      </c>
      <c r="AM578" s="9"/>
      <c r="AN578" s="9"/>
      <c r="AO578" s="9"/>
    </row>
    <row r="579" spans="1:41" s="11" customFormat="1" x14ac:dyDescent="0.25">
      <c r="A579" s="8" t="s">
        <v>1161</v>
      </c>
      <c r="B579" s="8" t="s">
        <v>1162</v>
      </c>
      <c r="C579" s="8" t="s">
        <v>862</v>
      </c>
      <c r="D579" s="8" t="s">
        <v>862</v>
      </c>
      <c r="E579" s="8" t="s">
        <v>1440</v>
      </c>
      <c r="G579" s="9"/>
      <c r="H579" s="9"/>
      <c r="I579" s="9">
        <f t="shared" si="751"/>
        <v>2364251.3603109997</v>
      </c>
      <c r="J579" s="9">
        <f t="shared" si="752"/>
        <v>2383953.4549802579</v>
      </c>
      <c r="K579" s="9"/>
      <c r="L579" s="9"/>
      <c r="M579" s="9"/>
      <c r="N579" s="9"/>
      <c r="O579" s="9"/>
      <c r="P579" s="9"/>
      <c r="Q579" s="10">
        <f t="shared" si="749"/>
        <v>2364251.3603109997</v>
      </c>
      <c r="R579" s="10">
        <f t="shared" si="753"/>
        <v>2383953.4549802579</v>
      </c>
      <c r="S579" s="9"/>
      <c r="T579" s="37">
        <f>VLOOKUP(A579,[1]Sheet1!$A$6:$C$740,3,FALSE)</f>
        <v>5008140.9553389996</v>
      </c>
      <c r="U579" s="37"/>
      <c r="V579" s="9">
        <f>VLOOKUP(A579,[9]CTR1516_statsrel!$A$1:$D$387,4,FALSE)</f>
        <v>6032946</v>
      </c>
      <c r="W579" s="9">
        <f t="shared" si="750"/>
        <v>6032946</v>
      </c>
      <c r="X579" s="10">
        <f t="shared" si="750"/>
        <v>6032946</v>
      </c>
      <c r="Z579" s="9"/>
      <c r="AA579" s="9">
        <f t="shared" si="754"/>
        <v>1977898.7462530001</v>
      </c>
      <c r="AB579" s="9"/>
      <c r="AC579" s="9"/>
      <c r="AD579" s="9"/>
      <c r="AE579" s="10">
        <f t="shared" ref="AE579:AE644" si="760">ADJ1516RSG</f>
        <v>1977898.7462530001</v>
      </c>
      <c r="AF579" s="10">
        <f t="shared" ref="AF579:AF644" si="761">ADJSFAPY</f>
        <v>4342150.1065640002</v>
      </c>
      <c r="AG579" s="10">
        <f t="shared" si="755"/>
        <v>10375096.106564</v>
      </c>
      <c r="AH579" s="10">
        <f t="shared" si="756"/>
        <v>9611764.1805386059</v>
      </c>
      <c r="AI579" s="10">
        <f t="shared" si="757"/>
        <v>3578818.1805386059</v>
      </c>
      <c r="AJ579" s="10">
        <f t="shared" si="758"/>
        <v>1194864.725558348</v>
      </c>
      <c r="AK579" s="9"/>
      <c r="AL579" s="9">
        <f t="shared" si="759"/>
        <v>1194864.725558348</v>
      </c>
      <c r="AM579" s="9"/>
      <c r="AN579" s="9"/>
      <c r="AO579" s="9"/>
    </row>
    <row r="580" spans="1:41" s="11" customFormat="1" x14ac:dyDescent="0.25">
      <c r="A580" s="8" t="s">
        <v>1163</v>
      </c>
      <c r="B580" s="8" t="s">
        <v>1164</v>
      </c>
      <c r="C580" s="8" t="s">
        <v>862</v>
      </c>
      <c r="D580" s="8" t="s">
        <v>862</v>
      </c>
      <c r="E580" s="8" t="s">
        <v>1440</v>
      </c>
      <c r="G580" s="9"/>
      <c r="H580" s="9"/>
      <c r="I580" s="9">
        <f t="shared" si="751"/>
        <v>2151101.3728769999</v>
      </c>
      <c r="J580" s="9">
        <f t="shared" si="752"/>
        <v>2169027.2176509746</v>
      </c>
      <c r="K580" s="9"/>
      <c r="L580" s="9"/>
      <c r="M580" s="9"/>
      <c r="N580" s="9"/>
      <c r="O580" s="9"/>
      <c r="P580" s="9"/>
      <c r="Q580" s="10">
        <f t="shared" ref="Q580:Q643" si="762">G580+I580+K580+M580+O580</f>
        <v>2151101.3728769999</v>
      </c>
      <c r="R580" s="10">
        <f t="shared" si="753"/>
        <v>2169027.2176509746</v>
      </c>
      <c r="S580" s="9"/>
      <c r="T580" s="37">
        <f>VLOOKUP(A580,[1]Sheet1!$A$6:$C$740,3,FALSE)</f>
        <v>4284702.3533439999</v>
      </c>
      <c r="U580" s="37"/>
      <c r="V580" s="9">
        <f>VLOOKUP(A580,[9]CTR1516_statsrel!$A$1:$D$387,4,FALSE)</f>
        <v>5550138</v>
      </c>
      <c r="W580" s="9">
        <f t="shared" si="750"/>
        <v>5550138</v>
      </c>
      <c r="X580" s="10">
        <f t="shared" si="750"/>
        <v>5550138</v>
      </c>
      <c r="Z580" s="9"/>
      <c r="AA580" s="9">
        <f t="shared" si="754"/>
        <v>1799372.882557</v>
      </c>
      <c r="AB580" s="9"/>
      <c r="AC580" s="9"/>
      <c r="AD580" s="9"/>
      <c r="AE580" s="10">
        <f t="shared" si="760"/>
        <v>1799372.882557</v>
      </c>
      <c r="AF580" s="10">
        <f t="shared" si="761"/>
        <v>3950474.2554339999</v>
      </c>
      <c r="AG580" s="10">
        <f t="shared" si="755"/>
        <v>9500612.255433999</v>
      </c>
      <c r="AH580" s="10">
        <f t="shared" si="756"/>
        <v>8801619.1495510861</v>
      </c>
      <c r="AI580" s="10">
        <f t="shared" si="757"/>
        <v>3251481.1495510861</v>
      </c>
      <c r="AJ580" s="10">
        <f t="shared" si="758"/>
        <v>1082453.9319001115</v>
      </c>
      <c r="AK580" s="9"/>
      <c r="AL580" s="9">
        <f t="shared" si="759"/>
        <v>1082453.9319001115</v>
      </c>
      <c r="AM580" s="9"/>
      <c r="AN580" s="9"/>
      <c r="AO580" s="9"/>
    </row>
    <row r="581" spans="1:41" s="11" customFormat="1" x14ac:dyDescent="0.25">
      <c r="A581" s="8" t="s">
        <v>1165</v>
      </c>
      <c r="B581" s="8" t="s">
        <v>1166</v>
      </c>
      <c r="C581" s="8" t="s">
        <v>862</v>
      </c>
      <c r="D581" s="8" t="s">
        <v>862</v>
      </c>
      <c r="E581" s="8" t="s">
        <v>1440</v>
      </c>
      <c r="G581" s="9"/>
      <c r="H581" s="9"/>
      <c r="I581" s="9">
        <f t="shared" si="751"/>
        <v>1947814.833867</v>
      </c>
      <c r="J581" s="9">
        <f t="shared" si="752"/>
        <v>1964046.624149225</v>
      </c>
      <c r="K581" s="9"/>
      <c r="L581" s="9"/>
      <c r="M581" s="9"/>
      <c r="N581" s="9"/>
      <c r="O581" s="9"/>
      <c r="P581" s="9"/>
      <c r="Q581" s="10">
        <f t="shared" si="762"/>
        <v>1947814.833867</v>
      </c>
      <c r="R581" s="10">
        <f t="shared" si="753"/>
        <v>1964046.624149225</v>
      </c>
      <c r="S581" s="9"/>
      <c r="T581" s="37">
        <f>VLOOKUP(A581,[1]Sheet1!$A$6:$C$740,3,FALSE)</f>
        <v>4347804.4431410003</v>
      </c>
      <c r="U581" s="37"/>
      <c r="V581" s="9">
        <f>VLOOKUP(A581,[9]CTR1516_statsrel!$A$1:$D$387,4,FALSE)</f>
        <v>3361181</v>
      </c>
      <c r="W581" s="9">
        <f t="shared" si="750"/>
        <v>3361181</v>
      </c>
      <c r="X581" s="10">
        <f t="shared" si="750"/>
        <v>3361181</v>
      </c>
      <c r="Z581" s="9"/>
      <c r="AA581" s="9">
        <f t="shared" si="754"/>
        <v>1580567.1971459999</v>
      </c>
      <c r="AB581" s="9"/>
      <c r="AC581" s="9"/>
      <c r="AD581" s="9"/>
      <c r="AE581" s="10">
        <f t="shared" si="760"/>
        <v>1580567.1971459999</v>
      </c>
      <c r="AF581" s="10">
        <f t="shared" si="761"/>
        <v>3528382.0310129998</v>
      </c>
      <c r="AG581" s="10">
        <f t="shared" si="755"/>
        <v>6889563.0310129998</v>
      </c>
      <c r="AH581" s="10">
        <f t="shared" si="756"/>
        <v>6382673.903055016</v>
      </c>
      <c r="AI581" s="10">
        <f t="shared" si="757"/>
        <v>3021492.903055016</v>
      </c>
      <c r="AJ581" s="10">
        <f t="shared" si="758"/>
        <v>1057446.278905791</v>
      </c>
      <c r="AK581" s="9"/>
      <c r="AL581" s="9">
        <f t="shared" si="759"/>
        <v>1057446.278905791</v>
      </c>
      <c r="AM581" s="9"/>
      <c r="AN581" s="9"/>
      <c r="AO581" s="9"/>
    </row>
    <row r="582" spans="1:41" s="11" customFormat="1" x14ac:dyDescent="0.25">
      <c r="A582" s="8" t="s">
        <v>1167</v>
      </c>
      <c r="B582" s="8" t="s">
        <v>1168</v>
      </c>
      <c r="C582" s="8" t="s">
        <v>862</v>
      </c>
      <c r="D582" s="8" t="s">
        <v>862</v>
      </c>
      <c r="E582" s="8" t="s">
        <v>1440</v>
      </c>
      <c r="G582" s="9"/>
      <c r="H582" s="9"/>
      <c r="I582" s="9">
        <f t="shared" si="751"/>
        <v>2637928.7502159998</v>
      </c>
      <c r="J582" s="9">
        <f t="shared" si="752"/>
        <v>2659911.4898011331</v>
      </c>
      <c r="K582" s="9"/>
      <c r="L582" s="9"/>
      <c r="M582" s="9"/>
      <c r="N582" s="9"/>
      <c r="O582" s="9"/>
      <c r="P582" s="9"/>
      <c r="Q582" s="10">
        <f t="shared" si="762"/>
        <v>2637928.7502159998</v>
      </c>
      <c r="R582" s="10">
        <f t="shared" si="753"/>
        <v>2659911.4898011331</v>
      </c>
      <c r="S582" s="9"/>
      <c r="T582" s="37">
        <f>VLOOKUP(A582,[1]Sheet1!$A$6:$C$740,3,FALSE)</f>
        <v>5303645.6590980003</v>
      </c>
      <c r="U582" s="37"/>
      <c r="V582" s="9">
        <f>VLOOKUP(A582,[9]CTR1516_statsrel!$A$1:$D$387,4,FALSE)</f>
        <v>5603077</v>
      </c>
      <c r="W582" s="9">
        <f t="shared" si="750"/>
        <v>5603077</v>
      </c>
      <c r="X582" s="10">
        <f t="shared" si="750"/>
        <v>5603077</v>
      </c>
      <c r="Z582" s="9"/>
      <c r="AA582" s="9">
        <f t="shared" si="754"/>
        <v>2192991.1333540003</v>
      </c>
      <c r="AB582" s="9"/>
      <c r="AC582" s="9"/>
      <c r="AD582" s="9"/>
      <c r="AE582" s="10">
        <f t="shared" si="760"/>
        <v>2192991.1333540003</v>
      </c>
      <c r="AF582" s="10">
        <f t="shared" si="761"/>
        <v>4830919.8835700005</v>
      </c>
      <c r="AG582" s="10">
        <f t="shared" si="755"/>
        <v>10433996.883570001</v>
      </c>
      <c r="AH582" s="10">
        <f t="shared" si="756"/>
        <v>9666331.4224048276</v>
      </c>
      <c r="AI582" s="10">
        <f t="shared" si="757"/>
        <v>4063254.4224048276</v>
      </c>
      <c r="AJ582" s="10">
        <f t="shared" si="758"/>
        <v>1403342.9326036945</v>
      </c>
      <c r="AK582" s="9"/>
      <c r="AL582" s="9">
        <f t="shared" si="759"/>
        <v>1403342.9326036945</v>
      </c>
      <c r="AM582" s="9"/>
      <c r="AN582" s="9"/>
      <c r="AO582" s="9"/>
    </row>
    <row r="583" spans="1:41" s="11" customFormat="1" x14ac:dyDescent="0.25">
      <c r="A583" s="8" t="s">
        <v>1169</v>
      </c>
      <c r="B583" s="8" t="s">
        <v>1170</v>
      </c>
      <c r="C583" s="8" t="s">
        <v>862</v>
      </c>
      <c r="D583" s="8" t="s">
        <v>862</v>
      </c>
      <c r="E583" s="8" t="s">
        <v>1440</v>
      </c>
      <c r="G583" s="9"/>
      <c r="H583" s="9"/>
      <c r="I583" s="9">
        <f t="shared" si="751"/>
        <v>3224649.5902149999</v>
      </c>
      <c r="J583" s="9">
        <f t="shared" si="752"/>
        <v>3251521.670133458</v>
      </c>
      <c r="K583" s="9"/>
      <c r="L583" s="9"/>
      <c r="M583" s="9"/>
      <c r="N583" s="9"/>
      <c r="O583" s="9"/>
      <c r="P583" s="9"/>
      <c r="Q583" s="10">
        <f t="shared" si="762"/>
        <v>3224649.5902149999</v>
      </c>
      <c r="R583" s="10">
        <f t="shared" si="753"/>
        <v>3251521.670133458</v>
      </c>
      <c r="S583" s="9"/>
      <c r="T583" s="37">
        <f>VLOOKUP(A583,[1]Sheet1!$A$6:$C$740,3,FALSE)</f>
        <v>6793548.1512179999</v>
      </c>
      <c r="U583" s="37"/>
      <c r="V583" s="9">
        <f>VLOOKUP(A583,[9]CTR1516_statsrel!$A$1:$D$387,4,FALSE)</f>
        <v>5255424</v>
      </c>
      <c r="W583" s="9">
        <f t="shared" si="750"/>
        <v>5255424</v>
      </c>
      <c r="X583" s="10">
        <f t="shared" si="750"/>
        <v>5255424</v>
      </c>
      <c r="Z583" s="9"/>
      <c r="AA583" s="9">
        <f t="shared" si="754"/>
        <v>2409066.6531489999</v>
      </c>
      <c r="AB583" s="9"/>
      <c r="AC583" s="9"/>
      <c r="AD583" s="9"/>
      <c r="AE583" s="10">
        <f t="shared" si="760"/>
        <v>2409066.6531489999</v>
      </c>
      <c r="AF583" s="10">
        <f t="shared" si="761"/>
        <v>5633716.2433639998</v>
      </c>
      <c r="AG583" s="10">
        <f t="shared" si="755"/>
        <v>10889140.243363999</v>
      </c>
      <c r="AH583" s="10">
        <f t="shared" si="756"/>
        <v>10087988.301314142</v>
      </c>
      <c r="AI583" s="10">
        <f t="shared" si="757"/>
        <v>4832564.3013141416</v>
      </c>
      <c r="AJ583" s="10">
        <f t="shared" si="758"/>
        <v>1581042.6311806836</v>
      </c>
      <c r="AK583" s="9"/>
      <c r="AL583" s="9">
        <f t="shared" si="759"/>
        <v>1581042.6311806836</v>
      </c>
      <c r="AM583" s="9"/>
      <c r="AN583" s="9"/>
      <c r="AO583" s="9"/>
    </row>
    <row r="584" spans="1:41" s="11" customFormat="1" x14ac:dyDescent="0.25">
      <c r="A584" s="8" t="s">
        <v>1171</v>
      </c>
      <c r="B584" s="8" t="s">
        <v>1172</v>
      </c>
      <c r="C584" s="8" t="s">
        <v>862</v>
      </c>
      <c r="D584" s="8" t="s">
        <v>862</v>
      </c>
      <c r="E584" s="8" t="s">
        <v>1440</v>
      </c>
      <c r="G584" s="9"/>
      <c r="H584" s="9"/>
      <c r="I584" s="9">
        <f t="shared" si="751"/>
        <v>2457951.569627</v>
      </c>
      <c r="J584" s="9">
        <f t="shared" si="752"/>
        <v>2478434.4993738914</v>
      </c>
      <c r="K584" s="9"/>
      <c r="L584" s="9"/>
      <c r="M584" s="9"/>
      <c r="N584" s="9"/>
      <c r="O584" s="9"/>
      <c r="P584" s="9"/>
      <c r="Q584" s="10">
        <f t="shared" si="762"/>
        <v>2457951.569627</v>
      </c>
      <c r="R584" s="10">
        <f t="shared" si="753"/>
        <v>2478434.4993738914</v>
      </c>
      <c r="S584" s="9"/>
      <c r="T584" s="37">
        <f>VLOOKUP(A584,[1]Sheet1!$A$6:$C$740,3,FALSE)</f>
        <v>4937713.4589849999</v>
      </c>
      <c r="U584" s="37"/>
      <c r="V584" s="9">
        <f>VLOOKUP(A584,[9]CTR1516_statsrel!$A$1:$D$387,4,FALSE)</f>
        <v>5330400</v>
      </c>
      <c r="W584" s="9">
        <f t="shared" si="750"/>
        <v>5330400</v>
      </c>
      <c r="X584" s="10">
        <f t="shared" si="750"/>
        <v>5330400</v>
      </c>
      <c r="Z584" s="9"/>
      <c r="AA584" s="9">
        <f t="shared" si="754"/>
        <v>1973859.4790459999</v>
      </c>
      <c r="AB584" s="9"/>
      <c r="AC584" s="9"/>
      <c r="AD584" s="9"/>
      <c r="AE584" s="10">
        <f t="shared" si="760"/>
        <v>1973859.4790459999</v>
      </c>
      <c r="AF584" s="10">
        <f t="shared" si="761"/>
        <v>4431811.0486730002</v>
      </c>
      <c r="AG584" s="10">
        <f t="shared" si="755"/>
        <v>9762211.0486730002</v>
      </c>
      <c r="AH584" s="10">
        <f t="shared" si="756"/>
        <v>9043971.2092043888</v>
      </c>
      <c r="AI584" s="10">
        <f t="shared" si="757"/>
        <v>3713571.2092043888</v>
      </c>
      <c r="AJ584" s="10">
        <f t="shared" si="758"/>
        <v>1235136.7098304974</v>
      </c>
      <c r="AK584" s="9"/>
      <c r="AL584" s="9">
        <f t="shared" si="759"/>
        <v>1235136.7098304974</v>
      </c>
      <c r="AM584" s="9"/>
      <c r="AN584" s="9"/>
      <c r="AO584" s="9"/>
    </row>
    <row r="585" spans="1:41" s="11" customFormat="1" x14ac:dyDescent="0.25">
      <c r="A585" s="8" t="s">
        <v>1173</v>
      </c>
      <c r="B585" s="8" t="s">
        <v>1174</v>
      </c>
      <c r="C585" s="8" t="s">
        <v>862</v>
      </c>
      <c r="D585" s="8" t="s">
        <v>862</v>
      </c>
      <c r="E585" s="8" t="s">
        <v>1440</v>
      </c>
      <c r="G585" s="9"/>
      <c r="H585" s="9"/>
      <c r="I585" s="9">
        <f t="shared" si="751"/>
        <v>1091597.715564</v>
      </c>
      <c r="J585" s="9">
        <f t="shared" si="752"/>
        <v>1100694.3631936999</v>
      </c>
      <c r="K585" s="9"/>
      <c r="L585" s="9"/>
      <c r="M585" s="9"/>
      <c r="N585" s="9"/>
      <c r="O585" s="9"/>
      <c r="P585" s="9"/>
      <c r="Q585" s="10">
        <f t="shared" si="762"/>
        <v>1091597.715564</v>
      </c>
      <c r="R585" s="10">
        <f t="shared" si="753"/>
        <v>1100694.3631936999</v>
      </c>
      <c r="S585" s="9"/>
      <c r="T585" s="37">
        <f>VLOOKUP(A585,[1]Sheet1!$A$6:$C$740,3,FALSE)</f>
        <v>2309976.8037109999</v>
      </c>
      <c r="U585" s="37"/>
      <c r="V585" s="9">
        <f>VLOOKUP(A585,[9]CTR1516_statsrel!$A$1:$D$387,4,FALSE)</f>
        <v>1885584</v>
      </c>
      <c r="W585" s="9">
        <f t="shared" si="750"/>
        <v>1885584</v>
      </c>
      <c r="X585" s="10">
        <f t="shared" si="750"/>
        <v>1885584</v>
      </c>
      <c r="Z585" s="9"/>
      <c r="AA585" s="9">
        <f t="shared" si="754"/>
        <v>840280.32955799997</v>
      </c>
      <c r="AB585" s="9"/>
      <c r="AC585" s="9"/>
      <c r="AD585" s="9"/>
      <c r="AE585" s="10">
        <f t="shared" si="760"/>
        <v>840280.32955799997</v>
      </c>
      <c r="AF585" s="10">
        <f t="shared" si="761"/>
        <v>1931878.0451219999</v>
      </c>
      <c r="AG585" s="10">
        <f t="shared" si="755"/>
        <v>3817462.0451219999</v>
      </c>
      <c r="AH585" s="10">
        <f t="shared" si="756"/>
        <v>3536598.0776462457</v>
      </c>
      <c r="AI585" s="10">
        <f t="shared" si="757"/>
        <v>1651014.0776462457</v>
      </c>
      <c r="AJ585" s="10">
        <f t="shared" si="758"/>
        <v>550319.71445254586</v>
      </c>
      <c r="AK585" s="9"/>
      <c r="AL585" s="9">
        <f t="shared" si="759"/>
        <v>550319.71445254586</v>
      </c>
      <c r="AM585" s="9"/>
      <c r="AN585" s="9"/>
      <c r="AO585" s="9"/>
    </row>
    <row r="586" spans="1:41" s="11" customFormat="1" x14ac:dyDescent="0.25">
      <c r="A586" s="8" t="s">
        <v>1175</v>
      </c>
      <c r="B586" s="8" t="s">
        <v>1176</v>
      </c>
      <c r="C586" s="8" t="s">
        <v>862</v>
      </c>
      <c r="D586" s="8" t="s">
        <v>862</v>
      </c>
      <c r="E586" s="8" t="s">
        <v>1440</v>
      </c>
      <c r="G586" s="9"/>
      <c r="H586" s="9"/>
      <c r="I586" s="9">
        <f t="shared" si="751"/>
        <v>3328446.8911450002</v>
      </c>
      <c r="J586" s="9">
        <f t="shared" si="752"/>
        <v>3356183.9485712084</v>
      </c>
      <c r="K586" s="9"/>
      <c r="L586" s="9"/>
      <c r="M586" s="9"/>
      <c r="N586" s="9"/>
      <c r="O586" s="9"/>
      <c r="P586" s="9"/>
      <c r="Q586" s="10">
        <f t="shared" si="762"/>
        <v>3328446.8911450002</v>
      </c>
      <c r="R586" s="10">
        <f t="shared" si="753"/>
        <v>3356183.9485712084</v>
      </c>
      <c r="S586" s="9"/>
      <c r="T586" s="37">
        <f>VLOOKUP(A586,[1]Sheet1!$A$6:$C$740,3,FALSE)</f>
        <v>6990012.6844159998</v>
      </c>
      <c r="U586" s="37"/>
      <c r="V586" s="9">
        <f>VLOOKUP(A586,[9]CTR1516_statsrel!$A$1:$D$387,4,FALSE)</f>
        <v>8442979</v>
      </c>
      <c r="W586" s="9">
        <f t="shared" si="750"/>
        <v>8442979</v>
      </c>
      <c r="X586" s="10">
        <f t="shared" si="750"/>
        <v>8442979</v>
      </c>
      <c r="Z586" s="9"/>
      <c r="AA586" s="9">
        <f t="shared" si="754"/>
        <v>2773400.0782000003</v>
      </c>
      <c r="AB586" s="9"/>
      <c r="AC586" s="9"/>
      <c r="AD586" s="9"/>
      <c r="AE586" s="10">
        <f t="shared" si="760"/>
        <v>2773400.0782000003</v>
      </c>
      <c r="AF586" s="10">
        <f t="shared" si="761"/>
        <v>6101846.9693450006</v>
      </c>
      <c r="AG586" s="10">
        <f t="shared" si="755"/>
        <v>14544825.969345</v>
      </c>
      <c r="AH586" s="10">
        <f t="shared" si="756"/>
        <v>13474712.506602226</v>
      </c>
      <c r="AI586" s="10">
        <f t="shared" si="757"/>
        <v>5031733.5066022258</v>
      </c>
      <c r="AJ586" s="10">
        <f t="shared" si="758"/>
        <v>1675549.5580310174</v>
      </c>
      <c r="AK586" s="9"/>
      <c r="AL586" s="9">
        <f t="shared" si="759"/>
        <v>1675549.5580310174</v>
      </c>
      <c r="AM586" s="9"/>
      <c r="AN586" s="9"/>
      <c r="AO586" s="9"/>
    </row>
    <row r="587" spans="1:41" s="11" customFormat="1" x14ac:dyDescent="0.25">
      <c r="A587" s="8" t="s">
        <v>1177</v>
      </c>
      <c r="B587" s="8" t="s">
        <v>1178</v>
      </c>
      <c r="C587" s="8" t="s">
        <v>862</v>
      </c>
      <c r="D587" s="8" t="s">
        <v>862</v>
      </c>
      <c r="E587" s="8" t="s">
        <v>1440</v>
      </c>
      <c r="G587" s="9"/>
      <c r="H587" s="9"/>
      <c r="I587" s="9">
        <f t="shared" si="751"/>
        <v>2764217.589224</v>
      </c>
      <c r="J587" s="9">
        <f t="shared" si="752"/>
        <v>2787252.7358008665</v>
      </c>
      <c r="K587" s="9"/>
      <c r="L587" s="9"/>
      <c r="M587" s="9"/>
      <c r="N587" s="9"/>
      <c r="O587" s="9"/>
      <c r="P587" s="9"/>
      <c r="Q587" s="10">
        <f t="shared" si="762"/>
        <v>2764217.589224</v>
      </c>
      <c r="R587" s="10">
        <f t="shared" si="753"/>
        <v>2787252.7358008665</v>
      </c>
      <c r="S587" s="9"/>
      <c r="T587" s="37">
        <f>VLOOKUP(A587,[1]Sheet1!$A$6:$C$740,3,FALSE)</f>
        <v>5116604.9893239997</v>
      </c>
      <c r="U587" s="37"/>
      <c r="V587" s="9">
        <f>VLOOKUP(A587,[9]CTR1516_statsrel!$A$1:$D$387,4,FALSE)</f>
        <v>5406130</v>
      </c>
      <c r="W587" s="9">
        <f t="shared" si="750"/>
        <v>5406130</v>
      </c>
      <c r="X587" s="10">
        <f t="shared" si="750"/>
        <v>5406130</v>
      </c>
      <c r="Z587" s="9"/>
      <c r="AA587" s="9">
        <f t="shared" si="754"/>
        <v>2191132.3016920001</v>
      </c>
      <c r="AB587" s="9"/>
      <c r="AC587" s="9"/>
      <c r="AD587" s="9"/>
      <c r="AE587" s="10">
        <f t="shared" si="760"/>
        <v>2191132.3016920001</v>
      </c>
      <c r="AF587" s="10">
        <f t="shared" si="761"/>
        <v>4955349.8909160001</v>
      </c>
      <c r="AG587" s="10">
        <f t="shared" si="755"/>
        <v>10361479.890916001</v>
      </c>
      <c r="AH587" s="10">
        <f t="shared" si="756"/>
        <v>9599149.7572604325</v>
      </c>
      <c r="AI587" s="10">
        <f t="shared" si="757"/>
        <v>4193019.7572604325</v>
      </c>
      <c r="AJ587" s="10">
        <f t="shared" si="758"/>
        <v>1405767.021459566</v>
      </c>
      <c r="AK587" s="9"/>
      <c r="AL587" s="9">
        <f t="shared" si="759"/>
        <v>1405767.021459566</v>
      </c>
      <c r="AM587" s="9"/>
      <c r="AN587" s="9"/>
      <c r="AO587" s="9"/>
    </row>
    <row r="588" spans="1:41" s="11" customFormat="1" x14ac:dyDescent="0.25">
      <c r="A588" s="8" t="s">
        <v>1179</v>
      </c>
      <c r="B588" s="8" t="s">
        <v>1180</v>
      </c>
      <c r="C588" s="8" t="s">
        <v>862</v>
      </c>
      <c r="D588" s="8" t="s">
        <v>862</v>
      </c>
      <c r="E588" s="8" t="s">
        <v>1440</v>
      </c>
      <c r="G588" s="9"/>
      <c r="H588" s="9"/>
      <c r="I588" s="9">
        <f t="shared" si="751"/>
        <v>2903751.564274</v>
      </c>
      <c r="J588" s="9">
        <f t="shared" si="752"/>
        <v>2927949.4939762834</v>
      </c>
      <c r="K588" s="9"/>
      <c r="L588" s="9"/>
      <c r="M588" s="9"/>
      <c r="N588" s="9"/>
      <c r="O588" s="9"/>
      <c r="P588" s="9"/>
      <c r="Q588" s="10">
        <f t="shared" si="762"/>
        <v>2903751.564274</v>
      </c>
      <c r="R588" s="10">
        <f t="shared" si="753"/>
        <v>2927949.4939762834</v>
      </c>
      <c r="S588" s="9"/>
      <c r="T588" s="37">
        <f>VLOOKUP(A588,[1]Sheet1!$A$6:$C$740,3,FALSE)</f>
        <v>6284332.2538550003</v>
      </c>
      <c r="U588" s="37"/>
      <c r="V588" s="9">
        <f>VLOOKUP(A588,[9]CTR1516_statsrel!$A$1:$D$387,4,FALSE)</f>
        <v>6207130</v>
      </c>
      <c r="W588" s="9">
        <f t="shared" si="750"/>
        <v>6207130</v>
      </c>
      <c r="X588" s="10">
        <f t="shared" si="750"/>
        <v>6207130</v>
      </c>
      <c r="Z588" s="9"/>
      <c r="AA588" s="9">
        <f t="shared" si="754"/>
        <v>2377095.956247</v>
      </c>
      <c r="AB588" s="9"/>
      <c r="AC588" s="9"/>
      <c r="AD588" s="9"/>
      <c r="AE588" s="10">
        <f t="shared" si="760"/>
        <v>2377095.956247</v>
      </c>
      <c r="AF588" s="10">
        <f t="shared" si="761"/>
        <v>5280847.520521</v>
      </c>
      <c r="AG588" s="10">
        <f t="shared" si="755"/>
        <v>11487977.520521</v>
      </c>
      <c r="AH588" s="10">
        <f t="shared" si="756"/>
        <v>10642767.036029415</v>
      </c>
      <c r="AI588" s="10">
        <f t="shared" si="757"/>
        <v>4435637.0360294152</v>
      </c>
      <c r="AJ588" s="10">
        <f t="shared" si="758"/>
        <v>1507687.5420531319</v>
      </c>
      <c r="AK588" s="9"/>
      <c r="AL588" s="9">
        <f t="shared" si="759"/>
        <v>1507687.5420531319</v>
      </c>
      <c r="AM588" s="9"/>
      <c r="AN588" s="9"/>
      <c r="AO588" s="9"/>
    </row>
    <row r="589" spans="1:41" s="11" customFormat="1" x14ac:dyDescent="0.25">
      <c r="A589" s="8" t="s">
        <v>1181</v>
      </c>
      <c r="B589" s="8" t="s">
        <v>1182</v>
      </c>
      <c r="C589" s="8" t="s">
        <v>862</v>
      </c>
      <c r="D589" s="8" t="s">
        <v>862</v>
      </c>
      <c r="E589" s="8" t="s">
        <v>1440</v>
      </c>
      <c r="G589" s="9"/>
      <c r="H589" s="9"/>
      <c r="I589" s="9">
        <f t="shared" si="751"/>
        <v>1921206.4384939999</v>
      </c>
      <c r="J589" s="9">
        <f t="shared" si="752"/>
        <v>1937216.4921481165</v>
      </c>
      <c r="K589" s="9"/>
      <c r="L589" s="9"/>
      <c r="M589" s="9"/>
      <c r="N589" s="9"/>
      <c r="O589" s="9"/>
      <c r="P589" s="9"/>
      <c r="Q589" s="10">
        <f t="shared" si="762"/>
        <v>1921206.4384939999</v>
      </c>
      <c r="R589" s="10">
        <f t="shared" si="753"/>
        <v>1937216.4921481165</v>
      </c>
      <c r="S589" s="9"/>
      <c r="T589" s="37">
        <f>VLOOKUP(A589,[1]Sheet1!$A$6:$C$740,3,FALSE)</f>
        <v>3845253.0930030001</v>
      </c>
      <c r="U589" s="37"/>
      <c r="V589" s="9">
        <f>VLOOKUP(A589,[9]CTR1516_statsrel!$A$1:$D$387,4,FALSE)</f>
        <v>5620560</v>
      </c>
      <c r="W589" s="9">
        <f t="shared" si="750"/>
        <v>5620560</v>
      </c>
      <c r="X589" s="10">
        <f t="shared" si="750"/>
        <v>5620560</v>
      </c>
      <c r="Z589" s="9"/>
      <c r="AA589" s="9">
        <f t="shared" si="754"/>
        <v>1451090.0413200001</v>
      </c>
      <c r="AB589" s="9"/>
      <c r="AC589" s="9"/>
      <c r="AD589" s="9"/>
      <c r="AE589" s="10">
        <f t="shared" si="760"/>
        <v>1451090.0413200001</v>
      </c>
      <c r="AF589" s="10">
        <f t="shared" si="761"/>
        <v>3372296.479814</v>
      </c>
      <c r="AG589" s="10">
        <f t="shared" si="755"/>
        <v>8992856.4798140004</v>
      </c>
      <c r="AH589" s="10">
        <f t="shared" si="756"/>
        <v>8331220.7333399616</v>
      </c>
      <c r="AI589" s="10">
        <f t="shared" si="757"/>
        <v>2710660.7333399616</v>
      </c>
      <c r="AJ589" s="10">
        <f t="shared" si="758"/>
        <v>773444.24119184515</v>
      </c>
      <c r="AK589" s="9"/>
      <c r="AL589" s="9">
        <f t="shared" si="759"/>
        <v>773444.24119184515</v>
      </c>
      <c r="AM589" s="9"/>
      <c r="AN589" s="9"/>
      <c r="AO589" s="9"/>
    </row>
    <row r="590" spans="1:41" s="11" customFormat="1" x14ac:dyDescent="0.25">
      <c r="A590" s="8" t="s">
        <v>1183</v>
      </c>
      <c r="B590" s="8" t="s">
        <v>1184</v>
      </c>
      <c r="C590" s="8" t="s">
        <v>862</v>
      </c>
      <c r="D590" s="8" t="s">
        <v>862</v>
      </c>
      <c r="E590" s="8" t="s">
        <v>1440</v>
      </c>
      <c r="G590" s="9"/>
      <c r="H590" s="9"/>
      <c r="I590" s="9">
        <f t="shared" si="751"/>
        <v>3390884.0507820002</v>
      </c>
      <c r="J590" s="9">
        <f t="shared" si="752"/>
        <v>3419141.4178718501</v>
      </c>
      <c r="K590" s="9"/>
      <c r="L590" s="9"/>
      <c r="M590" s="9"/>
      <c r="N590" s="9"/>
      <c r="O590" s="9"/>
      <c r="P590" s="9"/>
      <c r="Q590" s="10">
        <f t="shared" si="762"/>
        <v>3390884.0507820002</v>
      </c>
      <c r="R590" s="10">
        <f t="shared" si="753"/>
        <v>3419141.4178718501</v>
      </c>
      <c r="S590" s="9"/>
      <c r="T590" s="37">
        <f>VLOOKUP(A590,[1]Sheet1!$A$6:$C$740,3,FALSE)</f>
        <v>6134883.8761290004</v>
      </c>
      <c r="U590" s="37"/>
      <c r="V590" s="9">
        <f>VLOOKUP(A590,[9]CTR1516_statsrel!$A$1:$D$387,4,FALSE)</f>
        <v>6235367</v>
      </c>
      <c r="W590" s="9">
        <f t="shared" si="750"/>
        <v>6235367</v>
      </c>
      <c r="X590" s="10">
        <f t="shared" si="750"/>
        <v>6235367</v>
      </c>
      <c r="Z590" s="9"/>
      <c r="AA590" s="9">
        <f t="shared" si="754"/>
        <v>2753027.733515</v>
      </c>
      <c r="AB590" s="9"/>
      <c r="AC590" s="9"/>
      <c r="AD590" s="9"/>
      <c r="AE590" s="10">
        <f t="shared" si="760"/>
        <v>2753027.733515</v>
      </c>
      <c r="AF590" s="10">
        <f t="shared" si="761"/>
        <v>6143911.7842970006</v>
      </c>
      <c r="AG590" s="10">
        <f t="shared" si="755"/>
        <v>12379278.784297001</v>
      </c>
      <c r="AH590" s="10">
        <f t="shared" si="756"/>
        <v>11468492.16408976</v>
      </c>
      <c r="AI590" s="10">
        <f t="shared" si="757"/>
        <v>5233125.1640897598</v>
      </c>
      <c r="AJ590" s="10">
        <f t="shared" si="758"/>
        <v>1813983.7462179097</v>
      </c>
      <c r="AK590" s="9"/>
      <c r="AL590" s="9">
        <f t="shared" si="759"/>
        <v>1813983.7462179097</v>
      </c>
      <c r="AM590" s="9"/>
      <c r="AN590" s="9"/>
      <c r="AO590" s="9"/>
    </row>
    <row r="591" spans="1:41" s="11" customFormat="1" x14ac:dyDescent="0.25">
      <c r="A591" s="8" t="s">
        <v>1185</v>
      </c>
      <c r="B591" s="8" t="s">
        <v>1186</v>
      </c>
      <c r="C591" s="8" t="s">
        <v>862</v>
      </c>
      <c r="D591" s="8" t="s">
        <v>862</v>
      </c>
      <c r="E591" s="8" t="s">
        <v>1440</v>
      </c>
      <c r="G591" s="9"/>
      <c r="H591" s="9"/>
      <c r="I591" s="9">
        <f t="shared" si="751"/>
        <v>2130946.4182989998</v>
      </c>
      <c r="J591" s="9">
        <f t="shared" si="752"/>
        <v>2148704.305118158</v>
      </c>
      <c r="K591" s="9"/>
      <c r="L591" s="9"/>
      <c r="M591" s="9"/>
      <c r="N591" s="9"/>
      <c r="O591" s="9"/>
      <c r="P591" s="9"/>
      <c r="Q591" s="10">
        <f t="shared" si="762"/>
        <v>2130946.4182989998</v>
      </c>
      <c r="R591" s="10">
        <f t="shared" si="753"/>
        <v>2148704.305118158</v>
      </c>
      <c r="S591" s="9"/>
      <c r="T591" s="37">
        <f>VLOOKUP(A591,[1]Sheet1!$A$6:$C$740,3,FALSE)</f>
        <v>4310551.3528009998</v>
      </c>
      <c r="U591" s="37"/>
      <c r="V591" s="9">
        <f>VLOOKUP(A591,[9]CTR1516_statsrel!$A$1:$D$387,4,FALSE)</f>
        <v>3522063</v>
      </c>
      <c r="W591" s="9">
        <f t="shared" si="750"/>
        <v>3522063</v>
      </c>
      <c r="X591" s="10">
        <f t="shared" si="750"/>
        <v>3522063</v>
      </c>
      <c r="Z591" s="9"/>
      <c r="AA591" s="9">
        <f t="shared" si="754"/>
        <v>1702436.0170309998</v>
      </c>
      <c r="AB591" s="9"/>
      <c r="AC591" s="9"/>
      <c r="AD591" s="9"/>
      <c r="AE591" s="10">
        <f t="shared" si="760"/>
        <v>1702436.0170309998</v>
      </c>
      <c r="AF591" s="10">
        <f t="shared" si="761"/>
        <v>3833382.4353299998</v>
      </c>
      <c r="AG591" s="10">
        <f t="shared" si="755"/>
        <v>7355445.4353299998</v>
      </c>
      <c r="AH591" s="10">
        <f t="shared" si="756"/>
        <v>6814279.7176097631</v>
      </c>
      <c r="AI591" s="10">
        <f t="shared" si="757"/>
        <v>3292216.7176097631</v>
      </c>
      <c r="AJ591" s="10">
        <f t="shared" si="758"/>
        <v>1143512.4124916052</v>
      </c>
      <c r="AK591" s="9"/>
      <c r="AL591" s="9">
        <f t="shared" si="759"/>
        <v>1143512.4124916052</v>
      </c>
      <c r="AM591" s="9"/>
      <c r="AN591" s="9"/>
      <c r="AO591" s="9"/>
    </row>
    <row r="592" spans="1:41" s="11" customFormat="1" x14ac:dyDescent="0.25">
      <c r="A592" s="8" t="s">
        <v>1187</v>
      </c>
      <c r="B592" s="8" t="s">
        <v>1188</v>
      </c>
      <c r="C592" s="8" t="s">
        <v>862</v>
      </c>
      <c r="D592" s="8" t="s">
        <v>862</v>
      </c>
      <c r="E592" s="8" t="s">
        <v>1440</v>
      </c>
      <c r="G592" s="9"/>
      <c r="H592" s="9"/>
      <c r="I592" s="9">
        <f t="shared" si="751"/>
        <v>2563502.2172489995</v>
      </c>
      <c r="J592" s="9">
        <f t="shared" si="752"/>
        <v>2584864.7357260743</v>
      </c>
      <c r="K592" s="9"/>
      <c r="L592" s="9"/>
      <c r="M592" s="9"/>
      <c r="N592" s="9"/>
      <c r="O592" s="9"/>
      <c r="P592" s="9"/>
      <c r="Q592" s="10">
        <f t="shared" si="762"/>
        <v>2563502.2172489995</v>
      </c>
      <c r="R592" s="10">
        <f t="shared" si="753"/>
        <v>2584864.7357260743</v>
      </c>
      <c r="S592" s="9"/>
      <c r="T592" s="37">
        <f>VLOOKUP(A592,[1]Sheet1!$A$6:$C$740,3,FALSE)</f>
        <v>5582754.8743510004</v>
      </c>
      <c r="U592" s="37"/>
      <c r="V592" s="9">
        <f>VLOOKUP(A592,[9]CTR1516_statsrel!$A$1:$D$387,4,FALSE)</f>
        <v>6468969</v>
      </c>
      <c r="W592" s="9">
        <f t="shared" si="750"/>
        <v>6468969</v>
      </c>
      <c r="X592" s="10">
        <f t="shared" si="750"/>
        <v>6468969</v>
      </c>
      <c r="Z592" s="9"/>
      <c r="AA592" s="9">
        <f t="shared" si="754"/>
        <v>2131115.8295530002</v>
      </c>
      <c r="AB592" s="9"/>
      <c r="AC592" s="9"/>
      <c r="AD592" s="9"/>
      <c r="AE592" s="10">
        <f t="shared" si="760"/>
        <v>2131115.8295530002</v>
      </c>
      <c r="AF592" s="10">
        <f t="shared" si="761"/>
        <v>4694618.0468019992</v>
      </c>
      <c r="AG592" s="10">
        <f t="shared" si="755"/>
        <v>11163587.046801999</v>
      </c>
      <c r="AH592" s="10">
        <f t="shared" si="756"/>
        <v>10342243.098344866</v>
      </c>
      <c r="AI592" s="10">
        <f t="shared" si="757"/>
        <v>3873274.0983448662</v>
      </c>
      <c r="AJ592" s="10">
        <f t="shared" si="758"/>
        <v>1288409.3626187919</v>
      </c>
      <c r="AK592" s="9"/>
      <c r="AL592" s="9">
        <f t="shared" si="759"/>
        <v>1288409.3626187919</v>
      </c>
      <c r="AM592" s="9"/>
      <c r="AN592" s="9"/>
      <c r="AO592" s="9"/>
    </row>
    <row r="593" spans="1:41" s="11" customFormat="1" x14ac:dyDescent="0.25">
      <c r="A593" s="8" t="s">
        <v>1189</v>
      </c>
      <c r="B593" s="8" t="s">
        <v>1190</v>
      </c>
      <c r="C593" s="8" t="s">
        <v>862</v>
      </c>
      <c r="D593" s="8" t="s">
        <v>862</v>
      </c>
      <c r="E593" s="8" t="s">
        <v>1440</v>
      </c>
      <c r="G593" s="9"/>
      <c r="H593" s="9"/>
      <c r="I593" s="9">
        <f t="shared" si="751"/>
        <v>2380166.01963</v>
      </c>
      <c r="J593" s="9">
        <f t="shared" si="752"/>
        <v>2400000.7364602499</v>
      </c>
      <c r="K593" s="9"/>
      <c r="L593" s="9"/>
      <c r="M593" s="9"/>
      <c r="N593" s="9"/>
      <c r="O593" s="9"/>
      <c r="P593" s="9"/>
      <c r="Q593" s="10">
        <f t="shared" si="762"/>
        <v>2380166.01963</v>
      </c>
      <c r="R593" s="10">
        <f t="shared" si="753"/>
        <v>2400000.7364602499</v>
      </c>
      <c r="S593" s="9"/>
      <c r="T593" s="37">
        <f>VLOOKUP(A593,[1]Sheet1!$A$6:$C$740,3,FALSE)</f>
        <v>4884967.8226239998</v>
      </c>
      <c r="U593" s="37"/>
      <c r="V593" s="9">
        <f>VLOOKUP(A593,[9]CTR1516_statsrel!$A$1:$D$387,4,FALSE)</f>
        <v>4830750</v>
      </c>
      <c r="W593" s="9">
        <f t="shared" si="750"/>
        <v>4830750</v>
      </c>
      <c r="X593" s="10">
        <f t="shared" si="750"/>
        <v>4830750</v>
      </c>
      <c r="Z593" s="9"/>
      <c r="AA593" s="9">
        <f t="shared" si="754"/>
        <v>1939341.512286</v>
      </c>
      <c r="AB593" s="9"/>
      <c r="AC593" s="9"/>
      <c r="AD593" s="9"/>
      <c r="AE593" s="10">
        <f t="shared" si="760"/>
        <v>1939341.512286</v>
      </c>
      <c r="AF593" s="10">
        <f t="shared" si="761"/>
        <v>4319507.5319159999</v>
      </c>
      <c r="AG593" s="10">
        <f t="shared" si="755"/>
        <v>9150257.5319159999</v>
      </c>
      <c r="AH593" s="10">
        <f t="shared" si="756"/>
        <v>8477041.2422811687</v>
      </c>
      <c r="AI593" s="10">
        <f t="shared" si="757"/>
        <v>3646291.2422811687</v>
      </c>
      <c r="AJ593" s="10">
        <f t="shared" si="758"/>
        <v>1246290.5058209188</v>
      </c>
      <c r="AK593" s="9"/>
      <c r="AL593" s="9">
        <f t="shared" si="759"/>
        <v>1246290.5058209188</v>
      </c>
      <c r="AM593" s="9"/>
      <c r="AN593" s="9"/>
      <c r="AO593" s="9"/>
    </row>
    <row r="594" spans="1:41" s="11" customFormat="1" x14ac:dyDescent="0.25">
      <c r="A594" s="8" t="s">
        <v>1191</v>
      </c>
      <c r="B594" s="8" t="s">
        <v>1192</v>
      </c>
      <c r="C594" s="8" t="s">
        <v>862</v>
      </c>
      <c r="D594" s="8" t="s">
        <v>862</v>
      </c>
      <c r="E594" s="8" t="s">
        <v>1440</v>
      </c>
      <c r="G594" s="9"/>
      <c r="H594" s="9"/>
      <c r="I594" s="9">
        <f t="shared" si="751"/>
        <v>2122474.5759349996</v>
      </c>
      <c r="J594" s="9">
        <f t="shared" si="752"/>
        <v>2140161.864067791</v>
      </c>
      <c r="K594" s="9"/>
      <c r="L594" s="9"/>
      <c r="M594" s="9"/>
      <c r="N594" s="9"/>
      <c r="O594" s="9"/>
      <c r="P594" s="9"/>
      <c r="Q594" s="10">
        <f t="shared" si="762"/>
        <v>2122474.5759349996</v>
      </c>
      <c r="R594" s="10">
        <f t="shared" si="753"/>
        <v>2140161.864067791</v>
      </c>
      <c r="S594" s="9"/>
      <c r="T594" s="37">
        <f>VLOOKUP(A594,[1]Sheet1!$A$6:$C$740,3,FALSE)</f>
        <v>4153327.264707</v>
      </c>
      <c r="U594" s="37"/>
      <c r="V594" s="9">
        <f>VLOOKUP(A594,[9]CTR1516_statsrel!$A$1:$D$387,4,FALSE)</f>
        <v>3271601</v>
      </c>
      <c r="W594" s="9">
        <f t="shared" si="750"/>
        <v>3271601</v>
      </c>
      <c r="X594" s="10">
        <f t="shared" si="750"/>
        <v>3271601</v>
      </c>
      <c r="Z594" s="9"/>
      <c r="AA594" s="9">
        <f t="shared" si="754"/>
        <v>1753135.795341</v>
      </c>
      <c r="AB594" s="9"/>
      <c r="AC594" s="9"/>
      <c r="AD594" s="9"/>
      <c r="AE594" s="10">
        <f t="shared" si="760"/>
        <v>1753135.795341</v>
      </c>
      <c r="AF594" s="10">
        <f t="shared" si="761"/>
        <v>3875610.3712759996</v>
      </c>
      <c r="AG594" s="10">
        <f t="shared" si="755"/>
        <v>7147211.3712759996</v>
      </c>
      <c r="AH594" s="10">
        <f t="shared" si="756"/>
        <v>6621366.1583053889</v>
      </c>
      <c r="AI594" s="10">
        <f t="shared" si="757"/>
        <v>3349765.1583053889</v>
      </c>
      <c r="AJ594" s="10">
        <f t="shared" si="758"/>
        <v>1209603.2942375978</v>
      </c>
      <c r="AK594" s="9"/>
      <c r="AL594" s="9">
        <f t="shared" si="759"/>
        <v>1209603.2942375978</v>
      </c>
      <c r="AM594" s="9"/>
      <c r="AN594" s="9"/>
      <c r="AO594" s="9"/>
    </row>
    <row r="595" spans="1:41" s="11" customFormat="1" x14ac:dyDescent="0.25">
      <c r="A595" s="8" t="s">
        <v>1193</v>
      </c>
      <c r="B595" s="8" t="s">
        <v>1194</v>
      </c>
      <c r="C595" s="8" t="s">
        <v>862</v>
      </c>
      <c r="D595" s="8" t="s">
        <v>862</v>
      </c>
      <c r="E595" s="8" t="s">
        <v>1440</v>
      </c>
      <c r="G595" s="9"/>
      <c r="H595" s="9"/>
      <c r="I595" s="9">
        <f t="shared" si="751"/>
        <v>1941123.725906</v>
      </c>
      <c r="J595" s="9">
        <f t="shared" si="752"/>
        <v>1957299.7569552166</v>
      </c>
      <c r="K595" s="9"/>
      <c r="L595" s="9"/>
      <c r="M595" s="9"/>
      <c r="N595" s="9"/>
      <c r="O595" s="9"/>
      <c r="P595" s="9"/>
      <c r="Q595" s="10">
        <f t="shared" si="762"/>
        <v>1941123.725906</v>
      </c>
      <c r="R595" s="10">
        <f t="shared" si="753"/>
        <v>1957299.7569552166</v>
      </c>
      <c r="S595" s="9"/>
      <c r="T595" s="37">
        <f>VLOOKUP(A595,[1]Sheet1!$A$6:$C$740,3,FALSE)</f>
        <v>4013581.817607</v>
      </c>
      <c r="U595" s="37"/>
      <c r="V595" s="9">
        <f>VLOOKUP(A595,[9]CTR1516_statsrel!$A$1:$D$387,4,FALSE)</f>
        <v>4551915</v>
      </c>
      <c r="W595" s="9">
        <f t="shared" si="750"/>
        <v>4551915</v>
      </c>
      <c r="X595" s="10">
        <f t="shared" si="750"/>
        <v>4551915</v>
      </c>
      <c r="Z595" s="9"/>
      <c r="AA595" s="9">
        <f t="shared" si="754"/>
        <v>1603406.0897920001</v>
      </c>
      <c r="AB595" s="9"/>
      <c r="AC595" s="9"/>
      <c r="AD595" s="9"/>
      <c r="AE595" s="10">
        <f t="shared" si="760"/>
        <v>1603406.0897920001</v>
      </c>
      <c r="AF595" s="10">
        <f t="shared" si="761"/>
        <v>3544529.8156980001</v>
      </c>
      <c r="AG595" s="10">
        <f t="shared" si="755"/>
        <v>8096444.8156979997</v>
      </c>
      <c r="AH595" s="10">
        <f t="shared" si="756"/>
        <v>7500761.1948768878</v>
      </c>
      <c r="AI595" s="10">
        <f t="shared" si="757"/>
        <v>2948846.1948768878</v>
      </c>
      <c r="AJ595" s="10">
        <f t="shared" si="758"/>
        <v>991546.4379216712</v>
      </c>
      <c r="AK595" s="9"/>
      <c r="AL595" s="9">
        <f t="shared" si="759"/>
        <v>991546.4379216712</v>
      </c>
      <c r="AM595" s="9"/>
      <c r="AN595" s="9"/>
      <c r="AO595" s="9"/>
    </row>
    <row r="596" spans="1:41" s="11" customFormat="1" x14ac:dyDescent="0.25">
      <c r="A596" s="8" t="s">
        <v>1195</v>
      </c>
      <c r="B596" s="8" t="s">
        <v>1196</v>
      </c>
      <c r="C596" s="8" t="s">
        <v>862</v>
      </c>
      <c r="D596" s="8" t="s">
        <v>862</v>
      </c>
      <c r="E596" s="8" t="s">
        <v>1440</v>
      </c>
      <c r="G596" s="9"/>
      <c r="H596" s="9"/>
      <c r="I596" s="9">
        <f t="shared" si="751"/>
        <v>1818961.686405</v>
      </c>
      <c r="J596" s="9">
        <f t="shared" si="752"/>
        <v>1834119.700458375</v>
      </c>
      <c r="K596" s="9"/>
      <c r="L596" s="9"/>
      <c r="M596" s="9"/>
      <c r="N596" s="9"/>
      <c r="O596" s="9"/>
      <c r="P596" s="9"/>
      <c r="Q596" s="10">
        <f t="shared" si="762"/>
        <v>1818961.686405</v>
      </c>
      <c r="R596" s="10">
        <f t="shared" si="753"/>
        <v>1834119.700458375</v>
      </c>
      <c r="S596" s="9"/>
      <c r="T596" s="37">
        <f>VLOOKUP(A596,[1]Sheet1!$A$6:$C$740,3,FALSE)</f>
        <v>3314761.9450599998</v>
      </c>
      <c r="U596" s="37"/>
      <c r="V596" s="9">
        <f>VLOOKUP(A596,[9]CTR1516_statsrel!$A$1:$D$387,4,FALSE)</f>
        <v>2288391</v>
      </c>
      <c r="W596" s="9">
        <f t="shared" si="750"/>
        <v>2288391</v>
      </c>
      <c r="X596" s="10">
        <f t="shared" si="750"/>
        <v>2288391</v>
      </c>
      <c r="Z596" s="9"/>
      <c r="AA596" s="9">
        <f t="shared" si="754"/>
        <v>1426519.4217340001</v>
      </c>
      <c r="AB596" s="9"/>
      <c r="AC596" s="9"/>
      <c r="AD596" s="9"/>
      <c r="AE596" s="10">
        <f t="shared" si="760"/>
        <v>1426519.4217340001</v>
      </c>
      <c r="AF596" s="10">
        <f t="shared" si="761"/>
        <v>3245481.1081389999</v>
      </c>
      <c r="AG596" s="10">
        <f t="shared" si="755"/>
        <v>5533872.1081389999</v>
      </c>
      <c r="AH596" s="10">
        <f t="shared" si="756"/>
        <v>5126725.8791983891</v>
      </c>
      <c r="AI596" s="10">
        <f t="shared" si="757"/>
        <v>2838334.8791983891</v>
      </c>
      <c r="AJ596" s="10">
        <f t="shared" si="758"/>
        <v>1004215.1787400141</v>
      </c>
      <c r="AK596" s="9"/>
      <c r="AL596" s="9">
        <f t="shared" si="759"/>
        <v>1004215.1787400141</v>
      </c>
      <c r="AM596" s="9"/>
      <c r="AN596" s="9"/>
      <c r="AO596" s="9"/>
    </row>
    <row r="597" spans="1:41" s="11" customFormat="1" x14ac:dyDescent="0.25">
      <c r="A597" s="8" t="s">
        <v>1197</v>
      </c>
      <c r="B597" s="8" t="s">
        <v>1198</v>
      </c>
      <c r="C597" s="8" t="s">
        <v>862</v>
      </c>
      <c r="D597" s="8" t="s">
        <v>862</v>
      </c>
      <c r="E597" s="8" t="s">
        <v>1440</v>
      </c>
      <c r="G597" s="9"/>
      <c r="H597" s="9"/>
      <c r="I597" s="9">
        <f t="shared" si="751"/>
        <v>3954709.9595940001</v>
      </c>
      <c r="J597" s="9">
        <f t="shared" si="752"/>
        <v>3987665.8759239502</v>
      </c>
      <c r="K597" s="9"/>
      <c r="L597" s="9"/>
      <c r="M597" s="9"/>
      <c r="N597" s="9"/>
      <c r="O597" s="9"/>
      <c r="P597" s="9"/>
      <c r="Q597" s="10">
        <f t="shared" si="762"/>
        <v>3954709.9595940001</v>
      </c>
      <c r="R597" s="10">
        <f t="shared" si="753"/>
        <v>3987665.8759239502</v>
      </c>
      <c r="S597" s="9"/>
      <c r="T597" s="37">
        <f>VLOOKUP(A597,[1]Sheet1!$A$6:$C$740,3,FALSE)</f>
        <v>8547420.2651160005</v>
      </c>
      <c r="U597" s="37"/>
      <c r="V597" s="9">
        <f>VLOOKUP(A597,[9]CTR1516_statsrel!$A$1:$D$387,4,FALSE)</f>
        <v>11975472</v>
      </c>
      <c r="W597" s="9">
        <f t="shared" si="750"/>
        <v>11975472</v>
      </c>
      <c r="X597" s="10">
        <f t="shared" si="750"/>
        <v>11975472</v>
      </c>
      <c r="Z597" s="9"/>
      <c r="AA597" s="9">
        <f t="shared" si="754"/>
        <v>2993836.8433060003</v>
      </c>
      <c r="AB597" s="9"/>
      <c r="AC597" s="9"/>
      <c r="AD597" s="9"/>
      <c r="AE597" s="10">
        <f t="shared" si="760"/>
        <v>2993836.8433060003</v>
      </c>
      <c r="AF597" s="10">
        <f t="shared" si="761"/>
        <v>6948546.8029000005</v>
      </c>
      <c r="AG597" s="10">
        <f t="shared" si="755"/>
        <v>18924018.802900001</v>
      </c>
      <c r="AH597" s="10">
        <f t="shared" si="756"/>
        <v>17531712.883746218</v>
      </c>
      <c r="AI597" s="10">
        <f t="shared" si="757"/>
        <v>5556240.8837462179</v>
      </c>
      <c r="AJ597" s="10">
        <f t="shared" si="758"/>
        <v>1568575.0078222677</v>
      </c>
      <c r="AK597" s="9"/>
      <c r="AL597" s="9">
        <f t="shared" si="759"/>
        <v>1568575.0078222677</v>
      </c>
      <c r="AM597" s="9"/>
      <c r="AN597" s="9"/>
      <c r="AO597" s="9"/>
    </row>
    <row r="598" spans="1:41" s="11" customFormat="1" x14ac:dyDescent="0.25">
      <c r="A598" s="8" t="s">
        <v>1199</v>
      </c>
      <c r="B598" s="8" t="s">
        <v>1200</v>
      </c>
      <c r="C598" s="8" t="s">
        <v>862</v>
      </c>
      <c r="D598" s="8" t="s">
        <v>862</v>
      </c>
      <c r="E598" s="8" t="s">
        <v>1440</v>
      </c>
      <c r="G598" s="9"/>
      <c r="H598" s="9"/>
      <c r="I598" s="9">
        <f t="shared" si="751"/>
        <v>2064106.7637809999</v>
      </c>
      <c r="J598" s="9">
        <f t="shared" si="752"/>
        <v>2081307.6534791749</v>
      </c>
      <c r="K598" s="9"/>
      <c r="L598" s="9"/>
      <c r="M598" s="9"/>
      <c r="N598" s="9"/>
      <c r="O598" s="9"/>
      <c r="P598" s="9"/>
      <c r="Q598" s="10">
        <f t="shared" si="762"/>
        <v>2064106.7637809999</v>
      </c>
      <c r="R598" s="10">
        <f t="shared" si="753"/>
        <v>2081307.6534791749</v>
      </c>
      <c r="S598" s="9"/>
      <c r="T598" s="37">
        <f>VLOOKUP(A598,[1]Sheet1!$A$6:$C$740,3,FALSE)</f>
        <v>4993292.2242940003</v>
      </c>
      <c r="U598" s="37"/>
      <c r="V598" s="9">
        <f>VLOOKUP(A598,[9]CTR1516_statsrel!$A$1:$D$387,4,FALSE)</f>
        <v>5459921</v>
      </c>
      <c r="W598" s="9">
        <f t="shared" si="750"/>
        <v>5459921</v>
      </c>
      <c r="X598" s="10">
        <f t="shared" si="750"/>
        <v>5459921</v>
      </c>
      <c r="Z598" s="9"/>
      <c r="AA598" s="9">
        <f t="shared" si="754"/>
        <v>1606886.3243809999</v>
      </c>
      <c r="AB598" s="9"/>
      <c r="AC598" s="9"/>
      <c r="AD598" s="9"/>
      <c r="AE598" s="10">
        <f t="shared" si="760"/>
        <v>1606886.3243809999</v>
      </c>
      <c r="AF598" s="10">
        <f t="shared" si="761"/>
        <v>3670993.0881619998</v>
      </c>
      <c r="AG598" s="10">
        <f t="shared" si="755"/>
        <v>9130914.0881619994</v>
      </c>
      <c r="AH598" s="10">
        <f t="shared" si="756"/>
        <v>8459120.9629995786</v>
      </c>
      <c r="AI598" s="10">
        <f t="shared" si="757"/>
        <v>2999199.9629995786</v>
      </c>
      <c r="AJ598" s="10">
        <f t="shared" si="758"/>
        <v>917892.30952040362</v>
      </c>
      <c r="AK598" s="9"/>
      <c r="AL598" s="9">
        <f t="shared" si="759"/>
        <v>917892.30952040362</v>
      </c>
      <c r="AM598" s="9"/>
      <c r="AN598" s="9"/>
      <c r="AO598" s="9"/>
    </row>
    <row r="599" spans="1:41" s="11" customFormat="1" x14ac:dyDescent="0.25">
      <c r="A599" s="8" t="s">
        <v>1201</v>
      </c>
      <c r="B599" s="8" t="s">
        <v>1202</v>
      </c>
      <c r="C599" s="8" t="s">
        <v>862</v>
      </c>
      <c r="D599" s="8" t="s">
        <v>862</v>
      </c>
      <c r="E599" s="8" t="s">
        <v>1440</v>
      </c>
      <c r="G599" s="9"/>
      <c r="H599" s="9"/>
      <c r="I599" s="9">
        <f t="shared" si="751"/>
        <v>2286876.726421</v>
      </c>
      <c r="J599" s="9">
        <f t="shared" si="752"/>
        <v>2305934.032474508</v>
      </c>
      <c r="K599" s="9"/>
      <c r="L599" s="9"/>
      <c r="M599" s="9"/>
      <c r="N599" s="9"/>
      <c r="O599" s="9"/>
      <c r="P599" s="9"/>
      <c r="Q599" s="10">
        <f t="shared" si="762"/>
        <v>2286876.726421</v>
      </c>
      <c r="R599" s="10">
        <f t="shared" si="753"/>
        <v>2305934.032474508</v>
      </c>
      <c r="S599" s="9"/>
      <c r="T599" s="37">
        <f>VLOOKUP(A599,[1]Sheet1!$A$6:$C$740,3,FALSE)</f>
        <v>5421879.8974879999</v>
      </c>
      <c r="U599" s="37"/>
      <c r="V599" s="9">
        <f>VLOOKUP(A599,[9]CTR1516_statsrel!$A$1:$D$387,4,FALSE)</f>
        <v>6143482</v>
      </c>
      <c r="W599" s="9">
        <f t="shared" si="750"/>
        <v>6143482</v>
      </c>
      <c r="X599" s="10">
        <f t="shared" si="750"/>
        <v>6143482</v>
      </c>
      <c r="Z599" s="9"/>
      <c r="AA599" s="9">
        <f t="shared" si="754"/>
        <v>1921416.8810430001</v>
      </c>
      <c r="AB599" s="9"/>
      <c r="AC599" s="9"/>
      <c r="AD599" s="9"/>
      <c r="AE599" s="10">
        <f t="shared" si="760"/>
        <v>1921416.8810430001</v>
      </c>
      <c r="AF599" s="10">
        <f t="shared" si="761"/>
        <v>4208293.6074640006</v>
      </c>
      <c r="AG599" s="10">
        <f t="shared" si="755"/>
        <v>10351775.607464001</v>
      </c>
      <c r="AH599" s="10">
        <f t="shared" si="756"/>
        <v>9590159.4517130256</v>
      </c>
      <c r="AI599" s="10">
        <f t="shared" si="757"/>
        <v>3446677.4517130256</v>
      </c>
      <c r="AJ599" s="10">
        <f t="shared" si="758"/>
        <v>1140743.4192385175</v>
      </c>
      <c r="AK599" s="9"/>
      <c r="AL599" s="9">
        <f t="shared" si="759"/>
        <v>1140743.4192385175</v>
      </c>
      <c r="AM599" s="9"/>
      <c r="AN599" s="9"/>
      <c r="AO599" s="9"/>
    </row>
    <row r="600" spans="1:41" s="11" customFormat="1" x14ac:dyDescent="0.25">
      <c r="A600" s="8" t="s">
        <v>1203</v>
      </c>
      <c r="B600" s="8" t="s">
        <v>1204</v>
      </c>
      <c r="C600" s="8" t="s">
        <v>862</v>
      </c>
      <c r="D600" s="8" t="s">
        <v>862</v>
      </c>
      <c r="E600" s="8" t="s">
        <v>1440</v>
      </c>
      <c r="G600" s="9"/>
      <c r="H600" s="9"/>
      <c r="I600" s="9">
        <f t="shared" si="751"/>
        <v>2614765.2421230003</v>
      </c>
      <c r="J600" s="9">
        <f t="shared" si="752"/>
        <v>2636554.9524740251</v>
      </c>
      <c r="K600" s="9"/>
      <c r="L600" s="9"/>
      <c r="M600" s="9"/>
      <c r="N600" s="9"/>
      <c r="O600" s="9"/>
      <c r="P600" s="9"/>
      <c r="Q600" s="10">
        <f t="shared" si="762"/>
        <v>2614765.2421230003</v>
      </c>
      <c r="R600" s="10">
        <f t="shared" si="753"/>
        <v>2636554.9524740251</v>
      </c>
      <c r="S600" s="9"/>
      <c r="T600" s="37">
        <f>VLOOKUP(A600,[1]Sheet1!$A$6:$C$740,3,FALSE)</f>
        <v>5776500.4750739997</v>
      </c>
      <c r="U600" s="37"/>
      <c r="V600" s="9">
        <f>VLOOKUP(A600,[9]CTR1516_statsrel!$A$1:$D$387,4,FALSE)</f>
        <v>6986700</v>
      </c>
      <c r="W600" s="9">
        <f t="shared" si="750"/>
        <v>6986700</v>
      </c>
      <c r="X600" s="10">
        <f t="shared" si="750"/>
        <v>6986700</v>
      </c>
      <c r="Z600" s="9"/>
      <c r="AA600" s="9">
        <f t="shared" si="754"/>
        <v>2193677.5550329997</v>
      </c>
      <c r="AB600" s="9"/>
      <c r="AC600" s="9"/>
      <c r="AD600" s="9"/>
      <c r="AE600" s="10">
        <f t="shared" si="760"/>
        <v>2193677.5550329997</v>
      </c>
      <c r="AF600" s="10">
        <f t="shared" si="761"/>
        <v>4808442.7971560005</v>
      </c>
      <c r="AG600" s="10">
        <f t="shared" si="755"/>
        <v>11795142.797156001</v>
      </c>
      <c r="AH600" s="10">
        <f t="shared" si="756"/>
        <v>10927333.094323337</v>
      </c>
      <c r="AI600" s="10">
        <f t="shared" si="757"/>
        <v>3940633.0943233371</v>
      </c>
      <c r="AJ600" s="10">
        <f t="shared" si="758"/>
        <v>1304078.141849312</v>
      </c>
      <c r="AK600" s="9"/>
      <c r="AL600" s="9">
        <f t="shared" si="759"/>
        <v>1304078.141849312</v>
      </c>
      <c r="AM600" s="9"/>
      <c r="AN600" s="9"/>
      <c r="AO600" s="9"/>
    </row>
    <row r="601" spans="1:41" s="11" customFormat="1" x14ac:dyDescent="0.25">
      <c r="A601" s="8" t="s">
        <v>1205</v>
      </c>
      <c r="B601" s="8" t="s">
        <v>1206</v>
      </c>
      <c r="C601" s="8" t="s">
        <v>862</v>
      </c>
      <c r="D601" s="8" t="s">
        <v>862</v>
      </c>
      <c r="E601" s="8" t="s">
        <v>1440</v>
      </c>
      <c r="G601" s="9"/>
      <c r="H601" s="9"/>
      <c r="I601" s="9">
        <f t="shared" si="751"/>
        <v>3670477.7824439998</v>
      </c>
      <c r="J601" s="9">
        <f t="shared" si="752"/>
        <v>3701065.0972976997</v>
      </c>
      <c r="K601" s="9"/>
      <c r="L601" s="9"/>
      <c r="M601" s="9"/>
      <c r="N601" s="9"/>
      <c r="O601" s="9"/>
      <c r="P601" s="9"/>
      <c r="Q601" s="10">
        <f t="shared" si="762"/>
        <v>3670477.7824439998</v>
      </c>
      <c r="R601" s="10">
        <f t="shared" si="753"/>
        <v>3701065.0972976997</v>
      </c>
      <c r="S601" s="9"/>
      <c r="T601" s="37">
        <f>VLOOKUP(A601,[1]Sheet1!$A$6:$C$740,3,FALSE)</f>
        <v>7008439.7699199999</v>
      </c>
      <c r="U601" s="37"/>
      <c r="V601" s="9">
        <f>VLOOKUP(A601,[9]CTR1516_statsrel!$A$1:$D$387,4,FALSE)</f>
        <v>5129341</v>
      </c>
      <c r="W601" s="9">
        <f t="shared" si="750"/>
        <v>5129341</v>
      </c>
      <c r="X601" s="10">
        <f t="shared" si="750"/>
        <v>5129341</v>
      </c>
      <c r="Z601" s="9"/>
      <c r="AA601" s="9">
        <f t="shared" si="754"/>
        <v>2910320.5116980001</v>
      </c>
      <c r="AB601" s="9"/>
      <c r="AC601" s="9"/>
      <c r="AD601" s="9"/>
      <c r="AE601" s="10">
        <f t="shared" si="760"/>
        <v>2910320.5116980001</v>
      </c>
      <c r="AF601" s="10">
        <f t="shared" si="761"/>
        <v>6580798.2941420004</v>
      </c>
      <c r="AG601" s="10">
        <f t="shared" si="755"/>
        <v>11710139.294142</v>
      </c>
      <c r="AH601" s="10">
        <f t="shared" si="756"/>
        <v>10848583.59483934</v>
      </c>
      <c r="AI601" s="10">
        <f t="shared" si="757"/>
        <v>5719242.5948393401</v>
      </c>
      <c r="AJ601" s="10">
        <f t="shared" si="758"/>
        <v>2018177.4975416404</v>
      </c>
      <c r="AK601" s="9"/>
      <c r="AL601" s="9">
        <f t="shared" si="759"/>
        <v>2018177.4975416404</v>
      </c>
      <c r="AM601" s="9"/>
      <c r="AN601" s="9"/>
      <c r="AO601" s="9"/>
    </row>
    <row r="602" spans="1:41" s="11" customFormat="1" x14ac:dyDescent="0.25">
      <c r="A602" s="8" t="s">
        <v>1207</v>
      </c>
      <c r="B602" s="8" t="s">
        <v>1208</v>
      </c>
      <c r="C602" s="8" t="s">
        <v>862</v>
      </c>
      <c r="D602" s="8" t="s">
        <v>862</v>
      </c>
      <c r="E602" s="8" t="s">
        <v>1440</v>
      </c>
      <c r="G602" s="9"/>
      <c r="H602" s="9"/>
      <c r="I602" s="9">
        <f t="shared" si="751"/>
        <v>2113243.7713870001</v>
      </c>
      <c r="J602" s="9">
        <f t="shared" si="752"/>
        <v>2130854.1361485585</v>
      </c>
      <c r="K602" s="9"/>
      <c r="L602" s="9"/>
      <c r="M602" s="9"/>
      <c r="N602" s="9"/>
      <c r="O602" s="9"/>
      <c r="P602" s="9"/>
      <c r="Q602" s="10">
        <f t="shared" si="762"/>
        <v>2113243.7713870001</v>
      </c>
      <c r="R602" s="10">
        <f t="shared" si="753"/>
        <v>2130854.1361485585</v>
      </c>
      <c r="S602" s="9"/>
      <c r="T602" s="37">
        <f>VLOOKUP(A602,[1]Sheet1!$A$6:$C$740,3,FALSE)</f>
        <v>2264823.2570329998</v>
      </c>
      <c r="U602" s="37"/>
      <c r="V602" s="9">
        <f>VLOOKUP(A602,[9]CTR1516_statsrel!$A$1:$D$387,4,FALSE)</f>
        <v>12607601</v>
      </c>
      <c r="W602" s="9">
        <f t="shared" si="750"/>
        <v>12607601</v>
      </c>
      <c r="X602" s="10">
        <f t="shared" si="750"/>
        <v>12607601</v>
      </c>
      <c r="Z602" s="9"/>
      <c r="AA602" s="9">
        <f t="shared" si="754"/>
        <v>1908385.314371</v>
      </c>
      <c r="AB602" s="9"/>
      <c r="AC602" s="9"/>
      <c r="AD602" s="9"/>
      <c r="AE602" s="10">
        <f t="shared" si="760"/>
        <v>1908385.314371</v>
      </c>
      <c r="AF602" s="10">
        <f t="shared" si="761"/>
        <v>4021629.0857580001</v>
      </c>
      <c r="AG602" s="10">
        <f t="shared" si="755"/>
        <v>16629230.085758001</v>
      </c>
      <c r="AH602" s="10">
        <f t="shared" si="756"/>
        <v>15405759.758418072</v>
      </c>
      <c r="AI602" s="10">
        <f t="shared" si="757"/>
        <v>2798158.758418072</v>
      </c>
      <c r="AJ602" s="10">
        <f t="shared" si="758"/>
        <v>667304.62226951355</v>
      </c>
      <c r="AK602" s="9"/>
      <c r="AL602" s="9">
        <f t="shared" si="759"/>
        <v>667304.62226951355</v>
      </c>
      <c r="AM602" s="9"/>
      <c r="AN602" s="9"/>
      <c r="AO602" s="9"/>
    </row>
    <row r="603" spans="1:41" s="11" customFormat="1" x14ac:dyDescent="0.25">
      <c r="A603" s="8" t="s">
        <v>1209</v>
      </c>
      <c r="B603" s="8" t="s">
        <v>1210</v>
      </c>
      <c r="C603" s="8" t="s">
        <v>862</v>
      </c>
      <c r="D603" s="8" t="s">
        <v>862</v>
      </c>
      <c r="E603" s="8" t="s">
        <v>1440</v>
      </c>
      <c r="G603" s="9"/>
      <c r="H603" s="9"/>
      <c r="I603" s="9">
        <f t="shared" si="751"/>
        <v>1288566.2388239999</v>
      </c>
      <c r="J603" s="9">
        <f t="shared" si="752"/>
        <v>1299304.2908142</v>
      </c>
      <c r="K603" s="9"/>
      <c r="L603" s="9"/>
      <c r="M603" s="9"/>
      <c r="N603" s="9"/>
      <c r="O603" s="9"/>
      <c r="P603" s="9"/>
      <c r="Q603" s="10">
        <f t="shared" si="762"/>
        <v>1288566.2388239999</v>
      </c>
      <c r="R603" s="10">
        <f t="shared" si="753"/>
        <v>1299304.2908142</v>
      </c>
      <c r="S603" s="9"/>
      <c r="T603" s="37">
        <f>VLOOKUP(A603,[1]Sheet1!$A$6:$C$740,3,FALSE)</f>
        <v>2441545.3948659999</v>
      </c>
      <c r="U603" s="37"/>
      <c r="V603" s="9">
        <f>VLOOKUP(A603,[9]CTR1516_statsrel!$A$1:$D$387,4,FALSE)</f>
        <v>5581317</v>
      </c>
      <c r="W603" s="9">
        <f t="shared" si="750"/>
        <v>5581317</v>
      </c>
      <c r="X603" s="10">
        <f t="shared" si="750"/>
        <v>5581317</v>
      </c>
      <c r="Z603" s="9"/>
      <c r="AA603" s="9">
        <f t="shared" si="754"/>
        <v>1007127.3655989999</v>
      </c>
      <c r="AB603" s="9"/>
      <c r="AC603" s="9"/>
      <c r="AD603" s="9"/>
      <c r="AE603" s="10">
        <f t="shared" si="760"/>
        <v>1007127.3655989999</v>
      </c>
      <c r="AF603" s="10">
        <f t="shared" si="761"/>
        <v>2295693.6044229995</v>
      </c>
      <c r="AG603" s="10">
        <f t="shared" si="755"/>
        <v>7877010.6044229995</v>
      </c>
      <c r="AH603" s="10">
        <f t="shared" si="756"/>
        <v>7297471.522159216</v>
      </c>
      <c r="AI603" s="10">
        <f t="shared" si="757"/>
        <v>1716154.522159216</v>
      </c>
      <c r="AJ603" s="10">
        <f t="shared" si="758"/>
        <v>416850.23134501604</v>
      </c>
      <c r="AK603" s="9"/>
      <c r="AL603" s="9">
        <f t="shared" si="759"/>
        <v>416850.23134501604</v>
      </c>
      <c r="AM603" s="9"/>
      <c r="AN603" s="9"/>
      <c r="AO603" s="9"/>
    </row>
    <row r="604" spans="1:41" s="11" customFormat="1" x14ac:dyDescent="0.25">
      <c r="A604" s="8" t="s">
        <v>1211</v>
      </c>
      <c r="B604" s="8" t="s">
        <v>1212</v>
      </c>
      <c r="C604" s="8" t="s">
        <v>862</v>
      </c>
      <c r="D604" s="8" t="s">
        <v>862</v>
      </c>
      <c r="E604" s="8" t="s">
        <v>1440</v>
      </c>
      <c r="G604" s="9"/>
      <c r="H604" s="9"/>
      <c r="I604" s="9">
        <f t="shared" si="751"/>
        <v>2657990.830017</v>
      </c>
      <c r="J604" s="9">
        <f t="shared" si="752"/>
        <v>2680140.7536004749</v>
      </c>
      <c r="K604" s="9"/>
      <c r="L604" s="9"/>
      <c r="M604" s="9"/>
      <c r="N604" s="9"/>
      <c r="O604" s="9"/>
      <c r="P604" s="9"/>
      <c r="Q604" s="10">
        <f t="shared" si="762"/>
        <v>2657990.830017</v>
      </c>
      <c r="R604" s="10">
        <f t="shared" si="753"/>
        <v>2680140.7536004749</v>
      </c>
      <c r="S604" s="9"/>
      <c r="T604" s="37">
        <f>VLOOKUP(A604,[1]Sheet1!$A$6:$C$740,3,FALSE)</f>
        <v>5046502.8193469997</v>
      </c>
      <c r="U604" s="37"/>
      <c r="V604" s="9">
        <f>VLOOKUP(A604,[9]CTR1516_statsrel!$A$1:$D$387,4,FALSE)</f>
        <v>8323650</v>
      </c>
      <c r="W604" s="9">
        <f t="shared" ref="W604:X661" si="763">V604</f>
        <v>8323650</v>
      </c>
      <c r="X604" s="10">
        <f t="shared" si="763"/>
        <v>8323650</v>
      </c>
      <c r="Z604" s="9"/>
      <c r="AA604" s="9">
        <f t="shared" si="754"/>
        <v>2079880.5082060001</v>
      </c>
      <c r="AB604" s="9"/>
      <c r="AC604" s="9"/>
      <c r="AD604" s="9"/>
      <c r="AE604" s="10">
        <f t="shared" si="760"/>
        <v>2079880.5082060001</v>
      </c>
      <c r="AF604" s="10">
        <f t="shared" si="761"/>
        <v>4737871.3382230001</v>
      </c>
      <c r="AG604" s="10">
        <f t="shared" si="755"/>
        <v>13061521.338222999</v>
      </c>
      <c r="AH604" s="10">
        <f t="shared" si="756"/>
        <v>12100539.759110719</v>
      </c>
      <c r="AI604" s="10">
        <f t="shared" si="757"/>
        <v>3776889.759110719</v>
      </c>
      <c r="AJ604" s="10">
        <f t="shared" si="758"/>
        <v>1096749.0055102441</v>
      </c>
      <c r="AK604" s="9"/>
      <c r="AL604" s="9">
        <f t="shared" si="759"/>
        <v>1096749.0055102441</v>
      </c>
      <c r="AM604" s="9"/>
      <c r="AN604" s="9"/>
      <c r="AO604" s="9"/>
    </row>
    <row r="605" spans="1:41" s="11" customFormat="1" x14ac:dyDescent="0.25">
      <c r="A605" s="8" t="s">
        <v>1213</v>
      </c>
      <c r="B605" s="8" t="s">
        <v>1214</v>
      </c>
      <c r="C605" s="8" t="s">
        <v>862</v>
      </c>
      <c r="D605" s="8" t="s">
        <v>862</v>
      </c>
      <c r="E605" s="8" t="s">
        <v>1440</v>
      </c>
      <c r="G605" s="9"/>
      <c r="H605" s="9"/>
      <c r="I605" s="9">
        <f t="shared" si="751"/>
        <v>1167389.802777</v>
      </c>
      <c r="J605" s="9">
        <f t="shared" si="752"/>
        <v>1177118.051133475</v>
      </c>
      <c r="K605" s="9"/>
      <c r="L605" s="9"/>
      <c r="M605" s="9"/>
      <c r="N605" s="9"/>
      <c r="O605" s="9"/>
      <c r="P605" s="9"/>
      <c r="Q605" s="10">
        <f t="shared" si="762"/>
        <v>1167389.802777</v>
      </c>
      <c r="R605" s="10">
        <f t="shared" si="753"/>
        <v>1177118.051133475</v>
      </c>
      <c r="S605" s="9"/>
      <c r="T605" s="37">
        <f>VLOOKUP(A605,[1]Sheet1!$A$6:$C$740,3,FALSE)</f>
        <v>1848635.162616</v>
      </c>
      <c r="U605" s="37"/>
      <c r="V605" s="9">
        <f>VLOOKUP(A605,[9]CTR1516_statsrel!$A$1:$D$387,4,FALSE)</f>
        <v>6361729</v>
      </c>
      <c r="W605" s="9">
        <f t="shared" si="763"/>
        <v>6361729</v>
      </c>
      <c r="X605" s="10">
        <f t="shared" si="763"/>
        <v>6361729</v>
      </c>
      <c r="Z605" s="9"/>
      <c r="AA605" s="9">
        <f t="shared" si="754"/>
        <v>903695.487402</v>
      </c>
      <c r="AB605" s="9"/>
      <c r="AC605" s="9"/>
      <c r="AD605" s="9"/>
      <c r="AE605" s="10">
        <f t="shared" si="760"/>
        <v>903695.487402</v>
      </c>
      <c r="AF605" s="10">
        <f t="shared" si="761"/>
        <v>2071085.290179</v>
      </c>
      <c r="AG605" s="10">
        <f t="shared" si="755"/>
        <v>8432814.2901789993</v>
      </c>
      <c r="AH605" s="10">
        <f t="shared" si="756"/>
        <v>7812382.7965503009</v>
      </c>
      <c r="AI605" s="10">
        <f t="shared" si="757"/>
        <v>1450653.7965503009</v>
      </c>
      <c r="AJ605" s="10">
        <f t="shared" si="758"/>
        <v>273535.74541682587</v>
      </c>
      <c r="AK605" s="9"/>
      <c r="AL605" s="9">
        <f t="shared" si="759"/>
        <v>273535.74541682587</v>
      </c>
      <c r="AM605" s="9"/>
      <c r="AN605" s="9"/>
      <c r="AO605" s="9"/>
    </row>
    <row r="606" spans="1:41" s="11" customFormat="1" x14ac:dyDescent="0.25">
      <c r="A606" s="8" t="s">
        <v>1215</v>
      </c>
      <c r="B606" s="8" t="s">
        <v>1216</v>
      </c>
      <c r="C606" s="8" t="s">
        <v>862</v>
      </c>
      <c r="D606" s="8" t="s">
        <v>862</v>
      </c>
      <c r="E606" s="8" t="s">
        <v>1440</v>
      </c>
      <c r="G606" s="9"/>
      <c r="H606" s="9"/>
      <c r="I606" s="9">
        <f t="shared" si="751"/>
        <v>2165181.3211830002</v>
      </c>
      <c r="J606" s="9">
        <f t="shared" si="752"/>
        <v>2183224.4988595252</v>
      </c>
      <c r="K606" s="9"/>
      <c r="L606" s="9"/>
      <c r="M606" s="9"/>
      <c r="N606" s="9"/>
      <c r="O606" s="9"/>
      <c r="P606" s="9"/>
      <c r="Q606" s="10">
        <f t="shared" si="762"/>
        <v>2165181.3211830002</v>
      </c>
      <c r="R606" s="10">
        <f t="shared" si="753"/>
        <v>2183224.4988595252</v>
      </c>
      <c r="S606" s="9"/>
      <c r="T606" s="37">
        <f>VLOOKUP(A606,[1]Sheet1!$A$6:$C$740,3,FALSE)</f>
        <v>3960709.4288389999</v>
      </c>
      <c r="U606" s="37"/>
      <c r="V606" s="9">
        <f>VLOOKUP(A606,[9]CTR1516_statsrel!$A$1:$D$387,4,FALSE)</f>
        <v>11839599</v>
      </c>
      <c r="W606" s="9">
        <f t="shared" si="763"/>
        <v>11839599</v>
      </c>
      <c r="X606" s="10">
        <f t="shared" si="763"/>
        <v>11839599</v>
      </c>
      <c r="Z606" s="9"/>
      <c r="AA606" s="9">
        <f t="shared" si="754"/>
        <v>1666109.7448900002</v>
      </c>
      <c r="AB606" s="9"/>
      <c r="AC606" s="9"/>
      <c r="AD606" s="9"/>
      <c r="AE606" s="10">
        <f t="shared" si="760"/>
        <v>1666109.7448900002</v>
      </c>
      <c r="AF606" s="10">
        <f t="shared" si="761"/>
        <v>3831291.0660730004</v>
      </c>
      <c r="AG606" s="10">
        <f t="shared" si="755"/>
        <v>15670890.066073</v>
      </c>
      <c r="AH606" s="10">
        <f t="shared" si="756"/>
        <v>14517928.149016669</v>
      </c>
      <c r="AI606" s="10">
        <f t="shared" si="757"/>
        <v>2678329.149016669</v>
      </c>
      <c r="AJ606" s="10">
        <f t="shared" si="758"/>
        <v>495104.65015714383</v>
      </c>
      <c r="AK606" s="9"/>
      <c r="AL606" s="9">
        <f t="shared" si="759"/>
        <v>495104.65015714383</v>
      </c>
      <c r="AM606" s="9"/>
      <c r="AN606" s="9"/>
      <c r="AO606" s="9"/>
    </row>
    <row r="607" spans="1:41" s="11" customFormat="1" x14ac:dyDescent="0.25">
      <c r="A607" s="8" t="s">
        <v>1217</v>
      </c>
      <c r="B607" s="8" t="s">
        <v>1218</v>
      </c>
      <c r="C607" s="8" t="s">
        <v>862</v>
      </c>
      <c r="D607" s="8" t="s">
        <v>862</v>
      </c>
      <c r="E607" s="8" t="s">
        <v>1440</v>
      </c>
      <c r="G607" s="9"/>
      <c r="H607" s="9"/>
      <c r="I607" s="9">
        <f t="shared" si="751"/>
        <v>1682274.812074</v>
      </c>
      <c r="J607" s="9">
        <f t="shared" si="752"/>
        <v>1696293.7688412834</v>
      </c>
      <c r="K607" s="9"/>
      <c r="L607" s="9"/>
      <c r="M607" s="9"/>
      <c r="N607" s="9"/>
      <c r="O607" s="9"/>
      <c r="P607" s="9"/>
      <c r="Q607" s="10">
        <f t="shared" si="762"/>
        <v>1682274.812074</v>
      </c>
      <c r="R607" s="10">
        <f t="shared" si="753"/>
        <v>1696293.7688412834</v>
      </c>
      <c r="S607" s="9"/>
      <c r="T607" s="37">
        <f>VLOOKUP(A607,[1]Sheet1!$A$6:$C$740,3,FALSE)</f>
        <v>2860722.0146880001</v>
      </c>
      <c r="U607" s="37"/>
      <c r="V607" s="9">
        <f>VLOOKUP(A607,[9]CTR1516_statsrel!$A$1:$D$387,4,FALSE)</f>
        <v>4637072</v>
      </c>
      <c r="W607" s="9">
        <f t="shared" si="763"/>
        <v>4637072</v>
      </c>
      <c r="X607" s="10">
        <f t="shared" si="763"/>
        <v>4637072</v>
      </c>
      <c r="Z607" s="9"/>
      <c r="AA607" s="9">
        <f t="shared" si="754"/>
        <v>1322483.465813</v>
      </c>
      <c r="AB607" s="9"/>
      <c r="AC607" s="9"/>
      <c r="AD607" s="9"/>
      <c r="AE607" s="10">
        <f t="shared" si="760"/>
        <v>1322483.465813</v>
      </c>
      <c r="AF607" s="10">
        <f t="shared" si="761"/>
        <v>3004758.2778869998</v>
      </c>
      <c r="AG607" s="10">
        <f t="shared" si="755"/>
        <v>7641830.2778869998</v>
      </c>
      <c r="AH607" s="10">
        <f t="shared" si="756"/>
        <v>7079594.230676976</v>
      </c>
      <c r="AI607" s="10">
        <f t="shared" si="757"/>
        <v>2442522.230676976</v>
      </c>
      <c r="AJ607" s="10">
        <f t="shared" si="758"/>
        <v>746228.46183569264</v>
      </c>
      <c r="AK607" s="9"/>
      <c r="AL607" s="9">
        <f t="shared" si="759"/>
        <v>746228.46183569264</v>
      </c>
      <c r="AM607" s="9"/>
      <c r="AN607" s="9"/>
      <c r="AO607" s="9"/>
    </row>
    <row r="608" spans="1:41" s="11" customFormat="1" x14ac:dyDescent="0.25">
      <c r="A608" s="8" t="s">
        <v>1219</v>
      </c>
      <c r="B608" s="8" t="s">
        <v>1220</v>
      </c>
      <c r="C608" s="8" t="s">
        <v>862</v>
      </c>
      <c r="D608" s="8" t="s">
        <v>862</v>
      </c>
      <c r="E608" s="8" t="s">
        <v>1440</v>
      </c>
      <c r="G608" s="9"/>
      <c r="H608" s="9"/>
      <c r="I608" s="9">
        <f t="shared" si="751"/>
        <v>1750680.175515</v>
      </c>
      <c r="J608" s="9">
        <f t="shared" si="752"/>
        <v>1765269.1769776249</v>
      </c>
      <c r="K608" s="9"/>
      <c r="L608" s="9"/>
      <c r="M608" s="9"/>
      <c r="N608" s="9"/>
      <c r="O608" s="9"/>
      <c r="P608" s="9"/>
      <c r="Q608" s="10">
        <f t="shared" si="762"/>
        <v>1750680.175515</v>
      </c>
      <c r="R608" s="10">
        <f t="shared" si="753"/>
        <v>1765269.1769776249</v>
      </c>
      <c r="S608" s="9"/>
      <c r="T608" s="37">
        <f>VLOOKUP(A608,[1]Sheet1!$A$6:$C$740,3,FALSE)</f>
        <v>3516802.0234440002</v>
      </c>
      <c r="U608" s="37"/>
      <c r="V608" s="9">
        <f>VLOOKUP(A608,[9]CTR1516_statsrel!$A$1:$D$387,4,FALSE)</f>
        <v>6927524</v>
      </c>
      <c r="W608" s="9">
        <f t="shared" si="763"/>
        <v>6927524</v>
      </c>
      <c r="X608" s="10">
        <f t="shared" si="763"/>
        <v>6927524</v>
      </c>
      <c r="Z608" s="9"/>
      <c r="AA608" s="9">
        <f t="shared" si="754"/>
        <v>1331268.488474</v>
      </c>
      <c r="AB608" s="9"/>
      <c r="AC608" s="9"/>
      <c r="AD608" s="9"/>
      <c r="AE608" s="10">
        <f t="shared" si="760"/>
        <v>1331268.488474</v>
      </c>
      <c r="AF608" s="10">
        <f t="shared" si="761"/>
        <v>3081948.663989</v>
      </c>
      <c r="AG608" s="10">
        <f t="shared" si="755"/>
        <v>10009472.663989</v>
      </c>
      <c r="AH608" s="10">
        <f t="shared" si="756"/>
        <v>9273040.9270080477</v>
      </c>
      <c r="AI608" s="10">
        <f t="shared" si="757"/>
        <v>2345516.9270080477</v>
      </c>
      <c r="AJ608" s="10">
        <f t="shared" si="758"/>
        <v>580247.75003042282</v>
      </c>
      <c r="AK608" s="9"/>
      <c r="AL608" s="9">
        <f t="shared" si="759"/>
        <v>580247.75003042282</v>
      </c>
      <c r="AM608" s="9"/>
      <c r="AN608" s="9"/>
      <c r="AO608" s="9"/>
    </row>
    <row r="609" spans="1:41" s="11" customFormat="1" x14ac:dyDescent="0.25">
      <c r="A609" s="8" t="s">
        <v>1221</v>
      </c>
      <c r="B609" s="8" t="s">
        <v>1222</v>
      </c>
      <c r="C609" s="8" t="s">
        <v>862</v>
      </c>
      <c r="D609" s="8" t="s">
        <v>862</v>
      </c>
      <c r="E609" s="8" t="s">
        <v>1440</v>
      </c>
      <c r="G609" s="9"/>
      <c r="H609" s="9"/>
      <c r="I609" s="9">
        <f t="shared" si="751"/>
        <v>1423496.5293689999</v>
      </c>
      <c r="J609" s="9">
        <f t="shared" si="752"/>
        <v>1435359.0004470749</v>
      </c>
      <c r="K609" s="9"/>
      <c r="L609" s="9"/>
      <c r="M609" s="9"/>
      <c r="N609" s="9"/>
      <c r="O609" s="9"/>
      <c r="P609" s="9"/>
      <c r="Q609" s="10">
        <f t="shared" si="762"/>
        <v>1423496.5293689999</v>
      </c>
      <c r="R609" s="10">
        <f t="shared" si="753"/>
        <v>1435359.0004470749</v>
      </c>
      <c r="S609" s="9"/>
      <c r="T609" s="37">
        <f>VLOOKUP(A609,[1]Sheet1!$A$6:$C$740,3,FALSE)</f>
        <v>2452727.4475349998</v>
      </c>
      <c r="U609" s="37"/>
      <c r="V609" s="9">
        <f>VLOOKUP(A609,[9]CTR1516_statsrel!$A$1:$D$387,4,FALSE)</f>
        <v>7360678</v>
      </c>
      <c r="W609" s="9">
        <f t="shared" si="763"/>
        <v>7360678</v>
      </c>
      <c r="X609" s="10">
        <f t="shared" si="763"/>
        <v>7360678</v>
      </c>
      <c r="Z609" s="9"/>
      <c r="AA609" s="9">
        <f t="shared" si="754"/>
        <v>1095565.859126</v>
      </c>
      <c r="AB609" s="9"/>
      <c r="AC609" s="9"/>
      <c r="AD609" s="9"/>
      <c r="AE609" s="10">
        <f t="shared" si="760"/>
        <v>1095565.859126</v>
      </c>
      <c r="AF609" s="10">
        <f t="shared" si="761"/>
        <v>2519062.3884950001</v>
      </c>
      <c r="AG609" s="10">
        <f t="shared" si="755"/>
        <v>9879740.3884950001</v>
      </c>
      <c r="AH609" s="10">
        <f t="shared" si="756"/>
        <v>9152853.5064920969</v>
      </c>
      <c r="AI609" s="10">
        <f t="shared" si="757"/>
        <v>1792175.5064920969</v>
      </c>
      <c r="AJ609" s="10">
        <f t="shared" si="758"/>
        <v>356816.50604502205</v>
      </c>
      <c r="AK609" s="9"/>
      <c r="AL609" s="9">
        <f t="shared" si="759"/>
        <v>356816.50604502205</v>
      </c>
      <c r="AM609" s="9"/>
      <c r="AN609" s="9"/>
      <c r="AO609" s="9"/>
    </row>
    <row r="610" spans="1:41" s="11" customFormat="1" x14ac:dyDescent="0.25">
      <c r="A610" s="8" t="s">
        <v>1223</v>
      </c>
      <c r="B610" s="8" t="s">
        <v>1224</v>
      </c>
      <c r="C610" s="8" t="s">
        <v>862</v>
      </c>
      <c r="D610" s="8" t="s">
        <v>862</v>
      </c>
      <c r="E610" s="8" t="s">
        <v>1440</v>
      </c>
      <c r="G610" s="9"/>
      <c r="H610" s="9"/>
      <c r="I610" s="9">
        <f t="shared" si="751"/>
        <v>1324363.066317</v>
      </c>
      <c r="J610" s="9">
        <f t="shared" si="752"/>
        <v>1335399.4252029748</v>
      </c>
      <c r="K610" s="9"/>
      <c r="L610" s="9"/>
      <c r="M610" s="9"/>
      <c r="N610" s="9"/>
      <c r="O610" s="9"/>
      <c r="P610" s="9"/>
      <c r="Q610" s="10">
        <f t="shared" si="762"/>
        <v>1324363.066317</v>
      </c>
      <c r="R610" s="10">
        <f t="shared" si="753"/>
        <v>1335399.4252029748</v>
      </c>
      <c r="S610" s="9"/>
      <c r="T610" s="37">
        <f>VLOOKUP(A610,[1]Sheet1!$A$6:$C$740,3,FALSE)</f>
        <v>2028838.601328</v>
      </c>
      <c r="U610" s="37"/>
      <c r="V610" s="9">
        <f>VLOOKUP(A610,[9]CTR1516_statsrel!$A$1:$D$387,4,FALSE)</f>
        <v>7099400</v>
      </c>
      <c r="W610" s="9">
        <f t="shared" si="763"/>
        <v>7099400</v>
      </c>
      <c r="X610" s="10">
        <f t="shared" si="763"/>
        <v>7099400</v>
      </c>
      <c r="Z610" s="9"/>
      <c r="AA610" s="9">
        <f t="shared" si="754"/>
        <v>1251646.0095799998</v>
      </c>
      <c r="AB610" s="9"/>
      <c r="AC610" s="9"/>
      <c r="AD610" s="9"/>
      <c r="AE610" s="10">
        <f t="shared" si="760"/>
        <v>1251646.0095799998</v>
      </c>
      <c r="AF610" s="10">
        <f t="shared" si="761"/>
        <v>2576009.0758969998</v>
      </c>
      <c r="AG610" s="10">
        <f t="shared" si="755"/>
        <v>9675409.0758970007</v>
      </c>
      <c r="AH610" s="10">
        <f t="shared" si="756"/>
        <v>8963555.5596374813</v>
      </c>
      <c r="AI610" s="10">
        <f t="shared" si="757"/>
        <v>1864155.5596374813</v>
      </c>
      <c r="AJ610" s="10">
        <f t="shared" si="758"/>
        <v>528756.13443450653</v>
      </c>
      <c r="AK610" s="9"/>
      <c r="AL610" s="9">
        <f t="shared" si="759"/>
        <v>528756.13443450653</v>
      </c>
      <c r="AM610" s="9"/>
      <c r="AN610" s="9"/>
      <c r="AO610" s="9"/>
    </row>
    <row r="611" spans="1:41" s="11" customFormat="1" x14ac:dyDescent="0.25">
      <c r="A611" s="8" t="s">
        <v>1225</v>
      </c>
      <c r="B611" s="8" t="s">
        <v>1226</v>
      </c>
      <c r="C611" s="8" t="s">
        <v>862</v>
      </c>
      <c r="D611" s="8" t="s">
        <v>862</v>
      </c>
      <c r="E611" s="8" t="s">
        <v>1440</v>
      </c>
      <c r="G611" s="9"/>
      <c r="H611" s="9"/>
      <c r="I611" s="9">
        <f t="shared" si="751"/>
        <v>1817639.506325</v>
      </c>
      <c r="J611" s="9">
        <f t="shared" si="752"/>
        <v>1832786.5022110415</v>
      </c>
      <c r="K611" s="9"/>
      <c r="L611" s="9"/>
      <c r="M611" s="9"/>
      <c r="N611" s="9"/>
      <c r="O611" s="9"/>
      <c r="P611" s="9"/>
      <c r="Q611" s="10">
        <f t="shared" si="762"/>
        <v>1817639.506325</v>
      </c>
      <c r="R611" s="10">
        <f t="shared" si="753"/>
        <v>1832786.5022110415</v>
      </c>
      <c r="S611" s="9"/>
      <c r="T611" s="37">
        <f>VLOOKUP(A611,[1]Sheet1!$A$6:$C$740,3,FALSE)</f>
        <v>3032188.7806890002</v>
      </c>
      <c r="U611" s="37"/>
      <c r="V611" s="9">
        <f>VLOOKUP(A611,[9]CTR1516_statsrel!$A$1:$D$387,4,FALSE)</f>
        <v>8553900</v>
      </c>
      <c r="W611" s="9">
        <f t="shared" si="763"/>
        <v>8553900</v>
      </c>
      <c r="X611" s="10">
        <f t="shared" si="763"/>
        <v>8553900</v>
      </c>
      <c r="Z611" s="9"/>
      <c r="AA611" s="9">
        <f t="shared" si="754"/>
        <v>1665503.0191480001</v>
      </c>
      <c r="AB611" s="9"/>
      <c r="AC611" s="9"/>
      <c r="AD611" s="9"/>
      <c r="AE611" s="10">
        <f t="shared" si="760"/>
        <v>1665503.0191480001</v>
      </c>
      <c r="AF611" s="10">
        <f t="shared" si="761"/>
        <v>3483142.525473</v>
      </c>
      <c r="AG611" s="10">
        <f t="shared" si="755"/>
        <v>12037042.525473</v>
      </c>
      <c r="AH611" s="10">
        <f t="shared" si="756"/>
        <v>11151435.417813946</v>
      </c>
      <c r="AI611" s="10">
        <f t="shared" si="757"/>
        <v>2597535.4178139456</v>
      </c>
      <c r="AJ611" s="10">
        <f t="shared" si="758"/>
        <v>764748.91560290405</v>
      </c>
      <c r="AK611" s="9"/>
      <c r="AL611" s="9">
        <f t="shared" si="759"/>
        <v>764748.91560290405</v>
      </c>
      <c r="AM611" s="9"/>
      <c r="AN611" s="9"/>
      <c r="AO611" s="9"/>
    </row>
    <row r="612" spans="1:41" s="11" customFormat="1" x14ac:dyDescent="0.25">
      <c r="A612" s="8" t="s">
        <v>1227</v>
      </c>
      <c r="B612" s="8" t="s">
        <v>1228</v>
      </c>
      <c r="C612" s="8" t="s">
        <v>862</v>
      </c>
      <c r="D612" s="8" t="s">
        <v>862</v>
      </c>
      <c r="E612" s="8" t="s">
        <v>1440</v>
      </c>
      <c r="G612" s="9"/>
      <c r="H612" s="9"/>
      <c r="I612" s="9">
        <f t="shared" si="751"/>
        <v>1937428.2284829998</v>
      </c>
      <c r="J612" s="9">
        <f t="shared" si="752"/>
        <v>1953573.4637203582</v>
      </c>
      <c r="K612" s="9"/>
      <c r="L612" s="9"/>
      <c r="M612" s="9"/>
      <c r="N612" s="9"/>
      <c r="O612" s="9"/>
      <c r="P612" s="9"/>
      <c r="Q612" s="10">
        <f t="shared" si="762"/>
        <v>1937428.2284829998</v>
      </c>
      <c r="R612" s="10">
        <f t="shared" si="753"/>
        <v>1953573.4637203582</v>
      </c>
      <c r="S612" s="9"/>
      <c r="T612" s="37">
        <f>VLOOKUP(A612,[1]Sheet1!$A$6:$C$740,3,FALSE)</f>
        <v>3722449.9809039999</v>
      </c>
      <c r="U612" s="37"/>
      <c r="V612" s="9">
        <f>VLOOKUP(A612,[9]CTR1516_statsrel!$A$1:$D$387,4,FALSE)</f>
        <v>8532677</v>
      </c>
      <c r="W612" s="9">
        <f t="shared" si="763"/>
        <v>8532677</v>
      </c>
      <c r="X612" s="10">
        <f t="shared" si="763"/>
        <v>8532677</v>
      </c>
      <c r="Z612" s="9"/>
      <c r="AA612" s="9">
        <f t="shared" si="754"/>
        <v>1483214.6649550002</v>
      </c>
      <c r="AB612" s="9"/>
      <c r="AC612" s="9"/>
      <c r="AD612" s="9"/>
      <c r="AE612" s="10">
        <f t="shared" si="760"/>
        <v>1483214.6649550002</v>
      </c>
      <c r="AF612" s="10">
        <f t="shared" si="761"/>
        <v>3420642.8934380002</v>
      </c>
      <c r="AG612" s="10">
        <f t="shared" si="755"/>
        <v>11953319.893438</v>
      </c>
      <c r="AH612" s="10">
        <f t="shared" si="756"/>
        <v>11073872.551173577</v>
      </c>
      <c r="AI612" s="10">
        <f t="shared" si="757"/>
        <v>2541195.5511735771</v>
      </c>
      <c r="AJ612" s="10">
        <f t="shared" si="758"/>
        <v>587622.08745321888</v>
      </c>
      <c r="AK612" s="9"/>
      <c r="AL612" s="9">
        <f t="shared" si="759"/>
        <v>587622.08745321888</v>
      </c>
      <c r="AM612" s="9"/>
      <c r="AN612" s="9"/>
      <c r="AO612" s="9"/>
    </row>
    <row r="613" spans="1:41" s="11" customFormat="1" x14ac:dyDescent="0.25">
      <c r="A613" s="8" t="s">
        <v>1229</v>
      </c>
      <c r="B613" s="8" t="s">
        <v>1230</v>
      </c>
      <c r="C613" s="8" t="s">
        <v>862</v>
      </c>
      <c r="D613" s="8" t="s">
        <v>862</v>
      </c>
      <c r="E613" s="8" t="s">
        <v>1440</v>
      </c>
      <c r="G613" s="9"/>
      <c r="H613" s="9"/>
      <c r="I613" s="9">
        <f t="shared" si="751"/>
        <v>1744132.8046619999</v>
      </c>
      <c r="J613" s="9">
        <f t="shared" si="752"/>
        <v>1758667.2447008498</v>
      </c>
      <c r="K613" s="9"/>
      <c r="L613" s="9"/>
      <c r="M613" s="9"/>
      <c r="N613" s="9"/>
      <c r="O613" s="9"/>
      <c r="P613" s="9"/>
      <c r="Q613" s="10">
        <f t="shared" si="762"/>
        <v>1744132.8046619999</v>
      </c>
      <c r="R613" s="10">
        <f t="shared" si="753"/>
        <v>1758667.2447008498</v>
      </c>
      <c r="S613" s="9"/>
      <c r="T613" s="37">
        <f>VLOOKUP(A613,[1]Sheet1!$A$6:$C$740,3,FALSE)</f>
        <v>3257212.5889079999</v>
      </c>
      <c r="U613" s="37"/>
      <c r="V613" s="9">
        <f>VLOOKUP(A613,[9]CTR1516_statsrel!$A$1:$D$387,4,FALSE)</f>
        <v>4081020</v>
      </c>
      <c r="W613" s="9">
        <f t="shared" si="763"/>
        <v>4081020</v>
      </c>
      <c r="X613" s="10">
        <f t="shared" si="763"/>
        <v>4081020</v>
      </c>
      <c r="Z613" s="9"/>
      <c r="AA613" s="9">
        <f t="shared" si="754"/>
        <v>1448605.943584</v>
      </c>
      <c r="AB613" s="9"/>
      <c r="AC613" s="9"/>
      <c r="AD613" s="9"/>
      <c r="AE613" s="10">
        <f t="shared" si="760"/>
        <v>1448605.943584</v>
      </c>
      <c r="AF613" s="10">
        <f t="shared" si="761"/>
        <v>3192738.7482460001</v>
      </c>
      <c r="AG613" s="10">
        <f t="shared" si="755"/>
        <v>7273758.7482460001</v>
      </c>
      <c r="AH613" s="10">
        <f t="shared" si="756"/>
        <v>6738603.0043652365</v>
      </c>
      <c r="AI613" s="10">
        <f t="shared" si="757"/>
        <v>2657583.0043652365</v>
      </c>
      <c r="AJ613" s="10">
        <f t="shared" si="758"/>
        <v>898915.75966438674</v>
      </c>
      <c r="AK613" s="9"/>
      <c r="AL613" s="9">
        <f t="shared" si="759"/>
        <v>898915.75966438674</v>
      </c>
      <c r="AM613" s="9"/>
      <c r="AN613" s="9"/>
      <c r="AO613" s="9"/>
    </row>
    <row r="614" spans="1:41" s="11" customFormat="1" x14ac:dyDescent="0.25">
      <c r="A614" s="8" t="s">
        <v>1231</v>
      </c>
      <c r="B614" s="8" t="s">
        <v>1232</v>
      </c>
      <c r="C614" s="8" t="s">
        <v>862</v>
      </c>
      <c r="D614" s="8" t="s">
        <v>862</v>
      </c>
      <c r="E614" s="8" t="s">
        <v>1440</v>
      </c>
      <c r="G614" s="9"/>
      <c r="H614" s="9"/>
      <c r="I614" s="9">
        <f t="shared" si="751"/>
        <v>3350680.8565400001</v>
      </c>
      <c r="J614" s="9">
        <f t="shared" si="752"/>
        <v>3378603.1970111667</v>
      </c>
      <c r="K614" s="9"/>
      <c r="L614" s="9"/>
      <c r="M614" s="9"/>
      <c r="N614" s="9"/>
      <c r="O614" s="9"/>
      <c r="P614" s="9"/>
      <c r="Q614" s="10">
        <f t="shared" si="762"/>
        <v>3350680.8565400001</v>
      </c>
      <c r="R614" s="10">
        <f t="shared" si="753"/>
        <v>3378603.1970111667</v>
      </c>
      <c r="S614" s="9"/>
      <c r="T614" s="37">
        <f>VLOOKUP(A614,[1]Sheet1!$A$6:$C$740,3,FALSE)</f>
        <v>7012864.8663100004</v>
      </c>
      <c r="U614" s="37"/>
      <c r="V614" s="9">
        <f>VLOOKUP(A614,[9]CTR1516_statsrel!$A$1:$D$387,4,FALSE)</f>
        <v>7435472</v>
      </c>
      <c r="W614" s="9">
        <f t="shared" si="763"/>
        <v>7435472</v>
      </c>
      <c r="X614" s="10">
        <f t="shared" si="763"/>
        <v>7435472</v>
      </c>
      <c r="Z614" s="9"/>
      <c r="AA614" s="9">
        <f t="shared" si="754"/>
        <v>2588712.5057959999</v>
      </c>
      <c r="AB614" s="9"/>
      <c r="AC614" s="9"/>
      <c r="AD614" s="9"/>
      <c r="AE614" s="10">
        <f t="shared" si="760"/>
        <v>2588712.5057959999</v>
      </c>
      <c r="AF614" s="10">
        <f t="shared" si="761"/>
        <v>5939393.3623360004</v>
      </c>
      <c r="AG614" s="10">
        <f t="shared" si="755"/>
        <v>13374865.362336</v>
      </c>
      <c r="AH614" s="10">
        <f t="shared" si="756"/>
        <v>12390829.972928567</v>
      </c>
      <c r="AI614" s="10">
        <f t="shared" si="757"/>
        <v>4955357.9729285669</v>
      </c>
      <c r="AJ614" s="10">
        <f t="shared" si="758"/>
        <v>1576754.7759174001</v>
      </c>
      <c r="AK614" s="9"/>
      <c r="AL614" s="9">
        <f t="shared" si="759"/>
        <v>1576754.7759174001</v>
      </c>
      <c r="AM614" s="9"/>
      <c r="AN614" s="9"/>
      <c r="AO614" s="9"/>
    </row>
    <row r="615" spans="1:41" s="11" customFormat="1" x14ac:dyDescent="0.25">
      <c r="A615" s="8" t="s">
        <v>1233</v>
      </c>
      <c r="B615" s="8" t="s">
        <v>1234</v>
      </c>
      <c r="C615" s="8" t="s">
        <v>862</v>
      </c>
      <c r="D615" s="8" t="s">
        <v>862</v>
      </c>
      <c r="E615" s="8" t="s">
        <v>1440</v>
      </c>
      <c r="G615" s="9"/>
      <c r="H615" s="9"/>
      <c r="I615" s="9">
        <f t="shared" si="751"/>
        <v>2191320.2507440001</v>
      </c>
      <c r="J615" s="9">
        <f t="shared" si="752"/>
        <v>2209581.2528335336</v>
      </c>
      <c r="K615" s="9"/>
      <c r="L615" s="9"/>
      <c r="M615" s="9"/>
      <c r="N615" s="9"/>
      <c r="O615" s="9"/>
      <c r="P615" s="9"/>
      <c r="Q615" s="10">
        <f t="shared" si="762"/>
        <v>2191320.2507440001</v>
      </c>
      <c r="R615" s="10">
        <f t="shared" si="753"/>
        <v>2209581.2528335336</v>
      </c>
      <c r="S615" s="9"/>
      <c r="T615" s="37">
        <f>VLOOKUP(A615,[1]Sheet1!$A$6:$C$740,3,FALSE)</f>
        <v>4951510.9972430002</v>
      </c>
      <c r="U615" s="37"/>
      <c r="V615" s="9">
        <f>VLOOKUP(A615,[9]CTR1516_statsrel!$A$1:$D$387,4,FALSE)</f>
        <v>5777250</v>
      </c>
      <c r="W615" s="9">
        <f t="shared" si="763"/>
        <v>5777250</v>
      </c>
      <c r="X615" s="10">
        <f t="shared" si="763"/>
        <v>5777250</v>
      </c>
      <c r="Z615" s="9"/>
      <c r="AA615" s="9">
        <f t="shared" si="754"/>
        <v>1838236.642734</v>
      </c>
      <c r="AB615" s="9"/>
      <c r="AC615" s="9"/>
      <c r="AD615" s="9"/>
      <c r="AE615" s="10">
        <f t="shared" si="760"/>
        <v>1838236.642734</v>
      </c>
      <c r="AF615" s="10">
        <f t="shared" si="761"/>
        <v>4029556.8934780001</v>
      </c>
      <c r="AG615" s="10">
        <f t="shared" si="755"/>
        <v>9806806.8934780005</v>
      </c>
      <c r="AH615" s="10">
        <f t="shared" si="756"/>
        <v>9085285.9825129826</v>
      </c>
      <c r="AI615" s="10">
        <f t="shared" si="757"/>
        <v>3308035.9825129826</v>
      </c>
      <c r="AJ615" s="10">
        <f t="shared" si="758"/>
        <v>1098454.729679449</v>
      </c>
      <c r="AK615" s="9"/>
      <c r="AL615" s="9">
        <f t="shared" si="759"/>
        <v>1098454.729679449</v>
      </c>
      <c r="AM615" s="9"/>
      <c r="AN615" s="9"/>
      <c r="AO615" s="9"/>
    </row>
    <row r="616" spans="1:41" s="11" customFormat="1" x14ac:dyDescent="0.25">
      <c r="A616" s="8" t="s">
        <v>1235</v>
      </c>
      <c r="B616" s="8" t="s">
        <v>1236</v>
      </c>
      <c r="C616" s="8" t="s">
        <v>862</v>
      </c>
      <c r="D616" s="8" t="s">
        <v>862</v>
      </c>
      <c r="E616" s="8" t="s">
        <v>1440</v>
      </c>
      <c r="G616" s="9"/>
      <c r="H616" s="9"/>
      <c r="I616" s="9">
        <f t="shared" si="751"/>
        <v>2242193.97395</v>
      </c>
      <c r="J616" s="9">
        <f t="shared" si="752"/>
        <v>2260878.9237329168</v>
      </c>
      <c r="K616" s="9"/>
      <c r="L616" s="9"/>
      <c r="M616" s="9"/>
      <c r="N616" s="9"/>
      <c r="O616" s="9"/>
      <c r="P616" s="9"/>
      <c r="Q616" s="10">
        <f t="shared" si="762"/>
        <v>2242193.97395</v>
      </c>
      <c r="R616" s="10">
        <f t="shared" si="753"/>
        <v>2260878.9237329168</v>
      </c>
      <c r="S616" s="9"/>
      <c r="T616" s="37">
        <f>VLOOKUP(A616,[1]Sheet1!$A$6:$C$740,3,FALSE)</f>
        <v>4672143.2794669997</v>
      </c>
      <c r="U616" s="37"/>
      <c r="V616" s="9">
        <f>VLOOKUP(A616,[9]CTR1516_statsrel!$A$1:$D$387,4,FALSE)</f>
        <v>6331663</v>
      </c>
      <c r="W616" s="9">
        <f t="shared" si="763"/>
        <v>6331663</v>
      </c>
      <c r="X616" s="10">
        <f t="shared" si="763"/>
        <v>6331663</v>
      </c>
      <c r="Z616" s="9"/>
      <c r="AA616" s="9">
        <f t="shared" si="754"/>
        <v>1907142.150534</v>
      </c>
      <c r="AB616" s="9"/>
      <c r="AC616" s="9"/>
      <c r="AD616" s="9"/>
      <c r="AE616" s="10">
        <f t="shared" si="760"/>
        <v>1907142.150534</v>
      </c>
      <c r="AF616" s="10">
        <f t="shared" si="761"/>
        <v>4149336.1244839998</v>
      </c>
      <c r="AG616" s="10">
        <f t="shared" si="755"/>
        <v>10480999.124483999</v>
      </c>
      <c r="AH616" s="10">
        <f t="shared" si="756"/>
        <v>9709875.5448863916</v>
      </c>
      <c r="AI616" s="10">
        <f t="shared" si="757"/>
        <v>3378212.5448863916</v>
      </c>
      <c r="AJ616" s="10">
        <f t="shared" si="758"/>
        <v>1117333.6211534748</v>
      </c>
      <c r="AK616" s="9"/>
      <c r="AL616" s="9">
        <f t="shared" si="759"/>
        <v>1117333.6211534748</v>
      </c>
      <c r="AM616" s="9"/>
      <c r="AN616" s="9"/>
      <c r="AO616" s="9"/>
    </row>
    <row r="617" spans="1:41" s="11" customFormat="1" x14ac:dyDescent="0.25">
      <c r="A617" s="8" t="s">
        <v>1237</v>
      </c>
      <c r="B617" s="8" t="s">
        <v>1238</v>
      </c>
      <c r="C617" s="8" t="s">
        <v>862</v>
      </c>
      <c r="D617" s="8" t="s">
        <v>862</v>
      </c>
      <c r="E617" s="8" t="s">
        <v>1440</v>
      </c>
      <c r="G617" s="9"/>
      <c r="H617" s="9"/>
      <c r="I617" s="9">
        <f t="shared" si="751"/>
        <v>3128446.8922230005</v>
      </c>
      <c r="J617" s="9">
        <f t="shared" si="752"/>
        <v>3154517.2829915253</v>
      </c>
      <c r="K617" s="9"/>
      <c r="L617" s="9"/>
      <c r="M617" s="9"/>
      <c r="N617" s="9"/>
      <c r="O617" s="9"/>
      <c r="P617" s="9"/>
      <c r="Q617" s="10">
        <f t="shared" si="762"/>
        <v>3128446.8922230005</v>
      </c>
      <c r="R617" s="10">
        <f t="shared" si="753"/>
        <v>3154517.2829915253</v>
      </c>
      <c r="S617" s="9"/>
      <c r="T617" s="37">
        <f>VLOOKUP(A617,[1]Sheet1!$A$6:$C$740,3,FALSE)</f>
        <v>6002842.2899580002</v>
      </c>
      <c r="U617" s="37"/>
      <c r="V617" s="9">
        <f>VLOOKUP(A617,[9]CTR1516_statsrel!$A$1:$D$387,4,FALSE)</f>
        <v>7465882</v>
      </c>
      <c r="W617" s="9">
        <f t="shared" si="763"/>
        <v>7465882</v>
      </c>
      <c r="X617" s="10">
        <f t="shared" si="763"/>
        <v>7465882</v>
      </c>
      <c r="Z617" s="9"/>
      <c r="AA617" s="9">
        <f t="shared" si="754"/>
        <v>2582247.657073</v>
      </c>
      <c r="AB617" s="9"/>
      <c r="AC617" s="9"/>
      <c r="AD617" s="9"/>
      <c r="AE617" s="10">
        <f t="shared" si="760"/>
        <v>2582247.657073</v>
      </c>
      <c r="AF617" s="10">
        <f t="shared" si="761"/>
        <v>5710694.549296001</v>
      </c>
      <c r="AG617" s="10">
        <f t="shared" si="755"/>
        <v>13176576.549296001</v>
      </c>
      <c r="AH617" s="10">
        <f t="shared" si="756"/>
        <v>12207129.957911493</v>
      </c>
      <c r="AI617" s="10">
        <f t="shared" si="757"/>
        <v>4741247.9579114933</v>
      </c>
      <c r="AJ617" s="10">
        <f t="shared" si="758"/>
        <v>1586730.674919968</v>
      </c>
      <c r="AK617" s="9"/>
      <c r="AL617" s="9">
        <f t="shared" si="759"/>
        <v>1586730.674919968</v>
      </c>
      <c r="AM617" s="9"/>
      <c r="AN617" s="9"/>
      <c r="AO617" s="9"/>
    </row>
    <row r="618" spans="1:41" s="11" customFormat="1" x14ac:dyDescent="0.25">
      <c r="A618" s="8" t="s">
        <v>1239</v>
      </c>
      <c r="B618" s="8" t="s">
        <v>1240</v>
      </c>
      <c r="C618" s="8" t="s">
        <v>862</v>
      </c>
      <c r="D618" s="8" t="s">
        <v>862</v>
      </c>
      <c r="E618" s="8" t="s">
        <v>1440</v>
      </c>
      <c r="G618" s="9"/>
      <c r="H618" s="9"/>
      <c r="I618" s="9">
        <f t="shared" si="751"/>
        <v>1603903.464896</v>
      </c>
      <c r="J618" s="9">
        <f t="shared" si="752"/>
        <v>1617269.3271034665</v>
      </c>
      <c r="K618" s="9"/>
      <c r="L618" s="9"/>
      <c r="M618" s="9"/>
      <c r="N618" s="9"/>
      <c r="O618" s="9"/>
      <c r="P618" s="9"/>
      <c r="Q618" s="10">
        <f t="shared" si="762"/>
        <v>1603903.464896</v>
      </c>
      <c r="R618" s="10">
        <f t="shared" si="753"/>
        <v>1617269.3271034665</v>
      </c>
      <c r="S618" s="9"/>
      <c r="T618" s="37">
        <f>VLOOKUP(A618,[1]Sheet1!$A$6:$C$740,3,FALSE)</f>
        <v>2997576.6106389998</v>
      </c>
      <c r="U618" s="37"/>
      <c r="V618" s="9">
        <f>VLOOKUP(A618,[9]CTR1516_statsrel!$A$1:$D$387,4,FALSE)</f>
        <v>5472850</v>
      </c>
      <c r="W618" s="9">
        <f t="shared" si="763"/>
        <v>5472850</v>
      </c>
      <c r="X618" s="10">
        <f t="shared" si="763"/>
        <v>5472850</v>
      </c>
      <c r="Z618" s="9"/>
      <c r="AA618" s="9">
        <f t="shared" si="754"/>
        <v>1411835.662461</v>
      </c>
      <c r="AB618" s="9"/>
      <c r="AC618" s="9"/>
      <c r="AD618" s="9"/>
      <c r="AE618" s="10">
        <f t="shared" si="760"/>
        <v>1411835.662461</v>
      </c>
      <c r="AF618" s="10">
        <f t="shared" si="761"/>
        <v>3015739.127357</v>
      </c>
      <c r="AG618" s="10">
        <f t="shared" si="755"/>
        <v>8488589.1273570005</v>
      </c>
      <c r="AH618" s="10">
        <f t="shared" si="756"/>
        <v>7864054.0848599784</v>
      </c>
      <c r="AI618" s="10">
        <f t="shared" si="757"/>
        <v>2391204.0848599784</v>
      </c>
      <c r="AJ618" s="10">
        <f t="shared" si="758"/>
        <v>773934.75775651191</v>
      </c>
      <c r="AK618" s="9"/>
      <c r="AL618" s="9">
        <f t="shared" si="759"/>
        <v>773934.75775651191</v>
      </c>
      <c r="AM618" s="9"/>
      <c r="AN618" s="9"/>
      <c r="AO618" s="9"/>
    </row>
    <row r="619" spans="1:41" s="11" customFormat="1" x14ac:dyDescent="0.25">
      <c r="A619" s="8" t="s">
        <v>1241</v>
      </c>
      <c r="B619" s="8" t="s">
        <v>1242</v>
      </c>
      <c r="C619" s="8" t="s">
        <v>862</v>
      </c>
      <c r="D619" s="8" t="s">
        <v>862</v>
      </c>
      <c r="E619" s="8" t="s">
        <v>1440</v>
      </c>
      <c r="G619" s="9"/>
      <c r="H619" s="9"/>
      <c r="I619" s="9">
        <f t="shared" si="751"/>
        <v>3329777.2394459997</v>
      </c>
      <c r="J619" s="9">
        <f t="shared" si="752"/>
        <v>3357525.3831080496</v>
      </c>
      <c r="K619" s="9"/>
      <c r="L619" s="9"/>
      <c r="M619" s="9"/>
      <c r="N619" s="9"/>
      <c r="O619" s="9"/>
      <c r="P619" s="9"/>
      <c r="Q619" s="10">
        <f t="shared" si="762"/>
        <v>3329777.2394459997</v>
      </c>
      <c r="R619" s="10">
        <f t="shared" si="753"/>
        <v>3357525.3831080496</v>
      </c>
      <c r="S619" s="9"/>
      <c r="T619" s="37">
        <f>VLOOKUP(A619,[1]Sheet1!$A$6:$C$740,3,FALSE)</f>
        <v>5486881.2776859999</v>
      </c>
      <c r="U619" s="37"/>
      <c r="V619" s="9">
        <f>VLOOKUP(A619,[9]CTR1516_statsrel!$A$1:$D$387,4,FALSE)</f>
        <v>9159684</v>
      </c>
      <c r="W619" s="9">
        <f t="shared" si="763"/>
        <v>9159684</v>
      </c>
      <c r="X619" s="10">
        <f t="shared" si="763"/>
        <v>9159684</v>
      </c>
      <c r="Z619" s="9"/>
      <c r="AA619" s="9">
        <f t="shared" si="754"/>
        <v>2819710.4169109999</v>
      </c>
      <c r="AB619" s="9"/>
      <c r="AC619" s="9"/>
      <c r="AD619" s="9"/>
      <c r="AE619" s="10">
        <f t="shared" si="760"/>
        <v>2819710.4169109999</v>
      </c>
      <c r="AF619" s="10">
        <f t="shared" si="761"/>
        <v>6149487.6563569997</v>
      </c>
      <c r="AG619" s="10">
        <f t="shared" si="755"/>
        <v>15309171.656357</v>
      </c>
      <c r="AH619" s="10">
        <f t="shared" si="756"/>
        <v>14182822.621488109</v>
      </c>
      <c r="AI619" s="10">
        <f t="shared" si="757"/>
        <v>5023138.6214881092</v>
      </c>
      <c r="AJ619" s="10">
        <f t="shared" si="758"/>
        <v>1665613.2383800596</v>
      </c>
      <c r="AK619" s="9"/>
      <c r="AL619" s="9">
        <f t="shared" si="759"/>
        <v>1665613.2383800596</v>
      </c>
      <c r="AM619" s="9"/>
      <c r="AN619" s="9"/>
      <c r="AO619" s="9"/>
    </row>
    <row r="620" spans="1:41" s="11" customFormat="1" x14ac:dyDescent="0.25">
      <c r="A620" s="8" t="s">
        <v>1243</v>
      </c>
      <c r="B620" s="8" t="s">
        <v>1244</v>
      </c>
      <c r="C620" s="8" t="s">
        <v>862</v>
      </c>
      <c r="D620" s="8" t="s">
        <v>862</v>
      </c>
      <c r="E620" s="8" t="s">
        <v>1440</v>
      </c>
      <c r="G620" s="9"/>
      <c r="H620" s="9"/>
      <c r="I620" s="9">
        <f t="shared" si="751"/>
        <v>2043872.6093370002</v>
      </c>
      <c r="J620" s="9">
        <f t="shared" si="752"/>
        <v>2060904.8810814752</v>
      </c>
      <c r="K620" s="9"/>
      <c r="L620" s="9"/>
      <c r="M620" s="9"/>
      <c r="N620" s="9"/>
      <c r="O620" s="9"/>
      <c r="P620" s="9"/>
      <c r="Q620" s="10">
        <f t="shared" si="762"/>
        <v>2043872.6093370002</v>
      </c>
      <c r="R620" s="10">
        <f t="shared" si="753"/>
        <v>2060904.8810814752</v>
      </c>
      <c r="S620" s="9"/>
      <c r="T620" s="37">
        <f>VLOOKUP(A620,[1]Sheet1!$A$6:$C$740,3,FALSE)</f>
        <v>3915607.5933690001</v>
      </c>
      <c r="U620" s="37"/>
      <c r="V620" s="9">
        <f>VLOOKUP(A620,[9]CTR1516_statsrel!$A$1:$D$387,4,FALSE)</f>
        <v>7111496</v>
      </c>
      <c r="W620" s="9">
        <f t="shared" si="763"/>
        <v>7111496</v>
      </c>
      <c r="X620" s="10">
        <f t="shared" si="763"/>
        <v>7111496</v>
      </c>
      <c r="Z620" s="9"/>
      <c r="AA620" s="9">
        <f t="shared" si="754"/>
        <v>1640369.5537909998</v>
      </c>
      <c r="AB620" s="9"/>
      <c r="AC620" s="9"/>
      <c r="AD620" s="9"/>
      <c r="AE620" s="10">
        <f t="shared" si="760"/>
        <v>1640369.5537909998</v>
      </c>
      <c r="AF620" s="10">
        <f t="shared" si="761"/>
        <v>3684242.1631279998</v>
      </c>
      <c r="AG620" s="10">
        <f t="shared" si="755"/>
        <v>10795738.163128</v>
      </c>
      <c r="AH620" s="10">
        <f t="shared" si="756"/>
        <v>10001458.137161523</v>
      </c>
      <c r="AI620" s="10">
        <f t="shared" si="757"/>
        <v>2889962.1371615231</v>
      </c>
      <c r="AJ620" s="10">
        <f t="shared" si="758"/>
        <v>829057.25608004793</v>
      </c>
      <c r="AK620" s="9"/>
      <c r="AL620" s="9">
        <f t="shared" si="759"/>
        <v>829057.25608004793</v>
      </c>
      <c r="AM620" s="9"/>
      <c r="AN620" s="9"/>
      <c r="AO620" s="9"/>
    </row>
    <row r="621" spans="1:41" s="11" customFormat="1" x14ac:dyDescent="0.25">
      <c r="A621" s="8" t="s">
        <v>1245</v>
      </c>
      <c r="B621" s="8" t="s">
        <v>1246</v>
      </c>
      <c r="C621" s="8" t="s">
        <v>862</v>
      </c>
      <c r="D621" s="8" t="s">
        <v>862</v>
      </c>
      <c r="E621" s="8" t="s">
        <v>1440</v>
      </c>
      <c r="G621" s="9"/>
      <c r="H621" s="9"/>
      <c r="I621" s="9">
        <f t="shared" ref="I621:I629" si="764">ADJLTFUND1516BL</f>
        <v>3306392.2843260001</v>
      </c>
      <c r="J621" s="9">
        <f t="shared" ref="J621:J629" si="765">I621*SBRR_INC</f>
        <v>3333945.5533620501</v>
      </c>
      <c r="K621" s="9"/>
      <c r="L621" s="9"/>
      <c r="M621" s="9"/>
      <c r="N621" s="9"/>
      <c r="O621" s="9"/>
      <c r="P621" s="9"/>
      <c r="Q621" s="10">
        <f t="shared" si="762"/>
        <v>3306392.2843260001</v>
      </c>
      <c r="R621" s="10">
        <f t="shared" ref="R621:R644" si="766">H621+J621+L621+N621+P621</f>
        <v>3333945.5533620501</v>
      </c>
      <c r="S621" s="9"/>
      <c r="T621" s="37">
        <f>VLOOKUP(A621,[1]Sheet1!$A$6:$C$740,3,FALSE)</f>
        <v>7334629.8946160004</v>
      </c>
      <c r="U621" s="37"/>
      <c r="V621" s="9">
        <f>VLOOKUP(A621,[9]CTR1516_statsrel!$A$1:$D$387,4,FALSE)</f>
        <v>6141571</v>
      </c>
      <c r="W621" s="9">
        <f t="shared" si="763"/>
        <v>6141571</v>
      </c>
      <c r="X621" s="10">
        <f t="shared" si="763"/>
        <v>6141571</v>
      </c>
      <c r="Z621" s="9"/>
      <c r="AA621" s="9">
        <f t="shared" ref="AA621:AA629" si="767">ADJLTFUND1516RSG</f>
        <v>2696820.9938500002</v>
      </c>
      <c r="AB621" s="9"/>
      <c r="AC621" s="9"/>
      <c r="AD621" s="9"/>
      <c r="AE621" s="10">
        <f t="shared" si="760"/>
        <v>2696820.9938500002</v>
      </c>
      <c r="AF621" s="10">
        <f t="shared" si="761"/>
        <v>6003213.2781760003</v>
      </c>
      <c r="AG621" s="10">
        <f t="shared" ref="AG621:AG629" si="768">AA621+I621+X621</f>
        <v>12144784.278176</v>
      </c>
      <c r="AH621" s="10">
        <f t="shared" ref="AH621:AH629" si="769">AG621*LT_SF1617</f>
        <v>11251250.234827925</v>
      </c>
      <c r="AI621" s="10">
        <f t="shared" ref="AI621:AI663" si="770">AH621-X621</f>
        <v>5109679.2348279245</v>
      </c>
      <c r="AJ621" s="10">
        <f t="shared" ref="AJ621:AJ644" si="771">AH621-X621-R621</f>
        <v>1775733.6814658744</v>
      </c>
      <c r="AK621" s="9"/>
      <c r="AL621" s="9">
        <f t="shared" ref="AL621:AL629" si="772">AJ621</f>
        <v>1775733.6814658744</v>
      </c>
      <c r="AM621" s="9"/>
      <c r="AN621" s="9"/>
      <c r="AO621" s="9"/>
    </row>
    <row r="622" spans="1:41" s="11" customFormat="1" x14ac:dyDescent="0.25">
      <c r="A622" s="8" t="s">
        <v>1247</v>
      </c>
      <c r="B622" s="8" t="s">
        <v>1248</v>
      </c>
      <c r="C622" s="8" t="s">
        <v>862</v>
      </c>
      <c r="D622" s="8" t="s">
        <v>862</v>
      </c>
      <c r="E622" s="8" t="s">
        <v>1440</v>
      </c>
      <c r="G622" s="9"/>
      <c r="H622" s="9"/>
      <c r="I622" s="9">
        <f t="shared" si="764"/>
        <v>1862558.9522429998</v>
      </c>
      <c r="J622" s="9">
        <f t="shared" si="765"/>
        <v>1878080.2768450247</v>
      </c>
      <c r="K622" s="9"/>
      <c r="L622" s="9"/>
      <c r="M622" s="9"/>
      <c r="N622" s="9"/>
      <c r="O622" s="9"/>
      <c r="P622" s="9"/>
      <c r="Q622" s="10">
        <f t="shared" si="762"/>
        <v>1862558.9522429998</v>
      </c>
      <c r="R622" s="10">
        <f t="shared" si="766"/>
        <v>1878080.2768450247</v>
      </c>
      <c r="S622" s="9"/>
      <c r="T622" s="37">
        <f>VLOOKUP(A622,[1]Sheet1!$A$6:$C$740,3,FALSE)</f>
        <v>3196997.3046110002</v>
      </c>
      <c r="U622" s="37"/>
      <c r="V622" s="9">
        <f>VLOOKUP(A622,[9]CTR1516_statsrel!$A$1:$D$387,4,FALSE)</f>
        <v>7958997</v>
      </c>
      <c r="W622" s="9">
        <f t="shared" si="763"/>
        <v>7958997</v>
      </c>
      <c r="X622" s="10">
        <f t="shared" si="763"/>
        <v>7958997</v>
      </c>
      <c r="Z622" s="9"/>
      <c r="AA622" s="9">
        <f t="shared" si="767"/>
        <v>1686883.3842880002</v>
      </c>
      <c r="AB622" s="9"/>
      <c r="AC622" s="9"/>
      <c r="AD622" s="9"/>
      <c r="AE622" s="10">
        <f t="shared" si="760"/>
        <v>1686883.3842880002</v>
      </c>
      <c r="AF622" s="10">
        <f t="shared" si="761"/>
        <v>3549442.3365310002</v>
      </c>
      <c r="AG622" s="10">
        <f t="shared" si="768"/>
        <v>11508439.336531</v>
      </c>
      <c r="AH622" s="10">
        <f t="shared" si="769"/>
        <v>10661723.405028181</v>
      </c>
      <c r="AI622" s="10">
        <f t="shared" si="770"/>
        <v>2702726.4050281812</v>
      </c>
      <c r="AJ622" s="10">
        <f t="shared" si="771"/>
        <v>824646.12818315648</v>
      </c>
      <c r="AK622" s="9"/>
      <c r="AL622" s="9">
        <f t="shared" si="772"/>
        <v>824646.12818315648</v>
      </c>
      <c r="AM622" s="9"/>
      <c r="AN622" s="9"/>
      <c r="AO622" s="9"/>
    </row>
    <row r="623" spans="1:41" s="11" customFormat="1" x14ac:dyDescent="0.25">
      <c r="A623" s="8" t="s">
        <v>1249</v>
      </c>
      <c r="B623" s="8" t="s">
        <v>1250</v>
      </c>
      <c r="C623" s="8" t="s">
        <v>862</v>
      </c>
      <c r="D623" s="8" t="s">
        <v>862</v>
      </c>
      <c r="E623" s="8" t="s">
        <v>1440</v>
      </c>
      <c r="G623" s="9"/>
      <c r="H623" s="9"/>
      <c r="I623" s="9">
        <f t="shared" si="764"/>
        <v>1944369.180804</v>
      </c>
      <c r="J623" s="9">
        <f t="shared" si="765"/>
        <v>1960572.2573106999</v>
      </c>
      <c r="K623" s="9"/>
      <c r="L623" s="9"/>
      <c r="M623" s="9"/>
      <c r="N623" s="9"/>
      <c r="O623" s="9"/>
      <c r="P623" s="9"/>
      <c r="Q623" s="10">
        <f t="shared" si="762"/>
        <v>1944369.180804</v>
      </c>
      <c r="R623" s="10">
        <f t="shared" si="766"/>
        <v>1960572.2573106999</v>
      </c>
      <c r="S623" s="9"/>
      <c r="T623" s="37">
        <f>VLOOKUP(A623,[1]Sheet1!$A$6:$C$740,3,FALSE)</f>
        <v>3477189.0637650001</v>
      </c>
      <c r="U623" s="37"/>
      <c r="V623" s="9">
        <f>VLOOKUP(A623,[9]CTR1516_statsrel!$A$1:$D$387,4,FALSE)</f>
        <v>8521573</v>
      </c>
      <c r="W623" s="9">
        <f t="shared" si="763"/>
        <v>8521573</v>
      </c>
      <c r="X623" s="10">
        <f t="shared" si="763"/>
        <v>8521573</v>
      </c>
      <c r="Z623" s="9"/>
      <c r="AA623" s="9">
        <f t="shared" si="767"/>
        <v>1761034.955418</v>
      </c>
      <c r="AB623" s="9"/>
      <c r="AC623" s="9"/>
      <c r="AD623" s="9"/>
      <c r="AE623" s="10">
        <f t="shared" si="760"/>
        <v>1761034.955418</v>
      </c>
      <c r="AF623" s="10">
        <f t="shared" si="761"/>
        <v>3705404.1362220002</v>
      </c>
      <c r="AG623" s="10">
        <f t="shared" si="768"/>
        <v>12226977.136222001</v>
      </c>
      <c r="AH623" s="10">
        <f t="shared" si="769"/>
        <v>11327395.878275298</v>
      </c>
      <c r="AI623" s="10">
        <f t="shared" si="770"/>
        <v>2805822.8782752976</v>
      </c>
      <c r="AJ623" s="10">
        <f t="shared" si="771"/>
        <v>845250.62096459768</v>
      </c>
      <c r="AK623" s="9"/>
      <c r="AL623" s="9">
        <f t="shared" si="772"/>
        <v>845250.62096459768</v>
      </c>
      <c r="AM623" s="9"/>
      <c r="AN623" s="9"/>
      <c r="AO623" s="9"/>
    </row>
    <row r="624" spans="1:41" s="11" customFormat="1" x14ac:dyDescent="0.25">
      <c r="A624" s="8" t="s">
        <v>1251</v>
      </c>
      <c r="B624" s="8" t="s">
        <v>1252</v>
      </c>
      <c r="C624" s="8" t="s">
        <v>862</v>
      </c>
      <c r="D624" s="8" t="s">
        <v>862</v>
      </c>
      <c r="E624" s="8" t="s">
        <v>1440</v>
      </c>
      <c r="G624" s="9"/>
      <c r="H624" s="9"/>
      <c r="I624" s="9">
        <f t="shared" si="764"/>
        <v>2443814.1562290001</v>
      </c>
      <c r="J624" s="9">
        <f t="shared" si="765"/>
        <v>2464179.2741975752</v>
      </c>
      <c r="K624" s="9"/>
      <c r="L624" s="9"/>
      <c r="M624" s="9"/>
      <c r="N624" s="9"/>
      <c r="O624" s="9"/>
      <c r="P624" s="9"/>
      <c r="Q624" s="10">
        <f t="shared" si="762"/>
        <v>2443814.1562290001</v>
      </c>
      <c r="R624" s="10">
        <f t="shared" si="766"/>
        <v>2464179.2741975752</v>
      </c>
      <c r="S624" s="9"/>
      <c r="T624" s="37">
        <f>VLOOKUP(A624,[1]Sheet1!$A$6:$C$740,3,FALSE)</f>
        <v>4956687.1513839997</v>
      </c>
      <c r="U624" s="37"/>
      <c r="V624" s="9">
        <f>VLOOKUP(A624,[9]CTR1516_statsrel!$A$1:$D$387,4,FALSE)</f>
        <v>7897910</v>
      </c>
      <c r="W624" s="9">
        <f t="shared" si="763"/>
        <v>7897910</v>
      </c>
      <c r="X624" s="10">
        <f t="shared" si="763"/>
        <v>7897910</v>
      </c>
      <c r="Z624" s="9"/>
      <c r="AA624" s="9">
        <f t="shared" si="767"/>
        <v>2131436.3230019999</v>
      </c>
      <c r="AB624" s="9"/>
      <c r="AC624" s="9"/>
      <c r="AD624" s="9"/>
      <c r="AE624" s="10">
        <f t="shared" si="760"/>
        <v>2131436.3230019999</v>
      </c>
      <c r="AF624" s="10">
        <f t="shared" si="761"/>
        <v>4575250.4792309999</v>
      </c>
      <c r="AG624" s="10">
        <f t="shared" si="768"/>
        <v>12473160.479231</v>
      </c>
      <c r="AH624" s="10">
        <f t="shared" si="769"/>
        <v>11555466.656017981</v>
      </c>
      <c r="AI624" s="10">
        <f t="shared" si="770"/>
        <v>3657556.6560179815</v>
      </c>
      <c r="AJ624" s="10">
        <f t="shared" si="771"/>
        <v>1193377.3818204063</v>
      </c>
      <c r="AK624" s="9"/>
      <c r="AL624" s="9">
        <f t="shared" si="772"/>
        <v>1193377.3818204063</v>
      </c>
      <c r="AM624" s="9"/>
      <c r="AN624" s="9"/>
      <c r="AO624" s="9"/>
    </row>
    <row r="625" spans="1:41" s="11" customFormat="1" x14ac:dyDescent="0.25">
      <c r="A625" s="8" t="s">
        <v>1253</v>
      </c>
      <c r="B625" s="8" t="s">
        <v>1254</v>
      </c>
      <c r="C625" s="8" t="s">
        <v>862</v>
      </c>
      <c r="D625" s="8" t="s">
        <v>862</v>
      </c>
      <c r="E625" s="8" t="s">
        <v>1440</v>
      </c>
      <c r="G625" s="9"/>
      <c r="H625" s="9"/>
      <c r="I625" s="9">
        <f t="shared" si="764"/>
        <v>3396814.3114769999</v>
      </c>
      <c r="J625" s="9">
        <f t="shared" si="765"/>
        <v>3425121.0974059748</v>
      </c>
      <c r="K625" s="9"/>
      <c r="L625" s="9"/>
      <c r="M625" s="9"/>
      <c r="N625" s="9"/>
      <c r="O625" s="9"/>
      <c r="P625" s="9"/>
      <c r="Q625" s="10">
        <f t="shared" si="762"/>
        <v>3396814.3114769999</v>
      </c>
      <c r="R625" s="10">
        <f t="shared" si="766"/>
        <v>3425121.0974059748</v>
      </c>
      <c r="S625" s="9"/>
      <c r="T625" s="37">
        <f>VLOOKUP(A625,[1]Sheet1!$A$6:$C$740,3,FALSE)</f>
        <v>7414661.1667830003</v>
      </c>
      <c r="U625" s="37"/>
      <c r="V625" s="9">
        <f>VLOOKUP(A625,[9]CTR1516_statsrel!$A$1:$D$387,4,FALSE)</f>
        <v>13008898</v>
      </c>
      <c r="W625" s="9">
        <f t="shared" si="763"/>
        <v>13008898</v>
      </c>
      <c r="X625" s="10">
        <f t="shared" si="763"/>
        <v>13008898</v>
      </c>
      <c r="Z625" s="9"/>
      <c r="AA625" s="9">
        <f t="shared" si="767"/>
        <v>2999348.6707010004</v>
      </c>
      <c r="AB625" s="9"/>
      <c r="AC625" s="9"/>
      <c r="AD625" s="9"/>
      <c r="AE625" s="10">
        <f t="shared" si="760"/>
        <v>2999348.6707010004</v>
      </c>
      <c r="AF625" s="10">
        <f t="shared" si="761"/>
        <v>6396162.9821780007</v>
      </c>
      <c r="AG625" s="10">
        <f t="shared" si="768"/>
        <v>19405060.982178003</v>
      </c>
      <c r="AH625" s="10">
        <f t="shared" si="769"/>
        <v>17977363.115861878</v>
      </c>
      <c r="AI625" s="10">
        <f t="shared" si="770"/>
        <v>4968465.1158618778</v>
      </c>
      <c r="AJ625" s="10">
        <f t="shared" si="771"/>
        <v>1543344.018455903</v>
      </c>
      <c r="AK625" s="9"/>
      <c r="AL625" s="9">
        <f t="shared" si="772"/>
        <v>1543344.018455903</v>
      </c>
      <c r="AM625" s="9"/>
      <c r="AN625" s="9"/>
      <c r="AO625" s="9"/>
    </row>
    <row r="626" spans="1:41" s="11" customFormat="1" x14ac:dyDescent="0.25">
      <c r="A626" s="8" t="s">
        <v>1255</v>
      </c>
      <c r="B626" s="8" t="s">
        <v>1256</v>
      </c>
      <c r="C626" s="8" t="s">
        <v>862</v>
      </c>
      <c r="D626" s="8" t="s">
        <v>862</v>
      </c>
      <c r="E626" s="8" t="s">
        <v>1440</v>
      </c>
      <c r="G626" s="9"/>
      <c r="H626" s="9"/>
      <c r="I626" s="9">
        <f t="shared" si="764"/>
        <v>1487257.8947330001</v>
      </c>
      <c r="J626" s="9">
        <f t="shared" si="765"/>
        <v>1499651.7105224417</v>
      </c>
      <c r="K626" s="9"/>
      <c r="L626" s="9"/>
      <c r="M626" s="9"/>
      <c r="N626" s="9"/>
      <c r="O626" s="9"/>
      <c r="P626" s="9"/>
      <c r="Q626" s="10">
        <f t="shared" si="762"/>
        <v>1487257.8947330001</v>
      </c>
      <c r="R626" s="10">
        <f t="shared" si="766"/>
        <v>1499651.7105224417</v>
      </c>
      <c r="S626" s="9"/>
      <c r="T626" s="37">
        <f>VLOOKUP(A626,[1]Sheet1!$A$6:$C$740,3,FALSE)</f>
        <v>3542223.0947599998</v>
      </c>
      <c r="U626" s="37"/>
      <c r="V626" s="9">
        <f>VLOOKUP(A626,[9]CTR1516_statsrel!$A$1:$D$387,4,FALSE)</f>
        <v>3664423</v>
      </c>
      <c r="W626" s="9">
        <f t="shared" si="763"/>
        <v>3664423</v>
      </c>
      <c r="X626" s="10">
        <f t="shared" si="763"/>
        <v>3664423</v>
      </c>
      <c r="Z626" s="9"/>
      <c r="AA626" s="9">
        <f t="shared" si="767"/>
        <v>1246009.0075320001</v>
      </c>
      <c r="AB626" s="9"/>
      <c r="AC626" s="9"/>
      <c r="AD626" s="9"/>
      <c r="AE626" s="10">
        <f t="shared" si="760"/>
        <v>1246009.0075320001</v>
      </c>
      <c r="AF626" s="10">
        <f t="shared" si="761"/>
        <v>2733266.9022650002</v>
      </c>
      <c r="AG626" s="10">
        <f t="shared" si="768"/>
        <v>6397689.9022650002</v>
      </c>
      <c r="AH626" s="10">
        <f t="shared" si="769"/>
        <v>5926989.5921137063</v>
      </c>
      <c r="AI626" s="10">
        <f t="shared" si="770"/>
        <v>2262566.5921137063</v>
      </c>
      <c r="AJ626" s="10">
        <f t="shared" si="771"/>
        <v>762914.88159126462</v>
      </c>
      <c r="AK626" s="9"/>
      <c r="AL626" s="9">
        <f t="shared" si="772"/>
        <v>762914.88159126462</v>
      </c>
      <c r="AM626" s="9"/>
      <c r="AN626" s="9"/>
      <c r="AO626" s="9"/>
    </row>
    <row r="627" spans="1:41" s="11" customFormat="1" x14ac:dyDescent="0.25">
      <c r="A627" s="8" t="s">
        <v>1257</v>
      </c>
      <c r="B627" s="8" t="s">
        <v>1258</v>
      </c>
      <c r="C627" s="8" t="s">
        <v>862</v>
      </c>
      <c r="D627" s="8" t="s">
        <v>862</v>
      </c>
      <c r="E627" s="8" t="s">
        <v>1440</v>
      </c>
      <c r="G627" s="9"/>
      <c r="H627" s="9"/>
      <c r="I627" s="9">
        <f t="shared" si="764"/>
        <v>2231597.3630880001</v>
      </c>
      <c r="J627" s="9">
        <f t="shared" si="765"/>
        <v>2250194.0077804001</v>
      </c>
      <c r="K627" s="9"/>
      <c r="L627" s="9"/>
      <c r="M627" s="9"/>
      <c r="N627" s="9"/>
      <c r="O627" s="9"/>
      <c r="P627" s="9"/>
      <c r="Q627" s="10">
        <f t="shared" si="762"/>
        <v>2231597.3630880001</v>
      </c>
      <c r="R627" s="10">
        <f t="shared" si="766"/>
        <v>2250194.0077804001</v>
      </c>
      <c r="S627" s="9"/>
      <c r="T627" s="37">
        <f>VLOOKUP(A627,[1]Sheet1!$A$6:$C$740,3,FALSE)</f>
        <v>5347801.7514239997</v>
      </c>
      <c r="U627" s="37"/>
      <c r="V627" s="9">
        <f>VLOOKUP(A627,[9]CTR1516_statsrel!$A$1:$D$387,4,FALSE)</f>
        <v>4716951</v>
      </c>
      <c r="W627" s="9">
        <f t="shared" si="763"/>
        <v>4716951</v>
      </c>
      <c r="X627" s="10">
        <f t="shared" si="763"/>
        <v>4716951</v>
      </c>
      <c r="Z627" s="9"/>
      <c r="AA627" s="9">
        <f t="shared" si="767"/>
        <v>1782249.3485589998</v>
      </c>
      <c r="AB627" s="9"/>
      <c r="AC627" s="9"/>
      <c r="AD627" s="9"/>
      <c r="AE627" s="10">
        <f t="shared" si="760"/>
        <v>1782249.3485589998</v>
      </c>
      <c r="AF627" s="10">
        <f t="shared" si="761"/>
        <v>4013846.7116470002</v>
      </c>
      <c r="AG627" s="10">
        <f t="shared" si="768"/>
        <v>8730797.7116470002</v>
      </c>
      <c r="AH627" s="10">
        <f t="shared" si="769"/>
        <v>8088442.5407148311</v>
      </c>
      <c r="AI627" s="10">
        <f t="shared" si="770"/>
        <v>3371491.5407148311</v>
      </c>
      <c r="AJ627" s="10">
        <f t="shared" si="771"/>
        <v>1121297.532934431</v>
      </c>
      <c r="AK627" s="9"/>
      <c r="AL627" s="9">
        <f t="shared" si="772"/>
        <v>1121297.532934431</v>
      </c>
      <c r="AM627" s="9"/>
      <c r="AN627" s="9"/>
      <c r="AO627" s="9"/>
    </row>
    <row r="628" spans="1:41" s="11" customFormat="1" x14ac:dyDescent="0.25">
      <c r="A628" s="8" t="s">
        <v>1259</v>
      </c>
      <c r="B628" s="8" t="s">
        <v>1260</v>
      </c>
      <c r="C628" s="8" t="s">
        <v>862</v>
      </c>
      <c r="D628" s="8" t="s">
        <v>862</v>
      </c>
      <c r="E628" s="8" t="s">
        <v>1440</v>
      </c>
      <c r="G628" s="9"/>
      <c r="H628" s="9"/>
      <c r="I628" s="9">
        <f t="shared" si="764"/>
        <v>4160151.6517559998</v>
      </c>
      <c r="J628" s="9">
        <f t="shared" si="765"/>
        <v>4194819.5821872996</v>
      </c>
      <c r="K628" s="9"/>
      <c r="L628" s="9"/>
      <c r="M628" s="9"/>
      <c r="N628" s="9"/>
      <c r="O628" s="9"/>
      <c r="P628" s="9"/>
      <c r="Q628" s="10">
        <f t="shared" si="762"/>
        <v>4160151.6517559998</v>
      </c>
      <c r="R628" s="10">
        <f t="shared" si="766"/>
        <v>4194819.5821872996</v>
      </c>
      <c r="S628" s="9"/>
      <c r="T628" s="37">
        <f>VLOOKUP(A628,[1]Sheet1!$A$6:$C$740,3,FALSE)</f>
        <v>8180296.164016</v>
      </c>
      <c r="U628" s="37"/>
      <c r="V628" s="9">
        <f>VLOOKUP(A628,[9]CTR1516_statsrel!$A$1:$D$387,4,FALSE)</f>
        <v>7768256</v>
      </c>
      <c r="W628" s="9">
        <f t="shared" si="763"/>
        <v>7768256</v>
      </c>
      <c r="X628" s="10">
        <f t="shared" si="763"/>
        <v>7768256</v>
      </c>
      <c r="Z628" s="9"/>
      <c r="AA628" s="9">
        <f t="shared" si="767"/>
        <v>3258975.8471370004</v>
      </c>
      <c r="AB628" s="9"/>
      <c r="AC628" s="9"/>
      <c r="AD628" s="9"/>
      <c r="AE628" s="10">
        <f t="shared" si="760"/>
        <v>3258975.8471370004</v>
      </c>
      <c r="AF628" s="10">
        <f t="shared" si="761"/>
        <v>7419127.4988930002</v>
      </c>
      <c r="AG628" s="10">
        <f t="shared" si="768"/>
        <v>15187383.498893</v>
      </c>
      <c r="AH628" s="10">
        <f t="shared" si="769"/>
        <v>14069994.842593061</v>
      </c>
      <c r="AI628" s="10">
        <f t="shared" si="770"/>
        <v>6301738.8425930608</v>
      </c>
      <c r="AJ628" s="10">
        <f t="shared" si="771"/>
        <v>2106919.2604057612</v>
      </c>
      <c r="AK628" s="9"/>
      <c r="AL628" s="9">
        <f t="shared" si="772"/>
        <v>2106919.2604057612</v>
      </c>
      <c r="AM628" s="9"/>
      <c r="AN628" s="9"/>
      <c r="AO628" s="9"/>
    </row>
    <row r="629" spans="1:41" s="11" customFormat="1" x14ac:dyDescent="0.25">
      <c r="A629" s="8" t="s">
        <v>1261</v>
      </c>
      <c r="B629" s="8" t="s">
        <v>1262</v>
      </c>
      <c r="C629" s="8" t="s">
        <v>862</v>
      </c>
      <c r="D629" s="8" t="s">
        <v>862</v>
      </c>
      <c r="E629" s="8" t="s">
        <v>1440</v>
      </c>
      <c r="G629" s="9"/>
      <c r="H629" s="9"/>
      <c r="I629" s="9">
        <f t="shared" si="764"/>
        <v>1659470.6376120001</v>
      </c>
      <c r="J629" s="9">
        <f t="shared" si="765"/>
        <v>1673299.5595921001</v>
      </c>
      <c r="K629" s="9"/>
      <c r="L629" s="9"/>
      <c r="M629" s="9"/>
      <c r="N629" s="9"/>
      <c r="O629" s="9"/>
      <c r="P629" s="9"/>
      <c r="Q629" s="10">
        <f t="shared" si="762"/>
        <v>1659470.6376120001</v>
      </c>
      <c r="R629" s="10">
        <f t="shared" si="766"/>
        <v>1673299.5595921001</v>
      </c>
      <c r="S629" s="9"/>
      <c r="T629" s="37">
        <f>VLOOKUP(A629,[1]Sheet1!$A$6:$C$740,3,FALSE)</f>
        <v>3297910.2338930001</v>
      </c>
      <c r="U629" s="37"/>
      <c r="V629" s="9">
        <f>VLOOKUP(A629,[9]CTR1516_statsrel!$A$1:$D$387,4,FALSE)</f>
        <v>3982105</v>
      </c>
      <c r="W629" s="9">
        <f t="shared" si="763"/>
        <v>3982105</v>
      </c>
      <c r="X629" s="10">
        <f t="shared" si="763"/>
        <v>3982105</v>
      </c>
      <c r="Z629" s="9"/>
      <c r="AA629" s="9">
        <f t="shared" si="767"/>
        <v>1303597.8069559999</v>
      </c>
      <c r="AB629" s="9"/>
      <c r="AC629" s="9"/>
      <c r="AD629" s="9"/>
      <c r="AE629" s="10">
        <f t="shared" si="760"/>
        <v>1303597.8069559999</v>
      </c>
      <c r="AF629" s="10">
        <f t="shared" si="761"/>
        <v>2963068.4445679998</v>
      </c>
      <c r="AG629" s="10">
        <f t="shared" si="768"/>
        <v>6945173.4445679998</v>
      </c>
      <c r="AH629" s="10">
        <f t="shared" si="769"/>
        <v>6434192.8649598332</v>
      </c>
      <c r="AI629" s="10">
        <f t="shared" si="770"/>
        <v>2452087.8649598332</v>
      </c>
      <c r="AJ629" s="10">
        <f t="shared" si="771"/>
        <v>778788.30536773312</v>
      </c>
      <c r="AK629" s="9"/>
      <c r="AL629" s="9">
        <f t="shared" si="772"/>
        <v>778788.30536773312</v>
      </c>
      <c r="AM629" s="9"/>
      <c r="AN629" s="9"/>
      <c r="AO629" s="9"/>
    </row>
    <row r="630" spans="1:41" s="20" customFormat="1" x14ac:dyDescent="0.25">
      <c r="A630" s="17" t="s">
        <v>1263</v>
      </c>
      <c r="B630" s="17" t="s">
        <v>1264</v>
      </c>
      <c r="C630" s="17" t="s">
        <v>1265</v>
      </c>
      <c r="D630" s="17" t="s">
        <v>1265</v>
      </c>
      <c r="E630" s="17" t="s">
        <v>1443</v>
      </c>
      <c r="G630" s="18"/>
      <c r="H630" s="18"/>
      <c r="I630" s="18"/>
      <c r="J630" s="18"/>
      <c r="K630" s="18">
        <f t="shared" ref="K630:K644" si="773">ADJFIREFUND1516BL</f>
        <v>29077026.928638</v>
      </c>
      <c r="L630" s="18">
        <f t="shared" ref="L630:L644" si="774">K630*SBRR_INC</f>
        <v>29319335.486376651</v>
      </c>
      <c r="M630" s="18"/>
      <c r="N630" s="18"/>
      <c r="O630" s="18"/>
      <c r="P630" s="18"/>
      <c r="Q630" s="19">
        <f t="shared" si="762"/>
        <v>29077026.928638</v>
      </c>
      <c r="R630" s="19">
        <f t="shared" si="766"/>
        <v>29319335.486376651</v>
      </c>
      <c r="S630" s="18"/>
      <c r="T630" s="40">
        <f>VLOOKUP(A630,[1]Sheet1!$A$6:$C$740,3,FALSE)</f>
        <v>61576181.57818</v>
      </c>
      <c r="U630" s="40"/>
      <c r="V630" s="18">
        <f>VLOOKUP(A630,[9]CTR1516_statsrel!$A$1:$D$387,4,FALSE)</f>
        <v>39792984</v>
      </c>
      <c r="W630" s="18">
        <f t="shared" si="763"/>
        <v>39792984</v>
      </c>
      <c r="X630" s="19">
        <f t="shared" si="763"/>
        <v>39792984</v>
      </c>
      <c r="Z630" s="18"/>
      <c r="AA630" s="18"/>
      <c r="AB630" s="18">
        <f t="shared" ref="AB630:AB644" si="775">ADJFIREFUND1516RSG</f>
        <v>30724850.662865002</v>
      </c>
      <c r="AC630" s="18"/>
      <c r="AD630" s="18"/>
      <c r="AE630" s="19">
        <f t="shared" si="760"/>
        <v>30724850.662865002</v>
      </c>
      <c r="AF630" s="19">
        <f t="shared" si="761"/>
        <v>59801877.591503002</v>
      </c>
      <c r="AG630" s="19">
        <f t="shared" ref="AG630:AG644" si="776">AB630+K630+X630</f>
        <v>99594861.591502994</v>
      </c>
      <c r="AH630" s="19">
        <f t="shared" ref="AH630:AH644" si="777">AG630*FR_SF1617</f>
        <v>96268743.012194872</v>
      </c>
      <c r="AI630" s="19">
        <f t="shared" si="770"/>
        <v>56475759.012194872</v>
      </c>
      <c r="AJ630" s="19">
        <f t="shared" si="771"/>
        <v>27156423.525818221</v>
      </c>
      <c r="AK630" s="18"/>
      <c r="AL630" s="18"/>
      <c r="AM630" s="18">
        <f t="shared" ref="AM630:AM644" si="778">AJ630</f>
        <v>27156423.525818221</v>
      </c>
      <c r="AN630" s="18"/>
      <c r="AO630" s="18"/>
    </row>
    <row r="631" spans="1:41" s="20" customFormat="1" x14ac:dyDescent="0.25">
      <c r="A631" s="17" t="s">
        <v>1266</v>
      </c>
      <c r="B631" s="17" t="s">
        <v>1267</v>
      </c>
      <c r="C631" s="17" t="s">
        <v>1265</v>
      </c>
      <c r="D631" s="17" t="s">
        <v>1265</v>
      </c>
      <c r="E631" s="17" t="s">
        <v>1443</v>
      </c>
      <c r="G631" s="18"/>
      <c r="H631" s="18"/>
      <c r="I631" s="18"/>
      <c r="J631" s="18"/>
      <c r="K631" s="18">
        <f t="shared" si="773"/>
        <v>18275833.498744</v>
      </c>
      <c r="L631" s="18">
        <f t="shared" si="774"/>
        <v>18428132.111233532</v>
      </c>
      <c r="M631" s="18"/>
      <c r="N631" s="18"/>
      <c r="O631" s="18"/>
      <c r="P631" s="18"/>
      <c r="Q631" s="19">
        <f t="shared" si="762"/>
        <v>18275833.498744</v>
      </c>
      <c r="R631" s="19">
        <f t="shared" si="766"/>
        <v>18428132.111233532</v>
      </c>
      <c r="S631" s="18"/>
      <c r="T631" s="40">
        <f>VLOOKUP(A631,[1]Sheet1!$A$6:$C$740,3,FALSE)</f>
        <v>35434638.430032</v>
      </c>
      <c r="U631" s="40"/>
      <c r="V631" s="18">
        <f>VLOOKUP(A631,[9]CTR1516_statsrel!$A$1:$D$387,4,FALSE)</f>
        <v>24481934</v>
      </c>
      <c r="W631" s="18">
        <f t="shared" si="763"/>
        <v>24481934</v>
      </c>
      <c r="X631" s="19">
        <f t="shared" si="763"/>
        <v>24481934</v>
      </c>
      <c r="Z631" s="18"/>
      <c r="AA631" s="18"/>
      <c r="AB631" s="18">
        <f t="shared" si="775"/>
        <v>18728587.755019002</v>
      </c>
      <c r="AC631" s="18"/>
      <c r="AD631" s="18"/>
      <c r="AE631" s="19">
        <f t="shared" si="760"/>
        <v>18728587.755019002</v>
      </c>
      <c r="AF631" s="19">
        <f t="shared" si="761"/>
        <v>37004421.253763005</v>
      </c>
      <c r="AG631" s="19">
        <f t="shared" si="776"/>
        <v>61486355.253763005</v>
      </c>
      <c r="AH631" s="19">
        <f t="shared" si="777"/>
        <v>59432926.94114282</v>
      </c>
      <c r="AI631" s="19">
        <f t="shared" si="770"/>
        <v>34950992.94114282</v>
      </c>
      <c r="AJ631" s="19">
        <f t="shared" si="771"/>
        <v>16522860.829909287</v>
      </c>
      <c r="AK631" s="18"/>
      <c r="AL631" s="18"/>
      <c r="AM631" s="18">
        <f t="shared" si="778"/>
        <v>16522860.829909287</v>
      </c>
      <c r="AN631" s="18"/>
      <c r="AO631" s="18"/>
    </row>
    <row r="632" spans="1:41" s="20" customFormat="1" x14ac:dyDescent="0.25">
      <c r="A632" s="17" t="s">
        <v>1268</v>
      </c>
      <c r="B632" s="17" t="s">
        <v>1269</v>
      </c>
      <c r="C632" s="17" t="s">
        <v>1265</v>
      </c>
      <c r="D632" s="17" t="s">
        <v>1265</v>
      </c>
      <c r="E632" s="17" t="s">
        <v>1443</v>
      </c>
      <c r="G632" s="18"/>
      <c r="H632" s="18"/>
      <c r="I632" s="18"/>
      <c r="J632" s="18"/>
      <c r="K632" s="18">
        <f t="shared" si="773"/>
        <v>14226422.403660001</v>
      </c>
      <c r="L632" s="18">
        <f t="shared" si="774"/>
        <v>14344975.923690502</v>
      </c>
      <c r="M632" s="18"/>
      <c r="N632" s="18"/>
      <c r="O632" s="18"/>
      <c r="P632" s="18"/>
      <c r="Q632" s="19">
        <f t="shared" si="762"/>
        <v>14226422.403660001</v>
      </c>
      <c r="R632" s="19">
        <f t="shared" si="766"/>
        <v>14344975.923690502</v>
      </c>
      <c r="S632" s="18"/>
      <c r="T632" s="40">
        <f>VLOOKUP(A632,[1]Sheet1!$A$6:$C$740,3,FALSE)</f>
        <v>28805827.779762998</v>
      </c>
      <c r="U632" s="40"/>
      <c r="V632" s="18">
        <f>VLOOKUP(A632,[9]CTR1516_statsrel!$A$1:$D$387,4,FALSE)</f>
        <v>21998059</v>
      </c>
      <c r="W632" s="18">
        <f t="shared" si="763"/>
        <v>21998059</v>
      </c>
      <c r="X632" s="19">
        <f t="shared" si="763"/>
        <v>21998059</v>
      </c>
      <c r="Z632" s="18"/>
      <c r="AA632" s="18"/>
      <c r="AB632" s="18">
        <f t="shared" si="775"/>
        <v>14581812.914421</v>
      </c>
      <c r="AC632" s="18"/>
      <c r="AD632" s="18"/>
      <c r="AE632" s="19">
        <f t="shared" si="760"/>
        <v>14581812.914421</v>
      </c>
      <c r="AF632" s="19">
        <f t="shared" si="761"/>
        <v>28808235.318080999</v>
      </c>
      <c r="AG632" s="19">
        <f t="shared" si="776"/>
        <v>50806294.318080999</v>
      </c>
      <c r="AH632" s="19">
        <f t="shared" si="777"/>
        <v>49109542.530119449</v>
      </c>
      <c r="AI632" s="19">
        <f t="shared" si="770"/>
        <v>27111483.530119449</v>
      </c>
      <c r="AJ632" s="19">
        <f t="shared" si="771"/>
        <v>12766507.606428947</v>
      </c>
      <c r="AK632" s="18"/>
      <c r="AL632" s="18"/>
      <c r="AM632" s="18">
        <f t="shared" si="778"/>
        <v>12766507.606428947</v>
      </c>
      <c r="AN632" s="18"/>
      <c r="AO632" s="18"/>
    </row>
    <row r="633" spans="1:41" s="20" customFormat="1" x14ac:dyDescent="0.25">
      <c r="A633" s="17" t="s">
        <v>1270</v>
      </c>
      <c r="B633" s="17" t="s">
        <v>1271</v>
      </c>
      <c r="C633" s="17" t="s">
        <v>1265</v>
      </c>
      <c r="D633" s="17" t="s">
        <v>1265</v>
      </c>
      <c r="E633" s="17" t="s">
        <v>1443</v>
      </c>
      <c r="G633" s="18"/>
      <c r="H633" s="18"/>
      <c r="I633" s="18"/>
      <c r="J633" s="18"/>
      <c r="K633" s="18">
        <f t="shared" si="773"/>
        <v>14109169.234299</v>
      </c>
      <c r="L633" s="18">
        <f t="shared" si="774"/>
        <v>14226745.644584825</v>
      </c>
      <c r="M633" s="18"/>
      <c r="N633" s="18"/>
      <c r="O633" s="18"/>
      <c r="P633" s="18"/>
      <c r="Q633" s="19">
        <f t="shared" si="762"/>
        <v>14109169.234299</v>
      </c>
      <c r="R633" s="19">
        <f t="shared" si="766"/>
        <v>14226745.644584825</v>
      </c>
      <c r="S633" s="18"/>
      <c r="T633" s="40">
        <f>VLOOKUP(A633,[1]Sheet1!$A$6:$C$740,3,FALSE)</f>
        <v>25948109.103383999</v>
      </c>
      <c r="U633" s="40"/>
      <c r="V633" s="18">
        <f>VLOOKUP(A633,[9]CTR1516_statsrel!$A$1:$D$387,4,FALSE)</f>
        <v>20265076</v>
      </c>
      <c r="W633" s="18">
        <f t="shared" si="763"/>
        <v>20265076</v>
      </c>
      <c r="X633" s="19">
        <f t="shared" si="763"/>
        <v>20265076</v>
      </c>
      <c r="Z633" s="18"/>
      <c r="AA633" s="18"/>
      <c r="AB633" s="18">
        <f t="shared" si="775"/>
        <v>14944714.131524</v>
      </c>
      <c r="AC633" s="18"/>
      <c r="AD633" s="18"/>
      <c r="AE633" s="19">
        <f t="shared" si="760"/>
        <v>14944714.131524</v>
      </c>
      <c r="AF633" s="19">
        <f t="shared" si="761"/>
        <v>29053883.365823001</v>
      </c>
      <c r="AG633" s="19">
        <f t="shared" si="776"/>
        <v>49318959.365823001</v>
      </c>
      <c r="AH633" s="19">
        <f t="shared" si="777"/>
        <v>47671879.341437474</v>
      </c>
      <c r="AI633" s="19">
        <f t="shared" si="770"/>
        <v>27406803.341437474</v>
      </c>
      <c r="AJ633" s="19">
        <f t="shared" si="771"/>
        <v>13180057.696852649</v>
      </c>
      <c r="AK633" s="18"/>
      <c r="AL633" s="18"/>
      <c r="AM633" s="18">
        <f t="shared" si="778"/>
        <v>13180057.696852649</v>
      </c>
      <c r="AN633" s="18"/>
      <c r="AO633" s="18"/>
    </row>
    <row r="634" spans="1:41" s="20" customFormat="1" x14ac:dyDescent="0.25">
      <c r="A634" s="17" t="s">
        <v>1272</v>
      </c>
      <c r="B634" s="17" t="s">
        <v>1273</v>
      </c>
      <c r="C634" s="17" t="s">
        <v>1265</v>
      </c>
      <c r="D634" s="17" t="s">
        <v>1265</v>
      </c>
      <c r="E634" s="17" t="s">
        <v>1443</v>
      </c>
      <c r="G634" s="18"/>
      <c r="H634" s="18"/>
      <c r="I634" s="18"/>
      <c r="J634" s="18"/>
      <c r="K634" s="18">
        <f t="shared" si="773"/>
        <v>30615809.180277001</v>
      </c>
      <c r="L634" s="18">
        <f t="shared" si="774"/>
        <v>30870940.923445974</v>
      </c>
      <c r="M634" s="18"/>
      <c r="N634" s="18"/>
      <c r="O634" s="18"/>
      <c r="P634" s="18"/>
      <c r="Q634" s="19">
        <f t="shared" si="762"/>
        <v>30615809.180277001</v>
      </c>
      <c r="R634" s="19">
        <f t="shared" si="766"/>
        <v>30870940.923445974</v>
      </c>
      <c r="S634" s="18"/>
      <c r="T634" s="40">
        <f>VLOOKUP(A634,[1]Sheet1!$A$6:$C$740,3,FALSE)</f>
        <v>64702567.267851003</v>
      </c>
      <c r="U634" s="40"/>
      <c r="V634" s="18">
        <f>VLOOKUP(A634,[9]CTR1516_statsrel!$A$1:$D$387,4,FALSE)</f>
        <v>36211270</v>
      </c>
      <c r="W634" s="18">
        <f t="shared" si="763"/>
        <v>36211270</v>
      </c>
      <c r="X634" s="19">
        <f t="shared" si="763"/>
        <v>36211270</v>
      </c>
      <c r="Z634" s="18"/>
      <c r="AA634" s="18"/>
      <c r="AB634" s="18">
        <f t="shared" si="775"/>
        <v>31327658.916039001</v>
      </c>
      <c r="AC634" s="18"/>
      <c r="AD634" s="18"/>
      <c r="AE634" s="19">
        <f t="shared" si="760"/>
        <v>31327658.916039001</v>
      </c>
      <c r="AF634" s="19">
        <f t="shared" si="761"/>
        <v>61943468.096316002</v>
      </c>
      <c r="AG634" s="19">
        <f t="shared" si="776"/>
        <v>98154738.09631601</v>
      </c>
      <c r="AH634" s="19">
        <f t="shared" si="777"/>
        <v>94876714.583734185</v>
      </c>
      <c r="AI634" s="19">
        <f t="shared" si="770"/>
        <v>58665444.583734185</v>
      </c>
      <c r="AJ634" s="19">
        <f t="shared" si="771"/>
        <v>27794503.660288211</v>
      </c>
      <c r="AK634" s="18"/>
      <c r="AL634" s="18"/>
      <c r="AM634" s="18">
        <f t="shared" si="778"/>
        <v>27794503.660288211</v>
      </c>
      <c r="AN634" s="18"/>
      <c r="AO634" s="18"/>
    </row>
    <row r="635" spans="1:41" s="20" customFormat="1" x14ac:dyDescent="0.25">
      <c r="A635" s="17" t="s">
        <v>1274</v>
      </c>
      <c r="B635" s="17" t="s">
        <v>1275</v>
      </c>
      <c r="C635" s="17" t="s">
        <v>1265</v>
      </c>
      <c r="D635" s="17" t="s">
        <v>1265</v>
      </c>
      <c r="E635" s="17" t="s">
        <v>1443</v>
      </c>
      <c r="G635" s="18"/>
      <c r="H635" s="18"/>
      <c r="I635" s="18"/>
      <c r="J635" s="18"/>
      <c r="K635" s="18">
        <f t="shared" si="773"/>
        <v>22450775.560911</v>
      </c>
      <c r="L635" s="18">
        <f t="shared" si="774"/>
        <v>22637865.357251924</v>
      </c>
      <c r="M635" s="18"/>
      <c r="N635" s="18"/>
      <c r="O635" s="18"/>
      <c r="P635" s="18"/>
      <c r="Q635" s="19">
        <f t="shared" si="762"/>
        <v>22450775.560911</v>
      </c>
      <c r="R635" s="19">
        <f t="shared" si="766"/>
        <v>22637865.357251924</v>
      </c>
      <c r="S635" s="18"/>
      <c r="T635" s="40">
        <f>VLOOKUP(A635,[1]Sheet1!$A$6:$C$740,3,FALSE)</f>
        <v>47586655.245805003</v>
      </c>
      <c r="U635" s="40"/>
      <c r="V635" s="18">
        <f>VLOOKUP(A635,[9]CTR1516_statsrel!$A$1:$D$387,4,FALSE)</f>
        <v>35438407</v>
      </c>
      <c r="W635" s="18">
        <f t="shared" si="763"/>
        <v>35438407</v>
      </c>
      <c r="X635" s="19">
        <f t="shared" si="763"/>
        <v>35438407</v>
      </c>
      <c r="Z635" s="18"/>
      <c r="AA635" s="18"/>
      <c r="AB635" s="18">
        <f t="shared" si="775"/>
        <v>23398755.505477</v>
      </c>
      <c r="AC635" s="18"/>
      <c r="AD635" s="18"/>
      <c r="AE635" s="19">
        <f t="shared" si="760"/>
        <v>23398755.505477</v>
      </c>
      <c r="AF635" s="19">
        <f t="shared" si="761"/>
        <v>45849531.066387996</v>
      </c>
      <c r="AG635" s="19">
        <f t="shared" si="776"/>
        <v>81287938.066387996</v>
      </c>
      <c r="AH635" s="19">
        <f t="shared" si="777"/>
        <v>78573206.435099423</v>
      </c>
      <c r="AI635" s="19">
        <f t="shared" si="770"/>
        <v>43134799.435099423</v>
      </c>
      <c r="AJ635" s="19">
        <f t="shared" si="771"/>
        <v>20496934.077847499</v>
      </c>
      <c r="AK635" s="18"/>
      <c r="AL635" s="18"/>
      <c r="AM635" s="18">
        <f t="shared" si="778"/>
        <v>20496934.077847499</v>
      </c>
      <c r="AN635" s="18"/>
      <c r="AO635" s="18"/>
    </row>
    <row r="636" spans="1:41" s="20" customFormat="1" x14ac:dyDescent="0.25">
      <c r="A636" s="17" t="s">
        <v>1276</v>
      </c>
      <c r="B636" s="17" t="s">
        <v>1277</v>
      </c>
      <c r="C636" s="17" t="s">
        <v>1278</v>
      </c>
      <c r="D636" s="17" t="s">
        <v>1278</v>
      </c>
      <c r="E636" s="17" t="s">
        <v>1443</v>
      </c>
      <c r="G636" s="18"/>
      <c r="H636" s="18"/>
      <c r="I636" s="18"/>
      <c r="J636" s="18"/>
      <c r="K636" s="18">
        <f t="shared" si="773"/>
        <v>14458317.174492</v>
      </c>
      <c r="L636" s="18">
        <f t="shared" si="774"/>
        <v>14578803.150946099</v>
      </c>
      <c r="M636" s="18"/>
      <c r="N636" s="18"/>
      <c r="O636" s="18"/>
      <c r="P636" s="18"/>
      <c r="Q636" s="19">
        <f t="shared" si="762"/>
        <v>14458317.174492</v>
      </c>
      <c r="R636" s="19">
        <f t="shared" si="766"/>
        <v>14578803.150946099</v>
      </c>
      <c r="S636" s="18"/>
      <c r="T636" s="40">
        <f>VLOOKUP(A636,[1]Sheet1!$A$6:$C$740,3,FALSE)</f>
        <v>28261315.885690998</v>
      </c>
      <c r="U636" s="40"/>
      <c r="V636" s="18">
        <f>VLOOKUP(A636,[9]CTR1516_statsrel!$A$1:$D$387,4,FALSE)</f>
        <v>44562981</v>
      </c>
      <c r="W636" s="18">
        <f t="shared" si="763"/>
        <v>44562981</v>
      </c>
      <c r="X636" s="19">
        <f t="shared" si="763"/>
        <v>44562981</v>
      </c>
      <c r="Z636" s="18"/>
      <c r="AA636" s="18"/>
      <c r="AB636" s="18">
        <f t="shared" si="775"/>
        <v>14882802.222996</v>
      </c>
      <c r="AC636" s="18"/>
      <c r="AD636" s="18"/>
      <c r="AE636" s="19">
        <f t="shared" si="760"/>
        <v>14882802.222996</v>
      </c>
      <c r="AF636" s="19">
        <f t="shared" si="761"/>
        <v>29341119.397487998</v>
      </c>
      <c r="AG636" s="19">
        <f t="shared" si="776"/>
        <v>73904100.397487998</v>
      </c>
      <c r="AH636" s="19">
        <f t="shared" si="777"/>
        <v>71435963.010768548</v>
      </c>
      <c r="AI636" s="19">
        <f t="shared" si="770"/>
        <v>26872982.010768548</v>
      </c>
      <c r="AJ636" s="19">
        <f t="shared" si="771"/>
        <v>12294178.859822448</v>
      </c>
      <c r="AK636" s="18"/>
      <c r="AL636" s="18"/>
      <c r="AM636" s="18">
        <f t="shared" si="778"/>
        <v>12294178.859822448</v>
      </c>
      <c r="AN636" s="18"/>
      <c r="AO636" s="18"/>
    </row>
    <row r="637" spans="1:41" s="20" customFormat="1" x14ac:dyDescent="0.25">
      <c r="A637" s="17" t="s">
        <v>1401</v>
      </c>
      <c r="B637" s="17" t="s">
        <v>1402</v>
      </c>
      <c r="C637" s="17" t="s">
        <v>1278</v>
      </c>
      <c r="D637" s="17" t="s">
        <v>1278</v>
      </c>
      <c r="E637" s="17" t="s">
        <v>1443</v>
      </c>
      <c r="G637" s="18"/>
      <c r="H637" s="18"/>
      <c r="I637" s="18"/>
      <c r="J637" s="18"/>
      <c r="K637" s="18">
        <f t="shared" si="773"/>
        <v>9488135.3828049991</v>
      </c>
      <c r="L637" s="18">
        <f t="shared" si="774"/>
        <v>9567203.1776617076</v>
      </c>
      <c r="M637" s="18"/>
      <c r="N637" s="18"/>
      <c r="O637" s="18"/>
      <c r="P637" s="18"/>
      <c r="Q637" s="19">
        <f t="shared" si="762"/>
        <v>9488135.3828049991</v>
      </c>
      <c r="R637" s="19">
        <f t="shared" si="766"/>
        <v>9567203.1776617076</v>
      </c>
      <c r="S637" s="18"/>
      <c r="T637" s="40">
        <v>18761632.793816999</v>
      </c>
      <c r="U637" s="40"/>
      <c r="V637" s="18"/>
      <c r="W637" s="18">
        <f>V645+V651</f>
        <v>34176216</v>
      </c>
      <c r="X637" s="19">
        <f t="shared" ref="X637:X644" si="779">W637</f>
        <v>34176216</v>
      </c>
      <c r="Z637" s="18"/>
      <c r="AA637" s="18"/>
      <c r="AB637" s="18">
        <f t="shared" si="775"/>
        <v>9938115.4990519993</v>
      </c>
      <c r="AC637" s="18"/>
      <c r="AD637" s="18"/>
      <c r="AE637" s="19">
        <f t="shared" si="760"/>
        <v>9938115.4990519993</v>
      </c>
      <c r="AF637" s="19">
        <f t="shared" si="761"/>
        <v>19426250.881857</v>
      </c>
      <c r="AG637" s="19">
        <f t="shared" si="776"/>
        <v>53602466.881857</v>
      </c>
      <c r="AH637" s="19">
        <f t="shared" si="777"/>
        <v>51812332.751004376</v>
      </c>
      <c r="AI637" s="19">
        <f t="shared" si="770"/>
        <v>17636116.751004376</v>
      </c>
      <c r="AJ637" s="19">
        <f t="shared" si="771"/>
        <v>8068913.5733426679</v>
      </c>
      <c r="AK637" s="18"/>
      <c r="AL637" s="18"/>
      <c r="AM637" s="18">
        <f t="shared" si="778"/>
        <v>8068913.5733426679</v>
      </c>
      <c r="AN637" s="18"/>
      <c r="AO637" s="18"/>
    </row>
    <row r="638" spans="1:41" s="20" customFormat="1" x14ac:dyDescent="0.25">
      <c r="A638" s="17" t="s">
        <v>1279</v>
      </c>
      <c r="B638" s="17" t="s">
        <v>1280</v>
      </c>
      <c r="C638" s="17" t="s">
        <v>1278</v>
      </c>
      <c r="D638" s="17" t="s">
        <v>1278</v>
      </c>
      <c r="E638" s="17" t="s">
        <v>1443</v>
      </c>
      <c r="G638" s="18"/>
      <c r="H638" s="18"/>
      <c r="I638" s="18"/>
      <c r="J638" s="18"/>
      <c r="K638" s="18">
        <f t="shared" si="773"/>
        <v>9899723.3001139984</v>
      </c>
      <c r="L638" s="18">
        <f t="shared" si="774"/>
        <v>9982220.9942816142</v>
      </c>
      <c r="M638" s="18"/>
      <c r="N638" s="18"/>
      <c r="O638" s="18"/>
      <c r="P638" s="18"/>
      <c r="Q638" s="19">
        <f t="shared" si="762"/>
        <v>9899723.3001139984</v>
      </c>
      <c r="R638" s="19">
        <f t="shared" si="766"/>
        <v>9982220.9942816142</v>
      </c>
      <c r="S638" s="18"/>
      <c r="T638" s="40">
        <f>VLOOKUP(A638,[1]Sheet1!$A$6:$C$740,3,FALSE)</f>
        <v>19308983.618689001</v>
      </c>
      <c r="U638" s="40"/>
      <c r="V638" s="18">
        <f>VLOOKUP(A638,[9]CTR1516_statsrel!$A$1:$D$387,4,FALSE)</f>
        <v>22829016</v>
      </c>
      <c r="W638" s="18">
        <f t="shared" si="763"/>
        <v>22829016</v>
      </c>
      <c r="X638" s="19">
        <f t="shared" si="779"/>
        <v>22829016</v>
      </c>
      <c r="Z638" s="18"/>
      <c r="AA638" s="18"/>
      <c r="AB638" s="18">
        <f t="shared" si="775"/>
        <v>10162173.174108</v>
      </c>
      <c r="AC638" s="18"/>
      <c r="AD638" s="18"/>
      <c r="AE638" s="19">
        <f t="shared" si="760"/>
        <v>10162173.174108</v>
      </c>
      <c r="AF638" s="19">
        <f t="shared" si="761"/>
        <v>20061896.474221997</v>
      </c>
      <c r="AG638" s="19">
        <f t="shared" si="776"/>
        <v>42890912.474221997</v>
      </c>
      <c r="AH638" s="19">
        <f t="shared" si="777"/>
        <v>41458506.639379613</v>
      </c>
      <c r="AI638" s="19">
        <f t="shared" si="770"/>
        <v>18629490.639379613</v>
      </c>
      <c r="AJ638" s="19">
        <f t="shared" si="771"/>
        <v>8647269.6450979989</v>
      </c>
      <c r="AK638" s="18"/>
      <c r="AL638" s="18"/>
      <c r="AM638" s="18">
        <f t="shared" si="778"/>
        <v>8647269.6450979989</v>
      </c>
      <c r="AN638" s="18"/>
      <c r="AO638" s="18"/>
    </row>
    <row r="639" spans="1:41" s="20" customFormat="1" x14ac:dyDescent="0.25">
      <c r="A639" s="17" t="s">
        <v>1281</v>
      </c>
      <c r="B639" s="17" t="s">
        <v>1282</v>
      </c>
      <c r="C639" s="17" t="s">
        <v>1278</v>
      </c>
      <c r="D639" s="17" t="s">
        <v>1278</v>
      </c>
      <c r="E639" s="17" t="s">
        <v>1443</v>
      </c>
      <c r="G639" s="18"/>
      <c r="H639" s="18"/>
      <c r="I639" s="18"/>
      <c r="J639" s="18"/>
      <c r="K639" s="18">
        <f t="shared" si="773"/>
        <v>8499937.6589989997</v>
      </c>
      <c r="L639" s="18">
        <f t="shared" si="774"/>
        <v>8570770.4728239905</v>
      </c>
      <c r="M639" s="18"/>
      <c r="N639" s="18"/>
      <c r="O639" s="18"/>
      <c r="P639" s="18"/>
      <c r="Q639" s="19">
        <f t="shared" si="762"/>
        <v>8499937.6589989997</v>
      </c>
      <c r="R639" s="19">
        <f t="shared" si="766"/>
        <v>8570770.4728239905</v>
      </c>
      <c r="S639" s="18"/>
      <c r="T639" s="40">
        <f>VLOOKUP(A639,[1]Sheet1!$A$6:$C$740,3,FALSE)</f>
        <v>16878028.958319999</v>
      </c>
      <c r="U639" s="40"/>
      <c r="V639" s="18">
        <f>VLOOKUP(A639,[9]CTR1516_statsrel!$A$1:$D$387,4,FALSE)</f>
        <v>10040534</v>
      </c>
      <c r="W639" s="18">
        <f t="shared" si="763"/>
        <v>10040534</v>
      </c>
      <c r="X639" s="19">
        <f t="shared" si="779"/>
        <v>10040534</v>
      </c>
      <c r="Z639" s="18"/>
      <c r="AA639" s="18"/>
      <c r="AB639" s="18">
        <f t="shared" si="775"/>
        <v>8700094.6205509994</v>
      </c>
      <c r="AC639" s="18"/>
      <c r="AD639" s="18"/>
      <c r="AE639" s="19">
        <f t="shared" si="760"/>
        <v>8700094.6205509994</v>
      </c>
      <c r="AF639" s="19">
        <f t="shared" si="761"/>
        <v>17200032.279550001</v>
      </c>
      <c r="AG639" s="19">
        <f t="shared" si="776"/>
        <v>27240566.279550001</v>
      </c>
      <c r="AH639" s="19">
        <f t="shared" si="777"/>
        <v>26330827.040341944</v>
      </c>
      <c r="AI639" s="19">
        <f t="shared" si="770"/>
        <v>16290293.040341944</v>
      </c>
      <c r="AJ639" s="19">
        <f t="shared" si="771"/>
        <v>7719522.567517953</v>
      </c>
      <c r="AK639" s="18"/>
      <c r="AL639" s="18"/>
      <c r="AM639" s="18">
        <f t="shared" si="778"/>
        <v>7719522.567517953</v>
      </c>
      <c r="AN639" s="18"/>
      <c r="AO639" s="18"/>
    </row>
    <row r="640" spans="1:41" s="20" customFormat="1" x14ac:dyDescent="0.25">
      <c r="A640" s="17" t="s">
        <v>1283</v>
      </c>
      <c r="B640" s="17" t="s">
        <v>1284</v>
      </c>
      <c r="C640" s="17" t="s">
        <v>1278</v>
      </c>
      <c r="D640" s="17" t="s">
        <v>1278</v>
      </c>
      <c r="E640" s="17" t="s">
        <v>1443</v>
      </c>
      <c r="G640" s="18"/>
      <c r="H640" s="18"/>
      <c r="I640" s="18"/>
      <c r="J640" s="18"/>
      <c r="K640" s="18">
        <f t="shared" si="773"/>
        <v>11602866.179958001</v>
      </c>
      <c r="L640" s="18">
        <f t="shared" si="774"/>
        <v>11699556.731457651</v>
      </c>
      <c r="M640" s="18"/>
      <c r="N640" s="18"/>
      <c r="O640" s="18"/>
      <c r="P640" s="18"/>
      <c r="Q640" s="19">
        <f t="shared" si="762"/>
        <v>11602866.179958001</v>
      </c>
      <c r="R640" s="19">
        <f t="shared" si="766"/>
        <v>11699556.731457651</v>
      </c>
      <c r="S640" s="18"/>
      <c r="T640" s="40">
        <f>VLOOKUP(A640,[1]Sheet1!$A$6:$C$740,3,FALSE)</f>
        <v>23805275.232353002</v>
      </c>
      <c r="U640" s="40"/>
      <c r="V640" s="18">
        <f>VLOOKUP(A640,[9]CTR1516_statsrel!$A$1:$D$387,4,FALSE)</f>
        <v>19406725</v>
      </c>
      <c r="W640" s="18">
        <f t="shared" si="763"/>
        <v>19406725</v>
      </c>
      <c r="X640" s="19">
        <f t="shared" si="779"/>
        <v>19406725</v>
      </c>
      <c r="Z640" s="18"/>
      <c r="AA640" s="18"/>
      <c r="AB640" s="18">
        <f t="shared" si="775"/>
        <v>12573170.381155999</v>
      </c>
      <c r="AC640" s="18"/>
      <c r="AD640" s="18"/>
      <c r="AE640" s="19">
        <f t="shared" si="760"/>
        <v>12573170.381155999</v>
      </c>
      <c r="AF640" s="19">
        <f t="shared" si="761"/>
        <v>24176036.561113998</v>
      </c>
      <c r="AG640" s="19">
        <f t="shared" si="776"/>
        <v>43582761.561113998</v>
      </c>
      <c r="AH640" s="19">
        <f t="shared" si="777"/>
        <v>42127250.396687172</v>
      </c>
      <c r="AI640" s="19">
        <f t="shared" si="770"/>
        <v>22720525.396687172</v>
      </c>
      <c r="AJ640" s="19">
        <f t="shared" si="771"/>
        <v>11020968.665229522</v>
      </c>
      <c r="AK640" s="18"/>
      <c r="AL640" s="18"/>
      <c r="AM640" s="18">
        <f t="shared" si="778"/>
        <v>11020968.665229522</v>
      </c>
      <c r="AN640" s="18"/>
      <c r="AO640" s="18"/>
    </row>
    <row r="641" spans="1:41" s="20" customFormat="1" x14ac:dyDescent="0.25">
      <c r="A641" s="17" t="s">
        <v>1285</v>
      </c>
      <c r="B641" s="17" t="s">
        <v>1286</v>
      </c>
      <c r="C641" s="17" t="s">
        <v>1278</v>
      </c>
      <c r="D641" s="17" t="s">
        <v>1278</v>
      </c>
      <c r="E641" s="17" t="s">
        <v>1443</v>
      </c>
      <c r="G641" s="18"/>
      <c r="H641" s="18"/>
      <c r="I641" s="18"/>
      <c r="J641" s="18"/>
      <c r="K641" s="18">
        <f t="shared" si="773"/>
        <v>5586141.0933750002</v>
      </c>
      <c r="L641" s="18">
        <f t="shared" si="774"/>
        <v>5632692.2691531247</v>
      </c>
      <c r="M641" s="18"/>
      <c r="N641" s="18"/>
      <c r="O641" s="18"/>
      <c r="P641" s="18"/>
      <c r="Q641" s="19">
        <f t="shared" si="762"/>
        <v>5586141.0933750002</v>
      </c>
      <c r="R641" s="19">
        <f t="shared" si="766"/>
        <v>5632692.2691531247</v>
      </c>
      <c r="S641" s="18"/>
      <c r="T641" s="40">
        <f>VLOOKUP(A641,[1]Sheet1!$A$6:$C$740,3,FALSE)</f>
        <v>11444255.161661999</v>
      </c>
      <c r="U641" s="40"/>
      <c r="V641" s="18">
        <f>VLOOKUP(A641,[9]CTR1516_statsrel!$A$1:$D$387,4,FALSE)</f>
        <v>18228753</v>
      </c>
      <c r="W641" s="18">
        <f t="shared" si="763"/>
        <v>18228753</v>
      </c>
      <c r="X641" s="19">
        <f t="shared" si="779"/>
        <v>18228753</v>
      </c>
      <c r="Z641" s="18"/>
      <c r="AA641" s="18"/>
      <c r="AB641" s="18">
        <f t="shared" si="775"/>
        <v>5938114.8402209999</v>
      </c>
      <c r="AC641" s="18"/>
      <c r="AD641" s="18"/>
      <c r="AE641" s="19">
        <f t="shared" si="760"/>
        <v>5938114.8402209999</v>
      </c>
      <c r="AF641" s="19">
        <f t="shared" si="761"/>
        <v>11524255.933596</v>
      </c>
      <c r="AG641" s="19">
        <f t="shared" si="776"/>
        <v>29753008.933596</v>
      </c>
      <c r="AH641" s="19">
        <f t="shared" si="777"/>
        <v>28759362.933963452</v>
      </c>
      <c r="AI641" s="19">
        <f t="shared" si="770"/>
        <v>10530609.933963452</v>
      </c>
      <c r="AJ641" s="19">
        <f t="shared" si="771"/>
        <v>4897917.6648103269</v>
      </c>
      <c r="AK641" s="18"/>
      <c r="AL641" s="18"/>
      <c r="AM641" s="18">
        <f t="shared" si="778"/>
        <v>4897917.6648103269</v>
      </c>
      <c r="AN641" s="18"/>
      <c r="AO641" s="18"/>
    </row>
    <row r="642" spans="1:41" s="20" customFormat="1" x14ac:dyDescent="0.25">
      <c r="A642" s="17" t="s">
        <v>1287</v>
      </c>
      <c r="B642" s="17" t="s">
        <v>1288</v>
      </c>
      <c r="C642" s="17" t="s">
        <v>1278</v>
      </c>
      <c r="D642" s="17" t="s">
        <v>1278</v>
      </c>
      <c r="E642" s="17" t="s">
        <v>1443</v>
      </c>
      <c r="G642" s="18"/>
      <c r="H642" s="18"/>
      <c r="I642" s="18"/>
      <c r="J642" s="18"/>
      <c r="K642" s="18">
        <f t="shared" si="773"/>
        <v>5393045.4923489997</v>
      </c>
      <c r="L642" s="18">
        <f t="shared" si="774"/>
        <v>5437987.5381185748</v>
      </c>
      <c r="M642" s="18"/>
      <c r="N642" s="18"/>
      <c r="O642" s="18"/>
      <c r="P642" s="18"/>
      <c r="Q642" s="19">
        <f t="shared" si="762"/>
        <v>5393045.4923489997</v>
      </c>
      <c r="R642" s="19">
        <f t="shared" si="766"/>
        <v>5437987.5381185748</v>
      </c>
      <c r="S642" s="18"/>
      <c r="T642" s="40">
        <f>VLOOKUP(A642,[1]Sheet1!$A$6:$C$740,3,FALSE)</f>
        <v>10733754.975282</v>
      </c>
      <c r="U642" s="40"/>
      <c r="V642" s="18">
        <f>VLOOKUP(A642,[9]CTR1516_statsrel!$A$1:$D$387,4,FALSE)</f>
        <v>17264329</v>
      </c>
      <c r="W642" s="18">
        <f t="shared" si="763"/>
        <v>17264329</v>
      </c>
      <c r="X642" s="19">
        <f t="shared" si="779"/>
        <v>17264329</v>
      </c>
      <c r="Z642" s="18"/>
      <c r="AA642" s="18"/>
      <c r="AB642" s="18">
        <f t="shared" si="775"/>
        <v>5763978.7383970004</v>
      </c>
      <c r="AC642" s="18"/>
      <c r="AD642" s="18"/>
      <c r="AE642" s="19">
        <f t="shared" si="760"/>
        <v>5763978.7383970004</v>
      </c>
      <c r="AF642" s="19">
        <f t="shared" si="761"/>
        <v>11157024.230746001</v>
      </c>
      <c r="AG642" s="19">
        <f t="shared" si="776"/>
        <v>28421353.230746001</v>
      </c>
      <c r="AH642" s="19">
        <f t="shared" si="777"/>
        <v>27472179.854537118</v>
      </c>
      <c r="AI642" s="19">
        <f t="shared" si="770"/>
        <v>10207850.854537118</v>
      </c>
      <c r="AJ642" s="19">
        <f t="shared" si="771"/>
        <v>4769863.3164185435</v>
      </c>
      <c r="AK642" s="18"/>
      <c r="AL642" s="18"/>
      <c r="AM642" s="18">
        <f t="shared" si="778"/>
        <v>4769863.3164185435</v>
      </c>
      <c r="AN642" s="18"/>
      <c r="AO642" s="18"/>
    </row>
    <row r="643" spans="1:41" s="20" customFormat="1" x14ac:dyDescent="0.25">
      <c r="A643" s="17" t="s">
        <v>1289</v>
      </c>
      <c r="B643" s="17" t="s">
        <v>1290</v>
      </c>
      <c r="C643" s="17" t="s">
        <v>1278</v>
      </c>
      <c r="D643" s="17" t="s">
        <v>1278</v>
      </c>
      <c r="E643" s="17" t="s">
        <v>1443</v>
      </c>
      <c r="G643" s="18"/>
      <c r="H643" s="18"/>
      <c r="I643" s="18"/>
      <c r="J643" s="18"/>
      <c r="K643" s="18">
        <f t="shared" si="773"/>
        <v>4670247.2841539998</v>
      </c>
      <c r="L643" s="18">
        <f t="shared" si="774"/>
        <v>4709166.0115219494</v>
      </c>
      <c r="M643" s="18"/>
      <c r="N643" s="18"/>
      <c r="O643" s="18"/>
      <c r="P643" s="18"/>
      <c r="Q643" s="19">
        <f t="shared" si="762"/>
        <v>4670247.2841539998</v>
      </c>
      <c r="R643" s="19">
        <f t="shared" si="766"/>
        <v>4709166.0115219494</v>
      </c>
      <c r="S643" s="18"/>
      <c r="T643" s="40">
        <f>VLOOKUP(A643,[1]Sheet1!$A$6:$C$740,3,FALSE)</f>
        <v>8784132.6304039992</v>
      </c>
      <c r="U643" s="40"/>
      <c r="V643" s="18">
        <f>VLOOKUP(A643,[9]CTR1516_statsrel!$A$1:$D$387,4,FALSE)</f>
        <v>16801994</v>
      </c>
      <c r="W643" s="18">
        <f t="shared" si="763"/>
        <v>16801994</v>
      </c>
      <c r="X643" s="19">
        <f t="shared" si="779"/>
        <v>16801994</v>
      </c>
      <c r="Z643" s="18"/>
      <c r="AA643" s="18"/>
      <c r="AB643" s="18">
        <f t="shared" si="775"/>
        <v>5353011.8484190004</v>
      </c>
      <c r="AC643" s="18"/>
      <c r="AD643" s="18"/>
      <c r="AE643" s="19">
        <f t="shared" si="760"/>
        <v>5353011.8484190004</v>
      </c>
      <c r="AF643" s="19">
        <f t="shared" si="761"/>
        <v>10023259.132573001</v>
      </c>
      <c r="AG643" s="19">
        <f t="shared" si="776"/>
        <v>26825253.132573001</v>
      </c>
      <c r="AH643" s="19">
        <f t="shared" si="777"/>
        <v>25929383.89380791</v>
      </c>
      <c r="AI643" s="19">
        <f t="shared" si="770"/>
        <v>9127389.8938079104</v>
      </c>
      <c r="AJ643" s="19">
        <f t="shared" si="771"/>
        <v>4418223.8822859609</v>
      </c>
      <c r="AK643" s="18"/>
      <c r="AL643" s="18"/>
      <c r="AM643" s="18">
        <f t="shared" si="778"/>
        <v>4418223.8822859609</v>
      </c>
      <c r="AN643" s="18"/>
      <c r="AO643" s="18"/>
    </row>
    <row r="644" spans="1:41" s="20" customFormat="1" x14ac:dyDescent="0.25">
      <c r="A644" s="17" t="s">
        <v>1291</v>
      </c>
      <c r="B644" s="17" t="s">
        <v>1292</v>
      </c>
      <c r="C644" s="17" t="s">
        <v>1278</v>
      </c>
      <c r="D644" s="17" t="s">
        <v>1278</v>
      </c>
      <c r="E644" s="17" t="s">
        <v>1443</v>
      </c>
      <c r="G644" s="18"/>
      <c r="H644" s="18"/>
      <c r="I644" s="18"/>
      <c r="J644" s="18"/>
      <c r="K644" s="18">
        <f t="shared" si="773"/>
        <v>8153299.7189650005</v>
      </c>
      <c r="L644" s="18">
        <f t="shared" si="774"/>
        <v>8221243.8832897088</v>
      </c>
      <c r="M644" s="18"/>
      <c r="N644" s="18"/>
      <c r="O644" s="18"/>
      <c r="P644" s="18"/>
      <c r="Q644" s="19">
        <f t="shared" ref="Q644:Q663" si="780">G644+I644+K644+M644+O644</f>
        <v>8153299.7189650005</v>
      </c>
      <c r="R644" s="19">
        <f t="shared" si="766"/>
        <v>8221243.8832897088</v>
      </c>
      <c r="S644" s="18"/>
      <c r="T644" s="40">
        <f>VLOOKUP(A644,[1]Sheet1!$A$6:$C$740,3,FALSE)</f>
        <v>16082264.879394</v>
      </c>
      <c r="U644" s="40"/>
      <c r="V644" s="18">
        <f>VLOOKUP(A644,[9]CTR1516_statsrel!$A$1:$D$387,4,FALSE)</f>
        <v>20751263</v>
      </c>
      <c r="W644" s="18">
        <f t="shared" si="763"/>
        <v>20751263</v>
      </c>
      <c r="X644" s="19">
        <f t="shared" si="779"/>
        <v>20751263</v>
      </c>
      <c r="Z644" s="18"/>
      <c r="AA644" s="18"/>
      <c r="AB644" s="18">
        <f t="shared" si="775"/>
        <v>8610267.1495769992</v>
      </c>
      <c r="AC644" s="18"/>
      <c r="AD644" s="18"/>
      <c r="AE644" s="19">
        <f t="shared" si="760"/>
        <v>8610267.1495769992</v>
      </c>
      <c r="AF644" s="19">
        <f t="shared" si="761"/>
        <v>16763566.868542001</v>
      </c>
      <c r="AG644" s="19">
        <f t="shared" si="776"/>
        <v>37514829.868542001</v>
      </c>
      <c r="AH644" s="19">
        <f t="shared" si="777"/>
        <v>36261966.310810156</v>
      </c>
      <c r="AI644" s="19">
        <f t="shared" si="770"/>
        <v>15510703.310810156</v>
      </c>
      <c r="AJ644" s="19">
        <f t="shared" si="771"/>
        <v>7289459.4275204474</v>
      </c>
      <c r="AK644" s="18"/>
      <c r="AL644" s="18"/>
      <c r="AM644" s="18">
        <f t="shared" si="778"/>
        <v>7289459.4275204474</v>
      </c>
      <c r="AN644" s="18"/>
      <c r="AO644" s="18"/>
    </row>
    <row r="645" spans="1:41" s="20" customFormat="1" x14ac:dyDescent="0.25">
      <c r="A645" s="17" t="s">
        <v>1293</v>
      </c>
      <c r="B645" s="17" t="s">
        <v>1294</v>
      </c>
      <c r="C645" s="17" t="s">
        <v>1278</v>
      </c>
      <c r="D645" s="17" t="s">
        <v>1278</v>
      </c>
      <c r="E645" s="17" t="s">
        <v>1443</v>
      </c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9"/>
      <c r="R645" s="19"/>
      <c r="S645" s="18"/>
      <c r="T645" s="40"/>
      <c r="U645" s="40"/>
      <c r="V645" s="18">
        <f>VLOOKUP(A645,[9]CTR1516_statsrel!$A$1:$D$387,4,FALSE)</f>
        <v>18702174</v>
      </c>
      <c r="W645" s="18"/>
      <c r="X645" s="19"/>
      <c r="Z645" s="18"/>
      <c r="AA645" s="18"/>
      <c r="AB645" s="18"/>
      <c r="AC645" s="18"/>
      <c r="AD645" s="18"/>
      <c r="AE645" s="19"/>
      <c r="AF645" s="19"/>
      <c r="AG645" s="19"/>
      <c r="AH645" s="19"/>
      <c r="AI645" s="19">
        <f t="shared" si="770"/>
        <v>0</v>
      </c>
      <c r="AJ645" s="19"/>
      <c r="AK645" s="18"/>
      <c r="AL645" s="18"/>
      <c r="AM645" s="18"/>
      <c r="AN645" s="18"/>
      <c r="AO645" s="18"/>
    </row>
    <row r="646" spans="1:41" s="20" customFormat="1" x14ac:dyDescent="0.25">
      <c r="A646" s="17" t="s">
        <v>1295</v>
      </c>
      <c r="B646" s="17" t="s">
        <v>1296</v>
      </c>
      <c r="C646" s="17" t="s">
        <v>1278</v>
      </c>
      <c r="D646" s="17" t="s">
        <v>1278</v>
      </c>
      <c r="E646" s="17" t="s">
        <v>1443</v>
      </c>
      <c r="G646" s="18"/>
      <c r="H646" s="18"/>
      <c r="I646" s="18"/>
      <c r="J646" s="18"/>
      <c r="K646" s="18">
        <f>ADJFIREFUND1516BL</f>
        <v>6464946.0170240002</v>
      </c>
      <c r="L646" s="18">
        <f>K646*SBRR_INC</f>
        <v>6518820.5671658665</v>
      </c>
      <c r="M646" s="18"/>
      <c r="N646" s="18"/>
      <c r="O646" s="18"/>
      <c r="P646" s="18"/>
      <c r="Q646" s="19">
        <f t="shared" si="780"/>
        <v>6464946.0170240002</v>
      </c>
      <c r="R646" s="19">
        <f>H646+J646+L646+N646+P646</f>
        <v>6518820.5671658665</v>
      </c>
      <c r="S646" s="18"/>
      <c r="T646" s="40">
        <f>VLOOKUP(A646,[1]Sheet1!$A$6:$C$740,3,FALSE)</f>
        <v>12069357.054832</v>
      </c>
      <c r="U646" s="40"/>
      <c r="V646" s="18">
        <f>VLOOKUP(A646,[9]CTR1516_statsrel!$A$1:$D$387,4,FALSE)</f>
        <v>15183372</v>
      </c>
      <c r="W646" s="18">
        <f t="shared" si="763"/>
        <v>15183372</v>
      </c>
      <c r="X646" s="19">
        <f t="shared" si="763"/>
        <v>15183372</v>
      </c>
      <c r="Z646" s="18"/>
      <c r="AA646" s="18"/>
      <c r="AB646" s="18">
        <f>ADJFIREFUND1516RSG</f>
        <v>6817864.4061520007</v>
      </c>
      <c r="AC646" s="18"/>
      <c r="AD646" s="18"/>
      <c r="AE646" s="19">
        <f>ADJ1516RSG</f>
        <v>6817864.4061520007</v>
      </c>
      <c r="AF646" s="19">
        <f>ADJSFAPY</f>
        <v>13282810.423176002</v>
      </c>
      <c r="AG646" s="19">
        <f>AB646+K646+X646</f>
        <v>28466182.423176002</v>
      </c>
      <c r="AH646" s="19">
        <f>AG646*FR_SF1617</f>
        <v>27515511.909389395</v>
      </c>
      <c r="AI646" s="19">
        <f t="shared" si="770"/>
        <v>12332139.909389395</v>
      </c>
      <c r="AJ646" s="19">
        <f>AH646-X646-R646</f>
        <v>5813319.3422235288</v>
      </c>
      <c r="AK646" s="18"/>
      <c r="AL646" s="18"/>
      <c r="AM646" s="18">
        <f>AJ646</f>
        <v>5813319.3422235288</v>
      </c>
      <c r="AN646" s="18"/>
      <c r="AO646" s="18"/>
    </row>
    <row r="647" spans="1:41" s="20" customFormat="1" x14ac:dyDescent="0.25">
      <c r="A647" s="17" t="s">
        <v>1297</v>
      </c>
      <c r="B647" s="17" t="s">
        <v>1298</v>
      </c>
      <c r="C647" s="17" t="s">
        <v>1278</v>
      </c>
      <c r="D647" s="17" t="s">
        <v>1278</v>
      </c>
      <c r="E647" s="17" t="s">
        <v>1443</v>
      </c>
      <c r="G647" s="18"/>
      <c r="H647" s="18"/>
      <c r="I647" s="18"/>
      <c r="J647" s="18"/>
      <c r="K647" s="18">
        <f>ADJFIREFUND1516BL</f>
        <v>7046387.9489020007</v>
      </c>
      <c r="L647" s="18">
        <f>K647*SBRR_INC</f>
        <v>7105107.8484761836</v>
      </c>
      <c r="M647" s="18"/>
      <c r="N647" s="18"/>
      <c r="O647" s="18"/>
      <c r="P647" s="18"/>
      <c r="Q647" s="19">
        <f t="shared" si="780"/>
        <v>7046387.9489020007</v>
      </c>
      <c r="R647" s="19">
        <f>H647+J647+L647+N647+P647</f>
        <v>7105107.8484761836</v>
      </c>
      <c r="S647" s="18"/>
      <c r="T647" s="40">
        <f>VLOOKUP(A647,[1]Sheet1!$A$6:$C$740,3,FALSE)</f>
        <v>13297653.024274999</v>
      </c>
      <c r="U647" s="40"/>
      <c r="V647" s="18">
        <f>VLOOKUP(A647,[9]CTR1516_statsrel!$A$1:$D$387,4,FALSE)</f>
        <v>23170178</v>
      </c>
      <c r="W647" s="18">
        <f t="shared" si="763"/>
        <v>23170178</v>
      </c>
      <c r="X647" s="19">
        <f t="shared" si="763"/>
        <v>23170178</v>
      </c>
      <c r="Z647" s="18"/>
      <c r="AA647" s="18"/>
      <c r="AB647" s="18">
        <f>ADJFIREFUND1516RSG</f>
        <v>7514374.9171059998</v>
      </c>
      <c r="AC647" s="18"/>
      <c r="AD647" s="18"/>
      <c r="AE647" s="19">
        <f>ADJ1516RSG</f>
        <v>7514374.9171059998</v>
      </c>
      <c r="AF647" s="19">
        <f>ADJSFAPY</f>
        <v>14560762.866008</v>
      </c>
      <c r="AG647" s="19">
        <f>AB647+K647+X647</f>
        <v>37730940.866007999</v>
      </c>
      <c r="AH647" s="19">
        <f>AG647*FR_SF1617</f>
        <v>36470859.959987521</v>
      </c>
      <c r="AI647" s="19">
        <f t="shared" si="770"/>
        <v>13300681.959987521</v>
      </c>
      <c r="AJ647" s="19">
        <f>AH647-X647-R647</f>
        <v>6195574.1115113376</v>
      </c>
      <c r="AK647" s="18"/>
      <c r="AL647" s="18"/>
      <c r="AM647" s="18">
        <f>AJ647</f>
        <v>6195574.1115113376</v>
      </c>
      <c r="AN647" s="18"/>
      <c r="AO647" s="18"/>
    </row>
    <row r="648" spans="1:41" s="20" customFormat="1" x14ac:dyDescent="0.25">
      <c r="A648" s="17" t="s">
        <v>1299</v>
      </c>
      <c r="B648" s="17" t="s">
        <v>1300</v>
      </c>
      <c r="C648" s="17" t="s">
        <v>1278</v>
      </c>
      <c r="D648" s="17" t="s">
        <v>1278</v>
      </c>
      <c r="E648" s="17" t="s">
        <v>1443</v>
      </c>
      <c r="G648" s="18"/>
      <c r="H648" s="18"/>
      <c r="I648" s="18"/>
      <c r="J648" s="18"/>
      <c r="K648" s="18">
        <f>ADJFIREFUND1516BL</f>
        <v>13221399.981248001</v>
      </c>
      <c r="L648" s="18">
        <f>K648*SBRR_INC</f>
        <v>13331578.314425066</v>
      </c>
      <c r="M648" s="18"/>
      <c r="N648" s="18"/>
      <c r="O648" s="18"/>
      <c r="P648" s="18"/>
      <c r="Q648" s="19">
        <f t="shared" si="780"/>
        <v>13221399.981248001</v>
      </c>
      <c r="R648" s="19">
        <f>H648+J648+L648+N648+P648</f>
        <v>13331578.314425066</v>
      </c>
      <c r="S648" s="18"/>
      <c r="T648" s="40">
        <f>VLOOKUP(A648,[1]Sheet1!$A$6:$C$740,3,FALSE)</f>
        <v>26349260.664760999</v>
      </c>
      <c r="U648" s="40"/>
      <c r="V648" s="18">
        <f>VLOOKUP(A648,[9]CTR1516_statsrel!$A$1:$D$387,4,FALSE)</f>
        <v>36739933</v>
      </c>
      <c r="W648" s="18">
        <f t="shared" si="763"/>
        <v>36739933</v>
      </c>
      <c r="X648" s="19">
        <f t="shared" si="763"/>
        <v>36739933</v>
      </c>
      <c r="Z648" s="18"/>
      <c r="AA648" s="18"/>
      <c r="AB648" s="18">
        <f>ADJFIREFUND1516RSG</f>
        <v>14798904.333147999</v>
      </c>
      <c r="AC648" s="18"/>
      <c r="AD648" s="18"/>
      <c r="AE648" s="19">
        <f>ADJ1516RSG</f>
        <v>14798904.333147999</v>
      </c>
      <c r="AF648" s="19">
        <f>ADJSFAPY</f>
        <v>28020304.314396001</v>
      </c>
      <c r="AG648" s="19">
        <f>AB648+K648+X648</f>
        <v>64760237.314396001</v>
      </c>
      <c r="AH648" s="19">
        <f>AG648*FR_SF1617</f>
        <v>62597472.839504734</v>
      </c>
      <c r="AI648" s="19">
        <f t="shared" si="770"/>
        <v>25857539.839504734</v>
      </c>
      <c r="AJ648" s="19">
        <f>AH648-X648-R648</f>
        <v>12525961.525079668</v>
      </c>
      <c r="AK648" s="18"/>
      <c r="AL648" s="18"/>
      <c r="AM648" s="18">
        <f>AJ648</f>
        <v>12525961.525079668</v>
      </c>
      <c r="AN648" s="18"/>
      <c r="AO648" s="18"/>
    </row>
    <row r="649" spans="1:41" s="20" customFormat="1" x14ac:dyDescent="0.25">
      <c r="A649" s="17" t="s">
        <v>1301</v>
      </c>
      <c r="B649" s="17" t="s">
        <v>1302</v>
      </c>
      <c r="C649" s="17" t="s">
        <v>1278</v>
      </c>
      <c r="D649" s="17" t="s">
        <v>1278</v>
      </c>
      <c r="E649" s="17" t="s">
        <v>1443</v>
      </c>
      <c r="G649" s="18"/>
      <c r="H649" s="18"/>
      <c r="I649" s="18"/>
      <c r="J649" s="18"/>
      <c r="K649" s="18">
        <f>ADJFIREFUND1516BL</f>
        <v>8175489.0645439997</v>
      </c>
      <c r="L649" s="18">
        <f>K649*SBRR_INC</f>
        <v>8243618.1400818657</v>
      </c>
      <c r="M649" s="18"/>
      <c r="N649" s="18"/>
      <c r="O649" s="18"/>
      <c r="P649" s="18"/>
      <c r="Q649" s="19">
        <f t="shared" si="780"/>
        <v>8175489.0645439997</v>
      </c>
      <c r="R649" s="19">
        <f>H649+J649+L649+N649+P649</f>
        <v>8243618.1400818657</v>
      </c>
      <c r="S649" s="18"/>
      <c r="T649" s="40">
        <f>VLOOKUP(A649,[1]Sheet1!$A$6:$C$740,3,FALSE)</f>
        <v>17393404.625753999</v>
      </c>
      <c r="U649" s="40"/>
      <c r="V649" s="18">
        <f>VLOOKUP(A649,[9]CTR1516_statsrel!$A$1:$D$387,4,FALSE)</f>
        <v>17866516</v>
      </c>
      <c r="W649" s="18">
        <f t="shared" si="763"/>
        <v>17866516</v>
      </c>
      <c r="X649" s="19">
        <f t="shared" si="763"/>
        <v>17866516</v>
      </c>
      <c r="Z649" s="18"/>
      <c r="AA649" s="18"/>
      <c r="AB649" s="18">
        <f>ADJFIREFUND1516RSG</f>
        <v>8386748.9286370007</v>
      </c>
      <c r="AC649" s="18"/>
      <c r="AD649" s="18"/>
      <c r="AE649" s="19">
        <f>ADJ1516RSG</f>
        <v>8386748.9286370007</v>
      </c>
      <c r="AF649" s="19">
        <f>ADJSFAPY</f>
        <v>16562237.993181001</v>
      </c>
      <c r="AG649" s="19">
        <f>AB649+K649+X649</f>
        <v>34428753.993181005</v>
      </c>
      <c r="AH649" s="19">
        <f>AG649*FR_SF1617</f>
        <v>33278954.530746512</v>
      </c>
      <c r="AI649" s="19">
        <f t="shared" si="770"/>
        <v>15412438.530746512</v>
      </c>
      <c r="AJ649" s="19">
        <f>AH649-X649-R649</f>
        <v>7168820.3906646464</v>
      </c>
      <c r="AK649" s="18"/>
      <c r="AL649" s="18"/>
      <c r="AM649" s="18">
        <f>AJ649</f>
        <v>7168820.3906646464</v>
      </c>
      <c r="AN649" s="18"/>
      <c r="AO649" s="18"/>
    </row>
    <row r="650" spans="1:41" s="20" customFormat="1" x14ac:dyDescent="0.25">
      <c r="A650" s="17" t="s">
        <v>1303</v>
      </c>
      <c r="B650" s="17" t="s">
        <v>1304</v>
      </c>
      <c r="C650" s="17" t="s">
        <v>1278</v>
      </c>
      <c r="D650" s="17" t="s">
        <v>1278</v>
      </c>
      <c r="E650" s="17" t="s">
        <v>1443</v>
      </c>
      <c r="G650" s="18"/>
      <c r="H650" s="18"/>
      <c r="I650" s="18"/>
      <c r="J650" s="18"/>
      <c r="K650" s="18">
        <f>ADJFIREFUND1516BL</f>
        <v>8730193.5655690003</v>
      </c>
      <c r="L650" s="18">
        <f>K650*SBRR_INC</f>
        <v>8802945.178615408</v>
      </c>
      <c r="M650" s="18"/>
      <c r="N650" s="18"/>
      <c r="O650" s="18"/>
      <c r="P650" s="18"/>
      <c r="Q650" s="19">
        <f t="shared" si="780"/>
        <v>8730193.5655690003</v>
      </c>
      <c r="R650" s="19">
        <f>H650+J650+L650+N650+P650</f>
        <v>8802945.178615408</v>
      </c>
      <c r="S650" s="18"/>
      <c r="T650" s="40">
        <f>VLOOKUP(A650,[1]Sheet1!$A$6:$C$740,3,FALSE)</f>
        <v>17351014.346554998</v>
      </c>
      <c r="U650" s="40"/>
      <c r="V650" s="18">
        <f>VLOOKUP(A650,[9]CTR1516_statsrel!$A$1:$D$387,4,FALSE)</f>
        <v>22422305</v>
      </c>
      <c r="W650" s="18">
        <f t="shared" si="763"/>
        <v>22422305</v>
      </c>
      <c r="X650" s="19">
        <f t="shared" si="763"/>
        <v>22422305</v>
      </c>
      <c r="Z650" s="18"/>
      <c r="AA650" s="18"/>
      <c r="AB650" s="18">
        <f>ADJFIREFUND1516RSG</f>
        <v>9472122.3476940002</v>
      </c>
      <c r="AC650" s="18"/>
      <c r="AD650" s="18"/>
      <c r="AE650" s="19">
        <f>ADJ1516RSG</f>
        <v>9472122.3476940002</v>
      </c>
      <c r="AF650" s="19">
        <f>ADJSFAPY</f>
        <v>18202315.913263001</v>
      </c>
      <c r="AG650" s="19">
        <f>AB650+K650+X650</f>
        <v>40624620.913263001</v>
      </c>
      <c r="AH650" s="19">
        <f>AG650*FR_SF1617</f>
        <v>39267901.256869793</v>
      </c>
      <c r="AI650" s="19">
        <f t="shared" si="770"/>
        <v>16845596.256869793</v>
      </c>
      <c r="AJ650" s="19">
        <f>AH650-X650-R650</f>
        <v>8042651.0782543849</v>
      </c>
      <c r="AK650" s="18"/>
      <c r="AL650" s="18"/>
      <c r="AM650" s="18">
        <f>AJ650</f>
        <v>8042651.0782543849</v>
      </c>
      <c r="AN650" s="18"/>
      <c r="AO650" s="18"/>
    </row>
    <row r="651" spans="1:41" s="20" customFormat="1" x14ac:dyDescent="0.25">
      <c r="A651" s="17" t="s">
        <v>1305</v>
      </c>
      <c r="B651" s="17" t="s">
        <v>1306</v>
      </c>
      <c r="C651" s="17" t="s">
        <v>1278</v>
      </c>
      <c r="D651" s="17" t="s">
        <v>1278</v>
      </c>
      <c r="E651" s="17" t="s">
        <v>1443</v>
      </c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9"/>
      <c r="R651" s="19"/>
      <c r="S651" s="18"/>
      <c r="T651" s="40"/>
      <c r="U651" s="40"/>
      <c r="V651" s="18">
        <f>VLOOKUP(A651,[9]CTR1516_statsrel!$A$1:$D$387,4,FALSE)</f>
        <v>15474042</v>
      </c>
      <c r="W651" s="18"/>
      <c r="X651" s="19"/>
      <c r="Z651" s="18"/>
      <c r="AA651" s="18"/>
      <c r="AB651" s="18"/>
      <c r="AC651" s="18"/>
      <c r="AD651" s="18"/>
      <c r="AE651" s="19"/>
      <c r="AF651" s="19"/>
      <c r="AG651" s="19"/>
      <c r="AH651" s="19"/>
      <c r="AI651" s="19">
        <f t="shared" si="770"/>
        <v>0</v>
      </c>
      <c r="AJ651" s="19"/>
      <c r="AK651" s="18"/>
      <c r="AL651" s="18"/>
      <c r="AM651" s="18"/>
      <c r="AN651" s="18"/>
      <c r="AO651" s="18"/>
    </row>
    <row r="652" spans="1:41" s="20" customFormat="1" x14ac:dyDescent="0.25">
      <c r="A652" s="17" t="s">
        <v>1307</v>
      </c>
      <c r="B652" s="17" t="s">
        <v>1308</v>
      </c>
      <c r="C652" s="17" t="s">
        <v>1278</v>
      </c>
      <c r="D652" s="17" t="s">
        <v>1278</v>
      </c>
      <c r="E652" s="17" t="s">
        <v>1443</v>
      </c>
      <c r="G652" s="18"/>
      <c r="H652" s="18"/>
      <c r="I652" s="18"/>
      <c r="J652" s="18"/>
      <c r="K652" s="18">
        <f t="shared" ref="K652:K660" si="781">ADJFIREFUND1516BL</f>
        <v>6468774.1230060002</v>
      </c>
      <c r="L652" s="18">
        <f t="shared" ref="L652:L660" si="782">K652*SBRR_INC</f>
        <v>6522680.5740310503</v>
      </c>
      <c r="M652" s="18"/>
      <c r="N652" s="18"/>
      <c r="O652" s="18"/>
      <c r="P652" s="18"/>
      <c r="Q652" s="19">
        <f t="shared" si="780"/>
        <v>6468774.1230060002</v>
      </c>
      <c r="R652" s="19">
        <f t="shared" ref="R652:R663" si="783">H652+J652+L652+N652+P652</f>
        <v>6522680.5740310503</v>
      </c>
      <c r="S652" s="18"/>
      <c r="T652" s="40">
        <f>VLOOKUP(A652,[1]Sheet1!$A$6:$C$740,3,FALSE)</f>
        <v>13348613.581358001</v>
      </c>
      <c r="U652" s="40"/>
      <c r="V652" s="18">
        <f>VLOOKUP(A652,[9]CTR1516_statsrel!$A$1:$D$387,4,FALSE)</f>
        <v>19572620</v>
      </c>
      <c r="W652" s="18">
        <f t="shared" si="763"/>
        <v>19572620</v>
      </c>
      <c r="X652" s="19">
        <f t="shared" si="763"/>
        <v>19572620</v>
      </c>
      <c r="Z652" s="18"/>
      <c r="AA652" s="18"/>
      <c r="AB652" s="18">
        <f t="shared" ref="AB652:AB660" si="784">ADJFIREFUND1516RSG</f>
        <v>6858889.7077540001</v>
      </c>
      <c r="AC652" s="18"/>
      <c r="AD652" s="18"/>
      <c r="AE652" s="19">
        <f t="shared" ref="AE652:AE663" si="785">ADJ1516RSG</f>
        <v>6858889.7077540001</v>
      </c>
      <c r="AF652" s="19">
        <f t="shared" ref="AF652:AF663" si="786">ADJSFAPY</f>
        <v>13327663.83076</v>
      </c>
      <c r="AG652" s="19">
        <f t="shared" ref="AG652:AG660" si="787">AB652+K652+X652</f>
        <v>32900283.830760002</v>
      </c>
      <c r="AH652" s="19">
        <f t="shared" ref="AH652:AH660" si="788">AG652*FR_SF1617</f>
        <v>31801529.903445568</v>
      </c>
      <c r="AI652" s="19">
        <f t="shared" si="770"/>
        <v>12228909.903445568</v>
      </c>
      <c r="AJ652" s="19">
        <f t="shared" ref="AJ652:AJ660" si="789">AH652-X652-R652</f>
        <v>5706229.3294145176</v>
      </c>
      <c r="AK652" s="18"/>
      <c r="AL652" s="18"/>
      <c r="AM652" s="18">
        <f t="shared" ref="AM652:AM660" si="790">AJ652</f>
        <v>5706229.3294145176</v>
      </c>
      <c r="AN652" s="18"/>
      <c r="AO652" s="18"/>
    </row>
    <row r="653" spans="1:41" s="20" customFormat="1" x14ac:dyDescent="0.25">
      <c r="A653" s="17" t="s">
        <v>1309</v>
      </c>
      <c r="B653" s="17" t="s">
        <v>1310</v>
      </c>
      <c r="C653" s="17" t="s">
        <v>1278</v>
      </c>
      <c r="D653" s="17" t="s">
        <v>1278</v>
      </c>
      <c r="E653" s="17" t="s">
        <v>1443</v>
      </c>
      <c r="G653" s="18"/>
      <c r="H653" s="18"/>
      <c r="I653" s="18"/>
      <c r="J653" s="18"/>
      <c r="K653" s="18">
        <f t="shared" si="781"/>
        <v>5550574.077947</v>
      </c>
      <c r="L653" s="18">
        <f t="shared" si="782"/>
        <v>5596828.8619298916</v>
      </c>
      <c r="M653" s="18"/>
      <c r="N653" s="18"/>
      <c r="O653" s="18"/>
      <c r="P653" s="18"/>
      <c r="Q653" s="19">
        <f t="shared" si="780"/>
        <v>5550574.077947</v>
      </c>
      <c r="R653" s="19">
        <f t="shared" si="783"/>
        <v>5596828.8619298916</v>
      </c>
      <c r="S653" s="18"/>
      <c r="T653" s="40">
        <f>VLOOKUP(A653,[1]Sheet1!$A$6:$C$740,3,FALSE)</f>
        <v>11312262.39408</v>
      </c>
      <c r="U653" s="40"/>
      <c r="V653" s="18">
        <f>VLOOKUP(A653,[9]CTR1516_statsrel!$A$1:$D$387,4,FALSE)</f>
        <v>17086207</v>
      </c>
      <c r="W653" s="18">
        <f t="shared" si="763"/>
        <v>17086207</v>
      </c>
      <c r="X653" s="19">
        <f t="shared" si="763"/>
        <v>17086207</v>
      </c>
      <c r="Z653" s="18"/>
      <c r="AA653" s="18"/>
      <c r="AB653" s="18">
        <f t="shared" si="784"/>
        <v>6084911.2799269995</v>
      </c>
      <c r="AC653" s="18"/>
      <c r="AD653" s="18"/>
      <c r="AE653" s="19">
        <f t="shared" si="785"/>
        <v>6084911.2799269995</v>
      </c>
      <c r="AF653" s="19">
        <f t="shared" si="786"/>
        <v>11635485.357873999</v>
      </c>
      <c r="AG653" s="19">
        <f t="shared" si="787"/>
        <v>28721692.357873999</v>
      </c>
      <c r="AH653" s="19">
        <f t="shared" si="788"/>
        <v>27762488.709672462</v>
      </c>
      <c r="AI653" s="19">
        <f t="shared" si="770"/>
        <v>10676281.709672462</v>
      </c>
      <c r="AJ653" s="19">
        <f t="shared" si="789"/>
        <v>5079452.8477425706</v>
      </c>
      <c r="AK653" s="18"/>
      <c r="AL653" s="18"/>
      <c r="AM653" s="18">
        <f t="shared" si="790"/>
        <v>5079452.8477425706</v>
      </c>
      <c r="AN653" s="18"/>
      <c r="AO653" s="18"/>
    </row>
    <row r="654" spans="1:41" s="20" customFormat="1" x14ac:dyDescent="0.25">
      <c r="A654" s="17" t="s">
        <v>1311</v>
      </c>
      <c r="B654" s="17" t="s">
        <v>1312</v>
      </c>
      <c r="C654" s="17" t="s">
        <v>1278</v>
      </c>
      <c r="D654" s="17" t="s">
        <v>1278</v>
      </c>
      <c r="E654" s="17" t="s">
        <v>1443</v>
      </c>
      <c r="G654" s="18"/>
      <c r="H654" s="18"/>
      <c r="I654" s="18"/>
      <c r="J654" s="18"/>
      <c r="K654" s="18">
        <f t="shared" si="781"/>
        <v>8594359.3614980001</v>
      </c>
      <c r="L654" s="18">
        <f t="shared" si="782"/>
        <v>8665979.0228438172</v>
      </c>
      <c r="M654" s="18"/>
      <c r="N654" s="18"/>
      <c r="O654" s="18"/>
      <c r="P654" s="18"/>
      <c r="Q654" s="19">
        <f t="shared" si="780"/>
        <v>8594359.3614980001</v>
      </c>
      <c r="R654" s="19">
        <f t="shared" si="783"/>
        <v>8665979.0228438172</v>
      </c>
      <c r="S654" s="18"/>
      <c r="T654" s="40">
        <f>VLOOKUP(A654,[1]Sheet1!$A$6:$C$740,3,FALSE)</f>
        <v>17532897.578102998</v>
      </c>
      <c r="U654" s="40"/>
      <c r="V654" s="18">
        <f>VLOOKUP(A654,[9]CTR1516_statsrel!$A$1:$D$387,4,FALSE)</f>
        <v>24512646</v>
      </c>
      <c r="W654" s="18">
        <f t="shared" si="763"/>
        <v>24512646</v>
      </c>
      <c r="X654" s="19">
        <f t="shared" si="763"/>
        <v>24512646</v>
      </c>
      <c r="Z654" s="18"/>
      <c r="AA654" s="18"/>
      <c r="AB654" s="18">
        <f t="shared" si="784"/>
        <v>8842558.0362920016</v>
      </c>
      <c r="AC654" s="18"/>
      <c r="AD654" s="18"/>
      <c r="AE654" s="19">
        <f t="shared" si="785"/>
        <v>8842558.0362920016</v>
      </c>
      <c r="AF654" s="19">
        <f t="shared" si="786"/>
        <v>17436917.39779</v>
      </c>
      <c r="AG654" s="19">
        <f t="shared" si="787"/>
        <v>41949563.39779</v>
      </c>
      <c r="AH654" s="19">
        <f t="shared" si="788"/>
        <v>40548595.315886892</v>
      </c>
      <c r="AI654" s="19">
        <f t="shared" si="770"/>
        <v>16035949.315886892</v>
      </c>
      <c r="AJ654" s="19">
        <f t="shared" si="789"/>
        <v>7369970.2930430751</v>
      </c>
      <c r="AK654" s="18"/>
      <c r="AL654" s="18"/>
      <c r="AM654" s="18">
        <f t="shared" si="790"/>
        <v>7369970.2930430751</v>
      </c>
      <c r="AN654" s="18"/>
      <c r="AO654" s="18"/>
    </row>
    <row r="655" spans="1:41" s="20" customFormat="1" x14ac:dyDescent="0.25">
      <c r="A655" s="17" t="s">
        <v>1313</v>
      </c>
      <c r="B655" s="17" t="s">
        <v>1314</v>
      </c>
      <c r="C655" s="17" t="s">
        <v>1278</v>
      </c>
      <c r="D655" s="17" t="s">
        <v>1278</v>
      </c>
      <c r="E655" s="17" t="s">
        <v>1443</v>
      </c>
      <c r="G655" s="18"/>
      <c r="H655" s="18"/>
      <c r="I655" s="18"/>
      <c r="J655" s="18"/>
      <c r="K655" s="18">
        <f t="shared" si="781"/>
        <v>14993156.607807001</v>
      </c>
      <c r="L655" s="18">
        <f t="shared" si="782"/>
        <v>15118099.579538725</v>
      </c>
      <c r="M655" s="18"/>
      <c r="N655" s="18"/>
      <c r="O655" s="18"/>
      <c r="P655" s="18"/>
      <c r="Q655" s="19">
        <f t="shared" si="780"/>
        <v>14993156.607807001</v>
      </c>
      <c r="R655" s="19">
        <f t="shared" si="783"/>
        <v>15118099.579538725</v>
      </c>
      <c r="S655" s="18"/>
      <c r="T655" s="40">
        <f>VLOOKUP(A655,[1]Sheet1!$A$6:$C$740,3,FALSE)</f>
        <v>28330341.400125001</v>
      </c>
      <c r="U655" s="40"/>
      <c r="V655" s="18">
        <f>VLOOKUP(A655,[9]CTR1516_statsrel!$A$1:$D$387,4,FALSE)</f>
        <v>39757759</v>
      </c>
      <c r="W655" s="18">
        <f t="shared" si="763"/>
        <v>39757759</v>
      </c>
      <c r="X655" s="19">
        <f t="shared" si="763"/>
        <v>39757759</v>
      </c>
      <c r="Z655" s="18"/>
      <c r="AA655" s="18"/>
      <c r="AB655" s="18">
        <f t="shared" si="784"/>
        <v>16746322.085155999</v>
      </c>
      <c r="AC655" s="18"/>
      <c r="AD655" s="18"/>
      <c r="AE655" s="19">
        <f t="shared" si="785"/>
        <v>16746322.085155999</v>
      </c>
      <c r="AF655" s="19">
        <f t="shared" si="786"/>
        <v>31739478.692963</v>
      </c>
      <c r="AG655" s="19">
        <f t="shared" si="787"/>
        <v>71497237.692963004</v>
      </c>
      <c r="AH655" s="19">
        <f t="shared" si="788"/>
        <v>69109481.067172766</v>
      </c>
      <c r="AI655" s="19">
        <f t="shared" si="770"/>
        <v>29351722.067172766</v>
      </c>
      <c r="AJ655" s="19">
        <f t="shared" si="789"/>
        <v>14233622.48763404</v>
      </c>
      <c r="AK655" s="18"/>
      <c r="AL655" s="18"/>
      <c r="AM655" s="18">
        <f t="shared" si="790"/>
        <v>14233622.48763404</v>
      </c>
      <c r="AN655" s="18"/>
      <c r="AO655" s="18"/>
    </row>
    <row r="656" spans="1:41" s="20" customFormat="1" x14ac:dyDescent="0.25">
      <c r="A656" s="17" t="s">
        <v>1315</v>
      </c>
      <c r="B656" s="17" t="s">
        <v>1316</v>
      </c>
      <c r="C656" s="17" t="s">
        <v>1278</v>
      </c>
      <c r="D656" s="17" t="s">
        <v>1278</v>
      </c>
      <c r="E656" s="17" t="s">
        <v>1443</v>
      </c>
      <c r="G656" s="18"/>
      <c r="H656" s="18"/>
      <c r="I656" s="18"/>
      <c r="J656" s="18"/>
      <c r="K656" s="18">
        <f t="shared" si="781"/>
        <v>5162266.2983489996</v>
      </c>
      <c r="L656" s="18">
        <f t="shared" si="782"/>
        <v>5205285.1841685744</v>
      </c>
      <c r="M656" s="18"/>
      <c r="N656" s="18"/>
      <c r="O656" s="18"/>
      <c r="P656" s="18"/>
      <c r="Q656" s="19">
        <f t="shared" si="780"/>
        <v>5162266.2983489996</v>
      </c>
      <c r="R656" s="19">
        <f t="shared" si="783"/>
        <v>5205285.1841685744</v>
      </c>
      <c r="S656" s="18"/>
      <c r="T656" s="40">
        <f>VLOOKUP(A656,[1]Sheet1!$A$6:$C$740,3,FALSE)</f>
        <v>9790215.4853910003</v>
      </c>
      <c r="U656" s="40"/>
      <c r="V656" s="18">
        <f>VLOOKUP(A656,[9]CTR1516_statsrel!$A$1:$D$387,4,FALSE)</f>
        <v>20062304</v>
      </c>
      <c r="W656" s="18">
        <f t="shared" si="763"/>
        <v>20062304</v>
      </c>
      <c r="X656" s="19">
        <f t="shared" si="763"/>
        <v>20062304</v>
      </c>
      <c r="Z656" s="18"/>
      <c r="AA656" s="18"/>
      <c r="AB656" s="18">
        <f t="shared" si="784"/>
        <v>5534534.8454440003</v>
      </c>
      <c r="AC656" s="18"/>
      <c r="AD656" s="18"/>
      <c r="AE656" s="19">
        <f t="shared" si="785"/>
        <v>5534534.8454440003</v>
      </c>
      <c r="AF656" s="19">
        <f t="shared" si="786"/>
        <v>10696801.143793</v>
      </c>
      <c r="AG656" s="19">
        <f t="shared" si="787"/>
        <v>30759105.143793002</v>
      </c>
      <c r="AH656" s="19">
        <f t="shared" si="788"/>
        <v>29731859.064358816</v>
      </c>
      <c r="AI656" s="19">
        <f t="shared" si="770"/>
        <v>9669555.0643588156</v>
      </c>
      <c r="AJ656" s="19">
        <f t="shared" si="789"/>
        <v>4464269.8801902412</v>
      </c>
      <c r="AK656" s="18"/>
      <c r="AL656" s="18"/>
      <c r="AM656" s="18">
        <f t="shared" si="790"/>
        <v>4464269.8801902412</v>
      </c>
      <c r="AN656" s="18"/>
      <c r="AO656" s="18"/>
    </row>
    <row r="657" spans="1:41" s="20" customFormat="1" x14ac:dyDescent="0.25">
      <c r="A657" s="17" t="s">
        <v>1317</v>
      </c>
      <c r="B657" s="17" t="s">
        <v>1318</v>
      </c>
      <c r="C657" s="17" t="s">
        <v>1278</v>
      </c>
      <c r="D657" s="17" t="s">
        <v>1278</v>
      </c>
      <c r="E657" s="17" t="s">
        <v>1443</v>
      </c>
      <c r="G657" s="18"/>
      <c r="H657" s="18"/>
      <c r="I657" s="18"/>
      <c r="J657" s="18"/>
      <c r="K657" s="18">
        <f t="shared" si="781"/>
        <v>13526375.995654</v>
      </c>
      <c r="L657" s="18">
        <f t="shared" si="782"/>
        <v>13639095.795617783</v>
      </c>
      <c r="M657" s="18"/>
      <c r="N657" s="18"/>
      <c r="O657" s="18"/>
      <c r="P657" s="18"/>
      <c r="Q657" s="19">
        <f t="shared" si="780"/>
        <v>13526375.995654</v>
      </c>
      <c r="R657" s="19">
        <f t="shared" si="783"/>
        <v>13639095.795617783</v>
      </c>
      <c r="S657" s="18"/>
      <c r="T657" s="40">
        <f>VLOOKUP(A657,[1]Sheet1!$A$6:$C$740,3,FALSE)</f>
        <v>26438265.645036001</v>
      </c>
      <c r="U657" s="40"/>
      <c r="V657" s="18">
        <f>VLOOKUP(A657,[9]CTR1516_statsrel!$A$1:$D$387,4,FALSE)</f>
        <v>41253830</v>
      </c>
      <c r="W657" s="18">
        <f t="shared" si="763"/>
        <v>41253830</v>
      </c>
      <c r="X657" s="19">
        <f t="shared" si="763"/>
        <v>41253830</v>
      </c>
      <c r="Z657" s="18"/>
      <c r="AA657" s="18"/>
      <c r="AB657" s="18">
        <f t="shared" si="784"/>
        <v>14361315.265579998</v>
      </c>
      <c r="AC657" s="18"/>
      <c r="AD657" s="18"/>
      <c r="AE657" s="19">
        <f t="shared" si="785"/>
        <v>14361315.265579998</v>
      </c>
      <c r="AF657" s="19">
        <f t="shared" si="786"/>
        <v>27887691.261234</v>
      </c>
      <c r="AG657" s="19">
        <f t="shared" si="787"/>
        <v>69141521.261234</v>
      </c>
      <c r="AH657" s="19">
        <f t="shared" si="788"/>
        <v>66832437.290497921</v>
      </c>
      <c r="AI657" s="19">
        <f t="shared" si="770"/>
        <v>25578607.290497921</v>
      </c>
      <c r="AJ657" s="19">
        <f t="shared" si="789"/>
        <v>11939511.494880138</v>
      </c>
      <c r="AK657" s="18"/>
      <c r="AL657" s="18"/>
      <c r="AM657" s="18">
        <f t="shared" si="790"/>
        <v>11939511.494880138</v>
      </c>
      <c r="AN657" s="18"/>
      <c r="AO657" s="18"/>
    </row>
    <row r="658" spans="1:41" s="20" customFormat="1" x14ac:dyDescent="0.25">
      <c r="A658" s="17" t="s">
        <v>1319</v>
      </c>
      <c r="B658" s="17" t="s">
        <v>1320</v>
      </c>
      <c r="C658" s="17" t="s">
        <v>1278</v>
      </c>
      <c r="D658" s="17" t="s">
        <v>1278</v>
      </c>
      <c r="E658" s="17" t="s">
        <v>1443</v>
      </c>
      <c r="G658" s="18"/>
      <c r="H658" s="18"/>
      <c r="I658" s="18"/>
      <c r="J658" s="18"/>
      <c r="K658" s="18">
        <f t="shared" si="781"/>
        <v>14232854.462703999</v>
      </c>
      <c r="L658" s="18">
        <f t="shared" si="782"/>
        <v>14351461.583226532</v>
      </c>
      <c r="M658" s="18"/>
      <c r="N658" s="18"/>
      <c r="O658" s="18"/>
      <c r="P658" s="18"/>
      <c r="Q658" s="19">
        <f t="shared" si="780"/>
        <v>14232854.462703999</v>
      </c>
      <c r="R658" s="19">
        <f t="shared" si="783"/>
        <v>14351461.583226532</v>
      </c>
      <c r="S658" s="18"/>
      <c r="T658" s="40">
        <f>VLOOKUP(A658,[1]Sheet1!$A$6:$C$740,3,FALSE)</f>
        <v>29177943.302630998</v>
      </c>
      <c r="U658" s="40"/>
      <c r="V658" s="18">
        <f>VLOOKUP(A658,[9]CTR1516_statsrel!$A$1:$D$387,4,FALSE)</f>
        <v>26628618</v>
      </c>
      <c r="W658" s="18">
        <f t="shared" si="763"/>
        <v>26628618</v>
      </c>
      <c r="X658" s="19">
        <f t="shared" si="763"/>
        <v>26628618</v>
      </c>
      <c r="Z658" s="18"/>
      <c r="AA658" s="18"/>
      <c r="AB658" s="18">
        <f t="shared" si="784"/>
        <v>15209401.10196</v>
      </c>
      <c r="AC658" s="18"/>
      <c r="AD658" s="18"/>
      <c r="AE658" s="19">
        <f t="shared" si="785"/>
        <v>15209401.10196</v>
      </c>
      <c r="AF658" s="19">
        <f t="shared" si="786"/>
        <v>29442255.564663999</v>
      </c>
      <c r="AG658" s="19">
        <f t="shared" si="787"/>
        <v>56070873.564663999</v>
      </c>
      <c r="AH658" s="19">
        <f t="shared" si="788"/>
        <v>54198303.320162781</v>
      </c>
      <c r="AI658" s="19">
        <f t="shared" si="770"/>
        <v>27569685.320162781</v>
      </c>
      <c r="AJ658" s="19">
        <f t="shared" si="789"/>
        <v>13218223.736936249</v>
      </c>
      <c r="AK658" s="18"/>
      <c r="AL658" s="18"/>
      <c r="AM658" s="18">
        <f t="shared" si="790"/>
        <v>13218223.736936249</v>
      </c>
      <c r="AN658" s="18"/>
      <c r="AO658" s="18"/>
    </row>
    <row r="659" spans="1:41" s="20" customFormat="1" x14ac:dyDescent="0.25">
      <c r="A659" s="17" t="s">
        <v>1321</v>
      </c>
      <c r="B659" s="17" t="s">
        <v>1322</v>
      </c>
      <c r="C659" s="17" t="s">
        <v>1278</v>
      </c>
      <c r="D659" s="17" t="s">
        <v>1278</v>
      </c>
      <c r="E659" s="17" t="s">
        <v>1443</v>
      </c>
      <c r="G659" s="18"/>
      <c r="H659" s="18"/>
      <c r="I659" s="18"/>
      <c r="J659" s="18"/>
      <c r="K659" s="18">
        <f t="shared" si="781"/>
        <v>9844421.5415390003</v>
      </c>
      <c r="L659" s="18">
        <f t="shared" si="782"/>
        <v>9926458.3877184913</v>
      </c>
      <c r="M659" s="18"/>
      <c r="N659" s="18"/>
      <c r="O659" s="18"/>
      <c r="P659" s="18"/>
      <c r="Q659" s="19">
        <f t="shared" si="780"/>
        <v>9844421.5415390003</v>
      </c>
      <c r="R659" s="19">
        <f t="shared" si="783"/>
        <v>9926458.3877184913</v>
      </c>
      <c r="S659" s="18"/>
      <c r="T659" s="40">
        <f>VLOOKUP(A659,[1]Sheet1!$A$6:$C$740,3,FALSE)</f>
        <v>19460580.258482002</v>
      </c>
      <c r="U659" s="40"/>
      <c r="V659" s="18">
        <f>VLOOKUP(A659,[9]CTR1516_statsrel!$A$1:$D$387,4,FALSE)</f>
        <v>21521973</v>
      </c>
      <c r="W659" s="18">
        <f t="shared" si="763"/>
        <v>21521973</v>
      </c>
      <c r="X659" s="19">
        <f t="shared" si="763"/>
        <v>21521973</v>
      </c>
      <c r="Z659" s="18"/>
      <c r="AA659" s="18"/>
      <c r="AB659" s="18">
        <f t="shared" si="784"/>
        <v>10342296.787291002</v>
      </c>
      <c r="AC659" s="18"/>
      <c r="AD659" s="18"/>
      <c r="AE659" s="19">
        <f t="shared" si="785"/>
        <v>10342296.787291002</v>
      </c>
      <c r="AF659" s="19">
        <f t="shared" si="786"/>
        <v>20186718.328830004</v>
      </c>
      <c r="AG659" s="19">
        <f t="shared" si="787"/>
        <v>41708691.328830004</v>
      </c>
      <c r="AH659" s="19">
        <f t="shared" si="788"/>
        <v>40315767.528037407</v>
      </c>
      <c r="AI659" s="19">
        <f t="shared" si="770"/>
        <v>18793794.528037407</v>
      </c>
      <c r="AJ659" s="19">
        <f t="shared" si="789"/>
        <v>8867336.1403189152</v>
      </c>
      <c r="AK659" s="18"/>
      <c r="AL659" s="18"/>
      <c r="AM659" s="18">
        <f t="shared" si="790"/>
        <v>8867336.1403189152</v>
      </c>
      <c r="AN659" s="18"/>
      <c r="AO659" s="18"/>
    </row>
    <row r="660" spans="1:41" s="20" customFormat="1" x14ac:dyDescent="0.25">
      <c r="A660" s="17" t="s">
        <v>1323</v>
      </c>
      <c r="B660" s="17" t="s">
        <v>1324</v>
      </c>
      <c r="C660" s="17" t="s">
        <v>1278</v>
      </c>
      <c r="D660" s="17" t="s">
        <v>1278</v>
      </c>
      <c r="E660" s="17" t="s">
        <v>1443</v>
      </c>
      <c r="G660" s="18"/>
      <c r="H660" s="18"/>
      <c r="I660" s="18"/>
      <c r="J660" s="18"/>
      <c r="K660" s="18">
        <f t="shared" si="781"/>
        <v>3559196.0189010003</v>
      </c>
      <c r="L660" s="18">
        <f t="shared" si="782"/>
        <v>3588855.9857251751</v>
      </c>
      <c r="M660" s="18"/>
      <c r="N660" s="18"/>
      <c r="O660" s="18"/>
      <c r="P660" s="18"/>
      <c r="Q660" s="19">
        <f t="shared" si="780"/>
        <v>3559196.0189010003</v>
      </c>
      <c r="R660" s="19">
        <f t="shared" si="783"/>
        <v>3588855.9857251751</v>
      </c>
      <c r="S660" s="18"/>
      <c r="T660" s="40">
        <f>VLOOKUP(A660,[1]Sheet1!$A$6:$C$740,3,FALSE)</f>
        <v>6474988.8158550002</v>
      </c>
      <c r="U660" s="40"/>
      <c r="V660" s="18">
        <f>VLOOKUP(A660,[9]CTR1516_statsrel!$A$1:$D$387,4,FALSE)</f>
        <v>13611952</v>
      </c>
      <c r="W660" s="18">
        <f t="shared" si="763"/>
        <v>13611952</v>
      </c>
      <c r="X660" s="19">
        <f t="shared" si="763"/>
        <v>13611952</v>
      </c>
      <c r="Z660" s="18"/>
      <c r="AA660" s="18"/>
      <c r="AB660" s="18">
        <f t="shared" si="784"/>
        <v>3670032.1896449998</v>
      </c>
      <c r="AC660" s="18"/>
      <c r="AD660" s="18"/>
      <c r="AE660" s="19">
        <f t="shared" si="785"/>
        <v>3670032.1896449998</v>
      </c>
      <c r="AF660" s="19">
        <f t="shared" si="786"/>
        <v>7229228.2085459996</v>
      </c>
      <c r="AG660" s="19">
        <f t="shared" si="787"/>
        <v>20841180.208545998</v>
      </c>
      <c r="AH660" s="19">
        <f t="shared" si="788"/>
        <v>20145157.988135908</v>
      </c>
      <c r="AI660" s="19">
        <f t="shared" si="770"/>
        <v>6533205.9881359078</v>
      </c>
      <c r="AJ660" s="19">
        <f t="shared" si="789"/>
        <v>2944350.0024107327</v>
      </c>
      <c r="AK660" s="18"/>
      <c r="AL660" s="18"/>
      <c r="AM660" s="18">
        <f t="shared" si="790"/>
        <v>2944350.0024107327</v>
      </c>
      <c r="AN660" s="18"/>
      <c r="AO660" s="18"/>
    </row>
    <row r="661" spans="1:41" s="34" customFormat="1" x14ac:dyDescent="0.25">
      <c r="A661" s="28" t="s">
        <v>1375</v>
      </c>
      <c r="B661" s="28" t="s">
        <v>1376</v>
      </c>
      <c r="C661" s="28" t="s">
        <v>1327</v>
      </c>
      <c r="D661" s="28"/>
      <c r="E661" s="28" t="s">
        <v>1442</v>
      </c>
      <c r="G661" s="32"/>
      <c r="H661" s="32"/>
      <c r="I661" s="32"/>
      <c r="J661" s="32"/>
      <c r="K661" s="32"/>
      <c r="L661" s="32"/>
      <c r="M661" s="32"/>
      <c r="N661" s="32"/>
      <c r="O661" s="32">
        <f>ADJPOLFUND1516BL</f>
        <v>6858562.2956497697</v>
      </c>
      <c r="P661" s="32">
        <f>O661*SBRR_INC</f>
        <v>6915716.981446851</v>
      </c>
      <c r="Q661" s="33">
        <f t="shared" si="780"/>
        <v>6858562.2956497697</v>
      </c>
      <c r="R661" s="33">
        <f t="shared" si="783"/>
        <v>6915716.981446851</v>
      </c>
      <c r="S661" s="32"/>
      <c r="T661" s="39">
        <f>VLOOKUP(A661,[1]Sheet1!$A$6:$C$740,3,FALSE)</f>
        <v>1966582218.00722</v>
      </c>
      <c r="U661" s="39"/>
      <c r="V661" s="32">
        <f>VLOOKUP(A661,[9]CTR1516_statsrel!$A$1:$D$387,4,FALSE)</f>
        <v>566527128</v>
      </c>
      <c r="W661" s="32">
        <f t="shared" si="763"/>
        <v>566527128</v>
      </c>
      <c r="X661" s="33">
        <f t="shared" si="763"/>
        <v>566527128</v>
      </c>
      <c r="Z661" s="32"/>
      <c r="AA661" s="32"/>
      <c r="AB661" s="32"/>
      <c r="AC661" s="32"/>
      <c r="AD661" s="32">
        <f>ADJPOLFUND1516RSG</f>
        <v>29643105.193861227</v>
      </c>
      <c r="AE661" s="33">
        <f t="shared" si="785"/>
        <v>29643105.193861227</v>
      </c>
      <c r="AF661" s="33">
        <f t="shared" si="786"/>
        <v>36501667.489510998</v>
      </c>
      <c r="AG661" s="33">
        <f>AD661+O661+X661</f>
        <v>603028795.48951101</v>
      </c>
      <c r="AH661" s="33">
        <f>AG661</f>
        <v>603028795.48951101</v>
      </c>
      <c r="AI661" s="33">
        <f t="shared" si="770"/>
        <v>36501667.489511013</v>
      </c>
      <c r="AJ661" s="33">
        <f>O661+AD661-P661</f>
        <v>29585950.508064147</v>
      </c>
      <c r="AK661" s="32"/>
      <c r="AL661" s="32"/>
      <c r="AM661" s="32"/>
      <c r="AN661" s="32"/>
      <c r="AO661" s="32">
        <f>AJ661</f>
        <v>29585950.508064147</v>
      </c>
    </row>
    <row r="662" spans="1:41" s="20" customFormat="1" x14ac:dyDescent="0.25">
      <c r="A662" s="17" t="s">
        <v>1325</v>
      </c>
      <c r="B662" s="17" t="s">
        <v>1326</v>
      </c>
      <c r="C662" s="17" t="s">
        <v>1327</v>
      </c>
      <c r="D662" s="17"/>
      <c r="E662" s="17" t="s">
        <v>1443</v>
      </c>
      <c r="G662" s="18"/>
      <c r="H662" s="18"/>
      <c r="I662" s="18"/>
      <c r="J662" s="18"/>
      <c r="K662" s="18">
        <f>ADJFIREFUND1516BL</f>
        <v>119219428.33314687</v>
      </c>
      <c r="L662" s="18">
        <f>K662*SBRR_INC</f>
        <v>120212923.56925642</v>
      </c>
      <c r="M662" s="18"/>
      <c r="N662" s="18"/>
      <c r="O662" s="18"/>
      <c r="P662" s="18"/>
      <c r="Q662" s="19">
        <f t="shared" si="780"/>
        <v>119219428.33314687</v>
      </c>
      <c r="R662" s="19">
        <f t="shared" si="783"/>
        <v>120212923.56925642</v>
      </c>
      <c r="S662" s="18"/>
      <c r="T662" s="40">
        <f>VLOOKUP(A662,[1]Sheet1!$A$6:$C$740,3,FALSE)</f>
        <v>247753914.47701499</v>
      </c>
      <c r="U662" s="40"/>
      <c r="V662" s="18"/>
      <c r="W662" s="18"/>
      <c r="X662" s="19">
        <f>W687*0.59</f>
        <v>138149407.41999999</v>
      </c>
      <c r="Z662" s="18"/>
      <c r="AA662" s="18"/>
      <c r="AB662" s="18">
        <f>ADJFIREFUND1516RSG</f>
        <v>126970387.29629713</v>
      </c>
      <c r="AC662" s="18"/>
      <c r="AD662" s="18"/>
      <c r="AE662" s="19">
        <f t="shared" si="785"/>
        <v>126970387.29629713</v>
      </c>
      <c r="AF662" s="19">
        <f t="shared" si="786"/>
        <v>246189815.629444</v>
      </c>
      <c r="AG662" s="19">
        <f>AB662+K662+X662</f>
        <v>384339223.04944396</v>
      </c>
      <c r="AH662" s="19">
        <f>AG662*FR_SF1617</f>
        <v>371503642.87880325</v>
      </c>
      <c r="AI662" s="19">
        <f t="shared" si="770"/>
        <v>233354235.45880327</v>
      </c>
      <c r="AJ662" s="19">
        <f>AH662-X662-R662</f>
        <v>113141311.88954684</v>
      </c>
      <c r="AK662" s="18"/>
      <c r="AL662" s="18"/>
      <c r="AM662" s="18">
        <f>AJ662</f>
        <v>113141311.88954684</v>
      </c>
      <c r="AN662" s="18"/>
      <c r="AO662" s="18"/>
    </row>
    <row r="663" spans="1:41" s="25" customFormat="1" x14ac:dyDescent="0.25">
      <c r="A663" s="22" t="s">
        <v>1328</v>
      </c>
      <c r="B663" s="22" t="s">
        <v>1329</v>
      </c>
      <c r="C663" s="22" t="s">
        <v>1327</v>
      </c>
      <c r="D663" s="22" t="s">
        <v>1327</v>
      </c>
      <c r="E663" s="22" t="s">
        <v>1327</v>
      </c>
      <c r="G663" s="23"/>
      <c r="H663" s="23"/>
      <c r="I663" s="23"/>
      <c r="J663" s="23"/>
      <c r="K663" s="23"/>
      <c r="L663" s="23"/>
      <c r="M663" s="23">
        <f>ADJGLAFUND1516BL</f>
        <v>854188985.9216733</v>
      </c>
      <c r="N663" s="23">
        <f>M663*SBRR_INC</f>
        <v>861307227.47102058</v>
      </c>
      <c r="O663" s="23"/>
      <c r="P663" s="23"/>
      <c r="Q663" s="24">
        <f t="shared" si="780"/>
        <v>854188985.9216733</v>
      </c>
      <c r="R663" s="24">
        <f t="shared" si="783"/>
        <v>861307227.47102058</v>
      </c>
      <c r="S663" s="23"/>
      <c r="T663" s="42"/>
      <c r="U663" s="42"/>
      <c r="V663" s="23"/>
      <c r="W663" s="23"/>
      <c r="X663" s="24">
        <f>W687*0.41</f>
        <v>96002130.579999998</v>
      </c>
      <c r="Z663" s="23"/>
      <c r="AA663" s="23"/>
      <c r="AB663" s="23"/>
      <c r="AC663" s="23">
        <f>ADJGLAFUND1516RSG</f>
        <v>26612195.560485639</v>
      </c>
      <c r="AD663" s="23"/>
      <c r="AE663" s="24">
        <f t="shared" si="785"/>
        <v>26612195.560485639</v>
      </c>
      <c r="AF663" s="24">
        <f t="shared" si="786"/>
        <v>880801181.4821589</v>
      </c>
      <c r="AG663" s="24">
        <f>AC663+M663+X663</f>
        <v>976803312.06215894</v>
      </c>
      <c r="AH663" s="24">
        <f>AG663*GLA_SF1617+(6566667+383766)</f>
        <v>982702193.58000004</v>
      </c>
      <c r="AI663" s="24">
        <f t="shared" si="770"/>
        <v>886700063</v>
      </c>
      <c r="AJ663" s="24">
        <f>AH663-X663-R663</f>
        <v>25392835.528979421</v>
      </c>
      <c r="AK663" s="23"/>
      <c r="AL663" s="23"/>
      <c r="AM663" s="23"/>
      <c r="AN663" s="23">
        <f>AJ663</f>
        <v>25392835.528979421</v>
      </c>
      <c r="AO663" s="23"/>
    </row>
    <row r="664" spans="1:41" x14ac:dyDescent="0.25">
      <c r="A664" s="1"/>
      <c r="B664" s="1"/>
      <c r="C664" s="21"/>
      <c r="D664" s="21"/>
      <c r="E664" s="21"/>
      <c r="T664" s="41"/>
      <c r="U664" s="41"/>
    </row>
    <row r="665" spans="1:41" x14ac:dyDescent="0.25">
      <c r="A665" s="1" t="s">
        <v>1330</v>
      </c>
      <c r="B665" s="21" t="s">
        <v>1331</v>
      </c>
      <c r="C665" s="21" t="s">
        <v>223</v>
      </c>
      <c r="D665" s="21"/>
      <c r="E665" s="21"/>
      <c r="G665" s="5">
        <f t="shared" ref="G665:R666" si="791">SUMIF($C$3:$C$663,$C665,G$3:G$663)</f>
        <v>715191454.18157184</v>
      </c>
      <c r="H665" s="5">
        <f t="shared" si="791"/>
        <v>721151382.96641839</v>
      </c>
      <c r="I665" s="5">
        <f t="shared" si="791"/>
        <v>283966289.91351748</v>
      </c>
      <c r="J665" s="5">
        <f t="shared" si="791"/>
        <v>286332675.66279674</v>
      </c>
      <c r="K665" s="5">
        <f t="shared" si="791"/>
        <v>0</v>
      </c>
      <c r="L665" s="5">
        <f t="shared" si="791"/>
        <v>0</v>
      </c>
      <c r="M665" s="5">
        <f t="shared" si="791"/>
        <v>0</v>
      </c>
      <c r="N665" s="5">
        <f t="shared" si="791"/>
        <v>0</v>
      </c>
      <c r="O665" s="5">
        <f t="shared" si="791"/>
        <v>30188.177622719002</v>
      </c>
      <c r="P665" s="5">
        <f t="shared" si="791"/>
        <v>30439.745769574994</v>
      </c>
      <c r="Q665" s="6">
        <f t="shared" si="791"/>
        <v>999187932.27271187</v>
      </c>
      <c r="R665" s="6">
        <f t="shared" si="791"/>
        <v>1007514498.3749846</v>
      </c>
      <c r="T665" s="5">
        <f>SUMIF($C$3:$C$663,$C665,T$3:T$663)</f>
        <v>1820015370.4613159</v>
      </c>
      <c r="V665" s="5">
        <f>SUMIF($D$3:$D$663,$C665,V$3:V$663)</f>
        <v>836691759</v>
      </c>
      <c r="W665" s="5">
        <f>SUMIF($D$3:$D$663,$C665,W$3:W$663)</f>
        <v>836691759</v>
      </c>
      <c r="X665" s="6">
        <f>SUMIF($D$3:$D$663,$C665,X$3:X$663)</f>
        <v>836691758.99999905</v>
      </c>
      <c r="Z665" s="5">
        <f t="shared" ref="Z665:AG678" si="792">SUMIF($D$3:$D$663,$C665,Z$3:Z$663)</f>
        <v>652475945.16735625</v>
      </c>
      <c r="AA665" s="5">
        <f t="shared" si="792"/>
        <v>222207063.37678495</v>
      </c>
      <c r="AB665" s="5">
        <f t="shared" si="792"/>
        <v>0</v>
      </c>
      <c r="AC665" s="5">
        <f t="shared" si="792"/>
        <v>0</v>
      </c>
      <c r="AD665" s="5">
        <f t="shared" si="792"/>
        <v>133513.12358290906</v>
      </c>
      <c r="AE665" s="6">
        <f t="shared" si="792"/>
        <v>874816521.66772699</v>
      </c>
      <c r="AF665" s="6">
        <f t="shared" si="792"/>
        <v>1874004453.9404418</v>
      </c>
      <c r="AG665" s="6">
        <f t="shared" si="792"/>
        <v>2710696212.9404354</v>
      </c>
      <c r="AH665" s="6">
        <f t="shared" ref="AH665:AH678" si="793">SUMIF($D$3:$D$663,$C665,AH$3:AH$663)</f>
        <v>2530744126.0614371</v>
      </c>
      <c r="AI665" s="6">
        <f>SUMIF($D$3:$D$663,$C665,AI$3:AI$663)</f>
        <v>1694052367.0614378</v>
      </c>
      <c r="AJ665" s="6">
        <f t="shared" ref="AJ665:AK678" si="794">SUMIF($D$3:$D$663,$C665,AJ$3:AJ$663)</f>
        <v>686537868.68645346</v>
      </c>
      <c r="AK665" s="5">
        <f t="shared" si="794"/>
        <v>522360638.18092334</v>
      </c>
      <c r="AL665" s="5">
        <f t="shared" ref="AL665:AO678" si="795">SUMIF($D$3:$D$663,$C665,AL$3:AL$663)</f>
        <v>164043968.95009395</v>
      </c>
      <c r="AM665" s="5">
        <f t="shared" si="795"/>
        <v>0</v>
      </c>
      <c r="AN665" s="5">
        <f t="shared" si="795"/>
        <v>0</v>
      </c>
      <c r="AO665" s="5">
        <f t="shared" si="795"/>
        <v>133261.55543605305</v>
      </c>
    </row>
    <row r="666" spans="1:41" x14ac:dyDescent="0.25">
      <c r="A666" s="1" t="s">
        <v>1332</v>
      </c>
      <c r="B666" s="21" t="s">
        <v>1333</v>
      </c>
      <c r="C666" s="21" t="s">
        <v>302</v>
      </c>
      <c r="D666" s="21"/>
      <c r="E666" s="21"/>
      <c r="G666" s="5">
        <f t="shared" si="791"/>
        <v>780721925.39257133</v>
      </c>
      <c r="H666" s="5">
        <f t="shared" si="791"/>
        <v>787227941.43750906</v>
      </c>
      <c r="I666" s="5">
        <f t="shared" si="791"/>
        <v>226752085.41754699</v>
      </c>
      <c r="J666" s="5">
        <f t="shared" si="791"/>
        <v>228641686.12935987</v>
      </c>
      <c r="K666" s="5">
        <f t="shared" si="791"/>
        <v>0</v>
      </c>
      <c r="L666" s="5">
        <f t="shared" si="791"/>
        <v>0</v>
      </c>
      <c r="M666" s="5">
        <f t="shared" si="791"/>
        <v>0</v>
      </c>
      <c r="N666" s="5">
        <f t="shared" si="791"/>
        <v>0</v>
      </c>
      <c r="O666" s="5">
        <f t="shared" si="791"/>
        <v>0</v>
      </c>
      <c r="P666" s="5">
        <f t="shared" si="791"/>
        <v>0</v>
      </c>
      <c r="Q666" s="6">
        <f t="shared" si="791"/>
        <v>1007474010.8101181</v>
      </c>
      <c r="R666" s="6">
        <f t="shared" si="791"/>
        <v>1015869627.566869</v>
      </c>
      <c r="T666" s="5">
        <f>SUMIF($C$3:$C$663,$C666,T$3:T$663)</f>
        <v>1854904537.7526689</v>
      </c>
      <c r="V666" s="5">
        <f t="shared" ref="V666:X678" si="796">SUMIF($D$3:$D$663,$C666,V$3:V$663)</f>
        <v>1891750437</v>
      </c>
      <c r="W666" s="5">
        <f t="shared" si="796"/>
        <v>1891750437</v>
      </c>
      <c r="X666" s="6">
        <f t="shared" si="796"/>
        <v>1891750437.0000014</v>
      </c>
      <c r="Z666" s="5">
        <f t="shared" si="792"/>
        <v>764307006.41209781</v>
      </c>
      <c r="AA666" s="5">
        <f t="shared" si="792"/>
        <v>187614130.61181331</v>
      </c>
      <c r="AB666" s="5">
        <f t="shared" si="792"/>
        <v>0</v>
      </c>
      <c r="AC666" s="5">
        <f t="shared" si="792"/>
        <v>0</v>
      </c>
      <c r="AD666" s="5">
        <f t="shared" si="792"/>
        <v>0</v>
      </c>
      <c r="AE666" s="6">
        <f t="shared" si="792"/>
        <v>951921137.02391195</v>
      </c>
      <c r="AF666" s="6">
        <f t="shared" si="792"/>
        <v>1959395147.8340313</v>
      </c>
      <c r="AG666" s="6">
        <f t="shared" si="792"/>
        <v>3851145584.8340297</v>
      </c>
      <c r="AH666" s="6">
        <f t="shared" si="793"/>
        <v>3596246502.0089164</v>
      </c>
      <c r="AI666" s="6">
        <f>SUMIF($D$3:$D$663,$C666,AI$3:AI$663)</f>
        <v>1704496065.0089152</v>
      </c>
      <c r="AJ666" s="6">
        <f t="shared" si="794"/>
        <v>688626437.4420464</v>
      </c>
      <c r="AK666" s="5">
        <f t="shared" si="794"/>
        <v>574364854.5918268</v>
      </c>
      <c r="AL666" s="5">
        <f t="shared" si="795"/>
        <v>114261582.85021985</v>
      </c>
      <c r="AM666" s="5">
        <f t="shared" si="795"/>
        <v>0</v>
      </c>
      <c r="AN666" s="5">
        <f t="shared" si="795"/>
        <v>0</v>
      </c>
      <c r="AO666" s="5">
        <f t="shared" si="795"/>
        <v>0</v>
      </c>
    </row>
    <row r="667" spans="1:41" x14ac:dyDescent="0.25">
      <c r="A667" s="1" t="s">
        <v>1334</v>
      </c>
      <c r="B667" s="21" t="s">
        <v>1335</v>
      </c>
      <c r="C667" s="21"/>
      <c r="D667" s="21"/>
      <c r="E667" s="21"/>
      <c r="G667" s="5">
        <f t="shared" ref="G667:J667" si="797">G665+G666</f>
        <v>1495913379.5741432</v>
      </c>
      <c r="H667" s="5">
        <f t="shared" si="797"/>
        <v>1508379324.4039273</v>
      </c>
      <c r="I667" s="5">
        <f t="shared" si="797"/>
        <v>510718375.33106446</v>
      </c>
      <c r="J667" s="5">
        <f t="shared" si="797"/>
        <v>514974361.79215658</v>
      </c>
      <c r="K667" s="5">
        <f t="shared" ref="K667:P667" si="798">K665+K666</f>
        <v>0</v>
      </c>
      <c r="L667" s="5">
        <f t="shared" si="798"/>
        <v>0</v>
      </c>
      <c r="M667" s="5">
        <f t="shared" si="798"/>
        <v>0</v>
      </c>
      <c r="N667" s="5">
        <f t="shared" si="798"/>
        <v>0</v>
      </c>
      <c r="O667" s="5">
        <f t="shared" si="798"/>
        <v>30188.177622719002</v>
      </c>
      <c r="P667" s="5">
        <f t="shared" si="798"/>
        <v>30439.745769574994</v>
      </c>
      <c r="Q667" s="6">
        <f t="shared" ref="Q667:R667" si="799">Q665+Q666</f>
        <v>2006661943.08283</v>
      </c>
      <c r="R667" s="6">
        <f t="shared" si="799"/>
        <v>2023384125.9418535</v>
      </c>
      <c r="T667" s="5">
        <f t="shared" ref="T667" si="800">T665+T666</f>
        <v>3674919908.2139845</v>
      </c>
      <c r="V667" s="5">
        <f>V665+V666</f>
        <v>2728442196</v>
      </c>
      <c r="W667" s="5">
        <f>W665+W666</f>
        <v>2728442196</v>
      </c>
      <c r="X667" s="6">
        <f>X665+X666</f>
        <v>2728442196.0000005</v>
      </c>
      <c r="Z667" s="5">
        <f t="shared" ref="Z667:AG667" si="801">Z665+Z666</f>
        <v>1416782951.5794539</v>
      </c>
      <c r="AA667" s="5">
        <f t="shared" si="801"/>
        <v>409821193.98859823</v>
      </c>
      <c r="AB667" s="5">
        <f t="shared" si="801"/>
        <v>0</v>
      </c>
      <c r="AC667" s="5">
        <f t="shared" si="801"/>
        <v>0</v>
      </c>
      <c r="AD667" s="5">
        <f t="shared" si="801"/>
        <v>133513.12358290906</v>
      </c>
      <c r="AE667" s="6">
        <f t="shared" ref="AE667:AF667" si="802">AE665+AE666</f>
        <v>1826737658.6916389</v>
      </c>
      <c r="AF667" s="6">
        <f t="shared" si="802"/>
        <v>3833399601.7744732</v>
      </c>
      <c r="AG667" s="6">
        <f t="shared" si="801"/>
        <v>6561841797.7744656</v>
      </c>
      <c r="AH667" s="6">
        <f t="shared" ref="AH667" si="803">AH665+AH666</f>
        <v>6126990628.0703535</v>
      </c>
      <c r="AI667" s="6">
        <f>AI665+AI666</f>
        <v>3398548432.070353</v>
      </c>
      <c r="AJ667" s="6">
        <f t="shared" ref="AJ667:AK667" si="804">AJ665+AJ666</f>
        <v>1375164306.1285</v>
      </c>
      <c r="AK667" s="5">
        <f t="shared" si="804"/>
        <v>1096725492.7727501</v>
      </c>
      <c r="AL667" s="5">
        <f t="shared" ref="AL667:AO667" si="805">AL665+AL666</f>
        <v>278305551.80031383</v>
      </c>
      <c r="AM667" s="5">
        <f t="shared" si="805"/>
        <v>0</v>
      </c>
      <c r="AN667" s="5">
        <f t="shared" si="805"/>
        <v>0</v>
      </c>
      <c r="AO667" s="5">
        <f t="shared" si="805"/>
        <v>133261.55543605305</v>
      </c>
    </row>
    <row r="668" spans="1:41" x14ac:dyDescent="0.25">
      <c r="A668" s="1" t="s">
        <v>1336</v>
      </c>
      <c r="B668" s="21" t="s">
        <v>1327</v>
      </c>
      <c r="C668" s="21" t="s">
        <v>1327</v>
      </c>
      <c r="D668" s="21"/>
      <c r="E668" s="21"/>
      <c r="G668" s="5">
        <f t="shared" ref="G668:R668" si="806">SUMIF($C$3:$C$663,$C668,G$3:G$663)</f>
        <v>0</v>
      </c>
      <c r="H668" s="5">
        <f t="shared" si="806"/>
        <v>0</v>
      </c>
      <c r="I668" s="5">
        <f t="shared" si="806"/>
        <v>0</v>
      </c>
      <c r="J668" s="5">
        <f t="shared" si="806"/>
        <v>0</v>
      </c>
      <c r="K668" s="5">
        <f t="shared" si="806"/>
        <v>119219428.33314687</v>
      </c>
      <c r="L668" s="5">
        <f t="shared" si="806"/>
        <v>120212923.56925642</v>
      </c>
      <c r="M668" s="5">
        <f t="shared" si="806"/>
        <v>854188985.9216733</v>
      </c>
      <c r="N668" s="5">
        <f t="shared" si="806"/>
        <v>861307227.47102058</v>
      </c>
      <c r="O668" s="5">
        <f t="shared" si="806"/>
        <v>6858562.2956497697</v>
      </c>
      <c r="P668" s="5">
        <f t="shared" si="806"/>
        <v>6915716.981446851</v>
      </c>
      <c r="Q668" s="6">
        <f t="shared" si="806"/>
        <v>980266976.55046988</v>
      </c>
      <c r="R668" s="6">
        <f t="shared" si="806"/>
        <v>988435868.02172387</v>
      </c>
      <c r="T668" s="5">
        <f t="shared" ref="T668" si="807">SUMIF($C$3:$C$663,$C668,T$3:T$663)</f>
        <v>2214336132.4842348</v>
      </c>
      <c r="V668" s="5">
        <f>VLOOKUP($A668,[9]CTR1516_statsrel!$A$1:$D$387,4,FALSE)</f>
        <v>800678666</v>
      </c>
      <c r="W668" s="5">
        <f>VLOOKUP($A668,[9]CTR1516_statsrel!$A$1:$D$387,4,FALSE)</f>
        <v>800678666</v>
      </c>
      <c r="X668" s="6">
        <f>VLOOKUP($A668,[9]CTR1516_statsrel!$A$1:$D$387,4,FALSE)</f>
        <v>800678666</v>
      </c>
      <c r="Z668" s="5">
        <f t="shared" ref="Z668:AF668" si="808">SUMIF($C$3:$C$663,$C668,Z$3:Z$663)</f>
        <v>0</v>
      </c>
      <c r="AA668" s="5">
        <f t="shared" si="808"/>
        <v>0</v>
      </c>
      <c r="AB668" s="5">
        <f t="shared" si="808"/>
        <v>126970387.29629713</v>
      </c>
      <c r="AC668" s="5">
        <f t="shared" si="808"/>
        <v>26612195.560485639</v>
      </c>
      <c r="AD668" s="5">
        <f t="shared" si="808"/>
        <v>29643105.193861227</v>
      </c>
      <c r="AE668" s="6">
        <f t="shared" si="808"/>
        <v>183225688.05064398</v>
      </c>
      <c r="AF668" s="6">
        <f t="shared" si="808"/>
        <v>1163492664.6011138</v>
      </c>
      <c r="AG668" s="6">
        <f t="shared" ref="AG668" si="809">SUMIF($C$3:$C$663,$C668,AG$3:AG$663)</f>
        <v>1964171330.6011138</v>
      </c>
      <c r="AH668" s="6">
        <f t="shared" ref="AH668" si="810">SUMIF($C$3:$C$663,$C668,AH$3:AH$663)</f>
        <v>1957234631.9483142</v>
      </c>
      <c r="AI668" s="6">
        <f>SUMIF($C$3:$C$663,$C668,AI$3:AI$663)</f>
        <v>1156555965.9483142</v>
      </c>
      <c r="AJ668" s="6">
        <f t="shared" ref="AJ668:AK668" si="811">SUMIF($C$3:$C$663,$C668,AJ$3:AJ$663)</f>
        <v>168120097.92659041</v>
      </c>
      <c r="AK668" s="5">
        <f t="shared" si="811"/>
        <v>0</v>
      </c>
      <c r="AL668" s="5">
        <f t="shared" ref="AL668:AO668" si="812">SUMIF($C$3:$C$663,$C668,AL$3:AL$663)</f>
        <v>0</v>
      </c>
      <c r="AM668" s="5">
        <f t="shared" si="812"/>
        <v>113141311.88954684</v>
      </c>
      <c r="AN668" s="5">
        <f t="shared" si="812"/>
        <v>25392835.528979421</v>
      </c>
      <c r="AO668" s="5">
        <f t="shared" si="812"/>
        <v>29585950.508064147</v>
      </c>
    </row>
    <row r="669" spans="1:41" x14ac:dyDescent="0.25">
      <c r="A669" s="1"/>
      <c r="B669" s="1"/>
      <c r="C669" s="21"/>
      <c r="D669" s="21"/>
      <c r="E669" s="21"/>
    </row>
    <row r="670" spans="1:41" x14ac:dyDescent="0.25">
      <c r="A670" s="1" t="s">
        <v>1337</v>
      </c>
      <c r="B670" s="1" t="s">
        <v>1338</v>
      </c>
      <c r="C670" s="21" t="s">
        <v>7</v>
      </c>
      <c r="D670" s="21"/>
      <c r="E670" s="21"/>
      <c r="G670" s="5">
        <f t="shared" ref="G670:R671" si="813">SUMIF($C$3:$C$663,$C670,G$3:G$663)</f>
        <v>2390827481.8305764</v>
      </c>
      <c r="H670" s="5">
        <f t="shared" si="813"/>
        <v>2410751044.1791635</v>
      </c>
      <c r="I670" s="5">
        <f t="shared" si="813"/>
        <v>412374967.58565301</v>
      </c>
      <c r="J670" s="5">
        <f t="shared" si="813"/>
        <v>415811425.64886683</v>
      </c>
      <c r="K670" s="5">
        <f t="shared" si="813"/>
        <v>0</v>
      </c>
      <c r="L670" s="5">
        <f t="shared" si="813"/>
        <v>0</v>
      </c>
      <c r="M670" s="5">
        <f t="shared" si="813"/>
        <v>0</v>
      </c>
      <c r="N670" s="5">
        <f t="shared" si="813"/>
        <v>0</v>
      </c>
      <c r="O670" s="5">
        <f t="shared" si="813"/>
        <v>0</v>
      </c>
      <c r="P670" s="5">
        <f t="shared" si="813"/>
        <v>0</v>
      </c>
      <c r="Q670" s="6">
        <f t="shared" si="813"/>
        <v>2803202449.4162288</v>
      </c>
      <c r="R670" s="6">
        <f t="shared" si="813"/>
        <v>2826562469.8280296</v>
      </c>
      <c r="T670" s="5">
        <f>SUMIF($C$3:$C$663,$C670,T$3:T$663)</f>
        <v>5346501308.8034573</v>
      </c>
      <c r="V670" s="5">
        <f t="shared" si="796"/>
        <v>3626969950</v>
      </c>
      <c r="W670" s="5">
        <f t="shared" si="796"/>
        <v>3626969950</v>
      </c>
      <c r="X670" s="6">
        <f t="shared" si="796"/>
        <v>3626969949.9999976</v>
      </c>
      <c r="Z670" s="5">
        <f t="shared" si="792"/>
        <v>2215653964.811461</v>
      </c>
      <c r="AA670" s="5">
        <f t="shared" si="792"/>
        <v>316388412.65805954</v>
      </c>
      <c r="AB670" s="5">
        <f t="shared" si="792"/>
        <v>0</v>
      </c>
      <c r="AC670" s="5">
        <f t="shared" si="792"/>
        <v>0</v>
      </c>
      <c r="AD670" s="5">
        <f t="shared" si="792"/>
        <v>0</v>
      </c>
      <c r="AE670" s="6">
        <f t="shared" si="792"/>
        <v>2532042377.4695196</v>
      </c>
      <c r="AF670" s="6">
        <f t="shared" si="792"/>
        <v>5335244826.8857536</v>
      </c>
      <c r="AG670" s="6">
        <f t="shared" si="792"/>
        <v>8962214776.8857479</v>
      </c>
      <c r="AH670" s="6">
        <f t="shared" si="793"/>
        <v>8378545907.3428822</v>
      </c>
      <c r="AI670" s="6">
        <f>SUMIF($D$3:$D$663,$C670,AI$3:AI$663)</f>
        <v>4751575957.342886</v>
      </c>
      <c r="AJ670" s="6">
        <f t="shared" si="794"/>
        <v>1925013487.5148551</v>
      </c>
      <c r="AK670" s="5">
        <f t="shared" si="794"/>
        <v>1707443219.0324786</v>
      </c>
      <c r="AL670" s="5">
        <f t="shared" si="795"/>
        <v>217570268.48237652</v>
      </c>
      <c r="AM670" s="5">
        <f t="shared" si="795"/>
        <v>0</v>
      </c>
      <c r="AN670" s="5">
        <f t="shared" si="795"/>
        <v>0</v>
      </c>
      <c r="AO670" s="5">
        <f t="shared" si="795"/>
        <v>0</v>
      </c>
    </row>
    <row r="671" spans="1:41" x14ac:dyDescent="0.25">
      <c r="A671" s="1" t="s">
        <v>1339</v>
      </c>
      <c r="B671" s="1" t="s">
        <v>1340</v>
      </c>
      <c r="C671" s="21" t="s">
        <v>1265</v>
      </c>
      <c r="D671" s="21"/>
      <c r="E671" s="21"/>
      <c r="G671" s="5">
        <f t="shared" si="813"/>
        <v>0</v>
      </c>
      <c r="H671" s="5">
        <f t="shared" si="813"/>
        <v>0</v>
      </c>
      <c r="I671" s="5">
        <f t="shared" si="813"/>
        <v>0</v>
      </c>
      <c r="J671" s="5">
        <f t="shared" si="813"/>
        <v>0</v>
      </c>
      <c r="K671" s="5">
        <f t="shared" si="813"/>
        <v>128755036.806529</v>
      </c>
      <c r="L671" s="5">
        <f t="shared" si="813"/>
        <v>129827995.44658341</v>
      </c>
      <c r="M671" s="5">
        <f t="shared" si="813"/>
        <v>0</v>
      </c>
      <c r="N671" s="5">
        <f t="shared" si="813"/>
        <v>0</v>
      </c>
      <c r="O671" s="5">
        <f t="shared" si="813"/>
        <v>0</v>
      </c>
      <c r="P671" s="5">
        <f t="shared" si="813"/>
        <v>0</v>
      </c>
      <c r="Q671" s="6">
        <f t="shared" si="813"/>
        <v>128755036.806529</v>
      </c>
      <c r="R671" s="6">
        <f t="shared" si="813"/>
        <v>129827995.44658341</v>
      </c>
      <c r="T671" s="5">
        <f>SUMIF($C$3:$C$663,$C671,T$3:T$663)</f>
        <v>264053979.40501499</v>
      </c>
      <c r="V671" s="5">
        <f t="shared" si="796"/>
        <v>178187730</v>
      </c>
      <c r="W671" s="5">
        <f t="shared" si="796"/>
        <v>178187730</v>
      </c>
      <c r="X671" s="6">
        <f t="shared" si="796"/>
        <v>178187730</v>
      </c>
      <c r="Z671" s="5">
        <f t="shared" si="792"/>
        <v>0</v>
      </c>
      <c r="AA671" s="5">
        <f t="shared" si="792"/>
        <v>0</v>
      </c>
      <c r="AB671" s="5">
        <f t="shared" si="792"/>
        <v>133706379.88534501</v>
      </c>
      <c r="AC671" s="5">
        <f t="shared" si="792"/>
        <v>0</v>
      </c>
      <c r="AD671" s="5">
        <f t="shared" si="792"/>
        <v>0</v>
      </c>
      <c r="AE671" s="6">
        <f t="shared" si="792"/>
        <v>133706379.88534501</v>
      </c>
      <c r="AF671" s="6">
        <f t="shared" si="792"/>
        <v>262461416.69187403</v>
      </c>
      <c r="AG671" s="6">
        <f t="shared" si="792"/>
        <v>440649146.69187403</v>
      </c>
      <c r="AH671" s="6">
        <f t="shared" si="793"/>
        <v>425933012.84372824</v>
      </c>
      <c r="AI671" s="6">
        <f>SUMIF($D$3:$D$663,$C671,AI$3:AI$663)</f>
        <v>247745282.84372821</v>
      </c>
      <c r="AJ671" s="6">
        <f t="shared" si="794"/>
        <v>117917287.39714482</v>
      </c>
      <c r="AK671" s="5">
        <f t="shared" si="794"/>
        <v>0</v>
      </c>
      <c r="AL671" s="5">
        <f t="shared" si="795"/>
        <v>0</v>
      </c>
      <c r="AM671" s="5">
        <f t="shared" si="795"/>
        <v>117917287.39714482</v>
      </c>
      <c r="AN671" s="5">
        <f t="shared" si="795"/>
        <v>0</v>
      </c>
      <c r="AO671" s="5">
        <f t="shared" si="795"/>
        <v>0</v>
      </c>
    </row>
    <row r="672" spans="1:41" x14ac:dyDescent="0.25">
      <c r="A672" s="1"/>
      <c r="B672" s="1"/>
      <c r="C672" s="21"/>
      <c r="D672" s="21"/>
      <c r="E672" s="21"/>
    </row>
    <row r="673" spans="1:41" x14ac:dyDescent="0.25">
      <c r="A673" s="1" t="s">
        <v>1341</v>
      </c>
      <c r="B673" s="1" t="s">
        <v>1342</v>
      </c>
      <c r="C673" s="21" t="s">
        <v>423</v>
      </c>
      <c r="D673" s="21"/>
      <c r="E673" s="21"/>
      <c r="G673" s="5">
        <f t="shared" ref="G673:R678" si="814">SUMIF($C$3:$C$663,$C673,G$3:G$663)</f>
        <v>915922298.29474497</v>
      </c>
      <c r="H673" s="5">
        <f t="shared" si="814"/>
        <v>923554984.11386788</v>
      </c>
      <c r="I673" s="5">
        <f t="shared" si="814"/>
        <v>0</v>
      </c>
      <c r="J673" s="5">
        <f t="shared" si="814"/>
        <v>0</v>
      </c>
      <c r="K673" s="5">
        <f t="shared" si="814"/>
        <v>64593911.30642201</v>
      </c>
      <c r="L673" s="5">
        <f t="shared" si="814"/>
        <v>65132193.900642186</v>
      </c>
      <c r="M673" s="5">
        <f t="shared" si="814"/>
        <v>0</v>
      </c>
      <c r="N673" s="5">
        <f t="shared" si="814"/>
        <v>0</v>
      </c>
      <c r="O673" s="5">
        <f t="shared" si="814"/>
        <v>0</v>
      </c>
      <c r="P673" s="5">
        <f t="shared" si="814"/>
        <v>0</v>
      </c>
      <c r="Q673" s="6">
        <f t="shared" si="814"/>
        <v>980516209.60116708</v>
      </c>
      <c r="R673" s="6">
        <f t="shared" si="814"/>
        <v>988687178.01451004</v>
      </c>
      <c r="T673" s="5">
        <f t="shared" ref="T673:T678" si="815">SUMIF($C$3:$C$663,$C673,T$3:T$663)</f>
        <v>1571810747.8987291</v>
      </c>
      <c r="V673" s="5">
        <f t="shared" si="796"/>
        <v>3417716387</v>
      </c>
      <c r="W673" s="5">
        <f t="shared" si="796"/>
        <v>3417716387</v>
      </c>
      <c r="X673" s="6">
        <f t="shared" si="796"/>
        <v>3417716386.999999</v>
      </c>
      <c r="Z673" s="5">
        <f t="shared" si="792"/>
        <v>957096184.71066308</v>
      </c>
      <c r="AA673" s="5">
        <f t="shared" si="792"/>
        <v>0</v>
      </c>
      <c r="AB673" s="5">
        <f t="shared" si="792"/>
        <v>71581499.870108962</v>
      </c>
      <c r="AC673" s="5">
        <f t="shared" si="792"/>
        <v>0</v>
      </c>
      <c r="AD673" s="5">
        <f t="shared" si="792"/>
        <v>0</v>
      </c>
      <c r="AE673" s="6">
        <f t="shared" si="792"/>
        <v>1028677684.5807689</v>
      </c>
      <c r="AF673" s="6">
        <f t="shared" si="792"/>
        <v>2009193894.1819377</v>
      </c>
      <c r="AG673" s="6">
        <f t="shared" si="792"/>
        <v>5426910281.1819382</v>
      </c>
      <c r="AH673" s="6">
        <f t="shared" si="793"/>
        <v>5094807909.7054043</v>
      </c>
      <c r="AI673" s="6">
        <f t="shared" ref="AI673:AI678" si="816">SUMIF($D$3:$D$663,$C673,AI$3:AI$663)</f>
        <v>1677091522.7054057</v>
      </c>
      <c r="AJ673" s="6">
        <f t="shared" si="794"/>
        <v>688404344.6908958</v>
      </c>
      <c r="AK673" s="5">
        <f t="shared" si="794"/>
        <v>632322796.22976875</v>
      </c>
      <c r="AL673" s="5">
        <f t="shared" si="795"/>
        <v>0</v>
      </c>
      <c r="AM673" s="5">
        <f t="shared" si="795"/>
        <v>56081548.461126991</v>
      </c>
      <c r="AN673" s="5">
        <f t="shared" si="795"/>
        <v>0</v>
      </c>
      <c r="AO673" s="5">
        <f t="shared" si="795"/>
        <v>0</v>
      </c>
    </row>
    <row r="674" spans="1:41" x14ac:dyDescent="0.25">
      <c r="A674" s="1" t="s">
        <v>1343</v>
      </c>
      <c r="B674" s="1" t="s">
        <v>1344</v>
      </c>
      <c r="C674" s="21" t="s">
        <v>826</v>
      </c>
      <c r="D674" s="21"/>
      <c r="E674" s="21"/>
      <c r="G674" s="5">
        <f t="shared" si="814"/>
        <v>1439781643.699182</v>
      </c>
      <c r="H674" s="5">
        <f t="shared" si="814"/>
        <v>1451779824.0633416</v>
      </c>
      <c r="I674" s="5">
        <f t="shared" si="814"/>
        <v>0</v>
      </c>
      <c r="J674" s="5">
        <f t="shared" si="814"/>
        <v>0</v>
      </c>
      <c r="K674" s="5">
        <f t="shared" si="814"/>
        <v>0</v>
      </c>
      <c r="L674" s="5">
        <f t="shared" si="814"/>
        <v>0</v>
      </c>
      <c r="M674" s="5">
        <f t="shared" si="814"/>
        <v>0</v>
      </c>
      <c r="N674" s="5">
        <f t="shared" si="814"/>
        <v>0</v>
      </c>
      <c r="O674" s="5">
        <f t="shared" si="814"/>
        <v>0</v>
      </c>
      <c r="P674" s="5">
        <f t="shared" si="814"/>
        <v>0</v>
      </c>
      <c r="Q674" s="6">
        <f t="shared" si="814"/>
        <v>1439781643.699182</v>
      </c>
      <c r="R674" s="6">
        <f t="shared" si="814"/>
        <v>1451779824.0633416</v>
      </c>
      <c r="T674" s="5">
        <f t="shared" si="815"/>
        <v>2476363697.702311</v>
      </c>
      <c r="V674" s="5">
        <f t="shared" si="796"/>
        <v>4908183951</v>
      </c>
      <c r="W674" s="5">
        <f t="shared" si="796"/>
        <v>4908183951</v>
      </c>
      <c r="X674" s="6">
        <f t="shared" si="796"/>
        <v>4908183951</v>
      </c>
      <c r="Z674" s="5">
        <f t="shared" si="792"/>
        <v>1466191001.1135702</v>
      </c>
      <c r="AA674" s="5">
        <f t="shared" si="792"/>
        <v>0</v>
      </c>
      <c r="AB674" s="5">
        <f t="shared" si="792"/>
        <v>0</v>
      </c>
      <c r="AC674" s="5">
        <f t="shared" si="792"/>
        <v>0</v>
      </c>
      <c r="AD674" s="5">
        <f t="shared" si="792"/>
        <v>0</v>
      </c>
      <c r="AE674" s="6">
        <f t="shared" si="792"/>
        <v>1466191001.11357</v>
      </c>
      <c r="AF674" s="6">
        <f t="shared" si="792"/>
        <v>2905972644.8127522</v>
      </c>
      <c r="AG674" s="6">
        <f t="shared" si="792"/>
        <v>7814156595.8127508</v>
      </c>
      <c r="AH674" s="6">
        <f t="shared" si="793"/>
        <v>7316419620.5021744</v>
      </c>
      <c r="AI674" s="6">
        <f t="shared" si="816"/>
        <v>2408235669.5021739</v>
      </c>
      <c r="AJ674" s="6">
        <f t="shared" si="794"/>
        <v>956455845.43883252</v>
      </c>
      <c r="AK674" s="5">
        <f t="shared" si="794"/>
        <v>956455845.43883252</v>
      </c>
      <c r="AL674" s="5">
        <f t="shared" si="795"/>
        <v>0</v>
      </c>
      <c r="AM674" s="5">
        <f t="shared" si="795"/>
        <v>0</v>
      </c>
      <c r="AN674" s="5">
        <f t="shared" si="795"/>
        <v>0</v>
      </c>
      <c r="AO674" s="5">
        <f t="shared" si="795"/>
        <v>0</v>
      </c>
    </row>
    <row r="675" spans="1:41" x14ac:dyDescent="0.25">
      <c r="A675" s="1" t="s">
        <v>1345</v>
      </c>
      <c r="B675" s="1" t="s">
        <v>1346</v>
      </c>
      <c r="C675" s="21" t="s">
        <v>490</v>
      </c>
      <c r="D675" s="21"/>
      <c r="E675" s="21"/>
      <c r="G675" s="5">
        <f t="shared" si="814"/>
        <v>154487215.14364797</v>
      </c>
      <c r="H675" s="5">
        <f t="shared" si="814"/>
        <v>155774608.60317838</v>
      </c>
      <c r="I675" s="5">
        <f t="shared" si="814"/>
        <v>27503262.172892001</v>
      </c>
      <c r="J675" s="5">
        <f t="shared" si="814"/>
        <v>27732456.024332765</v>
      </c>
      <c r="K675" s="5">
        <f t="shared" si="814"/>
        <v>12077132.440048</v>
      </c>
      <c r="L675" s="5">
        <f t="shared" si="814"/>
        <v>12177775.210381733</v>
      </c>
      <c r="M675" s="5">
        <f t="shared" si="814"/>
        <v>0</v>
      </c>
      <c r="N675" s="5">
        <f t="shared" si="814"/>
        <v>0</v>
      </c>
      <c r="O675" s="5">
        <f t="shared" si="814"/>
        <v>0</v>
      </c>
      <c r="P675" s="5">
        <f t="shared" si="814"/>
        <v>0</v>
      </c>
      <c r="Q675" s="6">
        <f t="shared" si="814"/>
        <v>194067609.75658795</v>
      </c>
      <c r="R675" s="6">
        <f t="shared" si="814"/>
        <v>195684839.83789289</v>
      </c>
      <c r="T675" s="5">
        <f t="shared" si="815"/>
        <v>380470289.57667899</v>
      </c>
      <c r="V675" s="5">
        <f t="shared" si="796"/>
        <v>438690740</v>
      </c>
      <c r="W675" s="5">
        <f t="shared" si="796"/>
        <v>438690740</v>
      </c>
      <c r="X675" s="6">
        <f t="shared" si="796"/>
        <v>438690740</v>
      </c>
      <c r="Z675" s="5">
        <f t="shared" si="792"/>
        <v>144512410.64092499</v>
      </c>
      <c r="AA675" s="5">
        <f t="shared" si="792"/>
        <v>21430698.991108</v>
      </c>
      <c r="AB675" s="5">
        <f t="shared" si="792"/>
        <v>12747734.720648002</v>
      </c>
      <c r="AC675" s="5">
        <f t="shared" si="792"/>
        <v>0</v>
      </c>
      <c r="AD675" s="5">
        <f t="shared" si="792"/>
        <v>0</v>
      </c>
      <c r="AE675" s="6">
        <f t="shared" si="792"/>
        <v>178690844.35268098</v>
      </c>
      <c r="AF675" s="6">
        <f t="shared" si="792"/>
        <v>372758454.10927004</v>
      </c>
      <c r="AG675" s="6">
        <f t="shared" si="792"/>
        <v>811449194.1092689</v>
      </c>
      <c r="AH675" s="6">
        <f t="shared" si="793"/>
        <v>760301996.38789523</v>
      </c>
      <c r="AI675" s="6">
        <f t="shared" si="816"/>
        <v>321611256.38789523</v>
      </c>
      <c r="AJ675" s="6">
        <f t="shared" si="794"/>
        <v>125926416.5500024</v>
      </c>
      <c r="AK675" s="5">
        <f t="shared" si="794"/>
        <v>102160660.41843736</v>
      </c>
      <c r="AL675" s="5">
        <f t="shared" si="795"/>
        <v>12936255.521416027</v>
      </c>
      <c r="AM675" s="5">
        <f t="shared" si="795"/>
        <v>10829500.610149007</v>
      </c>
      <c r="AN675" s="5">
        <f t="shared" si="795"/>
        <v>0</v>
      </c>
      <c r="AO675" s="5">
        <f t="shared" si="795"/>
        <v>0</v>
      </c>
    </row>
    <row r="676" spans="1:41" x14ac:dyDescent="0.25">
      <c r="A676" s="1" t="s">
        <v>1347</v>
      </c>
      <c r="B676" s="1" t="s">
        <v>1348</v>
      </c>
      <c r="C676" s="21" t="s">
        <v>499</v>
      </c>
      <c r="D676" s="21"/>
      <c r="E676" s="21"/>
      <c r="G676" s="5">
        <f t="shared" si="814"/>
        <v>1704387429.0460761</v>
      </c>
      <c r="H676" s="5">
        <f t="shared" si="814"/>
        <v>1718590657.62146</v>
      </c>
      <c r="I676" s="5">
        <f t="shared" si="814"/>
        <v>360519969.76786005</v>
      </c>
      <c r="J676" s="5">
        <f t="shared" si="814"/>
        <v>363524302.84925896</v>
      </c>
      <c r="K676" s="5">
        <f t="shared" si="814"/>
        <v>0</v>
      </c>
      <c r="L676" s="5">
        <f t="shared" si="814"/>
        <v>0</v>
      </c>
      <c r="M676" s="5">
        <f t="shared" si="814"/>
        <v>0</v>
      </c>
      <c r="N676" s="5">
        <f t="shared" si="814"/>
        <v>0</v>
      </c>
      <c r="O676" s="5">
        <f t="shared" si="814"/>
        <v>0</v>
      </c>
      <c r="P676" s="5">
        <f t="shared" si="814"/>
        <v>0</v>
      </c>
      <c r="Q676" s="6">
        <f t="shared" si="814"/>
        <v>2064907398.8139362</v>
      </c>
      <c r="R676" s="6">
        <f t="shared" si="814"/>
        <v>2082114960.4707186</v>
      </c>
      <c r="T676" s="5">
        <f t="shared" si="815"/>
        <v>3801262198.7930846</v>
      </c>
      <c r="V676" s="5">
        <f t="shared" si="796"/>
        <v>4150993743</v>
      </c>
      <c r="W676" s="5">
        <f t="shared" si="796"/>
        <v>4150993743</v>
      </c>
      <c r="X676" s="6">
        <f t="shared" si="796"/>
        <v>4150993743.0000086</v>
      </c>
      <c r="Z676" s="5">
        <f t="shared" si="792"/>
        <v>1640244540.6729178</v>
      </c>
      <c r="AA676" s="5">
        <f t="shared" si="792"/>
        <v>288007991.0652827</v>
      </c>
      <c r="AB676" s="5">
        <f t="shared" si="792"/>
        <v>0</v>
      </c>
      <c r="AC676" s="5">
        <f t="shared" si="792"/>
        <v>0</v>
      </c>
      <c r="AD676" s="5">
        <f t="shared" si="792"/>
        <v>0</v>
      </c>
      <c r="AE676" s="6">
        <f t="shared" si="792"/>
        <v>1928252531.7382092</v>
      </c>
      <c r="AF676" s="6">
        <f t="shared" si="792"/>
        <v>3993159930.5521431</v>
      </c>
      <c r="AG676" s="6">
        <f t="shared" si="792"/>
        <v>8144153673.552145</v>
      </c>
      <c r="AH676" s="6">
        <f t="shared" si="793"/>
        <v>7610299307.7684183</v>
      </c>
      <c r="AI676" s="6">
        <f t="shared" si="816"/>
        <v>3459305564.7684078</v>
      </c>
      <c r="AJ676" s="6">
        <f t="shared" si="794"/>
        <v>1377190604.2976897</v>
      </c>
      <c r="AK676" s="5">
        <f t="shared" si="794"/>
        <v>1204652642.1227942</v>
      </c>
      <c r="AL676" s="5">
        <f t="shared" si="795"/>
        <v>172537962.17489567</v>
      </c>
      <c r="AM676" s="5">
        <f t="shared" si="795"/>
        <v>0</v>
      </c>
      <c r="AN676" s="5">
        <f t="shared" si="795"/>
        <v>0</v>
      </c>
      <c r="AO676" s="5">
        <f t="shared" si="795"/>
        <v>0</v>
      </c>
    </row>
    <row r="677" spans="1:41" x14ac:dyDescent="0.25">
      <c r="A677" s="1" t="s">
        <v>1349</v>
      </c>
      <c r="B677" s="1" t="s">
        <v>1350</v>
      </c>
      <c r="C677" s="21" t="s">
        <v>862</v>
      </c>
      <c r="D677" s="21"/>
      <c r="E677" s="21"/>
      <c r="G677" s="5">
        <f t="shared" si="814"/>
        <v>0</v>
      </c>
      <c r="H677" s="5">
        <f t="shared" si="814"/>
        <v>0</v>
      </c>
      <c r="I677" s="5">
        <f t="shared" si="814"/>
        <v>520308488.63868529</v>
      </c>
      <c r="J677" s="5">
        <f t="shared" si="814"/>
        <v>524644392.71067387</v>
      </c>
      <c r="K677" s="5">
        <f t="shared" si="814"/>
        <v>0</v>
      </c>
      <c r="L677" s="5">
        <f t="shared" si="814"/>
        <v>0</v>
      </c>
      <c r="M677" s="5">
        <f t="shared" si="814"/>
        <v>0</v>
      </c>
      <c r="N677" s="5">
        <f t="shared" si="814"/>
        <v>0</v>
      </c>
      <c r="O677" s="5">
        <f t="shared" si="814"/>
        <v>0</v>
      </c>
      <c r="P677" s="5">
        <f t="shared" si="814"/>
        <v>0</v>
      </c>
      <c r="Q677" s="6">
        <f t="shared" si="814"/>
        <v>520308488.63868529</v>
      </c>
      <c r="R677" s="6">
        <f t="shared" si="814"/>
        <v>524644392.71067387</v>
      </c>
      <c r="T677" s="5">
        <f t="shared" si="815"/>
        <v>1032042988.5910451</v>
      </c>
      <c r="V677" s="5">
        <f t="shared" si="796"/>
        <v>1241151698</v>
      </c>
      <c r="W677" s="5">
        <f t="shared" si="796"/>
        <v>1241151698</v>
      </c>
      <c r="X677" s="6">
        <f t="shared" si="796"/>
        <v>1241151698</v>
      </c>
      <c r="Z677" s="5">
        <f t="shared" si="792"/>
        <v>0</v>
      </c>
      <c r="AA677" s="5">
        <f t="shared" si="792"/>
        <v>430777547.15813017</v>
      </c>
      <c r="AB677" s="5">
        <f t="shared" si="792"/>
        <v>0</v>
      </c>
      <c r="AC677" s="5">
        <f t="shared" si="792"/>
        <v>0</v>
      </c>
      <c r="AD677" s="5">
        <f t="shared" si="792"/>
        <v>0</v>
      </c>
      <c r="AE677" s="6">
        <f t="shared" si="792"/>
        <v>430777547.15813017</v>
      </c>
      <c r="AF677" s="6">
        <f t="shared" si="792"/>
        <v>951086035.79681504</v>
      </c>
      <c r="AG677" s="6">
        <f t="shared" si="792"/>
        <v>2192237733.7968163</v>
      </c>
      <c r="AH677" s="6">
        <f t="shared" si="793"/>
        <v>2030947174.706383</v>
      </c>
      <c r="AI677" s="6">
        <f t="shared" si="816"/>
        <v>789795476.70638382</v>
      </c>
      <c r="AJ677" s="6">
        <f t="shared" si="794"/>
        <v>265151083.99570948</v>
      </c>
      <c r="AK677" s="5">
        <f t="shared" si="794"/>
        <v>0</v>
      </c>
      <c r="AL677" s="5">
        <f t="shared" si="795"/>
        <v>265151083.99570948</v>
      </c>
      <c r="AM677" s="5">
        <f t="shared" si="795"/>
        <v>0</v>
      </c>
      <c r="AN677" s="5">
        <f t="shared" si="795"/>
        <v>0</v>
      </c>
      <c r="AO677" s="5">
        <f t="shared" si="795"/>
        <v>0</v>
      </c>
    </row>
    <row r="678" spans="1:41" x14ac:dyDescent="0.25">
      <c r="A678" s="1" t="s">
        <v>1351</v>
      </c>
      <c r="B678" s="1" t="s">
        <v>1352</v>
      </c>
      <c r="C678" s="21" t="s">
        <v>1278</v>
      </c>
      <c r="D678" s="21"/>
      <c r="E678" s="21"/>
      <c r="G678" s="5">
        <f t="shared" si="814"/>
        <v>0</v>
      </c>
      <c r="H678" s="5">
        <f t="shared" si="814"/>
        <v>0</v>
      </c>
      <c r="I678" s="5">
        <f t="shared" si="814"/>
        <v>0</v>
      </c>
      <c r="J678" s="5">
        <f t="shared" si="814"/>
        <v>0</v>
      </c>
      <c r="K678" s="5">
        <f t="shared" si="814"/>
        <v>203322108.34990299</v>
      </c>
      <c r="L678" s="5">
        <f t="shared" si="814"/>
        <v>205016459.25281885</v>
      </c>
      <c r="M678" s="5">
        <f t="shared" si="814"/>
        <v>0</v>
      </c>
      <c r="N678" s="5">
        <f t="shared" si="814"/>
        <v>0</v>
      </c>
      <c r="O678" s="5">
        <f t="shared" si="814"/>
        <v>0</v>
      </c>
      <c r="P678" s="5">
        <f t="shared" si="814"/>
        <v>0</v>
      </c>
      <c r="Q678" s="6">
        <f t="shared" si="814"/>
        <v>203322108.34990299</v>
      </c>
      <c r="R678" s="6">
        <f t="shared" si="814"/>
        <v>205016459.25281885</v>
      </c>
      <c r="T678" s="5">
        <f t="shared" si="815"/>
        <v>402386442.31285006</v>
      </c>
      <c r="V678" s="5">
        <f t="shared" si="796"/>
        <v>543452024</v>
      </c>
      <c r="W678" s="5">
        <f t="shared" si="796"/>
        <v>543452024</v>
      </c>
      <c r="X678" s="6">
        <f t="shared" si="796"/>
        <v>543452024</v>
      </c>
      <c r="Z678" s="5">
        <f t="shared" si="792"/>
        <v>0</v>
      </c>
      <c r="AA678" s="5">
        <f t="shared" si="792"/>
        <v>0</v>
      </c>
      <c r="AB678" s="5">
        <f t="shared" si="792"/>
        <v>216562004.70626295</v>
      </c>
      <c r="AC678" s="5">
        <f t="shared" si="792"/>
        <v>0</v>
      </c>
      <c r="AD678" s="5">
        <f t="shared" si="792"/>
        <v>0</v>
      </c>
      <c r="AE678" s="6">
        <f t="shared" si="792"/>
        <v>216562004.70626295</v>
      </c>
      <c r="AF678" s="6">
        <f t="shared" si="792"/>
        <v>419884113.05616599</v>
      </c>
      <c r="AG678" s="6">
        <f t="shared" si="792"/>
        <v>963336137.05616617</v>
      </c>
      <c r="AH678" s="6">
        <f t="shared" si="793"/>
        <v>931164093.51516867</v>
      </c>
      <c r="AI678" s="6">
        <f t="shared" si="816"/>
        <v>387712069.51516879</v>
      </c>
      <c r="AJ678" s="6">
        <f t="shared" si="794"/>
        <v>182695610.26234993</v>
      </c>
      <c r="AK678" s="5">
        <f t="shared" si="794"/>
        <v>0</v>
      </c>
      <c r="AL678" s="5">
        <f t="shared" si="795"/>
        <v>0</v>
      </c>
      <c r="AM678" s="5">
        <f t="shared" si="795"/>
        <v>182695610.26234993</v>
      </c>
      <c r="AN678" s="5">
        <f t="shared" si="795"/>
        <v>0</v>
      </c>
      <c r="AO678" s="5">
        <f t="shared" si="795"/>
        <v>0</v>
      </c>
    </row>
    <row r="679" spans="1:41" x14ac:dyDescent="0.25">
      <c r="A679" s="1"/>
      <c r="B679" s="1"/>
      <c r="C679" s="21"/>
      <c r="D679" s="21"/>
      <c r="E679" s="21"/>
    </row>
    <row r="680" spans="1:41" x14ac:dyDescent="0.25">
      <c r="A680" s="1" t="s">
        <v>1353</v>
      </c>
      <c r="B680" s="1" t="s">
        <v>1354</v>
      </c>
      <c r="C680" s="21"/>
      <c r="D680" s="21"/>
      <c r="E680" s="21"/>
      <c r="G680" s="5">
        <f t="shared" ref="G680:J680" si="817">SUM(G667:G668)</f>
        <v>1495913379.5741432</v>
      </c>
      <c r="H680" s="5">
        <f t="shared" si="817"/>
        <v>1508379324.4039273</v>
      </c>
      <c r="I680" s="5">
        <f t="shared" si="817"/>
        <v>510718375.33106446</v>
      </c>
      <c r="J680" s="5">
        <f t="shared" si="817"/>
        <v>514974361.79215658</v>
      </c>
      <c r="K680" s="5">
        <f t="shared" ref="K680:P680" si="818">SUM(K667:K668)</f>
        <v>119219428.33314687</v>
      </c>
      <c r="L680" s="5">
        <f t="shared" si="818"/>
        <v>120212923.56925642</v>
      </c>
      <c r="M680" s="5">
        <f t="shared" si="818"/>
        <v>854188985.9216733</v>
      </c>
      <c r="N680" s="5">
        <f t="shared" si="818"/>
        <v>861307227.47102058</v>
      </c>
      <c r="O680" s="5">
        <f t="shared" si="818"/>
        <v>6888750.4732724885</v>
      </c>
      <c r="P680" s="5">
        <f t="shared" si="818"/>
        <v>6946156.7272164263</v>
      </c>
      <c r="Q680" s="6">
        <f t="shared" ref="Q680:R680" si="819">SUM(Q667:Q668)</f>
        <v>2986928919.6332998</v>
      </c>
      <c r="R680" s="6">
        <f t="shared" si="819"/>
        <v>3011819993.9635773</v>
      </c>
      <c r="T680" s="5">
        <f t="shared" ref="T680:V680" si="820">SUM(T667:T668)</f>
        <v>5889256040.6982193</v>
      </c>
      <c r="V680" s="5">
        <f t="shared" si="820"/>
        <v>3529120862</v>
      </c>
      <c r="W680" s="5">
        <f t="shared" ref="W680:X680" si="821">SUM(W667:W668)</f>
        <v>3529120862</v>
      </c>
      <c r="X680" s="6">
        <f t="shared" si="821"/>
        <v>3529120862.0000005</v>
      </c>
      <c r="Z680" s="5">
        <f t="shared" ref="Z680:AC680" si="822">SUM(Z667:Z668)</f>
        <v>1416782951.5794539</v>
      </c>
      <c r="AA680" s="5">
        <f t="shared" si="822"/>
        <v>409821193.98859823</v>
      </c>
      <c r="AB680" s="5">
        <f t="shared" si="822"/>
        <v>126970387.29629713</v>
      </c>
      <c r="AC680" s="5">
        <f t="shared" si="822"/>
        <v>26612195.560485639</v>
      </c>
      <c r="AD680" s="5">
        <f t="shared" ref="AD680:AG680" si="823">SUM(AD667:AD668)</f>
        <v>29776618.317444138</v>
      </c>
      <c r="AE680" s="6">
        <f t="shared" ref="AE680:AF680" si="824">SUM(AE667:AE668)</f>
        <v>2009963346.7422829</v>
      </c>
      <c r="AF680" s="6">
        <f t="shared" si="824"/>
        <v>4996892266.3755875</v>
      </c>
      <c r="AG680" s="6">
        <f t="shared" si="823"/>
        <v>8526013128.3755798</v>
      </c>
      <c r="AH680" s="6">
        <f t="shared" ref="AH680" si="825">SUM(AH667:AH668)</f>
        <v>8084225260.0186672</v>
      </c>
      <c r="AI680" s="6">
        <f>SUM(AI667:AI668)</f>
        <v>4555104398.0186672</v>
      </c>
      <c r="AJ680" s="6">
        <f t="shared" ref="AJ680:AK680" si="826">SUM(AJ667:AJ668)</f>
        <v>1543284404.0550904</v>
      </c>
      <c r="AK680" s="5">
        <f t="shared" si="826"/>
        <v>1096725492.7727501</v>
      </c>
      <c r="AL680" s="5">
        <f t="shared" ref="AL680:AO680" si="827">SUM(AL667:AL668)</f>
        <v>278305551.80031383</v>
      </c>
      <c r="AM680" s="5">
        <f t="shared" si="827"/>
        <v>113141311.88954684</v>
      </c>
      <c r="AN680" s="5">
        <f t="shared" si="827"/>
        <v>25392835.528979421</v>
      </c>
      <c r="AO680" s="5">
        <f t="shared" si="827"/>
        <v>29719212.063500199</v>
      </c>
    </row>
    <row r="681" spans="1:41" x14ac:dyDescent="0.25">
      <c r="A681" s="1" t="s">
        <v>1355</v>
      </c>
      <c r="B681" s="1" t="s">
        <v>1356</v>
      </c>
      <c r="C681" s="21"/>
      <c r="D681" s="21"/>
      <c r="E681" s="21"/>
      <c r="G681" s="5">
        <f t="shared" ref="G681:J681" si="828">SUM(G670:G671)</f>
        <v>2390827481.8305764</v>
      </c>
      <c r="H681" s="5">
        <f t="shared" si="828"/>
        <v>2410751044.1791635</v>
      </c>
      <c r="I681" s="5">
        <f t="shared" si="828"/>
        <v>412374967.58565301</v>
      </c>
      <c r="J681" s="5">
        <f t="shared" si="828"/>
        <v>415811425.64886683</v>
      </c>
      <c r="K681" s="5">
        <f t="shared" ref="K681:P681" si="829">SUM(K670:K671)</f>
        <v>128755036.806529</v>
      </c>
      <c r="L681" s="5">
        <f t="shared" si="829"/>
        <v>129827995.44658341</v>
      </c>
      <c r="M681" s="5">
        <f t="shared" si="829"/>
        <v>0</v>
      </c>
      <c r="N681" s="5">
        <f t="shared" si="829"/>
        <v>0</v>
      </c>
      <c r="O681" s="5">
        <f t="shared" si="829"/>
        <v>0</v>
      </c>
      <c r="P681" s="5">
        <f t="shared" si="829"/>
        <v>0</v>
      </c>
      <c r="Q681" s="6">
        <f t="shared" ref="Q681:R681" si="830">SUM(Q670:Q671)</f>
        <v>2931957486.2227578</v>
      </c>
      <c r="R681" s="6">
        <f t="shared" si="830"/>
        <v>2956390465.2746129</v>
      </c>
      <c r="T681" s="5">
        <f t="shared" ref="T681:V681" si="831">SUM(T670:T671)</f>
        <v>5610555288.2084723</v>
      </c>
      <c r="V681" s="5">
        <f t="shared" si="831"/>
        <v>3805157680</v>
      </c>
      <c r="W681" s="5">
        <f t="shared" ref="W681:X681" si="832">SUM(W670:W671)</f>
        <v>3805157680</v>
      </c>
      <c r="X681" s="6">
        <f t="shared" si="832"/>
        <v>3805157679.9999976</v>
      </c>
      <c r="Z681" s="5">
        <f t="shared" ref="Z681:AC681" si="833">SUM(Z670:Z671)</f>
        <v>2215653964.811461</v>
      </c>
      <c r="AA681" s="5">
        <f t="shared" si="833"/>
        <v>316388412.65805954</v>
      </c>
      <c r="AB681" s="5">
        <f t="shared" si="833"/>
        <v>133706379.88534501</v>
      </c>
      <c r="AC681" s="5">
        <f t="shared" si="833"/>
        <v>0</v>
      </c>
      <c r="AD681" s="5">
        <f t="shared" ref="AD681:AG681" si="834">SUM(AD670:AD671)</f>
        <v>0</v>
      </c>
      <c r="AE681" s="6">
        <f t="shared" ref="AE681:AF681" si="835">SUM(AE670:AE671)</f>
        <v>2665748757.3548646</v>
      </c>
      <c r="AF681" s="6">
        <f t="shared" si="835"/>
        <v>5597706243.5776272</v>
      </c>
      <c r="AG681" s="6">
        <f t="shared" si="834"/>
        <v>9402863923.5776215</v>
      </c>
      <c r="AH681" s="6">
        <f t="shared" ref="AH681" si="836">SUM(AH670:AH671)</f>
        <v>8804478920.1866112</v>
      </c>
      <c r="AI681" s="6">
        <f>SUM(AI670:AI671)</f>
        <v>4999321240.186614</v>
      </c>
      <c r="AJ681" s="6">
        <f t="shared" ref="AJ681:AK681" si="837">SUM(AJ670:AJ671)</f>
        <v>2042930774.9119999</v>
      </c>
      <c r="AK681" s="5">
        <f t="shared" si="837"/>
        <v>1707443219.0324786</v>
      </c>
      <c r="AL681" s="5">
        <f t="shared" ref="AL681:AO681" si="838">SUM(AL670:AL671)</f>
        <v>217570268.48237652</v>
      </c>
      <c r="AM681" s="5">
        <f t="shared" si="838"/>
        <v>117917287.39714482</v>
      </c>
      <c r="AN681" s="5">
        <f t="shared" si="838"/>
        <v>0</v>
      </c>
      <c r="AO681" s="5">
        <f t="shared" si="838"/>
        <v>0</v>
      </c>
    </row>
    <row r="682" spans="1:41" x14ac:dyDescent="0.25">
      <c r="A682" s="1" t="s">
        <v>1357</v>
      </c>
      <c r="B682" s="1" t="s">
        <v>1358</v>
      </c>
      <c r="C682" s="21"/>
      <c r="D682" s="21"/>
      <c r="E682" s="21"/>
      <c r="G682" s="5">
        <f t="shared" ref="G682:J682" si="839">SUM(G673:G678)</f>
        <v>4214578586.183651</v>
      </c>
      <c r="H682" s="5">
        <f t="shared" si="839"/>
        <v>4249700074.4018478</v>
      </c>
      <c r="I682" s="5">
        <f t="shared" si="839"/>
        <v>908331720.57943726</v>
      </c>
      <c r="J682" s="5">
        <f t="shared" si="839"/>
        <v>915901151.58426559</v>
      </c>
      <c r="K682" s="5">
        <f t="shared" ref="K682:P682" si="840">SUM(K673:K678)</f>
        <v>279993152.09637296</v>
      </c>
      <c r="L682" s="5">
        <f t="shared" si="840"/>
        <v>282326428.36384279</v>
      </c>
      <c r="M682" s="5">
        <f t="shared" si="840"/>
        <v>0</v>
      </c>
      <c r="N682" s="5">
        <f t="shared" si="840"/>
        <v>0</v>
      </c>
      <c r="O682" s="5">
        <f t="shared" si="840"/>
        <v>0</v>
      </c>
      <c r="P682" s="5">
        <f t="shared" si="840"/>
        <v>0</v>
      </c>
      <c r="Q682" s="6">
        <f t="shared" ref="Q682:R682" si="841">SUM(Q673:Q678)</f>
        <v>5402903458.8594618</v>
      </c>
      <c r="R682" s="6">
        <f t="shared" si="841"/>
        <v>5447927654.3499565</v>
      </c>
      <c r="T682" s="5">
        <f t="shared" ref="T682:V682" si="842">SUM(T673:T678)</f>
        <v>9664336364.8747005</v>
      </c>
      <c r="V682" s="5">
        <f t="shared" si="842"/>
        <v>14700188543</v>
      </c>
      <c r="W682" s="5">
        <f t="shared" ref="W682:X682" si="843">SUM(W673:W678)</f>
        <v>14700188543</v>
      </c>
      <c r="X682" s="6">
        <f t="shared" si="843"/>
        <v>14700188543.000008</v>
      </c>
      <c r="Z682" s="5">
        <f t="shared" ref="Z682:AC682" si="844">SUM(Z673:Z678)</f>
        <v>4208044137.1380758</v>
      </c>
      <c r="AA682" s="5">
        <f t="shared" si="844"/>
        <v>740216237.21452093</v>
      </c>
      <c r="AB682" s="5">
        <f t="shared" si="844"/>
        <v>300891239.2970199</v>
      </c>
      <c r="AC682" s="5">
        <f t="shared" si="844"/>
        <v>0</v>
      </c>
      <c r="AD682" s="5">
        <f t="shared" ref="AD682:AG682" si="845">SUM(AD673:AD678)</f>
        <v>0</v>
      </c>
      <c r="AE682" s="6">
        <f t="shared" ref="AE682:AF682" si="846">SUM(AE673:AE678)</f>
        <v>5249151613.649622</v>
      </c>
      <c r="AF682" s="6">
        <f t="shared" si="846"/>
        <v>10652055072.509085</v>
      </c>
      <c r="AG682" s="6">
        <f t="shared" si="845"/>
        <v>25352243615.50909</v>
      </c>
      <c r="AH682" s="6">
        <f t="shared" ref="AH682" si="847">SUM(AH673:AH678)</f>
        <v>23743940102.585442</v>
      </c>
      <c r="AI682" s="6">
        <f>SUM(AI673:AI678)</f>
        <v>9043751559.5854359</v>
      </c>
      <c r="AJ682" s="6">
        <f t="shared" ref="AJ682:AK682" si="848">SUM(AJ673:AJ678)</f>
        <v>3595823905.2354798</v>
      </c>
      <c r="AK682" s="5">
        <f t="shared" si="848"/>
        <v>2895591944.2098327</v>
      </c>
      <c r="AL682" s="5">
        <f t="shared" ref="AL682:AO682" si="849">SUM(AL673:AL678)</f>
        <v>450625301.69202119</v>
      </c>
      <c r="AM682" s="5">
        <f t="shared" si="849"/>
        <v>249606659.33362591</v>
      </c>
      <c r="AN682" s="5">
        <f t="shared" si="849"/>
        <v>0</v>
      </c>
      <c r="AO682" s="5">
        <f t="shared" si="849"/>
        <v>0</v>
      </c>
    </row>
    <row r="683" spans="1:41" x14ac:dyDescent="0.25">
      <c r="A683" s="1"/>
      <c r="B683" s="1"/>
      <c r="C683" s="21"/>
      <c r="D683" s="21"/>
      <c r="E683" s="21"/>
    </row>
    <row r="684" spans="1:41" x14ac:dyDescent="0.25">
      <c r="A684" s="1" t="s">
        <v>1359</v>
      </c>
      <c r="B684" s="1" t="s">
        <v>1360</v>
      </c>
      <c r="C684" s="21"/>
      <c r="D684" s="21"/>
      <c r="E684" s="21"/>
      <c r="G684" s="5">
        <f t="shared" ref="G684:J684" si="850">SUM(G680:G682)+G428</f>
        <v>8101319447.5883703</v>
      </c>
      <c r="H684" s="5">
        <f t="shared" si="850"/>
        <v>8168830442.9849386</v>
      </c>
      <c r="I684" s="5">
        <f t="shared" si="850"/>
        <v>1831425063.4961548</v>
      </c>
      <c r="J684" s="5">
        <f t="shared" si="850"/>
        <v>1846686939.0252891</v>
      </c>
      <c r="K684" s="5">
        <f t="shared" ref="K684:P684" si="851">SUM(K680:K682)+K428</f>
        <v>527967617.23604882</v>
      </c>
      <c r="L684" s="5">
        <f t="shared" si="851"/>
        <v>532367347.3796826</v>
      </c>
      <c r="M684" s="5">
        <f t="shared" si="851"/>
        <v>854188985.9216733</v>
      </c>
      <c r="N684" s="5">
        <f t="shared" si="851"/>
        <v>861307227.47102058</v>
      </c>
      <c r="O684" s="5">
        <f t="shared" si="851"/>
        <v>6888750.4732724885</v>
      </c>
      <c r="P684" s="5">
        <f t="shared" si="851"/>
        <v>6946156.7272164263</v>
      </c>
      <c r="Q684" s="6">
        <f t="shared" ref="Q684:R684" si="852">SUM(Q680:Q682)+Q428</f>
        <v>11323173448.211525</v>
      </c>
      <c r="R684" s="6">
        <f t="shared" si="852"/>
        <v>11417533226.946619</v>
      </c>
      <c r="T684" s="5">
        <f t="shared" ref="T684:V684" si="853">SUM(T680:T682)+T428</f>
        <v>21166746693.781395</v>
      </c>
      <c r="V684" s="5">
        <f t="shared" si="853"/>
        <v>22035883031</v>
      </c>
      <c r="W684" s="5">
        <f t="shared" ref="W684:X684" si="854">SUM(W680:W682)+W428</f>
        <v>22035883031</v>
      </c>
      <c r="X684" s="6">
        <f t="shared" si="854"/>
        <v>22035883031.000008</v>
      </c>
      <c r="Z684" s="5">
        <f t="shared" ref="Z684:AC684" si="855">SUM(Z680:Z682)+Z428</f>
        <v>7840481053.5289907</v>
      </c>
      <c r="AA684" s="5">
        <f t="shared" si="855"/>
        <v>1466425843.8611786</v>
      </c>
      <c r="AB684" s="5">
        <f t="shared" si="855"/>
        <v>561568006.47866201</v>
      </c>
      <c r="AC684" s="5">
        <f t="shared" si="855"/>
        <v>26612195.560485639</v>
      </c>
      <c r="AD684" s="5">
        <f t="shared" ref="AD684:AG684" si="856">SUM(AD680:AD682)+AD428</f>
        <v>29776618.317444138</v>
      </c>
      <c r="AE684" s="6">
        <f t="shared" ref="AE684:AF684" si="857">SUM(AE680:AE682)+AE428</f>
        <v>9926764780.9914455</v>
      </c>
      <c r="AF684" s="6">
        <f t="shared" si="857"/>
        <v>21249938229.202984</v>
      </c>
      <c r="AG684" s="6">
        <f t="shared" si="856"/>
        <v>43281120667.462296</v>
      </c>
      <c r="AH684" s="6">
        <f t="shared" ref="AH684" si="858">SUM(AH680:AH682)+AH428</f>
        <v>40632644282.790718</v>
      </c>
      <c r="AI684" s="6">
        <f>SUM(AI680:AI682)+AI428</f>
        <v>18601462197.790718</v>
      </c>
      <c r="AJ684" s="6">
        <f t="shared" ref="AJ684" si="859">SUM(AJ680:AJ682)+AJ428</f>
        <v>7183928970.8440971</v>
      </c>
      <c r="AK684" s="5">
        <f t="shared" ref="AK684" si="860">SUM(AK680:AK682)+AK428</f>
        <v>5699760656.0150614</v>
      </c>
      <c r="AL684" s="5">
        <f t="shared" ref="AL684:AO684" si="861">SUM(AL680:AL682)+AL428</f>
        <v>946501121.97471154</v>
      </c>
      <c r="AM684" s="5">
        <f t="shared" si="861"/>
        <v>480665258.62031758</v>
      </c>
      <c r="AN684" s="5">
        <f t="shared" si="861"/>
        <v>25392835.528979421</v>
      </c>
      <c r="AO684" s="5">
        <f t="shared" si="861"/>
        <v>29719212.063500199</v>
      </c>
    </row>
    <row r="685" spans="1:41" x14ac:dyDescent="0.25">
      <c r="A685" s="1"/>
      <c r="B685" s="1"/>
      <c r="C685" s="1"/>
      <c r="D685" s="1"/>
      <c r="E685" s="1"/>
      <c r="T685" s="4"/>
      <c r="U685" s="4"/>
    </row>
    <row r="686" spans="1:41" x14ac:dyDescent="0.25">
      <c r="A686" s="1"/>
      <c r="B686" s="1"/>
      <c r="C686" s="1"/>
      <c r="D686" s="1"/>
      <c r="E686" s="1"/>
      <c r="T686" s="4"/>
      <c r="U686" s="4"/>
    </row>
    <row r="687" spans="1:41" x14ac:dyDescent="0.25">
      <c r="A687" s="7" t="s">
        <v>1430</v>
      </c>
      <c r="B687" s="7" t="s">
        <v>1429</v>
      </c>
      <c r="V687" s="5">
        <f>VLOOKUP($A687,[9]CTR1516_statsrel!$A$1:$D$387,4,FALSE)</f>
        <v>234151538</v>
      </c>
      <c r="W687" s="5">
        <f>VLOOKUP($A687,[9]CTR1516_statsrel!$A$1:$D$387,4,FALSE)</f>
        <v>234151538</v>
      </c>
      <c r="X687" s="6">
        <f>X662+X663</f>
        <v>234151538</v>
      </c>
    </row>
    <row r="690" spans="1:24" x14ac:dyDescent="0.25">
      <c r="B690" s="7" t="s">
        <v>1444</v>
      </c>
      <c r="E690" s="7" t="s">
        <v>1441</v>
      </c>
      <c r="X690" s="6">
        <f>SUMIF($E$3:$E$663,$E690,X$3:X$663)</f>
        <v>16606279564.559202</v>
      </c>
    </row>
    <row r="691" spans="1:24" x14ac:dyDescent="0.25">
      <c r="B691" s="7" t="s">
        <v>1445</v>
      </c>
      <c r="E691" s="7" t="s">
        <v>1440</v>
      </c>
      <c r="X691" s="6">
        <f t="shared" ref="X691:X694" si="862">SUMIF($E$3:$E$663,$E691,X$3:X$663)</f>
        <v>3561452829.1344695</v>
      </c>
    </row>
    <row r="692" spans="1:24" x14ac:dyDescent="0.25">
      <c r="B692" s="7" t="s">
        <v>1446</v>
      </c>
      <c r="E692" s="7" t="s">
        <v>1443</v>
      </c>
      <c r="X692" s="6">
        <f t="shared" si="862"/>
        <v>1201214774.6712193</v>
      </c>
    </row>
    <row r="693" spans="1:24" x14ac:dyDescent="0.25">
      <c r="B693" s="7" t="s">
        <v>1447</v>
      </c>
      <c r="E693" s="7" t="s">
        <v>1327</v>
      </c>
      <c r="X693" s="6">
        <f t="shared" si="862"/>
        <v>96002130.579999998</v>
      </c>
    </row>
    <row r="694" spans="1:24" x14ac:dyDescent="0.25">
      <c r="B694" s="7" t="s">
        <v>1448</v>
      </c>
      <c r="E694" s="7" t="s">
        <v>1442</v>
      </c>
      <c r="X694" s="6">
        <f t="shared" si="862"/>
        <v>569517786.05511153</v>
      </c>
    </row>
    <row r="696" spans="1:24" x14ac:dyDescent="0.25">
      <c r="A696" s="7" t="s">
        <v>1591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00"/>
  <sheetViews>
    <sheetView workbookViewId="0">
      <pane xSplit="5" ySplit="2" topLeftCell="F3" activePane="bottomRight" state="frozen"/>
      <selection pane="topRight" activeCell="F1" sqref="F1"/>
      <selection pane="bottomLeft" activeCell="A3" sqref="A3"/>
      <selection pane="bottomRight"/>
    </sheetView>
  </sheetViews>
  <sheetFormatPr defaultColWidth="8.90625" defaultRowHeight="13.2" x14ac:dyDescent="0.25"/>
  <cols>
    <col min="1" max="1" width="8.90625" style="7"/>
    <col min="2" max="2" width="30" style="7" customWidth="1"/>
    <col min="3" max="5" width="8.90625" style="7"/>
    <col min="6" max="6" width="9.08984375" style="7" customWidth="1"/>
    <col min="7" max="7" width="12.08984375" style="5" customWidth="1"/>
    <col min="8" max="8" width="12.6328125" style="5" customWidth="1"/>
    <col min="9" max="9" width="12.90625" style="5" customWidth="1"/>
    <col min="10" max="10" width="13.1796875" style="5" customWidth="1"/>
    <col min="11" max="11" width="13.453125" style="5" customWidth="1"/>
    <col min="12" max="12" width="13.6328125" style="5" customWidth="1"/>
    <col min="13" max="13" width="14" style="5" customWidth="1"/>
    <col min="14" max="14" width="14.36328125" style="5" customWidth="1"/>
    <col min="15" max="15" width="15.08984375" style="5" customWidth="1"/>
    <col min="16" max="16" width="13.81640625" style="5" customWidth="1"/>
    <col min="17" max="17" width="13.81640625" style="6" customWidth="1"/>
    <col min="18" max="18" width="13.08984375" style="6" customWidth="1"/>
    <col min="19" max="19" width="5.54296875" style="5" customWidth="1"/>
    <col min="20" max="20" width="14.6328125" style="6" customWidth="1"/>
    <col min="21" max="21" width="6.36328125" style="7" customWidth="1"/>
    <col min="22" max="22" width="14" style="5" customWidth="1"/>
    <col min="23" max="23" width="13.6328125" style="5" customWidth="1"/>
    <col min="24" max="24" width="13.81640625" style="5" customWidth="1"/>
    <col min="25" max="25" width="14.1796875" style="5" customWidth="1"/>
    <col min="26" max="26" width="15.1796875" style="5" customWidth="1"/>
    <col min="27" max="28" width="15.1796875" style="6" customWidth="1"/>
    <col min="29" max="29" width="15.36328125" style="6" customWidth="1"/>
    <col min="30" max="31" width="15.08984375" style="6" customWidth="1"/>
    <col min="32" max="32" width="15.36328125" style="6" customWidth="1"/>
    <col min="33" max="33" width="15.08984375" style="5" customWidth="1"/>
    <col min="34" max="34" width="15.36328125" style="5" customWidth="1"/>
    <col min="35" max="35" width="14.81640625" style="5" customWidth="1"/>
    <col min="36" max="36" width="14.90625" style="5" customWidth="1"/>
    <col min="37" max="37" width="14.1796875" style="5" customWidth="1"/>
    <col min="38" max="38" width="8.90625" style="7"/>
    <col min="39" max="40" width="14.1796875" style="5" customWidth="1"/>
    <col min="41" max="16384" width="8.90625" style="7"/>
  </cols>
  <sheetData>
    <row r="1" spans="1:40" ht="12.75" x14ac:dyDescent="0.2">
      <c r="A1" s="1"/>
      <c r="B1" s="1"/>
      <c r="C1" s="1"/>
      <c r="D1" s="1"/>
      <c r="E1" s="1"/>
    </row>
    <row r="2" spans="1:40" s="35" customFormat="1" ht="63.75" x14ac:dyDescent="0.2">
      <c r="A2" s="3" t="s">
        <v>0</v>
      </c>
      <c r="B2" s="3" t="s">
        <v>1571</v>
      </c>
      <c r="C2" s="3" t="s">
        <v>2</v>
      </c>
      <c r="D2" s="3" t="s">
        <v>1405</v>
      </c>
      <c r="E2" s="3" t="s">
        <v>1439</v>
      </c>
      <c r="G2" s="36" t="s">
        <v>1420</v>
      </c>
      <c r="H2" s="36" t="s">
        <v>1592</v>
      </c>
      <c r="I2" s="36" t="s">
        <v>1422</v>
      </c>
      <c r="J2" s="36" t="s">
        <v>1593</v>
      </c>
      <c r="K2" s="36" t="s">
        <v>1423</v>
      </c>
      <c r="L2" s="36" t="s">
        <v>1594</v>
      </c>
      <c r="M2" s="36" t="s">
        <v>1510</v>
      </c>
      <c r="N2" s="36" t="s">
        <v>1595</v>
      </c>
      <c r="O2" s="36" t="s">
        <v>1426</v>
      </c>
      <c r="P2" s="36" t="s">
        <v>1596</v>
      </c>
      <c r="Q2" s="44" t="s">
        <v>1511</v>
      </c>
      <c r="R2" s="44" t="s">
        <v>1597</v>
      </c>
      <c r="S2" s="36"/>
      <c r="T2" s="44" t="s">
        <v>1432</v>
      </c>
      <c r="V2" s="36" t="s">
        <v>1496</v>
      </c>
      <c r="W2" s="36" t="s">
        <v>1497</v>
      </c>
      <c r="X2" s="36" t="s">
        <v>1498</v>
      </c>
      <c r="Y2" s="36" t="s">
        <v>1516</v>
      </c>
      <c r="Z2" s="36" t="s">
        <v>1515</v>
      </c>
      <c r="AA2" s="44" t="s">
        <v>1460</v>
      </c>
      <c r="AB2" s="44" t="s">
        <v>1517</v>
      </c>
      <c r="AC2" s="44" t="s">
        <v>1450</v>
      </c>
      <c r="AD2" s="44" t="s">
        <v>1518</v>
      </c>
      <c r="AE2" s="44" t="s">
        <v>1598</v>
      </c>
      <c r="AF2" s="44" t="s">
        <v>1527</v>
      </c>
      <c r="AG2" s="36" t="s">
        <v>1528</v>
      </c>
      <c r="AH2" s="36" t="s">
        <v>1529</v>
      </c>
      <c r="AI2" s="36" t="s">
        <v>1512</v>
      </c>
      <c r="AJ2" s="36" t="s">
        <v>1530</v>
      </c>
      <c r="AK2" s="36" t="s">
        <v>1531</v>
      </c>
      <c r="AM2" s="36" t="s">
        <v>1599</v>
      </c>
      <c r="AN2" s="36" t="s">
        <v>1600</v>
      </c>
    </row>
    <row r="3" spans="1:40" ht="12.75" x14ac:dyDescent="0.2">
      <c r="A3" s="1" t="s">
        <v>3</v>
      </c>
      <c r="B3" s="1" t="s">
        <v>4</v>
      </c>
      <c r="C3" s="1"/>
      <c r="D3" s="1" t="s">
        <v>7</v>
      </c>
      <c r="E3" s="1"/>
      <c r="G3" s="5">
        <f>UTFUND1617BL</f>
        <v>53050566.974650018</v>
      </c>
      <c r="H3" s="5">
        <f>G3*RPI_INC1718</f>
        <v>54093983.448119789</v>
      </c>
      <c r="I3" s="5">
        <f>LTFUND1617BL</f>
        <v>9326801.2236614395</v>
      </c>
      <c r="J3" s="5">
        <f>I3*RPI_INC1718</f>
        <v>9510243.9010261633</v>
      </c>
      <c r="Q3" s="6">
        <f>G3+I3+K3+M3+O3</f>
        <v>62377368.198311456</v>
      </c>
      <c r="R3" s="6">
        <f>H3+J3+L3+N3+P3</f>
        <v>63604227.349145949</v>
      </c>
      <c r="T3" s="6">
        <f t="shared" ref="T3:T66" si="0">CTR_1516</f>
        <v>89583874.999999985</v>
      </c>
      <c r="V3" s="5">
        <f>UTFUND1617RSG</f>
        <v>37296022.858092614</v>
      </c>
      <c r="W3" s="5">
        <f>LTFUND1617RSG</f>
        <v>4711593.5157330744</v>
      </c>
      <c r="AA3" s="6">
        <f t="shared" ref="AA3:AA66" si="1">RSG_1617</f>
        <v>42007616.373825684</v>
      </c>
      <c r="AB3" s="6">
        <f t="shared" ref="AB3:AB66" si="2">SFA_1617</f>
        <v>104384984.57213713</v>
      </c>
      <c r="AC3" s="6">
        <f>AC4+AC5</f>
        <v>193968859.57213712</v>
      </c>
      <c r="AD3" s="6">
        <f>AD4+AD5</f>
        <v>184000495.89044416</v>
      </c>
      <c r="AE3" s="6">
        <f t="shared" ref="AE3:AE66" si="3">AD3-T3</f>
        <v>94416620.890444174</v>
      </c>
      <c r="AF3" s="6">
        <f>SUM(AF4:AF5)</f>
        <v>30812393.54129824</v>
      </c>
      <c r="AG3" s="5">
        <f>AG5</f>
        <v>27985144.029336184</v>
      </c>
      <c r="AH3" s="5">
        <f>AH4</f>
        <v>2827249.5119620543</v>
      </c>
      <c r="AM3" s="5">
        <f t="shared" ref="AM3:AM66" si="4">Q3*RPI_INCBFL1718</f>
        <v>63650866.085256949</v>
      </c>
      <c r="AN3" s="5">
        <f>AF3+AM3</f>
        <v>94463259.626555189</v>
      </c>
    </row>
    <row r="4" spans="1:40" s="11" customFormat="1" ht="12.75" x14ac:dyDescent="0.2">
      <c r="A4" s="8" t="s">
        <v>5</v>
      </c>
      <c r="B4" s="8" t="s">
        <v>6</v>
      </c>
      <c r="C4" s="8" t="s">
        <v>7</v>
      </c>
      <c r="D4" s="8"/>
      <c r="E4" s="8" t="s">
        <v>1440</v>
      </c>
      <c r="G4" s="9"/>
      <c r="H4" s="9"/>
      <c r="I4" s="9">
        <f>LTFUND1617BL</f>
        <v>9326801.2236614395</v>
      </c>
      <c r="J4" s="9">
        <f>I4*RPI_INC1718</f>
        <v>9510243.9010261633</v>
      </c>
      <c r="K4" s="9"/>
      <c r="L4" s="9"/>
      <c r="M4" s="9"/>
      <c r="N4" s="9"/>
      <c r="O4" s="9"/>
      <c r="P4" s="9"/>
      <c r="Q4" s="10">
        <f t="shared" ref="Q4:Q67" si="5">G4+I4+K4+M4+O4</f>
        <v>9326801.2236614395</v>
      </c>
      <c r="R4" s="10">
        <f t="shared" ref="R4:R67" si="6">H4+J4+L4+N4+P4</f>
        <v>9510243.9010261633</v>
      </c>
      <c r="S4" s="9"/>
      <c r="T4" s="10">
        <f t="shared" si="0"/>
        <v>14364895.63508893</v>
      </c>
      <c r="V4" s="9"/>
      <c r="W4" s="9">
        <f>LTFUND1617RSG</f>
        <v>4711593.5157330744</v>
      </c>
      <c r="X4" s="9"/>
      <c r="Y4" s="9"/>
      <c r="Z4" s="9"/>
      <c r="AA4" s="10">
        <f t="shared" si="1"/>
        <v>4711593.5157330744</v>
      </c>
      <c r="AB4" s="10">
        <f t="shared" si="2"/>
        <v>14038394.739394514</v>
      </c>
      <c r="AC4" s="10">
        <f>W4+I4+T4</f>
        <v>28403290.374483444</v>
      </c>
      <c r="AD4" s="10">
        <f>AC4*LT_SF1718</f>
        <v>26702389.048077147</v>
      </c>
      <c r="AE4" s="10">
        <f t="shared" si="3"/>
        <v>12337493.412988218</v>
      </c>
      <c r="AF4" s="10">
        <f>AD4-T4-R4</f>
        <v>2827249.5119620543</v>
      </c>
      <c r="AG4" s="9"/>
      <c r="AH4" s="9">
        <f>AF4</f>
        <v>2827249.5119620543</v>
      </c>
      <c r="AI4" s="9"/>
      <c r="AJ4" s="9"/>
      <c r="AK4" s="9"/>
      <c r="AM4" s="9">
        <f t="shared" si="4"/>
        <v>9517217.4273802582</v>
      </c>
      <c r="AN4" s="9">
        <f t="shared" ref="AN4:AN67" si="7">AF4+AM4</f>
        <v>12344466.939342313</v>
      </c>
    </row>
    <row r="5" spans="1:40" s="15" customFormat="1" ht="12.75" x14ac:dyDescent="0.2">
      <c r="A5" s="12" t="s">
        <v>8</v>
      </c>
      <c r="B5" s="12" t="s">
        <v>9</v>
      </c>
      <c r="C5" s="12" t="s">
        <v>7</v>
      </c>
      <c r="D5" s="12"/>
      <c r="E5" s="12" t="s">
        <v>1441</v>
      </c>
      <c r="G5" s="13">
        <f>UTFUND1617BL</f>
        <v>53050566.974650018</v>
      </c>
      <c r="H5" s="13">
        <f>G5*RPI_INC1718</f>
        <v>54093983.448119789</v>
      </c>
      <c r="I5" s="13"/>
      <c r="J5" s="13"/>
      <c r="K5" s="13"/>
      <c r="L5" s="13"/>
      <c r="M5" s="13"/>
      <c r="N5" s="13"/>
      <c r="O5" s="13"/>
      <c r="P5" s="13"/>
      <c r="Q5" s="14">
        <f t="shared" si="5"/>
        <v>53050566.974650018</v>
      </c>
      <c r="R5" s="14">
        <f t="shared" si="6"/>
        <v>54093983.448119789</v>
      </c>
      <c r="S5" s="13"/>
      <c r="T5" s="14">
        <f t="shared" si="0"/>
        <v>75218979.36491105</v>
      </c>
      <c r="V5" s="13">
        <f>UTFUND1617RSG</f>
        <v>37296022.858092614</v>
      </c>
      <c r="W5" s="13"/>
      <c r="X5" s="13"/>
      <c r="Y5" s="13"/>
      <c r="Z5" s="13"/>
      <c r="AA5" s="14">
        <f t="shared" si="1"/>
        <v>37296022.858092614</v>
      </c>
      <c r="AB5" s="14">
        <f t="shared" si="2"/>
        <v>90346589.832742631</v>
      </c>
      <c r="AC5" s="14">
        <f>V5+G5+T5</f>
        <v>165565569.19765368</v>
      </c>
      <c r="AD5" s="14">
        <f>AC5*UT_SF1718</f>
        <v>157298106.84236702</v>
      </c>
      <c r="AE5" s="14">
        <f t="shared" si="3"/>
        <v>82079127.477455974</v>
      </c>
      <c r="AF5" s="14">
        <f>AD5-T5-R5</f>
        <v>27985144.029336184</v>
      </c>
      <c r="AG5" s="13">
        <f>AF5</f>
        <v>27985144.029336184</v>
      </c>
      <c r="AH5" s="13"/>
      <c r="AI5" s="13"/>
      <c r="AJ5" s="13"/>
      <c r="AK5" s="13"/>
      <c r="AM5" s="13">
        <f t="shared" si="4"/>
        <v>54133648.657876693</v>
      </c>
      <c r="AN5" s="13">
        <f t="shared" si="7"/>
        <v>82118792.687212884</v>
      </c>
    </row>
    <row r="6" spans="1:40" ht="12.75" x14ac:dyDescent="0.2">
      <c r="A6" s="1" t="s">
        <v>10</v>
      </c>
      <c r="B6" s="1" t="s">
        <v>11</v>
      </c>
      <c r="C6" s="1"/>
      <c r="D6" s="1" t="s">
        <v>7</v>
      </c>
      <c r="E6" s="1"/>
      <c r="G6" s="5">
        <f>UTFUND1617BL</f>
        <v>27532936.58036121</v>
      </c>
      <c r="H6" s="5">
        <f>G6*RPI_INC1718</f>
        <v>28074463.678548023</v>
      </c>
      <c r="I6" s="5">
        <f>LTFUND1617BL</f>
        <v>5421847.1955738747</v>
      </c>
      <c r="J6" s="5">
        <f>I6*RPI_INC1718</f>
        <v>5528485.917893298</v>
      </c>
      <c r="Q6" s="6">
        <f t="shared" si="5"/>
        <v>32954783.775935084</v>
      </c>
      <c r="R6" s="6">
        <f t="shared" si="6"/>
        <v>33602949.596441321</v>
      </c>
      <c r="T6" s="6">
        <f t="shared" si="0"/>
        <v>66793088</v>
      </c>
      <c r="V6" s="5">
        <f>UTFUND1617RSG</f>
        <v>19469363.132903822</v>
      </c>
      <c r="W6" s="5">
        <f>LTFUND1617RSG</f>
        <v>2778263.481537479</v>
      </c>
      <c r="AA6" s="6">
        <f t="shared" si="1"/>
        <v>22247626.614441302</v>
      </c>
      <c r="AB6" s="6">
        <f t="shared" si="2"/>
        <v>55202410.390376389</v>
      </c>
      <c r="AC6" s="6">
        <f t="shared" ref="AC6" si="8">AC7+AC8</f>
        <v>121995498.39037639</v>
      </c>
      <c r="AD6" s="6">
        <f t="shared" ref="AD6" si="9">AD7+AD8</f>
        <v>115707438.30043772</v>
      </c>
      <c r="AE6" s="6">
        <f t="shared" si="3"/>
        <v>48914350.300437719</v>
      </c>
      <c r="AF6" s="6">
        <f t="shared" ref="AF6" si="10">SUM(AF7:AF8)</f>
        <v>15311400.70399639</v>
      </c>
      <c r="AG6" s="5">
        <f t="shared" ref="AG6" si="11">AG8</f>
        <v>13821019.032327145</v>
      </c>
      <c r="AH6" s="5">
        <f t="shared" ref="AH6" si="12">AH7</f>
        <v>1490381.6716692448</v>
      </c>
      <c r="AM6" s="5">
        <f t="shared" si="4"/>
        <v>33627589.453949161</v>
      </c>
      <c r="AN6" s="5">
        <f t="shared" si="7"/>
        <v>48938990.157945551</v>
      </c>
    </row>
    <row r="7" spans="1:40" s="11" customFormat="1" ht="12.75" x14ac:dyDescent="0.2">
      <c r="A7" s="8" t="s">
        <v>12</v>
      </c>
      <c r="B7" s="8" t="s">
        <v>13</v>
      </c>
      <c r="C7" s="8" t="s">
        <v>7</v>
      </c>
      <c r="D7" s="8"/>
      <c r="E7" s="8" t="s">
        <v>1440</v>
      </c>
      <c r="G7" s="9"/>
      <c r="H7" s="9"/>
      <c r="I7" s="9">
        <f>LTFUND1617BL</f>
        <v>5421847.1955738747</v>
      </c>
      <c r="J7" s="9">
        <f>I7*RPI_INC1718</f>
        <v>5528485.917893298</v>
      </c>
      <c r="K7" s="9"/>
      <c r="L7" s="9"/>
      <c r="M7" s="9"/>
      <c r="N7" s="9"/>
      <c r="O7" s="9"/>
      <c r="P7" s="9"/>
      <c r="Q7" s="10">
        <f t="shared" si="5"/>
        <v>5421847.1955738747</v>
      </c>
      <c r="R7" s="10">
        <f t="shared" si="6"/>
        <v>5528485.917893298</v>
      </c>
      <c r="S7" s="9"/>
      <c r="T7" s="10">
        <f t="shared" si="0"/>
        <v>11525425.365233928</v>
      </c>
      <c r="V7" s="9"/>
      <c r="W7" s="9">
        <f>LTFUND1617RSG</f>
        <v>2778263.481537479</v>
      </c>
      <c r="X7" s="9"/>
      <c r="Y7" s="9"/>
      <c r="Z7" s="9"/>
      <c r="AA7" s="10">
        <f t="shared" si="1"/>
        <v>2778263.481537479</v>
      </c>
      <c r="AB7" s="10">
        <f t="shared" si="2"/>
        <v>8200110.6771113537</v>
      </c>
      <c r="AC7" s="10">
        <f>W7+I7+T7</f>
        <v>19725536.042345282</v>
      </c>
      <c r="AD7" s="10">
        <f>AC7*LT_SF1718</f>
        <v>18544292.954796471</v>
      </c>
      <c r="AE7" s="10">
        <f t="shared" si="3"/>
        <v>7018867.5895625427</v>
      </c>
      <c r="AF7" s="10">
        <f>AD7-T7-R7</f>
        <v>1490381.6716692448</v>
      </c>
      <c r="AG7" s="9"/>
      <c r="AH7" s="9">
        <f>AF7</f>
        <v>1490381.6716692448</v>
      </c>
      <c r="AI7" s="9"/>
      <c r="AJ7" s="9"/>
      <c r="AK7" s="9"/>
      <c r="AM7" s="9">
        <f t="shared" si="4"/>
        <v>5532539.7615852058</v>
      </c>
      <c r="AN7" s="9">
        <f t="shared" si="7"/>
        <v>7022921.4332544506</v>
      </c>
    </row>
    <row r="8" spans="1:40" s="15" customFormat="1" ht="12.75" x14ac:dyDescent="0.2">
      <c r="A8" s="12" t="s">
        <v>14</v>
      </c>
      <c r="B8" s="12" t="s">
        <v>15</v>
      </c>
      <c r="C8" s="12" t="s">
        <v>7</v>
      </c>
      <c r="D8" s="12"/>
      <c r="E8" s="12" t="s">
        <v>1441</v>
      </c>
      <c r="G8" s="13">
        <f>UTFUND1617BL</f>
        <v>27532936.58036121</v>
      </c>
      <c r="H8" s="13">
        <f>G8*RPI_INC1718</f>
        <v>28074463.678548023</v>
      </c>
      <c r="I8" s="13"/>
      <c r="J8" s="13"/>
      <c r="K8" s="13"/>
      <c r="L8" s="13"/>
      <c r="M8" s="13"/>
      <c r="N8" s="13"/>
      <c r="O8" s="13"/>
      <c r="P8" s="13"/>
      <c r="Q8" s="14">
        <f t="shared" si="5"/>
        <v>27532936.58036121</v>
      </c>
      <c r="R8" s="14">
        <f t="shared" si="6"/>
        <v>28074463.678548023</v>
      </c>
      <c r="S8" s="13"/>
      <c r="T8" s="14">
        <f t="shared" si="0"/>
        <v>55267662.634766072</v>
      </c>
      <c r="V8" s="13">
        <f>UTFUND1617RSG</f>
        <v>19469363.132903822</v>
      </c>
      <c r="W8" s="13"/>
      <c r="X8" s="13"/>
      <c r="Y8" s="13"/>
      <c r="Z8" s="13"/>
      <c r="AA8" s="14">
        <f t="shared" si="1"/>
        <v>19469363.132903822</v>
      </c>
      <c r="AB8" s="14">
        <f t="shared" si="2"/>
        <v>47002299.713265032</v>
      </c>
      <c r="AC8" s="14">
        <f>V8+G8+T8</f>
        <v>102269962.3480311</v>
      </c>
      <c r="AD8" s="14">
        <f>AC8*UT_SF1718</f>
        <v>97163145.34564124</v>
      </c>
      <c r="AE8" s="14">
        <f t="shared" si="3"/>
        <v>41895482.710875168</v>
      </c>
      <c r="AF8" s="14">
        <f>AD8-T8-R8</f>
        <v>13821019.032327145</v>
      </c>
      <c r="AG8" s="13">
        <f>AF8</f>
        <v>13821019.032327145</v>
      </c>
      <c r="AH8" s="13"/>
      <c r="AI8" s="13"/>
      <c r="AJ8" s="13"/>
      <c r="AK8" s="13"/>
      <c r="AM8" s="13">
        <f t="shared" si="4"/>
        <v>28095049.692363959</v>
      </c>
      <c r="AN8" s="13">
        <f t="shared" si="7"/>
        <v>41916068.724691108</v>
      </c>
    </row>
    <row r="9" spans="1:40" ht="12.75" x14ac:dyDescent="0.2">
      <c r="A9" s="1" t="s">
        <v>16</v>
      </c>
      <c r="B9" s="1" t="s">
        <v>17</v>
      </c>
      <c r="C9" s="1"/>
      <c r="D9" s="1" t="s">
        <v>7</v>
      </c>
      <c r="E9" s="1"/>
      <c r="G9" s="5">
        <f>UTFUND1617BL</f>
        <v>137040270.70019776</v>
      </c>
      <c r="H9" s="5">
        <f>G9*RPI_INC1718</f>
        <v>139735625.04100379</v>
      </c>
      <c r="I9" s="5">
        <f>LTFUND1617BL</f>
        <v>26564712.268433627</v>
      </c>
      <c r="J9" s="5">
        <f>I9*RPI_INC1718</f>
        <v>27087196.003755689</v>
      </c>
      <c r="Q9" s="6">
        <f t="shared" si="5"/>
        <v>163604982.96863139</v>
      </c>
      <c r="R9" s="6">
        <f t="shared" si="6"/>
        <v>166822821.04475948</v>
      </c>
      <c r="T9" s="6">
        <f t="shared" si="0"/>
        <v>118807771</v>
      </c>
      <c r="V9" s="5">
        <f>UTFUND1617RSG</f>
        <v>98771633.718928993</v>
      </c>
      <c r="W9" s="5">
        <f>LTFUND1617RSG</f>
        <v>14996077.225776177</v>
      </c>
      <c r="AA9" s="6">
        <f t="shared" si="1"/>
        <v>113767710.94470517</v>
      </c>
      <c r="AB9" s="6">
        <f t="shared" si="2"/>
        <v>277372693.91333658</v>
      </c>
      <c r="AC9" s="6">
        <f t="shared" ref="AC9" si="13">AC10+AC11</f>
        <v>396180464.91333658</v>
      </c>
      <c r="AD9" s="6">
        <f t="shared" ref="AD9" si="14">AD10+AD11</f>
        <v>375782116.96838129</v>
      </c>
      <c r="AE9" s="6">
        <f t="shared" si="3"/>
        <v>256974345.96838129</v>
      </c>
      <c r="AF9" s="6">
        <f t="shared" ref="AF9" si="15">SUM(AF10:AF11)</f>
        <v>90151524.923621774</v>
      </c>
      <c r="AG9" s="5">
        <f t="shared" ref="AG9" si="16">AG11</f>
        <v>79380811.269048184</v>
      </c>
      <c r="AH9" s="5">
        <f t="shared" ref="AH9" si="17">AH10</f>
        <v>10770713.654573582</v>
      </c>
      <c r="AM9" s="5">
        <f t="shared" si="4"/>
        <v>166945146.33432376</v>
      </c>
      <c r="AN9" s="5">
        <f t="shared" si="7"/>
        <v>257096671.25794554</v>
      </c>
    </row>
    <row r="10" spans="1:40" s="11" customFormat="1" ht="12.75" x14ac:dyDescent="0.2">
      <c r="A10" s="8" t="s">
        <v>18</v>
      </c>
      <c r="B10" s="8" t="s">
        <v>19</v>
      </c>
      <c r="C10" s="8" t="s">
        <v>7</v>
      </c>
      <c r="D10" s="8"/>
      <c r="E10" s="8" t="s">
        <v>1440</v>
      </c>
      <c r="G10" s="9"/>
      <c r="H10" s="9"/>
      <c r="I10" s="9">
        <f>LTFUND1617BL</f>
        <v>26564712.268433627</v>
      </c>
      <c r="J10" s="9">
        <f>I10*RPI_INC1718</f>
        <v>27087196.003755689</v>
      </c>
      <c r="K10" s="9"/>
      <c r="L10" s="9"/>
      <c r="M10" s="9"/>
      <c r="N10" s="9"/>
      <c r="O10" s="9"/>
      <c r="P10" s="9"/>
      <c r="Q10" s="10">
        <f t="shared" si="5"/>
        <v>26564712.268433627</v>
      </c>
      <c r="R10" s="10">
        <f t="shared" si="6"/>
        <v>27087196.003755689</v>
      </c>
      <c r="S10" s="9"/>
      <c r="T10" s="10">
        <f t="shared" si="0"/>
        <v>20273468.359271064</v>
      </c>
      <c r="V10" s="9"/>
      <c r="W10" s="9">
        <f>LTFUND1617RSG</f>
        <v>14996077.225776177</v>
      </c>
      <c r="X10" s="9"/>
      <c r="Y10" s="9"/>
      <c r="Z10" s="9"/>
      <c r="AA10" s="10">
        <f t="shared" si="1"/>
        <v>14996077.225776177</v>
      </c>
      <c r="AB10" s="10">
        <f t="shared" si="2"/>
        <v>41560789.494209804</v>
      </c>
      <c r="AC10" s="10">
        <f>W10+I10+T10</f>
        <v>61834257.853480868</v>
      </c>
      <c r="AD10" s="10">
        <f>AC10*LT_SF1718</f>
        <v>58131378.017600335</v>
      </c>
      <c r="AE10" s="10">
        <f t="shared" si="3"/>
        <v>37857909.658329271</v>
      </c>
      <c r="AF10" s="10">
        <f>AD10-T10-R10</f>
        <v>10770713.654573582</v>
      </c>
      <c r="AG10" s="9"/>
      <c r="AH10" s="9">
        <f>AF10</f>
        <v>10770713.654573582</v>
      </c>
      <c r="AI10" s="9"/>
      <c r="AJ10" s="9"/>
      <c r="AK10" s="9"/>
      <c r="AM10" s="9">
        <f t="shared" si="4"/>
        <v>27107058.089014128</v>
      </c>
      <c r="AN10" s="9">
        <f t="shared" si="7"/>
        <v>37877771.74358771</v>
      </c>
    </row>
    <row r="11" spans="1:40" s="15" customFormat="1" ht="12.75" x14ac:dyDescent="0.2">
      <c r="A11" s="12" t="s">
        <v>20</v>
      </c>
      <c r="B11" s="12" t="s">
        <v>21</v>
      </c>
      <c r="C11" s="12" t="s">
        <v>7</v>
      </c>
      <c r="D11" s="12"/>
      <c r="E11" s="12" t="s">
        <v>1441</v>
      </c>
      <c r="G11" s="13">
        <f>UTFUND1617BL</f>
        <v>137040270.70019776</v>
      </c>
      <c r="H11" s="13">
        <f>G11*RPI_INC1718</f>
        <v>139735625.04100379</v>
      </c>
      <c r="I11" s="13"/>
      <c r="J11" s="13"/>
      <c r="K11" s="13"/>
      <c r="L11" s="13"/>
      <c r="M11" s="13"/>
      <c r="N11" s="13"/>
      <c r="O11" s="13"/>
      <c r="P11" s="13"/>
      <c r="Q11" s="14">
        <f t="shared" si="5"/>
        <v>137040270.70019776</v>
      </c>
      <c r="R11" s="14">
        <f t="shared" si="6"/>
        <v>139735625.04100379</v>
      </c>
      <c r="S11" s="13"/>
      <c r="T11" s="14">
        <f t="shared" si="0"/>
        <v>98534302.640728936</v>
      </c>
      <c r="V11" s="13">
        <f>UTFUND1617RSG</f>
        <v>98771633.718928993</v>
      </c>
      <c r="W11" s="13"/>
      <c r="X11" s="13"/>
      <c r="Y11" s="13"/>
      <c r="Z11" s="13"/>
      <c r="AA11" s="14">
        <f t="shared" si="1"/>
        <v>98771633.718928993</v>
      </c>
      <c r="AB11" s="14">
        <f t="shared" si="2"/>
        <v>235811904.41912675</v>
      </c>
      <c r="AC11" s="14">
        <f>V11+G11+T11</f>
        <v>334346207.0598557</v>
      </c>
      <c r="AD11" s="14">
        <f>AC11*UT_SF1718</f>
        <v>317650738.95078093</v>
      </c>
      <c r="AE11" s="14">
        <f t="shared" si="3"/>
        <v>219116436.31005198</v>
      </c>
      <c r="AF11" s="14">
        <f>AD11-T11-R11</f>
        <v>79380811.269048184</v>
      </c>
      <c r="AG11" s="13">
        <f>AF11</f>
        <v>79380811.269048184</v>
      </c>
      <c r="AH11" s="13"/>
      <c r="AI11" s="13"/>
      <c r="AJ11" s="13"/>
      <c r="AK11" s="13"/>
      <c r="AM11" s="13">
        <f t="shared" si="4"/>
        <v>139838088.24530965</v>
      </c>
      <c r="AN11" s="13">
        <f t="shared" si="7"/>
        <v>219218899.51435784</v>
      </c>
    </row>
    <row r="12" spans="1:40" ht="12.75" x14ac:dyDescent="0.2">
      <c r="A12" s="1" t="s">
        <v>22</v>
      </c>
      <c r="B12" s="1" t="s">
        <v>23</v>
      </c>
      <c r="C12" s="1"/>
      <c r="D12" s="1" t="s">
        <v>7</v>
      </c>
      <c r="E12" s="1"/>
      <c r="G12" s="5">
        <f>UTFUND1617BL</f>
        <v>50560147.146531455</v>
      </c>
      <c r="H12" s="5">
        <f>G12*RPI_INC1718</f>
        <v>51554581.201476723</v>
      </c>
      <c r="I12" s="5">
        <f>LTFUND1617BL</f>
        <v>8736620.3441737927</v>
      </c>
      <c r="J12" s="5">
        <f>I12*RPI_INC1718</f>
        <v>8908455.1446183976</v>
      </c>
      <c r="Q12" s="6">
        <f t="shared" si="5"/>
        <v>59296767.490705252</v>
      </c>
      <c r="R12" s="6">
        <f t="shared" si="6"/>
        <v>60463036.346095122</v>
      </c>
      <c r="T12" s="6">
        <f t="shared" si="0"/>
        <v>74384923.000000671</v>
      </c>
      <c r="V12" s="5">
        <f>UTFUND1617RSG</f>
        <v>35923106.67472259</v>
      </c>
      <c r="W12" s="5">
        <f>LTFUND1617RSG</f>
        <v>4620295.0640330333</v>
      </c>
      <c r="AA12" s="6">
        <f t="shared" si="1"/>
        <v>40543401.738755621</v>
      </c>
      <c r="AB12" s="6">
        <f t="shared" si="2"/>
        <v>99840169.22946088</v>
      </c>
      <c r="AC12" s="6">
        <f t="shared" ref="AC12" si="18">AC13+AC14</f>
        <v>174225092.22946155</v>
      </c>
      <c r="AD12" s="6">
        <f t="shared" ref="AD12" si="19">AD13+AD14</f>
        <v>165276439.51765987</v>
      </c>
      <c r="AE12" s="6">
        <f t="shared" si="3"/>
        <v>90891516.517659202</v>
      </c>
      <c r="AF12" s="6">
        <f t="shared" ref="AF12" si="20">SUM(AF13:AF14)</f>
        <v>30428480.171564084</v>
      </c>
      <c r="AG12" s="5">
        <f t="shared" ref="AG12" si="21">AG14</f>
        <v>27477406.861689121</v>
      </c>
      <c r="AH12" s="5">
        <f t="shared" ref="AH12" si="22">AH13</f>
        <v>2951073.309874963</v>
      </c>
      <c r="AM12" s="5">
        <f t="shared" si="4"/>
        <v>60507371.757657245</v>
      </c>
      <c r="AN12" s="5">
        <f t="shared" si="7"/>
        <v>90935851.929221332</v>
      </c>
    </row>
    <row r="13" spans="1:40" s="11" customFormat="1" ht="12.75" x14ac:dyDescent="0.2">
      <c r="A13" s="8" t="s">
        <v>24</v>
      </c>
      <c r="B13" s="8" t="s">
        <v>25</v>
      </c>
      <c r="C13" s="8" t="s">
        <v>7</v>
      </c>
      <c r="D13" s="8"/>
      <c r="E13" s="8" t="s">
        <v>1440</v>
      </c>
      <c r="G13" s="9"/>
      <c r="H13" s="9"/>
      <c r="I13" s="9">
        <f>LTFUND1617BL</f>
        <v>8736620.3441737927</v>
      </c>
      <c r="J13" s="9">
        <f>I13*RPI_INC1718</f>
        <v>8908455.1446183976</v>
      </c>
      <c r="K13" s="9"/>
      <c r="L13" s="9"/>
      <c r="M13" s="9"/>
      <c r="N13" s="9"/>
      <c r="O13" s="9"/>
      <c r="P13" s="9"/>
      <c r="Q13" s="10">
        <f t="shared" si="5"/>
        <v>8736620.3441737927</v>
      </c>
      <c r="R13" s="10">
        <f t="shared" si="6"/>
        <v>8908455.1446183976</v>
      </c>
      <c r="S13" s="9"/>
      <c r="T13" s="10">
        <f t="shared" si="0"/>
        <v>11647895.740448495</v>
      </c>
      <c r="V13" s="9"/>
      <c r="W13" s="9">
        <f>LTFUND1617RSG</f>
        <v>4620295.0640330333</v>
      </c>
      <c r="X13" s="9"/>
      <c r="Y13" s="9"/>
      <c r="Z13" s="9"/>
      <c r="AA13" s="10">
        <f t="shared" si="1"/>
        <v>4620295.0640330333</v>
      </c>
      <c r="AB13" s="10">
        <f t="shared" si="2"/>
        <v>13356915.408206826</v>
      </c>
      <c r="AC13" s="10">
        <f>W13+I13+T13</f>
        <v>25004811.148655321</v>
      </c>
      <c r="AD13" s="10">
        <f>AC13*LT_SF1718</f>
        <v>23507424.194941856</v>
      </c>
      <c r="AE13" s="10">
        <f t="shared" si="3"/>
        <v>11859528.454493361</v>
      </c>
      <c r="AF13" s="10">
        <f>AD13-T13-R13</f>
        <v>2951073.309874963</v>
      </c>
      <c r="AG13" s="9"/>
      <c r="AH13" s="9">
        <f>AF13</f>
        <v>2951073.309874963</v>
      </c>
      <c r="AI13" s="9"/>
      <c r="AJ13" s="9"/>
      <c r="AK13" s="9"/>
      <c r="AM13" s="9">
        <f t="shared" si="4"/>
        <v>8914987.4005070776</v>
      </c>
      <c r="AN13" s="9">
        <f t="shared" si="7"/>
        <v>11866060.710382041</v>
      </c>
    </row>
    <row r="14" spans="1:40" s="15" customFormat="1" ht="12.75" x14ac:dyDescent="0.2">
      <c r="A14" s="12" t="s">
        <v>26</v>
      </c>
      <c r="B14" s="12" t="s">
        <v>27</v>
      </c>
      <c r="C14" s="12" t="s">
        <v>7</v>
      </c>
      <c r="D14" s="12"/>
      <c r="E14" s="12" t="s">
        <v>1441</v>
      </c>
      <c r="G14" s="13">
        <f>UTFUND1617BL</f>
        <v>50560147.146531455</v>
      </c>
      <c r="H14" s="13">
        <f>G14*RPI_INC1718</f>
        <v>51554581.201476723</v>
      </c>
      <c r="I14" s="13"/>
      <c r="J14" s="13"/>
      <c r="K14" s="13"/>
      <c r="L14" s="13"/>
      <c r="M14" s="13"/>
      <c r="N14" s="13"/>
      <c r="O14" s="13"/>
      <c r="P14" s="13"/>
      <c r="Q14" s="14">
        <f t="shared" si="5"/>
        <v>50560147.146531455</v>
      </c>
      <c r="R14" s="14">
        <f t="shared" si="6"/>
        <v>51554581.201476723</v>
      </c>
      <c r="S14" s="13"/>
      <c r="T14" s="14">
        <f t="shared" si="0"/>
        <v>62737027.259552181</v>
      </c>
      <c r="V14" s="13">
        <f>UTFUND1617RSG</f>
        <v>35923106.67472259</v>
      </c>
      <c r="W14" s="13"/>
      <c r="X14" s="13"/>
      <c r="Y14" s="13"/>
      <c r="Z14" s="13"/>
      <c r="AA14" s="14">
        <f t="shared" si="1"/>
        <v>35923106.67472259</v>
      </c>
      <c r="AB14" s="14">
        <f t="shared" si="2"/>
        <v>86483253.821254045</v>
      </c>
      <c r="AC14" s="14">
        <f>V14+G14+T14</f>
        <v>149220281.08080623</v>
      </c>
      <c r="AD14" s="14">
        <f>AC14*UT_SF1718</f>
        <v>141769015.32271802</v>
      </c>
      <c r="AE14" s="14">
        <f t="shared" si="3"/>
        <v>79031988.063165843</v>
      </c>
      <c r="AF14" s="14">
        <f>AD14-T14-R14</f>
        <v>27477406.861689121</v>
      </c>
      <c r="AG14" s="13">
        <f>AF14</f>
        <v>27477406.861689121</v>
      </c>
      <c r="AH14" s="13"/>
      <c r="AI14" s="13"/>
      <c r="AJ14" s="13"/>
      <c r="AK14" s="13"/>
      <c r="AM14" s="13">
        <f t="shared" si="4"/>
        <v>51592384.35715016</v>
      </c>
      <c r="AN14" s="13">
        <f t="shared" si="7"/>
        <v>79069791.218839288</v>
      </c>
    </row>
    <row r="15" spans="1:40" ht="12.75" x14ac:dyDescent="0.2">
      <c r="A15" s="1" t="s">
        <v>28</v>
      </c>
      <c r="B15" s="1" t="s">
        <v>29</v>
      </c>
      <c r="C15" s="1"/>
      <c r="D15" s="1" t="s">
        <v>7</v>
      </c>
      <c r="E15" s="1"/>
      <c r="G15" s="5">
        <f>UTFUND1617BL</f>
        <v>48372289.722765341</v>
      </c>
      <c r="H15" s="5">
        <f>G15*RPI_INC1718</f>
        <v>49323692.258770362</v>
      </c>
      <c r="I15" s="5">
        <f>LTFUND1617BL</f>
        <v>7781157.4820656404</v>
      </c>
      <c r="J15" s="5">
        <f>I15*RPI_INC1718</f>
        <v>7934199.9161517741</v>
      </c>
      <c r="Q15" s="6">
        <f t="shared" si="5"/>
        <v>56153447.204830982</v>
      </c>
      <c r="R15" s="6">
        <f t="shared" si="6"/>
        <v>57257892.174922138</v>
      </c>
      <c r="T15" s="6">
        <f t="shared" si="0"/>
        <v>67507788</v>
      </c>
      <c r="V15" s="5">
        <f>UTFUND1617RSG</f>
        <v>35124453.038925216</v>
      </c>
      <c r="W15" s="5">
        <f>LTFUND1617RSG</f>
        <v>4148124.4210930802</v>
      </c>
      <c r="AA15" s="6">
        <f t="shared" si="1"/>
        <v>39272577.460018292</v>
      </c>
      <c r="AB15" s="6">
        <f t="shared" si="2"/>
        <v>95426024.664849281</v>
      </c>
      <c r="AC15" s="6">
        <f t="shared" ref="AC15" si="23">AC16+AC17</f>
        <v>162933812.66484928</v>
      </c>
      <c r="AD15" s="6">
        <f t="shared" ref="AD15" si="24">AD16+AD17</f>
        <v>154578106.33599642</v>
      </c>
      <c r="AE15" s="6">
        <f t="shared" si="3"/>
        <v>87070318.335996419</v>
      </c>
      <c r="AF15" s="6">
        <f t="shared" ref="AF15" si="25">SUM(AF16:AF17)</f>
        <v>29812426.161074281</v>
      </c>
      <c r="AG15" s="5">
        <f t="shared" ref="AG15" si="26">AG17</f>
        <v>27139459.84951748</v>
      </c>
      <c r="AH15" s="5">
        <f t="shared" ref="AH15" si="27">AH16</f>
        <v>2672966.3115568003</v>
      </c>
      <c r="AM15" s="5">
        <f t="shared" si="4"/>
        <v>57299877.367333308</v>
      </c>
      <c r="AN15" s="5">
        <f t="shared" si="7"/>
        <v>87112303.528407589</v>
      </c>
    </row>
    <row r="16" spans="1:40" s="11" customFormat="1" ht="12.75" x14ac:dyDescent="0.2">
      <c r="A16" s="8" t="s">
        <v>30</v>
      </c>
      <c r="B16" s="8" t="s">
        <v>31</v>
      </c>
      <c r="C16" s="8" t="s">
        <v>7</v>
      </c>
      <c r="D16" s="8"/>
      <c r="E16" s="8" t="s">
        <v>1440</v>
      </c>
      <c r="G16" s="9"/>
      <c r="H16" s="9"/>
      <c r="I16" s="9">
        <f>LTFUND1617BL</f>
        <v>7781157.4820656404</v>
      </c>
      <c r="J16" s="9">
        <f>I16*RPI_INC1718</f>
        <v>7934199.9161517741</v>
      </c>
      <c r="K16" s="9"/>
      <c r="L16" s="9"/>
      <c r="M16" s="9"/>
      <c r="N16" s="9"/>
      <c r="O16" s="9"/>
      <c r="P16" s="9"/>
      <c r="Q16" s="10">
        <f t="shared" si="5"/>
        <v>7781157.4820656404</v>
      </c>
      <c r="R16" s="10">
        <f t="shared" si="6"/>
        <v>7934199.9161517741</v>
      </c>
      <c r="S16" s="9"/>
      <c r="T16" s="10">
        <f t="shared" si="0"/>
        <v>10148680.442727897</v>
      </c>
      <c r="V16" s="9"/>
      <c r="W16" s="9">
        <f>LTFUND1617RSG</f>
        <v>4148124.4210930802</v>
      </c>
      <c r="X16" s="9"/>
      <c r="Y16" s="9"/>
      <c r="Z16" s="9"/>
      <c r="AA16" s="10">
        <f t="shared" si="1"/>
        <v>4148124.4210930802</v>
      </c>
      <c r="AB16" s="10">
        <f t="shared" si="2"/>
        <v>11929281.903158721</v>
      </c>
      <c r="AC16" s="10">
        <f>W16+I16+T16</f>
        <v>22077962.345886618</v>
      </c>
      <c r="AD16" s="10">
        <f>AC16*LT_SF1718</f>
        <v>20755846.670436472</v>
      </c>
      <c r="AE16" s="10">
        <f t="shared" si="3"/>
        <v>10607166.227708574</v>
      </c>
      <c r="AF16" s="10">
        <f>AD16-T16-R16</f>
        <v>2672966.3115568003</v>
      </c>
      <c r="AG16" s="9"/>
      <c r="AH16" s="9">
        <f>AF16</f>
        <v>2672966.3115568003</v>
      </c>
      <c r="AI16" s="9"/>
      <c r="AJ16" s="9"/>
      <c r="AK16" s="9"/>
      <c r="AM16" s="9">
        <f t="shared" si="4"/>
        <v>7940017.785050801</v>
      </c>
      <c r="AN16" s="9">
        <f t="shared" si="7"/>
        <v>10612984.096607601</v>
      </c>
    </row>
    <row r="17" spans="1:40" s="15" customFormat="1" ht="12.75" x14ac:dyDescent="0.2">
      <c r="A17" s="12" t="s">
        <v>32</v>
      </c>
      <c r="B17" s="12" t="s">
        <v>33</v>
      </c>
      <c r="C17" s="12" t="s">
        <v>7</v>
      </c>
      <c r="D17" s="12"/>
      <c r="E17" s="12" t="s">
        <v>1441</v>
      </c>
      <c r="G17" s="13">
        <f>UTFUND1617BL</f>
        <v>48372289.722765341</v>
      </c>
      <c r="H17" s="13">
        <f>G17*RPI_INC1718</f>
        <v>49323692.258770362</v>
      </c>
      <c r="I17" s="13"/>
      <c r="J17" s="13"/>
      <c r="K17" s="13"/>
      <c r="L17" s="13"/>
      <c r="M17" s="13"/>
      <c r="N17" s="13"/>
      <c r="O17" s="13"/>
      <c r="P17" s="13"/>
      <c r="Q17" s="14">
        <f t="shared" si="5"/>
        <v>48372289.722765341</v>
      </c>
      <c r="R17" s="14">
        <f t="shared" si="6"/>
        <v>49323692.258770362</v>
      </c>
      <c r="S17" s="13"/>
      <c r="T17" s="14">
        <f t="shared" si="0"/>
        <v>57359107.557272099</v>
      </c>
      <c r="V17" s="13">
        <f>UTFUND1617RSG</f>
        <v>35124453.038925216</v>
      </c>
      <c r="W17" s="13"/>
      <c r="X17" s="13"/>
      <c r="Y17" s="13"/>
      <c r="Z17" s="13"/>
      <c r="AA17" s="14">
        <f t="shared" si="1"/>
        <v>35124453.038925216</v>
      </c>
      <c r="AB17" s="14">
        <f t="shared" si="2"/>
        <v>83496742.761690557</v>
      </c>
      <c r="AC17" s="14">
        <f>V17+G17+T17</f>
        <v>140855850.31896266</v>
      </c>
      <c r="AD17" s="14">
        <f>AC17*UT_SF1718</f>
        <v>133822259.66555995</v>
      </c>
      <c r="AE17" s="14">
        <f t="shared" si="3"/>
        <v>76463152.108287841</v>
      </c>
      <c r="AF17" s="14">
        <f>AD17-T17-R17</f>
        <v>27139459.84951748</v>
      </c>
      <c r="AG17" s="13">
        <f>AF17</f>
        <v>27139459.84951748</v>
      </c>
      <c r="AH17" s="13"/>
      <c r="AI17" s="13"/>
      <c r="AJ17" s="13"/>
      <c r="AK17" s="13"/>
      <c r="AM17" s="13">
        <f t="shared" si="4"/>
        <v>49359859.582282506</v>
      </c>
      <c r="AN17" s="13">
        <f t="shared" si="7"/>
        <v>76499319.431799978</v>
      </c>
    </row>
    <row r="18" spans="1:40" ht="12.75" x14ac:dyDescent="0.2">
      <c r="A18" s="1" t="s">
        <v>34</v>
      </c>
      <c r="B18" s="1" t="s">
        <v>35</v>
      </c>
      <c r="C18" s="1"/>
      <c r="D18" s="1" t="s">
        <v>7</v>
      </c>
      <c r="E18" s="1"/>
      <c r="G18" s="5">
        <f>UTFUND1617BL</f>
        <v>57168635.10298536</v>
      </c>
      <c r="H18" s="5">
        <f>G18*RPI_INC1718</f>
        <v>58293047.131621003</v>
      </c>
      <c r="I18" s="5">
        <f>LTFUND1617BL</f>
        <v>9303444.7511530239</v>
      </c>
      <c r="J18" s="5">
        <f>I18*RPI_INC1718</f>
        <v>9486428.0455258731</v>
      </c>
      <c r="Q18" s="6">
        <f t="shared" si="5"/>
        <v>66472079.854138382</v>
      </c>
      <c r="R18" s="6">
        <f t="shared" si="6"/>
        <v>67779475.177146882</v>
      </c>
      <c r="T18" s="6">
        <f t="shared" si="0"/>
        <v>78239026.999999344</v>
      </c>
      <c r="V18" s="5">
        <f>UTFUND1617RSG</f>
        <v>41664367.575236492</v>
      </c>
      <c r="W18" s="5">
        <f>LTFUND1617RSG</f>
        <v>5091069.3588218149</v>
      </c>
      <c r="AA18" s="6">
        <f t="shared" si="1"/>
        <v>46755436.934058309</v>
      </c>
      <c r="AB18" s="6">
        <f t="shared" si="2"/>
        <v>113227516.78819671</v>
      </c>
      <c r="AC18" s="6">
        <f t="shared" ref="AC18" si="28">AC19+AC20</f>
        <v>191466543.78819606</v>
      </c>
      <c r="AD18" s="6">
        <f t="shared" ref="AD18" si="29">AD19+AD20</f>
        <v>181646673.7311461</v>
      </c>
      <c r="AE18" s="6">
        <f t="shared" si="3"/>
        <v>103407646.73114675</v>
      </c>
      <c r="AF18" s="6">
        <f t="shared" ref="AF18" si="30">SUM(AF19:AF20)</f>
        <v>35628171.553999878</v>
      </c>
      <c r="AG18" s="5">
        <f t="shared" ref="AG18" si="31">AG20</f>
        <v>32279293.519516349</v>
      </c>
      <c r="AH18" s="5">
        <f t="shared" ref="AH18" si="32">AH19</f>
        <v>3348878.0344835278</v>
      </c>
      <c r="AM18" s="5">
        <f t="shared" si="4"/>
        <v>67829175.475197449</v>
      </c>
      <c r="AN18" s="5">
        <f t="shared" si="7"/>
        <v>103457347.02919734</v>
      </c>
    </row>
    <row r="19" spans="1:40" s="11" customFormat="1" ht="12.75" x14ac:dyDescent="0.2">
      <c r="A19" s="8" t="s">
        <v>36</v>
      </c>
      <c r="B19" s="8" t="s">
        <v>37</v>
      </c>
      <c r="C19" s="8" t="s">
        <v>7</v>
      </c>
      <c r="D19" s="8"/>
      <c r="E19" s="8" t="s">
        <v>1440</v>
      </c>
      <c r="G19" s="9"/>
      <c r="H19" s="9"/>
      <c r="I19" s="9">
        <f>LTFUND1617BL</f>
        <v>9303444.7511530239</v>
      </c>
      <c r="J19" s="9">
        <f>I19*RPI_INC1718</f>
        <v>9486428.0455258731</v>
      </c>
      <c r="K19" s="9"/>
      <c r="L19" s="9"/>
      <c r="M19" s="9"/>
      <c r="N19" s="9"/>
      <c r="O19" s="9"/>
      <c r="P19" s="9"/>
      <c r="Q19" s="10">
        <f t="shared" si="5"/>
        <v>9303444.7511530239</v>
      </c>
      <c r="R19" s="10">
        <f t="shared" si="6"/>
        <v>9486428.0455258731</v>
      </c>
      <c r="S19" s="9"/>
      <c r="T19" s="10">
        <f t="shared" si="0"/>
        <v>11642644.978438895</v>
      </c>
      <c r="V19" s="9"/>
      <c r="W19" s="9">
        <f>LTFUND1617RSG</f>
        <v>5091069.3588218149</v>
      </c>
      <c r="X19" s="9"/>
      <c r="Y19" s="9"/>
      <c r="Z19" s="9"/>
      <c r="AA19" s="10">
        <f t="shared" si="1"/>
        <v>5091069.3588218149</v>
      </c>
      <c r="AB19" s="10">
        <f t="shared" si="2"/>
        <v>14394514.109974839</v>
      </c>
      <c r="AC19" s="10">
        <f>W19+I19+T19</f>
        <v>26037159.088413734</v>
      </c>
      <c r="AD19" s="10">
        <f>AC19*LT_SF1718</f>
        <v>24477951.058448296</v>
      </c>
      <c r="AE19" s="10">
        <f t="shared" si="3"/>
        <v>12835306.080009401</v>
      </c>
      <c r="AF19" s="10">
        <f>AD19-T19-R19</f>
        <v>3348878.0344835278</v>
      </c>
      <c r="AG19" s="9"/>
      <c r="AH19" s="9">
        <f>AF19</f>
        <v>3348878.0344835278</v>
      </c>
      <c r="AI19" s="9"/>
      <c r="AJ19" s="9"/>
      <c r="AK19" s="9"/>
      <c r="AM19" s="9">
        <f t="shared" si="4"/>
        <v>9493384.108553296</v>
      </c>
      <c r="AN19" s="9">
        <f t="shared" si="7"/>
        <v>12842262.143036824</v>
      </c>
    </row>
    <row r="20" spans="1:40" s="15" customFormat="1" ht="12.75" x14ac:dyDescent="0.2">
      <c r="A20" s="12" t="s">
        <v>38</v>
      </c>
      <c r="B20" s="12" t="s">
        <v>39</v>
      </c>
      <c r="C20" s="12" t="s">
        <v>7</v>
      </c>
      <c r="D20" s="12"/>
      <c r="E20" s="12" t="s">
        <v>1441</v>
      </c>
      <c r="G20" s="13">
        <f>UTFUND1617BL</f>
        <v>57168635.10298536</v>
      </c>
      <c r="H20" s="13">
        <f>G20*RPI_INC1718</f>
        <v>58293047.131621003</v>
      </c>
      <c r="I20" s="13"/>
      <c r="J20" s="13"/>
      <c r="K20" s="13"/>
      <c r="L20" s="13"/>
      <c r="M20" s="13"/>
      <c r="N20" s="13"/>
      <c r="O20" s="13"/>
      <c r="P20" s="13"/>
      <c r="Q20" s="14">
        <f t="shared" si="5"/>
        <v>57168635.10298536</v>
      </c>
      <c r="R20" s="14">
        <f t="shared" si="6"/>
        <v>58293047.131621003</v>
      </c>
      <c r="S20" s="13"/>
      <c r="T20" s="14">
        <f t="shared" si="0"/>
        <v>66596382.021560453</v>
      </c>
      <c r="V20" s="13">
        <f>UTFUND1617RSG</f>
        <v>41664367.575236492</v>
      </c>
      <c r="W20" s="13"/>
      <c r="X20" s="13"/>
      <c r="Y20" s="13"/>
      <c r="Z20" s="13"/>
      <c r="AA20" s="14">
        <f t="shared" si="1"/>
        <v>41664367.575236492</v>
      </c>
      <c r="AB20" s="14">
        <f t="shared" si="2"/>
        <v>98833002.678221852</v>
      </c>
      <c r="AC20" s="14">
        <f>V20+G20+T20</f>
        <v>165429384.69978231</v>
      </c>
      <c r="AD20" s="14">
        <f>AC20*UT_SF1718</f>
        <v>157168722.67269781</v>
      </c>
      <c r="AE20" s="14">
        <f t="shared" si="3"/>
        <v>90572340.651137352</v>
      </c>
      <c r="AF20" s="14">
        <f>AD20-T20-R20</f>
        <v>32279293.519516349</v>
      </c>
      <c r="AG20" s="13">
        <f>AF20</f>
        <v>32279293.519516349</v>
      </c>
      <c r="AH20" s="13"/>
      <c r="AI20" s="13"/>
      <c r="AJ20" s="13"/>
      <c r="AK20" s="13"/>
      <c r="AM20" s="13">
        <f t="shared" si="4"/>
        <v>58335791.366644144</v>
      </c>
      <c r="AN20" s="13">
        <f t="shared" si="7"/>
        <v>90615084.886160493</v>
      </c>
    </row>
    <row r="21" spans="1:40" ht="12.75" x14ac:dyDescent="0.2">
      <c r="A21" s="1" t="s">
        <v>40</v>
      </c>
      <c r="B21" s="1" t="s">
        <v>41</v>
      </c>
      <c r="C21" s="1"/>
      <c r="D21" s="1" t="s">
        <v>7</v>
      </c>
      <c r="E21" s="1"/>
      <c r="G21" s="5">
        <f>UTFUND1617BL</f>
        <v>37036269.746581689</v>
      </c>
      <c r="H21" s="5">
        <f>G21*RPI_INC1718</f>
        <v>37764711.612017728</v>
      </c>
      <c r="I21" s="5">
        <f>LTFUND1617BL</f>
        <v>6815305.2529562917</v>
      </c>
      <c r="J21" s="5">
        <f>I21*RPI_INC1718</f>
        <v>6949350.979103907</v>
      </c>
      <c r="Q21" s="6">
        <f t="shared" si="5"/>
        <v>43851574.999537982</v>
      </c>
      <c r="R21" s="6">
        <f t="shared" si="6"/>
        <v>44714062.591121636</v>
      </c>
      <c r="T21" s="6">
        <f t="shared" si="0"/>
        <v>125036674</v>
      </c>
      <c r="V21" s="5">
        <f>UTFUND1617RSG</f>
        <v>25202493.112384185</v>
      </c>
      <c r="W21" s="5">
        <f>LTFUND1617RSG</f>
        <v>3086989.8451545816</v>
      </c>
      <c r="AA21" s="6">
        <f t="shared" si="1"/>
        <v>28289482.957538769</v>
      </c>
      <c r="AB21" s="6">
        <f t="shared" si="2"/>
        <v>72141057.957076758</v>
      </c>
      <c r="AC21" s="6">
        <f t="shared" ref="AC21" si="33">AC22+AC23</f>
        <v>197177731.95707676</v>
      </c>
      <c r="AD21" s="6">
        <f t="shared" ref="AD21" si="34">AD22+AD23</f>
        <v>187027385.720287</v>
      </c>
      <c r="AE21" s="6">
        <f t="shared" si="3"/>
        <v>61990711.720286995</v>
      </c>
      <c r="AF21" s="6">
        <f t="shared" ref="AF21" si="35">SUM(AF22:AF23)</f>
        <v>17276649.129165366</v>
      </c>
      <c r="AG21" s="5">
        <f t="shared" ref="AG21" si="36">AG23</f>
        <v>16155509.261391066</v>
      </c>
      <c r="AH21" s="5">
        <f t="shared" ref="AH21" si="37">AH22</f>
        <v>1121139.8677743012</v>
      </c>
      <c r="AM21" s="5">
        <f t="shared" si="4"/>
        <v>44746849.835815139</v>
      </c>
      <c r="AN21" s="5">
        <f t="shared" si="7"/>
        <v>62023498.964980505</v>
      </c>
    </row>
    <row r="22" spans="1:40" s="11" customFormat="1" ht="12.75" x14ac:dyDescent="0.2">
      <c r="A22" s="8" t="s">
        <v>42</v>
      </c>
      <c r="B22" s="8" t="s">
        <v>43</v>
      </c>
      <c r="C22" s="8" t="s">
        <v>7</v>
      </c>
      <c r="D22" s="8"/>
      <c r="E22" s="8" t="s">
        <v>1440</v>
      </c>
      <c r="G22" s="9"/>
      <c r="H22" s="9"/>
      <c r="I22" s="9">
        <f>LTFUND1617BL</f>
        <v>6815305.2529562917</v>
      </c>
      <c r="J22" s="9">
        <f>I22*RPI_INC1718</f>
        <v>6949350.979103907</v>
      </c>
      <c r="K22" s="9"/>
      <c r="L22" s="9"/>
      <c r="M22" s="9"/>
      <c r="N22" s="9"/>
      <c r="O22" s="9"/>
      <c r="P22" s="9"/>
      <c r="Q22" s="10">
        <f t="shared" si="5"/>
        <v>6815305.2529562917</v>
      </c>
      <c r="R22" s="10">
        <f t="shared" si="6"/>
        <v>6949350.979103907</v>
      </c>
      <c r="S22" s="9"/>
      <c r="T22" s="10">
        <f t="shared" si="0"/>
        <v>20686938.533038855</v>
      </c>
      <c r="V22" s="9"/>
      <c r="W22" s="9">
        <f>LTFUND1617RSG</f>
        <v>3086989.8451545816</v>
      </c>
      <c r="X22" s="9"/>
      <c r="Y22" s="9"/>
      <c r="Z22" s="9"/>
      <c r="AA22" s="10">
        <f t="shared" si="1"/>
        <v>3086989.8451545816</v>
      </c>
      <c r="AB22" s="10">
        <f t="shared" si="2"/>
        <v>9902295.0981108733</v>
      </c>
      <c r="AC22" s="10">
        <f>W22+I22+T22</f>
        <v>30589233.631149728</v>
      </c>
      <c r="AD22" s="10">
        <f>AC22*LT_SF1718</f>
        <v>28757429.379917063</v>
      </c>
      <c r="AE22" s="10">
        <f t="shared" si="3"/>
        <v>8070490.8468782082</v>
      </c>
      <c r="AF22" s="10">
        <f>AD22-T22-R22</f>
        <v>1121139.8677743012</v>
      </c>
      <c r="AG22" s="9"/>
      <c r="AH22" s="9">
        <f>AF22</f>
        <v>1121139.8677743012</v>
      </c>
      <c r="AI22" s="9"/>
      <c r="AJ22" s="9"/>
      <c r="AK22" s="9"/>
      <c r="AM22" s="9">
        <f t="shared" si="4"/>
        <v>6954446.6930204993</v>
      </c>
      <c r="AN22" s="9">
        <f t="shared" si="7"/>
        <v>8075586.5607948005</v>
      </c>
    </row>
    <row r="23" spans="1:40" s="15" customFormat="1" ht="12.75" x14ac:dyDescent="0.2">
      <c r="A23" s="12" t="s">
        <v>44</v>
      </c>
      <c r="B23" s="12" t="s">
        <v>45</v>
      </c>
      <c r="C23" s="12" t="s">
        <v>7</v>
      </c>
      <c r="D23" s="12"/>
      <c r="E23" s="12" t="s">
        <v>1441</v>
      </c>
      <c r="G23" s="13">
        <f>UTFUND1617BL</f>
        <v>37036269.746581689</v>
      </c>
      <c r="H23" s="13">
        <f>G23*RPI_INC1718</f>
        <v>37764711.612017728</v>
      </c>
      <c r="I23" s="13"/>
      <c r="J23" s="13"/>
      <c r="K23" s="13"/>
      <c r="L23" s="13"/>
      <c r="M23" s="13"/>
      <c r="N23" s="13"/>
      <c r="O23" s="13"/>
      <c r="P23" s="13"/>
      <c r="Q23" s="14">
        <f t="shared" si="5"/>
        <v>37036269.746581689</v>
      </c>
      <c r="R23" s="14">
        <f t="shared" si="6"/>
        <v>37764711.612017728</v>
      </c>
      <c r="S23" s="13"/>
      <c r="T23" s="14">
        <f t="shared" si="0"/>
        <v>104349735.46696115</v>
      </c>
      <c r="V23" s="13">
        <f>UTFUND1617RSG</f>
        <v>25202493.112384185</v>
      </c>
      <c r="W23" s="13"/>
      <c r="X23" s="13"/>
      <c r="Y23" s="13"/>
      <c r="Z23" s="13"/>
      <c r="AA23" s="14">
        <f t="shared" si="1"/>
        <v>25202493.112384185</v>
      </c>
      <c r="AB23" s="14">
        <f t="shared" si="2"/>
        <v>62238762.858965874</v>
      </c>
      <c r="AC23" s="14">
        <f>V23+G23+T23</f>
        <v>166588498.32592702</v>
      </c>
      <c r="AD23" s="14">
        <f>AC23*UT_SF1718</f>
        <v>158269956.34036994</v>
      </c>
      <c r="AE23" s="14">
        <f t="shared" si="3"/>
        <v>53920220.873408794</v>
      </c>
      <c r="AF23" s="14">
        <f>AD23-T23-R23</f>
        <v>16155509.261391066</v>
      </c>
      <c r="AG23" s="13">
        <f>AF23</f>
        <v>16155509.261391066</v>
      </c>
      <c r="AH23" s="13"/>
      <c r="AI23" s="13"/>
      <c r="AJ23" s="13"/>
      <c r="AK23" s="13"/>
      <c r="AM23" s="13">
        <f t="shared" si="4"/>
        <v>37792403.142794639</v>
      </c>
      <c r="AN23" s="13">
        <f t="shared" si="7"/>
        <v>53947912.404185705</v>
      </c>
    </row>
    <row r="24" spans="1:40" ht="12.75" x14ac:dyDescent="0.2">
      <c r="A24" s="1" t="s">
        <v>46</v>
      </c>
      <c r="B24" s="1" t="s">
        <v>47</v>
      </c>
      <c r="C24" s="1"/>
      <c r="D24" s="1" t="s">
        <v>7</v>
      </c>
      <c r="E24" s="1"/>
      <c r="G24" s="5">
        <f>UTFUND1617BL</f>
        <v>44000717.531211376</v>
      </c>
      <c r="H24" s="5">
        <f>G24*RPI_INC1718</f>
        <v>44866138.508493192</v>
      </c>
      <c r="I24" s="5">
        <f>LTFUND1617BL</f>
        <v>7522415.3997136829</v>
      </c>
      <c r="J24" s="5">
        <f>I24*RPI_INC1718</f>
        <v>7670368.8071126007</v>
      </c>
      <c r="Q24" s="6">
        <f t="shared" si="5"/>
        <v>51523132.930925056</v>
      </c>
      <c r="R24" s="6">
        <f t="shared" si="6"/>
        <v>52536507.315605789</v>
      </c>
      <c r="T24" s="6">
        <f t="shared" si="0"/>
        <v>70368414</v>
      </c>
      <c r="V24" s="5">
        <f>UTFUND1617RSG</f>
        <v>30675186.393080562</v>
      </c>
      <c r="W24" s="5">
        <f>LTFUND1617RSG</f>
        <v>3817729.6318339994</v>
      </c>
      <c r="AA24" s="6">
        <f t="shared" si="1"/>
        <v>34492916.024914563</v>
      </c>
      <c r="AB24" s="6">
        <f t="shared" si="2"/>
        <v>86016048.955839634</v>
      </c>
      <c r="AC24" s="6">
        <f t="shared" ref="AC24" si="38">AC25+AC26</f>
        <v>156384462.95583963</v>
      </c>
      <c r="AD24" s="6">
        <f t="shared" ref="AD24" si="39">AD25+AD26</f>
        <v>148353862.9036341</v>
      </c>
      <c r="AE24" s="6">
        <f t="shared" si="3"/>
        <v>77985448.903634101</v>
      </c>
      <c r="AF24" s="6">
        <f t="shared" ref="AF24" si="40">SUM(AF25:AF26)</f>
        <v>25448941.588028297</v>
      </c>
      <c r="AG24" s="5">
        <f t="shared" ref="AG24" si="41">AG26</f>
        <v>23112917.730761997</v>
      </c>
      <c r="AH24" s="5">
        <f t="shared" ref="AH24" si="42">AH25</f>
        <v>2336023.8572663013</v>
      </c>
      <c r="AM24" s="5">
        <f t="shared" si="4"/>
        <v>52575030.483058728</v>
      </c>
      <c r="AN24" s="5">
        <f t="shared" si="7"/>
        <v>78023972.071087033</v>
      </c>
    </row>
    <row r="25" spans="1:40" s="11" customFormat="1" ht="12.75" x14ac:dyDescent="0.2">
      <c r="A25" s="8" t="s">
        <v>48</v>
      </c>
      <c r="B25" s="8" t="s">
        <v>49</v>
      </c>
      <c r="C25" s="8" t="s">
        <v>7</v>
      </c>
      <c r="D25" s="8"/>
      <c r="E25" s="8" t="s">
        <v>1440</v>
      </c>
      <c r="G25" s="9"/>
      <c r="H25" s="9"/>
      <c r="I25" s="9">
        <f>LTFUND1617BL</f>
        <v>7522415.3997136829</v>
      </c>
      <c r="J25" s="9">
        <f>I25*RPI_INC1718</f>
        <v>7670368.8071126007</v>
      </c>
      <c r="K25" s="9"/>
      <c r="L25" s="9"/>
      <c r="M25" s="9"/>
      <c r="N25" s="9"/>
      <c r="O25" s="9"/>
      <c r="P25" s="9"/>
      <c r="Q25" s="10">
        <f t="shared" si="5"/>
        <v>7522415.3997136829</v>
      </c>
      <c r="R25" s="10">
        <f t="shared" si="6"/>
        <v>7670368.8071126007</v>
      </c>
      <c r="S25" s="9"/>
      <c r="T25" s="10">
        <f t="shared" si="0"/>
        <v>10932138.012871785</v>
      </c>
      <c r="V25" s="9"/>
      <c r="W25" s="9">
        <f>LTFUND1617RSG</f>
        <v>3817729.6318339994</v>
      </c>
      <c r="X25" s="9"/>
      <c r="Y25" s="9"/>
      <c r="Z25" s="9"/>
      <c r="AA25" s="10">
        <f t="shared" si="1"/>
        <v>3817729.6318339994</v>
      </c>
      <c r="AB25" s="10">
        <f t="shared" si="2"/>
        <v>11340145.031547682</v>
      </c>
      <c r="AC25" s="10">
        <f>W25+I25+T25</f>
        <v>22272283.044419467</v>
      </c>
      <c r="AD25" s="10">
        <f>AC25*LT_SF1718</f>
        <v>20938530.677250687</v>
      </c>
      <c r="AE25" s="10">
        <f t="shared" si="3"/>
        <v>10006392.664378902</v>
      </c>
      <c r="AF25" s="10">
        <f>AD25-T25-R25</f>
        <v>2336023.8572663013</v>
      </c>
      <c r="AG25" s="9"/>
      <c r="AH25" s="9">
        <f>AF25</f>
        <v>2336023.8572663013</v>
      </c>
      <c r="AI25" s="9"/>
      <c r="AJ25" s="9"/>
      <c r="AK25" s="9"/>
      <c r="AM25" s="9">
        <f t="shared" si="4"/>
        <v>7675993.2179666962</v>
      </c>
      <c r="AN25" s="9">
        <f t="shared" si="7"/>
        <v>10012017.075232998</v>
      </c>
    </row>
    <row r="26" spans="1:40" s="15" customFormat="1" ht="12.75" x14ac:dyDescent="0.2">
      <c r="A26" s="12" t="s">
        <v>50</v>
      </c>
      <c r="B26" s="12" t="s">
        <v>51</v>
      </c>
      <c r="C26" s="12" t="s">
        <v>7</v>
      </c>
      <c r="D26" s="12"/>
      <c r="E26" s="12" t="s">
        <v>1441</v>
      </c>
      <c r="G26" s="13">
        <f>UTFUND1617BL</f>
        <v>44000717.531211376</v>
      </c>
      <c r="H26" s="13">
        <f>G26*RPI_INC1718</f>
        <v>44866138.508493192</v>
      </c>
      <c r="I26" s="13"/>
      <c r="J26" s="13"/>
      <c r="K26" s="13"/>
      <c r="L26" s="13"/>
      <c r="M26" s="13"/>
      <c r="N26" s="13"/>
      <c r="O26" s="13"/>
      <c r="P26" s="13"/>
      <c r="Q26" s="14">
        <f t="shared" si="5"/>
        <v>44000717.531211376</v>
      </c>
      <c r="R26" s="14">
        <f t="shared" si="6"/>
        <v>44866138.508493192</v>
      </c>
      <c r="S26" s="13"/>
      <c r="T26" s="14">
        <f t="shared" si="0"/>
        <v>59436275.98712822</v>
      </c>
      <c r="V26" s="13">
        <f>UTFUND1617RSG</f>
        <v>30675186.393080562</v>
      </c>
      <c r="W26" s="13"/>
      <c r="X26" s="13"/>
      <c r="Y26" s="13"/>
      <c r="Z26" s="13"/>
      <c r="AA26" s="14">
        <f t="shared" si="1"/>
        <v>30675186.393080562</v>
      </c>
      <c r="AB26" s="14">
        <f t="shared" si="2"/>
        <v>74675903.924291939</v>
      </c>
      <c r="AC26" s="14">
        <f>V26+G26+T26</f>
        <v>134112179.91142017</v>
      </c>
      <c r="AD26" s="14">
        <f>AC26*UT_SF1718</f>
        <v>127415332.22638342</v>
      </c>
      <c r="AE26" s="14">
        <f t="shared" si="3"/>
        <v>67979056.23925519</v>
      </c>
      <c r="AF26" s="14">
        <f>AD26-T26-R26</f>
        <v>23112917.730761997</v>
      </c>
      <c r="AG26" s="13">
        <f>AF26</f>
        <v>23112917.730761997</v>
      </c>
      <c r="AH26" s="13"/>
      <c r="AI26" s="13"/>
      <c r="AJ26" s="13"/>
      <c r="AK26" s="13"/>
      <c r="AM26" s="13">
        <f t="shared" si="4"/>
        <v>44899037.265092038</v>
      </c>
      <c r="AN26" s="13">
        <f t="shared" si="7"/>
        <v>68011954.995854035</v>
      </c>
    </row>
    <row r="27" spans="1:40" ht="12.75" x14ac:dyDescent="0.2">
      <c r="A27" s="1" t="s">
        <v>52</v>
      </c>
      <c r="B27" s="1" t="s">
        <v>53</v>
      </c>
      <c r="C27" s="1"/>
      <c r="D27" s="1" t="s">
        <v>7</v>
      </c>
      <c r="E27" s="1"/>
      <c r="G27" s="5">
        <f>UTFUND1617BL</f>
        <v>27616786.384920601</v>
      </c>
      <c r="H27" s="5">
        <f>G27*RPI_INC1718</f>
        <v>28159962.66939069</v>
      </c>
      <c r="I27" s="5">
        <f>LTFUND1617BL</f>
        <v>5712481.8286734</v>
      </c>
      <c r="J27" s="5">
        <f>I27*RPI_INC1718</f>
        <v>5824836.8511424866</v>
      </c>
      <c r="Q27" s="6">
        <f t="shared" si="5"/>
        <v>33329268.213594001</v>
      </c>
      <c r="R27" s="6">
        <f t="shared" si="6"/>
        <v>33984799.520533174</v>
      </c>
      <c r="T27" s="6">
        <f t="shared" si="0"/>
        <v>80315959</v>
      </c>
      <c r="V27" s="5">
        <f>UTFUND1617RSG</f>
        <v>20152062.391207416</v>
      </c>
      <c r="W27" s="5">
        <f>LTFUND1617RSG</f>
        <v>2837019.8769076876</v>
      </c>
      <c r="AA27" s="6">
        <f t="shared" si="1"/>
        <v>22989082.268115103</v>
      </c>
      <c r="AB27" s="6">
        <f t="shared" si="2"/>
        <v>56318350.481709093</v>
      </c>
      <c r="AC27" s="6">
        <f t="shared" ref="AC27" si="43">AC28+AC29</f>
        <v>136634309.48170909</v>
      </c>
      <c r="AD27" s="6">
        <f t="shared" ref="AD27" si="44">AD28+AD29</f>
        <v>129577163.885813</v>
      </c>
      <c r="AE27" s="6">
        <f t="shared" si="3"/>
        <v>49261204.885812998</v>
      </c>
      <c r="AF27" s="6">
        <f t="shared" ref="AF27" si="45">SUM(AF28:AF29)</f>
        <v>15276405.365279829</v>
      </c>
      <c r="AG27" s="5">
        <f t="shared" ref="AG27" si="46">AG29</f>
        <v>13962312.230907407</v>
      </c>
      <c r="AH27" s="5">
        <f t="shared" ref="AH27" si="47">AH28</f>
        <v>1314093.1343724225</v>
      </c>
      <c r="AM27" s="5">
        <f t="shared" si="4"/>
        <v>34009719.375119604</v>
      </c>
      <c r="AN27" s="5">
        <f t="shared" si="7"/>
        <v>49286124.740399435</v>
      </c>
    </row>
    <row r="28" spans="1:40" s="11" customFormat="1" ht="12.75" x14ac:dyDescent="0.2">
      <c r="A28" s="8" t="s">
        <v>54</v>
      </c>
      <c r="B28" s="8" t="s">
        <v>55</v>
      </c>
      <c r="C28" s="8" t="s">
        <v>7</v>
      </c>
      <c r="D28" s="8"/>
      <c r="E28" s="8" t="s">
        <v>1440</v>
      </c>
      <c r="G28" s="9"/>
      <c r="H28" s="9"/>
      <c r="I28" s="9">
        <f>LTFUND1617BL</f>
        <v>5712481.8286734</v>
      </c>
      <c r="J28" s="9">
        <f>I28*RPI_INC1718</f>
        <v>5824836.8511424866</v>
      </c>
      <c r="K28" s="9"/>
      <c r="L28" s="9"/>
      <c r="M28" s="9"/>
      <c r="N28" s="9"/>
      <c r="O28" s="9"/>
      <c r="P28" s="9"/>
      <c r="Q28" s="10">
        <f t="shared" si="5"/>
        <v>5712481.8286734</v>
      </c>
      <c r="R28" s="10">
        <f t="shared" si="6"/>
        <v>5824836.8511424866</v>
      </c>
      <c r="S28" s="9"/>
      <c r="T28" s="10">
        <f t="shared" si="0"/>
        <v>15005584.963511191</v>
      </c>
      <c r="V28" s="9"/>
      <c r="W28" s="9">
        <f>LTFUND1617RSG</f>
        <v>2837019.8769076876</v>
      </c>
      <c r="X28" s="9"/>
      <c r="Y28" s="9"/>
      <c r="Z28" s="9"/>
      <c r="AA28" s="10">
        <f t="shared" si="1"/>
        <v>2837019.8769076876</v>
      </c>
      <c r="AB28" s="10">
        <f t="shared" si="2"/>
        <v>8549501.7055810876</v>
      </c>
      <c r="AC28" s="10">
        <f>W28+I28+T28</f>
        <v>23555086.669092279</v>
      </c>
      <c r="AD28" s="10">
        <f>AC28*LT_SF1718</f>
        <v>22144514.9490261</v>
      </c>
      <c r="AE28" s="10">
        <f t="shared" si="3"/>
        <v>7138929.985514909</v>
      </c>
      <c r="AF28" s="10">
        <f>AD28-T28-R28</f>
        <v>1314093.1343724225</v>
      </c>
      <c r="AG28" s="9"/>
      <c r="AH28" s="9">
        <f>AF28</f>
        <v>1314093.1343724225</v>
      </c>
      <c r="AI28" s="9"/>
      <c r="AJ28" s="9"/>
      <c r="AK28" s="9"/>
      <c r="AM28" s="9">
        <f t="shared" si="4"/>
        <v>5829107.9985191971</v>
      </c>
      <c r="AN28" s="9">
        <f t="shared" si="7"/>
        <v>7143201.1328916196</v>
      </c>
    </row>
    <row r="29" spans="1:40" s="15" customFormat="1" ht="12.75" x14ac:dyDescent="0.2">
      <c r="A29" s="12" t="s">
        <v>56</v>
      </c>
      <c r="B29" s="12" t="s">
        <v>57</v>
      </c>
      <c r="C29" s="12" t="s">
        <v>7</v>
      </c>
      <c r="D29" s="12"/>
      <c r="E29" s="12" t="s">
        <v>1441</v>
      </c>
      <c r="G29" s="13">
        <f>UTFUND1617BL</f>
        <v>27616786.384920601</v>
      </c>
      <c r="H29" s="13">
        <f>G29*RPI_INC1718</f>
        <v>28159962.66939069</v>
      </c>
      <c r="I29" s="13"/>
      <c r="J29" s="13"/>
      <c r="K29" s="13"/>
      <c r="L29" s="13"/>
      <c r="M29" s="13"/>
      <c r="N29" s="13"/>
      <c r="O29" s="13"/>
      <c r="P29" s="13"/>
      <c r="Q29" s="14">
        <f t="shared" si="5"/>
        <v>27616786.384920601</v>
      </c>
      <c r="R29" s="14">
        <f t="shared" si="6"/>
        <v>28159962.66939069</v>
      </c>
      <c r="S29" s="13"/>
      <c r="T29" s="14">
        <f t="shared" si="0"/>
        <v>65310374.036488809</v>
      </c>
      <c r="V29" s="13">
        <f>UTFUND1617RSG</f>
        <v>20152062.391207416</v>
      </c>
      <c r="W29" s="13"/>
      <c r="X29" s="13"/>
      <c r="Y29" s="13"/>
      <c r="Z29" s="13"/>
      <c r="AA29" s="14">
        <f t="shared" si="1"/>
        <v>20152062.391207416</v>
      </c>
      <c r="AB29" s="14">
        <f t="shared" si="2"/>
        <v>47768848.776128016</v>
      </c>
      <c r="AC29" s="14">
        <f>V29+G29+T29</f>
        <v>113079222.81261683</v>
      </c>
      <c r="AD29" s="14">
        <f>AC29*UT_SF1718</f>
        <v>107432648.9367869</v>
      </c>
      <c r="AE29" s="14">
        <f t="shared" si="3"/>
        <v>42122274.900298096</v>
      </c>
      <c r="AF29" s="14">
        <f>AD29-T29-R29</f>
        <v>13962312.230907407</v>
      </c>
      <c r="AG29" s="13">
        <f>AF29</f>
        <v>13962312.230907407</v>
      </c>
      <c r="AH29" s="13"/>
      <c r="AI29" s="13"/>
      <c r="AJ29" s="13"/>
      <c r="AK29" s="13"/>
      <c r="AM29" s="13">
        <f t="shared" si="4"/>
        <v>28180611.376600411</v>
      </c>
      <c r="AN29" s="13">
        <f t="shared" si="7"/>
        <v>42142923.607507817</v>
      </c>
    </row>
    <row r="30" spans="1:40" ht="12.75" x14ac:dyDescent="0.2">
      <c r="A30" s="1" t="s">
        <v>58</v>
      </c>
      <c r="B30" s="1" t="s">
        <v>59</v>
      </c>
      <c r="C30" s="1"/>
      <c r="D30" s="1" t="s">
        <v>7</v>
      </c>
      <c r="E30" s="1"/>
      <c r="G30" s="5">
        <f>UTFUND1617BL</f>
        <v>54706879.50512775</v>
      </c>
      <c r="H30" s="5">
        <f>G30*RPI_INC1718</f>
        <v>55782872.893003374</v>
      </c>
      <c r="I30" s="5">
        <f>LTFUND1617BL</f>
        <v>9898970.0804816224</v>
      </c>
      <c r="J30" s="5">
        <f>I30*RPI_INC1718</f>
        <v>10093666.368219594</v>
      </c>
      <c r="Q30" s="6">
        <f t="shared" si="5"/>
        <v>64605849.585609376</v>
      </c>
      <c r="R30" s="6">
        <f t="shared" si="6"/>
        <v>65876539.261222966</v>
      </c>
      <c r="T30" s="6">
        <f t="shared" si="0"/>
        <v>101602514.9999992</v>
      </c>
      <c r="V30" s="5">
        <f>UTFUND1617RSG</f>
        <v>38907001.165398978</v>
      </c>
      <c r="W30" s="5">
        <f>LTFUND1617RSG</f>
        <v>5080369.9473520555</v>
      </c>
      <c r="AA30" s="6">
        <f t="shared" si="1"/>
        <v>43987371.112751037</v>
      </c>
      <c r="AB30" s="6">
        <f t="shared" si="2"/>
        <v>108593220.69836041</v>
      </c>
      <c r="AC30" s="6">
        <f t="shared" ref="AC30" si="48">AC31+AC32</f>
        <v>210195735.69835961</v>
      </c>
      <c r="AD30" s="6">
        <f t="shared" ref="AD30" si="49">AD31+AD32</f>
        <v>199385875.27714515</v>
      </c>
      <c r="AE30" s="6">
        <f t="shared" si="3"/>
        <v>97783360.277145952</v>
      </c>
      <c r="AF30" s="6">
        <f t="shared" ref="AF30" si="50">SUM(AF31:AF32)</f>
        <v>31906821.015923001</v>
      </c>
      <c r="AG30" s="5">
        <f t="shared" ref="AG30" si="51">AG32</f>
        <v>28909917.33787255</v>
      </c>
      <c r="AH30" s="5">
        <f t="shared" ref="AH30" si="52">AH31</f>
        <v>2996903.6780504528</v>
      </c>
      <c r="AM30" s="5">
        <f t="shared" si="4"/>
        <v>65924844.203497387</v>
      </c>
      <c r="AN30" s="5">
        <f t="shared" si="7"/>
        <v>97831665.219420388</v>
      </c>
    </row>
    <row r="31" spans="1:40" s="11" customFormat="1" ht="12.75" x14ac:dyDescent="0.2">
      <c r="A31" s="8" t="s">
        <v>60</v>
      </c>
      <c r="B31" s="8" t="s">
        <v>61</v>
      </c>
      <c r="C31" s="8" t="s">
        <v>7</v>
      </c>
      <c r="D31" s="8"/>
      <c r="E31" s="8" t="s">
        <v>1440</v>
      </c>
      <c r="G31" s="9"/>
      <c r="H31" s="9"/>
      <c r="I31" s="9">
        <f>LTFUND1617BL</f>
        <v>9898970.0804816224</v>
      </c>
      <c r="J31" s="9">
        <f>I31*RPI_INC1718</f>
        <v>10093666.368219594</v>
      </c>
      <c r="K31" s="9"/>
      <c r="L31" s="9"/>
      <c r="M31" s="9"/>
      <c r="N31" s="9"/>
      <c r="O31" s="9"/>
      <c r="P31" s="9"/>
      <c r="Q31" s="10">
        <f t="shared" si="5"/>
        <v>9898970.0804816224</v>
      </c>
      <c r="R31" s="10">
        <f t="shared" si="6"/>
        <v>10093666.368219594</v>
      </c>
      <c r="S31" s="9"/>
      <c r="T31" s="10">
        <f t="shared" si="0"/>
        <v>16561162.295312174</v>
      </c>
      <c r="V31" s="9"/>
      <c r="W31" s="9">
        <f>LTFUND1617RSG</f>
        <v>5080369.9473520555</v>
      </c>
      <c r="X31" s="9"/>
      <c r="Y31" s="9"/>
      <c r="Z31" s="9"/>
      <c r="AA31" s="10">
        <f t="shared" si="1"/>
        <v>5080369.9473520555</v>
      </c>
      <c r="AB31" s="10">
        <f t="shared" si="2"/>
        <v>14979340.027833678</v>
      </c>
      <c r="AC31" s="10">
        <f>W31+I31+T31</f>
        <v>31540502.323145851</v>
      </c>
      <c r="AD31" s="10">
        <f>AC31*LT_SF1718</f>
        <v>29651732.34158222</v>
      </c>
      <c r="AE31" s="10">
        <f t="shared" si="3"/>
        <v>13090570.046270046</v>
      </c>
      <c r="AF31" s="10">
        <f>AD31-T31-R31</f>
        <v>2996903.6780504528</v>
      </c>
      <c r="AG31" s="9"/>
      <c r="AH31" s="9">
        <f>AF31</f>
        <v>2996903.6780504528</v>
      </c>
      <c r="AI31" s="9"/>
      <c r="AJ31" s="9"/>
      <c r="AK31" s="9"/>
      <c r="AM31" s="9">
        <f t="shared" si="4"/>
        <v>10101067.69768714</v>
      </c>
      <c r="AN31" s="9">
        <f t="shared" si="7"/>
        <v>13097971.375737593</v>
      </c>
    </row>
    <row r="32" spans="1:40" s="15" customFormat="1" ht="12.75" x14ac:dyDescent="0.2">
      <c r="A32" s="12" t="s">
        <v>62</v>
      </c>
      <c r="B32" s="12" t="s">
        <v>63</v>
      </c>
      <c r="C32" s="12" t="s">
        <v>7</v>
      </c>
      <c r="D32" s="12"/>
      <c r="E32" s="12" t="s">
        <v>1441</v>
      </c>
      <c r="G32" s="13">
        <f>UTFUND1617BL</f>
        <v>54706879.50512775</v>
      </c>
      <c r="H32" s="13">
        <f>G32*RPI_INC1718</f>
        <v>55782872.893003374</v>
      </c>
      <c r="I32" s="13"/>
      <c r="J32" s="13"/>
      <c r="K32" s="13"/>
      <c r="L32" s="13"/>
      <c r="M32" s="13"/>
      <c r="N32" s="13"/>
      <c r="O32" s="13"/>
      <c r="P32" s="13"/>
      <c r="Q32" s="14">
        <f t="shared" si="5"/>
        <v>54706879.50512775</v>
      </c>
      <c r="R32" s="14">
        <f t="shared" si="6"/>
        <v>55782872.893003374</v>
      </c>
      <c r="S32" s="13"/>
      <c r="T32" s="14">
        <f t="shared" si="0"/>
        <v>85041352.704687014</v>
      </c>
      <c r="V32" s="13">
        <f>UTFUND1617RSG</f>
        <v>38907001.165398978</v>
      </c>
      <c r="W32" s="13"/>
      <c r="X32" s="13"/>
      <c r="Y32" s="13"/>
      <c r="Z32" s="13"/>
      <c r="AA32" s="14">
        <f t="shared" si="1"/>
        <v>38907001.165398978</v>
      </c>
      <c r="AB32" s="14">
        <f t="shared" si="2"/>
        <v>93613880.670526728</v>
      </c>
      <c r="AC32" s="14">
        <f>V32+G32+T32</f>
        <v>178655233.37521374</v>
      </c>
      <c r="AD32" s="14">
        <f>AC32*UT_SF1718</f>
        <v>169734142.93556294</v>
      </c>
      <c r="AE32" s="14">
        <f t="shared" si="3"/>
        <v>84692790.230875924</v>
      </c>
      <c r="AF32" s="14">
        <f>AD32-T32-R32</f>
        <v>28909917.33787255</v>
      </c>
      <c r="AG32" s="13">
        <f>AF32</f>
        <v>28909917.33787255</v>
      </c>
      <c r="AH32" s="13"/>
      <c r="AI32" s="13"/>
      <c r="AJ32" s="13"/>
      <c r="AK32" s="13"/>
      <c r="AM32" s="13">
        <f t="shared" si="4"/>
        <v>55823776.505810246</v>
      </c>
      <c r="AN32" s="13">
        <f t="shared" si="7"/>
        <v>84733693.843682796</v>
      </c>
    </row>
    <row r="33" spans="1:40" ht="12.75" x14ac:dyDescent="0.2">
      <c r="A33" s="1" t="s">
        <v>64</v>
      </c>
      <c r="B33" s="1" t="s">
        <v>65</v>
      </c>
      <c r="C33" s="1"/>
      <c r="D33" s="1" t="s">
        <v>7</v>
      </c>
      <c r="E33" s="1"/>
      <c r="G33" s="5">
        <f>UTFUND1617BL</f>
        <v>50223438.785151042</v>
      </c>
      <c r="H33" s="5">
        <f>G33*RPI_INC1718</f>
        <v>51211250.346293613</v>
      </c>
      <c r="I33" s="5">
        <f>LTFUND1617BL</f>
        <v>6872578.2409979738</v>
      </c>
      <c r="J33" s="5">
        <f>I33*RPI_INC1718</f>
        <v>7007750.431623077</v>
      </c>
      <c r="Q33" s="6">
        <f t="shared" si="5"/>
        <v>57096017.02614902</v>
      </c>
      <c r="R33" s="6">
        <f t="shared" si="6"/>
        <v>58219000.777916692</v>
      </c>
      <c r="T33" s="6">
        <f t="shared" si="0"/>
        <v>40643391</v>
      </c>
      <c r="V33" s="5">
        <f>UTFUND1617RSG</f>
        <v>37155133.188217096</v>
      </c>
      <c r="W33" s="5">
        <f>LTFUND1617RSG</f>
        <v>3887994.1245330758</v>
      </c>
      <c r="AA33" s="6">
        <f t="shared" si="1"/>
        <v>41043127.312750176</v>
      </c>
      <c r="AB33" s="6">
        <f t="shared" si="2"/>
        <v>98139144.338899195</v>
      </c>
      <c r="AC33" s="6">
        <f t="shared" ref="AC33" si="53">AC34+AC35</f>
        <v>138782535.3388992</v>
      </c>
      <c r="AD33" s="6">
        <f t="shared" ref="AD33" si="54">AD34+AD35</f>
        <v>131693246.47925302</v>
      </c>
      <c r="AE33" s="6">
        <f t="shared" si="3"/>
        <v>91049855.479253024</v>
      </c>
      <c r="AF33" s="6">
        <f t="shared" ref="AF33" si="55">SUM(AF34:AF35)</f>
        <v>32830854.701336317</v>
      </c>
      <c r="AG33" s="5">
        <f t="shared" ref="AG33" si="56">AG35</f>
        <v>30036416.772386983</v>
      </c>
      <c r="AH33" s="5">
        <f t="shared" ref="AH33" si="57">AH34</f>
        <v>2794437.9289493356</v>
      </c>
      <c r="AM33" s="5">
        <f t="shared" si="4"/>
        <v>58261690.717360839</v>
      </c>
      <c r="AN33" s="5">
        <f t="shared" si="7"/>
        <v>91092545.418697149</v>
      </c>
    </row>
    <row r="34" spans="1:40" s="11" customFormat="1" ht="12.75" x14ac:dyDescent="0.2">
      <c r="A34" s="8" t="s">
        <v>66</v>
      </c>
      <c r="B34" s="8" t="s">
        <v>67</v>
      </c>
      <c r="C34" s="8" t="s">
        <v>7</v>
      </c>
      <c r="D34" s="8"/>
      <c r="E34" s="8" t="s">
        <v>1440</v>
      </c>
      <c r="G34" s="9"/>
      <c r="H34" s="9"/>
      <c r="I34" s="9">
        <f>LTFUND1617BL</f>
        <v>6872578.2409979738</v>
      </c>
      <c r="J34" s="9">
        <f>I34*RPI_INC1718</f>
        <v>7007750.431623077</v>
      </c>
      <c r="K34" s="9"/>
      <c r="L34" s="9"/>
      <c r="M34" s="9"/>
      <c r="N34" s="9"/>
      <c r="O34" s="9"/>
      <c r="P34" s="9"/>
      <c r="Q34" s="10">
        <f t="shared" si="5"/>
        <v>6872578.2409979738</v>
      </c>
      <c r="R34" s="10">
        <f t="shared" si="6"/>
        <v>7007750.431623077</v>
      </c>
      <c r="S34" s="9"/>
      <c r="T34" s="10">
        <f t="shared" si="0"/>
        <v>5243447.8327565854</v>
      </c>
      <c r="V34" s="9"/>
      <c r="W34" s="9">
        <f>LTFUND1617RSG</f>
        <v>3887994.1245330758</v>
      </c>
      <c r="X34" s="9"/>
      <c r="Y34" s="9"/>
      <c r="Z34" s="9"/>
      <c r="AA34" s="10">
        <f t="shared" si="1"/>
        <v>3887994.1245330758</v>
      </c>
      <c r="AB34" s="10">
        <f t="shared" si="2"/>
        <v>10760572.36553105</v>
      </c>
      <c r="AC34" s="10">
        <f>W34+I34+T34</f>
        <v>16004020.198287636</v>
      </c>
      <c r="AD34" s="10">
        <f>AC34*LT_SF1718</f>
        <v>15045636.193328999</v>
      </c>
      <c r="AE34" s="10">
        <f t="shared" si="3"/>
        <v>9802188.3605724126</v>
      </c>
      <c r="AF34" s="10">
        <f>AD34-T34-R34</f>
        <v>2794437.9289493356</v>
      </c>
      <c r="AG34" s="9"/>
      <c r="AH34" s="9">
        <f>AF34</f>
        <v>2794437.9289493356</v>
      </c>
      <c r="AI34" s="9"/>
      <c r="AJ34" s="9"/>
      <c r="AK34" s="9"/>
      <c r="AM34" s="9">
        <f t="shared" si="4"/>
        <v>7012888.9677980086</v>
      </c>
      <c r="AN34" s="9">
        <f t="shared" si="7"/>
        <v>9807326.8967473432</v>
      </c>
    </row>
    <row r="35" spans="1:40" s="15" customFormat="1" ht="12.75" x14ac:dyDescent="0.2">
      <c r="A35" s="12" t="s">
        <v>68</v>
      </c>
      <c r="B35" s="12" t="s">
        <v>69</v>
      </c>
      <c r="C35" s="12" t="s">
        <v>7</v>
      </c>
      <c r="D35" s="12"/>
      <c r="E35" s="12" t="s">
        <v>1441</v>
      </c>
      <c r="G35" s="13">
        <f>UTFUND1617BL</f>
        <v>50223438.785151042</v>
      </c>
      <c r="H35" s="13">
        <f>G35*RPI_INC1718</f>
        <v>51211250.346293613</v>
      </c>
      <c r="I35" s="13"/>
      <c r="J35" s="13"/>
      <c r="K35" s="13"/>
      <c r="L35" s="13"/>
      <c r="M35" s="13"/>
      <c r="N35" s="13"/>
      <c r="O35" s="13"/>
      <c r="P35" s="13"/>
      <c r="Q35" s="14">
        <f t="shared" si="5"/>
        <v>50223438.785151042</v>
      </c>
      <c r="R35" s="14">
        <f t="shared" si="6"/>
        <v>51211250.346293613</v>
      </c>
      <c r="S35" s="13"/>
      <c r="T35" s="14">
        <f t="shared" si="0"/>
        <v>35399943.167243414</v>
      </c>
      <c r="V35" s="13">
        <f>UTFUND1617RSG</f>
        <v>37155133.188217096</v>
      </c>
      <c r="W35" s="13"/>
      <c r="X35" s="13"/>
      <c r="Y35" s="13"/>
      <c r="Z35" s="13"/>
      <c r="AA35" s="14">
        <f t="shared" si="1"/>
        <v>37155133.188217096</v>
      </c>
      <c r="AB35" s="14">
        <f t="shared" si="2"/>
        <v>87378571.973368138</v>
      </c>
      <c r="AC35" s="14">
        <f>V35+G35+T35</f>
        <v>122778515.14061156</v>
      </c>
      <c r="AD35" s="14">
        <f>AC35*UT_SF1718</f>
        <v>116647610.28592402</v>
      </c>
      <c r="AE35" s="14">
        <f t="shared" si="3"/>
        <v>81247667.118680596</v>
      </c>
      <c r="AF35" s="14">
        <f>AD35-T35-R35</f>
        <v>30036416.772386983</v>
      </c>
      <c r="AG35" s="13">
        <f>AF35</f>
        <v>30036416.772386983</v>
      </c>
      <c r="AH35" s="13"/>
      <c r="AI35" s="13"/>
      <c r="AJ35" s="13"/>
      <c r="AK35" s="13"/>
      <c r="AM35" s="13">
        <f t="shared" si="4"/>
        <v>51248801.74956283</v>
      </c>
      <c r="AN35" s="13">
        <f t="shared" si="7"/>
        <v>81285218.521949813</v>
      </c>
    </row>
    <row r="36" spans="1:40" ht="12.75" x14ac:dyDescent="0.2">
      <c r="A36" s="1" t="s">
        <v>70</v>
      </c>
      <c r="B36" s="1" t="s">
        <v>71</v>
      </c>
      <c r="C36" s="1"/>
      <c r="D36" s="1" t="s">
        <v>7</v>
      </c>
      <c r="E36" s="1"/>
      <c r="G36" s="5">
        <f>UTFUND1617BL</f>
        <v>136752183.19803014</v>
      </c>
      <c r="H36" s="5">
        <f>G36*RPI_INC1718</f>
        <v>139441871.33651817</v>
      </c>
      <c r="I36" s="5">
        <f>LTFUND1617BL</f>
        <v>24966923.052537769</v>
      </c>
      <c r="J36" s="5">
        <f>I36*RPI_INC1718</f>
        <v>25457980.929776262</v>
      </c>
      <c r="Q36" s="6">
        <f t="shared" si="5"/>
        <v>161719106.25056791</v>
      </c>
      <c r="R36" s="6">
        <f t="shared" si="6"/>
        <v>164899852.26629442</v>
      </c>
      <c r="T36" s="6">
        <f t="shared" si="0"/>
        <v>130782012</v>
      </c>
      <c r="V36" s="5">
        <f>UTFUND1617RSG</f>
        <v>96085434.63178584</v>
      </c>
      <c r="W36" s="5">
        <f>LTFUND1617RSG</f>
        <v>13345467.427059308</v>
      </c>
      <c r="AA36" s="6">
        <f t="shared" si="1"/>
        <v>109430902.05884515</v>
      </c>
      <c r="AB36" s="6">
        <f t="shared" si="2"/>
        <v>271150008.30941308</v>
      </c>
      <c r="AC36" s="6">
        <f t="shared" ref="AC36" si="58">AC37+AC38</f>
        <v>401932020.30941308</v>
      </c>
      <c r="AD36" s="6">
        <f t="shared" ref="AD36" si="59">AD37+AD38</f>
        <v>381268539.85868692</v>
      </c>
      <c r="AE36" s="6">
        <f t="shared" si="3"/>
        <v>250486527.85868692</v>
      </c>
      <c r="AF36" s="6">
        <f t="shared" ref="AF36" si="60">SUM(AF37:AF38)</f>
        <v>85586675.592392489</v>
      </c>
      <c r="AG36" s="5">
        <f t="shared" ref="AG36" si="61">AG38</f>
        <v>76302311.124279082</v>
      </c>
      <c r="AH36" s="5">
        <f t="shared" ref="AH36" si="62">AH37</f>
        <v>9284364.4681134112</v>
      </c>
      <c r="AM36" s="5">
        <f t="shared" si="4"/>
        <v>165020767.5106912</v>
      </c>
      <c r="AN36" s="5">
        <f t="shared" si="7"/>
        <v>250607443.10308367</v>
      </c>
    </row>
    <row r="37" spans="1:40" s="11" customFormat="1" ht="12.75" x14ac:dyDescent="0.2">
      <c r="A37" s="8" t="s">
        <v>72</v>
      </c>
      <c r="B37" s="8" t="s">
        <v>73</v>
      </c>
      <c r="C37" s="8" t="s">
        <v>7</v>
      </c>
      <c r="D37" s="8"/>
      <c r="E37" s="8" t="s">
        <v>1440</v>
      </c>
      <c r="G37" s="9"/>
      <c r="H37" s="9"/>
      <c r="I37" s="9">
        <f>LTFUND1617BL</f>
        <v>24966923.052537769</v>
      </c>
      <c r="J37" s="9">
        <f>I37*RPI_INC1718</f>
        <v>25457980.929776262</v>
      </c>
      <c r="K37" s="9"/>
      <c r="L37" s="9"/>
      <c r="M37" s="9"/>
      <c r="N37" s="9"/>
      <c r="O37" s="9"/>
      <c r="P37" s="9"/>
      <c r="Q37" s="10">
        <f t="shared" si="5"/>
        <v>24966923.052537769</v>
      </c>
      <c r="R37" s="10">
        <f t="shared" si="6"/>
        <v>25457980.929776262</v>
      </c>
      <c r="S37" s="9"/>
      <c r="T37" s="10">
        <f t="shared" si="0"/>
        <v>21303664.568095926</v>
      </c>
      <c r="V37" s="9"/>
      <c r="W37" s="9">
        <f>LTFUND1617RSG</f>
        <v>13345467.427059308</v>
      </c>
      <c r="X37" s="9"/>
      <c r="Y37" s="9"/>
      <c r="Z37" s="9"/>
      <c r="AA37" s="10">
        <f t="shared" si="1"/>
        <v>13345467.427059308</v>
      </c>
      <c r="AB37" s="10">
        <f t="shared" si="2"/>
        <v>38312390.479597077</v>
      </c>
      <c r="AC37" s="10">
        <f>W37+I37+T37</f>
        <v>59616055.047692999</v>
      </c>
      <c r="AD37" s="10">
        <f>AC37*LT_SF1718</f>
        <v>56046009.965985604</v>
      </c>
      <c r="AE37" s="10">
        <f t="shared" si="3"/>
        <v>34742345.397889674</v>
      </c>
      <c r="AF37" s="10">
        <f>AD37-T37-R37</f>
        <v>9284364.4681134112</v>
      </c>
      <c r="AG37" s="9"/>
      <c r="AH37" s="9">
        <f>AF37</f>
        <v>9284364.4681134112</v>
      </c>
      <c r="AI37" s="9"/>
      <c r="AJ37" s="9"/>
      <c r="AK37" s="9"/>
      <c r="AM37" s="9">
        <f t="shared" si="4"/>
        <v>25476648.369095743</v>
      </c>
      <c r="AN37" s="9">
        <f t="shared" si="7"/>
        <v>34761012.83720915</v>
      </c>
    </row>
    <row r="38" spans="1:40" s="15" customFormat="1" ht="12.75" x14ac:dyDescent="0.2">
      <c r="A38" s="12" t="s">
        <v>74</v>
      </c>
      <c r="B38" s="12" t="s">
        <v>75</v>
      </c>
      <c r="C38" s="12" t="s">
        <v>7</v>
      </c>
      <c r="D38" s="12"/>
      <c r="E38" s="12" t="s">
        <v>1441</v>
      </c>
      <c r="G38" s="13">
        <f>UTFUND1617BL</f>
        <v>136752183.19803014</v>
      </c>
      <c r="H38" s="13">
        <f>G38*RPI_INC1718</f>
        <v>139441871.33651817</v>
      </c>
      <c r="I38" s="13"/>
      <c r="J38" s="13"/>
      <c r="K38" s="13"/>
      <c r="L38" s="13"/>
      <c r="M38" s="13"/>
      <c r="N38" s="13"/>
      <c r="O38" s="13"/>
      <c r="P38" s="13"/>
      <c r="Q38" s="14">
        <f t="shared" si="5"/>
        <v>136752183.19803014</v>
      </c>
      <c r="R38" s="14">
        <f t="shared" si="6"/>
        <v>139441871.33651817</v>
      </c>
      <c r="S38" s="13"/>
      <c r="T38" s="14">
        <f t="shared" si="0"/>
        <v>109478347.43190408</v>
      </c>
      <c r="V38" s="13">
        <f>UTFUND1617RSG</f>
        <v>96085434.63178584</v>
      </c>
      <c r="W38" s="13"/>
      <c r="X38" s="13"/>
      <c r="Y38" s="13"/>
      <c r="Z38" s="13"/>
      <c r="AA38" s="14">
        <f t="shared" si="1"/>
        <v>96085434.63178584</v>
      </c>
      <c r="AB38" s="14">
        <f t="shared" si="2"/>
        <v>232837617.82981598</v>
      </c>
      <c r="AC38" s="14">
        <f>V38+G38+T38</f>
        <v>342315965.26172006</v>
      </c>
      <c r="AD38" s="14">
        <f>AC38*UT_SF1718</f>
        <v>325222529.89270133</v>
      </c>
      <c r="AE38" s="14">
        <f t="shared" si="3"/>
        <v>215744182.46079725</v>
      </c>
      <c r="AF38" s="14">
        <f>AD38-T38-R38</f>
        <v>76302311.124279082</v>
      </c>
      <c r="AG38" s="13">
        <f>AF38</f>
        <v>76302311.124279082</v>
      </c>
      <c r="AH38" s="13"/>
      <c r="AI38" s="13"/>
      <c r="AJ38" s="13"/>
      <c r="AK38" s="13"/>
      <c r="AM38" s="13">
        <f t="shared" si="4"/>
        <v>139544119.14159545</v>
      </c>
      <c r="AN38" s="13">
        <f t="shared" si="7"/>
        <v>215846430.26587453</v>
      </c>
    </row>
    <row r="39" spans="1:40" ht="12.75" x14ac:dyDescent="0.2">
      <c r="A39" s="1" t="s">
        <v>76</v>
      </c>
      <c r="B39" s="1" t="s">
        <v>77</v>
      </c>
      <c r="C39" s="1"/>
      <c r="D39" s="1" t="s">
        <v>7</v>
      </c>
      <c r="E39" s="1"/>
      <c r="G39" s="5">
        <f>UTFUND1617BL</f>
        <v>36479621.245711051</v>
      </c>
      <c r="H39" s="5">
        <f>G39*RPI_INC1718</f>
        <v>37197114.760377944</v>
      </c>
      <c r="I39" s="5">
        <f>LTFUND1617BL</f>
        <v>5820628.974673517</v>
      </c>
      <c r="J39" s="5">
        <f>I39*RPI_INC1718</f>
        <v>5935111.0717457682</v>
      </c>
      <c r="Q39" s="6">
        <f t="shared" si="5"/>
        <v>42300250.220384568</v>
      </c>
      <c r="R39" s="6">
        <f t="shared" si="6"/>
        <v>43132225.832123712</v>
      </c>
      <c r="T39" s="6">
        <f t="shared" si="0"/>
        <v>58007837</v>
      </c>
      <c r="V39" s="5">
        <f>UTFUND1617RSG</f>
        <v>25100770.46839872</v>
      </c>
      <c r="W39" s="5">
        <f>LTFUND1617RSG</f>
        <v>2956728.6859172545</v>
      </c>
      <c r="AA39" s="6">
        <f t="shared" si="1"/>
        <v>28057499.154315975</v>
      </c>
      <c r="AB39" s="6">
        <f t="shared" si="2"/>
        <v>70357749.374700546</v>
      </c>
      <c r="AC39" s="6">
        <f t="shared" ref="AC39" si="63">AC40+AC41</f>
        <v>128365586.37470055</v>
      </c>
      <c r="AD39" s="6">
        <f t="shared" ref="AD39" si="64">AD40+AD41</f>
        <v>121784980.38650493</v>
      </c>
      <c r="AE39" s="6">
        <f t="shared" si="3"/>
        <v>63777143.386504933</v>
      </c>
      <c r="AF39" s="6">
        <f t="shared" ref="AF39" si="65">SUM(AF40:AF41)</f>
        <v>20644917.554381214</v>
      </c>
      <c r="AG39" s="5">
        <f t="shared" ref="AG39" si="66">AG41</f>
        <v>18830176.609690852</v>
      </c>
      <c r="AH39" s="5">
        <f t="shared" ref="AH39" si="67">AH40</f>
        <v>1814740.9446903626</v>
      </c>
      <c r="AM39" s="5">
        <f t="shared" si="4"/>
        <v>43163853.171725236</v>
      </c>
      <c r="AN39" s="5">
        <f t="shared" si="7"/>
        <v>63808770.72610645</v>
      </c>
    </row>
    <row r="40" spans="1:40" s="11" customFormat="1" ht="12.75" x14ac:dyDescent="0.2">
      <c r="A40" s="8" t="s">
        <v>78</v>
      </c>
      <c r="B40" s="8" t="s">
        <v>79</v>
      </c>
      <c r="C40" s="8" t="s">
        <v>7</v>
      </c>
      <c r="D40" s="8"/>
      <c r="E40" s="8" t="s">
        <v>1440</v>
      </c>
      <c r="G40" s="9"/>
      <c r="H40" s="9"/>
      <c r="I40" s="9">
        <f>LTFUND1617BL</f>
        <v>5820628.974673517</v>
      </c>
      <c r="J40" s="9">
        <f>I40*RPI_INC1718</f>
        <v>5935111.0717457682</v>
      </c>
      <c r="K40" s="9"/>
      <c r="L40" s="9"/>
      <c r="M40" s="9"/>
      <c r="N40" s="9"/>
      <c r="O40" s="9"/>
      <c r="P40" s="9"/>
      <c r="Q40" s="10">
        <f t="shared" si="5"/>
        <v>5820628.974673517</v>
      </c>
      <c r="R40" s="10">
        <f t="shared" si="6"/>
        <v>5935111.0717457682</v>
      </c>
      <c r="S40" s="9"/>
      <c r="T40" s="10">
        <f t="shared" si="0"/>
        <v>8380922.3167708153</v>
      </c>
      <c r="V40" s="9"/>
      <c r="W40" s="9">
        <f>LTFUND1617RSG</f>
        <v>2956728.6859172545</v>
      </c>
      <c r="X40" s="9"/>
      <c r="Y40" s="9"/>
      <c r="Z40" s="9"/>
      <c r="AA40" s="10">
        <f t="shared" si="1"/>
        <v>2956728.6859172545</v>
      </c>
      <c r="AB40" s="10">
        <f t="shared" si="2"/>
        <v>8777357.6605907716</v>
      </c>
      <c r="AC40" s="10">
        <f>W40+I40+T40</f>
        <v>17158279.977361586</v>
      </c>
      <c r="AD40" s="10">
        <f>AC40*LT_SF1718</f>
        <v>16130774.333206946</v>
      </c>
      <c r="AE40" s="10">
        <f t="shared" si="3"/>
        <v>7749852.0164361307</v>
      </c>
      <c r="AF40" s="10">
        <f>AD40-T40-R40</f>
        <v>1814740.9446903626</v>
      </c>
      <c r="AG40" s="9"/>
      <c r="AH40" s="9">
        <f>AF40</f>
        <v>1814740.9446903626</v>
      </c>
      <c r="AI40" s="9"/>
      <c r="AJ40" s="9"/>
      <c r="AK40" s="9"/>
      <c r="AM40" s="9">
        <f t="shared" si="4"/>
        <v>5939463.0793182375</v>
      </c>
      <c r="AN40" s="9">
        <f t="shared" si="7"/>
        <v>7754204.0240086</v>
      </c>
    </row>
    <row r="41" spans="1:40" s="15" customFormat="1" ht="12.75" x14ac:dyDescent="0.2">
      <c r="A41" s="12" t="s">
        <v>80</v>
      </c>
      <c r="B41" s="12" t="s">
        <v>81</v>
      </c>
      <c r="C41" s="12" t="s">
        <v>7</v>
      </c>
      <c r="D41" s="12"/>
      <c r="E41" s="12" t="s">
        <v>1441</v>
      </c>
      <c r="G41" s="13">
        <f>UTFUND1617BL</f>
        <v>36479621.245711051</v>
      </c>
      <c r="H41" s="13">
        <f>G41*RPI_INC1718</f>
        <v>37197114.760377944</v>
      </c>
      <c r="I41" s="13"/>
      <c r="J41" s="13"/>
      <c r="K41" s="13"/>
      <c r="L41" s="13"/>
      <c r="M41" s="13"/>
      <c r="N41" s="13"/>
      <c r="O41" s="13"/>
      <c r="P41" s="13"/>
      <c r="Q41" s="14">
        <f t="shared" si="5"/>
        <v>36479621.245711051</v>
      </c>
      <c r="R41" s="14">
        <f t="shared" si="6"/>
        <v>37197114.760377944</v>
      </c>
      <c r="S41" s="13"/>
      <c r="T41" s="14">
        <f t="shared" si="0"/>
        <v>49626914.683229186</v>
      </c>
      <c r="V41" s="13">
        <f>UTFUND1617RSG</f>
        <v>25100770.46839872</v>
      </c>
      <c r="W41" s="13"/>
      <c r="X41" s="13"/>
      <c r="Y41" s="13"/>
      <c r="Z41" s="13"/>
      <c r="AA41" s="14">
        <f t="shared" si="1"/>
        <v>25100770.46839872</v>
      </c>
      <c r="AB41" s="14">
        <f t="shared" si="2"/>
        <v>61580391.714109771</v>
      </c>
      <c r="AC41" s="14">
        <f>V41+G41+T41</f>
        <v>111207306.39733896</v>
      </c>
      <c r="AD41" s="14">
        <f>AC41*UT_SF1718</f>
        <v>105654206.05329798</v>
      </c>
      <c r="AE41" s="14">
        <f t="shared" si="3"/>
        <v>56027291.370068796</v>
      </c>
      <c r="AF41" s="14">
        <f>AD41-T41-R41</f>
        <v>18830176.609690852</v>
      </c>
      <c r="AG41" s="13">
        <f>AF41</f>
        <v>18830176.609690852</v>
      </c>
      <c r="AH41" s="13"/>
      <c r="AI41" s="13"/>
      <c r="AJ41" s="13"/>
      <c r="AK41" s="13"/>
      <c r="AM41" s="13">
        <f t="shared" si="4"/>
        <v>37224390.092406996</v>
      </c>
      <c r="AN41" s="13">
        <f t="shared" si="7"/>
        <v>56054566.702097848</v>
      </c>
    </row>
    <row r="42" spans="1:40" ht="12.75" x14ac:dyDescent="0.2">
      <c r="A42" s="1" t="s">
        <v>82</v>
      </c>
      <c r="B42" s="1" t="s">
        <v>83</v>
      </c>
      <c r="C42" s="1"/>
      <c r="D42" s="1" t="s">
        <v>7</v>
      </c>
      <c r="E42" s="1"/>
      <c r="G42" s="5">
        <f>UTFUND1617BL</f>
        <v>50193881.186988272</v>
      </c>
      <c r="H42" s="5">
        <f>G42*RPI_INC1718</f>
        <v>51181111.399304651</v>
      </c>
      <c r="I42" s="5">
        <f>LTFUND1617BL</f>
        <v>9237772.5706728008</v>
      </c>
      <c r="J42" s="5">
        <f>I42*RPI_INC1718</f>
        <v>9419464.2024137601</v>
      </c>
      <c r="Q42" s="6">
        <f t="shared" si="5"/>
        <v>59431653.757661074</v>
      </c>
      <c r="R42" s="6">
        <f t="shared" si="6"/>
        <v>60600575.601718411</v>
      </c>
      <c r="T42" s="6">
        <f t="shared" si="0"/>
        <v>103193114</v>
      </c>
      <c r="V42" s="5">
        <f>UTFUND1617RSG</f>
        <v>34063060.417221434</v>
      </c>
      <c r="W42" s="5">
        <f>LTFUND1617RSG</f>
        <v>4513682.9584540222</v>
      </c>
      <c r="AA42" s="6">
        <f t="shared" si="1"/>
        <v>38576743.375675455</v>
      </c>
      <c r="AB42" s="6">
        <f t="shared" si="2"/>
        <v>98008397.133336514</v>
      </c>
      <c r="AC42" s="6">
        <f t="shared" ref="AC42" si="68">AC43+AC44</f>
        <v>201201511.13333651</v>
      </c>
      <c r="AD42" s="6">
        <f t="shared" ref="AD42" si="69">AD43+AD44</f>
        <v>190852643.54269409</v>
      </c>
      <c r="AE42" s="6">
        <f t="shared" si="3"/>
        <v>87659529.542694092</v>
      </c>
      <c r="AF42" s="6">
        <f t="shared" ref="AF42" si="70">SUM(AF43:AF44)</f>
        <v>27058953.940975703</v>
      </c>
      <c r="AG42" s="5">
        <f t="shared" ref="AG42" si="71">AG44</f>
        <v>24544292.930938356</v>
      </c>
      <c r="AH42" s="5">
        <f t="shared" ref="AH42" si="72">AH43</f>
        <v>2514661.0100373477</v>
      </c>
      <c r="AM42" s="5">
        <f t="shared" si="4"/>
        <v>60645011.865964629</v>
      </c>
      <c r="AN42" s="5">
        <f t="shared" si="7"/>
        <v>87703965.806940332</v>
      </c>
    </row>
    <row r="43" spans="1:40" s="11" customFormat="1" x14ac:dyDescent="0.25">
      <c r="A43" s="8" t="s">
        <v>84</v>
      </c>
      <c r="B43" s="8" t="s">
        <v>85</v>
      </c>
      <c r="C43" s="8" t="s">
        <v>7</v>
      </c>
      <c r="D43" s="8"/>
      <c r="E43" s="8" t="s">
        <v>1440</v>
      </c>
      <c r="G43" s="9"/>
      <c r="H43" s="9"/>
      <c r="I43" s="9">
        <f>LTFUND1617BL</f>
        <v>9237772.5706728008</v>
      </c>
      <c r="J43" s="9">
        <f>I43*RPI_INC1718</f>
        <v>9419464.2024137601</v>
      </c>
      <c r="K43" s="9"/>
      <c r="L43" s="9"/>
      <c r="M43" s="9"/>
      <c r="N43" s="9"/>
      <c r="O43" s="9"/>
      <c r="P43" s="9"/>
      <c r="Q43" s="10">
        <f t="shared" si="5"/>
        <v>9237772.5706728008</v>
      </c>
      <c r="R43" s="10">
        <f t="shared" si="6"/>
        <v>9419464.2024137601</v>
      </c>
      <c r="S43" s="9"/>
      <c r="T43" s="10">
        <f t="shared" si="0"/>
        <v>16596078.386877783</v>
      </c>
      <c r="V43" s="9"/>
      <c r="W43" s="9">
        <f>LTFUND1617RSG</f>
        <v>4513682.9584540222</v>
      </c>
      <c r="X43" s="9"/>
      <c r="Y43" s="9"/>
      <c r="Z43" s="9"/>
      <c r="AA43" s="10">
        <f t="shared" si="1"/>
        <v>4513682.9584540222</v>
      </c>
      <c r="AB43" s="10">
        <f t="shared" si="2"/>
        <v>13751455.529126823</v>
      </c>
      <c r="AC43" s="10">
        <f>W43+I43+T43</f>
        <v>30347533.916004606</v>
      </c>
      <c r="AD43" s="10">
        <f>AC43*LT_SF1718</f>
        <v>28530203.59932889</v>
      </c>
      <c r="AE43" s="10">
        <f t="shared" si="3"/>
        <v>11934125.212451108</v>
      </c>
      <c r="AF43" s="10">
        <f>AD43-T43-R43</f>
        <v>2514661.0100373477</v>
      </c>
      <c r="AG43" s="9"/>
      <c r="AH43" s="9">
        <f>AF43</f>
        <v>2514661.0100373477</v>
      </c>
      <c r="AI43" s="9"/>
      <c r="AJ43" s="9"/>
      <c r="AK43" s="9"/>
      <c r="AM43" s="9">
        <f t="shared" si="4"/>
        <v>9426371.1632173527</v>
      </c>
      <c r="AN43" s="9">
        <f t="shared" si="7"/>
        <v>11941032.1732547</v>
      </c>
    </row>
    <row r="44" spans="1:40" s="15" customFormat="1" x14ac:dyDescent="0.25">
      <c r="A44" s="12" t="s">
        <v>86</v>
      </c>
      <c r="B44" s="12" t="s">
        <v>87</v>
      </c>
      <c r="C44" s="12" t="s">
        <v>7</v>
      </c>
      <c r="D44" s="12"/>
      <c r="E44" s="12" t="s">
        <v>1441</v>
      </c>
      <c r="G44" s="13">
        <f>UTFUND1617BL</f>
        <v>50193881.186988272</v>
      </c>
      <c r="H44" s="13">
        <f>G44*RPI_INC1718</f>
        <v>51181111.399304651</v>
      </c>
      <c r="I44" s="13"/>
      <c r="J44" s="13"/>
      <c r="K44" s="13"/>
      <c r="L44" s="13"/>
      <c r="M44" s="13"/>
      <c r="N44" s="13"/>
      <c r="O44" s="13"/>
      <c r="P44" s="13"/>
      <c r="Q44" s="14">
        <f t="shared" si="5"/>
        <v>50193881.186988272</v>
      </c>
      <c r="R44" s="14">
        <f t="shared" si="6"/>
        <v>51181111.399304651</v>
      </c>
      <c r="S44" s="13"/>
      <c r="T44" s="14">
        <f t="shared" si="0"/>
        <v>86597035.61312221</v>
      </c>
      <c r="V44" s="13">
        <f>UTFUND1617RSG</f>
        <v>34063060.417221434</v>
      </c>
      <c r="W44" s="13"/>
      <c r="X44" s="13"/>
      <c r="Y44" s="13"/>
      <c r="Z44" s="13"/>
      <c r="AA44" s="14">
        <f t="shared" si="1"/>
        <v>34063060.417221434</v>
      </c>
      <c r="AB44" s="14">
        <f t="shared" si="2"/>
        <v>84256941.604209706</v>
      </c>
      <c r="AC44" s="14">
        <f>V44+G44+T44</f>
        <v>170853977.21733192</v>
      </c>
      <c r="AD44" s="14">
        <f>AC44*UT_SF1718</f>
        <v>162322439.94336522</v>
      </c>
      <c r="AE44" s="14">
        <f t="shared" si="3"/>
        <v>75725404.330243006</v>
      </c>
      <c r="AF44" s="14">
        <f>AD44-T44-R44</f>
        <v>24544292.930938356</v>
      </c>
      <c r="AG44" s="13">
        <f>AF44</f>
        <v>24544292.930938356</v>
      </c>
      <c r="AH44" s="13"/>
      <c r="AI44" s="13"/>
      <c r="AJ44" s="13"/>
      <c r="AK44" s="13"/>
      <c r="AM44" s="13">
        <f t="shared" si="4"/>
        <v>51218640.70274727</v>
      </c>
      <c r="AN44" s="13">
        <f t="shared" si="7"/>
        <v>75762933.633685619</v>
      </c>
    </row>
    <row r="45" spans="1:40" x14ac:dyDescent="0.25">
      <c r="A45" s="1" t="s">
        <v>88</v>
      </c>
      <c r="B45" s="1" t="s">
        <v>89</v>
      </c>
      <c r="C45" s="1"/>
      <c r="D45" s="1" t="s">
        <v>7</v>
      </c>
      <c r="E45" s="1"/>
      <c r="G45" s="5">
        <f>UTFUND1617BL</f>
        <v>64150041.515503533</v>
      </c>
      <c r="H45" s="5">
        <f>G45*RPI_INC1718</f>
        <v>65411766.204007447</v>
      </c>
      <c r="I45" s="5">
        <f>LTFUND1617BL</f>
        <v>10400914.805374134</v>
      </c>
      <c r="J45" s="5">
        <f>I45*RPI_INC1718</f>
        <v>10605483.511534596</v>
      </c>
      <c r="Q45" s="6">
        <f t="shared" si="5"/>
        <v>74550956.320877671</v>
      </c>
      <c r="R45" s="6">
        <f t="shared" si="6"/>
        <v>76017249.715542048</v>
      </c>
      <c r="T45" s="6">
        <f t="shared" si="0"/>
        <v>114205949.99999999</v>
      </c>
      <c r="V45" s="5">
        <f>UTFUND1617RSG</f>
        <v>45342852.620621182</v>
      </c>
      <c r="W45" s="5">
        <f>LTFUND1617RSG</f>
        <v>5369602.7118881755</v>
      </c>
      <c r="AA45" s="6">
        <f t="shared" si="1"/>
        <v>50712455.332509354</v>
      </c>
      <c r="AB45" s="6">
        <f t="shared" si="2"/>
        <v>125263411.65338702</v>
      </c>
      <c r="AC45" s="6">
        <f t="shared" ref="AC45" si="73">AC46+AC47</f>
        <v>239469361.65338701</v>
      </c>
      <c r="AD45" s="6">
        <f t="shared" ref="AD45" si="74">AD46+AD47</f>
        <v>227189271.82608399</v>
      </c>
      <c r="AE45" s="6">
        <f t="shared" si="3"/>
        <v>112983321.826084</v>
      </c>
      <c r="AF45" s="6">
        <f t="shared" ref="AF45" si="75">SUM(AF46:AF47)</f>
        <v>36966072.110541955</v>
      </c>
      <c r="AG45" s="5">
        <f t="shared" ref="AG45" si="76">AG47</f>
        <v>33740731.19145675</v>
      </c>
      <c r="AH45" s="5">
        <f t="shared" ref="AH45" si="77">AH46</f>
        <v>3225340.9190852065</v>
      </c>
      <c r="AM45" s="5">
        <f t="shared" si="4"/>
        <v>76072990.483052745</v>
      </c>
      <c r="AN45" s="5">
        <f t="shared" si="7"/>
        <v>113039062.5935947</v>
      </c>
    </row>
    <row r="46" spans="1:40" s="11" customFormat="1" x14ac:dyDescent="0.25">
      <c r="A46" s="8" t="s">
        <v>90</v>
      </c>
      <c r="B46" s="8" t="s">
        <v>91</v>
      </c>
      <c r="C46" s="8" t="s">
        <v>7</v>
      </c>
      <c r="D46" s="8"/>
      <c r="E46" s="8" t="s">
        <v>1440</v>
      </c>
      <c r="G46" s="9"/>
      <c r="H46" s="9"/>
      <c r="I46" s="9">
        <f>LTFUND1617BL</f>
        <v>10400914.805374134</v>
      </c>
      <c r="J46" s="9">
        <f>I46*RPI_INC1718</f>
        <v>10605483.511534596</v>
      </c>
      <c r="K46" s="9"/>
      <c r="L46" s="9"/>
      <c r="M46" s="9"/>
      <c r="N46" s="9"/>
      <c r="O46" s="9"/>
      <c r="P46" s="9"/>
      <c r="Q46" s="10">
        <f t="shared" si="5"/>
        <v>10400914.805374134</v>
      </c>
      <c r="R46" s="10">
        <f t="shared" si="6"/>
        <v>10605483.511534596</v>
      </c>
      <c r="S46" s="9"/>
      <c r="T46" s="10">
        <f t="shared" si="0"/>
        <v>16620347.915060222</v>
      </c>
      <c r="V46" s="9"/>
      <c r="W46" s="9">
        <f>LTFUND1617RSG</f>
        <v>5369602.7118881755</v>
      </c>
      <c r="X46" s="9"/>
      <c r="Y46" s="9"/>
      <c r="Z46" s="9"/>
      <c r="AA46" s="10">
        <f t="shared" si="1"/>
        <v>5369602.7118881755</v>
      </c>
      <c r="AB46" s="10">
        <f t="shared" si="2"/>
        <v>15770517.51726231</v>
      </c>
      <c r="AC46" s="10">
        <f>W46+I46+T46</f>
        <v>32390865.432322532</v>
      </c>
      <c r="AD46" s="10">
        <f>AC46*LT_SF1718</f>
        <v>30451172.345680024</v>
      </c>
      <c r="AE46" s="10">
        <f t="shared" si="3"/>
        <v>13830824.430619802</v>
      </c>
      <c r="AF46" s="10">
        <f>AD46-T46-R46</f>
        <v>3225340.9190852065</v>
      </c>
      <c r="AG46" s="9"/>
      <c r="AH46" s="9">
        <f>AF46</f>
        <v>3225340.9190852065</v>
      </c>
      <c r="AI46" s="9"/>
      <c r="AJ46" s="9"/>
      <c r="AK46" s="9"/>
      <c r="AM46" s="9">
        <f t="shared" si="4"/>
        <v>10613260.138457658</v>
      </c>
      <c r="AN46" s="9">
        <f t="shared" si="7"/>
        <v>13838601.057542864</v>
      </c>
    </row>
    <row r="47" spans="1:40" s="15" customFormat="1" x14ac:dyDescent="0.25">
      <c r="A47" s="12" t="s">
        <v>92</v>
      </c>
      <c r="B47" s="12" t="s">
        <v>93</v>
      </c>
      <c r="C47" s="12" t="s">
        <v>7</v>
      </c>
      <c r="D47" s="12"/>
      <c r="E47" s="12" t="s">
        <v>1441</v>
      </c>
      <c r="G47" s="13">
        <f>UTFUND1617BL</f>
        <v>64150041.515503533</v>
      </c>
      <c r="H47" s="13">
        <f>G47*RPI_INC1718</f>
        <v>65411766.204007447</v>
      </c>
      <c r="I47" s="13"/>
      <c r="J47" s="13"/>
      <c r="K47" s="13"/>
      <c r="L47" s="13"/>
      <c r="M47" s="13"/>
      <c r="N47" s="13"/>
      <c r="O47" s="13"/>
      <c r="P47" s="13"/>
      <c r="Q47" s="14">
        <f t="shared" si="5"/>
        <v>64150041.515503533</v>
      </c>
      <c r="R47" s="14">
        <f t="shared" si="6"/>
        <v>65411766.204007447</v>
      </c>
      <c r="S47" s="13"/>
      <c r="T47" s="14">
        <f t="shared" si="0"/>
        <v>97585602.084939763</v>
      </c>
      <c r="V47" s="13">
        <f>UTFUND1617RSG</f>
        <v>45342852.620621182</v>
      </c>
      <c r="W47" s="13"/>
      <c r="X47" s="13"/>
      <c r="Y47" s="13"/>
      <c r="Z47" s="13"/>
      <c r="AA47" s="14">
        <f t="shared" si="1"/>
        <v>45342852.620621182</v>
      </c>
      <c r="AB47" s="14">
        <f t="shared" si="2"/>
        <v>109492894.13612472</v>
      </c>
      <c r="AC47" s="14">
        <f>V47+G47+T47</f>
        <v>207078496.22106448</v>
      </c>
      <c r="AD47" s="14">
        <f>AC47*UT_SF1718</f>
        <v>196738099.48040396</v>
      </c>
      <c r="AE47" s="14">
        <f t="shared" si="3"/>
        <v>99152497.395464197</v>
      </c>
      <c r="AF47" s="14">
        <f>AD47-T47-R47</f>
        <v>33740731.19145675</v>
      </c>
      <c r="AG47" s="13">
        <f>AF47</f>
        <v>33740731.19145675</v>
      </c>
      <c r="AH47" s="13"/>
      <c r="AI47" s="13"/>
      <c r="AJ47" s="13"/>
      <c r="AK47" s="13"/>
      <c r="AM47" s="13">
        <f t="shared" si="4"/>
        <v>65459730.34459509</v>
      </c>
      <c r="AN47" s="13">
        <f t="shared" si="7"/>
        <v>99200461.53605184</v>
      </c>
    </row>
    <row r="48" spans="1:40" x14ac:dyDescent="0.25">
      <c r="A48" s="1" t="s">
        <v>94</v>
      </c>
      <c r="B48" s="1" t="s">
        <v>95</v>
      </c>
      <c r="C48" s="1"/>
      <c r="D48" s="1" t="s">
        <v>7</v>
      </c>
      <c r="E48" s="1"/>
      <c r="G48" s="5">
        <f>UTFUND1617BL</f>
        <v>45556238.815025494</v>
      </c>
      <c r="H48" s="5">
        <f>G48*RPI_INC1718</f>
        <v>46452254.31042321</v>
      </c>
      <c r="I48" s="5">
        <f>LTFUND1617BL</f>
        <v>6549394.9214225579</v>
      </c>
      <c r="J48" s="5">
        <f>I48*RPI_INC1718</f>
        <v>6678210.6333363829</v>
      </c>
      <c r="Q48" s="6">
        <f t="shared" si="5"/>
        <v>52105633.73644805</v>
      </c>
      <c r="R48" s="6">
        <f t="shared" si="6"/>
        <v>53130464.94375959</v>
      </c>
      <c r="T48" s="6">
        <f t="shared" si="0"/>
        <v>75119118</v>
      </c>
      <c r="V48" s="5">
        <f>UTFUND1617RSG</f>
        <v>31248477.441908285</v>
      </c>
      <c r="W48" s="5">
        <f>LTFUND1617RSG</f>
        <v>3311371.4605309907</v>
      </c>
      <c r="AA48" s="6">
        <f t="shared" si="1"/>
        <v>34559848.902439274</v>
      </c>
      <c r="AB48" s="6">
        <f t="shared" si="2"/>
        <v>86665482.638887316</v>
      </c>
      <c r="AC48" s="6">
        <f t="shared" ref="AC48" si="78">AC49+AC50</f>
        <v>161784600.63888732</v>
      </c>
      <c r="AD48" s="6">
        <f t="shared" ref="AD48" si="79">AD49+AD50</f>
        <v>153510356.47850454</v>
      </c>
      <c r="AE48" s="6">
        <f t="shared" si="3"/>
        <v>78391238.478504539</v>
      </c>
      <c r="AF48" s="6">
        <f t="shared" ref="AF48" si="80">SUM(AF49:AF50)</f>
        <v>25260773.534744967</v>
      </c>
      <c r="AG48" s="5">
        <f t="shared" ref="AG48" si="81">AG50</f>
        <v>23255418.020255938</v>
      </c>
      <c r="AH48" s="5">
        <f t="shared" ref="AH48" si="82">AH49</f>
        <v>2005355.5144890295</v>
      </c>
      <c r="AM48" s="5">
        <f t="shared" si="4"/>
        <v>53169423.639387853</v>
      </c>
      <c r="AN48" s="5">
        <f t="shared" si="7"/>
        <v>78430197.174132824</v>
      </c>
    </row>
    <row r="49" spans="1:40" s="11" customFormat="1" x14ac:dyDescent="0.25">
      <c r="A49" s="8" t="s">
        <v>96</v>
      </c>
      <c r="B49" s="8" t="s">
        <v>97</v>
      </c>
      <c r="C49" s="8" t="s">
        <v>7</v>
      </c>
      <c r="D49" s="8"/>
      <c r="E49" s="8" t="s">
        <v>1440</v>
      </c>
      <c r="G49" s="9"/>
      <c r="H49" s="9"/>
      <c r="I49" s="9">
        <f>LTFUND1617BL</f>
        <v>6549394.9214225579</v>
      </c>
      <c r="J49" s="9">
        <f>I49*RPI_INC1718</f>
        <v>6678210.6333363829</v>
      </c>
      <c r="K49" s="9"/>
      <c r="L49" s="9"/>
      <c r="M49" s="9"/>
      <c r="N49" s="9"/>
      <c r="O49" s="9"/>
      <c r="P49" s="9"/>
      <c r="Q49" s="10">
        <f t="shared" si="5"/>
        <v>6549394.9214225579</v>
      </c>
      <c r="R49" s="10">
        <f t="shared" si="6"/>
        <v>6678210.6333363829</v>
      </c>
      <c r="S49" s="9"/>
      <c r="T49" s="10">
        <f t="shared" si="0"/>
        <v>9797258.1958133765</v>
      </c>
      <c r="V49" s="9"/>
      <c r="W49" s="9">
        <f>LTFUND1617RSG</f>
        <v>3311371.4605309907</v>
      </c>
      <c r="X49" s="9"/>
      <c r="Y49" s="9"/>
      <c r="Z49" s="9"/>
      <c r="AA49" s="10">
        <f t="shared" si="1"/>
        <v>3311371.4605309907</v>
      </c>
      <c r="AB49" s="10">
        <f t="shared" si="2"/>
        <v>9860766.3819535486</v>
      </c>
      <c r="AC49" s="10">
        <f>W49+I49+T49</f>
        <v>19658024.577766925</v>
      </c>
      <c r="AD49" s="10">
        <f>AC49*LT_SF1718</f>
        <v>18480824.343638789</v>
      </c>
      <c r="AE49" s="10">
        <f t="shared" si="3"/>
        <v>8683566.1478254125</v>
      </c>
      <c r="AF49" s="10">
        <f>AD49-T49-R49</f>
        <v>2005355.5144890295</v>
      </c>
      <c r="AG49" s="9"/>
      <c r="AH49" s="9">
        <f>AF49</f>
        <v>2005355.5144890295</v>
      </c>
      <c r="AI49" s="9"/>
      <c r="AJ49" s="9"/>
      <c r="AK49" s="9"/>
      <c r="AM49" s="9">
        <f t="shared" si="4"/>
        <v>6683107.5296026021</v>
      </c>
      <c r="AN49" s="9">
        <f t="shared" si="7"/>
        <v>8688463.0440916307</v>
      </c>
    </row>
    <row r="50" spans="1:40" s="15" customFormat="1" x14ac:dyDescent="0.25">
      <c r="A50" s="12" t="s">
        <v>98</v>
      </c>
      <c r="B50" s="12" t="s">
        <v>99</v>
      </c>
      <c r="C50" s="12" t="s">
        <v>7</v>
      </c>
      <c r="D50" s="12"/>
      <c r="E50" s="12" t="s">
        <v>1441</v>
      </c>
      <c r="G50" s="13">
        <f>UTFUND1617BL</f>
        <v>45556238.815025494</v>
      </c>
      <c r="H50" s="13">
        <f>G50*RPI_INC1718</f>
        <v>46452254.31042321</v>
      </c>
      <c r="I50" s="13"/>
      <c r="J50" s="13"/>
      <c r="K50" s="13"/>
      <c r="L50" s="13"/>
      <c r="M50" s="13"/>
      <c r="N50" s="13"/>
      <c r="O50" s="13"/>
      <c r="P50" s="13"/>
      <c r="Q50" s="14">
        <f t="shared" si="5"/>
        <v>45556238.815025494</v>
      </c>
      <c r="R50" s="14">
        <f t="shared" si="6"/>
        <v>46452254.31042321</v>
      </c>
      <c r="S50" s="13"/>
      <c r="T50" s="14">
        <f t="shared" si="0"/>
        <v>65321859.80418662</v>
      </c>
      <c r="V50" s="13">
        <f>UTFUND1617RSG</f>
        <v>31248477.441908285</v>
      </c>
      <c r="W50" s="13"/>
      <c r="X50" s="13"/>
      <c r="Y50" s="13"/>
      <c r="Z50" s="13"/>
      <c r="AA50" s="14">
        <f t="shared" si="1"/>
        <v>31248477.441908285</v>
      </c>
      <c r="AB50" s="14">
        <f t="shared" si="2"/>
        <v>76804716.256933779</v>
      </c>
      <c r="AC50" s="14">
        <f>V50+G50+T50</f>
        <v>142126576.06112039</v>
      </c>
      <c r="AD50" s="14">
        <f>AC50*UT_SF1718</f>
        <v>135029532.13486576</v>
      </c>
      <c r="AE50" s="14">
        <f t="shared" si="3"/>
        <v>69707672.330679148</v>
      </c>
      <c r="AF50" s="14">
        <f>AD50-T50-R50</f>
        <v>23255418.020255938</v>
      </c>
      <c r="AG50" s="13">
        <f>AF50</f>
        <v>23255418.020255938</v>
      </c>
      <c r="AH50" s="13"/>
      <c r="AI50" s="13"/>
      <c r="AJ50" s="13"/>
      <c r="AK50" s="13"/>
      <c r="AM50" s="13">
        <f t="shared" si="4"/>
        <v>46486316.109785259</v>
      </c>
      <c r="AN50" s="13">
        <f t="shared" si="7"/>
        <v>69741734.130041197</v>
      </c>
    </row>
    <row r="51" spans="1:40" x14ac:dyDescent="0.25">
      <c r="A51" s="1" t="s">
        <v>100</v>
      </c>
      <c r="B51" s="1" t="s">
        <v>101</v>
      </c>
      <c r="C51" s="1"/>
      <c r="D51" s="1" t="s">
        <v>7</v>
      </c>
      <c r="E51" s="1"/>
      <c r="G51" s="5">
        <f>UTFUND1617BL</f>
        <v>60414638.406254098</v>
      </c>
      <c r="H51" s="5">
        <f>G51*RPI_INC1718</f>
        <v>61602893.924464256</v>
      </c>
      <c r="I51" s="5">
        <f>LTFUND1617BL</f>
        <v>9474813.4448659979</v>
      </c>
      <c r="J51" s="5">
        <f>I51*RPI_INC1718</f>
        <v>9661167.2766007297</v>
      </c>
      <c r="Q51" s="6">
        <f t="shared" si="5"/>
        <v>69889451.851120099</v>
      </c>
      <c r="R51" s="6">
        <f t="shared" si="6"/>
        <v>71264061.201064989</v>
      </c>
      <c r="T51" s="6">
        <f t="shared" si="0"/>
        <v>86716520.999999344</v>
      </c>
      <c r="V51" s="5">
        <f>UTFUND1617RSG</f>
        <v>43144910.177173272</v>
      </c>
      <c r="W51" s="5">
        <f>LTFUND1617RSG</f>
        <v>4866426.6143560447</v>
      </c>
      <c r="AA51" s="6">
        <f t="shared" si="1"/>
        <v>48011336.791529313</v>
      </c>
      <c r="AB51" s="6">
        <f t="shared" si="2"/>
        <v>117900788.64264941</v>
      </c>
      <c r="AC51" s="6">
        <f t="shared" ref="AC51" si="83">AC52+AC53</f>
        <v>204617309.64264876</v>
      </c>
      <c r="AD51" s="6">
        <f t="shared" ref="AD51" si="84">AD52+AD53</f>
        <v>194130702.09261978</v>
      </c>
      <c r="AE51" s="6">
        <f t="shared" si="3"/>
        <v>107414181.09262043</v>
      </c>
      <c r="AF51" s="6">
        <f t="shared" ref="AF51" si="85">SUM(AF52:AF53)</f>
        <v>36150119.891555436</v>
      </c>
      <c r="AG51" s="5">
        <f t="shared" ref="AG51" si="86">AG53</f>
        <v>33089795.362708628</v>
      </c>
      <c r="AH51" s="5">
        <f t="shared" ref="AH51" si="87">AH52</f>
        <v>3060324.5288468078</v>
      </c>
      <c r="AM51" s="5">
        <f t="shared" si="4"/>
        <v>71316316.623119086</v>
      </c>
      <c r="AN51" s="5">
        <f t="shared" si="7"/>
        <v>107466436.51467451</v>
      </c>
    </row>
    <row r="52" spans="1:40" s="11" customFormat="1" x14ac:dyDescent="0.25">
      <c r="A52" s="8" t="s">
        <v>102</v>
      </c>
      <c r="B52" s="8" t="s">
        <v>103</v>
      </c>
      <c r="C52" s="8" t="s">
        <v>7</v>
      </c>
      <c r="D52" s="8"/>
      <c r="E52" s="8" t="s">
        <v>1440</v>
      </c>
      <c r="G52" s="9"/>
      <c r="H52" s="9"/>
      <c r="I52" s="9">
        <f>LTFUND1617BL</f>
        <v>9474813.4448659979</v>
      </c>
      <c r="J52" s="9">
        <f>I52*RPI_INC1718</f>
        <v>9661167.2766007297</v>
      </c>
      <c r="K52" s="9"/>
      <c r="L52" s="9"/>
      <c r="M52" s="9"/>
      <c r="N52" s="9"/>
      <c r="O52" s="9"/>
      <c r="P52" s="9"/>
      <c r="Q52" s="10">
        <f t="shared" si="5"/>
        <v>9474813.4448659979</v>
      </c>
      <c r="R52" s="10">
        <f t="shared" si="6"/>
        <v>9661167.2766007297</v>
      </c>
      <c r="S52" s="9"/>
      <c r="T52" s="10">
        <f t="shared" si="0"/>
        <v>12706878.059847649</v>
      </c>
      <c r="V52" s="9"/>
      <c r="W52" s="9">
        <f>LTFUND1617RSG</f>
        <v>4866426.6143560447</v>
      </c>
      <c r="X52" s="9"/>
      <c r="Y52" s="9"/>
      <c r="Z52" s="9"/>
      <c r="AA52" s="10">
        <f t="shared" si="1"/>
        <v>4866426.6143560447</v>
      </c>
      <c r="AB52" s="10">
        <f t="shared" si="2"/>
        <v>14341240.059222043</v>
      </c>
      <c r="AC52" s="10">
        <f>W52+I52+T52</f>
        <v>27048118.119069692</v>
      </c>
      <c r="AD52" s="10">
        <f>AC52*LT_SF1718</f>
        <v>25428369.865295187</v>
      </c>
      <c r="AE52" s="10">
        <f t="shared" si="3"/>
        <v>12721491.805447537</v>
      </c>
      <c r="AF52" s="10">
        <f>AD52-T52-R52</f>
        <v>3060324.5288468078</v>
      </c>
      <c r="AG52" s="9"/>
      <c r="AH52" s="9">
        <f>AF52</f>
        <v>3060324.5288468078</v>
      </c>
      <c r="AI52" s="9"/>
      <c r="AJ52" s="9"/>
      <c r="AK52" s="9"/>
      <c r="AM52" s="9">
        <f t="shared" si="4"/>
        <v>9668251.46974192</v>
      </c>
      <c r="AN52" s="9">
        <f t="shared" si="7"/>
        <v>12728575.998588728</v>
      </c>
    </row>
    <row r="53" spans="1:40" s="15" customFormat="1" x14ac:dyDescent="0.25">
      <c r="A53" s="12" t="s">
        <v>104</v>
      </c>
      <c r="B53" s="12" t="s">
        <v>105</v>
      </c>
      <c r="C53" s="12" t="s">
        <v>7</v>
      </c>
      <c r="D53" s="12"/>
      <c r="E53" s="12" t="s">
        <v>1441</v>
      </c>
      <c r="G53" s="13">
        <f>UTFUND1617BL</f>
        <v>60414638.406254098</v>
      </c>
      <c r="H53" s="13">
        <f>G53*RPI_INC1718</f>
        <v>61602893.924464256</v>
      </c>
      <c r="I53" s="13"/>
      <c r="J53" s="13"/>
      <c r="K53" s="13"/>
      <c r="L53" s="13"/>
      <c r="M53" s="13"/>
      <c r="N53" s="13"/>
      <c r="O53" s="13"/>
      <c r="P53" s="13"/>
      <c r="Q53" s="14">
        <f t="shared" si="5"/>
        <v>60414638.406254098</v>
      </c>
      <c r="R53" s="14">
        <f t="shared" si="6"/>
        <v>61602893.924464256</v>
      </c>
      <c r="S53" s="13"/>
      <c r="T53" s="14">
        <f t="shared" si="0"/>
        <v>74009642.940151691</v>
      </c>
      <c r="V53" s="13">
        <f>UTFUND1617RSG</f>
        <v>43144910.177173272</v>
      </c>
      <c r="W53" s="13"/>
      <c r="X53" s="13"/>
      <c r="Y53" s="13"/>
      <c r="Z53" s="13"/>
      <c r="AA53" s="14">
        <f t="shared" si="1"/>
        <v>43144910.177173272</v>
      </c>
      <c r="AB53" s="14">
        <f t="shared" si="2"/>
        <v>103559548.58342737</v>
      </c>
      <c r="AC53" s="14">
        <f>V53+G53+T53</f>
        <v>177569191.52357906</v>
      </c>
      <c r="AD53" s="14">
        <f>AC53*UT_SF1718</f>
        <v>168702332.22732458</v>
      </c>
      <c r="AE53" s="14">
        <f t="shared" si="3"/>
        <v>94692689.287172884</v>
      </c>
      <c r="AF53" s="14">
        <f>AD53-T53-R53</f>
        <v>33089795.362708628</v>
      </c>
      <c r="AG53" s="13">
        <f>AF53</f>
        <v>33089795.362708628</v>
      </c>
      <c r="AH53" s="13"/>
      <c r="AI53" s="13"/>
      <c r="AJ53" s="13"/>
      <c r="AK53" s="13"/>
      <c r="AM53" s="13">
        <f t="shared" si="4"/>
        <v>61648065.153377153</v>
      </c>
      <c r="AN53" s="13">
        <f t="shared" si="7"/>
        <v>94737860.516085774</v>
      </c>
    </row>
    <row r="54" spans="1:40" x14ac:dyDescent="0.25">
      <c r="A54" s="1" t="s">
        <v>106</v>
      </c>
      <c r="B54" s="1" t="s">
        <v>107</v>
      </c>
      <c r="C54" s="1"/>
      <c r="D54" s="1" t="s">
        <v>7</v>
      </c>
      <c r="E54" s="1"/>
      <c r="G54" s="5">
        <f>UTFUND1617BL</f>
        <v>51146575.88085594</v>
      </c>
      <c r="H54" s="5">
        <f>G54*RPI_INC1718</f>
        <v>52152544.014262661</v>
      </c>
      <c r="I54" s="5">
        <f>LTFUND1617BL</f>
        <v>7608015.9023986319</v>
      </c>
      <c r="J54" s="5">
        <f>I54*RPI_INC1718</f>
        <v>7757652.9294029996</v>
      </c>
      <c r="Q54" s="6">
        <f t="shared" si="5"/>
        <v>58754591.783254571</v>
      </c>
      <c r="R54" s="6">
        <f t="shared" si="6"/>
        <v>59910196.943665661</v>
      </c>
      <c r="T54" s="6">
        <f t="shared" si="0"/>
        <v>83662592</v>
      </c>
      <c r="V54" s="5">
        <f>UTFUND1617RSG</f>
        <v>35554296.407723568</v>
      </c>
      <c r="W54" s="5">
        <f>LTFUND1617RSG</f>
        <v>3850313.5220978754</v>
      </c>
      <c r="AA54" s="6">
        <f t="shared" si="1"/>
        <v>39404609.929821447</v>
      </c>
      <c r="AB54" s="6">
        <f t="shared" si="2"/>
        <v>98159201.713076025</v>
      </c>
      <c r="AC54" s="6">
        <f t="shared" ref="AC54" si="88">AC55+AC56</f>
        <v>181821793.71307603</v>
      </c>
      <c r="AD54" s="6">
        <f t="shared" ref="AD54" si="89">AD55+AD56</f>
        <v>172515841.43016607</v>
      </c>
      <c r="AE54" s="6">
        <f t="shared" si="3"/>
        <v>88853249.430166066</v>
      </c>
      <c r="AF54" s="6">
        <f t="shared" ref="AF54" si="90">SUM(AF55:AF56)</f>
        <v>28943052.486500405</v>
      </c>
      <c r="AG54" s="5">
        <f t="shared" ref="AG54" si="91">AG56</f>
        <v>26607110.570774764</v>
      </c>
      <c r="AH54" s="5">
        <f t="shared" ref="AH54" si="92">AH55</f>
        <v>2335941.9157256391</v>
      </c>
      <c r="AM54" s="5">
        <f t="shared" si="4"/>
        <v>59954126.977596819</v>
      </c>
      <c r="AN54" s="5">
        <f t="shared" si="7"/>
        <v>88897179.464097232</v>
      </c>
    </row>
    <row r="55" spans="1:40" s="11" customFormat="1" x14ac:dyDescent="0.25">
      <c r="A55" s="8" t="s">
        <v>108</v>
      </c>
      <c r="B55" s="8" t="s">
        <v>109</v>
      </c>
      <c r="C55" s="8" t="s">
        <v>7</v>
      </c>
      <c r="D55" s="8"/>
      <c r="E55" s="8" t="s">
        <v>1440</v>
      </c>
      <c r="G55" s="9"/>
      <c r="H55" s="9"/>
      <c r="I55" s="9">
        <f>LTFUND1617BL</f>
        <v>7608015.9023986319</v>
      </c>
      <c r="J55" s="9">
        <f>I55*RPI_INC1718</f>
        <v>7757652.9294029996</v>
      </c>
      <c r="K55" s="9"/>
      <c r="L55" s="9"/>
      <c r="M55" s="9"/>
      <c r="N55" s="9"/>
      <c r="O55" s="9"/>
      <c r="P55" s="9"/>
      <c r="Q55" s="10">
        <f t="shared" si="5"/>
        <v>7608015.9023986319</v>
      </c>
      <c r="R55" s="10">
        <f t="shared" si="6"/>
        <v>7757652.9294029996</v>
      </c>
      <c r="S55" s="9"/>
      <c r="T55" s="10">
        <f t="shared" si="0"/>
        <v>11331324.472583698</v>
      </c>
      <c r="V55" s="9"/>
      <c r="W55" s="9">
        <f>LTFUND1617RSG</f>
        <v>3850313.5220978754</v>
      </c>
      <c r="X55" s="9"/>
      <c r="Y55" s="9"/>
      <c r="Z55" s="9"/>
      <c r="AA55" s="10">
        <f t="shared" si="1"/>
        <v>3850313.5220978754</v>
      </c>
      <c r="AB55" s="10">
        <f t="shared" si="2"/>
        <v>11458329.424496507</v>
      </c>
      <c r="AC55" s="10">
        <f>W55+I55+T55</f>
        <v>22789653.897080205</v>
      </c>
      <c r="AD55" s="10">
        <f>AC55*LT_SF1718</f>
        <v>21424919.317712337</v>
      </c>
      <c r="AE55" s="10">
        <f t="shared" si="3"/>
        <v>10093594.845128639</v>
      </c>
      <c r="AF55" s="10">
        <f>AD55-T55-R55</f>
        <v>2335941.9157256391</v>
      </c>
      <c r="AG55" s="9"/>
      <c r="AH55" s="9">
        <f>AF55</f>
        <v>2335941.9157256391</v>
      </c>
      <c r="AI55" s="9"/>
      <c r="AJ55" s="9"/>
      <c r="AK55" s="9"/>
      <c r="AM55" s="9">
        <f t="shared" si="4"/>
        <v>7763341.3426247975</v>
      </c>
      <c r="AN55" s="9">
        <f t="shared" si="7"/>
        <v>10099283.258350436</v>
      </c>
    </row>
    <row r="56" spans="1:40" s="15" customFormat="1" x14ac:dyDescent="0.25">
      <c r="A56" s="12" t="s">
        <v>110</v>
      </c>
      <c r="B56" s="12" t="s">
        <v>111</v>
      </c>
      <c r="C56" s="12" t="s">
        <v>7</v>
      </c>
      <c r="D56" s="12"/>
      <c r="E56" s="12" t="s">
        <v>1441</v>
      </c>
      <c r="G56" s="13">
        <f>UTFUND1617BL</f>
        <v>51146575.88085594</v>
      </c>
      <c r="H56" s="13">
        <f>G56*RPI_INC1718</f>
        <v>52152544.014262661</v>
      </c>
      <c r="I56" s="13"/>
      <c r="J56" s="13"/>
      <c r="K56" s="13"/>
      <c r="L56" s="13"/>
      <c r="M56" s="13"/>
      <c r="N56" s="13"/>
      <c r="O56" s="13"/>
      <c r="P56" s="13"/>
      <c r="Q56" s="14">
        <f t="shared" si="5"/>
        <v>51146575.88085594</v>
      </c>
      <c r="R56" s="14">
        <f t="shared" si="6"/>
        <v>52152544.014262661</v>
      </c>
      <c r="S56" s="13"/>
      <c r="T56" s="14">
        <f t="shared" si="0"/>
        <v>72331267.527416304</v>
      </c>
      <c r="V56" s="13">
        <f>UTFUND1617RSG</f>
        <v>35554296.407723568</v>
      </c>
      <c r="W56" s="13"/>
      <c r="X56" s="13"/>
      <c r="Y56" s="13"/>
      <c r="Z56" s="13"/>
      <c r="AA56" s="14">
        <f t="shared" si="1"/>
        <v>35554296.407723568</v>
      </c>
      <c r="AB56" s="14">
        <f t="shared" si="2"/>
        <v>86700872.288579509</v>
      </c>
      <c r="AC56" s="14">
        <f>V56+G56+T56</f>
        <v>159032139.81599581</v>
      </c>
      <c r="AD56" s="14">
        <f>AC56*UT_SF1718</f>
        <v>151090922.11245373</v>
      </c>
      <c r="AE56" s="14">
        <f t="shared" si="3"/>
        <v>78759654.585037425</v>
      </c>
      <c r="AF56" s="14">
        <f>AD56-T56-R56</f>
        <v>26607110.570774764</v>
      </c>
      <c r="AG56" s="13">
        <f>AF56</f>
        <v>26607110.570774764</v>
      </c>
      <c r="AH56" s="13"/>
      <c r="AI56" s="13"/>
      <c r="AJ56" s="13"/>
      <c r="AK56" s="13"/>
      <c r="AM56" s="13">
        <f t="shared" si="4"/>
        <v>52190785.634972021</v>
      </c>
      <c r="AN56" s="13">
        <f t="shared" si="7"/>
        <v>78797896.205746785</v>
      </c>
    </row>
    <row r="57" spans="1:40" x14ac:dyDescent="0.25">
      <c r="A57" s="1" t="s">
        <v>112</v>
      </c>
      <c r="B57" s="1" t="s">
        <v>113</v>
      </c>
      <c r="C57" s="1"/>
      <c r="D57" s="1" t="s">
        <v>7</v>
      </c>
      <c r="E57" s="1"/>
      <c r="G57" s="5">
        <f>UTFUND1617BL</f>
        <v>113301226.46379909</v>
      </c>
      <c r="H57" s="5">
        <f>G57*RPI_INC1718</f>
        <v>115529673.26273997</v>
      </c>
      <c r="I57" s="5">
        <f>LTFUND1617BL</f>
        <v>19193052.493155476</v>
      </c>
      <c r="J57" s="5">
        <f>I57*RPI_INC1718</f>
        <v>19570547.933630183</v>
      </c>
      <c r="Q57" s="6">
        <f t="shared" si="5"/>
        <v>132494278.95695457</v>
      </c>
      <c r="R57" s="6">
        <f t="shared" si="6"/>
        <v>135100221.19637015</v>
      </c>
      <c r="T57" s="6">
        <f t="shared" si="0"/>
        <v>170378563.00000069</v>
      </c>
      <c r="V57" s="5">
        <f>UTFUND1617RSG</f>
        <v>80384709.111311436</v>
      </c>
      <c r="W57" s="5">
        <f>LTFUND1617RSG</f>
        <v>10207753.212898396</v>
      </c>
      <c r="AA57" s="6">
        <f t="shared" si="1"/>
        <v>90592462.324209839</v>
      </c>
      <c r="AB57" s="6">
        <f t="shared" si="2"/>
        <v>223086741.28116438</v>
      </c>
      <c r="AC57" s="6">
        <f t="shared" ref="AC57" si="93">AC58+AC59</f>
        <v>393465304.28116506</v>
      </c>
      <c r="AD57" s="6">
        <f t="shared" ref="AD57" si="94">AD58+AD59</f>
        <v>373268299.01412308</v>
      </c>
      <c r="AE57" s="6">
        <f t="shared" si="3"/>
        <v>202889736.0141224</v>
      </c>
      <c r="AF57" s="6">
        <f t="shared" ref="AF57" si="95">SUM(AF58:AF59)</f>
        <v>67789514.817752242</v>
      </c>
      <c r="AG57" s="5">
        <f t="shared" ref="AG57" si="96">AG59</f>
        <v>61266320.383276537</v>
      </c>
      <c r="AH57" s="5">
        <f t="shared" ref="AH57" si="97">AH58</f>
        <v>6523194.4344757088</v>
      </c>
      <c r="AM57" s="5">
        <f t="shared" si="4"/>
        <v>135199285.42256266</v>
      </c>
      <c r="AN57" s="5">
        <f t="shared" si="7"/>
        <v>202988800.2403149</v>
      </c>
    </row>
    <row r="58" spans="1:40" s="11" customFormat="1" x14ac:dyDescent="0.25">
      <c r="A58" s="8" t="s">
        <v>114</v>
      </c>
      <c r="B58" s="8" t="s">
        <v>115</v>
      </c>
      <c r="C58" s="8" t="s">
        <v>7</v>
      </c>
      <c r="D58" s="8"/>
      <c r="E58" s="8" t="s">
        <v>1440</v>
      </c>
      <c r="G58" s="9"/>
      <c r="H58" s="9"/>
      <c r="I58" s="9">
        <f>LTFUND1617BL</f>
        <v>19193052.493155476</v>
      </c>
      <c r="J58" s="9">
        <f>I58*RPI_INC1718</f>
        <v>19570547.933630183</v>
      </c>
      <c r="K58" s="9"/>
      <c r="L58" s="9"/>
      <c r="M58" s="9"/>
      <c r="N58" s="9"/>
      <c r="O58" s="9"/>
      <c r="P58" s="9"/>
      <c r="Q58" s="10">
        <f t="shared" si="5"/>
        <v>19193052.493155476</v>
      </c>
      <c r="R58" s="10">
        <f t="shared" si="6"/>
        <v>19570547.933630183</v>
      </c>
      <c r="S58" s="9"/>
      <c r="T58" s="10">
        <f t="shared" si="0"/>
        <v>25823726.614704374</v>
      </c>
      <c r="V58" s="9"/>
      <c r="W58" s="9">
        <f>LTFUND1617RSG</f>
        <v>10207753.212898396</v>
      </c>
      <c r="X58" s="9"/>
      <c r="Y58" s="9"/>
      <c r="Z58" s="9"/>
      <c r="AA58" s="10">
        <f t="shared" si="1"/>
        <v>10207753.212898396</v>
      </c>
      <c r="AB58" s="10">
        <f t="shared" si="2"/>
        <v>29400805.706053872</v>
      </c>
      <c r="AC58" s="10">
        <f>W58+I58+T58</f>
        <v>55224532.320758246</v>
      </c>
      <c r="AD58" s="10">
        <f>AC58*LT_SF1718</f>
        <v>51917468.982810266</v>
      </c>
      <c r="AE58" s="10">
        <f t="shared" si="3"/>
        <v>26093742.368105892</v>
      </c>
      <c r="AF58" s="10">
        <f>AD58-T58-R58</f>
        <v>6523194.4344757088</v>
      </c>
      <c r="AG58" s="9"/>
      <c r="AH58" s="9">
        <f>AF58</f>
        <v>6523194.4344757088</v>
      </c>
      <c r="AI58" s="9"/>
      <c r="AJ58" s="9"/>
      <c r="AK58" s="9"/>
      <c r="AM58" s="9">
        <f t="shared" si="4"/>
        <v>19584898.326028064</v>
      </c>
      <c r="AN58" s="9">
        <f t="shared" si="7"/>
        <v>26108092.760503773</v>
      </c>
    </row>
    <row r="59" spans="1:40" s="15" customFormat="1" x14ac:dyDescent="0.25">
      <c r="A59" s="12" t="s">
        <v>116</v>
      </c>
      <c r="B59" s="12" t="s">
        <v>117</v>
      </c>
      <c r="C59" s="12" t="s">
        <v>7</v>
      </c>
      <c r="D59" s="12"/>
      <c r="E59" s="12" t="s">
        <v>1441</v>
      </c>
      <c r="G59" s="13">
        <f>UTFUND1617BL</f>
        <v>113301226.46379909</v>
      </c>
      <c r="H59" s="13">
        <f>G59*RPI_INC1718</f>
        <v>115529673.26273997</v>
      </c>
      <c r="I59" s="13"/>
      <c r="J59" s="13"/>
      <c r="K59" s="13"/>
      <c r="L59" s="13"/>
      <c r="M59" s="13"/>
      <c r="N59" s="13"/>
      <c r="O59" s="13"/>
      <c r="P59" s="13"/>
      <c r="Q59" s="14">
        <f t="shared" si="5"/>
        <v>113301226.46379909</v>
      </c>
      <c r="R59" s="14">
        <f t="shared" si="6"/>
        <v>115529673.26273997</v>
      </c>
      <c r="S59" s="13"/>
      <c r="T59" s="14">
        <f t="shared" si="0"/>
        <v>144554836.38529631</v>
      </c>
      <c r="V59" s="13">
        <f>UTFUND1617RSG</f>
        <v>80384709.111311436</v>
      </c>
      <c r="W59" s="13"/>
      <c r="X59" s="13"/>
      <c r="Y59" s="13"/>
      <c r="Z59" s="13"/>
      <c r="AA59" s="14">
        <f t="shared" si="1"/>
        <v>80384709.111311436</v>
      </c>
      <c r="AB59" s="14">
        <f t="shared" si="2"/>
        <v>193685935.57511052</v>
      </c>
      <c r="AC59" s="14">
        <f>V59+G59+T59</f>
        <v>338240771.96040684</v>
      </c>
      <c r="AD59" s="14">
        <f>AC59*UT_SF1718</f>
        <v>321350830.03131282</v>
      </c>
      <c r="AE59" s="14">
        <f t="shared" si="3"/>
        <v>176795993.64601651</v>
      </c>
      <c r="AF59" s="14">
        <f>AD59-T59-R59</f>
        <v>61266320.383276537</v>
      </c>
      <c r="AG59" s="13">
        <f>AF59</f>
        <v>61266320.383276537</v>
      </c>
      <c r="AH59" s="13"/>
      <c r="AI59" s="13"/>
      <c r="AJ59" s="13"/>
      <c r="AK59" s="13"/>
      <c r="AM59" s="13">
        <f t="shared" si="4"/>
        <v>115614387.09653458</v>
      </c>
      <c r="AN59" s="13">
        <f t="shared" si="7"/>
        <v>176880707.47981113</v>
      </c>
    </row>
    <row r="60" spans="1:40" x14ac:dyDescent="0.25">
      <c r="A60" s="1" t="s">
        <v>118</v>
      </c>
      <c r="B60" s="1" t="s">
        <v>119</v>
      </c>
      <c r="C60" s="1"/>
      <c r="D60" s="1" t="s">
        <v>7</v>
      </c>
      <c r="E60" s="1"/>
      <c r="G60" s="5">
        <f>UTFUND1617BL</f>
        <v>46108314.438039146</v>
      </c>
      <c r="H60" s="5">
        <f>G60*RPI_INC1718</f>
        <v>47015188.343299456</v>
      </c>
      <c r="I60" s="5">
        <f>LTFUND1617BL</f>
        <v>7401833.2398953261</v>
      </c>
      <c r="J60" s="5">
        <f>I60*RPI_INC1718</f>
        <v>7547414.9966383493</v>
      </c>
      <c r="Q60" s="6">
        <f t="shared" si="5"/>
        <v>53510147.677934475</v>
      </c>
      <c r="R60" s="6">
        <f t="shared" si="6"/>
        <v>54562603.339937806</v>
      </c>
      <c r="T60" s="6">
        <f t="shared" si="0"/>
        <v>73454978</v>
      </c>
      <c r="V60" s="5">
        <f>UTFUND1617RSG</f>
        <v>33386591.882511474</v>
      </c>
      <c r="W60" s="5">
        <f>LTFUND1617RSG</f>
        <v>3871009.8010378042</v>
      </c>
      <c r="AA60" s="6">
        <f t="shared" si="1"/>
        <v>37257601.683549277</v>
      </c>
      <c r="AB60" s="6">
        <f t="shared" si="2"/>
        <v>90767749.361483753</v>
      </c>
      <c r="AC60" s="6">
        <f t="shared" ref="AC60" si="98">AC61+AC62</f>
        <v>164222727.36148375</v>
      </c>
      <c r="AD60" s="6">
        <f t="shared" ref="AD60" si="99">AD61+AD62</f>
        <v>155800856.19480586</v>
      </c>
      <c r="AE60" s="6">
        <f t="shared" si="3"/>
        <v>82345878.194805861</v>
      </c>
      <c r="AF60" s="6">
        <f t="shared" ref="AF60" si="100">SUM(AF61:AF62)</f>
        <v>27783274.854868058</v>
      </c>
      <c r="AG60" s="5">
        <f t="shared" ref="AG60" si="101">AG62</f>
        <v>25390816.441490225</v>
      </c>
      <c r="AH60" s="5">
        <f t="shared" ref="AH60" si="102">AH61</f>
        <v>2392458.4133778317</v>
      </c>
      <c r="AM60" s="5">
        <f t="shared" si="4"/>
        <v>54602612.172129586</v>
      </c>
      <c r="AN60" s="5">
        <f t="shared" si="7"/>
        <v>82385887.026997641</v>
      </c>
    </row>
    <row r="61" spans="1:40" s="11" customFormat="1" x14ac:dyDescent="0.25">
      <c r="A61" s="8" t="s">
        <v>120</v>
      </c>
      <c r="B61" s="8" t="s">
        <v>121</v>
      </c>
      <c r="C61" s="8" t="s">
        <v>7</v>
      </c>
      <c r="D61" s="8"/>
      <c r="E61" s="8" t="s">
        <v>1440</v>
      </c>
      <c r="G61" s="9"/>
      <c r="H61" s="9"/>
      <c r="I61" s="9">
        <f>LTFUND1617BL</f>
        <v>7401833.2398953261</v>
      </c>
      <c r="J61" s="9">
        <f>I61*RPI_INC1718</f>
        <v>7547414.9966383493</v>
      </c>
      <c r="K61" s="9"/>
      <c r="L61" s="9"/>
      <c r="M61" s="9"/>
      <c r="N61" s="9"/>
      <c r="O61" s="9"/>
      <c r="P61" s="9"/>
      <c r="Q61" s="10">
        <f t="shared" si="5"/>
        <v>7401833.2398953261</v>
      </c>
      <c r="R61" s="10">
        <f t="shared" si="6"/>
        <v>7547414.9966383493</v>
      </c>
      <c r="S61" s="9"/>
      <c r="T61" s="10">
        <f t="shared" si="0"/>
        <v>10986369.118831089</v>
      </c>
      <c r="V61" s="9"/>
      <c r="W61" s="9">
        <f>LTFUND1617RSG</f>
        <v>3871009.8010378042</v>
      </c>
      <c r="X61" s="9"/>
      <c r="Y61" s="9"/>
      <c r="Z61" s="9"/>
      <c r="AA61" s="10">
        <f t="shared" si="1"/>
        <v>3871009.8010378042</v>
      </c>
      <c r="AB61" s="10">
        <f t="shared" si="2"/>
        <v>11272843.04093313</v>
      </c>
      <c r="AC61" s="10">
        <f>W61+I61+T61</f>
        <v>22259212.159764219</v>
      </c>
      <c r="AD61" s="10">
        <f>AC61*LT_SF1718</f>
        <v>20926242.52884727</v>
      </c>
      <c r="AE61" s="10">
        <f t="shared" si="3"/>
        <v>9939873.4100161809</v>
      </c>
      <c r="AF61" s="10">
        <f>AD61-T61-R61</f>
        <v>2392458.4133778317</v>
      </c>
      <c r="AG61" s="9"/>
      <c r="AH61" s="9">
        <f>AF61</f>
        <v>2392458.4133778317</v>
      </c>
      <c r="AI61" s="9"/>
      <c r="AJ61" s="9"/>
      <c r="AK61" s="9"/>
      <c r="AM61" s="9">
        <f t="shared" si="4"/>
        <v>7552949.2498007389</v>
      </c>
      <c r="AN61" s="9">
        <f t="shared" si="7"/>
        <v>9945407.6631785706</v>
      </c>
    </row>
    <row r="62" spans="1:40" s="15" customFormat="1" x14ac:dyDescent="0.25">
      <c r="A62" s="12" t="s">
        <v>122</v>
      </c>
      <c r="B62" s="12" t="s">
        <v>123</v>
      </c>
      <c r="C62" s="12" t="s">
        <v>7</v>
      </c>
      <c r="D62" s="12"/>
      <c r="E62" s="12" t="s">
        <v>1441</v>
      </c>
      <c r="G62" s="13">
        <f>UTFUND1617BL</f>
        <v>46108314.438039146</v>
      </c>
      <c r="H62" s="13">
        <f>G62*RPI_INC1718</f>
        <v>47015188.343299456</v>
      </c>
      <c r="I62" s="13"/>
      <c r="J62" s="13"/>
      <c r="K62" s="13"/>
      <c r="L62" s="13"/>
      <c r="M62" s="13"/>
      <c r="N62" s="13"/>
      <c r="O62" s="13"/>
      <c r="P62" s="13"/>
      <c r="Q62" s="14">
        <f t="shared" si="5"/>
        <v>46108314.438039146</v>
      </c>
      <c r="R62" s="14">
        <f t="shared" si="6"/>
        <v>47015188.343299456</v>
      </c>
      <c r="S62" s="13"/>
      <c r="T62" s="14">
        <f t="shared" si="0"/>
        <v>62468608.881168909</v>
      </c>
      <c r="V62" s="13">
        <f>UTFUND1617RSG</f>
        <v>33386591.882511474</v>
      </c>
      <c r="W62" s="13"/>
      <c r="X62" s="13"/>
      <c r="Y62" s="13"/>
      <c r="Z62" s="13"/>
      <c r="AA62" s="14">
        <f t="shared" si="1"/>
        <v>33386591.882511474</v>
      </c>
      <c r="AB62" s="14">
        <f t="shared" si="2"/>
        <v>79494906.320550621</v>
      </c>
      <c r="AC62" s="14">
        <f>V62+G62+T62</f>
        <v>141963515.20171952</v>
      </c>
      <c r="AD62" s="14">
        <f>AC62*UT_SF1718</f>
        <v>134874613.66595858</v>
      </c>
      <c r="AE62" s="14">
        <f t="shared" si="3"/>
        <v>72406004.784789681</v>
      </c>
      <c r="AF62" s="14">
        <f>AD62-T62-R62</f>
        <v>25390816.441490225</v>
      </c>
      <c r="AG62" s="13">
        <f>AF62</f>
        <v>25390816.441490225</v>
      </c>
      <c r="AH62" s="13"/>
      <c r="AI62" s="13"/>
      <c r="AJ62" s="13"/>
      <c r="AK62" s="13"/>
      <c r="AM62" s="13">
        <f t="shared" si="4"/>
        <v>47049662.922328845</v>
      </c>
      <c r="AN62" s="13">
        <f t="shared" si="7"/>
        <v>72440479.363819063</v>
      </c>
    </row>
    <row r="63" spans="1:40" x14ac:dyDescent="0.25">
      <c r="A63" s="1" t="s">
        <v>124</v>
      </c>
      <c r="B63" s="1" t="s">
        <v>125</v>
      </c>
      <c r="C63" s="1"/>
      <c r="D63" s="1" t="s">
        <v>7</v>
      </c>
      <c r="E63" s="1"/>
      <c r="G63" s="5">
        <f>UTFUND1617BL</f>
        <v>70157768.776674613</v>
      </c>
      <c r="H63" s="5">
        <f>G63*RPI_INC1718</f>
        <v>71537655.474557519</v>
      </c>
      <c r="I63" s="5">
        <f>LTFUND1617BL</f>
        <v>12567353.607522449</v>
      </c>
      <c r="J63" s="5">
        <f>I63*RPI_INC1718</f>
        <v>12814532.563937273</v>
      </c>
      <c r="Q63" s="6">
        <f t="shared" si="5"/>
        <v>82725122.384197056</v>
      </c>
      <c r="R63" s="6">
        <f t="shared" si="6"/>
        <v>84352188.038494796</v>
      </c>
      <c r="T63" s="6">
        <f t="shared" si="0"/>
        <v>86626976</v>
      </c>
      <c r="V63" s="5">
        <f>UTFUND1617RSG</f>
        <v>50907992.160203367</v>
      </c>
      <c r="W63" s="5">
        <f>LTFUND1617RSG</f>
        <v>6855296.9388388079</v>
      </c>
      <c r="AA63" s="6">
        <f t="shared" si="1"/>
        <v>57763289.099042177</v>
      </c>
      <c r="AB63" s="6">
        <f t="shared" si="2"/>
        <v>140488411.48323923</v>
      </c>
      <c r="AC63" s="6">
        <f t="shared" ref="AC63" si="103">AC64+AC65</f>
        <v>227115387.48323923</v>
      </c>
      <c r="AD63" s="6">
        <f t="shared" ref="AD63" si="104">AD64+AD65</f>
        <v>215441099.70939422</v>
      </c>
      <c r="AE63" s="6">
        <f t="shared" si="3"/>
        <v>128814123.70939422</v>
      </c>
      <c r="AF63" s="6">
        <f t="shared" ref="AF63" si="105">SUM(AF64:AF65)</f>
        <v>44461935.670899428</v>
      </c>
      <c r="AG63" s="5">
        <f t="shared" ref="AG63" si="106">AG65</f>
        <v>39860258.165435836</v>
      </c>
      <c r="AH63" s="5">
        <f t="shared" ref="AH63" si="107">AH64</f>
        <v>4601677.5054635927</v>
      </c>
      <c r="AM63" s="5">
        <f t="shared" si="4"/>
        <v>84414040.52224113</v>
      </c>
      <c r="AN63" s="5">
        <f t="shared" si="7"/>
        <v>128875976.19314057</v>
      </c>
    </row>
    <row r="64" spans="1:40" s="11" customFormat="1" x14ac:dyDescent="0.25">
      <c r="A64" s="8" t="s">
        <v>126</v>
      </c>
      <c r="B64" s="8" t="s">
        <v>127</v>
      </c>
      <c r="C64" s="8" t="s">
        <v>7</v>
      </c>
      <c r="D64" s="8"/>
      <c r="E64" s="8" t="s">
        <v>1440</v>
      </c>
      <c r="G64" s="9"/>
      <c r="H64" s="9"/>
      <c r="I64" s="9">
        <f>LTFUND1617BL</f>
        <v>12567353.607522449</v>
      </c>
      <c r="J64" s="9">
        <f>I64*RPI_INC1718</f>
        <v>12814532.563937273</v>
      </c>
      <c r="K64" s="9"/>
      <c r="L64" s="9"/>
      <c r="M64" s="9"/>
      <c r="N64" s="9"/>
      <c r="O64" s="9"/>
      <c r="P64" s="9"/>
      <c r="Q64" s="10">
        <f t="shared" si="5"/>
        <v>12567353.607522449</v>
      </c>
      <c r="R64" s="10">
        <f t="shared" si="6"/>
        <v>12814532.563937273</v>
      </c>
      <c r="S64" s="9"/>
      <c r="T64" s="10">
        <f t="shared" si="0"/>
        <v>14082827.167993762</v>
      </c>
      <c r="V64" s="9"/>
      <c r="W64" s="9">
        <f>LTFUND1617RSG</f>
        <v>6855296.9388388079</v>
      </c>
      <c r="X64" s="9"/>
      <c r="Y64" s="9"/>
      <c r="Z64" s="9"/>
      <c r="AA64" s="10">
        <f t="shared" si="1"/>
        <v>6855296.9388388079</v>
      </c>
      <c r="AB64" s="10">
        <f t="shared" si="2"/>
        <v>19422650.546361256</v>
      </c>
      <c r="AC64" s="10">
        <f>W64+I64+T64</f>
        <v>33505477.714355018</v>
      </c>
      <c r="AD64" s="10">
        <f>AC64*LT_SF1718</f>
        <v>31499037.237394627</v>
      </c>
      <c r="AE64" s="10">
        <f t="shared" si="3"/>
        <v>17416210.069400866</v>
      </c>
      <c r="AF64" s="10">
        <f>AD64-T64-R64</f>
        <v>4601677.5054635927</v>
      </c>
      <c r="AG64" s="9"/>
      <c r="AH64" s="9">
        <f>AF64</f>
        <v>4601677.5054635927</v>
      </c>
      <c r="AI64" s="9"/>
      <c r="AJ64" s="9"/>
      <c r="AK64" s="9"/>
      <c r="AM64" s="9">
        <f t="shared" si="4"/>
        <v>12823929.008600526</v>
      </c>
      <c r="AN64" s="9">
        <f t="shared" si="7"/>
        <v>17425606.514064118</v>
      </c>
    </row>
    <row r="65" spans="1:40" s="15" customFormat="1" x14ac:dyDescent="0.25">
      <c r="A65" s="12" t="s">
        <v>128</v>
      </c>
      <c r="B65" s="12" t="s">
        <v>129</v>
      </c>
      <c r="C65" s="12" t="s">
        <v>7</v>
      </c>
      <c r="D65" s="12"/>
      <c r="E65" s="12" t="s">
        <v>1441</v>
      </c>
      <c r="G65" s="13">
        <f>UTFUND1617BL</f>
        <v>70157768.776674613</v>
      </c>
      <c r="H65" s="13">
        <f>G65*RPI_INC1718</f>
        <v>71537655.474557519</v>
      </c>
      <c r="I65" s="13"/>
      <c r="J65" s="13"/>
      <c r="K65" s="13"/>
      <c r="L65" s="13"/>
      <c r="M65" s="13"/>
      <c r="N65" s="13"/>
      <c r="O65" s="13"/>
      <c r="P65" s="13"/>
      <c r="Q65" s="14">
        <f t="shared" si="5"/>
        <v>70157768.776674613</v>
      </c>
      <c r="R65" s="14">
        <f t="shared" si="6"/>
        <v>71537655.474557519</v>
      </c>
      <c r="S65" s="13"/>
      <c r="T65" s="14">
        <f t="shared" si="0"/>
        <v>72544148.832006231</v>
      </c>
      <c r="V65" s="13">
        <f>UTFUND1617RSG</f>
        <v>50907992.160203367</v>
      </c>
      <c r="W65" s="13"/>
      <c r="X65" s="13"/>
      <c r="Y65" s="13"/>
      <c r="Z65" s="13"/>
      <c r="AA65" s="14">
        <f t="shared" si="1"/>
        <v>50907992.160203367</v>
      </c>
      <c r="AB65" s="14">
        <f t="shared" si="2"/>
        <v>121065760.93687798</v>
      </c>
      <c r="AC65" s="14">
        <f>V65+G65+T65</f>
        <v>193609909.76888421</v>
      </c>
      <c r="AD65" s="14">
        <f>AC65*UT_SF1718</f>
        <v>183942062.47199959</v>
      </c>
      <c r="AE65" s="14">
        <f t="shared" si="3"/>
        <v>111397913.63999335</v>
      </c>
      <c r="AF65" s="14">
        <f>AD65-T65-R65</f>
        <v>39860258.165435836</v>
      </c>
      <c r="AG65" s="13">
        <f>AF65</f>
        <v>39860258.165435836</v>
      </c>
      <c r="AH65" s="13"/>
      <c r="AI65" s="13"/>
      <c r="AJ65" s="13"/>
      <c r="AK65" s="13"/>
      <c r="AM65" s="13">
        <f t="shared" si="4"/>
        <v>71590111.513640612</v>
      </c>
      <c r="AN65" s="13">
        <f t="shared" si="7"/>
        <v>111450369.67907645</v>
      </c>
    </row>
    <row r="66" spans="1:40" x14ac:dyDescent="0.25">
      <c r="A66" s="1" t="s">
        <v>130</v>
      </c>
      <c r="B66" s="1" t="s">
        <v>131</v>
      </c>
      <c r="C66" s="1"/>
      <c r="D66" s="1" t="s">
        <v>7</v>
      </c>
      <c r="E66" s="1"/>
      <c r="G66" s="5">
        <f>UTFUND1617BL</f>
        <v>37832844.539495043</v>
      </c>
      <c r="H66" s="5">
        <f>G66*RPI_INC1718</f>
        <v>38576953.707067057</v>
      </c>
      <c r="I66" s="5">
        <f>LTFUND1617BL</f>
        <v>6371718.6244510338</v>
      </c>
      <c r="J66" s="5">
        <f>I66*RPI_INC1718</f>
        <v>6497039.7389311725</v>
      </c>
      <c r="Q66" s="6">
        <f t="shared" si="5"/>
        <v>44204563.163946077</v>
      </c>
      <c r="R66" s="6">
        <f t="shared" si="6"/>
        <v>45073993.445998229</v>
      </c>
      <c r="T66" s="6">
        <f t="shared" si="0"/>
        <v>74933329</v>
      </c>
      <c r="V66" s="5">
        <f>UTFUND1617RSG</f>
        <v>27801544.226397887</v>
      </c>
      <c r="W66" s="5">
        <f>LTFUND1617RSG</f>
        <v>3382174.8443297315</v>
      </c>
      <c r="AA66" s="6">
        <f t="shared" si="1"/>
        <v>31183719.070727617</v>
      </c>
      <c r="AB66" s="6">
        <f t="shared" si="2"/>
        <v>75388282.234673709</v>
      </c>
      <c r="AC66" s="6">
        <f t="shared" ref="AC66" si="108">AC67+AC68</f>
        <v>150321611.23467371</v>
      </c>
      <c r="AD66" s="6">
        <f t="shared" ref="AD66" si="109">AD67+AD68</f>
        <v>142603319.76838973</v>
      </c>
      <c r="AE66" s="6">
        <f t="shared" si="3"/>
        <v>67669990.768389732</v>
      </c>
      <c r="AF66" s="6">
        <f t="shared" ref="AF66" si="110">SUM(AF67:AF68)</f>
        <v>22595997.322391503</v>
      </c>
      <c r="AG66" s="5">
        <f t="shared" ref="AG66" si="111">AG68</f>
        <v>20615342.573277362</v>
      </c>
      <c r="AH66" s="5">
        <f t="shared" ref="AH66" si="112">AH67</f>
        <v>1980654.7491141418</v>
      </c>
      <c r="AM66" s="5">
        <f t="shared" si="4"/>
        <v>45107044.61529012</v>
      </c>
      <c r="AN66" s="5">
        <f t="shared" si="7"/>
        <v>67703041.937681615</v>
      </c>
    </row>
    <row r="67" spans="1:40" s="11" customFormat="1" x14ac:dyDescent="0.25">
      <c r="A67" s="8" t="s">
        <v>132</v>
      </c>
      <c r="B67" s="8" t="s">
        <v>133</v>
      </c>
      <c r="C67" s="8" t="s">
        <v>7</v>
      </c>
      <c r="D67" s="8"/>
      <c r="E67" s="8" t="s">
        <v>1440</v>
      </c>
      <c r="G67" s="9"/>
      <c r="H67" s="9"/>
      <c r="I67" s="9">
        <f>LTFUND1617BL</f>
        <v>6371718.6244510338</v>
      </c>
      <c r="J67" s="9">
        <f>I67*RPI_INC1718</f>
        <v>6497039.7389311725</v>
      </c>
      <c r="K67" s="9"/>
      <c r="L67" s="9"/>
      <c r="M67" s="9"/>
      <c r="N67" s="9"/>
      <c r="O67" s="9"/>
      <c r="P67" s="9"/>
      <c r="Q67" s="10">
        <f t="shared" si="5"/>
        <v>6371718.6244510338</v>
      </c>
      <c r="R67" s="10">
        <f t="shared" si="6"/>
        <v>6497039.7389311725</v>
      </c>
      <c r="S67" s="9"/>
      <c r="T67" s="10">
        <f t="shared" ref="T67:T130" si="113">CTR_1516</f>
        <v>11557307.635421434</v>
      </c>
      <c r="V67" s="9"/>
      <c r="W67" s="9">
        <f>LTFUND1617RSG</f>
        <v>3382174.8443297315</v>
      </c>
      <c r="X67" s="9"/>
      <c r="Y67" s="9"/>
      <c r="Z67" s="9"/>
      <c r="AA67" s="10">
        <f t="shared" ref="AA67:AA130" si="114">RSG_1617</f>
        <v>3382174.8443297315</v>
      </c>
      <c r="AB67" s="10">
        <f t="shared" ref="AB67:AB130" si="115">SFA_1617</f>
        <v>9753893.4687807653</v>
      </c>
      <c r="AC67" s="10">
        <f>W67+I67+T67</f>
        <v>21311201.1042022</v>
      </c>
      <c r="AD67" s="10">
        <f>AC67*LT_SF1718</f>
        <v>20035002.123466749</v>
      </c>
      <c r="AE67" s="10">
        <f t="shared" ref="AE67:AE130" si="116">AD67-T67</f>
        <v>8477694.4880453143</v>
      </c>
      <c r="AF67" s="10">
        <f>AD67-T67-R67</f>
        <v>1980654.7491141418</v>
      </c>
      <c r="AG67" s="9"/>
      <c r="AH67" s="9">
        <f>AF67</f>
        <v>1980654.7491141418</v>
      </c>
      <c r="AI67" s="9"/>
      <c r="AJ67" s="9"/>
      <c r="AK67" s="9"/>
      <c r="AM67" s="9">
        <f t="shared" ref="AM67:AM130" si="117">Q67*RPI_INCBFL1718</f>
        <v>6501803.7889717976</v>
      </c>
      <c r="AN67" s="9">
        <f t="shared" si="7"/>
        <v>8482458.5380859394</v>
      </c>
    </row>
    <row r="68" spans="1:40" s="15" customFormat="1" x14ac:dyDescent="0.25">
      <c r="A68" s="12" t="s">
        <v>134</v>
      </c>
      <c r="B68" s="12" t="s">
        <v>135</v>
      </c>
      <c r="C68" s="12" t="s">
        <v>7</v>
      </c>
      <c r="D68" s="12"/>
      <c r="E68" s="12" t="s">
        <v>1441</v>
      </c>
      <c r="G68" s="13">
        <f>UTFUND1617BL</f>
        <v>37832844.539495043</v>
      </c>
      <c r="H68" s="13">
        <f>G68*RPI_INC1718</f>
        <v>38576953.707067057</v>
      </c>
      <c r="I68" s="13"/>
      <c r="J68" s="13"/>
      <c r="K68" s="13"/>
      <c r="L68" s="13"/>
      <c r="M68" s="13"/>
      <c r="N68" s="13"/>
      <c r="O68" s="13"/>
      <c r="P68" s="13"/>
      <c r="Q68" s="14">
        <f t="shared" ref="Q68:Q131" si="118">G68+I68+K68+M68+O68</f>
        <v>37832844.539495043</v>
      </c>
      <c r="R68" s="14">
        <f t="shared" ref="R68:R131" si="119">H68+J68+L68+N68+P68</f>
        <v>38576953.707067057</v>
      </c>
      <c r="S68" s="13"/>
      <c r="T68" s="14">
        <f t="shared" si="113"/>
        <v>63376021.364578567</v>
      </c>
      <c r="V68" s="13">
        <f>UTFUND1617RSG</f>
        <v>27801544.226397887</v>
      </c>
      <c r="W68" s="13"/>
      <c r="X68" s="13"/>
      <c r="Y68" s="13"/>
      <c r="Z68" s="13"/>
      <c r="AA68" s="14">
        <f t="shared" si="114"/>
        <v>27801544.226397887</v>
      </c>
      <c r="AB68" s="14">
        <f t="shared" si="115"/>
        <v>65634388.76589293</v>
      </c>
      <c r="AC68" s="14">
        <f>V68+G68+T68</f>
        <v>129010410.1304715</v>
      </c>
      <c r="AD68" s="14">
        <f>AC68*UT_SF1718</f>
        <v>122568317.64492299</v>
      </c>
      <c r="AE68" s="14">
        <f t="shared" si="116"/>
        <v>59192296.280344419</v>
      </c>
      <c r="AF68" s="14">
        <f>AD68-T68-R68</f>
        <v>20615342.573277362</v>
      </c>
      <c r="AG68" s="13">
        <f>AF68</f>
        <v>20615342.573277362</v>
      </c>
      <c r="AH68" s="13"/>
      <c r="AI68" s="13"/>
      <c r="AJ68" s="13"/>
      <c r="AK68" s="13"/>
      <c r="AM68" s="13">
        <f t="shared" si="117"/>
        <v>38605240.826318324</v>
      </c>
      <c r="AN68" s="13">
        <f t="shared" ref="AN68:AN131" si="120">AF68+AM68</f>
        <v>59220583.399595685</v>
      </c>
    </row>
    <row r="69" spans="1:40" x14ac:dyDescent="0.25">
      <c r="A69" s="1" t="s">
        <v>136</v>
      </c>
      <c r="B69" s="1" t="s">
        <v>137</v>
      </c>
      <c r="C69" s="1"/>
      <c r="D69" s="1" t="s">
        <v>7</v>
      </c>
      <c r="E69" s="1"/>
      <c r="G69" s="5">
        <f>UTFUND1617BL</f>
        <v>39413016.149906576</v>
      </c>
      <c r="H69" s="5">
        <f>G69*RPI_INC1718</f>
        <v>40188204.666545689</v>
      </c>
      <c r="I69" s="5">
        <f>LTFUND1617BL</f>
        <v>5852516.435264674</v>
      </c>
      <c r="J69" s="5">
        <f>I69*RPI_INC1718</f>
        <v>5967625.705684456</v>
      </c>
      <c r="Q69" s="6">
        <f t="shared" si="118"/>
        <v>45265532.585171252</v>
      </c>
      <c r="R69" s="6">
        <f t="shared" si="119"/>
        <v>46155830.372230142</v>
      </c>
      <c r="T69" s="6">
        <f t="shared" si="113"/>
        <v>48050566.000000007</v>
      </c>
      <c r="V69" s="5">
        <f>UTFUND1617RSG</f>
        <v>28817177.974632874</v>
      </c>
      <c r="W69" s="5">
        <f>LTFUND1617RSG</f>
        <v>3163459.7682949929</v>
      </c>
      <c r="AA69" s="6">
        <f t="shared" si="114"/>
        <v>31980637.742927868</v>
      </c>
      <c r="AB69" s="6">
        <f t="shared" si="115"/>
        <v>77246170.328099132</v>
      </c>
      <c r="AC69" s="6">
        <f t="shared" ref="AC69" si="121">AC70+AC71</f>
        <v>125296736.32809913</v>
      </c>
      <c r="AD69" s="6">
        <f t="shared" ref="AD69" si="122">AD70+AD71</f>
        <v>118883596.23093469</v>
      </c>
      <c r="AE69" s="6">
        <f t="shared" si="116"/>
        <v>70833030.23093468</v>
      </c>
      <c r="AF69" s="6">
        <f t="shared" ref="AF69" si="123">SUM(AF70:AF71)</f>
        <v>24677199.858704545</v>
      </c>
      <c r="AG69" s="5">
        <f t="shared" ref="AG69" si="124">AG71</f>
        <v>22570742.631085753</v>
      </c>
      <c r="AH69" s="5">
        <f t="shared" ref="AH69" si="125">AH70</f>
        <v>2106457.2276187893</v>
      </c>
      <c r="AM69" s="5">
        <f t="shared" si="117"/>
        <v>46189674.814375438</v>
      </c>
      <c r="AN69" s="5">
        <f t="shared" si="120"/>
        <v>70866874.673079982</v>
      </c>
    </row>
    <row r="70" spans="1:40" s="11" customFormat="1" x14ac:dyDescent="0.25">
      <c r="A70" s="8" t="s">
        <v>138</v>
      </c>
      <c r="B70" s="8" t="s">
        <v>139</v>
      </c>
      <c r="C70" s="8" t="s">
        <v>7</v>
      </c>
      <c r="D70" s="8"/>
      <c r="E70" s="8" t="s">
        <v>1440</v>
      </c>
      <c r="G70" s="9"/>
      <c r="H70" s="9"/>
      <c r="I70" s="9">
        <f>LTFUND1617BL</f>
        <v>5852516.435264674</v>
      </c>
      <c r="J70" s="9">
        <f>I70*RPI_INC1718</f>
        <v>5967625.705684456</v>
      </c>
      <c r="K70" s="9"/>
      <c r="L70" s="9"/>
      <c r="M70" s="9"/>
      <c r="N70" s="9"/>
      <c r="O70" s="9"/>
      <c r="P70" s="9"/>
      <c r="Q70" s="10">
        <f t="shared" si="118"/>
        <v>5852516.435264674</v>
      </c>
      <c r="R70" s="10">
        <f t="shared" si="119"/>
        <v>5967625.705684456</v>
      </c>
      <c r="S70" s="9"/>
      <c r="T70" s="10">
        <f t="shared" si="113"/>
        <v>6712665.8061382538</v>
      </c>
      <c r="V70" s="9"/>
      <c r="W70" s="9">
        <f>LTFUND1617RSG</f>
        <v>3163459.7682949929</v>
      </c>
      <c r="X70" s="9"/>
      <c r="Y70" s="9"/>
      <c r="Z70" s="9"/>
      <c r="AA70" s="10">
        <f t="shared" si="114"/>
        <v>3163459.7682949929</v>
      </c>
      <c r="AB70" s="10">
        <f t="shared" si="115"/>
        <v>9015976.2035596669</v>
      </c>
      <c r="AC70" s="10">
        <f>W70+I70+T70</f>
        <v>15728642.009697922</v>
      </c>
      <c r="AD70" s="10">
        <f>AC70*LT_SF1718</f>
        <v>14786748.739441499</v>
      </c>
      <c r="AE70" s="10">
        <f t="shared" si="116"/>
        <v>8074082.9333032453</v>
      </c>
      <c r="AF70" s="10">
        <f>AD70-T70-R70</f>
        <v>2106457.2276187893</v>
      </c>
      <c r="AG70" s="9"/>
      <c r="AH70" s="9">
        <f>AF70</f>
        <v>2106457.2276187893</v>
      </c>
      <c r="AI70" s="9"/>
      <c r="AJ70" s="9"/>
      <c r="AK70" s="9"/>
      <c r="AM70" s="9">
        <f t="shared" si="117"/>
        <v>5972001.5550909555</v>
      </c>
      <c r="AN70" s="9">
        <f t="shared" si="120"/>
        <v>8078458.7827097448</v>
      </c>
    </row>
    <row r="71" spans="1:40" s="15" customFormat="1" x14ac:dyDescent="0.25">
      <c r="A71" s="12" t="s">
        <v>140</v>
      </c>
      <c r="B71" s="12" t="s">
        <v>141</v>
      </c>
      <c r="C71" s="12" t="s">
        <v>7</v>
      </c>
      <c r="D71" s="12"/>
      <c r="E71" s="12" t="s">
        <v>1441</v>
      </c>
      <c r="G71" s="13">
        <f>UTFUND1617BL</f>
        <v>39413016.149906576</v>
      </c>
      <c r="H71" s="13">
        <f>G71*RPI_INC1718</f>
        <v>40188204.666545689</v>
      </c>
      <c r="I71" s="13"/>
      <c r="J71" s="13"/>
      <c r="K71" s="13"/>
      <c r="L71" s="13"/>
      <c r="M71" s="13"/>
      <c r="N71" s="13"/>
      <c r="O71" s="13"/>
      <c r="P71" s="13"/>
      <c r="Q71" s="14">
        <f t="shared" si="118"/>
        <v>39413016.149906576</v>
      </c>
      <c r="R71" s="14">
        <f t="shared" si="119"/>
        <v>40188204.666545689</v>
      </c>
      <c r="S71" s="13"/>
      <c r="T71" s="14">
        <f t="shared" si="113"/>
        <v>41337900.193861753</v>
      </c>
      <c r="V71" s="13">
        <f>UTFUND1617RSG</f>
        <v>28817177.974632874</v>
      </c>
      <c r="W71" s="13"/>
      <c r="X71" s="13"/>
      <c r="Y71" s="13"/>
      <c r="Z71" s="13"/>
      <c r="AA71" s="14">
        <f t="shared" si="114"/>
        <v>28817177.974632874</v>
      </c>
      <c r="AB71" s="14">
        <f t="shared" si="115"/>
        <v>68230194.12453945</v>
      </c>
      <c r="AC71" s="14">
        <f>V71+G71+T71</f>
        <v>109568094.3184012</v>
      </c>
      <c r="AD71" s="14">
        <f>AC71*UT_SF1718</f>
        <v>104096847.4914932</v>
      </c>
      <c r="AE71" s="14">
        <f t="shared" si="116"/>
        <v>62758947.297631443</v>
      </c>
      <c r="AF71" s="14">
        <f>AD71-T71-R71</f>
        <v>22570742.631085753</v>
      </c>
      <c r="AG71" s="13">
        <f>AF71</f>
        <v>22570742.631085753</v>
      </c>
      <c r="AH71" s="13"/>
      <c r="AI71" s="13"/>
      <c r="AJ71" s="13"/>
      <c r="AK71" s="13"/>
      <c r="AM71" s="13">
        <f t="shared" si="117"/>
        <v>40217673.259284481</v>
      </c>
      <c r="AN71" s="13">
        <f t="shared" si="120"/>
        <v>62788415.890370235</v>
      </c>
    </row>
    <row r="72" spans="1:40" x14ac:dyDescent="0.25">
      <c r="A72" s="1" t="s">
        <v>142</v>
      </c>
      <c r="B72" s="1" t="s">
        <v>143</v>
      </c>
      <c r="C72" s="1"/>
      <c r="D72" s="1" t="s">
        <v>7</v>
      </c>
      <c r="E72" s="1"/>
      <c r="G72" s="5">
        <f>UTFUND1617BL</f>
        <v>67869046.01440461</v>
      </c>
      <c r="H72" s="5">
        <f>G72*RPI_INC1718</f>
        <v>69203917.339793965</v>
      </c>
      <c r="I72" s="5">
        <f>LTFUND1617BL</f>
        <v>10717230.691990258</v>
      </c>
      <c r="J72" s="5">
        <f>I72*RPI_INC1718</f>
        <v>10928020.805870513</v>
      </c>
      <c r="Q72" s="6">
        <f t="shared" si="118"/>
        <v>78586276.706394866</v>
      </c>
      <c r="R72" s="6">
        <f t="shared" si="119"/>
        <v>80131938.145664483</v>
      </c>
      <c r="T72" s="6">
        <f t="shared" si="113"/>
        <v>78273359.999999985</v>
      </c>
      <c r="V72" s="5">
        <f>UTFUND1617RSG</f>
        <v>51281649.406381562</v>
      </c>
      <c r="W72" s="5">
        <f>LTFUND1617RSG</f>
        <v>5949280.9400985595</v>
      </c>
      <c r="AA72" s="6">
        <f t="shared" si="114"/>
        <v>57230930.346480124</v>
      </c>
      <c r="AB72" s="6">
        <f t="shared" si="115"/>
        <v>135817207.05287498</v>
      </c>
      <c r="AC72" s="6">
        <f t="shared" ref="AC72" si="126">AC73+AC74</f>
        <v>214090567.05287498</v>
      </c>
      <c r="AD72" s="6">
        <f t="shared" ref="AD72" si="127">AD73+AD74</f>
        <v>203116988.10902447</v>
      </c>
      <c r="AE72" s="6">
        <f t="shared" si="116"/>
        <v>124843628.10902448</v>
      </c>
      <c r="AF72" s="6">
        <f t="shared" ref="AF72" si="128">SUM(AF73:AF74)</f>
        <v>44711689.963360012</v>
      </c>
      <c r="AG72" s="5">
        <f t="shared" ref="AG72" si="129">AG74</f>
        <v>40676775.293837205</v>
      </c>
      <c r="AH72" s="5">
        <f t="shared" ref="AH72" si="130">AH73</f>
        <v>4034914.6695228089</v>
      </c>
      <c r="AM72" s="5">
        <f t="shared" si="117"/>
        <v>80190696.069044679</v>
      </c>
      <c r="AN72" s="5">
        <f t="shared" si="120"/>
        <v>124902386.03240469</v>
      </c>
    </row>
    <row r="73" spans="1:40" s="11" customFormat="1" x14ac:dyDescent="0.25">
      <c r="A73" s="8" t="s">
        <v>144</v>
      </c>
      <c r="B73" s="8" t="s">
        <v>145</v>
      </c>
      <c r="C73" s="8" t="s">
        <v>7</v>
      </c>
      <c r="D73" s="8"/>
      <c r="E73" s="8" t="s">
        <v>1440</v>
      </c>
      <c r="G73" s="9"/>
      <c r="H73" s="9"/>
      <c r="I73" s="9">
        <f>LTFUND1617BL</f>
        <v>10717230.691990258</v>
      </c>
      <c r="J73" s="9">
        <f>I73*RPI_INC1718</f>
        <v>10928020.805870513</v>
      </c>
      <c r="K73" s="9"/>
      <c r="L73" s="9"/>
      <c r="M73" s="9"/>
      <c r="N73" s="9"/>
      <c r="O73" s="9"/>
      <c r="P73" s="9"/>
      <c r="Q73" s="10">
        <f t="shared" si="118"/>
        <v>10717230.691990258</v>
      </c>
      <c r="R73" s="10">
        <f t="shared" si="119"/>
        <v>10928020.805870513</v>
      </c>
      <c r="S73" s="9"/>
      <c r="T73" s="10">
        <f t="shared" si="113"/>
        <v>11781445.637661975</v>
      </c>
      <c r="V73" s="9"/>
      <c r="W73" s="9">
        <f>LTFUND1617RSG</f>
        <v>5949280.9400985595</v>
      </c>
      <c r="X73" s="9"/>
      <c r="Y73" s="9"/>
      <c r="Z73" s="9"/>
      <c r="AA73" s="10">
        <f t="shared" si="114"/>
        <v>5949280.9400985595</v>
      </c>
      <c r="AB73" s="10">
        <f t="shared" si="115"/>
        <v>16666511.632088818</v>
      </c>
      <c r="AC73" s="10">
        <f>W73+I73+T73</f>
        <v>28447957.269750793</v>
      </c>
      <c r="AD73" s="10">
        <f>AC73*LT_SF1718</f>
        <v>26744381.113055296</v>
      </c>
      <c r="AE73" s="10">
        <f t="shared" si="116"/>
        <v>14962935.475393321</v>
      </c>
      <c r="AF73" s="10">
        <f>AD73-T73-R73</f>
        <v>4034914.6695228089</v>
      </c>
      <c r="AG73" s="9"/>
      <c r="AH73" s="9">
        <f>AF73</f>
        <v>4034914.6695228089</v>
      </c>
      <c r="AI73" s="9"/>
      <c r="AJ73" s="9"/>
      <c r="AK73" s="9"/>
      <c r="AM73" s="9">
        <f t="shared" si="117"/>
        <v>10936033.938013172</v>
      </c>
      <c r="AN73" s="9">
        <f t="shared" si="120"/>
        <v>14970948.607535981</v>
      </c>
    </row>
    <row r="74" spans="1:40" s="15" customFormat="1" x14ac:dyDescent="0.25">
      <c r="A74" s="12" t="s">
        <v>146</v>
      </c>
      <c r="B74" s="12" t="s">
        <v>147</v>
      </c>
      <c r="C74" s="12" t="s">
        <v>7</v>
      </c>
      <c r="D74" s="12"/>
      <c r="E74" s="12" t="s">
        <v>1441</v>
      </c>
      <c r="G74" s="13">
        <f>UTFUND1617BL</f>
        <v>67869046.01440461</v>
      </c>
      <c r="H74" s="13">
        <f>G74*RPI_INC1718</f>
        <v>69203917.339793965</v>
      </c>
      <c r="I74" s="13"/>
      <c r="J74" s="13"/>
      <c r="K74" s="13"/>
      <c r="L74" s="13"/>
      <c r="M74" s="13"/>
      <c r="N74" s="13"/>
      <c r="O74" s="13"/>
      <c r="P74" s="13"/>
      <c r="Q74" s="14">
        <f t="shared" si="118"/>
        <v>67869046.01440461</v>
      </c>
      <c r="R74" s="14">
        <f t="shared" si="119"/>
        <v>69203917.339793965</v>
      </c>
      <c r="S74" s="13"/>
      <c r="T74" s="14">
        <f t="shared" si="113"/>
        <v>66491914.362338014</v>
      </c>
      <c r="V74" s="13">
        <f>UTFUND1617RSG</f>
        <v>51281649.406381562</v>
      </c>
      <c r="W74" s="13"/>
      <c r="X74" s="13"/>
      <c r="Y74" s="13"/>
      <c r="Z74" s="13"/>
      <c r="AA74" s="14">
        <f t="shared" si="114"/>
        <v>51281649.406381562</v>
      </c>
      <c r="AB74" s="14">
        <f t="shared" si="115"/>
        <v>119150695.42078617</v>
      </c>
      <c r="AC74" s="14">
        <f>V74+G74+T74</f>
        <v>185642609.78312418</v>
      </c>
      <c r="AD74" s="14">
        <f>AC74*UT_SF1718</f>
        <v>176372606.99596918</v>
      </c>
      <c r="AE74" s="14">
        <f t="shared" si="116"/>
        <v>109880692.63363117</v>
      </c>
      <c r="AF74" s="14">
        <f>AD74-T74-R74</f>
        <v>40676775.293837205</v>
      </c>
      <c r="AG74" s="13">
        <f>AF74</f>
        <v>40676775.293837205</v>
      </c>
      <c r="AH74" s="13"/>
      <c r="AI74" s="13"/>
      <c r="AJ74" s="13"/>
      <c r="AK74" s="13"/>
      <c r="AM74" s="13">
        <f t="shared" si="117"/>
        <v>69254662.131031513</v>
      </c>
      <c r="AN74" s="13">
        <f t="shared" si="120"/>
        <v>109931437.42486872</v>
      </c>
    </row>
    <row r="75" spans="1:40" x14ac:dyDescent="0.25">
      <c r="A75" s="1" t="s">
        <v>148</v>
      </c>
      <c r="B75" s="1" t="s">
        <v>149</v>
      </c>
      <c r="C75" s="1"/>
      <c r="D75" s="1" t="s">
        <v>7</v>
      </c>
      <c r="E75" s="1"/>
      <c r="G75" s="5">
        <f>UTFUND1617BL</f>
        <v>279586278.35918874</v>
      </c>
      <c r="H75" s="5">
        <f>G75*RPI_INC1718</f>
        <v>285085275.73532391</v>
      </c>
      <c r="I75" s="5">
        <f>LTFUND1617BL</f>
        <v>48243750.92409914</v>
      </c>
      <c r="J75" s="5">
        <f>I75*RPI_INC1718</f>
        <v>49192625.315587386</v>
      </c>
      <c r="Q75" s="6">
        <f t="shared" si="118"/>
        <v>327830029.28328788</v>
      </c>
      <c r="R75" s="6">
        <f t="shared" si="119"/>
        <v>334277901.05091131</v>
      </c>
      <c r="T75" s="6">
        <f t="shared" si="113"/>
        <v>271174645</v>
      </c>
      <c r="V75" s="5">
        <f>UTFUND1617RSG</f>
        <v>200357088.06329769</v>
      </c>
      <c r="W75" s="5">
        <f>LTFUND1617RSG</f>
        <v>26229806.816619866</v>
      </c>
      <c r="AA75" s="6">
        <f t="shared" si="114"/>
        <v>226586894.87991756</v>
      </c>
      <c r="AB75" s="6">
        <f t="shared" si="115"/>
        <v>554416924.1632055</v>
      </c>
      <c r="AC75" s="6">
        <f t="shared" ref="AC75" si="131">AC76+AC77</f>
        <v>825591569.1632055</v>
      </c>
      <c r="AD75" s="6">
        <f t="shared" ref="AD75" si="132">AD76+AD77</f>
        <v>783205082.5157218</v>
      </c>
      <c r="AE75" s="6">
        <f t="shared" si="116"/>
        <v>512030437.5157218</v>
      </c>
      <c r="AF75" s="6">
        <f t="shared" ref="AF75" si="133">SUM(AF76:AF77)</f>
        <v>177752536.46481049</v>
      </c>
      <c r="AG75" s="5">
        <f t="shared" ref="AG75" si="134">AG77</f>
        <v>159458625.42637563</v>
      </c>
      <c r="AH75" s="5">
        <f t="shared" ref="AH75" si="135">AH76</f>
        <v>18293911.038434878</v>
      </c>
      <c r="AM75" s="5">
        <f t="shared" si="117"/>
        <v>334523015.24323171</v>
      </c>
      <c r="AN75" s="5">
        <f t="shared" si="120"/>
        <v>512275551.7080422</v>
      </c>
    </row>
    <row r="76" spans="1:40" s="11" customFormat="1" x14ac:dyDescent="0.25">
      <c r="A76" s="8" t="s">
        <v>150</v>
      </c>
      <c r="B76" s="8" t="s">
        <v>151</v>
      </c>
      <c r="C76" s="8" t="s">
        <v>7</v>
      </c>
      <c r="D76" s="8"/>
      <c r="E76" s="8" t="s">
        <v>1440</v>
      </c>
      <c r="G76" s="9"/>
      <c r="H76" s="9"/>
      <c r="I76" s="9">
        <f>LTFUND1617BL</f>
        <v>48243750.92409914</v>
      </c>
      <c r="J76" s="9">
        <f>I76*RPI_INC1718</f>
        <v>49192625.315587386</v>
      </c>
      <c r="K76" s="9"/>
      <c r="L76" s="9"/>
      <c r="M76" s="9"/>
      <c r="N76" s="9"/>
      <c r="O76" s="9"/>
      <c r="P76" s="9"/>
      <c r="Q76" s="10">
        <f t="shared" si="118"/>
        <v>48243750.92409914</v>
      </c>
      <c r="R76" s="10">
        <f t="shared" si="119"/>
        <v>49192625.315587386</v>
      </c>
      <c r="S76" s="9"/>
      <c r="T76" s="10">
        <f t="shared" si="113"/>
        <v>42202462.330576241</v>
      </c>
      <c r="V76" s="9"/>
      <c r="W76" s="9">
        <f>LTFUND1617RSG</f>
        <v>26229806.816619866</v>
      </c>
      <c r="X76" s="9"/>
      <c r="Y76" s="9"/>
      <c r="Z76" s="9"/>
      <c r="AA76" s="10">
        <f t="shared" si="114"/>
        <v>26229806.816619866</v>
      </c>
      <c r="AB76" s="10">
        <f t="shared" si="115"/>
        <v>74473557.740719005</v>
      </c>
      <c r="AC76" s="10">
        <f>W76+I76+T76</f>
        <v>116676020.07129525</v>
      </c>
      <c r="AD76" s="10">
        <f>AC76*LT_SF1718</f>
        <v>109688998.68459851</v>
      </c>
      <c r="AE76" s="10">
        <f t="shared" si="116"/>
        <v>67486536.354022264</v>
      </c>
      <c r="AF76" s="10">
        <f>AD76-T76-R76</f>
        <v>18293911.038434878</v>
      </c>
      <c r="AG76" s="9"/>
      <c r="AH76" s="9">
        <f>AF76</f>
        <v>18293911.038434878</v>
      </c>
      <c r="AI76" s="9"/>
      <c r="AJ76" s="9"/>
      <c r="AK76" s="9"/>
      <c r="AM76" s="9">
        <f t="shared" si="117"/>
        <v>49228696.532333829</v>
      </c>
      <c r="AN76" s="9">
        <f t="shared" si="120"/>
        <v>67522607.570768714</v>
      </c>
    </row>
    <row r="77" spans="1:40" s="15" customFormat="1" x14ac:dyDescent="0.25">
      <c r="A77" s="12" t="s">
        <v>152</v>
      </c>
      <c r="B77" s="12" t="s">
        <v>153</v>
      </c>
      <c r="C77" s="12" t="s">
        <v>7</v>
      </c>
      <c r="D77" s="12"/>
      <c r="E77" s="12" t="s">
        <v>1441</v>
      </c>
      <c r="G77" s="13">
        <f>UTFUND1617BL</f>
        <v>279586278.35918874</v>
      </c>
      <c r="H77" s="13">
        <f>G77*RPI_INC1718</f>
        <v>285085275.73532391</v>
      </c>
      <c r="I77" s="13"/>
      <c r="J77" s="13"/>
      <c r="K77" s="13"/>
      <c r="L77" s="13"/>
      <c r="M77" s="13"/>
      <c r="N77" s="13"/>
      <c r="O77" s="13"/>
      <c r="P77" s="13"/>
      <c r="Q77" s="14">
        <f t="shared" si="118"/>
        <v>279586278.35918874</v>
      </c>
      <c r="R77" s="14">
        <f t="shared" si="119"/>
        <v>285085275.73532391</v>
      </c>
      <c r="S77" s="13"/>
      <c r="T77" s="14">
        <f t="shared" si="113"/>
        <v>228972182.66942379</v>
      </c>
      <c r="V77" s="13">
        <f>UTFUND1617RSG</f>
        <v>200357088.06329769</v>
      </c>
      <c r="W77" s="13"/>
      <c r="X77" s="13"/>
      <c r="Y77" s="13"/>
      <c r="Z77" s="13"/>
      <c r="AA77" s="14">
        <f t="shared" si="114"/>
        <v>200357088.06329769</v>
      </c>
      <c r="AB77" s="14">
        <f t="shared" si="115"/>
        <v>479943366.42248642</v>
      </c>
      <c r="AC77" s="14">
        <f>V77+G77+T77</f>
        <v>708915549.09191024</v>
      </c>
      <c r="AD77" s="14">
        <f>AC77*UT_SF1718</f>
        <v>673516083.83112335</v>
      </c>
      <c r="AE77" s="14">
        <f t="shared" si="116"/>
        <v>444543901.16169953</v>
      </c>
      <c r="AF77" s="14">
        <f>AD77-T77-R77</f>
        <v>159458625.42637563</v>
      </c>
      <c r="AG77" s="13">
        <f>AF77</f>
        <v>159458625.42637563</v>
      </c>
      <c r="AH77" s="13"/>
      <c r="AI77" s="13"/>
      <c r="AJ77" s="13"/>
      <c r="AK77" s="13"/>
      <c r="AM77" s="13">
        <f t="shared" si="117"/>
        <v>285294318.71089786</v>
      </c>
      <c r="AN77" s="13">
        <f t="shared" si="120"/>
        <v>444752944.13727349</v>
      </c>
    </row>
    <row r="78" spans="1:40" x14ac:dyDescent="0.25">
      <c r="A78" s="1" t="s">
        <v>154</v>
      </c>
      <c r="B78" s="1" t="s">
        <v>155</v>
      </c>
      <c r="C78" s="1"/>
      <c r="D78" s="1" t="s">
        <v>7</v>
      </c>
      <c r="E78" s="1"/>
      <c r="G78" s="5">
        <f>UTFUND1617BL</f>
        <v>61947112.54534173</v>
      </c>
      <c r="H78" s="5">
        <f>G78*RPI_INC1718</f>
        <v>63165509.28263922</v>
      </c>
      <c r="I78" s="5">
        <f>LTFUND1617BL</f>
        <v>12057419.233423205</v>
      </c>
      <c r="J78" s="5">
        <f>I78*RPI_INC1718</f>
        <v>12294568.628295777</v>
      </c>
      <c r="Q78" s="6">
        <f t="shared" si="118"/>
        <v>74004531.778764933</v>
      </c>
      <c r="R78" s="6">
        <f t="shared" si="119"/>
        <v>75460077.910935</v>
      </c>
      <c r="T78" s="6">
        <f t="shared" si="113"/>
        <v>102166191</v>
      </c>
      <c r="V78" s="5">
        <f>UTFUND1617RSG</f>
        <v>41465858.121328667</v>
      </c>
      <c r="W78" s="5">
        <f>LTFUND1617RSG</f>
        <v>6159911.9751472604</v>
      </c>
      <c r="AA78" s="6">
        <f t="shared" si="114"/>
        <v>47625770.096475929</v>
      </c>
      <c r="AB78" s="6">
        <f t="shared" si="115"/>
        <v>121630301.87524086</v>
      </c>
      <c r="AC78" s="6">
        <f t="shared" ref="AC78" si="136">AC79+AC80</f>
        <v>223796492.87524086</v>
      </c>
      <c r="AD78" s="6">
        <f t="shared" ref="AD78" si="137">AD79+AD80</f>
        <v>212271979.17170629</v>
      </c>
      <c r="AE78" s="6">
        <f t="shared" si="116"/>
        <v>110105788.17170629</v>
      </c>
      <c r="AF78" s="6">
        <f t="shared" ref="AF78" si="138">SUM(AF79:AF80)</f>
        <v>34645710.260771289</v>
      </c>
      <c r="AG78" s="5">
        <f t="shared" ref="AG78" si="139">AG80</f>
        <v>30825413.094420016</v>
      </c>
      <c r="AH78" s="5">
        <f t="shared" ref="AH78" si="140">AH79</f>
        <v>3820297.1663512718</v>
      </c>
      <c r="AM78" s="5">
        <f t="shared" si="117"/>
        <v>75515410.12401706</v>
      </c>
      <c r="AN78" s="5">
        <f t="shared" si="120"/>
        <v>110161120.38478835</v>
      </c>
    </row>
    <row r="79" spans="1:40" s="11" customFormat="1" x14ac:dyDescent="0.25">
      <c r="A79" s="8" t="s">
        <v>156</v>
      </c>
      <c r="B79" s="8" t="s">
        <v>157</v>
      </c>
      <c r="C79" s="8" t="s">
        <v>7</v>
      </c>
      <c r="D79" s="8"/>
      <c r="E79" s="8" t="s">
        <v>1440</v>
      </c>
      <c r="G79" s="9"/>
      <c r="H79" s="9"/>
      <c r="I79" s="9">
        <f>LTFUND1617BL</f>
        <v>12057419.233423205</v>
      </c>
      <c r="J79" s="9">
        <f>I79*RPI_INC1718</f>
        <v>12294568.628295777</v>
      </c>
      <c r="K79" s="9"/>
      <c r="L79" s="9"/>
      <c r="M79" s="9"/>
      <c r="N79" s="9"/>
      <c r="O79" s="9"/>
      <c r="P79" s="9"/>
      <c r="Q79" s="10">
        <f t="shared" si="118"/>
        <v>12057419.233423205</v>
      </c>
      <c r="R79" s="10">
        <f t="shared" si="119"/>
        <v>12294568.628295777</v>
      </c>
      <c r="S79" s="9"/>
      <c r="T79" s="10">
        <f t="shared" si="113"/>
        <v>16891663.491402365</v>
      </c>
      <c r="V79" s="9"/>
      <c r="W79" s="9">
        <f>LTFUND1617RSG</f>
        <v>6159911.9751472604</v>
      </c>
      <c r="X79" s="9"/>
      <c r="Y79" s="9"/>
      <c r="Z79" s="9"/>
      <c r="AA79" s="10">
        <f t="shared" si="114"/>
        <v>6159911.9751472604</v>
      </c>
      <c r="AB79" s="10">
        <f t="shared" si="115"/>
        <v>18217331.208570465</v>
      </c>
      <c r="AC79" s="10">
        <f>W79+I79+T79</f>
        <v>35108994.699972831</v>
      </c>
      <c r="AD79" s="10">
        <f>AC79*LT_SF1718</f>
        <v>33006529.286049414</v>
      </c>
      <c r="AE79" s="10">
        <f t="shared" si="116"/>
        <v>16114865.794647049</v>
      </c>
      <c r="AF79" s="10">
        <f>AD79-T79-R79</f>
        <v>3820297.1663512718</v>
      </c>
      <c r="AG79" s="9"/>
      <c r="AH79" s="9">
        <f>AF79</f>
        <v>3820297.1663512718</v>
      </c>
      <c r="AI79" s="9"/>
      <c r="AJ79" s="9"/>
      <c r="AK79" s="9"/>
      <c r="AM79" s="9">
        <f t="shared" si="117"/>
        <v>12303583.801748101</v>
      </c>
      <c r="AN79" s="9">
        <f t="shared" si="120"/>
        <v>16123880.968099372</v>
      </c>
    </row>
    <row r="80" spans="1:40" s="15" customFormat="1" x14ac:dyDescent="0.25">
      <c r="A80" s="12" t="s">
        <v>158</v>
      </c>
      <c r="B80" s="12" t="s">
        <v>159</v>
      </c>
      <c r="C80" s="12" t="s">
        <v>7</v>
      </c>
      <c r="D80" s="12"/>
      <c r="E80" s="12" t="s">
        <v>1441</v>
      </c>
      <c r="G80" s="13">
        <f>UTFUND1617BL</f>
        <v>61947112.54534173</v>
      </c>
      <c r="H80" s="13">
        <f>G80*RPI_INC1718</f>
        <v>63165509.28263922</v>
      </c>
      <c r="I80" s="13"/>
      <c r="J80" s="13"/>
      <c r="K80" s="13"/>
      <c r="L80" s="13"/>
      <c r="M80" s="13"/>
      <c r="N80" s="13"/>
      <c r="O80" s="13"/>
      <c r="P80" s="13"/>
      <c r="Q80" s="14">
        <f t="shared" si="118"/>
        <v>61947112.54534173</v>
      </c>
      <c r="R80" s="14">
        <f t="shared" si="119"/>
        <v>63165509.28263922</v>
      </c>
      <c r="S80" s="13"/>
      <c r="T80" s="14">
        <f t="shared" si="113"/>
        <v>85274527.508597627</v>
      </c>
      <c r="V80" s="13">
        <f>UTFUND1617RSG</f>
        <v>41465858.121328667</v>
      </c>
      <c r="W80" s="13"/>
      <c r="X80" s="13"/>
      <c r="Y80" s="13"/>
      <c r="Z80" s="13"/>
      <c r="AA80" s="14">
        <f t="shared" si="114"/>
        <v>41465858.121328667</v>
      </c>
      <c r="AB80" s="14">
        <f t="shared" si="115"/>
        <v>103412970.6666704</v>
      </c>
      <c r="AC80" s="14">
        <f>V80+G80+T80</f>
        <v>188687498.17526802</v>
      </c>
      <c r="AD80" s="14">
        <f>AC80*UT_SF1718</f>
        <v>179265449.88565686</v>
      </c>
      <c r="AE80" s="14">
        <f t="shared" si="116"/>
        <v>93990922.377059236</v>
      </c>
      <c r="AF80" s="14">
        <f>AD80-T80-R80</f>
        <v>30825413.094420016</v>
      </c>
      <c r="AG80" s="13">
        <f>AF80</f>
        <v>30825413.094420016</v>
      </c>
      <c r="AH80" s="13"/>
      <c r="AI80" s="13"/>
      <c r="AJ80" s="13"/>
      <c r="AK80" s="13"/>
      <c r="AM80" s="13">
        <f t="shared" si="117"/>
        <v>63211826.322268963</v>
      </c>
      <c r="AN80" s="13">
        <f t="shared" si="120"/>
        <v>94037239.416688979</v>
      </c>
    </row>
    <row r="81" spans="1:40" x14ac:dyDescent="0.25">
      <c r="A81" s="1" t="s">
        <v>160</v>
      </c>
      <c r="B81" s="1" t="s">
        <v>161</v>
      </c>
      <c r="C81" s="1"/>
      <c r="D81" s="1" t="s">
        <v>7</v>
      </c>
      <c r="E81" s="1"/>
      <c r="G81" s="5">
        <f>UTFUND1617BL</f>
        <v>54612317.932310969</v>
      </c>
      <c r="H81" s="5">
        <f>G81*RPI_INC1718</f>
        <v>55686451.451226443</v>
      </c>
      <c r="I81" s="5">
        <f>LTFUND1617BL</f>
        <v>8422408.3368528578</v>
      </c>
      <c r="J81" s="5">
        <f>I81*RPI_INC1718</f>
        <v>8588063.1093864068</v>
      </c>
      <c r="Q81" s="6">
        <f t="shared" si="118"/>
        <v>63034726.269163825</v>
      </c>
      <c r="R81" s="6">
        <f t="shared" si="119"/>
        <v>64274514.56061285</v>
      </c>
      <c r="T81" s="6">
        <f t="shared" si="113"/>
        <v>96671000</v>
      </c>
      <c r="V81" s="5">
        <f>UTFUND1617RSG</f>
        <v>40398715.343807951</v>
      </c>
      <c r="W81" s="5">
        <f>LTFUND1617RSG</f>
        <v>4516483.0216939654</v>
      </c>
      <c r="AA81" s="6">
        <f t="shared" si="114"/>
        <v>44915198.365501918</v>
      </c>
      <c r="AB81" s="6">
        <f t="shared" si="115"/>
        <v>107949924.63466573</v>
      </c>
      <c r="AC81" s="6">
        <f t="shared" ref="AC81" si="141">AC82+AC83</f>
        <v>204620924.63466573</v>
      </c>
      <c r="AD81" s="6">
        <f t="shared" ref="AD81" si="142">AD82+AD83</f>
        <v>194138609.86408332</v>
      </c>
      <c r="AE81" s="6">
        <f t="shared" si="116"/>
        <v>97467609.86408332</v>
      </c>
      <c r="AF81" s="6">
        <f t="shared" ref="AF81" si="143">SUM(AF82:AF83)</f>
        <v>33193095.303470466</v>
      </c>
      <c r="AG81" s="5">
        <f t="shared" ref="AG81" si="144">AG83</f>
        <v>30435090.906344488</v>
      </c>
      <c r="AH81" s="5">
        <f t="shared" ref="AH81" si="145">AH82</f>
        <v>2758004.397125978</v>
      </c>
      <c r="AM81" s="5">
        <f t="shared" si="117"/>
        <v>64321644.794689894</v>
      </c>
      <c r="AN81" s="5">
        <f t="shared" si="120"/>
        <v>97514740.098160356</v>
      </c>
    </row>
    <row r="82" spans="1:40" s="11" customFormat="1" x14ac:dyDescent="0.25">
      <c r="A82" s="8" t="s">
        <v>162</v>
      </c>
      <c r="B82" s="8" t="s">
        <v>163</v>
      </c>
      <c r="C82" s="8" t="s">
        <v>7</v>
      </c>
      <c r="D82" s="8"/>
      <c r="E82" s="8" t="s">
        <v>1440</v>
      </c>
      <c r="G82" s="9"/>
      <c r="H82" s="9"/>
      <c r="I82" s="9">
        <f>LTFUND1617BL</f>
        <v>8422408.3368528578</v>
      </c>
      <c r="J82" s="9">
        <f>I82*RPI_INC1718</f>
        <v>8588063.1093864068</v>
      </c>
      <c r="K82" s="9"/>
      <c r="L82" s="9"/>
      <c r="M82" s="9"/>
      <c r="N82" s="9"/>
      <c r="O82" s="9"/>
      <c r="P82" s="9"/>
      <c r="Q82" s="10">
        <f t="shared" si="118"/>
        <v>8422408.3368528578</v>
      </c>
      <c r="R82" s="10">
        <f t="shared" si="119"/>
        <v>8588063.1093864068</v>
      </c>
      <c r="S82" s="9"/>
      <c r="T82" s="10">
        <f t="shared" si="113"/>
        <v>13659617.1394885</v>
      </c>
      <c r="V82" s="9"/>
      <c r="W82" s="9">
        <f>LTFUND1617RSG</f>
        <v>4516483.0216939654</v>
      </c>
      <c r="X82" s="9"/>
      <c r="Y82" s="9"/>
      <c r="Z82" s="9"/>
      <c r="AA82" s="10">
        <f t="shared" si="114"/>
        <v>4516483.0216939654</v>
      </c>
      <c r="AB82" s="10">
        <f t="shared" si="115"/>
        <v>12938891.358546823</v>
      </c>
      <c r="AC82" s="10">
        <f>W82+I82+T82</f>
        <v>26598508.498035323</v>
      </c>
      <c r="AD82" s="10">
        <f>AC82*LT_SF1718</f>
        <v>25005684.646000884</v>
      </c>
      <c r="AE82" s="10">
        <f t="shared" si="116"/>
        <v>11346067.506512385</v>
      </c>
      <c r="AF82" s="10">
        <f>AD82-T82-R82</f>
        <v>2758004.397125978</v>
      </c>
      <c r="AG82" s="9"/>
      <c r="AH82" s="9">
        <f>AF82</f>
        <v>2758004.397125978</v>
      </c>
      <c r="AI82" s="9"/>
      <c r="AJ82" s="9"/>
      <c r="AK82" s="9"/>
      <c r="AM82" s="9">
        <f t="shared" si="117"/>
        <v>8594360.4330983125</v>
      </c>
      <c r="AN82" s="9">
        <f t="shared" si="120"/>
        <v>11352364.83022429</v>
      </c>
    </row>
    <row r="83" spans="1:40" s="15" customFormat="1" x14ac:dyDescent="0.25">
      <c r="A83" s="12" t="s">
        <v>164</v>
      </c>
      <c r="B83" s="12" t="s">
        <v>165</v>
      </c>
      <c r="C83" s="12" t="s">
        <v>7</v>
      </c>
      <c r="D83" s="12"/>
      <c r="E83" s="12" t="s">
        <v>1441</v>
      </c>
      <c r="G83" s="13">
        <f>UTFUND1617BL</f>
        <v>54612317.932310969</v>
      </c>
      <c r="H83" s="13">
        <f>G83*RPI_INC1718</f>
        <v>55686451.451226443</v>
      </c>
      <c r="I83" s="13"/>
      <c r="J83" s="13"/>
      <c r="K83" s="13"/>
      <c r="L83" s="13"/>
      <c r="M83" s="13"/>
      <c r="N83" s="13"/>
      <c r="O83" s="13"/>
      <c r="P83" s="13"/>
      <c r="Q83" s="14">
        <f t="shared" si="118"/>
        <v>54612317.932310969</v>
      </c>
      <c r="R83" s="14">
        <f t="shared" si="119"/>
        <v>55686451.451226443</v>
      </c>
      <c r="S83" s="13"/>
      <c r="T83" s="14">
        <f t="shared" si="113"/>
        <v>83011382.860511497</v>
      </c>
      <c r="V83" s="13">
        <f>UTFUND1617RSG</f>
        <v>40398715.343807951</v>
      </c>
      <c r="W83" s="13"/>
      <c r="X83" s="13"/>
      <c r="Y83" s="13"/>
      <c r="Z83" s="13"/>
      <c r="AA83" s="14">
        <f t="shared" si="114"/>
        <v>40398715.343807951</v>
      </c>
      <c r="AB83" s="14">
        <f t="shared" si="115"/>
        <v>95011033.276118919</v>
      </c>
      <c r="AC83" s="14">
        <f>V83+G83+T83</f>
        <v>178022416.13663042</v>
      </c>
      <c r="AD83" s="14">
        <f>AC83*UT_SF1718</f>
        <v>169132925.21808243</v>
      </c>
      <c r="AE83" s="14">
        <f t="shared" si="116"/>
        <v>86121542.357570931</v>
      </c>
      <c r="AF83" s="14">
        <f>AD83-T83-R83</f>
        <v>30435090.906344488</v>
      </c>
      <c r="AG83" s="13">
        <f>AF83</f>
        <v>30435090.906344488</v>
      </c>
      <c r="AH83" s="13"/>
      <c r="AI83" s="13"/>
      <c r="AJ83" s="13"/>
      <c r="AK83" s="13"/>
      <c r="AM83" s="13">
        <f t="shared" si="117"/>
        <v>55727284.361591585</v>
      </c>
      <c r="AN83" s="13">
        <f t="shared" si="120"/>
        <v>86162375.267936081</v>
      </c>
    </row>
    <row r="84" spans="1:40" x14ac:dyDescent="0.25">
      <c r="A84" s="1" t="s">
        <v>166</v>
      </c>
      <c r="B84" s="1" t="s">
        <v>167</v>
      </c>
      <c r="C84" s="1"/>
      <c r="D84" s="1" t="s">
        <v>7</v>
      </c>
      <c r="E84" s="1"/>
      <c r="G84" s="5">
        <f>UTFUND1617BL</f>
        <v>80963092.03108786</v>
      </c>
      <c r="H84" s="5">
        <f>G84*RPI_INC1718</f>
        <v>82555501.477129295</v>
      </c>
      <c r="I84" s="5">
        <f>LTFUND1617BL</f>
        <v>12166851.237609018</v>
      </c>
      <c r="J84" s="5">
        <f>I84*RPI_INC1718</f>
        <v>12406152.978109617</v>
      </c>
      <c r="Q84" s="6">
        <f t="shared" si="118"/>
        <v>93129943.268696874</v>
      </c>
      <c r="R84" s="6">
        <f t="shared" si="119"/>
        <v>94961654.455238909</v>
      </c>
      <c r="T84" s="6">
        <f t="shared" si="113"/>
        <v>80071152.000000417</v>
      </c>
      <c r="V84" s="5">
        <f>UTFUND1617RSG</f>
        <v>60610950.797221199</v>
      </c>
      <c r="W84" s="5">
        <f>LTFUND1617RSG</f>
        <v>6813877.5163426995</v>
      </c>
      <c r="AA84" s="6">
        <f t="shared" si="114"/>
        <v>67424828.313563898</v>
      </c>
      <c r="AB84" s="6">
        <f t="shared" si="115"/>
        <v>160554771.58226076</v>
      </c>
      <c r="AC84" s="6">
        <f t="shared" ref="AC84" si="146">AC85+AC86</f>
        <v>240625923.58226117</v>
      </c>
      <c r="AD84" s="6">
        <f t="shared" ref="AD84" si="147">AD85+AD86</f>
        <v>228309182.84803087</v>
      </c>
      <c r="AE84" s="6">
        <f t="shared" si="116"/>
        <v>148238030.84803045</v>
      </c>
      <c r="AF84" s="6">
        <f t="shared" ref="AF84" si="148">SUM(AF85:AF86)</f>
        <v>53276376.392791525</v>
      </c>
      <c r="AG84" s="5">
        <f t="shared" ref="AG84" si="149">AG86</f>
        <v>48514484.614557624</v>
      </c>
      <c r="AH84" s="5">
        <f t="shared" ref="AH84" si="150">AH85</f>
        <v>4761891.7782339007</v>
      </c>
      <c r="AM84" s="5">
        <f t="shared" si="117"/>
        <v>95031286.48643221</v>
      </c>
      <c r="AN84" s="5">
        <f t="shared" si="120"/>
        <v>148307662.87922373</v>
      </c>
    </row>
    <row r="85" spans="1:40" s="11" customFormat="1" x14ac:dyDescent="0.25">
      <c r="A85" s="8" t="s">
        <v>168</v>
      </c>
      <c r="B85" s="8" t="s">
        <v>169</v>
      </c>
      <c r="C85" s="8" t="s">
        <v>7</v>
      </c>
      <c r="D85" s="8"/>
      <c r="E85" s="8" t="s">
        <v>1440</v>
      </c>
      <c r="G85" s="9"/>
      <c r="H85" s="9"/>
      <c r="I85" s="9">
        <f>LTFUND1617BL</f>
        <v>12166851.237609018</v>
      </c>
      <c r="J85" s="9">
        <f>I85*RPI_INC1718</f>
        <v>12406152.978109617</v>
      </c>
      <c r="K85" s="9"/>
      <c r="L85" s="9"/>
      <c r="M85" s="9"/>
      <c r="N85" s="9"/>
      <c r="O85" s="9"/>
      <c r="P85" s="9"/>
      <c r="Q85" s="10">
        <f t="shared" si="118"/>
        <v>12166851.237609018</v>
      </c>
      <c r="R85" s="10">
        <f t="shared" si="119"/>
        <v>12406152.978109617</v>
      </c>
      <c r="S85" s="9"/>
      <c r="T85" s="10">
        <f t="shared" si="113"/>
        <v>11289216.446235999</v>
      </c>
      <c r="V85" s="9"/>
      <c r="W85" s="9">
        <f>LTFUND1617RSG</f>
        <v>6813877.5163426995</v>
      </c>
      <c r="X85" s="9"/>
      <c r="Y85" s="9"/>
      <c r="Z85" s="9"/>
      <c r="AA85" s="10">
        <f t="shared" si="114"/>
        <v>6813877.5163426995</v>
      </c>
      <c r="AB85" s="10">
        <f t="shared" si="115"/>
        <v>18980728.753951717</v>
      </c>
      <c r="AC85" s="10">
        <f>W85+I85+T85</f>
        <v>30269945.200187717</v>
      </c>
      <c r="AD85" s="10">
        <f>AC85*LT_SF1718</f>
        <v>28457261.202579517</v>
      </c>
      <c r="AE85" s="10">
        <f t="shared" si="116"/>
        <v>17168044.756343517</v>
      </c>
      <c r="AF85" s="10">
        <f>AD85-T85-R85</f>
        <v>4761891.7782339007</v>
      </c>
      <c r="AG85" s="9"/>
      <c r="AH85" s="9">
        <f>AF85</f>
        <v>4761891.7782339007</v>
      </c>
      <c r="AI85" s="9"/>
      <c r="AJ85" s="9"/>
      <c r="AK85" s="9"/>
      <c r="AM85" s="9">
        <f t="shared" si="117"/>
        <v>12415249.972429231</v>
      </c>
      <c r="AN85" s="9">
        <f t="shared" si="120"/>
        <v>17177141.750663131</v>
      </c>
    </row>
    <row r="86" spans="1:40" s="15" customFormat="1" x14ac:dyDescent="0.25">
      <c r="A86" s="12" t="s">
        <v>170</v>
      </c>
      <c r="B86" s="12" t="s">
        <v>171</v>
      </c>
      <c r="C86" s="12" t="s">
        <v>7</v>
      </c>
      <c r="D86" s="12"/>
      <c r="E86" s="12" t="s">
        <v>1441</v>
      </c>
      <c r="G86" s="13">
        <f>UTFUND1617BL</f>
        <v>80963092.03108786</v>
      </c>
      <c r="H86" s="13">
        <f>G86*RPI_INC1718</f>
        <v>82555501.477129295</v>
      </c>
      <c r="I86" s="13"/>
      <c r="J86" s="13"/>
      <c r="K86" s="13"/>
      <c r="L86" s="13"/>
      <c r="M86" s="13"/>
      <c r="N86" s="13"/>
      <c r="O86" s="13"/>
      <c r="P86" s="13"/>
      <c r="Q86" s="14">
        <f t="shared" si="118"/>
        <v>80963092.03108786</v>
      </c>
      <c r="R86" s="14">
        <f t="shared" si="119"/>
        <v>82555501.477129295</v>
      </c>
      <c r="S86" s="13"/>
      <c r="T86" s="14">
        <f t="shared" si="113"/>
        <v>68781935.553764418</v>
      </c>
      <c r="V86" s="13">
        <f>UTFUND1617RSG</f>
        <v>60610950.797221199</v>
      </c>
      <c r="W86" s="13"/>
      <c r="X86" s="13"/>
      <c r="Y86" s="13"/>
      <c r="Z86" s="13"/>
      <c r="AA86" s="14">
        <f t="shared" si="114"/>
        <v>60610950.797221199</v>
      </c>
      <c r="AB86" s="14">
        <f t="shared" si="115"/>
        <v>141574042.82830906</v>
      </c>
      <c r="AC86" s="14">
        <f>V86+G86+T86</f>
        <v>210355978.38207346</v>
      </c>
      <c r="AD86" s="14">
        <f>AC86*UT_SF1718</f>
        <v>199851921.64545134</v>
      </c>
      <c r="AE86" s="14">
        <f t="shared" si="116"/>
        <v>131069986.09168692</v>
      </c>
      <c r="AF86" s="14">
        <f>AD86-T86-R86</f>
        <v>48514484.614557624</v>
      </c>
      <c r="AG86" s="13">
        <f>AF86</f>
        <v>48514484.614557624</v>
      </c>
      <c r="AH86" s="13"/>
      <c r="AI86" s="13"/>
      <c r="AJ86" s="13"/>
      <c r="AK86" s="13"/>
      <c r="AM86" s="13">
        <f t="shared" si="117"/>
        <v>82616036.514002979</v>
      </c>
      <c r="AN86" s="13">
        <f t="shared" si="120"/>
        <v>131130521.1285606</v>
      </c>
    </row>
    <row r="87" spans="1:40" x14ac:dyDescent="0.25">
      <c r="A87" s="1" t="s">
        <v>172</v>
      </c>
      <c r="B87" s="1" t="s">
        <v>173</v>
      </c>
      <c r="C87" s="1"/>
      <c r="D87" s="1" t="s">
        <v>7</v>
      </c>
      <c r="E87" s="1"/>
      <c r="G87" s="5">
        <f>UTFUND1617BL</f>
        <v>23544232.676014967</v>
      </c>
      <c r="H87" s="5">
        <f>G87*RPI_INC1718</f>
        <v>24007308.598296784</v>
      </c>
      <c r="I87" s="5">
        <f>LTFUND1617BL</f>
        <v>4106457.8651964078</v>
      </c>
      <c r="J87" s="5">
        <f>I87*RPI_INC1718</f>
        <v>4187225.0657845354</v>
      </c>
      <c r="Q87" s="6">
        <f t="shared" si="118"/>
        <v>27650690.541211374</v>
      </c>
      <c r="R87" s="6">
        <f t="shared" si="119"/>
        <v>28194533.66408132</v>
      </c>
      <c r="T87" s="6">
        <f t="shared" si="113"/>
        <v>85100250</v>
      </c>
      <c r="V87" s="5">
        <f>UTFUND1617RSG</f>
        <v>17212294.388240896</v>
      </c>
      <c r="W87" s="5">
        <f>LTFUND1617RSG</f>
        <v>1987407.7729033222</v>
      </c>
      <c r="AA87" s="6">
        <f t="shared" si="114"/>
        <v>19199702.161144219</v>
      </c>
      <c r="AB87" s="6">
        <f t="shared" si="115"/>
        <v>46850392.702355593</v>
      </c>
      <c r="AC87" s="6">
        <f t="shared" ref="AC87" si="151">AC88+AC89</f>
        <v>131950642.70235559</v>
      </c>
      <c r="AD87" s="6">
        <f t="shared" ref="AD87" si="152">AD88+AD89</f>
        <v>125166747.14991027</v>
      </c>
      <c r="AE87" s="6">
        <f t="shared" si="116"/>
        <v>40066497.149910271</v>
      </c>
      <c r="AF87" s="6">
        <f t="shared" ref="AF87" si="153">SUM(AF88:AF89)</f>
        <v>11871963.485828944</v>
      </c>
      <c r="AG87" s="5">
        <f t="shared" ref="AG87" si="154">AG89</f>
        <v>11138913.536222599</v>
      </c>
      <c r="AH87" s="5">
        <f t="shared" ref="AH87" si="155">AH88</f>
        <v>733049.94960634504</v>
      </c>
      <c r="AM87" s="5">
        <f t="shared" si="117"/>
        <v>28215207.720981866</v>
      </c>
      <c r="AN87" s="5">
        <f t="shared" si="120"/>
        <v>40087171.20681081</v>
      </c>
    </row>
    <row r="88" spans="1:40" s="11" customFormat="1" x14ac:dyDescent="0.25">
      <c r="A88" s="8" t="s">
        <v>174</v>
      </c>
      <c r="B88" s="8" t="s">
        <v>175</v>
      </c>
      <c r="C88" s="8" t="s">
        <v>7</v>
      </c>
      <c r="D88" s="8"/>
      <c r="E88" s="8" t="s">
        <v>1440</v>
      </c>
      <c r="G88" s="9"/>
      <c r="H88" s="9"/>
      <c r="I88" s="9">
        <f>LTFUND1617BL</f>
        <v>4106457.8651964078</v>
      </c>
      <c r="J88" s="9">
        <f>I88*RPI_INC1718</f>
        <v>4187225.0657845354</v>
      </c>
      <c r="K88" s="9"/>
      <c r="L88" s="9"/>
      <c r="M88" s="9"/>
      <c r="N88" s="9"/>
      <c r="O88" s="9"/>
      <c r="P88" s="9"/>
      <c r="Q88" s="10">
        <f t="shared" si="118"/>
        <v>4106457.8651964078</v>
      </c>
      <c r="R88" s="10">
        <f t="shared" si="119"/>
        <v>4187225.0657845354</v>
      </c>
      <c r="S88" s="9"/>
      <c r="T88" s="10">
        <f t="shared" si="113"/>
        <v>13503882.16776434</v>
      </c>
      <c r="V88" s="9"/>
      <c r="W88" s="9">
        <f>LTFUND1617RSG</f>
        <v>1987407.7729033222</v>
      </c>
      <c r="X88" s="9"/>
      <c r="Y88" s="9"/>
      <c r="Z88" s="9"/>
      <c r="AA88" s="10">
        <f t="shared" si="114"/>
        <v>1987407.7729033222</v>
      </c>
      <c r="AB88" s="10">
        <f t="shared" si="115"/>
        <v>6093865.63809973</v>
      </c>
      <c r="AC88" s="10">
        <f>W88+I88+T88</f>
        <v>19597747.80586407</v>
      </c>
      <c r="AD88" s="10">
        <f>AC88*LT_SF1718</f>
        <v>18424157.18315522</v>
      </c>
      <c r="AE88" s="10">
        <f t="shared" si="116"/>
        <v>4920275.0153908804</v>
      </c>
      <c r="AF88" s="10">
        <f>AD88-T88-R88</f>
        <v>733049.94960634504</v>
      </c>
      <c r="AG88" s="9"/>
      <c r="AH88" s="9">
        <f>AF88</f>
        <v>733049.94960634504</v>
      </c>
      <c r="AI88" s="9"/>
      <c r="AJ88" s="9"/>
      <c r="AK88" s="9"/>
      <c r="AM88" s="9">
        <f t="shared" si="117"/>
        <v>4190295.4102100474</v>
      </c>
      <c r="AN88" s="9">
        <f t="shared" si="120"/>
        <v>4923345.3598163929</v>
      </c>
    </row>
    <row r="89" spans="1:40" s="15" customFormat="1" x14ac:dyDescent="0.25">
      <c r="A89" s="12" t="s">
        <v>176</v>
      </c>
      <c r="B89" s="12" t="s">
        <v>177</v>
      </c>
      <c r="C89" s="12" t="s">
        <v>7</v>
      </c>
      <c r="D89" s="12"/>
      <c r="E89" s="12" t="s">
        <v>1441</v>
      </c>
      <c r="G89" s="13">
        <f>UTFUND1617BL</f>
        <v>23544232.676014967</v>
      </c>
      <c r="H89" s="13">
        <f>G89*RPI_INC1718</f>
        <v>24007308.598296784</v>
      </c>
      <c r="I89" s="13"/>
      <c r="J89" s="13"/>
      <c r="K89" s="13"/>
      <c r="L89" s="13"/>
      <c r="M89" s="13"/>
      <c r="N89" s="13"/>
      <c r="O89" s="13"/>
      <c r="P89" s="13"/>
      <c r="Q89" s="14">
        <f t="shared" si="118"/>
        <v>23544232.676014967</v>
      </c>
      <c r="R89" s="14">
        <f t="shared" si="119"/>
        <v>24007308.598296784</v>
      </c>
      <c r="S89" s="13"/>
      <c r="T89" s="14">
        <f t="shared" si="113"/>
        <v>71596367.832235664</v>
      </c>
      <c r="V89" s="13">
        <f>UTFUND1617RSG</f>
        <v>17212294.388240896</v>
      </c>
      <c r="W89" s="13"/>
      <c r="X89" s="13"/>
      <c r="Y89" s="13"/>
      <c r="Z89" s="13"/>
      <c r="AA89" s="14">
        <f t="shared" si="114"/>
        <v>17212294.388240896</v>
      </c>
      <c r="AB89" s="14">
        <f t="shared" si="115"/>
        <v>40756527.064255863</v>
      </c>
      <c r="AC89" s="14">
        <f>V89+G89+T89</f>
        <v>112352894.89649153</v>
      </c>
      <c r="AD89" s="14">
        <f>AC89*UT_SF1718</f>
        <v>106742589.96675505</v>
      </c>
      <c r="AE89" s="14">
        <f t="shared" si="116"/>
        <v>35146222.134519383</v>
      </c>
      <c r="AF89" s="14">
        <f>AD89-T89-R89</f>
        <v>11138913.536222599</v>
      </c>
      <c r="AG89" s="13">
        <f>AF89</f>
        <v>11138913.536222599</v>
      </c>
      <c r="AH89" s="13"/>
      <c r="AI89" s="13"/>
      <c r="AJ89" s="13"/>
      <c r="AK89" s="13"/>
      <c r="AM89" s="13">
        <f t="shared" si="117"/>
        <v>24024912.310771819</v>
      </c>
      <c r="AN89" s="13">
        <f t="shared" si="120"/>
        <v>35163825.846994415</v>
      </c>
    </row>
    <row r="90" spans="1:40" x14ac:dyDescent="0.25">
      <c r="A90" s="1" t="s">
        <v>178</v>
      </c>
      <c r="B90" s="1" t="s">
        <v>179</v>
      </c>
      <c r="C90" s="1"/>
      <c r="D90" s="1" t="s">
        <v>7</v>
      </c>
      <c r="E90" s="1"/>
      <c r="G90" s="5">
        <f>UTFUND1617BL</f>
        <v>58987739.028912559</v>
      </c>
      <c r="H90" s="5">
        <f>G90*RPI_INC1718</f>
        <v>60147929.808115996</v>
      </c>
      <c r="I90" s="5">
        <f>LTFUND1617BL</f>
        <v>9432991.1442650594</v>
      </c>
      <c r="J90" s="5">
        <f>I90*RPI_INC1718</f>
        <v>9618522.4008626342</v>
      </c>
      <c r="Q90" s="6">
        <f t="shared" si="118"/>
        <v>68420730.173177615</v>
      </c>
      <c r="R90" s="6">
        <f t="shared" si="119"/>
        <v>69766452.208978623</v>
      </c>
      <c r="T90" s="6">
        <f t="shared" si="113"/>
        <v>93702966.999999985</v>
      </c>
      <c r="V90" s="5">
        <f>UTFUND1617RSG</f>
        <v>40946451.229290262</v>
      </c>
      <c r="W90" s="5">
        <f>LTFUND1617RSG</f>
        <v>4812630.5073057339</v>
      </c>
      <c r="AA90" s="6">
        <f t="shared" si="114"/>
        <v>45759081.736595996</v>
      </c>
      <c r="AB90" s="6">
        <f t="shared" si="115"/>
        <v>114179811.9097736</v>
      </c>
      <c r="AC90" s="6">
        <f t="shared" ref="AC90" si="156">AC91+AC92</f>
        <v>207882778.90977359</v>
      </c>
      <c r="AD90" s="6">
        <f t="shared" ref="AD90" si="157">AD91+AD92</f>
        <v>197226077.60681105</v>
      </c>
      <c r="AE90" s="6">
        <f t="shared" si="116"/>
        <v>103523110.60681106</v>
      </c>
      <c r="AF90" s="6">
        <f t="shared" ref="AF90" si="158">SUM(AF91:AF92)</f>
        <v>33756658.397832423</v>
      </c>
      <c r="AG90" s="5">
        <f t="shared" ref="AG90" si="159">AG92</f>
        <v>30791642.193525068</v>
      </c>
      <c r="AH90" s="5">
        <f t="shared" ref="AH90" si="160">AH91</f>
        <v>2965016.204307355</v>
      </c>
      <c r="AM90" s="5">
        <f t="shared" si="117"/>
        <v>69817609.487190872</v>
      </c>
      <c r="AN90" s="5">
        <f t="shared" si="120"/>
        <v>103574267.8850233</v>
      </c>
    </row>
    <row r="91" spans="1:40" s="11" customFormat="1" x14ac:dyDescent="0.25">
      <c r="A91" s="8" t="s">
        <v>180</v>
      </c>
      <c r="B91" s="8" t="s">
        <v>181</v>
      </c>
      <c r="C91" s="8" t="s">
        <v>7</v>
      </c>
      <c r="D91" s="8"/>
      <c r="E91" s="8" t="s">
        <v>1440</v>
      </c>
      <c r="G91" s="9"/>
      <c r="H91" s="9"/>
      <c r="I91" s="9">
        <f>LTFUND1617BL</f>
        <v>9432991.1442650594</v>
      </c>
      <c r="J91" s="9">
        <f>I91*RPI_INC1718</f>
        <v>9618522.4008626342</v>
      </c>
      <c r="K91" s="9"/>
      <c r="L91" s="9"/>
      <c r="M91" s="9"/>
      <c r="N91" s="9"/>
      <c r="O91" s="9"/>
      <c r="P91" s="9"/>
      <c r="Q91" s="10">
        <f t="shared" si="118"/>
        <v>9432991.1442650594</v>
      </c>
      <c r="R91" s="10">
        <f t="shared" si="119"/>
        <v>9618522.4008626342</v>
      </c>
      <c r="S91" s="9"/>
      <c r="T91" s="10">
        <f t="shared" si="113"/>
        <v>13509443.654405281</v>
      </c>
      <c r="V91" s="9"/>
      <c r="W91" s="9">
        <f>LTFUND1617RSG</f>
        <v>4812630.5073057339</v>
      </c>
      <c r="X91" s="9"/>
      <c r="Y91" s="9"/>
      <c r="Z91" s="9"/>
      <c r="AA91" s="10">
        <f t="shared" si="114"/>
        <v>4812630.5073057339</v>
      </c>
      <c r="AB91" s="10">
        <f t="shared" si="115"/>
        <v>14245621.651570793</v>
      </c>
      <c r="AC91" s="10">
        <f>W91+I91+T91</f>
        <v>27755065.305976074</v>
      </c>
      <c r="AD91" s="10">
        <f>AC91*LT_SF1718</f>
        <v>26092982.25957527</v>
      </c>
      <c r="AE91" s="10">
        <f t="shared" si="116"/>
        <v>12583538.605169989</v>
      </c>
      <c r="AF91" s="10">
        <f>AD91-T91-R91</f>
        <v>2965016.204307355</v>
      </c>
      <c r="AG91" s="9"/>
      <c r="AH91" s="9">
        <f>AF91</f>
        <v>2965016.204307355</v>
      </c>
      <c r="AI91" s="9"/>
      <c r="AJ91" s="9"/>
      <c r="AK91" s="9"/>
      <c r="AM91" s="9">
        <f t="shared" si="117"/>
        <v>9625575.3240208551</v>
      </c>
      <c r="AN91" s="9">
        <f t="shared" si="120"/>
        <v>12590591.52832821</v>
      </c>
    </row>
    <row r="92" spans="1:40" s="15" customFormat="1" x14ac:dyDescent="0.25">
      <c r="A92" s="12" t="s">
        <v>182</v>
      </c>
      <c r="B92" s="12" t="s">
        <v>183</v>
      </c>
      <c r="C92" s="12" t="s">
        <v>7</v>
      </c>
      <c r="D92" s="12"/>
      <c r="E92" s="12" t="s">
        <v>1441</v>
      </c>
      <c r="G92" s="13">
        <f>UTFUND1617BL</f>
        <v>58987739.028912559</v>
      </c>
      <c r="H92" s="13">
        <f>G92*RPI_INC1718</f>
        <v>60147929.808115996</v>
      </c>
      <c r="I92" s="13"/>
      <c r="J92" s="13"/>
      <c r="K92" s="13"/>
      <c r="L92" s="13"/>
      <c r="M92" s="13"/>
      <c r="N92" s="13"/>
      <c r="O92" s="13"/>
      <c r="P92" s="13"/>
      <c r="Q92" s="14">
        <f t="shared" si="118"/>
        <v>58987739.028912559</v>
      </c>
      <c r="R92" s="14">
        <f t="shared" si="119"/>
        <v>60147929.808115996</v>
      </c>
      <c r="S92" s="13"/>
      <c r="T92" s="14">
        <f t="shared" si="113"/>
        <v>80193523.345594704</v>
      </c>
      <c r="V92" s="13">
        <f>UTFUND1617RSG</f>
        <v>40946451.229290262</v>
      </c>
      <c r="W92" s="13"/>
      <c r="X92" s="13"/>
      <c r="Y92" s="13"/>
      <c r="Z92" s="13"/>
      <c r="AA92" s="14">
        <f t="shared" si="114"/>
        <v>40946451.229290262</v>
      </c>
      <c r="AB92" s="14">
        <f t="shared" si="115"/>
        <v>99934190.258202821</v>
      </c>
      <c r="AC92" s="14">
        <f>V92+G92+T92</f>
        <v>180127713.60379753</v>
      </c>
      <c r="AD92" s="14">
        <f>AC92*UT_SF1718</f>
        <v>171133095.34723577</v>
      </c>
      <c r="AE92" s="14">
        <f t="shared" si="116"/>
        <v>90939572.001641065</v>
      </c>
      <c r="AF92" s="14">
        <f>AD92-T92-R92</f>
        <v>30791642.193525068</v>
      </c>
      <c r="AG92" s="13">
        <f>AF92</f>
        <v>30791642.193525068</v>
      </c>
      <c r="AH92" s="13"/>
      <c r="AI92" s="13"/>
      <c r="AJ92" s="13"/>
      <c r="AK92" s="13"/>
      <c r="AM92" s="13">
        <f t="shared" si="117"/>
        <v>60192034.163170017</v>
      </c>
      <c r="AN92" s="13">
        <f t="shared" si="120"/>
        <v>90983676.356695086</v>
      </c>
    </row>
    <row r="93" spans="1:40" x14ac:dyDescent="0.25">
      <c r="A93" s="1" t="s">
        <v>184</v>
      </c>
      <c r="B93" s="1" t="s">
        <v>185</v>
      </c>
      <c r="C93" s="1"/>
      <c r="D93" s="1" t="s">
        <v>7</v>
      </c>
      <c r="E93" s="1"/>
      <c r="G93" s="5">
        <f>UTFUND1617BL</f>
        <v>63167119.201319925</v>
      </c>
      <c r="H93" s="5">
        <f>G93*RPI_INC1718</f>
        <v>64409511.441685252</v>
      </c>
      <c r="I93" s="5">
        <f>LTFUND1617BL</f>
        <v>9749537.4966933168</v>
      </c>
      <c r="J93" s="5">
        <f>I93*RPI_INC1718</f>
        <v>9941294.6938901376</v>
      </c>
      <c r="Q93" s="6">
        <f t="shared" si="118"/>
        <v>72916656.698013246</v>
      </c>
      <c r="R93" s="6">
        <f t="shared" si="119"/>
        <v>74350806.135575384</v>
      </c>
      <c r="T93" s="6">
        <f t="shared" si="113"/>
        <v>80951371</v>
      </c>
      <c r="V93" s="5">
        <f>UTFUND1617RSG</f>
        <v>45171717.960893355</v>
      </c>
      <c r="W93" s="5">
        <f>LTFUND1617RSG</f>
        <v>5111938.6231985036</v>
      </c>
      <c r="AA93" s="6">
        <f t="shared" si="114"/>
        <v>50283656.584091857</v>
      </c>
      <c r="AB93" s="6">
        <f t="shared" si="115"/>
        <v>123200313.28210509</v>
      </c>
      <c r="AC93" s="6">
        <f t="shared" ref="AC93" si="161">AC94+AC95</f>
        <v>204151684.28210509</v>
      </c>
      <c r="AD93" s="6">
        <f t="shared" ref="AD93" si="162">AD94+AD95</f>
        <v>193694391.96604127</v>
      </c>
      <c r="AE93" s="6">
        <f t="shared" si="116"/>
        <v>112743020.96604127</v>
      </c>
      <c r="AF93" s="6">
        <f t="shared" ref="AF93" si="163">SUM(AF94:AF95)</f>
        <v>38392214.83046589</v>
      </c>
      <c r="AG93" s="5">
        <f t="shared" ref="AG93" si="164">AG95</f>
        <v>35055280.600412898</v>
      </c>
      <c r="AH93" s="5">
        <f t="shared" ref="AH93" si="165">AH94</f>
        <v>3336934.2300529927</v>
      </c>
      <c r="AM93" s="5">
        <f t="shared" si="117"/>
        <v>74405324.958797023</v>
      </c>
      <c r="AN93" s="5">
        <f t="shared" si="120"/>
        <v>112797539.78926292</v>
      </c>
    </row>
    <row r="94" spans="1:40" s="11" customFormat="1" x14ac:dyDescent="0.25">
      <c r="A94" s="8" t="s">
        <v>186</v>
      </c>
      <c r="B94" s="8" t="s">
        <v>187</v>
      </c>
      <c r="C94" s="8" t="s">
        <v>7</v>
      </c>
      <c r="D94" s="8"/>
      <c r="E94" s="8" t="s">
        <v>1440</v>
      </c>
      <c r="G94" s="9"/>
      <c r="H94" s="9"/>
      <c r="I94" s="9">
        <f>LTFUND1617BL</f>
        <v>9749537.4966933168</v>
      </c>
      <c r="J94" s="9">
        <f>I94*RPI_INC1718</f>
        <v>9941294.6938901376</v>
      </c>
      <c r="K94" s="9"/>
      <c r="L94" s="9"/>
      <c r="M94" s="9"/>
      <c r="N94" s="9"/>
      <c r="O94" s="9"/>
      <c r="P94" s="9"/>
      <c r="Q94" s="10">
        <f t="shared" si="118"/>
        <v>9749537.4966933168</v>
      </c>
      <c r="R94" s="10">
        <f t="shared" si="119"/>
        <v>9941294.6938901376</v>
      </c>
      <c r="S94" s="9"/>
      <c r="T94" s="10">
        <f t="shared" si="113"/>
        <v>11577112.140915675</v>
      </c>
      <c r="V94" s="9"/>
      <c r="W94" s="9">
        <f>LTFUND1617RSG</f>
        <v>5111938.6231985036</v>
      </c>
      <c r="X94" s="9"/>
      <c r="Y94" s="9"/>
      <c r="Z94" s="9"/>
      <c r="AA94" s="10">
        <f t="shared" si="114"/>
        <v>5111938.6231985036</v>
      </c>
      <c r="AB94" s="10">
        <f t="shared" si="115"/>
        <v>14861476.11989182</v>
      </c>
      <c r="AC94" s="10">
        <f>W94+I94+T94</f>
        <v>26438588.260807496</v>
      </c>
      <c r="AD94" s="10">
        <f>AC94*LT_SF1718</f>
        <v>24855341.064858805</v>
      </c>
      <c r="AE94" s="10">
        <f t="shared" si="116"/>
        <v>13278228.92394313</v>
      </c>
      <c r="AF94" s="10">
        <f>AD94-T94-R94</f>
        <v>3336934.2300529927</v>
      </c>
      <c r="AG94" s="9"/>
      <c r="AH94" s="9">
        <f>AF94</f>
        <v>3336934.2300529927</v>
      </c>
      <c r="AI94" s="9"/>
      <c r="AJ94" s="9"/>
      <c r="AK94" s="9"/>
      <c r="AM94" s="9">
        <f t="shared" si="117"/>
        <v>9948584.2945842035</v>
      </c>
      <c r="AN94" s="9">
        <f t="shared" si="120"/>
        <v>13285518.524637196</v>
      </c>
    </row>
    <row r="95" spans="1:40" s="15" customFormat="1" x14ac:dyDescent="0.25">
      <c r="A95" s="12" t="s">
        <v>188</v>
      </c>
      <c r="B95" s="12" t="s">
        <v>189</v>
      </c>
      <c r="C95" s="12" t="s">
        <v>7</v>
      </c>
      <c r="D95" s="12"/>
      <c r="E95" s="12" t="s">
        <v>1441</v>
      </c>
      <c r="G95" s="13">
        <f>UTFUND1617BL</f>
        <v>63167119.201319925</v>
      </c>
      <c r="H95" s="13">
        <f>G95*RPI_INC1718</f>
        <v>64409511.441685252</v>
      </c>
      <c r="I95" s="13"/>
      <c r="J95" s="13"/>
      <c r="K95" s="13"/>
      <c r="L95" s="13"/>
      <c r="M95" s="13"/>
      <c r="N95" s="13"/>
      <c r="O95" s="13"/>
      <c r="P95" s="13"/>
      <c r="Q95" s="14">
        <f t="shared" si="118"/>
        <v>63167119.201319925</v>
      </c>
      <c r="R95" s="14">
        <f t="shared" si="119"/>
        <v>64409511.441685252</v>
      </c>
      <c r="S95" s="13"/>
      <c r="T95" s="14">
        <f t="shared" si="113"/>
        <v>69374258.859084323</v>
      </c>
      <c r="V95" s="13">
        <f>UTFUND1617RSG</f>
        <v>45171717.960893355</v>
      </c>
      <c r="W95" s="13"/>
      <c r="X95" s="13"/>
      <c r="Y95" s="13"/>
      <c r="Z95" s="13"/>
      <c r="AA95" s="14">
        <f t="shared" si="114"/>
        <v>45171717.960893355</v>
      </c>
      <c r="AB95" s="14">
        <f t="shared" si="115"/>
        <v>108338837.16221328</v>
      </c>
      <c r="AC95" s="14">
        <f>V95+G95+T95</f>
        <v>177713096.0212976</v>
      </c>
      <c r="AD95" s="14">
        <f>AC95*UT_SF1718</f>
        <v>168839050.90118247</v>
      </c>
      <c r="AE95" s="14">
        <f t="shared" si="116"/>
        <v>99464792.04209815</v>
      </c>
      <c r="AF95" s="14">
        <f>AD95-T95-R95</f>
        <v>35055280.600412898</v>
      </c>
      <c r="AG95" s="13">
        <f>AF95</f>
        <v>35055280.600412898</v>
      </c>
      <c r="AH95" s="13"/>
      <c r="AI95" s="13"/>
      <c r="AJ95" s="13"/>
      <c r="AK95" s="13"/>
      <c r="AM95" s="13">
        <f t="shared" si="117"/>
        <v>64456740.664212815</v>
      </c>
      <c r="AN95" s="13">
        <f t="shared" si="120"/>
        <v>99512021.264625713</v>
      </c>
    </row>
    <row r="96" spans="1:40" x14ac:dyDescent="0.25">
      <c r="A96" s="1" t="s">
        <v>190</v>
      </c>
      <c r="B96" s="1" t="s">
        <v>191</v>
      </c>
      <c r="C96" s="1"/>
      <c r="D96" s="1" t="s">
        <v>7</v>
      </c>
      <c r="E96" s="1"/>
      <c r="G96" s="5">
        <f>UTFUND1617BL</f>
        <v>107763217.82511166</v>
      </c>
      <c r="H96" s="5">
        <f>G96*RPI_INC1718</f>
        <v>109882741.19922683</v>
      </c>
      <c r="I96" s="5">
        <f>LTFUND1617BL</f>
        <v>19683015.943581741</v>
      </c>
      <c r="J96" s="5">
        <f>I96*RPI_INC1718</f>
        <v>20070148.150725074</v>
      </c>
      <c r="Q96" s="6">
        <f t="shared" si="118"/>
        <v>127446233.7686934</v>
      </c>
      <c r="R96" s="6">
        <f t="shared" si="119"/>
        <v>129952889.34995189</v>
      </c>
      <c r="T96" s="6">
        <f t="shared" si="113"/>
        <v>150097000</v>
      </c>
      <c r="V96" s="5">
        <f>UTFUND1617RSG</f>
        <v>74036742.115506798</v>
      </c>
      <c r="W96" s="5">
        <f>LTFUND1617RSG</f>
        <v>9910318.6118058413</v>
      </c>
      <c r="AA96" s="6">
        <f t="shared" si="114"/>
        <v>83947060.727312639</v>
      </c>
      <c r="AB96" s="6">
        <f t="shared" si="115"/>
        <v>211393294.49600601</v>
      </c>
      <c r="AC96" s="6">
        <f t="shared" ref="AC96" si="166">AC97+AC98</f>
        <v>361490294.49600601</v>
      </c>
      <c r="AD96" s="6">
        <f t="shared" ref="AD96" si="167">AD97+AD98</f>
        <v>342898933.43657321</v>
      </c>
      <c r="AE96" s="6">
        <f t="shared" si="116"/>
        <v>192801933.43657321</v>
      </c>
      <c r="AF96" s="6">
        <f t="shared" ref="AF96" si="168">SUM(AF97:AF98)</f>
        <v>62849044.086621299</v>
      </c>
      <c r="AG96" s="5">
        <f t="shared" ref="AG96" si="169">AG98</f>
        <v>56578855.516082197</v>
      </c>
      <c r="AH96" s="5">
        <f t="shared" ref="AH96" si="170">AH97</f>
        <v>6270188.5705391057</v>
      </c>
      <c r="AM96" s="5">
        <f t="shared" si="117"/>
        <v>130048179.2192869</v>
      </c>
      <c r="AN96" s="5">
        <f t="shared" si="120"/>
        <v>192897223.3059082</v>
      </c>
    </row>
    <row r="97" spans="1:40" s="11" customFormat="1" x14ac:dyDescent="0.25">
      <c r="A97" s="8" t="s">
        <v>192</v>
      </c>
      <c r="B97" s="8" t="s">
        <v>193</v>
      </c>
      <c r="C97" s="8" t="s">
        <v>7</v>
      </c>
      <c r="D97" s="8"/>
      <c r="E97" s="8" t="s">
        <v>1440</v>
      </c>
      <c r="G97" s="9"/>
      <c r="H97" s="9"/>
      <c r="I97" s="9">
        <f>LTFUND1617BL</f>
        <v>19683015.943581741</v>
      </c>
      <c r="J97" s="9">
        <f>I97*RPI_INC1718</f>
        <v>20070148.150725074</v>
      </c>
      <c r="K97" s="9"/>
      <c r="L97" s="9"/>
      <c r="M97" s="9"/>
      <c r="N97" s="9"/>
      <c r="O97" s="9"/>
      <c r="P97" s="9"/>
      <c r="Q97" s="10">
        <f t="shared" si="118"/>
        <v>19683015.943581741</v>
      </c>
      <c r="R97" s="10">
        <f t="shared" si="119"/>
        <v>20070148.150725074</v>
      </c>
      <c r="S97" s="9"/>
      <c r="T97" s="10">
        <f t="shared" si="113"/>
        <v>24728359.852005709</v>
      </c>
      <c r="V97" s="9"/>
      <c r="W97" s="9">
        <f>LTFUND1617RSG</f>
        <v>9910318.6118058413</v>
      </c>
      <c r="X97" s="9"/>
      <c r="Y97" s="9"/>
      <c r="Z97" s="9"/>
      <c r="AA97" s="10">
        <f t="shared" si="114"/>
        <v>9910318.6118058413</v>
      </c>
      <c r="AB97" s="10">
        <f t="shared" si="115"/>
        <v>29593334.555387583</v>
      </c>
      <c r="AC97" s="10">
        <f>W97+I97+T97</f>
        <v>54321694.407393292</v>
      </c>
      <c r="AD97" s="10">
        <f>AC97*LT_SF1718</f>
        <v>51068696.573269889</v>
      </c>
      <c r="AE97" s="10">
        <f t="shared" si="116"/>
        <v>26340336.72126418</v>
      </c>
      <c r="AF97" s="10">
        <f>AD97-T97-R97</f>
        <v>6270188.5705391057</v>
      </c>
      <c r="AG97" s="9"/>
      <c r="AH97" s="9">
        <f>AF97</f>
        <v>6270188.5705391057</v>
      </c>
      <c r="AI97" s="9"/>
      <c r="AJ97" s="9"/>
      <c r="AK97" s="9"/>
      <c r="AM97" s="9">
        <f t="shared" si="117"/>
        <v>20084864.882337455</v>
      </c>
      <c r="AN97" s="9">
        <f t="shared" si="120"/>
        <v>26355053.45287656</v>
      </c>
    </row>
    <row r="98" spans="1:40" s="15" customFormat="1" x14ac:dyDescent="0.25">
      <c r="A98" s="12" t="s">
        <v>194</v>
      </c>
      <c r="B98" s="12" t="s">
        <v>195</v>
      </c>
      <c r="C98" s="12" t="s">
        <v>7</v>
      </c>
      <c r="D98" s="12"/>
      <c r="E98" s="12" t="s">
        <v>1441</v>
      </c>
      <c r="G98" s="13">
        <f>UTFUND1617BL</f>
        <v>107763217.82511166</v>
      </c>
      <c r="H98" s="13">
        <f>G98*RPI_INC1718</f>
        <v>109882741.19922683</v>
      </c>
      <c r="I98" s="13"/>
      <c r="J98" s="13"/>
      <c r="K98" s="13"/>
      <c r="L98" s="13"/>
      <c r="M98" s="13"/>
      <c r="N98" s="13"/>
      <c r="O98" s="13"/>
      <c r="P98" s="13"/>
      <c r="Q98" s="14">
        <f t="shared" si="118"/>
        <v>107763217.82511166</v>
      </c>
      <c r="R98" s="14">
        <f t="shared" si="119"/>
        <v>109882741.19922683</v>
      </c>
      <c r="S98" s="13"/>
      <c r="T98" s="14">
        <f t="shared" si="113"/>
        <v>125368640.14799428</v>
      </c>
      <c r="V98" s="13">
        <f>UTFUND1617RSG</f>
        <v>74036742.115506798</v>
      </c>
      <c r="W98" s="13"/>
      <c r="X98" s="13"/>
      <c r="Y98" s="13"/>
      <c r="Z98" s="13"/>
      <c r="AA98" s="14">
        <f t="shared" si="114"/>
        <v>74036742.115506798</v>
      </c>
      <c r="AB98" s="14">
        <f t="shared" si="115"/>
        <v>181799959.94061846</v>
      </c>
      <c r="AC98" s="14">
        <f>V98+G98+T98</f>
        <v>307168600.08861274</v>
      </c>
      <c r="AD98" s="14">
        <f>AC98*UT_SF1718</f>
        <v>291830236.8633033</v>
      </c>
      <c r="AE98" s="14">
        <f t="shared" si="116"/>
        <v>166461596.71530902</v>
      </c>
      <c r="AF98" s="14">
        <f>AD98-T98-R98</f>
        <v>56578855.516082197</v>
      </c>
      <c r="AG98" s="13">
        <f>AF98</f>
        <v>56578855.516082197</v>
      </c>
      <c r="AH98" s="13"/>
      <c r="AI98" s="13"/>
      <c r="AJ98" s="13"/>
      <c r="AK98" s="13"/>
      <c r="AM98" s="13">
        <f t="shared" si="117"/>
        <v>109963314.33694944</v>
      </c>
      <c r="AN98" s="13">
        <f t="shared" si="120"/>
        <v>166542169.85303164</v>
      </c>
    </row>
    <row r="99" spans="1:40" x14ac:dyDescent="0.25">
      <c r="A99" s="1" t="s">
        <v>196</v>
      </c>
      <c r="B99" s="1" t="s">
        <v>197</v>
      </c>
      <c r="C99" s="1"/>
      <c r="D99" s="1" t="s">
        <v>7</v>
      </c>
      <c r="E99" s="1"/>
      <c r="G99" s="5">
        <f>UTFUND1617BL</f>
        <v>32432058.983167432</v>
      </c>
      <c r="H99" s="5">
        <f>G99*RPI_INC1718</f>
        <v>33069943.675856028</v>
      </c>
      <c r="I99" s="5">
        <f>LTFUND1617BL</f>
        <v>6214783.9053625409</v>
      </c>
      <c r="J99" s="5">
        <f>I99*RPI_INC1718</f>
        <v>6337018.3747699792</v>
      </c>
      <c r="Q99" s="6">
        <f t="shared" si="118"/>
        <v>38646842.888529971</v>
      </c>
      <c r="R99" s="6">
        <f t="shared" si="119"/>
        <v>39406962.05062601</v>
      </c>
      <c r="T99" s="6">
        <f t="shared" si="113"/>
        <v>72990543</v>
      </c>
      <c r="V99" s="5">
        <f>UTFUND1617RSG</f>
        <v>22182753.966768935</v>
      </c>
      <c r="W99" s="5">
        <f>LTFUND1617RSG</f>
        <v>3120647.4212298784</v>
      </c>
      <c r="AA99" s="6">
        <f t="shared" si="114"/>
        <v>25303401.387998812</v>
      </c>
      <c r="AB99" s="6">
        <f t="shared" si="115"/>
        <v>63950244.276528776</v>
      </c>
      <c r="AC99" s="6">
        <f t="shared" ref="AC99" si="171">AC100+AC101</f>
        <v>136940787.27652878</v>
      </c>
      <c r="AD99" s="6">
        <f t="shared" ref="AD99" si="172">AD100+AD101</f>
        <v>129889110.29535474</v>
      </c>
      <c r="AE99" s="6">
        <f t="shared" si="116"/>
        <v>56898567.295354739</v>
      </c>
      <c r="AF99" s="6">
        <f t="shared" ref="AF99" si="173">SUM(AF100:AF101)</f>
        <v>17491605.244728737</v>
      </c>
      <c r="AG99" s="5">
        <f t="shared" ref="AG99" si="174">AG101</f>
        <v>15778736.055581916</v>
      </c>
      <c r="AH99" s="5">
        <f t="shared" ref="AH99" si="175">AH100</f>
        <v>1712869.1891468195</v>
      </c>
      <c r="AM99" s="5">
        <f t="shared" si="117"/>
        <v>39435857.785714902</v>
      </c>
      <c r="AN99" s="5">
        <f t="shared" si="120"/>
        <v>56927463.030443639</v>
      </c>
    </row>
    <row r="100" spans="1:40" s="11" customFormat="1" x14ac:dyDescent="0.25">
      <c r="A100" s="8" t="s">
        <v>198</v>
      </c>
      <c r="B100" s="8" t="s">
        <v>199</v>
      </c>
      <c r="C100" s="8" t="s">
        <v>7</v>
      </c>
      <c r="D100" s="8"/>
      <c r="E100" s="8" t="s">
        <v>1440</v>
      </c>
      <c r="G100" s="9"/>
      <c r="H100" s="9"/>
      <c r="I100" s="9">
        <f>LTFUND1617BL</f>
        <v>6214783.9053625409</v>
      </c>
      <c r="J100" s="9">
        <f>I100*RPI_INC1718</f>
        <v>6337018.3747699792</v>
      </c>
      <c r="K100" s="9"/>
      <c r="L100" s="9"/>
      <c r="M100" s="9"/>
      <c r="N100" s="9"/>
      <c r="O100" s="9"/>
      <c r="P100" s="9"/>
      <c r="Q100" s="10">
        <f t="shared" si="118"/>
        <v>6214783.9053625409</v>
      </c>
      <c r="R100" s="10">
        <f t="shared" si="119"/>
        <v>6337018.3747699792</v>
      </c>
      <c r="S100" s="9"/>
      <c r="T100" s="10">
        <f t="shared" si="113"/>
        <v>12131817.956779353</v>
      </c>
      <c r="V100" s="9"/>
      <c r="W100" s="9">
        <f>LTFUND1617RSG</f>
        <v>3120647.4212298784</v>
      </c>
      <c r="X100" s="9"/>
      <c r="Y100" s="9"/>
      <c r="Z100" s="9"/>
      <c r="AA100" s="10">
        <f t="shared" si="114"/>
        <v>3120647.4212298784</v>
      </c>
      <c r="AB100" s="10">
        <f t="shared" si="115"/>
        <v>9335431.3265924193</v>
      </c>
      <c r="AC100" s="10">
        <f>W100+I100+T100</f>
        <v>21467249.283371773</v>
      </c>
      <c r="AD100" s="10">
        <f>AC100*LT_SF1718</f>
        <v>20181705.520696152</v>
      </c>
      <c r="AE100" s="10">
        <f t="shared" si="116"/>
        <v>8049887.5639167987</v>
      </c>
      <c r="AF100" s="10">
        <f>AD100-T100-R100</f>
        <v>1712869.1891468195</v>
      </c>
      <c r="AG100" s="9"/>
      <c r="AH100" s="9">
        <f>AF100</f>
        <v>1712869.1891468195</v>
      </c>
      <c r="AI100" s="9"/>
      <c r="AJ100" s="9"/>
      <c r="AK100" s="9"/>
      <c r="AM100" s="9">
        <f t="shared" si="117"/>
        <v>6341665.0867894338</v>
      </c>
      <c r="AN100" s="9">
        <f t="shared" si="120"/>
        <v>8054534.2759362534</v>
      </c>
    </row>
    <row r="101" spans="1:40" s="15" customFormat="1" x14ac:dyDescent="0.25">
      <c r="A101" s="12" t="s">
        <v>200</v>
      </c>
      <c r="B101" s="12" t="s">
        <v>201</v>
      </c>
      <c r="C101" s="12" t="s">
        <v>7</v>
      </c>
      <c r="D101" s="12"/>
      <c r="E101" s="12" t="s">
        <v>1441</v>
      </c>
      <c r="G101" s="13">
        <f>UTFUND1617BL</f>
        <v>32432058.983167432</v>
      </c>
      <c r="H101" s="13">
        <f>G101*RPI_INC1718</f>
        <v>33069943.675856028</v>
      </c>
      <c r="I101" s="13"/>
      <c r="J101" s="13"/>
      <c r="K101" s="13"/>
      <c r="L101" s="13"/>
      <c r="M101" s="13"/>
      <c r="N101" s="13"/>
      <c r="O101" s="13"/>
      <c r="P101" s="13"/>
      <c r="Q101" s="14">
        <f t="shared" si="118"/>
        <v>32432058.983167432</v>
      </c>
      <c r="R101" s="14">
        <f t="shared" si="119"/>
        <v>33069943.675856028</v>
      </c>
      <c r="S101" s="13"/>
      <c r="T101" s="14">
        <f t="shared" si="113"/>
        <v>60858725.043220647</v>
      </c>
      <c r="V101" s="13">
        <f>UTFUND1617RSG</f>
        <v>22182753.966768935</v>
      </c>
      <c r="W101" s="13"/>
      <c r="X101" s="13"/>
      <c r="Y101" s="13"/>
      <c r="Z101" s="13"/>
      <c r="AA101" s="14">
        <f t="shared" si="114"/>
        <v>22182753.966768935</v>
      </c>
      <c r="AB101" s="14">
        <f t="shared" si="115"/>
        <v>54614812.949936368</v>
      </c>
      <c r="AC101" s="14">
        <f>V101+G101+T101</f>
        <v>115473537.99315701</v>
      </c>
      <c r="AD101" s="14">
        <f>AC101*UT_SF1718</f>
        <v>109707404.77465859</v>
      </c>
      <c r="AE101" s="14">
        <f t="shared" si="116"/>
        <v>48848679.731437944</v>
      </c>
      <c r="AF101" s="14">
        <f>AD101-T101-R101</f>
        <v>15778736.055581916</v>
      </c>
      <c r="AG101" s="13">
        <f>AF101</f>
        <v>15778736.055581916</v>
      </c>
      <c r="AH101" s="13"/>
      <c r="AI101" s="13"/>
      <c r="AJ101" s="13"/>
      <c r="AK101" s="13"/>
      <c r="AM101" s="13">
        <f t="shared" si="117"/>
        <v>33094192.698925469</v>
      </c>
      <c r="AN101" s="13">
        <f t="shared" si="120"/>
        <v>48872928.754507385</v>
      </c>
    </row>
    <row r="102" spans="1:40" x14ac:dyDescent="0.25">
      <c r="A102" s="1" t="s">
        <v>202</v>
      </c>
      <c r="B102" s="1" t="s">
        <v>203</v>
      </c>
      <c r="C102" s="1"/>
      <c r="D102" s="1" t="s">
        <v>7</v>
      </c>
      <c r="E102" s="1"/>
      <c r="G102" s="5">
        <f>UTFUND1617BL</f>
        <v>64187656.080440566</v>
      </c>
      <c r="H102" s="5">
        <f>G102*RPI_INC1718</f>
        <v>65450120.584915087</v>
      </c>
      <c r="I102" s="5">
        <f>LTFUND1617BL</f>
        <v>11478477.399191095</v>
      </c>
      <c r="J102" s="5">
        <f>I102*RPI_INC1718</f>
        <v>11704239.970482549</v>
      </c>
      <c r="Q102" s="6">
        <f t="shared" si="118"/>
        <v>75666133.479631662</v>
      </c>
      <c r="R102" s="6">
        <f t="shared" si="119"/>
        <v>77154360.55539763</v>
      </c>
      <c r="T102" s="6">
        <f t="shared" si="113"/>
        <v>140974613</v>
      </c>
      <c r="V102" s="5">
        <f>UTFUND1617RSG</f>
        <v>42317472.783950925</v>
      </c>
      <c r="W102" s="5">
        <f>LTFUND1617RSG</f>
        <v>5528792.9719178695</v>
      </c>
      <c r="AA102" s="6">
        <f t="shared" si="114"/>
        <v>47846265.755868793</v>
      </c>
      <c r="AB102" s="6">
        <f t="shared" si="115"/>
        <v>123512399.23550045</v>
      </c>
      <c r="AC102" s="6">
        <f t="shared" ref="AC102" si="176">AC103+AC104</f>
        <v>264487012.23550045</v>
      </c>
      <c r="AD102" s="6">
        <f t="shared" ref="AD102" si="177">AD103+AD104</f>
        <v>250892295.47351322</v>
      </c>
      <c r="AE102" s="6">
        <f t="shared" si="116"/>
        <v>109917682.47351322</v>
      </c>
      <c r="AF102" s="6">
        <f t="shared" ref="AF102" si="178">SUM(AF103:AF104)</f>
        <v>32763321.918115571</v>
      </c>
      <c r="AG102" s="5">
        <f t="shared" ref="AG102" si="179">AG104</f>
        <v>29793494.297979295</v>
      </c>
      <c r="AH102" s="5">
        <f t="shared" ref="AH102" si="180">AH103</f>
        <v>2969827.6201362778</v>
      </c>
      <c r="AM102" s="5">
        <f t="shared" si="117"/>
        <v>77210935.126172677</v>
      </c>
      <c r="AN102" s="5">
        <f t="shared" si="120"/>
        <v>109974257.04428825</v>
      </c>
    </row>
    <row r="103" spans="1:40" s="11" customFormat="1" x14ac:dyDescent="0.25">
      <c r="A103" s="8" t="s">
        <v>204</v>
      </c>
      <c r="B103" s="8" t="s">
        <v>205</v>
      </c>
      <c r="C103" s="8" t="s">
        <v>7</v>
      </c>
      <c r="D103" s="8"/>
      <c r="E103" s="8" t="s">
        <v>1440</v>
      </c>
      <c r="G103" s="9"/>
      <c r="H103" s="9"/>
      <c r="I103" s="9">
        <f>LTFUND1617BL</f>
        <v>11478477.399191095</v>
      </c>
      <c r="J103" s="9">
        <f>I103*RPI_INC1718</f>
        <v>11704239.970482549</v>
      </c>
      <c r="K103" s="9"/>
      <c r="L103" s="9"/>
      <c r="M103" s="9"/>
      <c r="N103" s="9"/>
      <c r="O103" s="9"/>
      <c r="P103" s="9"/>
      <c r="Q103" s="10">
        <f t="shared" si="118"/>
        <v>11478477.399191095</v>
      </c>
      <c r="R103" s="10">
        <f t="shared" si="119"/>
        <v>11704239.970482549</v>
      </c>
      <c r="S103" s="9"/>
      <c r="T103" s="10">
        <f t="shared" si="113"/>
        <v>21954799.355082512</v>
      </c>
      <c r="V103" s="9"/>
      <c r="W103" s="9">
        <f>LTFUND1617RSG</f>
        <v>5528792.9719178695</v>
      </c>
      <c r="X103" s="9"/>
      <c r="Y103" s="9"/>
      <c r="Z103" s="9"/>
      <c r="AA103" s="10">
        <f t="shared" si="114"/>
        <v>5528792.9719178695</v>
      </c>
      <c r="AB103" s="10">
        <f t="shared" si="115"/>
        <v>17007270.371108964</v>
      </c>
      <c r="AC103" s="10">
        <f>W103+I103+T103</f>
        <v>38962069.726191476</v>
      </c>
      <c r="AD103" s="10">
        <f>AC103*LT_SF1718</f>
        <v>36628866.945701338</v>
      </c>
      <c r="AE103" s="10">
        <f t="shared" si="116"/>
        <v>14674067.590618826</v>
      </c>
      <c r="AF103" s="10">
        <f>AD103-T103-R103</f>
        <v>2969827.6201362778</v>
      </c>
      <c r="AG103" s="9"/>
      <c r="AH103" s="9">
        <f>AF103</f>
        <v>2969827.6201362778</v>
      </c>
      <c r="AI103" s="9"/>
      <c r="AJ103" s="9"/>
      <c r="AK103" s="9"/>
      <c r="AM103" s="9">
        <f t="shared" si="117"/>
        <v>11712822.276755473</v>
      </c>
      <c r="AN103" s="9">
        <f t="shared" si="120"/>
        <v>14682649.89689175</v>
      </c>
    </row>
    <row r="104" spans="1:40" s="15" customFormat="1" x14ac:dyDescent="0.25">
      <c r="A104" s="12" t="s">
        <v>206</v>
      </c>
      <c r="B104" s="12" t="s">
        <v>207</v>
      </c>
      <c r="C104" s="12" t="s">
        <v>7</v>
      </c>
      <c r="D104" s="12"/>
      <c r="E104" s="12" t="s">
        <v>1441</v>
      </c>
      <c r="G104" s="13">
        <f>UTFUND1617BL</f>
        <v>64187656.080440566</v>
      </c>
      <c r="H104" s="13">
        <f>G104*RPI_INC1718</f>
        <v>65450120.584915087</v>
      </c>
      <c r="I104" s="13"/>
      <c r="J104" s="13"/>
      <c r="K104" s="13"/>
      <c r="L104" s="13"/>
      <c r="M104" s="13"/>
      <c r="N104" s="13"/>
      <c r="O104" s="13"/>
      <c r="P104" s="13"/>
      <c r="Q104" s="14">
        <f t="shared" si="118"/>
        <v>64187656.080440566</v>
      </c>
      <c r="R104" s="14">
        <f t="shared" si="119"/>
        <v>65450120.584915087</v>
      </c>
      <c r="S104" s="13"/>
      <c r="T104" s="14">
        <f t="shared" si="113"/>
        <v>119019813.6449175</v>
      </c>
      <c r="V104" s="13">
        <f>UTFUND1617RSG</f>
        <v>42317472.783950925</v>
      </c>
      <c r="W104" s="13"/>
      <c r="X104" s="13"/>
      <c r="Y104" s="13"/>
      <c r="Z104" s="13"/>
      <c r="AA104" s="14">
        <f t="shared" si="114"/>
        <v>42317472.783950925</v>
      </c>
      <c r="AB104" s="14">
        <f t="shared" si="115"/>
        <v>106505128.86439149</v>
      </c>
      <c r="AC104" s="14">
        <f>V104+G104+T104</f>
        <v>225524942.50930899</v>
      </c>
      <c r="AD104" s="14">
        <f>AC104*UT_SF1718</f>
        <v>214263428.52781188</v>
      </c>
      <c r="AE104" s="14">
        <f t="shared" si="116"/>
        <v>95243614.882894382</v>
      </c>
      <c r="AF104" s="14">
        <f>AD104-T104-R104</f>
        <v>29793494.297979295</v>
      </c>
      <c r="AG104" s="13">
        <f>AF104</f>
        <v>29793494.297979295</v>
      </c>
      <c r="AH104" s="13"/>
      <c r="AI104" s="13"/>
      <c r="AJ104" s="13"/>
      <c r="AK104" s="13"/>
      <c r="AM104" s="13">
        <f t="shared" si="117"/>
        <v>65498112.849417195</v>
      </c>
      <c r="AN104" s="13">
        <f t="shared" si="120"/>
        <v>95291607.14739649</v>
      </c>
    </row>
    <row r="105" spans="1:40" x14ac:dyDescent="0.25">
      <c r="A105" s="1" t="s">
        <v>208</v>
      </c>
      <c r="B105" s="1" t="s">
        <v>209</v>
      </c>
      <c r="C105" s="1"/>
      <c r="D105" s="1" t="s">
        <v>7</v>
      </c>
      <c r="E105" s="1"/>
      <c r="G105" s="5">
        <f>UTFUND1617BL</f>
        <v>120089904.91873038</v>
      </c>
      <c r="H105" s="5">
        <f>G105*RPI_INC1718</f>
        <v>122451873.73895991</v>
      </c>
      <c r="I105" s="5">
        <f>LTFUND1617BL</f>
        <v>24906632.133101311</v>
      </c>
      <c r="J105" s="5">
        <f>I105*RPI_INC1718</f>
        <v>25396504.18816809</v>
      </c>
      <c r="Q105" s="6">
        <f t="shared" si="118"/>
        <v>144996537.05183169</v>
      </c>
      <c r="R105" s="6">
        <f t="shared" si="119"/>
        <v>147848377.92712799</v>
      </c>
      <c r="T105" s="6">
        <f t="shared" si="113"/>
        <v>249906620.99999905</v>
      </c>
      <c r="V105" s="5">
        <f>UTFUND1617RSG</f>
        <v>80737995.99682793</v>
      </c>
      <c r="W105" s="5">
        <f>LTFUND1617RSG</f>
        <v>12309871.427299384</v>
      </c>
      <c r="AA105" s="6">
        <f t="shared" si="114"/>
        <v>93047867.424127311</v>
      </c>
      <c r="AB105" s="6">
        <f t="shared" si="115"/>
        <v>238044404.475959</v>
      </c>
      <c r="AC105" s="6">
        <f t="shared" ref="AC105" si="181">AC106+AC107</f>
        <v>487951025.47595805</v>
      </c>
      <c r="AD105" s="6">
        <f t="shared" ref="AD105" si="182">AD106+AD107</f>
        <v>462771704.27800775</v>
      </c>
      <c r="AE105" s="6">
        <f t="shared" si="116"/>
        <v>212865083.2780087</v>
      </c>
      <c r="AF105" s="6">
        <f t="shared" ref="AF105" si="183">SUM(AF106:AF107)</f>
        <v>65016705.350880653</v>
      </c>
      <c r="AG105" s="5">
        <f t="shared" ref="AG105" si="184">AG107</f>
        <v>58093983.334337801</v>
      </c>
      <c r="AH105" s="5">
        <f t="shared" ref="AH105" si="185">AH106</f>
        <v>6922722.0165428557</v>
      </c>
      <c r="AM105" s="5">
        <f t="shared" si="117"/>
        <v>147956789.92692685</v>
      </c>
      <c r="AN105" s="5">
        <f t="shared" si="120"/>
        <v>212973495.2778075</v>
      </c>
    </row>
    <row r="106" spans="1:40" s="11" customFormat="1" x14ac:dyDescent="0.25">
      <c r="A106" s="8" t="s">
        <v>210</v>
      </c>
      <c r="B106" s="8" t="s">
        <v>211</v>
      </c>
      <c r="C106" s="8" t="s">
        <v>7</v>
      </c>
      <c r="D106" s="8"/>
      <c r="E106" s="8" t="s">
        <v>1440</v>
      </c>
      <c r="G106" s="9"/>
      <c r="H106" s="9"/>
      <c r="I106" s="9">
        <f>LTFUND1617BL</f>
        <v>24906632.133101311</v>
      </c>
      <c r="J106" s="9">
        <f>I106*RPI_INC1718</f>
        <v>25396504.18816809</v>
      </c>
      <c r="K106" s="9"/>
      <c r="L106" s="9"/>
      <c r="M106" s="9"/>
      <c r="N106" s="9"/>
      <c r="O106" s="9"/>
      <c r="P106" s="9"/>
      <c r="Q106" s="10">
        <f t="shared" si="118"/>
        <v>24906632.133101311</v>
      </c>
      <c r="R106" s="10">
        <f t="shared" si="119"/>
        <v>25396504.18816809</v>
      </c>
      <c r="S106" s="9"/>
      <c r="T106" s="10">
        <f t="shared" si="113"/>
        <v>44562955.72894536</v>
      </c>
      <c r="V106" s="9"/>
      <c r="W106" s="9">
        <f>LTFUND1617RSG</f>
        <v>12309871.427299384</v>
      </c>
      <c r="X106" s="9"/>
      <c r="Y106" s="9"/>
      <c r="Z106" s="9"/>
      <c r="AA106" s="10">
        <f t="shared" si="114"/>
        <v>12309871.427299384</v>
      </c>
      <c r="AB106" s="10">
        <f t="shared" si="115"/>
        <v>37216503.560400695</v>
      </c>
      <c r="AC106" s="10">
        <f>W106+I106+T106</f>
        <v>81779459.289346054</v>
      </c>
      <c r="AD106" s="10">
        <f>AC106*LT_SF1718</f>
        <v>76882181.933656305</v>
      </c>
      <c r="AE106" s="10">
        <f t="shared" si="116"/>
        <v>32319226.204710945</v>
      </c>
      <c r="AF106" s="10">
        <f>AD106-T106-R106</f>
        <v>6922722.0165428557</v>
      </c>
      <c r="AG106" s="9"/>
      <c r="AH106" s="9">
        <f>AF106</f>
        <v>6922722.0165428557</v>
      </c>
      <c r="AI106" s="9"/>
      <c r="AJ106" s="9"/>
      <c r="AK106" s="9"/>
      <c r="AM106" s="9">
        <f t="shared" si="117"/>
        <v>25415126.548761699</v>
      </c>
      <c r="AN106" s="9">
        <f t="shared" si="120"/>
        <v>32337848.565304555</v>
      </c>
    </row>
    <row r="107" spans="1:40" s="15" customFormat="1" x14ac:dyDescent="0.25">
      <c r="A107" s="12" t="s">
        <v>212</v>
      </c>
      <c r="B107" s="12" t="s">
        <v>213</v>
      </c>
      <c r="C107" s="12" t="s">
        <v>7</v>
      </c>
      <c r="D107" s="12"/>
      <c r="E107" s="12" t="s">
        <v>1441</v>
      </c>
      <c r="G107" s="13">
        <f>UTFUND1617BL</f>
        <v>120089904.91873038</v>
      </c>
      <c r="H107" s="13">
        <f>G107*RPI_INC1718</f>
        <v>122451873.73895991</v>
      </c>
      <c r="I107" s="13"/>
      <c r="J107" s="13"/>
      <c r="K107" s="13"/>
      <c r="L107" s="13"/>
      <c r="M107" s="13"/>
      <c r="N107" s="13"/>
      <c r="O107" s="13"/>
      <c r="P107" s="13"/>
      <c r="Q107" s="14">
        <f t="shared" si="118"/>
        <v>120089904.91873038</v>
      </c>
      <c r="R107" s="14">
        <f t="shared" si="119"/>
        <v>122451873.73895991</v>
      </c>
      <c r="S107" s="13"/>
      <c r="T107" s="14">
        <f t="shared" si="113"/>
        <v>205343665.2710537</v>
      </c>
      <c r="V107" s="13">
        <f>UTFUND1617RSG</f>
        <v>80737995.99682793</v>
      </c>
      <c r="W107" s="13"/>
      <c r="X107" s="13"/>
      <c r="Y107" s="13"/>
      <c r="Z107" s="13"/>
      <c r="AA107" s="14">
        <f t="shared" si="114"/>
        <v>80737995.99682793</v>
      </c>
      <c r="AB107" s="14">
        <f t="shared" si="115"/>
        <v>200827900.91555831</v>
      </c>
      <c r="AC107" s="14">
        <f>V107+G107+T107</f>
        <v>406171566.18661201</v>
      </c>
      <c r="AD107" s="14">
        <f>AC107*UT_SF1718</f>
        <v>385889522.34435141</v>
      </c>
      <c r="AE107" s="14">
        <f t="shared" si="116"/>
        <v>180545857.07329771</v>
      </c>
      <c r="AF107" s="14">
        <f>AD107-T107-R107</f>
        <v>58093983.334337801</v>
      </c>
      <c r="AG107" s="13">
        <f>AF107</f>
        <v>58093983.334337801</v>
      </c>
      <c r="AH107" s="13"/>
      <c r="AI107" s="13"/>
      <c r="AJ107" s="13"/>
      <c r="AK107" s="13"/>
      <c r="AM107" s="13">
        <f t="shared" si="117"/>
        <v>122541663.37816516</v>
      </c>
      <c r="AN107" s="13">
        <f t="shared" si="120"/>
        <v>180635646.71250296</v>
      </c>
    </row>
    <row r="108" spans="1:40" x14ac:dyDescent="0.25">
      <c r="A108" s="1" t="s">
        <v>214</v>
      </c>
      <c r="B108" s="1" t="s">
        <v>215</v>
      </c>
      <c r="C108" s="1"/>
      <c r="D108" s="1" t="s">
        <v>7</v>
      </c>
      <c r="E108" s="1"/>
      <c r="G108" s="5">
        <f>UTFUND1617BL</f>
        <v>56785979.786366142</v>
      </c>
      <c r="H108" s="5">
        <f>G108*RPI_INC1718</f>
        <v>57902865.62096107</v>
      </c>
      <c r="I108" s="5">
        <f>LTFUND1617BL</f>
        <v>9230597.1973820925</v>
      </c>
      <c r="J108" s="5">
        <f>I108*RPI_INC1718</f>
        <v>9412147.7014570944</v>
      </c>
      <c r="Q108" s="6">
        <f t="shared" si="118"/>
        <v>66016576.983748235</v>
      </c>
      <c r="R108" s="6">
        <f t="shared" si="119"/>
        <v>67315013.322418168</v>
      </c>
      <c r="T108" s="6">
        <f t="shared" si="113"/>
        <v>106475255.99999912</v>
      </c>
      <c r="V108" s="5">
        <f>UTFUND1617RSG</f>
        <v>38544888.089975245</v>
      </c>
      <c r="W108" s="5">
        <f>LTFUND1617RSG</f>
        <v>4370486.4383341987</v>
      </c>
      <c r="AA108" s="6">
        <f t="shared" si="114"/>
        <v>42915374.528309442</v>
      </c>
      <c r="AB108" s="6">
        <f t="shared" si="115"/>
        <v>108931951.51205768</v>
      </c>
      <c r="AC108" s="6">
        <f t="shared" ref="AC108" si="186">AC109+AC110</f>
        <v>215407207.5120568</v>
      </c>
      <c r="AD108" s="6">
        <f t="shared" ref="AD108" si="187">AD109+AD110</f>
        <v>204357144.5822891</v>
      </c>
      <c r="AE108" s="6">
        <f t="shared" si="116"/>
        <v>97881888.582289979</v>
      </c>
      <c r="AF108" s="6">
        <f t="shared" ref="AF108" si="188">SUM(AF109:AF110)</f>
        <v>30566875.259871818</v>
      </c>
      <c r="AG108" s="5">
        <f t="shared" ref="AG108" si="189">AG110</f>
        <v>28146146.528607205</v>
      </c>
      <c r="AH108" s="5">
        <f t="shared" ref="AH108" si="190">AH109</f>
        <v>2420728.7312646117</v>
      </c>
      <c r="AM108" s="5">
        <f t="shared" si="117"/>
        <v>67364373.046975762</v>
      </c>
      <c r="AN108" s="5">
        <f t="shared" si="120"/>
        <v>97931248.306847572</v>
      </c>
    </row>
    <row r="109" spans="1:40" s="11" customFormat="1" x14ac:dyDescent="0.25">
      <c r="A109" s="8" t="s">
        <v>216</v>
      </c>
      <c r="B109" s="8" t="s">
        <v>217</v>
      </c>
      <c r="C109" s="8" t="s">
        <v>7</v>
      </c>
      <c r="D109" s="8"/>
      <c r="E109" s="8" t="s">
        <v>1440</v>
      </c>
      <c r="G109" s="9"/>
      <c r="H109" s="9"/>
      <c r="I109" s="9">
        <f>LTFUND1617BL</f>
        <v>9230597.1973820925</v>
      </c>
      <c r="J109" s="9">
        <f>I109*RPI_INC1718</f>
        <v>9412147.7014570944</v>
      </c>
      <c r="K109" s="9"/>
      <c r="L109" s="9"/>
      <c r="M109" s="9"/>
      <c r="N109" s="9"/>
      <c r="O109" s="9"/>
      <c r="P109" s="9"/>
      <c r="Q109" s="10">
        <f t="shared" si="118"/>
        <v>9230597.1973820925</v>
      </c>
      <c r="R109" s="10">
        <f t="shared" si="119"/>
        <v>9412147.7014570944</v>
      </c>
      <c r="S109" s="9"/>
      <c r="T109" s="10">
        <f t="shared" si="113"/>
        <v>15926145.16304096</v>
      </c>
      <c r="V109" s="9"/>
      <c r="W109" s="9">
        <f>LTFUND1617RSG</f>
        <v>4370486.4383341987</v>
      </c>
      <c r="X109" s="9"/>
      <c r="Y109" s="9"/>
      <c r="Z109" s="9"/>
      <c r="AA109" s="10">
        <f t="shared" si="114"/>
        <v>4370486.4383341987</v>
      </c>
      <c r="AB109" s="10">
        <f t="shared" si="115"/>
        <v>13601083.635716291</v>
      </c>
      <c r="AC109" s="10">
        <f>W109+I109+T109</f>
        <v>29527228.798757251</v>
      </c>
      <c r="AD109" s="10">
        <f>AC109*LT_SF1718</f>
        <v>27759021.595762666</v>
      </c>
      <c r="AE109" s="10">
        <f t="shared" si="116"/>
        <v>11832876.432721706</v>
      </c>
      <c r="AF109" s="10">
        <f>AD109-T109-R109</f>
        <v>2420728.7312646117</v>
      </c>
      <c r="AG109" s="9"/>
      <c r="AH109" s="9">
        <f>AF109</f>
        <v>2420728.7312646117</v>
      </c>
      <c r="AI109" s="9"/>
      <c r="AJ109" s="9"/>
      <c r="AK109" s="9"/>
      <c r="AM109" s="9">
        <f t="shared" si="117"/>
        <v>9419049.2973286454</v>
      </c>
      <c r="AN109" s="9">
        <f t="shared" si="120"/>
        <v>11839778.028593257</v>
      </c>
    </row>
    <row r="110" spans="1:40" s="15" customFormat="1" x14ac:dyDescent="0.25">
      <c r="A110" s="12" t="s">
        <v>218</v>
      </c>
      <c r="B110" s="12" t="s">
        <v>219</v>
      </c>
      <c r="C110" s="12" t="s">
        <v>7</v>
      </c>
      <c r="D110" s="12"/>
      <c r="E110" s="12" t="s">
        <v>1441</v>
      </c>
      <c r="G110" s="13">
        <f>UTFUND1617BL</f>
        <v>56785979.786366142</v>
      </c>
      <c r="H110" s="13">
        <f>G110*RPI_INC1718</f>
        <v>57902865.62096107</v>
      </c>
      <c r="I110" s="13"/>
      <c r="J110" s="13"/>
      <c r="K110" s="13"/>
      <c r="L110" s="13"/>
      <c r="M110" s="13"/>
      <c r="N110" s="13"/>
      <c r="O110" s="13"/>
      <c r="P110" s="13"/>
      <c r="Q110" s="14">
        <f t="shared" si="118"/>
        <v>56785979.786366142</v>
      </c>
      <c r="R110" s="14">
        <f t="shared" si="119"/>
        <v>57902865.62096107</v>
      </c>
      <c r="S110" s="13"/>
      <c r="T110" s="14">
        <f t="shared" si="113"/>
        <v>90549110.836958155</v>
      </c>
      <c r="V110" s="13">
        <f>UTFUND1617RSG</f>
        <v>38544888.089975245</v>
      </c>
      <c r="W110" s="13"/>
      <c r="X110" s="13"/>
      <c r="Y110" s="13"/>
      <c r="Z110" s="13"/>
      <c r="AA110" s="14">
        <f t="shared" si="114"/>
        <v>38544888.089975245</v>
      </c>
      <c r="AB110" s="14">
        <f t="shared" si="115"/>
        <v>95330867.876341388</v>
      </c>
      <c r="AC110" s="14">
        <f>V110+G110+T110</f>
        <v>185879978.71329954</v>
      </c>
      <c r="AD110" s="14">
        <f>AC110*UT_SF1718</f>
        <v>176598122.98652643</v>
      </c>
      <c r="AE110" s="14">
        <f t="shared" si="116"/>
        <v>86049012.149568275</v>
      </c>
      <c r="AF110" s="14">
        <f>AD110-T110-R110</f>
        <v>28146146.528607205</v>
      </c>
      <c r="AG110" s="13">
        <f>AF110</f>
        <v>28146146.528607205</v>
      </c>
      <c r="AH110" s="13"/>
      <c r="AI110" s="13"/>
      <c r="AJ110" s="13"/>
      <c r="AK110" s="13"/>
      <c r="AM110" s="13">
        <f t="shared" si="117"/>
        <v>57945323.749647111</v>
      </c>
      <c r="AN110" s="13">
        <f t="shared" si="120"/>
        <v>86091470.278254315</v>
      </c>
    </row>
    <row r="111" spans="1:40" x14ac:dyDescent="0.25">
      <c r="A111" s="1" t="s">
        <v>1400</v>
      </c>
      <c r="B111" s="1" t="s">
        <v>1372</v>
      </c>
      <c r="C111" s="1"/>
      <c r="D111" s="1" t="s">
        <v>223</v>
      </c>
      <c r="E111" s="1"/>
      <c r="G111" s="5">
        <f>UTFUND1617BL</f>
        <v>8496889.2690438628</v>
      </c>
      <c r="H111" s="5">
        <f>G111*RPI_INC1718</f>
        <v>8664008.9577138331</v>
      </c>
      <c r="I111" s="5">
        <f>LTFUND1617BL</f>
        <v>6732278.4712581364</v>
      </c>
      <c r="J111" s="5">
        <f>I111*RPI_INC1718</f>
        <v>6864691.1986141568</v>
      </c>
      <c r="O111" s="5">
        <f>POLFUND1617BL</f>
        <v>30439.745769574994</v>
      </c>
      <c r="P111" s="5">
        <f>O111*RPI_INC1718</f>
        <v>31038.444972910245</v>
      </c>
      <c r="Q111" s="6">
        <f t="shared" si="118"/>
        <v>15259607.486071575</v>
      </c>
      <c r="R111" s="6">
        <f t="shared" si="119"/>
        <v>15559738.601300899</v>
      </c>
      <c r="T111" s="6">
        <f t="shared" si="113"/>
        <v>5012951</v>
      </c>
      <c r="V111" s="5">
        <f>UTFUND1617RSG</f>
        <v>6255819.2035177052</v>
      </c>
      <c r="W111" s="5">
        <f>LTFUND1617RSG</f>
        <v>4248683.2378407819</v>
      </c>
      <c r="Z111" s="5">
        <f>POLFUND1617RSG</f>
        <v>133261.55543605305</v>
      </c>
      <c r="AA111" s="6">
        <f t="shared" si="114"/>
        <v>10637763.99679454</v>
      </c>
      <c r="AB111" s="6">
        <f t="shared" si="115"/>
        <v>25897371.482866116</v>
      </c>
      <c r="AC111" s="6">
        <f>SUM(AC112:AC114)</f>
        <v>30910322.482866116</v>
      </c>
      <c r="AD111" s="6">
        <f>SUM(AD112:AD114)</f>
        <v>29406089.802579135</v>
      </c>
      <c r="AE111" s="6">
        <f t="shared" si="116"/>
        <v>24393138.802579135</v>
      </c>
      <c r="AF111" s="6">
        <f>SUM(AF112:AF114)</f>
        <v>8833400.2012782358</v>
      </c>
      <c r="AG111" s="5">
        <f>AG114</f>
        <v>5296190.969770072</v>
      </c>
      <c r="AH111" s="5">
        <f>AH113</f>
        <v>3404546.375275447</v>
      </c>
      <c r="AK111" s="5">
        <f>AK112</f>
        <v>132662.85623271781</v>
      </c>
      <c r="AM111" s="5">
        <f t="shared" si="117"/>
        <v>15571148.008707087</v>
      </c>
      <c r="AN111" s="5">
        <f t="shared" si="120"/>
        <v>24404548.209985323</v>
      </c>
    </row>
    <row r="112" spans="1:40" s="34" customFormat="1" x14ac:dyDescent="0.25">
      <c r="A112" s="28" t="s">
        <v>1373</v>
      </c>
      <c r="B112" s="28" t="s">
        <v>1374</v>
      </c>
      <c r="C112" s="28" t="s">
        <v>223</v>
      </c>
      <c r="D112" s="28"/>
      <c r="E112" s="28" t="s">
        <v>1442</v>
      </c>
      <c r="G112" s="32"/>
      <c r="H112" s="32"/>
      <c r="I112" s="32"/>
      <c r="J112" s="32"/>
      <c r="K112" s="32"/>
      <c r="L112" s="32"/>
      <c r="M112" s="32"/>
      <c r="N112" s="32"/>
      <c r="O112" s="32">
        <f>POLFUND1617BL</f>
        <v>30439.745769574994</v>
      </c>
      <c r="P112" s="32">
        <f>O112*RPI_INC1718</f>
        <v>31038.444972910245</v>
      </c>
      <c r="Q112" s="33">
        <f t="shared" si="118"/>
        <v>30439.745769574994</v>
      </c>
      <c r="R112" s="33">
        <f t="shared" si="119"/>
        <v>31038.444972910245</v>
      </c>
      <c r="S112" s="32"/>
      <c r="T112" s="33">
        <f t="shared" si="113"/>
        <v>2990658.0551115363</v>
      </c>
      <c r="V112" s="32"/>
      <c r="W112" s="32"/>
      <c r="X112" s="32"/>
      <c r="Y112" s="32"/>
      <c r="Z112" s="32">
        <f>POLFUND1617RSG</f>
        <v>133261.55543605305</v>
      </c>
      <c r="AA112" s="33">
        <f t="shared" si="114"/>
        <v>133261.55543605305</v>
      </c>
      <c r="AB112" s="33">
        <f t="shared" si="115"/>
        <v>163701.30120562809</v>
      </c>
      <c r="AC112" s="33">
        <f>Z112+O112+T112</f>
        <v>3154359.3563171644</v>
      </c>
      <c r="AD112" s="33">
        <f>AC112</f>
        <v>3154359.3563171644</v>
      </c>
      <c r="AE112" s="33">
        <f t="shared" si="116"/>
        <v>163701.30120562809</v>
      </c>
      <c r="AF112" s="33">
        <f>O112+Z112-P112</f>
        <v>132662.85623271781</v>
      </c>
      <c r="AG112" s="32"/>
      <c r="AH112" s="32"/>
      <c r="AI112" s="32"/>
      <c r="AJ112" s="32"/>
      <c r="AK112" s="32">
        <f>AF112</f>
        <v>132662.85623271781</v>
      </c>
      <c r="AM112" s="32">
        <f t="shared" si="117"/>
        <v>31061.20436964721</v>
      </c>
      <c r="AN112" s="32">
        <f t="shared" si="120"/>
        <v>163724.060602365</v>
      </c>
    </row>
    <row r="113" spans="1:40" s="11" customFormat="1" x14ac:dyDescent="0.25">
      <c r="A113" s="8" t="s">
        <v>221</v>
      </c>
      <c r="B113" s="8" t="s">
        <v>222</v>
      </c>
      <c r="C113" s="8" t="s">
        <v>223</v>
      </c>
      <c r="D113" s="8"/>
      <c r="E113" s="8" t="s">
        <v>1440</v>
      </c>
      <c r="G113" s="9"/>
      <c r="H113" s="9"/>
      <c r="I113" s="9">
        <f>LTFUND1617BL</f>
        <v>6732278.4712581364</v>
      </c>
      <c r="J113" s="9">
        <f>I113*RPI_INC1718</f>
        <v>6864691.1986141568</v>
      </c>
      <c r="K113" s="9"/>
      <c r="L113" s="9"/>
      <c r="M113" s="9"/>
      <c r="N113" s="9"/>
      <c r="O113" s="9"/>
      <c r="P113" s="9"/>
      <c r="Q113" s="10">
        <f t="shared" si="118"/>
        <v>6732278.4712581364</v>
      </c>
      <c r="R113" s="10">
        <f t="shared" si="119"/>
        <v>6864691.1986141568</v>
      </c>
      <c r="S113" s="9"/>
      <c r="T113" s="10">
        <f t="shared" si="113"/>
        <v>904094.15218945092</v>
      </c>
      <c r="V113" s="9"/>
      <c r="W113" s="9">
        <f>LTFUND1617RSG</f>
        <v>4248683.2378407819</v>
      </c>
      <c r="X113" s="9"/>
      <c r="Y113" s="9"/>
      <c r="Z113" s="9"/>
      <c r="AA113" s="10">
        <f t="shared" si="114"/>
        <v>4248683.2378407819</v>
      </c>
      <c r="AB113" s="10">
        <f t="shared" si="115"/>
        <v>10980961.709098918</v>
      </c>
      <c r="AC113" s="10">
        <f>W113+I113+T113</f>
        <v>11885055.861288369</v>
      </c>
      <c r="AD113" s="10">
        <f>AC113*LT_SF1718</f>
        <v>11173331.726079054</v>
      </c>
      <c r="AE113" s="10">
        <f t="shared" si="116"/>
        <v>10269237.573889604</v>
      </c>
      <c r="AF113" s="10">
        <f>AD113-T113-R113</f>
        <v>3404546.375275447</v>
      </c>
      <c r="AG113" s="9"/>
      <c r="AH113" s="9">
        <f>AF113</f>
        <v>3404546.375275447</v>
      </c>
      <c r="AI113" s="9"/>
      <c r="AJ113" s="9"/>
      <c r="AK113" s="9"/>
      <c r="AM113" s="9">
        <f t="shared" si="117"/>
        <v>6869724.8345003091</v>
      </c>
      <c r="AN113" s="9">
        <f t="shared" si="120"/>
        <v>10274271.209775757</v>
      </c>
    </row>
    <row r="114" spans="1:40" s="15" customFormat="1" x14ac:dyDescent="0.25">
      <c r="A114" s="12" t="s">
        <v>224</v>
      </c>
      <c r="B114" s="12" t="s">
        <v>225</v>
      </c>
      <c r="C114" s="12" t="s">
        <v>223</v>
      </c>
      <c r="D114" s="12"/>
      <c r="E114" s="12" t="s">
        <v>1441</v>
      </c>
      <c r="G114" s="13">
        <f>UTFUND1617BL</f>
        <v>8496889.2690438628</v>
      </c>
      <c r="H114" s="13">
        <f>G114*RPI_INC1718</f>
        <v>8664008.9577138331</v>
      </c>
      <c r="I114" s="13"/>
      <c r="J114" s="13"/>
      <c r="K114" s="13"/>
      <c r="L114" s="13"/>
      <c r="M114" s="13"/>
      <c r="N114" s="13"/>
      <c r="O114" s="13"/>
      <c r="P114" s="13"/>
      <c r="Q114" s="14">
        <f t="shared" si="118"/>
        <v>8496889.2690438628</v>
      </c>
      <c r="R114" s="14">
        <f t="shared" si="119"/>
        <v>8664008.9577138331</v>
      </c>
      <c r="S114" s="13"/>
      <c r="T114" s="14">
        <f t="shared" si="113"/>
        <v>1118198.7926990131</v>
      </c>
      <c r="V114" s="13">
        <f>UTFUND1617RSG</f>
        <v>6255819.2035177052</v>
      </c>
      <c r="W114" s="13"/>
      <c r="X114" s="13"/>
      <c r="Y114" s="13"/>
      <c r="Z114" s="13"/>
      <c r="AA114" s="14">
        <f t="shared" si="114"/>
        <v>6255819.2035177052</v>
      </c>
      <c r="AB114" s="14">
        <f t="shared" si="115"/>
        <v>14752708.472561568</v>
      </c>
      <c r="AC114" s="14">
        <f>V114+G114+T114</f>
        <v>15870907.265260581</v>
      </c>
      <c r="AD114" s="14">
        <f>AC114*UT_SF1718</f>
        <v>15078398.720182918</v>
      </c>
      <c r="AE114" s="14">
        <f t="shared" si="116"/>
        <v>13960199.927483905</v>
      </c>
      <c r="AF114" s="14">
        <f>AD114-T114-R114</f>
        <v>5296190.969770072</v>
      </c>
      <c r="AG114" s="13">
        <f>AF114</f>
        <v>5296190.969770072</v>
      </c>
      <c r="AH114" s="13"/>
      <c r="AI114" s="13"/>
      <c r="AJ114" s="13"/>
      <c r="AK114" s="13"/>
      <c r="AM114" s="13">
        <f t="shared" si="117"/>
        <v>8670361.969837131</v>
      </c>
      <c r="AN114" s="13">
        <f t="shared" si="120"/>
        <v>13966552.939607203</v>
      </c>
    </row>
    <row r="115" spans="1:40" x14ac:dyDescent="0.25">
      <c r="A115" s="1" t="s">
        <v>226</v>
      </c>
      <c r="B115" s="1" t="s">
        <v>227</v>
      </c>
      <c r="C115" s="1"/>
      <c r="D115" s="1" t="s">
        <v>223</v>
      </c>
      <c r="E115" s="1"/>
      <c r="G115" s="5">
        <f>UTFUND1617BL</f>
        <v>57262321.478556044</v>
      </c>
      <c r="H115" s="5">
        <f>G115*RPI_INC1718</f>
        <v>58388576.162476726</v>
      </c>
      <c r="I115" s="5">
        <f>LTFUND1617BL</f>
        <v>26464681.222529914</v>
      </c>
      <c r="J115" s="5">
        <f>I115*RPI_INC1718</f>
        <v>26985197.513447389</v>
      </c>
      <c r="Q115" s="6">
        <f t="shared" si="118"/>
        <v>83727002.701085955</v>
      </c>
      <c r="R115" s="6">
        <f t="shared" si="119"/>
        <v>85373773.675924122</v>
      </c>
      <c r="T115" s="6">
        <f t="shared" si="113"/>
        <v>88755588</v>
      </c>
      <c r="V115" s="5">
        <f>UTFUND1617RSG</f>
        <v>40131453.41872669</v>
      </c>
      <c r="W115" s="5">
        <f>LTFUND1617RSG</f>
        <v>14682060.374415297</v>
      </c>
      <c r="AA115" s="6">
        <f t="shared" si="114"/>
        <v>54813513.793141991</v>
      </c>
      <c r="AB115" s="6">
        <f t="shared" si="115"/>
        <v>138540516.49422795</v>
      </c>
      <c r="AC115" s="6">
        <f t="shared" ref="AC115:AC178" si="191">AC116+AC117</f>
        <v>227296104.49422795</v>
      </c>
      <c r="AD115" s="6">
        <f t="shared" ref="AD115" si="192">AD116+AD117</f>
        <v>215243831.96652663</v>
      </c>
      <c r="AE115" s="6">
        <f t="shared" si="116"/>
        <v>126488243.96652663</v>
      </c>
      <c r="AF115" s="6">
        <f t="shared" ref="AF115" si="193">SUM(AF116:AF117)</f>
        <v>41114470.290602498</v>
      </c>
      <c r="AG115" s="5">
        <f t="shared" ref="AG115:AG178" si="194">AG117</f>
        <v>31180112.477788903</v>
      </c>
      <c r="AH115" s="5">
        <f t="shared" ref="AH115" si="195">AH116</f>
        <v>9934357.8128135949</v>
      </c>
      <c r="AM115" s="5">
        <f t="shared" si="117"/>
        <v>85436375.252379313</v>
      </c>
      <c r="AN115" s="5">
        <f t="shared" si="120"/>
        <v>126550845.5429818</v>
      </c>
    </row>
    <row r="116" spans="1:40" s="11" customFormat="1" x14ac:dyDescent="0.25">
      <c r="A116" s="8" t="s">
        <v>228</v>
      </c>
      <c r="B116" s="8" t="s">
        <v>229</v>
      </c>
      <c r="C116" s="8" t="s">
        <v>223</v>
      </c>
      <c r="D116" s="8"/>
      <c r="E116" s="8" t="s">
        <v>1440</v>
      </c>
      <c r="G116" s="9"/>
      <c r="H116" s="9"/>
      <c r="I116" s="9">
        <f>LTFUND1617BL</f>
        <v>26464681.222529914</v>
      </c>
      <c r="J116" s="9">
        <f>I116*RPI_INC1718</f>
        <v>26985197.513447389</v>
      </c>
      <c r="K116" s="9"/>
      <c r="L116" s="9"/>
      <c r="M116" s="9"/>
      <c r="N116" s="9"/>
      <c r="O116" s="9"/>
      <c r="P116" s="9"/>
      <c r="Q116" s="10">
        <f t="shared" si="118"/>
        <v>26464681.222529914</v>
      </c>
      <c r="R116" s="10">
        <f t="shared" si="119"/>
        <v>26985197.513447389</v>
      </c>
      <c r="S116" s="9"/>
      <c r="T116" s="10">
        <f t="shared" si="113"/>
        <v>29442890.646420792</v>
      </c>
      <c r="V116" s="9"/>
      <c r="W116" s="9">
        <f>LTFUND1617RSG</f>
        <v>14682060.374415297</v>
      </c>
      <c r="X116" s="9"/>
      <c r="Y116" s="9"/>
      <c r="Z116" s="9"/>
      <c r="AA116" s="10">
        <f t="shared" si="114"/>
        <v>14682060.374415297</v>
      </c>
      <c r="AB116" s="10">
        <f t="shared" si="115"/>
        <v>41146741.596945211</v>
      </c>
      <c r="AC116" s="10">
        <f>W116+I116+T116</f>
        <v>70589632.243366003</v>
      </c>
      <c r="AD116" s="10">
        <f>AC116*LT_SF1718</f>
        <v>66362445.972681776</v>
      </c>
      <c r="AE116" s="10">
        <f t="shared" si="116"/>
        <v>36919555.326260984</v>
      </c>
      <c r="AF116" s="10">
        <f>AD116-T116-R116</f>
        <v>9934357.8128135949</v>
      </c>
      <c r="AG116" s="9"/>
      <c r="AH116" s="9">
        <f>AF116</f>
        <v>9934357.8128135949</v>
      </c>
      <c r="AI116" s="9"/>
      <c r="AJ116" s="9"/>
      <c r="AK116" s="9"/>
      <c r="AM116" s="9">
        <f t="shared" si="117"/>
        <v>27004984.806811146</v>
      </c>
      <c r="AN116" s="9">
        <f t="shared" si="120"/>
        <v>36939342.619624741</v>
      </c>
    </row>
    <row r="117" spans="1:40" s="15" customFormat="1" x14ac:dyDescent="0.25">
      <c r="A117" s="12" t="s">
        <v>230</v>
      </c>
      <c r="B117" s="12" t="s">
        <v>231</v>
      </c>
      <c r="C117" s="12" t="s">
        <v>223</v>
      </c>
      <c r="D117" s="12"/>
      <c r="E117" s="12" t="s">
        <v>1441</v>
      </c>
      <c r="G117" s="13">
        <f>UTFUND1617BL</f>
        <v>57262321.478556044</v>
      </c>
      <c r="H117" s="13">
        <f>G117*RPI_INC1718</f>
        <v>58388576.162476726</v>
      </c>
      <c r="I117" s="13"/>
      <c r="J117" s="13"/>
      <c r="K117" s="13"/>
      <c r="L117" s="13"/>
      <c r="M117" s="13"/>
      <c r="N117" s="13"/>
      <c r="O117" s="13"/>
      <c r="P117" s="13"/>
      <c r="Q117" s="14">
        <f t="shared" si="118"/>
        <v>57262321.478556044</v>
      </c>
      <c r="R117" s="14">
        <f t="shared" si="119"/>
        <v>58388576.162476726</v>
      </c>
      <c r="S117" s="13"/>
      <c r="T117" s="14">
        <f t="shared" si="113"/>
        <v>59312697.353579208</v>
      </c>
      <c r="V117" s="13">
        <f>UTFUND1617RSG</f>
        <v>40131453.41872669</v>
      </c>
      <c r="W117" s="13"/>
      <c r="X117" s="13"/>
      <c r="Y117" s="13"/>
      <c r="Z117" s="13"/>
      <c r="AA117" s="14">
        <f t="shared" si="114"/>
        <v>40131453.41872669</v>
      </c>
      <c r="AB117" s="14">
        <f t="shared" si="115"/>
        <v>97393774.897282735</v>
      </c>
      <c r="AC117" s="14">
        <f>V117+G117+T117</f>
        <v>156706472.25086194</v>
      </c>
      <c r="AD117" s="14">
        <f>AC117*UT_SF1718</f>
        <v>148881385.99384484</v>
      </c>
      <c r="AE117" s="14">
        <f t="shared" si="116"/>
        <v>89568688.640265629</v>
      </c>
      <c r="AF117" s="14">
        <f>AD117-T117-R117</f>
        <v>31180112.477788903</v>
      </c>
      <c r="AG117" s="13">
        <f>AF117</f>
        <v>31180112.477788903</v>
      </c>
      <c r="AH117" s="13"/>
      <c r="AI117" s="13"/>
      <c r="AJ117" s="13"/>
      <c r="AK117" s="13"/>
      <c r="AM117" s="13">
        <f t="shared" si="117"/>
        <v>58431390.445568159</v>
      </c>
      <c r="AN117" s="13">
        <f t="shared" si="120"/>
        <v>89611502.923357069</v>
      </c>
    </row>
    <row r="118" spans="1:40" x14ac:dyDescent="0.25">
      <c r="A118" s="1" t="s">
        <v>232</v>
      </c>
      <c r="B118" s="1" t="s">
        <v>233</v>
      </c>
      <c r="C118" s="1"/>
      <c r="D118" s="1" t="s">
        <v>223</v>
      </c>
      <c r="E118" s="1"/>
      <c r="G118" s="5">
        <f>UTFUND1617BL</f>
        <v>62740597.480667979</v>
      </c>
      <c r="H118" s="5">
        <f>G118*RPI_INC1718</f>
        <v>63974600.74773857</v>
      </c>
      <c r="I118" s="5">
        <f>LTFUND1617BL</f>
        <v>13665059.780116064</v>
      </c>
      <c r="J118" s="5">
        <f>I118*RPI_INC1718</f>
        <v>13933828.792374419</v>
      </c>
      <c r="Q118" s="6">
        <f t="shared" si="118"/>
        <v>76405657.260784045</v>
      </c>
      <c r="R118" s="6">
        <f t="shared" si="119"/>
        <v>77908429.540112987</v>
      </c>
      <c r="T118" s="6">
        <f t="shared" si="113"/>
        <v>68381049.999999553</v>
      </c>
      <c r="V118" s="5">
        <f>UTFUND1617RSG</f>
        <v>45454727.190082088</v>
      </c>
      <c r="W118" s="5">
        <f>LTFUND1617RSG</f>
        <v>7666943.8429276031</v>
      </c>
      <c r="AA118" s="6">
        <f t="shared" si="114"/>
        <v>53121671.033009693</v>
      </c>
      <c r="AB118" s="6">
        <f t="shared" si="115"/>
        <v>129527328.29379374</v>
      </c>
      <c r="AC118" s="6">
        <f t="shared" si="191"/>
        <v>197908378.29379329</v>
      </c>
      <c r="AD118" s="6">
        <f t="shared" ref="AD118:AD181" si="196">AD119+AD120</f>
        <v>187683972.00071445</v>
      </c>
      <c r="AE118" s="6">
        <f t="shared" si="116"/>
        <v>119302922.0007149</v>
      </c>
      <c r="AF118" s="6">
        <f t="shared" ref="AF118:AF181" si="197">SUM(AF119:AF120)</f>
        <v>41394492.460601918</v>
      </c>
      <c r="AG118" s="5">
        <f t="shared" si="194"/>
        <v>36054285.718416825</v>
      </c>
      <c r="AH118" s="5">
        <f t="shared" ref="AH118" si="198">AH119</f>
        <v>5340206.7421850916</v>
      </c>
      <c r="AM118" s="5">
        <f t="shared" si="117"/>
        <v>77965557.043072775</v>
      </c>
      <c r="AN118" s="5">
        <f t="shared" si="120"/>
        <v>119360049.50367469</v>
      </c>
    </row>
    <row r="119" spans="1:40" s="11" customFormat="1" x14ac:dyDescent="0.25">
      <c r="A119" s="8" t="s">
        <v>234</v>
      </c>
      <c r="B119" s="8" t="s">
        <v>235</v>
      </c>
      <c r="C119" s="8" t="s">
        <v>223</v>
      </c>
      <c r="D119" s="8"/>
      <c r="E119" s="8" t="s">
        <v>1440</v>
      </c>
      <c r="G119" s="9"/>
      <c r="H119" s="9"/>
      <c r="I119" s="9">
        <f>LTFUND1617BL</f>
        <v>13665059.780116064</v>
      </c>
      <c r="J119" s="9">
        <f>I119*RPI_INC1718</f>
        <v>13933828.792374419</v>
      </c>
      <c r="K119" s="9"/>
      <c r="L119" s="9"/>
      <c r="M119" s="9"/>
      <c r="N119" s="9"/>
      <c r="O119" s="9"/>
      <c r="P119" s="9"/>
      <c r="Q119" s="10">
        <f t="shared" si="118"/>
        <v>13665059.780116064</v>
      </c>
      <c r="R119" s="10">
        <f t="shared" si="119"/>
        <v>13933828.792374419</v>
      </c>
      <c r="S119" s="9"/>
      <c r="T119" s="10">
        <f t="shared" si="113"/>
        <v>13033931.831976045</v>
      </c>
      <c r="V119" s="9"/>
      <c r="W119" s="9">
        <f>LTFUND1617RSG</f>
        <v>7666943.8429276031</v>
      </c>
      <c r="X119" s="9"/>
      <c r="Y119" s="9"/>
      <c r="Z119" s="9"/>
      <c r="AA119" s="10">
        <f t="shared" si="114"/>
        <v>7666943.8429276031</v>
      </c>
      <c r="AB119" s="10">
        <f t="shared" si="115"/>
        <v>21332003.623043668</v>
      </c>
      <c r="AC119" s="10">
        <f>W119+I119+T119</f>
        <v>34365935.455019712</v>
      </c>
      <c r="AD119" s="10">
        <f>AC119*LT_SF1718</f>
        <v>32307967.366535556</v>
      </c>
      <c r="AE119" s="10">
        <f t="shared" si="116"/>
        <v>19274035.534559511</v>
      </c>
      <c r="AF119" s="10">
        <f>AD119-T119-R119</f>
        <v>5340206.7421850916</v>
      </c>
      <c r="AG119" s="9"/>
      <c r="AH119" s="9">
        <f>AF119</f>
        <v>5340206.7421850916</v>
      </c>
      <c r="AI119" s="9"/>
      <c r="AJ119" s="9"/>
      <c r="AK119" s="9"/>
      <c r="AM119" s="9">
        <f t="shared" si="117"/>
        <v>13944045.977475906</v>
      </c>
      <c r="AN119" s="9">
        <f t="shared" si="120"/>
        <v>19284252.719660997</v>
      </c>
    </row>
    <row r="120" spans="1:40" s="15" customFormat="1" x14ac:dyDescent="0.25">
      <c r="A120" s="12" t="s">
        <v>236</v>
      </c>
      <c r="B120" s="12" t="s">
        <v>237</v>
      </c>
      <c r="C120" s="12" t="s">
        <v>223</v>
      </c>
      <c r="D120" s="12"/>
      <c r="E120" s="12" t="s">
        <v>1441</v>
      </c>
      <c r="G120" s="13">
        <f>UTFUND1617BL</f>
        <v>62740597.480667979</v>
      </c>
      <c r="H120" s="13">
        <f>G120*RPI_INC1718</f>
        <v>63974600.74773857</v>
      </c>
      <c r="I120" s="13"/>
      <c r="J120" s="13"/>
      <c r="K120" s="13"/>
      <c r="L120" s="13"/>
      <c r="M120" s="13"/>
      <c r="N120" s="13"/>
      <c r="O120" s="13"/>
      <c r="P120" s="13"/>
      <c r="Q120" s="14">
        <f t="shared" si="118"/>
        <v>62740597.480667979</v>
      </c>
      <c r="R120" s="14">
        <f t="shared" si="119"/>
        <v>63974600.74773857</v>
      </c>
      <c r="S120" s="13"/>
      <c r="T120" s="14">
        <f t="shared" si="113"/>
        <v>55347118.168023512</v>
      </c>
      <c r="V120" s="13">
        <f>UTFUND1617RSG</f>
        <v>45454727.190082088</v>
      </c>
      <c r="W120" s="13"/>
      <c r="X120" s="13"/>
      <c r="Y120" s="13"/>
      <c r="Z120" s="13"/>
      <c r="AA120" s="14">
        <f t="shared" si="114"/>
        <v>45454727.190082088</v>
      </c>
      <c r="AB120" s="14">
        <f t="shared" si="115"/>
        <v>108195324.67075007</v>
      </c>
      <c r="AC120" s="14">
        <f>V120+G120+T120</f>
        <v>163542442.83877358</v>
      </c>
      <c r="AD120" s="14">
        <f>AC120*UT_SF1718</f>
        <v>155376004.63417891</v>
      </c>
      <c r="AE120" s="14">
        <f t="shared" si="116"/>
        <v>100028886.46615539</v>
      </c>
      <c r="AF120" s="14">
        <f>AD120-T120-R120</f>
        <v>36054285.718416825</v>
      </c>
      <c r="AG120" s="13">
        <f>AF120</f>
        <v>36054285.718416825</v>
      </c>
      <c r="AH120" s="13"/>
      <c r="AI120" s="13"/>
      <c r="AJ120" s="13"/>
      <c r="AK120" s="13"/>
      <c r="AM120" s="13">
        <f t="shared" si="117"/>
        <v>64021511.065596864</v>
      </c>
      <c r="AN120" s="13">
        <f t="shared" si="120"/>
        <v>100075796.78401369</v>
      </c>
    </row>
    <row r="121" spans="1:40" x14ac:dyDescent="0.25">
      <c r="A121" s="1" t="s">
        <v>238</v>
      </c>
      <c r="B121" s="1" t="s">
        <v>239</v>
      </c>
      <c r="C121" s="1"/>
      <c r="D121" s="1" t="s">
        <v>223</v>
      </c>
      <c r="E121" s="1"/>
      <c r="G121" s="5">
        <f>UTFUND1617BL</f>
        <v>77981471.87878786</v>
      </c>
      <c r="H121" s="5">
        <f>G121*RPI_INC1718</f>
        <v>79515237.812385291</v>
      </c>
      <c r="I121" s="5">
        <f>LTFUND1617BL</f>
        <v>23637080.042428687</v>
      </c>
      <c r="J121" s="5">
        <f>I121*RPI_INC1718</f>
        <v>24101982.118079998</v>
      </c>
      <c r="Q121" s="6">
        <f t="shared" si="118"/>
        <v>101618551.92121655</v>
      </c>
      <c r="R121" s="6">
        <f t="shared" si="119"/>
        <v>103617219.93046528</v>
      </c>
      <c r="T121" s="6">
        <f t="shared" si="113"/>
        <v>63797000.000000007</v>
      </c>
      <c r="V121" s="5">
        <f>UTFUND1617RSG</f>
        <v>55515723.134740815</v>
      </c>
      <c r="W121" s="5">
        <f>LTFUND1617RSG</f>
        <v>13624734.810730383</v>
      </c>
      <c r="AA121" s="6">
        <f t="shared" si="114"/>
        <v>69140457.945471197</v>
      </c>
      <c r="AB121" s="6">
        <f t="shared" si="115"/>
        <v>170759009.86668774</v>
      </c>
      <c r="AC121" s="6">
        <f t="shared" si="191"/>
        <v>234556009.86668774</v>
      </c>
      <c r="AD121" s="6">
        <f t="shared" si="196"/>
        <v>222318593.11185557</v>
      </c>
      <c r="AE121" s="6">
        <f t="shared" si="116"/>
        <v>158521593.11185557</v>
      </c>
      <c r="AF121" s="6">
        <f t="shared" si="197"/>
        <v>54904373.181390263</v>
      </c>
      <c r="AG121" s="5">
        <f t="shared" si="194"/>
        <v>44904109.774568766</v>
      </c>
      <c r="AH121" s="5">
        <f t="shared" ref="AH121" si="199">AH122</f>
        <v>10000263.406821497</v>
      </c>
      <c r="AM121" s="5">
        <f t="shared" si="117"/>
        <v>103693198.78247404</v>
      </c>
      <c r="AN121" s="5">
        <f t="shared" si="120"/>
        <v>158597571.9638643</v>
      </c>
    </row>
    <row r="122" spans="1:40" s="11" customFormat="1" x14ac:dyDescent="0.25">
      <c r="A122" s="8" t="s">
        <v>240</v>
      </c>
      <c r="B122" s="8" t="s">
        <v>241</v>
      </c>
      <c r="C122" s="8" t="s">
        <v>223</v>
      </c>
      <c r="D122" s="8"/>
      <c r="E122" s="8" t="s">
        <v>1440</v>
      </c>
      <c r="G122" s="9"/>
      <c r="H122" s="9"/>
      <c r="I122" s="9">
        <f>LTFUND1617BL</f>
        <v>23637080.042428687</v>
      </c>
      <c r="J122" s="9">
        <f>I122*RPI_INC1718</f>
        <v>24101982.118079998</v>
      </c>
      <c r="K122" s="9"/>
      <c r="L122" s="9"/>
      <c r="M122" s="9"/>
      <c r="N122" s="9"/>
      <c r="O122" s="9"/>
      <c r="P122" s="9"/>
      <c r="Q122" s="10">
        <f t="shared" si="118"/>
        <v>23637080.042428687</v>
      </c>
      <c r="R122" s="10">
        <f t="shared" si="119"/>
        <v>24101982.118079998</v>
      </c>
      <c r="S122" s="9"/>
      <c r="T122" s="10">
        <f t="shared" si="113"/>
        <v>15499720.278582454</v>
      </c>
      <c r="V122" s="9"/>
      <c r="W122" s="9">
        <f>LTFUND1617RSG</f>
        <v>13624734.810730383</v>
      </c>
      <c r="X122" s="9"/>
      <c r="Y122" s="9"/>
      <c r="Z122" s="9"/>
      <c r="AA122" s="10">
        <f t="shared" si="114"/>
        <v>13624734.810730383</v>
      </c>
      <c r="AB122" s="10">
        <f t="shared" si="115"/>
        <v>37261814.85315907</v>
      </c>
      <c r="AC122" s="10">
        <f>W122+I122+T122</f>
        <v>52761535.131741524</v>
      </c>
      <c r="AD122" s="10">
        <f>AC122*LT_SF1718</f>
        <v>49601965.803483948</v>
      </c>
      <c r="AE122" s="10">
        <f t="shared" si="116"/>
        <v>34102245.524901494</v>
      </c>
      <c r="AF122" s="10">
        <f>AD122-T122-R122</f>
        <v>10000263.406821497</v>
      </c>
      <c r="AG122" s="9"/>
      <c r="AH122" s="9">
        <f>AF122</f>
        <v>10000263.406821497</v>
      </c>
      <c r="AI122" s="9"/>
      <c r="AJ122" s="9"/>
      <c r="AK122" s="9"/>
      <c r="AM122" s="9">
        <f t="shared" si="117"/>
        <v>24119655.251307238</v>
      </c>
      <c r="AN122" s="9">
        <f t="shared" si="120"/>
        <v>34119918.658128738</v>
      </c>
    </row>
    <row r="123" spans="1:40" s="15" customFormat="1" x14ac:dyDescent="0.25">
      <c r="A123" s="12" t="s">
        <v>242</v>
      </c>
      <c r="B123" s="12" t="s">
        <v>243</v>
      </c>
      <c r="C123" s="12" t="s">
        <v>223</v>
      </c>
      <c r="D123" s="12"/>
      <c r="E123" s="12" t="s">
        <v>1441</v>
      </c>
      <c r="G123" s="13">
        <f>UTFUND1617BL</f>
        <v>77981471.87878786</v>
      </c>
      <c r="H123" s="13">
        <f>G123*RPI_INC1718</f>
        <v>79515237.812385291</v>
      </c>
      <c r="I123" s="13"/>
      <c r="J123" s="13"/>
      <c r="K123" s="13"/>
      <c r="L123" s="13"/>
      <c r="M123" s="13"/>
      <c r="N123" s="13"/>
      <c r="O123" s="13"/>
      <c r="P123" s="13"/>
      <c r="Q123" s="14">
        <f t="shared" si="118"/>
        <v>77981471.87878786</v>
      </c>
      <c r="R123" s="14">
        <f t="shared" si="119"/>
        <v>79515237.812385291</v>
      </c>
      <c r="S123" s="13"/>
      <c r="T123" s="14">
        <f t="shared" si="113"/>
        <v>48297279.721417554</v>
      </c>
      <c r="V123" s="13">
        <f>UTFUND1617RSG</f>
        <v>55515723.134740815</v>
      </c>
      <c r="W123" s="13"/>
      <c r="X123" s="13"/>
      <c r="Y123" s="13"/>
      <c r="Z123" s="13"/>
      <c r="AA123" s="14">
        <f t="shared" si="114"/>
        <v>55515723.134740815</v>
      </c>
      <c r="AB123" s="14">
        <f t="shared" si="115"/>
        <v>133497195.01352867</v>
      </c>
      <c r="AC123" s="14">
        <f>V123+G123+T123</f>
        <v>181794474.73494622</v>
      </c>
      <c r="AD123" s="14">
        <f>AC123*UT_SF1718</f>
        <v>172716627.3083716</v>
      </c>
      <c r="AE123" s="14">
        <f t="shared" si="116"/>
        <v>124419347.58695406</v>
      </c>
      <c r="AF123" s="14">
        <f>AD123-T123-R123</f>
        <v>44904109.774568766</v>
      </c>
      <c r="AG123" s="13">
        <f>AF123</f>
        <v>44904109.774568766</v>
      </c>
      <c r="AH123" s="13"/>
      <c r="AI123" s="13"/>
      <c r="AJ123" s="13"/>
      <c r="AK123" s="13"/>
      <c r="AM123" s="13">
        <f t="shared" si="117"/>
        <v>79573543.531166807</v>
      </c>
      <c r="AN123" s="13">
        <f t="shared" si="120"/>
        <v>124477653.30573557</v>
      </c>
    </row>
    <row r="124" spans="1:40" x14ac:dyDescent="0.25">
      <c r="A124" s="1" t="s">
        <v>244</v>
      </c>
      <c r="B124" s="1" t="s">
        <v>245</v>
      </c>
      <c r="C124" s="1"/>
      <c r="D124" s="1" t="s">
        <v>223</v>
      </c>
      <c r="E124" s="1"/>
      <c r="G124" s="5">
        <f>UTFUND1617BL</f>
        <v>37865898.028414957</v>
      </c>
      <c r="H124" s="5">
        <f>G124*RPI_INC1718</f>
        <v>38610657.303173594</v>
      </c>
      <c r="I124" s="5">
        <f>LTFUND1617BL</f>
        <v>18743572.521288171</v>
      </c>
      <c r="J124" s="5">
        <f>I124*RPI_INC1718</f>
        <v>19112227.437827196</v>
      </c>
      <c r="Q124" s="6">
        <f t="shared" si="118"/>
        <v>56609470.549703129</v>
      </c>
      <c r="R124" s="6">
        <f t="shared" si="119"/>
        <v>57722884.741000786</v>
      </c>
      <c r="T124" s="6">
        <f t="shared" si="113"/>
        <v>52389999.999999993</v>
      </c>
      <c r="V124" s="5">
        <f>UTFUND1617RSG</f>
        <v>27696073.688407227</v>
      </c>
      <c r="W124" s="5">
        <f>LTFUND1617RSG</f>
        <v>10756737.303992949</v>
      </c>
      <c r="AA124" s="6">
        <f t="shared" si="114"/>
        <v>38452810.992400177</v>
      </c>
      <c r="AB124" s="6">
        <f t="shared" si="115"/>
        <v>95062281.542103291</v>
      </c>
      <c r="AC124" s="6">
        <f t="shared" si="191"/>
        <v>147452281.54210329</v>
      </c>
      <c r="AD124" s="6">
        <f t="shared" si="196"/>
        <v>139611707.09496996</v>
      </c>
      <c r="AE124" s="6">
        <f t="shared" si="116"/>
        <v>87221707.094969958</v>
      </c>
      <c r="AF124" s="6">
        <f t="shared" si="197"/>
        <v>29498822.353969175</v>
      </c>
      <c r="AG124" s="5">
        <f t="shared" si="194"/>
        <v>21985336.061261594</v>
      </c>
      <c r="AH124" s="5">
        <f t="shared" ref="AH124" si="200">AH125</f>
        <v>7513486.2927075811</v>
      </c>
      <c r="AM124" s="5">
        <f t="shared" si="117"/>
        <v>57765210.896056846</v>
      </c>
      <c r="AN124" s="5">
        <f t="shared" si="120"/>
        <v>87264033.250026017</v>
      </c>
    </row>
    <row r="125" spans="1:40" s="11" customFormat="1" x14ac:dyDescent="0.25">
      <c r="A125" s="8" t="s">
        <v>246</v>
      </c>
      <c r="B125" s="8" t="s">
        <v>247</v>
      </c>
      <c r="C125" s="8" t="s">
        <v>223</v>
      </c>
      <c r="D125" s="8"/>
      <c r="E125" s="8" t="s">
        <v>1440</v>
      </c>
      <c r="G125" s="9"/>
      <c r="H125" s="9"/>
      <c r="I125" s="9">
        <f>LTFUND1617BL</f>
        <v>18743572.521288171</v>
      </c>
      <c r="J125" s="9">
        <f>I125*RPI_INC1718</f>
        <v>19112227.437827196</v>
      </c>
      <c r="K125" s="9"/>
      <c r="L125" s="9"/>
      <c r="M125" s="9"/>
      <c r="N125" s="9"/>
      <c r="O125" s="9"/>
      <c r="P125" s="9"/>
      <c r="Q125" s="10">
        <f t="shared" si="118"/>
        <v>18743572.521288171</v>
      </c>
      <c r="R125" s="10">
        <f t="shared" si="119"/>
        <v>19112227.437827196</v>
      </c>
      <c r="S125" s="9"/>
      <c r="T125" s="10">
        <f t="shared" si="113"/>
        <v>18502467.479234472</v>
      </c>
      <c r="V125" s="9"/>
      <c r="W125" s="9">
        <f>LTFUND1617RSG</f>
        <v>10756737.303992949</v>
      </c>
      <c r="X125" s="9"/>
      <c r="Y125" s="9"/>
      <c r="Z125" s="9"/>
      <c r="AA125" s="10">
        <f t="shared" si="114"/>
        <v>10756737.303992949</v>
      </c>
      <c r="AB125" s="10">
        <f t="shared" si="115"/>
        <v>29500309.825281121</v>
      </c>
      <c r="AC125" s="10">
        <f>W125+I125+T125</f>
        <v>48002777.304515593</v>
      </c>
      <c r="AD125" s="10">
        <f>AC125*LT_SF1718</f>
        <v>45128181.209769249</v>
      </c>
      <c r="AE125" s="10">
        <f t="shared" si="116"/>
        <v>26625713.730534777</v>
      </c>
      <c r="AF125" s="10">
        <f>AD125-T125-R125</f>
        <v>7513486.2927075811</v>
      </c>
      <c r="AG125" s="9"/>
      <c r="AH125" s="9">
        <f>AF125</f>
        <v>7513486.2927075811</v>
      </c>
      <c r="AI125" s="9"/>
      <c r="AJ125" s="9"/>
      <c r="AK125" s="9"/>
      <c r="AM125" s="9">
        <f t="shared" si="117"/>
        <v>19126241.759973947</v>
      </c>
      <c r="AN125" s="9">
        <f t="shared" si="120"/>
        <v>26639728.052681528</v>
      </c>
    </row>
    <row r="126" spans="1:40" s="15" customFormat="1" x14ac:dyDescent="0.25">
      <c r="A126" s="12" t="s">
        <v>248</v>
      </c>
      <c r="B126" s="12" t="s">
        <v>249</v>
      </c>
      <c r="C126" s="12" t="s">
        <v>223</v>
      </c>
      <c r="D126" s="12"/>
      <c r="E126" s="12" t="s">
        <v>1441</v>
      </c>
      <c r="G126" s="13">
        <f>UTFUND1617BL</f>
        <v>37865898.028414957</v>
      </c>
      <c r="H126" s="13">
        <f>G126*RPI_INC1718</f>
        <v>38610657.303173594</v>
      </c>
      <c r="I126" s="13"/>
      <c r="J126" s="13"/>
      <c r="K126" s="13"/>
      <c r="L126" s="13"/>
      <c r="M126" s="13"/>
      <c r="N126" s="13"/>
      <c r="O126" s="13"/>
      <c r="P126" s="13"/>
      <c r="Q126" s="14">
        <f t="shared" si="118"/>
        <v>37865898.028414957</v>
      </c>
      <c r="R126" s="14">
        <f t="shared" si="119"/>
        <v>38610657.303173594</v>
      </c>
      <c r="S126" s="13"/>
      <c r="T126" s="14">
        <f t="shared" si="113"/>
        <v>33887532.520765521</v>
      </c>
      <c r="V126" s="13">
        <f>UTFUND1617RSG</f>
        <v>27696073.688407227</v>
      </c>
      <c r="W126" s="13"/>
      <c r="X126" s="13"/>
      <c r="Y126" s="13"/>
      <c r="Z126" s="13"/>
      <c r="AA126" s="14">
        <f t="shared" si="114"/>
        <v>27696073.688407227</v>
      </c>
      <c r="AB126" s="14">
        <f t="shared" si="115"/>
        <v>65561971.716822185</v>
      </c>
      <c r="AC126" s="14">
        <f>V126+G126+T126</f>
        <v>99449504.237587705</v>
      </c>
      <c r="AD126" s="14">
        <f>AC126*UT_SF1718</f>
        <v>94483525.885200709</v>
      </c>
      <c r="AE126" s="14">
        <f t="shared" si="116"/>
        <v>60595993.364435188</v>
      </c>
      <c r="AF126" s="14">
        <f>AD126-T126-R126</f>
        <v>21985336.061261594</v>
      </c>
      <c r="AG126" s="13">
        <f>AF126</f>
        <v>21985336.061261594</v>
      </c>
      <c r="AH126" s="13"/>
      <c r="AI126" s="13"/>
      <c r="AJ126" s="13"/>
      <c r="AK126" s="13"/>
      <c r="AM126" s="13">
        <f t="shared" si="117"/>
        <v>38638969.136082903</v>
      </c>
      <c r="AN126" s="13">
        <f t="shared" si="120"/>
        <v>60624305.197344497</v>
      </c>
    </row>
    <row r="127" spans="1:40" x14ac:dyDescent="0.25">
      <c r="A127" s="1" t="s">
        <v>250</v>
      </c>
      <c r="B127" s="1" t="s">
        <v>251</v>
      </c>
      <c r="C127" s="1"/>
      <c r="D127" s="1" t="s">
        <v>223</v>
      </c>
      <c r="E127" s="1"/>
      <c r="G127" s="5">
        <f>UTFUND1617BL</f>
        <v>58214720.293192834</v>
      </c>
      <c r="H127" s="5">
        <f>G127*RPI_INC1718</f>
        <v>59359707.078751184</v>
      </c>
      <c r="I127" s="5">
        <f>LTFUND1617BL</f>
        <v>19808148.676741242</v>
      </c>
      <c r="J127" s="5">
        <f>I127*RPI_INC1718</f>
        <v>20197742.036754277</v>
      </c>
      <c r="Q127" s="6">
        <f t="shared" si="118"/>
        <v>78022868.969934076</v>
      </c>
      <c r="R127" s="6">
        <f t="shared" si="119"/>
        <v>79557449.115505457</v>
      </c>
      <c r="T127" s="6">
        <f t="shared" si="113"/>
        <v>70633999.999999478</v>
      </c>
      <c r="V127" s="5">
        <f>UTFUND1617RSG</f>
        <v>41944304.99342005</v>
      </c>
      <c r="W127" s="5">
        <f>LTFUND1617RSG</f>
        <v>10973695.191139292</v>
      </c>
      <c r="AA127" s="6">
        <f t="shared" si="114"/>
        <v>52918000.184559345</v>
      </c>
      <c r="AB127" s="6">
        <f t="shared" si="115"/>
        <v>130940869.15449344</v>
      </c>
      <c r="AC127" s="6">
        <f t="shared" si="191"/>
        <v>201574869.15449291</v>
      </c>
      <c r="AD127" s="6">
        <f t="shared" si="196"/>
        <v>191009945.84962475</v>
      </c>
      <c r="AE127" s="6">
        <f t="shared" si="116"/>
        <v>120375945.84962527</v>
      </c>
      <c r="AF127" s="6">
        <f t="shared" si="197"/>
        <v>40818496.73411981</v>
      </c>
      <c r="AG127" s="5">
        <f t="shared" si="194"/>
        <v>33239933.911442854</v>
      </c>
      <c r="AH127" s="5">
        <f t="shared" ref="AH127" si="201">AH128</f>
        <v>7578562.8226769567</v>
      </c>
      <c r="AM127" s="5">
        <f t="shared" si="117"/>
        <v>79615785.786346436</v>
      </c>
      <c r="AN127" s="5">
        <f t="shared" si="120"/>
        <v>120434282.52046624</v>
      </c>
    </row>
    <row r="128" spans="1:40" s="11" customFormat="1" x14ac:dyDescent="0.25">
      <c r="A128" s="8" t="s">
        <v>252</v>
      </c>
      <c r="B128" s="8" t="s">
        <v>253</v>
      </c>
      <c r="C128" s="8" t="s">
        <v>223</v>
      </c>
      <c r="D128" s="8"/>
      <c r="E128" s="8" t="s">
        <v>1440</v>
      </c>
      <c r="G128" s="9"/>
      <c r="H128" s="9"/>
      <c r="I128" s="9">
        <f>LTFUND1617BL</f>
        <v>19808148.676741242</v>
      </c>
      <c r="J128" s="9">
        <f>I128*RPI_INC1718</f>
        <v>20197742.036754277</v>
      </c>
      <c r="K128" s="9"/>
      <c r="L128" s="9"/>
      <c r="M128" s="9"/>
      <c r="N128" s="9"/>
      <c r="O128" s="9"/>
      <c r="P128" s="9"/>
      <c r="Q128" s="10">
        <f t="shared" si="118"/>
        <v>19808148.676741242</v>
      </c>
      <c r="R128" s="10">
        <f t="shared" si="119"/>
        <v>20197742.036754277</v>
      </c>
      <c r="S128" s="9"/>
      <c r="T128" s="10">
        <f t="shared" si="113"/>
        <v>19407544.466120306</v>
      </c>
      <c r="V128" s="9"/>
      <c r="W128" s="9">
        <f>LTFUND1617RSG</f>
        <v>10973695.191139292</v>
      </c>
      <c r="X128" s="9"/>
      <c r="Y128" s="9"/>
      <c r="Z128" s="9"/>
      <c r="AA128" s="10">
        <f t="shared" si="114"/>
        <v>10973695.191139292</v>
      </c>
      <c r="AB128" s="10">
        <f t="shared" si="115"/>
        <v>30781843.867880534</v>
      </c>
      <c r="AC128" s="10">
        <f>W128+I128+T128</f>
        <v>50189388.334000841</v>
      </c>
      <c r="AD128" s="10">
        <f>AC128*LT_SF1718</f>
        <v>47183849.32555154</v>
      </c>
      <c r="AE128" s="10">
        <f t="shared" si="116"/>
        <v>27776304.859431233</v>
      </c>
      <c r="AF128" s="10">
        <f>AD128-T128-R128</f>
        <v>7578562.8226769567</v>
      </c>
      <c r="AG128" s="9"/>
      <c r="AH128" s="9">
        <f>AF128</f>
        <v>7578562.8226769567</v>
      </c>
      <c r="AI128" s="9"/>
      <c r="AJ128" s="9"/>
      <c r="AK128" s="9"/>
      <c r="AM128" s="9">
        <f t="shared" si="117"/>
        <v>20212552.328462075</v>
      </c>
      <c r="AN128" s="9">
        <f t="shared" si="120"/>
        <v>27791115.151139032</v>
      </c>
    </row>
    <row r="129" spans="1:40" s="15" customFormat="1" x14ac:dyDescent="0.25">
      <c r="A129" s="12" t="s">
        <v>254</v>
      </c>
      <c r="B129" s="12" t="s">
        <v>255</v>
      </c>
      <c r="C129" s="12" t="s">
        <v>223</v>
      </c>
      <c r="D129" s="12"/>
      <c r="E129" s="12" t="s">
        <v>1441</v>
      </c>
      <c r="G129" s="13">
        <f>UTFUND1617BL</f>
        <v>58214720.293192834</v>
      </c>
      <c r="H129" s="13">
        <f>G129*RPI_INC1718</f>
        <v>59359707.078751184</v>
      </c>
      <c r="I129" s="13"/>
      <c r="J129" s="13"/>
      <c r="K129" s="13"/>
      <c r="L129" s="13"/>
      <c r="M129" s="13"/>
      <c r="N129" s="13"/>
      <c r="O129" s="13"/>
      <c r="P129" s="13"/>
      <c r="Q129" s="14">
        <f t="shared" si="118"/>
        <v>58214720.293192834</v>
      </c>
      <c r="R129" s="14">
        <f t="shared" si="119"/>
        <v>59359707.078751184</v>
      </c>
      <c r="S129" s="13"/>
      <c r="T129" s="14">
        <f t="shared" si="113"/>
        <v>51226455.533879176</v>
      </c>
      <c r="V129" s="13">
        <f>UTFUND1617RSG</f>
        <v>41944304.99342005</v>
      </c>
      <c r="W129" s="13"/>
      <c r="X129" s="13"/>
      <c r="Y129" s="13"/>
      <c r="Z129" s="13"/>
      <c r="AA129" s="14">
        <f t="shared" si="114"/>
        <v>41944304.99342005</v>
      </c>
      <c r="AB129" s="14">
        <f t="shared" si="115"/>
        <v>100159025.28661288</v>
      </c>
      <c r="AC129" s="14">
        <f>V129+G129+T129</f>
        <v>151385480.82049206</v>
      </c>
      <c r="AD129" s="14">
        <f>AC129*UT_SF1718</f>
        <v>143826096.52407321</v>
      </c>
      <c r="AE129" s="14">
        <f t="shared" si="116"/>
        <v>92599640.990194038</v>
      </c>
      <c r="AF129" s="14">
        <f>AD129-T129-R129</f>
        <v>33239933.911442854</v>
      </c>
      <c r="AG129" s="13">
        <f>AF129</f>
        <v>33239933.911442854</v>
      </c>
      <c r="AH129" s="13"/>
      <c r="AI129" s="13"/>
      <c r="AJ129" s="13"/>
      <c r="AK129" s="13"/>
      <c r="AM129" s="13">
        <f t="shared" si="117"/>
        <v>59403233.457884364</v>
      </c>
      <c r="AN129" s="13">
        <f t="shared" si="120"/>
        <v>92643167.369327217</v>
      </c>
    </row>
    <row r="130" spans="1:40" x14ac:dyDescent="0.25">
      <c r="A130" s="1" t="s">
        <v>256</v>
      </c>
      <c r="B130" s="1" t="s">
        <v>257</v>
      </c>
      <c r="C130" s="1"/>
      <c r="D130" s="1" t="s">
        <v>223</v>
      </c>
      <c r="E130" s="1"/>
      <c r="G130" s="5">
        <f>UTFUND1617BL</f>
        <v>26844751.286494713</v>
      </c>
      <c r="H130" s="5">
        <f>G130*RPI_INC1718</f>
        <v>27372742.923830315</v>
      </c>
      <c r="I130" s="5">
        <f>LTFUND1617BL</f>
        <v>21412507.85709402</v>
      </c>
      <c r="J130" s="5">
        <f>I130*RPI_INC1718</f>
        <v>21833656.295471106</v>
      </c>
      <c r="Q130" s="6">
        <f t="shared" si="118"/>
        <v>48257259.143588737</v>
      </c>
      <c r="R130" s="6">
        <f t="shared" si="119"/>
        <v>49206399.219301417</v>
      </c>
      <c r="T130" s="6">
        <f t="shared" si="113"/>
        <v>72606207</v>
      </c>
      <c r="V130" s="5">
        <f>UTFUND1617RSG</f>
        <v>19735178.168853108</v>
      </c>
      <c r="W130" s="5">
        <f>LTFUND1617RSG</f>
        <v>11812848.052746341</v>
      </c>
      <c r="AA130" s="6">
        <f t="shared" si="114"/>
        <v>31548026.221599448</v>
      </c>
      <c r="AB130" s="6">
        <f t="shared" si="115"/>
        <v>79805285.365188181</v>
      </c>
      <c r="AC130" s="6">
        <f t="shared" si="191"/>
        <v>152411492.36518818</v>
      </c>
      <c r="AD130" s="6">
        <f t="shared" si="196"/>
        <v>144123645.52416795</v>
      </c>
      <c r="AE130" s="6">
        <f t="shared" si="116"/>
        <v>71517438.524167955</v>
      </c>
      <c r="AF130" s="6">
        <f t="shared" si="197"/>
        <v>22311039.304866519</v>
      </c>
      <c r="AG130" s="5">
        <f t="shared" si="194"/>
        <v>14995528.303941339</v>
      </c>
      <c r="AH130" s="5">
        <f t="shared" ref="AH130" si="202">AH131</f>
        <v>7315511.0009251796</v>
      </c>
      <c r="AM130" s="5">
        <f t="shared" si="117"/>
        <v>49242480.535965547</v>
      </c>
      <c r="AN130" s="5">
        <f t="shared" si="120"/>
        <v>71553519.84083207</v>
      </c>
    </row>
    <row r="131" spans="1:40" s="11" customFormat="1" x14ac:dyDescent="0.25">
      <c r="A131" s="8" t="s">
        <v>258</v>
      </c>
      <c r="B131" s="8" t="s">
        <v>259</v>
      </c>
      <c r="C131" s="8" t="s">
        <v>223</v>
      </c>
      <c r="D131" s="8"/>
      <c r="E131" s="8" t="s">
        <v>1440</v>
      </c>
      <c r="G131" s="9"/>
      <c r="H131" s="9"/>
      <c r="I131" s="9">
        <f>LTFUND1617BL</f>
        <v>21412507.85709402</v>
      </c>
      <c r="J131" s="9">
        <f>I131*RPI_INC1718</f>
        <v>21833656.295471106</v>
      </c>
      <c r="K131" s="9"/>
      <c r="L131" s="9"/>
      <c r="M131" s="9"/>
      <c r="N131" s="9"/>
      <c r="O131" s="9"/>
      <c r="P131" s="9"/>
      <c r="Q131" s="10">
        <f t="shared" si="118"/>
        <v>21412507.85709402</v>
      </c>
      <c r="R131" s="10">
        <f t="shared" si="119"/>
        <v>21833656.295471106</v>
      </c>
      <c r="S131" s="9"/>
      <c r="T131" s="10">
        <f t="shared" ref="T131:T194" si="203">CTR_1516</f>
        <v>34842771.859471098</v>
      </c>
      <c r="V131" s="9"/>
      <c r="W131" s="9">
        <f>LTFUND1617RSG</f>
        <v>11812848.052746341</v>
      </c>
      <c r="X131" s="9"/>
      <c r="Y131" s="9"/>
      <c r="Z131" s="9"/>
      <c r="AA131" s="10">
        <f t="shared" ref="AA131:AA194" si="204">RSG_1617</f>
        <v>11812848.052746341</v>
      </c>
      <c r="AB131" s="10">
        <f t="shared" ref="AB131:AB194" si="205">SFA_1617</f>
        <v>33225355.90984036</v>
      </c>
      <c r="AC131" s="10">
        <f>W131+I131+T131</f>
        <v>68068127.769311458</v>
      </c>
      <c r="AD131" s="10">
        <f>AC131*LT_SF1718</f>
        <v>63991939.155867383</v>
      </c>
      <c r="AE131" s="10">
        <f t="shared" ref="AE131:AE194" si="206">AD131-T131</f>
        <v>29149167.296396285</v>
      </c>
      <c r="AF131" s="10">
        <f>AD131-T131-R131</f>
        <v>7315511.0009251796</v>
      </c>
      <c r="AG131" s="9"/>
      <c r="AH131" s="9">
        <f>AF131</f>
        <v>7315511.0009251796</v>
      </c>
      <c r="AI131" s="9"/>
      <c r="AJ131" s="9"/>
      <c r="AK131" s="9"/>
      <c r="AM131" s="9">
        <f t="shared" ref="AM131:AM194" si="207">Q131*RPI_INCBFL1718</f>
        <v>21849666.145393703</v>
      </c>
      <c r="AN131" s="9">
        <f t="shared" si="120"/>
        <v>29165177.146318883</v>
      </c>
    </row>
    <row r="132" spans="1:40" s="15" customFormat="1" x14ac:dyDescent="0.25">
      <c r="A132" s="12" t="s">
        <v>260</v>
      </c>
      <c r="B132" s="12" t="s">
        <v>261</v>
      </c>
      <c r="C132" s="12" t="s">
        <v>223</v>
      </c>
      <c r="D132" s="12"/>
      <c r="E132" s="12" t="s">
        <v>1441</v>
      </c>
      <c r="G132" s="13">
        <f>UTFUND1617BL</f>
        <v>26844751.286494713</v>
      </c>
      <c r="H132" s="13">
        <f>G132*RPI_INC1718</f>
        <v>27372742.923830315</v>
      </c>
      <c r="I132" s="13"/>
      <c r="J132" s="13"/>
      <c r="K132" s="13"/>
      <c r="L132" s="13"/>
      <c r="M132" s="13"/>
      <c r="N132" s="13"/>
      <c r="O132" s="13"/>
      <c r="P132" s="13"/>
      <c r="Q132" s="14">
        <f t="shared" ref="Q132:Q195" si="208">G132+I132+K132+M132+O132</f>
        <v>26844751.286494713</v>
      </c>
      <c r="R132" s="14">
        <f t="shared" ref="R132:R195" si="209">H132+J132+L132+N132+P132</f>
        <v>27372742.923830315</v>
      </c>
      <c r="S132" s="13"/>
      <c r="T132" s="14">
        <f t="shared" si="203"/>
        <v>37763435.140528902</v>
      </c>
      <c r="V132" s="13">
        <f>UTFUND1617RSG</f>
        <v>19735178.168853108</v>
      </c>
      <c r="W132" s="13"/>
      <c r="X132" s="13"/>
      <c r="Y132" s="13"/>
      <c r="Z132" s="13"/>
      <c r="AA132" s="14">
        <f t="shared" si="204"/>
        <v>19735178.168853108</v>
      </c>
      <c r="AB132" s="14">
        <f t="shared" si="205"/>
        <v>46579929.455347821</v>
      </c>
      <c r="AC132" s="14">
        <f>V132+G132+T132</f>
        <v>84343364.595876724</v>
      </c>
      <c r="AD132" s="14">
        <f>AC132*UT_SF1718</f>
        <v>80131706.368300557</v>
      </c>
      <c r="AE132" s="14">
        <f t="shared" si="206"/>
        <v>42368271.227771655</v>
      </c>
      <c r="AF132" s="14">
        <f>AD132-T132-R132</f>
        <v>14995528.303941339</v>
      </c>
      <c r="AG132" s="13">
        <f>AF132</f>
        <v>14995528.303941339</v>
      </c>
      <c r="AH132" s="13"/>
      <c r="AI132" s="13"/>
      <c r="AJ132" s="13"/>
      <c r="AK132" s="13"/>
      <c r="AM132" s="13">
        <f t="shared" si="207"/>
        <v>27392814.390571836</v>
      </c>
      <c r="AN132" s="13">
        <f t="shared" ref="AN132:AN195" si="210">AF132+AM132</f>
        <v>42388342.694513172</v>
      </c>
    </row>
    <row r="133" spans="1:40" x14ac:dyDescent="0.25">
      <c r="A133" s="1" t="s">
        <v>262</v>
      </c>
      <c r="B133" s="1" t="s">
        <v>263</v>
      </c>
      <c r="C133" s="1"/>
      <c r="D133" s="1" t="s">
        <v>223</v>
      </c>
      <c r="E133" s="1"/>
      <c r="G133" s="5">
        <f>UTFUND1617BL</f>
        <v>77556290.053316802</v>
      </c>
      <c r="H133" s="5">
        <f>G133*RPI_INC1718</f>
        <v>79081693.367130578</v>
      </c>
      <c r="I133" s="5">
        <f>LTFUND1617BL</f>
        <v>24512147.261698525</v>
      </c>
      <c r="J133" s="5">
        <f>I133*RPI_INC1718</f>
        <v>24994260.455044694</v>
      </c>
      <c r="Q133" s="6">
        <f t="shared" si="208"/>
        <v>102068437.31501533</v>
      </c>
      <c r="R133" s="6">
        <f t="shared" si="209"/>
        <v>104075953.82217526</v>
      </c>
      <c r="T133" s="6">
        <f t="shared" si="203"/>
        <v>92274986.000000015</v>
      </c>
      <c r="V133" s="5">
        <f>UTFUND1617RSG</f>
        <v>55390345.120638683</v>
      </c>
      <c r="W133" s="5">
        <f>LTFUND1617RSG</f>
        <v>13954226.40577459</v>
      </c>
      <c r="AA133" s="6">
        <f t="shared" si="204"/>
        <v>69344571.526413277</v>
      </c>
      <c r="AB133" s="6">
        <f t="shared" si="205"/>
        <v>171413008.84142858</v>
      </c>
      <c r="AC133" s="6">
        <f t="shared" si="191"/>
        <v>263687994.84142861</v>
      </c>
      <c r="AD133" s="6">
        <f t="shared" si="196"/>
        <v>249906494.16535941</v>
      </c>
      <c r="AE133" s="6">
        <f t="shared" si="206"/>
        <v>157631508.16535938</v>
      </c>
      <c r="AF133" s="6">
        <f t="shared" si="197"/>
        <v>53555554.343184128</v>
      </c>
      <c r="AG133" s="5">
        <f t="shared" si="194"/>
        <v>43781028.750722393</v>
      </c>
      <c r="AH133" s="5">
        <f t="shared" ref="AH133" si="211">AH134</f>
        <v>9774525.592461735</v>
      </c>
      <c r="AM133" s="5">
        <f t="shared" si="207"/>
        <v>104152269.04756379</v>
      </c>
      <c r="AN133" s="5">
        <f t="shared" si="210"/>
        <v>157707823.3907479</v>
      </c>
    </row>
    <row r="134" spans="1:40" s="11" customFormat="1" x14ac:dyDescent="0.25">
      <c r="A134" s="8" t="s">
        <v>264</v>
      </c>
      <c r="B134" s="8" t="s">
        <v>265</v>
      </c>
      <c r="C134" s="8" t="s">
        <v>223</v>
      </c>
      <c r="D134" s="8"/>
      <c r="E134" s="8" t="s">
        <v>1440</v>
      </c>
      <c r="G134" s="9"/>
      <c r="H134" s="9"/>
      <c r="I134" s="9">
        <f>LTFUND1617BL</f>
        <v>24512147.261698525</v>
      </c>
      <c r="J134" s="9">
        <f>I134*RPI_INC1718</f>
        <v>24994260.455044694</v>
      </c>
      <c r="K134" s="9"/>
      <c r="L134" s="9"/>
      <c r="M134" s="9"/>
      <c r="N134" s="9"/>
      <c r="O134" s="9"/>
      <c r="P134" s="9"/>
      <c r="Q134" s="10">
        <f t="shared" si="208"/>
        <v>24512147.261698525</v>
      </c>
      <c r="R134" s="10">
        <f t="shared" si="209"/>
        <v>24994260.455044694</v>
      </c>
      <c r="S134" s="9"/>
      <c r="T134" s="10">
        <f t="shared" si="203"/>
        <v>23279509.661870569</v>
      </c>
      <c r="V134" s="9"/>
      <c r="W134" s="9">
        <f>LTFUND1617RSG</f>
        <v>13954226.40577459</v>
      </c>
      <c r="X134" s="9"/>
      <c r="Y134" s="9"/>
      <c r="Z134" s="9"/>
      <c r="AA134" s="10">
        <f t="shared" si="204"/>
        <v>13954226.40577459</v>
      </c>
      <c r="AB134" s="10">
        <f t="shared" si="205"/>
        <v>38466373.667473115</v>
      </c>
      <c r="AC134" s="10">
        <f>W134+I134+T134</f>
        <v>61745883.329343684</v>
      </c>
      <c r="AD134" s="10">
        <f>AC134*LT_SF1718</f>
        <v>58048295.709376998</v>
      </c>
      <c r="AE134" s="10">
        <f t="shared" si="206"/>
        <v>34768786.047506429</v>
      </c>
      <c r="AF134" s="10">
        <f>AD134-T134-R134</f>
        <v>9774525.592461735</v>
      </c>
      <c r="AG134" s="9"/>
      <c r="AH134" s="9">
        <f>AF134</f>
        <v>9774525.592461735</v>
      </c>
      <c r="AI134" s="9"/>
      <c r="AJ134" s="9"/>
      <c r="AK134" s="9"/>
      <c r="AM134" s="9">
        <f t="shared" si="207"/>
        <v>25012587.864498995</v>
      </c>
      <c r="AN134" s="9">
        <f t="shared" si="210"/>
        <v>34787113.45696073</v>
      </c>
    </row>
    <row r="135" spans="1:40" s="15" customFormat="1" x14ac:dyDescent="0.25">
      <c r="A135" s="12" t="s">
        <v>266</v>
      </c>
      <c r="B135" s="12" t="s">
        <v>267</v>
      </c>
      <c r="C135" s="12" t="s">
        <v>223</v>
      </c>
      <c r="D135" s="12"/>
      <c r="E135" s="12" t="s">
        <v>1441</v>
      </c>
      <c r="G135" s="13">
        <f>UTFUND1617BL</f>
        <v>77556290.053316802</v>
      </c>
      <c r="H135" s="13">
        <f>G135*RPI_INC1718</f>
        <v>79081693.367130578</v>
      </c>
      <c r="I135" s="13"/>
      <c r="J135" s="13"/>
      <c r="K135" s="13"/>
      <c r="L135" s="13"/>
      <c r="M135" s="13"/>
      <c r="N135" s="13"/>
      <c r="O135" s="13"/>
      <c r="P135" s="13"/>
      <c r="Q135" s="14">
        <f t="shared" si="208"/>
        <v>77556290.053316802</v>
      </c>
      <c r="R135" s="14">
        <f t="shared" si="209"/>
        <v>79081693.367130578</v>
      </c>
      <c r="S135" s="13"/>
      <c r="T135" s="14">
        <f t="shared" si="203"/>
        <v>68995476.338129446</v>
      </c>
      <c r="V135" s="13">
        <f>UTFUND1617RSG</f>
        <v>55390345.120638683</v>
      </c>
      <c r="W135" s="13"/>
      <c r="X135" s="13"/>
      <c r="Y135" s="13"/>
      <c r="Z135" s="13"/>
      <c r="AA135" s="14">
        <f t="shared" si="204"/>
        <v>55390345.120638683</v>
      </c>
      <c r="AB135" s="14">
        <f t="shared" si="205"/>
        <v>132946635.17395549</v>
      </c>
      <c r="AC135" s="14">
        <f>V135+G135+T135</f>
        <v>201942111.51208493</v>
      </c>
      <c r="AD135" s="14">
        <f>AC135*UT_SF1718</f>
        <v>191858198.45598242</v>
      </c>
      <c r="AE135" s="14">
        <f t="shared" si="206"/>
        <v>122862722.11785297</v>
      </c>
      <c r="AF135" s="14">
        <f>AD135-T135-R135</f>
        <v>43781028.750722393</v>
      </c>
      <c r="AG135" s="13">
        <f>AF135</f>
        <v>43781028.750722393</v>
      </c>
      <c r="AH135" s="13"/>
      <c r="AI135" s="13"/>
      <c r="AJ135" s="13"/>
      <c r="AK135" s="13"/>
      <c r="AM135" s="13">
        <f t="shared" si="207"/>
        <v>79139681.183064789</v>
      </c>
      <c r="AN135" s="13">
        <f t="shared" si="210"/>
        <v>122920709.93378718</v>
      </c>
    </row>
    <row r="136" spans="1:40" x14ac:dyDescent="0.25">
      <c r="A136" s="1" t="s">
        <v>268</v>
      </c>
      <c r="B136" s="1" t="s">
        <v>269</v>
      </c>
      <c r="C136" s="1"/>
      <c r="D136" s="1" t="s">
        <v>223</v>
      </c>
      <c r="E136" s="1"/>
      <c r="G136" s="5">
        <f>UTFUND1617BL</f>
        <v>70723745.003600329</v>
      </c>
      <c r="H136" s="5">
        <f>G136*RPI_INC1718</f>
        <v>72114763.513119638</v>
      </c>
      <c r="I136" s="5">
        <f>LTFUND1617BL</f>
        <v>16358967.226114882</v>
      </c>
      <c r="J136" s="5">
        <f>I136*RPI_INC1718</f>
        <v>16680720.920110969</v>
      </c>
      <c r="Q136" s="6">
        <f t="shared" si="208"/>
        <v>87082712.229715213</v>
      </c>
      <c r="R136" s="6">
        <f t="shared" si="209"/>
        <v>88795484.433230609</v>
      </c>
      <c r="T136" s="6">
        <f t="shared" si="203"/>
        <v>80084100.000000015</v>
      </c>
      <c r="V136" s="5">
        <f>UTFUND1617RSG</f>
        <v>50607749.195930213</v>
      </c>
      <c r="W136" s="5">
        <f>LTFUND1617RSG</f>
        <v>9000343.7518634442</v>
      </c>
      <c r="AA136" s="6">
        <f t="shared" si="204"/>
        <v>59608092.947793655</v>
      </c>
      <c r="AB136" s="6">
        <f t="shared" si="205"/>
        <v>146690805.17750889</v>
      </c>
      <c r="AC136" s="6">
        <f t="shared" si="191"/>
        <v>226774905.17750889</v>
      </c>
      <c r="AD136" s="6">
        <f t="shared" si="196"/>
        <v>215038429.588094</v>
      </c>
      <c r="AE136" s="6">
        <f t="shared" si="206"/>
        <v>134954329.588094</v>
      </c>
      <c r="AF136" s="6">
        <f t="shared" si="197"/>
        <v>46158845.154863387</v>
      </c>
      <c r="AG136" s="5">
        <f t="shared" si="194"/>
        <v>39963332.141436726</v>
      </c>
      <c r="AH136" s="5">
        <f t="shared" ref="AH136" si="212">AH137</f>
        <v>6195513.0134266634</v>
      </c>
      <c r="AM136" s="5">
        <f t="shared" si="207"/>
        <v>88860595.029474422</v>
      </c>
      <c r="AN136" s="5">
        <f t="shared" si="210"/>
        <v>135019440.18433779</v>
      </c>
    </row>
    <row r="137" spans="1:40" s="11" customFormat="1" x14ac:dyDescent="0.25">
      <c r="A137" s="8" t="s">
        <v>270</v>
      </c>
      <c r="B137" s="8" t="s">
        <v>271</v>
      </c>
      <c r="C137" s="8" t="s">
        <v>223</v>
      </c>
      <c r="D137" s="8"/>
      <c r="E137" s="8" t="s">
        <v>1440</v>
      </c>
      <c r="G137" s="9"/>
      <c r="H137" s="9"/>
      <c r="I137" s="9">
        <f>LTFUND1617BL</f>
        <v>16358967.226114882</v>
      </c>
      <c r="J137" s="9">
        <f>I137*RPI_INC1718</f>
        <v>16680720.920110969</v>
      </c>
      <c r="K137" s="9"/>
      <c r="L137" s="9"/>
      <c r="M137" s="9"/>
      <c r="N137" s="9"/>
      <c r="O137" s="9"/>
      <c r="P137" s="9"/>
      <c r="Q137" s="10">
        <f t="shared" si="208"/>
        <v>16358967.226114882</v>
      </c>
      <c r="R137" s="10">
        <f t="shared" si="209"/>
        <v>16680720.920110969</v>
      </c>
      <c r="S137" s="9"/>
      <c r="T137" s="10">
        <f t="shared" si="203"/>
        <v>16105503.717930803</v>
      </c>
      <c r="V137" s="9"/>
      <c r="W137" s="9">
        <f>LTFUND1617RSG</f>
        <v>9000343.7518634442</v>
      </c>
      <c r="X137" s="9"/>
      <c r="Y137" s="9"/>
      <c r="Z137" s="9"/>
      <c r="AA137" s="10">
        <f t="shared" si="204"/>
        <v>9000343.7518634442</v>
      </c>
      <c r="AB137" s="10">
        <f t="shared" si="205"/>
        <v>25359310.977978326</v>
      </c>
      <c r="AC137" s="10">
        <f>W137+I137+T137</f>
        <v>41464814.695909128</v>
      </c>
      <c r="AD137" s="10">
        <f>AC137*LT_SF1718</f>
        <v>38981737.651468433</v>
      </c>
      <c r="AE137" s="10">
        <f t="shared" si="206"/>
        <v>22876233.933537632</v>
      </c>
      <c r="AF137" s="10">
        <f>AD137-T137-R137</f>
        <v>6195513.0134266634</v>
      </c>
      <c r="AG137" s="9"/>
      <c r="AH137" s="9">
        <f>AF137</f>
        <v>6195513.0134266634</v>
      </c>
      <c r="AI137" s="9"/>
      <c r="AJ137" s="9"/>
      <c r="AK137" s="9"/>
      <c r="AM137" s="9">
        <f t="shared" si="207"/>
        <v>16692952.304305978</v>
      </c>
      <c r="AN137" s="9">
        <f t="shared" si="210"/>
        <v>22888465.31773264</v>
      </c>
    </row>
    <row r="138" spans="1:40" s="15" customFormat="1" x14ac:dyDescent="0.25">
      <c r="A138" s="12" t="s">
        <v>272</v>
      </c>
      <c r="B138" s="12" t="s">
        <v>273</v>
      </c>
      <c r="C138" s="12" t="s">
        <v>223</v>
      </c>
      <c r="D138" s="12"/>
      <c r="E138" s="12" t="s">
        <v>1441</v>
      </c>
      <c r="G138" s="13">
        <f>UTFUND1617BL</f>
        <v>70723745.003600329</v>
      </c>
      <c r="H138" s="13">
        <f>G138*RPI_INC1718</f>
        <v>72114763.513119638</v>
      </c>
      <c r="I138" s="13"/>
      <c r="J138" s="13"/>
      <c r="K138" s="13"/>
      <c r="L138" s="13"/>
      <c r="M138" s="13"/>
      <c r="N138" s="13"/>
      <c r="O138" s="13"/>
      <c r="P138" s="13"/>
      <c r="Q138" s="14">
        <f t="shared" si="208"/>
        <v>70723745.003600329</v>
      </c>
      <c r="R138" s="14">
        <f t="shared" si="209"/>
        <v>72114763.513119638</v>
      </c>
      <c r="S138" s="13"/>
      <c r="T138" s="14">
        <f t="shared" si="203"/>
        <v>63978596.282069206</v>
      </c>
      <c r="V138" s="13">
        <f>UTFUND1617RSG</f>
        <v>50607749.195930213</v>
      </c>
      <c r="W138" s="13"/>
      <c r="X138" s="13"/>
      <c r="Y138" s="13"/>
      <c r="Z138" s="13"/>
      <c r="AA138" s="14">
        <f t="shared" si="204"/>
        <v>50607749.195930213</v>
      </c>
      <c r="AB138" s="14">
        <f t="shared" si="205"/>
        <v>121331494.19953054</v>
      </c>
      <c r="AC138" s="14">
        <f>V138+G138+T138</f>
        <v>185310090.48159975</v>
      </c>
      <c r="AD138" s="14">
        <f>AC138*UT_SF1718</f>
        <v>176056691.93662557</v>
      </c>
      <c r="AE138" s="14">
        <f t="shared" si="206"/>
        <v>112078095.65455636</v>
      </c>
      <c r="AF138" s="14">
        <f>AD138-T138-R138</f>
        <v>39963332.141436726</v>
      </c>
      <c r="AG138" s="13">
        <f>AF138</f>
        <v>39963332.141436726</v>
      </c>
      <c r="AH138" s="13"/>
      <c r="AI138" s="13"/>
      <c r="AJ138" s="13"/>
      <c r="AK138" s="13"/>
      <c r="AM138" s="13">
        <f t="shared" si="207"/>
        <v>72167642.725168437</v>
      </c>
      <c r="AN138" s="13">
        <f t="shared" si="210"/>
        <v>112130974.86660516</v>
      </c>
    </row>
    <row r="139" spans="1:40" x14ac:dyDescent="0.25">
      <c r="A139" s="1" t="s">
        <v>274</v>
      </c>
      <c r="B139" s="1" t="s">
        <v>275</v>
      </c>
      <c r="C139" s="1"/>
      <c r="D139" s="1" t="s">
        <v>223</v>
      </c>
      <c r="E139" s="1"/>
      <c r="G139" s="5">
        <f>UTFUND1617BL</f>
        <v>78884975.196413025</v>
      </c>
      <c r="H139" s="5">
        <f>G139*RPI_INC1718</f>
        <v>80436511.538494408</v>
      </c>
      <c r="I139" s="5">
        <f>LTFUND1617BL</f>
        <v>27156500.17653247</v>
      </c>
      <c r="J139" s="5">
        <f>I139*RPI_INC1718</f>
        <v>27690623.396356281</v>
      </c>
      <c r="Q139" s="6">
        <f t="shared" si="208"/>
        <v>106041475.37294549</v>
      </c>
      <c r="R139" s="6">
        <f t="shared" si="209"/>
        <v>108127134.93485069</v>
      </c>
      <c r="T139" s="6">
        <f t="shared" si="203"/>
        <v>80019561</v>
      </c>
      <c r="V139" s="5">
        <f>UTFUND1617RSG</f>
        <v>57938643.113644853</v>
      </c>
      <c r="W139" s="5">
        <f>LTFUND1617RSG</f>
        <v>15541135.694637038</v>
      </c>
      <c r="AA139" s="6">
        <f t="shared" si="204"/>
        <v>73479778.808281898</v>
      </c>
      <c r="AB139" s="6">
        <f t="shared" si="205"/>
        <v>179521254.18122739</v>
      </c>
      <c r="AC139" s="6">
        <f t="shared" si="191"/>
        <v>259540815.18122739</v>
      </c>
      <c r="AD139" s="6">
        <f t="shared" si="196"/>
        <v>245936459.70008978</v>
      </c>
      <c r="AE139" s="6">
        <f t="shared" si="206"/>
        <v>165916898.70008978</v>
      </c>
      <c r="AF139" s="6">
        <f t="shared" si="197"/>
        <v>57789763.76523909</v>
      </c>
      <c r="AG139" s="5">
        <f t="shared" si="194"/>
        <v>46660562.655551195</v>
      </c>
      <c r="AH139" s="5">
        <f t="shared" ref="AH139" si="213">AH140</f>
        <v>11129201.109687898</v>
      </c>
      <c r="AM139" s="5">
        <f t="shared" si="207"/>
        <v>108206420.7484332</v>
      </c>
      <c r="AN139" s="5">
        <f t="shared" si="210"/>
        <v>165996184.51367229</v>
      </c>
    </row>
    <row r="140" spans="1:40" s="11" customFormat="1" x14ac:dyDescent="0.25">
      <c r="A140" s="8" t="s">
        <v>276</v>
      </c>
      <c r="B140" s="8" t="s">
        <v>277</v>
      </c>
      <c r="C140" s="8" t="s">
        <v>223</v>
      </c>
      <c r="D140" s="8"/>
      <c r="E140" s="8" t="s">
        <v>1440</v>
      </c>
      <c r="G140" s="9"/>
      <c r="H140" s="9"/>
      <c r="I140" s="9">
        <f>LTFUND1617BL</f>
        <v>27156500.17653247</v>
      </c>
      <c r="J140" s="9">
        <f>I140*RPI_INC1718</f>
        <v>27690623.396356281</v>
      </c>
      <c r="K140" s="9"/>
      <c r="L140" s="9"/>
      <c r="M140" s="9"/>
      <c r="N140" s="9"/>
      <c r="O140" s="9"/>
      <c r="P140" s="9"/>
      <c r="Q140" s="10">
        <f t="shared" si="208"/>
        <v>27156500.17653247</v>
      </c>
      <c r="R140" s="10">
        <f t="shared" si="209"/>
        <v>27690623.396356281</v>
      </c>
      <c r="S140" s="9"/>
      <c r="T140" s="10">
        <f t="shared" si="203"/>
        <v>22057797.328379128</v>
      </c>
      <c r="V140" s="9"/>
      <c r="W140" s="9">
        <f>LTFUND1617RSG</f>
        <v>15541135.694637038</v>
      </c>
      <c r="X140" s="9"/>
      <c r="Y140" s="9"/>
      <c r="Z140" s="9"/>
      <c r="AA140" s="10">
        <f t="shared" si="204"/>
        <v>15541135.694637038</v>
      </c>
      <c r="AB140" s="10">
        <f t="shared" si="205"/>
        <v>42697635.871169508</v>
      </c>
      <c r="AC140" s="10">
        <f>W140+I140+T140</f>
        <v>64755433.199548632</v>
      </c>
      <c r="AD140" s="10">
        <f>AC140*LT_SF1718</f>
        <v>60877621.834423311</v>
      </c>
      <c r="AE140" s="10">
        <f t="shared" si="206"/>
        <v>38819824.506044179</v>
      </c>
      <c r="AF140" s="10">
        <f>AD140-T140-R140</f>
        <v>11129201.109687898</v>
      </c>
      <c r="AG140" s="9"/>
      <c r="AH140" s="9">
        <f>AF140</f>
        <v>11129201.109687898</v>
      </c>
      <c r="AI140" s="9"/>
      <c r="AJ140" s="9"/>
      <c r="AK140" s="9"/>
      <c r="AM140" s="9">
        <f t="shared" si="207"/>
        <v>27710927.953634247</v>
      </c>
      <c r="AN140" s="9">
        <f t="shared" si="210"/>
        <v>38840129.063322142</v>
      </c>
    </row>
    <row r="141" spans="1:40" s="15" customFormat="1" x14ac:dyDescent="0.25">
      <c r="A141" s="12" t="s">
        <v>278</v>
      </c>
      <c r="B141" s="12" t="s">
        <v>279</v>
      </c>
      <c r="C141" s="12" t="s">
        <v>223</v>
      </c>
      <c r="D141" s="12"/>
      <c r="E141" s="12" t="s">
        <v>1441</v>
      </c>
      <c r="G141" s="13">
        <f>UTFUND1617BL</f>
        <v>78884975.196413025</v>
      </c>
      <c r="H141" s="13">
        <f>G141*RPI_INC1718</f>
        <v>80436511.538494408</v>
      </c>
      <c r="I141" s="13"/>
      <c r="J141" s="13"/>
      <c r="K141" s="13"/>
      <c r="L141" s="13"/>
      <c r="M141" s="13"/>
      <c r="N141" s="13"/>
      <c r="O141" s="13"/>
      <c r="P141" s="13"/>
      <c r="Q141" s="14">
        <f t="shared" si="208"/>
        <v>78884975.196413025</v>
      </c>
      <c r="R141" s="14">
        <f t="shared" si="209"/>
        <v>80436511.538494408</v>
      </c>
      <c r="S141" s="13"/>
      <c r="T141" s="14">
        <f t="shared" si="203"/>
        <v>57961763.671620876</v>
      </c>
      <c r="V141" s="13">
        <f>UTFUND1617RSG</f>
        <v>57938643.113644853</v>
      </c>
      <c r="W141" s="13"/>
      <c r="X141" s="13"/>
      <c r="Y141" s="13"/>
      <c r="Z141" s="13"/>
      <c r="AA141" s="14">
        <f t="shared" si="204"/>
        <v>57938643.113644853</v>
      </c>
      <c r="AB141" s="14">
        <f t="shared" si="205"/>
        <v>136823618.31005788</v>
      </c>
      <c r="AC141" s="14">
        <f>V141+G141+T141</f>
        <v>194785381.98167875</v>
      </c>
      <c r="AD141" s="14">
        <f>AC141*UT_SF1718</f>
        <v>185058837.86566648</v>
      </c>
      <c r="AE141" s="14">
        <f t="shared" si="206"/>
        <v>127097074.1940456</v>
      </c>
      <c r="AF141" s="14">
        <f>AD141-T141-R141</f>
        <v>46660562.655551195</v>
      </c>
      <c r="AG141" s="13">
        <f>AF141</f>
        <v>46660562.655551195</v>
      </c>
      <c r="AH141" s="13"/>
      <c r="AI141" s="13"/>
      <c r="AJ141" s="13"/>
      <c r="AK141" s="13"/>
      <c r="AM141" s="13">
        <f t="shared" si="207"/>
        <v>80495492.794798955</v>
      </c>
      <c r="AN141" s="13">
        <f t="shared" si="210"/>
        <v>127156055.45035015</v>
      </c>
    </row>
    <row r="142" spans="1:40" x14ac:dyDescent="0.25">
      <c r="A142" s="1" t="s">
        <v>280</v>
      </c>
      <c r="B142" s="1" t="s">
        <v>281</v>
      </c>
      <c r="C142" s="1"/>
      <c r="D142" s="1" t="s">
        <v>223</v>
      </c>
      <c r="E142" s="1"/>
      <c r="G142" s="5">
        <f>UTFUND1617BL</f>
        <v>71886450.10380286</v>
      </c>
      <c r="H142" s="5">
        <f>G142*RPI_INC1718</f>
        <v>73300337.090032682</v>
      </c>
      <c r="I142" s="5">
        <f>LTFUND1617BL</f>
        <v>30176477.284470823</v>
      </c>
      <c r="J142" s="5">
        <f>I142*RPI_INC1718</f>
        <v>30769998.434300363</v>
      </c>
      <c r="Q142" s="6">
        <f t="shared" si="208"/>
        <v>102062927.38827369</v>
      </c>
      <c r="R142" s="6">
        <f t="shared" si="209"/>
        <v>104070335.52433304</v>
      </c>
      <c r="T142" s="6">
        <f t="shared" si="203"/>
        <v>69814539.999999657</v>
      </c>
      <c r="V142" s="5">
        <f>UTFUND1617RSG</f>
        <v>51262229.927006483</v>
      </c>
      <c r="W142" s="5">
        <f>LTFUND1617RSG</f>
        <v>17402494.435511623</v>
      </c>
      <c r="AA142" s="6">
        <f t="shared" si="204"/>
        <v>68664724.362518102</v>
      </c>
      <c r="AB142" s="6">
        <f t="shared" si="205"/>
        <v>170727651.75079179</v>
      </c>
      <c r="AC142" s="6">
        <f t="shared" si="191"/>
        <v>240542191.75079146</v>
      </c>
      <c r="AD142" s="6">
        <f t="shared" si="196"/>
        <v>227843032.95081782</v>
      </c>
      <c r="AE142" s="6">
        <f t="shared" si="206"/>
        <v>158028492.95081818</v>
      </c>
      <c r="AF142" s="6">
        <f t="shared" si="197"/>
        <v>53958157.426485121</v>
      </c>
      <c r="AG142" s="5">
        <f t="shared" si="194"/>
        <v>41288778.558687314</v>
      </c>
      <c r="AH142" s="5">
        <f t="shared" ref="AH142" si="214">AH143</f>
        <v>12669378.867797807</v>
      </c>
      <c r="AM142" s="5">
        <f t="shared" si="207"/>
        <v>104146646.63002194</v>
      </c>
      <c r="AN142" s="5">
        <f t="shared" si="210"/>
        <v>158104804.05650705</v>
      </c>
    </row>
    <row r="143" spans="1:40" s="11" customFormat="1" x14ac:dyDescent="0.25">
      <c r="A143" s="8" t="s">
        <v>282</v>
      </c>
      <c r="B143" s="8" t="s">
        <v>283</v>
      </c>
      <c r="C143" s="8" t="s">
        <v>223</v>
      </c>
      <c r="D143" s="8"/>
      <c r="E143" s="8" t="s">
        <v>1440</v>
      </c>
      <c r="G143" s="9"/>
      <c r="H143" s="9"/>
      <c r="I143" s="9">
        <f>LTFUND1617BL</f>
        <v>30176477.284470823</v>
      </c>
      <c r="J143" s="9">
        <f>I143*RPI_INC1718</f>
        <v>30769998.434300363</v>
      </c>
      <c r="K143" s="9"/>
      <c r="L143" s="9"/>
      <c r="M143" s="9"/>
      <c r="N143" s="9"/>
      <c r="O143" s="9"/>
      <c r="P143" s="9"/>
      <c r="Q143" s="10">
        <f t="shared" si="208"/>
        <v>30176477.284470823</v>
      </c>
      <c r="R143" s="10">
        <f t="shared" si="209"/>
        <v>30769998.434300363</v>
      </c>
      <c r="S143" s="9"/>
      <c r="T143" s="10">
        <f t="shared" si="203"/>
        <v>21547967.308385488</v>
      </c>
      <c r="V143" s="9"/>
      <c r="W143" s="9">
        <f>LTFUND1617RSG</f>
        <v>17402494.435511623</v>
      </c>
      <c r="X143" s="9"/>
      <c r="Y143" s="9"/>
      <c r="Z143" s="9"/>
      <c r="AA143" s="10">
        <f t="shared" si="204"/>
        <v>17402494.435511623</v>
      </c>
      <c r="AB143" s="10">
        <f t="shared" si="205"/>
        <v>47578971.719982445</v>
      </c>
      <c r="AC143" s="10">
        <f>W143+I143+T143</f>
        <v>69126939.028367937</v>
      </c>
      <c r="AD143" s="10">
        <f>AC143*LT_SF1718</f>
        <v>64987344.610483654</v>
      </c>
      <c r="AE143" s="10">
        <f t="shared" si="206"/>
        <v>43439377.30209817</v>
      </c>
      <c r="AF143" s="10">
        <f>AD143-T143-R143</f>
        <v>12669378.867797807</v>
      </c>
      <c r="AG143" s="9"/>
      <c r="AH143" s="9">
        <f>AF143</f>
        <v>12669378.867797807</v>
      </c>
      <c r="AI143" s="9"/>
      <c r="AJ143" s="9"/>
      <c r="AK143" s="9"/>
      <c r="AM143" s="9">
        <f t="shared" si="207"/>
        <v>30792560.988660712</v>
      </c>
      <c r="AN143" s="9">
        <f t="shared" si="210"/>
        <v>43461939.856458515</v>
      </c>
    </row>
    <row r="144" spans="1:40" s="15" customFormat="1" x14ac:dyDescent="0.25">
      <c r="A144" s="12" t="s">
        <v>284</v>
      </c>
      <c r="B144" s="12" t="s">
        <v>285</v>
      </c>
      <c r="C144" s="12" t="s">
        <v>223</v>
      </c>
      <c r="D144" s="12"/>
      <c r="E144" s="12" t="s">
        <v>1441</v>
      </c>
      <c r="G144" s="13">
        <f>UTFUND1617BL</f>
        <v>71886450.10380286</v>
      </c>
      <c r="H144" s="13">
        <f>G144*RPI_INC1718</f>
        <v>73300337.090032682</v>
      </c>
      <c r="I144" s="13"/>
      <c r="J144" s="13"/>
      <c r="K144" s="13"/>
      <c r="L144" s="13"/>
      <c r="M144" s="13"/>
      <c r="N144" s="13"/>
      <c r="O144" s="13"/>
      <c r="P144" s="13"/>
      <c r="Q144" s="14">
        <f t="shared" si="208"/>
        <v>71886450.10380286</v>
      </c>
      <c r="R144" s="14">
        <f t="shared" si="209"/>
        <v>73300337.090032682</v>
      </c>
      <c r="S144" s="13"/>
      <c r="T144" s="14">
        <f t="shared" si="203"/>
        <v>48266572.691614173</v>
      </c>
      <c r="V144" s="13">
        <f>UTFUND1617RSG</f>
        <v>51262229.927006483</v>
      </c>
      <c r="W144" s="13"/>
      <c r="X144" s="13"/>
      <c r="Y144" s="13"/>
      <c r="Z144" s="13"/>
      <c r="AA144" s="14">
        <f t="shared" si="204"/>
        <v>51262229.927006483</v>
      </c>
      <c r="AB144" s="14">
        <f t="shared" si="205"/>
        <v>123148680.03080934</v>
      </c>
      <c r="AC144" s="14">
        <f>V144+G144+T144</f>
        <v>171415252.72242352</v>
      </c>
      <c r="AD144" s="14">
        <f>AC144*UT_SF1718</f>
        <v>162855688.34033418</v>
      </c>
      <c r="AE144" s="14">
        <f t="shared" si="206"/>
        <v>114589115.64872</v>
      </c>
      <c r="AF144" s="14">
        <f>AD144-T144-R144</f>
        <v>41288778.558687314</v>
      </c>
      <c r="AG144" s="13">
        <f>AF144</f>
        <v>41288778.558687314</v>
      </c>
      <c r="AH144" s="13"/>
      <c r="AI144" s="13"/>
      <c r="AJ144" s="13"/>
      <c r="AK144" s="13"/>
      <c r="AM144" s="13">
        <f t="shared" si="207"/>
        <v>73354085.641361237</v>
      </c>
      <c r="AN144" s="13">
        <f t="shared" si="210"/>
        <v>114642864.20004855</v>
      </c>
    </row>
    <row r="145" spans="1:40" x14ac:dyDescent="0.25">
      <c r="A145" s="1" t="s">
        <v>286</v>
      </c>
      <c r="B145" s="1" t="s">
        <v>287</v>
      </c>
      <c r="C145" s="1"/>
      <c r="D145" s="1" t="s">
        <v>223</v>
      </c>
      <c r="E145" s="1"/>
      <c r="G145" s="5">
        <f>UTFUND1617BL</f>
        <v>43870379.711766846</v>
      </c>
      <c r="H145" s="5">
        <f>G145*RPI_INC1718</f>
        <v>44733237.160783462</v>
      </c>
      <c r="I145" s="5">
        <f>LTFUND1617BL</f>
        <v>23771704.259464696</v>
      </c>
      <c r="J145" s="5">
        <f>I145*RPI_INC1718</f>
        <v>24239254.169697125</v>
      </c>
      <c r="Q145" s="6">
        <f t="shared" si="208"/>
        <v>67642083.97123155</v>
      </c>
      <c r="R145" s="6">
        <f t="shared" si="209"/>
        <v>68972491.33048059</v>
      </c>
      <c r="T145" s="6">
        <f t="shared" si="203"/>
        <v>46846234</v>
      </c>
      <c r="V145" s="5">
        <f>UTFUND1617RSG</f>
        <v>33719877.254691042</v>
      </c>
      <c r="W145" s="5">
        <f>LTFUND1617RSG</f>
        <v>13237135.757422373</v>
      </c>
      <c r="AA145" s="6">
        <f t="shared" si="204"/>
        <v>46957013.012113415</v>
      </c>
      <c r="AB145" s="6">
        <f t="shared" si="205"/>
        <v>114599096.98334497</v>
      </c>
      <c r="AC145" s="6">
        <f t="shared" si="191"/>
        <v>161445330.98334497</v>
      </c>
      <c r="AD145" s="6">
        <f t="shared" si="196"/>
        <v>152832599.31677404</v>
      </c>
      <c r="AE145" s="6">
        <f t="shared" si="206"/>
        <v>105986365.31677404</v>
      </c>
      <c r="AF145" s="6">
        <f t="shared" si="197"/>
        <v>37013873.986293465</v>
      </c>
      <c r="AG145" s="5">
        <f t="shared" si="194"/>
        <v>27560786.809420682</v>
      </c>
      <c r="AH145" s="5">
        <f t="shared" ref="AH145" si="215">AH146</f>
        <v>9453087.1768727787</v>
      </c>
      <c r="AM145" s="5">
        <f t="shared" si="207"/>
        <v>69023066.425189659</v>
      </c>
      <c r="AN145" s="5">
        <f t="shared" si="210"/>
        <v>106036940.41148312</v>
      </c>
    </row>
    <row r="146" spans="1:40" s="11" customFormat="1" x14ac:dyDescent="0.25">
      <c r="A146" s="8" t="s">
        <v>288</v>
      </c>
      <c r="B146" s="8" t="s">
        <v>289</v>
      </c>
      <c r="C146" s="8" t="s">
        <v>223</v>
      </c>
      <c r="D146" s="8"/>
      <c r="E146" s="8" t="s">
        <v>1440</v>
      </c>
      <c r="G146" s="9"/>
      <c r="H146" s="9"/>
      <c r="I146" s="9">
        <f>LTFUND1617BL</f>
        <v>23771704.259464696</v>
      </c>
      <c r="J146" s="9">
        <f>I146*RPI_INC1718</f>
        <v>24239254.169697125</v>
      </c>
      <c r="K146" s="9"/>
      <c r="L146" s="9"/>
      <c r="M146" s="9"/>
      <c r="N146" s="9"/>
      <c r="O146" s="9"/>
      <c r="P146" s="9"/>
      <c r="Q146" s="10">
        <f t="shared" si="208"/>
        <v>23771704.259464696</v>
      </c>
      <c r="R146" s="10">
        <f t="shared" si="209"/>
        <v>24239254.169697125</v>
      </c>
      <c r="S146" s="9"/>
      <c r="T146" s="10">
        <f t="shared" si="203"/>
        <v>18373252.581414044</v>
      </c>
      <c r="V146" s="9"/>
      <c r="W146" s="9">
        <f>LTFUND1617RSG</f>
        <v>13237135.757422373</v>
      </c>
      <c r="X146" s="9"/>
      <c r="Y146" s="9"/>
      <c r="Z146" s="9"/>
      <c r="AA146" s="10">
        <f t="shared" si="204"/>
        <v>13237135.757422373</v>
      </c>
      <c r="AB146" s="10">
        <f t="shared" si="205"/>
        <v>37008840.016887069</v>
      </c>
      <c r="AC146" s="10">
        <f>W146+I146+T146</f>
        <v>55382092.598301113</v>
      </c>
      <c r="AD146" s="10">
        <f>AC146*LT_SF1718</f>
        <v>52065593.927983947</v>
      </c>
      <c r="AE146" s="10">
        <f t="shared" si="206"/>
        <v>33692341.346569903</v>
      </c>
      <c r="AF146" s="10">
        <f>AD146-T146-R146</f>
        <v>9453087.1768727787</v>
      </c>
      <c r="AG146" s="9"/>
      <c r="AH146" s="9">
        <f>AF146</f>
        <v>9453087.1768727787</v>
      </c>
      <c r="AI146" s="9"/>
      <c r="AJ146" s="9"/>
      <c r="AK146" s="9"/>
      <c r="AM146" s="9">
        <f t="shared" si="207"/>
        <v>24257027.959677186</v>
      </c>
      <c r="AN146" s="9">
        <f t="shared" si="210"/>
        <v>33710115.136549965</v>
      </c>
    </row>
    <row r="147" spans="1:40" s="15" customFormat="1" x14ac:dyDescent="0.25">
      <c r="A147" s="12" t="s">
        <v>290</v>
      </c>
      <c r="B147" s="12" t="s">
        <v>291</v>
      </c>
      <c r="C147" s="12" t="s">
        <v>223</v>
      </c>
      <c r="D147" s="12"/>
      <c r="E147" s="12" t="s">
        <v>1441</v>
      </c>
      <c r="G147" s="13">
        <f>UTFUND1617BL</f>
        <v>43870379.711766846</v>
      </c>
      <c r="H147" s="13">
        <f>G147*RPI_INC1718</f>
        <v>44733237.160783462</v>
      </c>
      <c r="I147" s="13"/>
      <c r="J147" s="13"/>
      <c r="K147" s="13"/>
      <c r="L147" s="13"/>
      <c r="M147" s="13"/>
      <c r="N147" s="13"/>
      <c r="O147" s="13"/>
      <c r="P147" s="13"/>
      <c r="Q147" s="14">
        <f t="shared" si="208"/>
        <v>43870379.711766846</v>
      </c>
      <c r="R147" s="14">
        <f t="shared" si="209"/>
        <v>44733237.160783462</v>
      </c>
      <c r="S147" s="13"/>
      <c r="T147" s="14">
        <f t="shared" si="203"/>
        <v>28472981.41858596</v>
      </c>
      <c r="V147" s="13">
        <f>UTFUND1617RSG</f>
        <v>33719877.254691042</v>
      </c>
      <c r="W147" s="13"/>
      <c r="X147" s="13"/>
      <c r="Y147" s="13"/>
      <c r="Z147" s="13"/>
      <c r="AA147" s="14">
        <f t="shared" si="204"/>
        <v>33719877.254691042</v>
      </c>
      <c r="AB147" s="14">
        <f t="shared" si="205"/>
        <v>77590256.966457888</v>
      </c>
      <c r="AC147" s="14">
        <f>V147+G147+T147</f>
        <v>106063238.38504384</v>
      </c>
      <c r="AD147" s="14">
        <f>AC147*UT_SF1718</f>
        <v>100767005.3887901</v>
      </c>
      <c r="AE147" s="14">
        <f t="shared" si="206"/>
        <v>72294023.970204145</v>
      </c>
      <c r="AF147" s="14">
        <f>AD147-T147-R147</f>
        <v>27560786.809420682</v>
      </c>
      <c r="AG147" s="13">
        <f>AF147</f>
        <v>27560786.809420682</v>
      </c>
      <c r="AH147" s="13"/>
      <c r="AI147" s="13"/>
      <c r="AJ147" s="13"/>
      <c r="AK147" s="13"/>
      <c r="AM147" s="13">
        <f t="shared" si="207"/>
        <v>44766038.465512469</v>
      </c>
      <c r="AN147" s="13">
        <f t="shared" si="210"/>
        <v>72326825.274933159</v>
      </c>
    </row>
    <row r="148" spans="1:40" x14ac:dyDescent="0.25">
      <c r="A148" s="1" t="s">
        <v>292</v>
      </c>
      <c r="B148" s="1" t="s">
        <v>293</v>
      </c>
      <c r="C148" s="1"/>
      <c r="D148" s="1" t="s">
        <v>223</v>
      </c>
      <c r="E148" s="1"/>
      <c r="G148" s="5">
        <f>UTFUND1617BL</f>
        <v>48822893.18236018</v>
      </c>
      <c r="H148" s="5">
        <f>G148*RPI_INC1718</f>
        <v>49783158.33943706</v>
      </c>
      <c r="I148" s="5">
        <f>LTFUND1617BL</f>
        <v>33893550.883059077</v>
      </c>
      <c r="J148" s="5">
        <f>I148*RPI_INC1718</f>
        <v>34560180.692174383</v>
      </c>
      <c r="Q148" s="6">
        <f t="shared" si="208"/>
        <v>82716444.065419257</v>
      </c>
      <c r="R148" s="6">
        <f t="shared" si="209"/>
        <v>84343339.031611443</v>
      </c>
      <c r="T148" s="6">
        <f t="shared" si="203"/>
        <v>46075542.000000328</v>
      </c>
      <c r="V148" s="5">
        <f>UTFUND1617RSG</f>
        <v>36708513.771264397</v>
      </c>
      <c r="W148" s="5">
        <f>LTFUND1617RSG</f>
        <v>21142930.091092266</v>
      </c>
      <c r="AA148" s="6">
        <f t="shared" si="204"/>
        <v>57851443.862356663</v>
      </c>
      <c r="AB148" s="6">
        <f t="shared" si="205"/>
        <v>140567887.92777592</v>
      </c>
      <c r="AC148" s="6">
        <f t="shared" si="191"/>
        <v>186643429.92777628</v>
      </c>
      <c r="AD148" s="6">
        <f t="shared" si="196"/>
        <v>176584753.19315678</v>
      </c>
      <c r="AE148" s="6">
        <f t="shared" si="206"/>
        <v>130509211.19315645</v>
      </c>
      <c r="AF148" s="6">
        <f t="shared" si="197"/>
        <v>46165872.161544979</v>
      </c>
      <c r="AG148" s="5">
        <f t="shared" si="194"/>
        <v>30135739.589187391</v>
      </c>
      <c r="AH148" s="5">
        <f t="shared" ref="AH148" si="216">AH149</f>
        <v>16030132.572357588</v>
      </c>
      <c r="AM148" s="5">
        <f t="shared" si="207"/>
        <v>84405185.026693225</v>
      </c>
      <c r="AN148" s="5">
        <f t="shared" si="210"/>
        <v>130571057.1882382</v>
      </c>
    </row>
    <row r="149" spans="1:40" s="11" customFormat="1" x14ac:dyDescent="0.25">
      <c r="A149" s="8" t="s">
        <v>294</v>
      </c>
      <c r="B149" s="8" t="s">
        <v>295</v>
      </c>
      <c r="C149" s="8" t="s">
        <v>223</v>
      </c>
      <c r="D149" s="8"/>
      <c r="E149" s="8" t="s">
        <v>1440</v>
      </c>
      <c r="G149" s="9"/>
      <c r="H149" s="9"/>
      <c r="I149" s="9">
        <f>LTFUND1617BL</f>
        <v>33893550.883059077</v>
      </c>
      <c r="J149" s="9">
        <f>I149*RPI_INC1718</f>
        <v>34560180.692174383</v>
      </c>
      <c r="K149" s="9"/>
      <c r="L149" s="9"/>
      <c r="M149" s="9"/>
      <c r="N149" s="9"/>
      <c r="O149" s="9"/>
      <c r="P149" s="9"/>
      <c r="Q149" s="10">
        <f t="shared" si="208"/>
        <v>33893550.883059077</v>
      </c>
      <c r="R149" s="10">
        <f t="shared" si="209"/>
        <v>34560180.692174383</v>
      </c>
      <c r="S149" s="9"/>
      <c r="T149" s="10">
        <f t="shared" si="203"/>
        <v>19209914.480657797</v>
      </c>
      <c r="V149" s="9"/>
      <c r="W149" s="9">
        <f>LTFUND1617RSG</f>
        <v>21142930.091092266</v>
      </c>
      <c r="X149" s="9"/>
      <c r="Y149" s="9"/>
      <c r="Z149" s="9"/>
      <c r="AA149" s="10">
        <f t="shared" si="204"/>
        <v>21142930.091092266</v>
      </c>
      <c r="AB149" s="10">
        <f t="shared" si="205"/>
        <v>55036480.974151343</v>
      </c>
      <c r="AC149" s="10">
        <f>W149+I149+T149</f>
        <v>74246395.454809144</v>
      </c>
      <c r="AD149" s="10">
        <f>AC149*LT_SF1718</f>
        <v>69800227.745189771</v>
      </c>
      <c r="AE149" s="10">
        <f t="shared" si="206"/>
        <v>50590313.26453197</v>
      </c>
      <c r="AF149" s="10">
        <f>AD149-T149-R149</f>
        <v>16030132.572357588</v>
      </c>
      <c r="AG149" s="9"/>
      <c r="AH149" s="9">
        <f>AF149</f>
        <v>16030132.572357588</v>
      </c>
      <c r="AI149" s="9"/>
      <c r="AJ149" s="9"/>
      <c r="AK149" s="9"/>
      <c r="AM149" s="9">
        <f t="shared" si="207"/>
        <v>34585522.453475922</v>
      </c>
      <c r="AN149" s="9">
        <f t="shared" si="210"/>
        <v>50615655.02583351</v>
      </c>
    </row>
    <row r="150" spans="1:40" s="15" customFormat="1" x14ac:dyDescent="0.25">
      <c r="A150" s="12" t="s">
        <v>296</v>
      </c>
      <c r="B150" s="12" t="s">
        <v>297</v>
      </c>
      <c r="C150" s="12" t="s">
        <v>223</v>
      </c>
      <c r="D150" s="12"/>
      <c r="E150" s="12" t="s">
        <v>1441</v>
      </c>
      <c r="G150" s="13">
        <f>UTFUND1617BL</f>
        <v>48822893.18236018</v>
      </c>
      <c r="H150" s="13">
        <f>G150*RPI_INC1718</f>
        <v>49783158.33943706</v>
      </c>
      <c r="I150" s="13"/>
      <c r="J150" s="13"/>
      <c r="K150" s="13"/>
      <c r="L150" s="13"/>
      <c r="M150" s="13"/>
      <c r="N150" s="13"/>
      <c r="O150" s="13"/>
      <c r="P150" s="13"/>
      <c r="Q150" s="14">
        <f t="shared" si="208"/>
        <v>48822893.18236018</v>
      </c>
      <c r="R150" s="14">
        <f t="shared" si="209"/>
        <v>49783158.33943706</v>
      </c>
      <c r="S150" s="13"/>
      <c r="T150" s="14">
        <f t="shared" si="203"/>
        <v>26865627.519342534</v>
      </c>
      <c r="V150" s="13">
        <f>UTFUND1617RSG</f>
        <v>36708513.771264397</v>
      </c>
      <c r="W150" s="13"/>
      <c r="X150" s="13"/>
      <c r="Y150" s="13"/>
      <c r="Z150" s="13"/>
      <c r="AA150" s="14">
        <f t="shared" si="204"/>
        <v>36708513.771264397</v>
      </c>
      <c r="AB150" s="14">
        <f t="shared" si="205"/>
        <v>85531406.953624576</v>
      </c>
      <c r="AC150" s="14">
        <f>V150+G150+T150</f>
        <v>112397034.47296712</v>
      </c>
      <c r="AD150" s="14">
        <f>AC150*UT_SF1718</f>
        <v>106784525.44796699</v>
      </c>
      <c r="AE150" s="14">
        <f t="shared" si="206"/>
        <v>79918897.928624451</v>
      </c>
      <c r="AF150" s="14">
        <f>AD150-T150-R150</f>
        <v>30135739.589187391</v>
      </c>
      <c r="AG150" s="13">
        <f>AF150</f>
        <v>30135739.589187391</v>
      </c>
      <c r="AH150" s="13"/>
      <c r="AI150" s="13"/>
      <c r="AJ150" s="13"/>
      <c r="AK150" s="13"/>
      <c r="AM150" s="13">
        <f t="shared" si="207"/>
        <v>49819662.573217295</v>
      </c>
      <c r="AN150" s="13">
        <f t="shared" si="210"/>
        <v>79955402.162404686</v>
      </c>
    </row>
    <row r="151" spans="1:40" x14ac:dyDescent="0.25">
      <c r="A151" s="1" t="s">
        <v>298</v>
      </c>
      <c r="B151" s="1" t="s">
        <v>299</v>
      </c>
      <c r="C151" s="1"/>
      <c r="D151" s="1" t="s">
        <v>302</v>
      </c>
      <c r="E151" s="1"/>
      <c r="G151" s="5">
        <f>UTFUND1617BL</f>
        <v>43944500.944129132</v>
      </c>
      <c r="H151" s="5">
        <f>G151*RPI_INC1718</f>
        <v>44808816.234584421</v>
      </c>
      <c r="I151" s="5">
        <f>LTFUND1617BL</f>
        <v>8860513.7219578829</v>
      </c>
      <c r="J151" s="5">
        <f>I151*RPI_INC1718</f>
        <v>9034785.2992119696</v>
      </c>
      <c r="Q151" s="6">
        <f t="shared" si="208"/>
        <v>52805014.666087016</v>
      </c>
      <c r="R151" s="6">
        <f t="shared" si="209"/>
        <v>53843601.533796392</v>
      </c>
      <c r="T151" s="6">
        <f t="shared" si="203"/>
        <v>44187686</v>
      </c>
      <c r="V151" s="5">
        <f>UTFUND1617RSG</f>
        <v>31736350.442187585</v>
      </c>
      <c r="W151" s="5">
        <f>LTFUND1617RSG</f>
        <v>4952983.2431235965</v>
      </c>
      <c r="AA151" s="6">
        <f t="shared" si="204"/>
        <v>36689333.685311183</v>
      </c>
      <c r="AB151" s="6">
        <f t="shared" si="205"/>
        <v>89494348.3513982</v>
      </c>
      <c r="AC151" s="6">
        <f t="shared" si="191"/>
        <v>133682034.35139818</v>
      </c>
      <c r="AD151" s="6">
        <f t="shared" si="196"/>
        <v>126791322.90067478</v>
      </c>
      <c r="AE151" s="6">
        <f t="shared" si="206"/>
        <v>82603636.900674775</v>
      </c>
      <c r="AF151" s="6">
        <f t="shared" si="197"/>
        <v>28760035.36687839</v>
      </c>
      <c r="AG151" s="5">
        <f t="shared" si="194"/>
        <v>25277456.115675569</v>
      </c>
      <c r="AH151" s="5">
        <f t="shared" ref="AH151" si="217">AH152</f>
        <v>3482579.2512028236</v>
      </c>
      <c r="AM151" s="5">
        <f t="shared" si="207"/>
        <v>53883083.147328392</v>
      </c>
      <c r="AN151" s="5">
        <f t="shared" si="210"/>
        <v>82643118.514206782</v>
      </c>
    </row>
    <row r="152" spans="1:40" s="11" customFormat="1" x14ac:dyDescent="0.25">
      <c r="A152" s="8" t="s">
        <v>300</v>
      </c>
      <c r="B152" s="8" t="s">
        <v>301</v>
      </c>
      <c r="C152" s="8" t="s">
        <v>302</v>
      </c>
      <c r="D152" s="8"/>
      <c r="E152" s="8" t="s">
        <v>1440</v>
      </c>
      <c r="G152" s="9"/>
      <c r="H152" s="9"/>
      <c r="I152" s="9">
        <f>LTFUND1617BL</f>
        <v>8860513.7219578829</v>
      </c>
      <c r="J152" s="9">
        <f>I152*RPI_INC1718</f>
        <v>9034785.2992119696</v>
      </c>
      <c r="K152" s="9"/>
      <c r="L152" s="9"/>
      <c r="M152" s="9"/>
      <c r="N152" s="9"/>
      <c r="O152" s="9"/>
      <c r="P152" s="9"/>
      <c r="Q152" s="10">
        <f t="shared" si="208"/>
        <v>8860513.7219578829</v>
      </c>
      <c r="R152" s="10">
        <f t="shared" si="209"/>
        <v>9034785.2992119696</v>
      </c>
      <c r="S152" s="9"/>
      <c r="T152" s="10">
        <f t="shared" si="203"/>
        <v>7830571.8389218086</v>
      </c>
      <c r="V152" s="9"/>
      <c r="W152" s="9">
        <f>LTFUND1617RSG</f>
        <v>4952983.2431235965</v>
      </c>
      <c r="X152" s="9"/>
      <c r="Y152" s="9"/>
      <c r="Z152" s="9"/>
      <c r="AA152" s="10">
        <f t="shared" si="204"/>
        <v>4952983.2431235965</v>
      </c>
      <c r="AB152" s="10">
        <f t="shared" si="205"/>
        <v>13813496.965081479</v>
      </c>
      <c r="AC152" s="10">
        <f>W152+I152+T152</f>
        <v>21644068.804003287</v>
      </c>
      <c r="AD152" s="10">
        <f>AC152*LT_SF1718</f>
        <v>20347936.389336601</v>
      </c>
      <c r="AE152" s="10">
        <f t="shared" si="206"/>
        <v>12517364.550414793</v>
      </c>
      <c r="AF152" s="10">
        <f>AD152-T152-R152</f>
        <v>3482579.2512028236</v>
      </c>
      <c r="AG152" s="9"/>
      <c r="AH152" s="9">
        <f>AF152</f>
        <v>3482579.2512028236</v>
      </c>
      <c r="AI152" s="9"/>
      <c r="AJ152" s="9"/>
      <c r="AK152" s="9"/>
      <c r="AM152" s="9">
        <f t="shared" si="207"/>
        <v>9041410.1885463912</v>
      </c>
      <c r="AN152" s="9">
        <f t="shared" si="210"/>
        <v>12523989.439749215</v>
      </c>
    </row>
    <row r="153" spans="1:40" s="15" customFormat="1" x14ac:dyDescent="0.25">
      <c r="A153" s="12" t="s">
        <v>303</v>
      </c>
      <c r="B153" s="12" t="s">
        <v>304</v>
      </c>
      <c r="C153" s="12" t="s">
        <v>302</v>
      </c>
      <c r="D153" s="12"/>
      <c r="E153" s="12" t="s">
        <v>1441</v>
      </c>
      <c r="G153" s="13">
        <f>UTFUND1617BL</f>
        <v>43944500.944129132</v>
      </c>
      <c r="H153" s="13">
        <f>G153*RPI_INC1718</f>
        <v>44808816.234584421</v>
      </c>
      <c r="I153" s="13"/>
      <c r="J153" s="13"/>
      <c r="K153" s="13"/>
      <c r="L153" s="13"/>
      <c r="M153" s="13"/>
      <c r="N153" s="13"/>
      <c r="O153" s="13"/>
      <c r="P153" s="13"/>
      <c r="Q153" s="14">
        <f t="shared" si="208"/>
        <v>43944500.944129132</v>
      </c>
      <c r="R153" s="14">
        <f t="shared" si="209"/>
        <v>44808816.234584421</v>
      </c>
      <c r="S153" s="13"/>
      <c r="T153" s="14">
        <f t="shared" si="203"/>
        <v>36357114.161078192</v>
      </c>
      <c r="V153" s="13">
        <f>UTFUND1617RSG</f>
        <v>31736350.442187585</v>
      </c>
      <c r="W153" s="13"/>
      <c r="X153" s="13"/>
      <c r="Y153" s="13"/>
      <c r="Z153" s="13"/>
      <c r="AA153" s="14">
        <f t="shared" si="204"/>
        <v>31736350.442187585</v>
      </c>
      <c r="AB153" s="14">
        <f t="shared" si="205"/>
        <v>75680851.386316717</v>
      </c>
      <c r="AC153" s="14">
        <f>V153+G153+T153</f>
        <v>112037965.5473949</v>
      </c>
      <c r="AD153" s="14">
        <f>AC153*UT_SF1718</f>
        <v>106443386.51133817</v>
      </c>
      <c r="AE153" s="14">
        <f t="shared" si="206"/>
        <v>70086272.35025999</v>
      </c>
      <c r="AF153" s="14">
        <f>AD153-T153-R153</f>
        <v>25277456.115675569</v>
      </c>
      <c r="AG153" s="13">
        <f>AF153</f>
        <v>25277456.115675569</v>
      </c>
      <c r="AH153" s="13"/>
      <c r="AI153" s="13"/>
      <c r="AJ153" s="13"/>
      <c r="AK153" s="13"/>
      <c r="AM153" s="13">
        <f t="shared" si="207"/>
        <v>44841672.958781995</v>
      </c>
      <c r="AN153" s="13">
        <f t="shared" si="210"/>
        <v>70119129.074457556</v>
      </c>
    </row>
    <row r="154" spans="1:40" x14ac:dyDescent="0.25">
      <c r="A154" s="1" t="s">
        <v>305</v>
      </c>
      <c r="B154" s="1" t="s">
        <v>306</v>
      </c>
      <c r="C154" s="1"/>
      <c r="D154" s="1" t="s">
        <v>302</v>
      </c>
      <c r="E154" s="1"/>
      <c r="G154" s="5">
        <f>UTFUND1617BL</f>
        <v>41128783.632749997</v>
      </c>
      <c r="H154" s="5">
        <f>G154*RPI_INC1718</f>
        <v>41937718.443883911</v>
      </c>
      <c r="I154" s="5">
        <f>LTFUND1617BL</f>
        <v>12620716.464209974</v>
      </c>
      <c r="J154" s="5">
        <f>I154*RPI_INC1718</f>
        <v>12868944.979317842</v>
      </c>
      <c r="Q154" s="6">
        <f t="shared" si="208"/>
        <v>53749500.096959971</v>
      </c>
      <c r="R154" s="6">
        <f t="shared" si="209"/>
        <v>54806663.423201755</v>
      </c>
      <c r="T154" s="6">
        <f t="shared" si="203"/>
        <v>145639653</v>
      </c>
      <c r="V154" s="5">
        <f>UTFUND1617RSG</f>
        <v>30716309.536186777</v>
      </c>
      <c r="W154" s="5">
        <f>LTFUND1617RSG</f>
        <v>6132524.9855211526</v>
      </c>
      <c r="AA154" s="6">
        <f t="shared" si="204"/>
        <v>36848834.52170793</v>
      </c>
      <c r="AB154" s="6">
        <f t="shared" si="205"/>
        <v>90598334.618667901</v>
      </c>
      <c r="AC154" s="6">
        <f t="shared" si="191"/>
        <v>236237987.6186679</v>
      </c>
      <c r="AD154" s="6">
        <f t="shared" si="196"/>
        <v>223859312.76188472</v>
      </c>
      <c r="AE154" s="6">
        <f t="shared" si="206"/>
        <v>78219659.761884719</v>
      </c>
      <c r="AF154" s="6">
        <f t="shared" si="197"/>
        <v>23412996.338682964</v>
      </c>
      <c r="AG154" s="5">
        <f t="shared" si="194"/>
        <v>21032967.422075599</v>
      </c>
      <c r="AH154" s="5">
        <f t="shared" ref="AH154" si="218">AH155</f>
        <v>2380028.9166073669</v>
      </c>
      <c r="AM154" s="5">
        <f t="shared" si="207"/>
        <v>54846851.216042742</v>
      </c>
      <c r="AN154" s="5">
        <f t="shared" si="210"/>
        <v>78259847.554725707</v>
      </c>
    </row>
    <row r="155" spans="1:40" s="11" customFormat="1" x14ac:dyDescent="0.25">
      <c r="A155" s="8" t="s">
        <v>307</v>
      </c>
      <c r="B155" s="8" t="s">
        <v>308</v>
      </c>
      <c r="C155" s="8" t="s">
        <v>302</v>
      </c>
      <c r="D155" s="8"/>
      <c r="E155" s="8" t="s">
        <v>1440</v>
      </c>
      <c r="G155" s="9"/>
      <c r="H155" s="9"/>
      <c r="I155" s="9">
        <f>LTFUND1617BL</f>
        <v>12620716.464209974</v>
      </c>
      <c r="J155" s="9">
        <f>I155*RPI_INC1718</f>
        <v>12868944.979317842</v>
      </c>
      <c r="K155" s="9"/>
      <c r="L155" s="9"/>
      <c r="M155" s="9"/>
      <c r="N155" s="9"/>
      <c r="O155" s="9"/>
      <c r="P155" s="9"/>
      <c r="Q155" s="10">
        <f t="shared" si="208"/>
        <v>12620716.464209974</v>
      </c>
      <c r="R155" s="10">
        <f t="shared" si="209"/>
        <v>12868944.979317842</v>
      </c>
      <c r="S155" s="9"/>
      <c r="T155" s="10">
        <f t="shared" si="203"/>
        <v>39764397.013709597</v>
      </c>
      <c r="V155" s="9"/>
      <c r="W155" s="9">
        <f>LTFUND1617RSG</f>
        <v>6132524.9855211526</v>
      </c>
      <c r="X155" s="9"/>
      <c r="Y155" s="9"/>
      <c r="Z155" s="9"/>
      <c r="AA155" s="10">
        <f t="shared" si="204"/>
        <v>6132524.9855211526</v>
      </c>
      <c r="AB155" s="10">
        <f t="shared" si="205"/>
        <v>18753241.449731126</v>
      </c>
      <c r="AC155" s="10">
        <f>W155+I155+T155</f>
        <v>58517638.463440724</v>
      </c>
      <c r="AD155" s="10">
        <f>AC155*LT_SF1718</f>
        <v>55013370.909634806</v>
      </c>
      <c r="AE155" s="10">
        <f t="shared" si="206"/>
        <v>15248973.895925209</v>
      </c>
      <c r="AF155" s="10">
        <f>AD155-T155-R155</f>
        <v>2380028.9166073669</v>
      </c>
      <c r="AG155" s="9"/>
      <c r="AH155" s="9">
        <f>AF155</f>
        <v>2380028.9166073669</v>
      </c>
      <c r="AI155" s="9"/>
      <c r="AJ155" s="9"/>
      <c r="AK155" s="9"/>
      <c r="AM155" s="9">
        <f t="shared" si="207"/>
        <v>12878381.322685754</v>
      </c>
      <c r="AN155" s="9">
        <f t="shared" si="210"/>
        <v>15258410.239293121</v>
      </c>
    </row>
    <row r="156" spans="1:40" s="15" customFormat="1" x14ac:dyDescent="0.25">
      <c r="A156" s="12" t="s">
        <v>309</v>
      </c>
      <c r="B156" s="12" t="s">
        <v>310</v>
      </c>
      <c r="C156" s="12" t="s">
        <v>302</v>
      </c>
      <c r="D156" s="12"/>
      <c r="E156" s="12" t="s">
        <v>1441</v>
      </c>
      <c r="G156" s="13">
        <f>UTFUND1617BL</f>
        <v>41128783.632749997</v>
      </c>
      <c r="H156" s="13">
        <f>G156*RPI_INC1718</f>
        <v>41937718.443883911</v>
      </c>
      <c r="I156" s="13"/>
      <c r="J156" s="13"/>
      <c r="K156" s="13"/>
      <c r="L156" s="13"/>
      <c r="M156" s="13"/>
      <c r="N156" s="13"/>
      <c r="O156" s="13"/>
      <c r="P156" s="13"/>
      <c r="Q156" s="14">
        <f t="shared" si="208"/>
        <v>41128783.632749997</v>
      </c>
      <c r="R156" s="14">
        <f t="shared" si="209"/>
        <v>41937718.443883911</v>
      </c>
      <c r="S156" s="13"/>
      <c r="T156" s="14">
        <f t="shared" si="203"/>
        <v>105875255.98629041</v>
      </c>
      <c r="V156" s="13">
        <f>UTFUND1617RSG</f>
        <v>30716309.536186777</v>
      </c>
      <c r="W156" s="13"/>
      <c r="X156" s="13"/>
      <c r="Y156" s="13"/>
      <c r="Z156" s="13"/>
      <c r="AA156" s="14">
        <f t="shared" si="204"/>
        <v>30716309.536186777</v>
      </c>
      <c r="AB156" s="14">
        <f t="shared" si="205"/>
        <v>71845093.168936774</v>
      </c>
      <c r="AC156" s="14">
        <f>V156+G156+T156</f>
        <v>177720349.15522718</v>
      </c>
      <c r="AD156" s="14">
        <f>AC156*UT_SF1718</f>
        <v>168845941.85224992</v>
      </c>
      <c r="AE156" s="14">
        <f t="shared" si="206"/>
        <v>62970685.86595951</v>
      </c>
      <c r="AF156" s="14">
        <f>AD156-T156-R156</f>
        <v>21032967.422075599</v>
      </c>
      <c r="AG156" s="13">
        <f>AF156</f>
        <v>21032967.422075599</v>
      </c>
      <c r="AH156" s="13"/>
      <c r="AI156" s="13"/>
      <c r="AJ156" s="13"/>
      <c r="AK156" s="13"/>
      <c r="AM156" s="13">
        <f t="shared" si="207"/>
        <v>41968469.893356986</v>
      </c>
      <c r="AN156" s="13">
        <f t="shared" si="210"/>
        <v>63001437.315432586</v>
      </c>
    </row>
    <row r="157" spans="1:40" x14ac:dyDescent="0.25">
      <c r="A157" s="1" t="s">
        <v>311</v>
      </c>
      <c r="B157" s="1" t="s">
        <v>312</v>
      </c>
      <c r="C157" s="1"/>
      <c r="D157" s="1" t="s">
        <v>302</v>
      </c>
      <c r="E157" s="1"/>
      <c r="G157" s="5">
        <f>UTFUND1617BL</f>
        <v>26672363.508018617</v>
      </c>
      <c r="H157" s="5">
        <f>G157*RPI_INC1718</f>
        <v>27196964.564288937</v>
      </c>
      <c r="I157" s="5">
        <f>LTFUND1617BL</f>
        <v>6870782.5068861907</v>
      </c>
      <c r="J157" s="5">
        <f>I157*RPI_INC1718</f>
        <v>7005919.3784061261</v>
      </c>
      <c r="Q157" s="6">
        <f t="shared" si="208"/>
        <v>33543146.014904808</v>
      </c>
      <c r="R157" s="6">
        <f t="shared" si="209"/>
        <v>34202883.942695066</v>
      </c>
      <c r="T157" s="6">
        <f t="shared" si="203"/>
        <v>88939421</v>
      </c>
      <c r="V157" s="5">
        <f>UTFUND1617RSG</f>
        <v>18708054.36396886</v>
      </c>
      <c r="W157" s="5">
        <f>LTFUND1617RSG</f>
        <v>3209942.7059611129</v>
      </c>
      <c r="AA157" s="6">
        <f t="shared" si="204"/>
        <v>21917997.069929972</v>
      </c>
      <c r="AB157" s="6">
        <f t="shared" si="205"/>
        <v>55461143.084834784</v>
      </c>
      <c r="AC157" s="6">
        <f t="shared" si="191"/>
        <v>144400564.08483478</v>
      </c>
      <c r="AD157" s="6">
        <f t="shared" si="196"/>
        <v>136892937.16941246</v>
      </c>
      <c r="AE157" s="6">
        <f t="shared" si="206"/>
        <v>47953516.169412464</v>
      </c>
      <c r="AF157" s="6">
        <f t="shared" si="197"/>
        <v>13750632.226717405</v>
      </c>
      <c r="AG157" s="5">
        <f t="shared" si="194"/>
        <v>12463639.74735669</v>
      </c>
      <c r="AH157" s="5">
        <f t="shared" ref="AH157" si="219">AH158</f>
        <v>1286992.4793607146</v>
      </c>
      <c r="AM157" s="5">
        <f t="shared" si="207"/>
        <v>34227963.710894771</v>
      </c>
      <c r="AN157" s="5">
        <f t="shared" si="210"/>
        <v>47978595.937612176</v>
      </c>
    </row>
    <row r="158" spans="1:40" s="11" customFormat="1" x14ac:dyDescent="0.25">
      <c r="A158" s="8" t="s">
        <v>313</v>
      </c>
      <c r="B158" s="8" t="s">
        <v>314</v>
      </c>
      <c r="C158" s="8" t="s">
        <v>302</v>
      </c>
      <c r="D158" s="8"/>
      <c r="E158" s="8" t="s">
        <v>1440</v>
      </c>
      <c r="G158" s="9"/>
      <c r="H158" s="9"/>
      <c r="I158" s="9">
        <f>LTFUND1617BL</f>
        <v>6870782.5068861907</v>
      </c>
      <c r="J158" s="9">
        <f>I158*RPI_INC1718</f>
        <v>7005919.3784061261</v>
      </c>
      <c r="K158" s="9"/>
      <c r="L158" s="9"/>
      <c r="M158" s="9"/>
      <c r="N158" s="9"/>
      <c r="O158" s="9"/>
      <c r="P158" s="9"/>
      <c r="Q158" s="10">
        <f t="shared" si="208"/>
        <v>6870782.5068861907</v>
      </c>
      <c r="R158" s="10">
        <f t="shared" si="209"/>
        <v>7005919.3784061261</v>
      </c>
      <c r="S158" s="9"/>
      <c r="T158" s="10">
        <f t="shared" si="203"/>
        <v>19773906.017888796</v>
      </c>
      <c r="V158" s="9"/>
      <c r="W158" s="9">
        <f>LTFUND1617RSG</f>
        <v>3209942.7059611129</v>
      </c>
      <c r="X158" s="9"/>
      <c r="Y158" s="9"/>
      <c r="Z158" s="9"/>
      <c r="AA158" s="10">
        <f t="shared" si="204"/>
        <v>3209942.7059611129</v>
      </c>
      <c r="AB158" s="10">
        <f t="shared" si="205"/>
        <v>10080725.212847304</v>
      </c>
      <c r="AC158" s="10">
        <f>W158+I158+T158</f>
        <v>29854631.230736099</v>
      </c>
      <c r="AD158" s="10">
        <f>AC158*LT_SF1718</f>
        <v>28066817.875655636</v>
      </c>
      <c r="AE158" s="10">
        <f t="shared" si="206"/>
        <v>8292911.8577668406</v>
      </c>
      <c r="AF158" s="10">
        <f>AD158-T158-R158</f>
        <v>1286992.4793607146</v>
      </c>
      <c r="AG158" s="9"/>
      <c r="AH158" s="9">
        <f>AF158</f>
        <v>1286992.4793607146</v>
      </c>
      <c r="AI158" s="9"/>
      <c r="AJ158" s="9"/>
      <c r="AK158" s="9"/>
      <c r="AM158" s="9">
        <f t="shared" si="207"/>
        <v>7011056.5719343293</v>
      </c>
      <c r="AN158" s="9">
        <f t="shared" si="210"/>
        <v>8298049.0512950439</v>
      </c>
    </row>
    <row r="159" spans="1:40" s="15" customFormat="1" x14ac:dyDescent="0.25">
      <c r="A159" s="12" t="s">
        <v>315</v>
      </c>
      <c r="B159" s="12" t="s">
        <v>316</v>
      </c>
      <c r="C159" s="12" t="s">
        <v>302</v>
      </c>
      <c r="D159" s="12"/>
      <c r="E159" s="12" t="s">
        <v>1441</v>
      </c>
      <c r="G159" s="13">
        <f>UTFUND1617BL</f>
        <v>26672363.508018617</v>
      </c>
      <c r="H159" s="13">
        <f>G159*RPI_INC1718</f>
        <v>27196964.564288937</v>
      </c>
      <c r="I159" s="13"/>
      <c r="J159" s="13"/>
      <c r="K159" s="13"/>
      <c r="L159" s="13"/>
      <c r="M159" s="13"/>
      <c r="N159" s="13"/>
      <c r="O159" s="13"/>
      <c r="P159" s="13"/>
      <c r="Q159" s="14">
        <f t="shared" si="208"/>
        <v>26672363.508018617</v>
      </c>
      <c r="R159" s="14">
        <f t="shared" si="209"/>
        <v>27196964.564288937</v>
      </c>
      <c r="S159" s="13"/>
      <c r="T159" s="14">
        <f t="shared" si="203"/>
        <v>69165514.982111201</v>
      </c>
      <c r="V159" s="13">
        <f>UTFUND1617RSG</f>
        <v>18708054.36396886</v>
      </c>
      <c r="W159" s="13"/>
      <c r="X159" s="13"/>
      <c r="Y159" s="13"/>
      <c r="Z159" s="13"/>
      <c r="AA159" s="14">
        <f t="shared" si="204"/>
        <v>18708054.36396886</v>
      </c>
      <c r="AB159" s="14">
        <f t="shared" si="205"/>
        <v>45380417.871987477</v>
      </c>
      <c r="AC159" s="14">
        <f>V159+G159+T159</f>
        <v>114545932.85409868</v>
      </c>
      <c r="AD159" s="14">
        <f>AC159*UT_SF1718</f>
        <v>108826119.29375683</v>
      </c>
      <c r="AE159" s="14">
        <f t="shared" si="206"/>
        <v>39660604.311645627</v>
      </c>
      <c r="AF159" s="14">
        <f>AD159-T159-R159</f>
        <v>12463639.74735669</v>
      </c>
      <c r="AG159" s="13">
        <f>AF159</f>
        <v>12463639.74735669</v>
      </c>
      <c r="AH159" s="13"/>
      <c r="AI159" s="13"/>
      <c r="AJ159" s="13"/>
      <c r="AK159" s="13"/>
      <c r="AM159" s="13">
        <f t="shared" si="207"/>
        <v>27216907.138960443</v>
      </c>
      <c r="AN159" s="13">
        <f t="shared" si="210"/>
        <v>39680546.886317134</v>
      </c>
    </row>
    <row r="160" spans="1:40" x14ac:dyDescent="0.25">
      <c r="A160" s="1" t="s">
        <v>317</v>
      </c>
      <c r="B160" s="1" t="s">
        <v>318</v>
      </c>
      <c r="C160" s="1"/>
      <c r="D160" s="1" t="s">
        <v>302</v>
      </c>
      <c r="E160" s="1"/>
      <c r="G160" s="5">
        <f>UTFUND1617BL</f>
        <v>62397349.414221257</v>
      </c>
      <c r="H160" s="5">
        <f>G160*RPI_INC1718</f>
        <v>63624601.562360577</v>
      </c>
      <c r="I160" s="5">
        <f>LTFUND1617BL</f>
        <v>18432526.539245408</v>
      </c>
      <c r="J160" s="5">
        <f>I160*RPI_INC1718</f>
        <v>18795063.698328134</v>
      </c>
      <c r="Q160" s="6">
        <f t="shared" si="208"/>
        <v>80829875.953466669</v>
      </c>
      <c r="R160" s="6">
        <f t="shared" si="209"/>
        <v>82419665.260688707</v>
      </c>
      <c r="T160" s="6">
        <f t="shared" si="203"/>
        <v>87679173</v>
      </c>
      <c r="V160" s="5">
        <f>UTFUND1617RSG</f>
        <v>45526865.477447972</v>
      </c>
      <c r="W160" s="5">
        <f>LTFUND1617RSG</f>
        <v>10473251.301159877</v>
      </c>
      <c r="AA160" s="6">
        <f t="shared" si="204"/>
        <v>56000116.778607845</v>
      </c>
      <c r="AB160" s="6">
        <f t="shared" si="205"/>
        <v>136829992.7320745</v>
      </c>
      <c r="AC160" s="6">
        <f t="shared" si="191"/>
        <v>224509165.7320745</v>
      </c>
      <c r="AD160" s="6">
        <f t="shared" si="196"/>
        <v>212800260.13905421</v>
      </c>
      <c r="AE160" s="6">
        <f t="shared" si="206"/>
        <v>125121087.13905421</v>
      </c>
      <c r="AF160" s="6">
        <f t="shared" si="197"/>
        <v>42701421.878365502</v>
      </c>
      <c r="AG160" s="5">
        <f t="shared" si="194"/>
        <v>35588817.686231993</v>
      </c>
      <c r="AH160" s="5">
        <f t="shared" ref="AH160" si="220">AH161</f>
        <v>7112604.1921335123</v>
      </c>
      <c r="AM160" s="5">
        <f t="shared" si="207"/>
        <v>82480100.693656847</v>
      </c>
      <c r="AN160" s="5">
        <f t="shared" si="210"/>
        <v>125181522.57202235</v>
      </c>
    </row>
    <row r="161" spans="1:40" s="11" customFormat="1" x14ac:dyDescent="0.25">
      <c r="A161" s="8" t="s">
        <v>319</v>
      </c>
      <c r="B161" s="8" t="s">
        <v>320</v>
      </c>
      <c r="C161" s="8" t="s">
        <v>302</v>
      </c>
      <c r="D161" s="8"/>
      <c r="E161" s="8" t="s">
        <v>1440</v>
      </c>
      <c r="G161" s="9"/>
      <c r="H161" s="9"/>
      <c r="I161" s="9">
        <f>LTFUND1617BL</f>
        <v>18432526.539245408</v>
      </c>
      <c r="J161" s="9">
        <f>I161*RPI_INC1718</f>
        <v>18795063.698328134</v>
      </c>
      <c r="K161" s="9"/>
      <c r="L161" s="9"/>
      <c r="M161" s="9"/>
      <c r="N161" s="9"/>
      <c r="O161" s="9"/>
      <c r="P161" s="9"/>
      <c r="Q161" s="10">
        <f t="shared" si="208"/>
        <v>18432526.539245408</v>
      </c>
      <c r="R161" s="10">
        <f t="shared" si="209"/>
        <v>18795063.698328134</v>
      </c>
      <c r="S161" s="9"/>
      <c r="T161" s="10">
        <f t="shared" si="203"/>
        <v>21159552.911495104</v>
      </c>
      <c r="V161" s="9"/>
      <c r="W161" s="9">
        <f>LTFUND1617RSG</f>
        <v>10473251.301159877</v>
      </c>
      <c r="X161" s="9"/>
      <c r="Y161" s="9"/>
      <c r="Z161" s="9"/>
      <c r="AA161" s="10">
        <f t="shared" si="204"/>
        <v>10473251.301159877</v>
      </c>
      <c r="AB161" s="10">
        <f t="shared" si="205"/>
        <v>28905777.840405285</v>
      </c>
      <c r="AC161" s="10">
        <f>W161+I161+T161</f>
        <v>50065330.75190039</v>
      </c>
      <c r="AD161" s="10">
        <f>AC161*LT_SF1718</f>
        <v>47067220.80195675</v>
      </c>
      <c r="AE161" s="10">
        <f t="shared" si="206"/>
        <v>25907667.890461646</v>
      </c>
      <c r="AF161" s="10">
        <f>AD161-T161-R161</f>
        <v>7112604.1921335123</v>
      </c>
      <c r="AG161" s="9"/>
      <c r="AH161" s="9">
        <f>AF161</f>
        <v>7112604.1921335123</v>
      </c>
      <c r="AI161" s="9"/>
      <c r="AJ161" s="9"/>
      <c r="AK161" s="9"/>
      <c r="AM161" s="9">
        <f t="shared" si="207"/>
        <v>18808845.455493484</v>
      </c>
      <c r="AN161" s="9">
        <f t="shared" si="210"/>
        <v>25921449.647626996</v>
      </c>
    </row>
    <row r="162" spans="1:40" s="15" customFormat="1" x14ac:dyDescent="0.25">
      <c r="A162" s="12" t="s">
        <v>321</v>
      </c>
      <c r="B162" s="12" t="s">
        <v>322</v>
      </c>
      <c r="C162" s="12" t="s">
        <v>302</v>
      </c>
      <c r="D162" s="12"/>
      <c r="E162" s="12" t="s">
        <v>1441</v>
      </c>
      <c r="G162" s="13">
        <f>UTFUND1617BL</f>
        <v>62397349.414221257</v>
      </c>
      <c r="H162" s="13">
        <f>G162*RPI_INC1718</f>
        <v>63624601.562360577</v>
      </c>
      <c r="I162" s="13"/>
      <c r="J162" s="13"/>
      <c r="K162" s="13"/>
      <c r="L162" s="13"/>
      <c r="M162" s="13"/>
      <c r="N162" s="13"/>
      <c r="O162" s="13"/>
      <c r="P162" s="13"/>
      <c r="Q162" s="14">
        <f t="shared" si="208"/>
        <v>62397349.414221257</v>
      </c>
      <c r="R162" s="14">
        <f t="shared" si="209"/>
        <v>63624601.562360577</v>
      </c>
      <c r="S162" s="13"/>
      <c r="T162" s="14">
        <f t="shared" si="203"/>
        <v>66519620.088504896</v>
      </c>
      <c r="V162" s="13">
        <f>UTFUND1617RSG</f>
        <v>45526865.477447972</v>
      </c>
      <c r="W162" s="13"/>
      <c r="X162" s="13"/>
      <c r="Y162" s="13"/>
      <c r="Z162" s="13"/>
      <c r="AA162" s="14">
        <f t="shared" si="204"/>
        <v>45526865.477447972</v>
      </c>
      <c r="AB162" s="14">
        <f t="shared" si="205"/>
        <v>107924214.89166923</v>
      </c>
      <c r="AC162" s="14">
        <f>V162+G162+T162</f>
        <v>174443834.98017412</v>
      </c>
      <c r="AD162" s="14">
        <f>AC162*UT_SF1718</f>
        <v>165733039.33709747</v>
      </c>
      <c r="AE162" s="14">
        <f t="shared" si="206"/>
        <v>99213419.24859257</v>
      </c>
      <c r="AF162" s="14">
        <f>AD162-T162-R162</f>
        <v>35588817.686231993</v>
      </c>
      <c r="AG162" s="13">
        <f>AF162</f>
        <v>35588817.686231993</v>
      </c>
      <c r="AH162" s="13"/>
      <c r="AI162" s="13"/>
      <c r="AJ162" s="13"/>
      <c r="AK162" s="13"/>
      <c r="AM162" s="13">
        <f t="shared" si="207"/>
        <v>63671255.238163367</v>
      </c>
      <c r="AN162" s="13">
        <f t="shared" si="210"/>
        <v>99260072.924395353</v>
      </c>
    </row>
    <row r="163" spans="1:40" x14ac:dyDescent="0.25">
      <c r="A163" s="1" t="s">
        <v>323</v>
      </c>
      <c r="B163" s="1" t="s">
        <v>324</v>
      </c>
      <c r="C163" s="1"/>
      <c r="D163" s="1" t="s">
        <v>302</v>
      </c>
      <c r="E163" s="1"/>
      <c r="G163" s="5">
        <f>UTFUND1617BL</f>
        <v>26710967.415748365</v>
      </c>
      <c r="H163" s="5">
        <f>G163*RPI_INC1718</f>
        <v>27236327.746717572</v>
      </c>
      <c r="I163" s="5">
        <f>LTFUND1617BL</f>
        <v>8499237.0481228828</v>
      </c>
      <c r="J163" s="5">
        <f>I163*RPI_INC1718</f>
        <v>8666402.9137049355</v>
      </c>
      <c r="Q163" s="6">
        <f t="shared" si="208"/>
        <v>35210204.463871248</v>
      </c>
      <c r="R163" s="6">
        <f t="shared" si="209"/>
        <v>35902730.660422504</v>
      </c>
      <c r="T163" s="6">
        <f t="shared" si="203"/>
        <v>128901418</v>
      </c>
      <c r="V163" s="5">
        <f>UTFUND1617RSG</f>
        <v>18342672.417926632</v>
      </c>
      <c r="W163" s="5">
        <f>LTFUND1617RSG</f>
        <v>2949788.8150162846</v>
      </c>
      <c r="AA163" s="6">
        <f t="shared" si="204"/>
        <v>21292461.232942916</v>
      </c>
      <c r="AB163" s="6">
        <f t="shared" si="205"/>
        <v>56502665.696814179</v>
      </c>
      <c r="AC163" s="6">
        <f t="shared" si="191"/>
        <v>185404083.69681418</v>
      </c>
      <c r="AD163" s="6">
        <f t="shared" si="196"/>
        <v>175659240.10677031</v>
      </c>
      <c r="AE163" s="6">
        <f t="shared" si="206"/>
        <v>46757822.106770307</v>
      </c>
      <c r="AF163" s="6">
        <f t="shared" si="197"/>
        <v>10855091.446347784</v>
      </c>
      <c r="AG163" s="5">
        <f t="shared" si="194"/>
        <v>11002188.041763797</v>
      </c>
      <c r="AH163" s="5">
        <f t="shared" ref="AH163" si="221">AH164</f>
        <v>-147096.59541601315</v>
      </c>
      <c r="AM163" s="5">
        <f t="shared" si="207"/>
        <v>35929056.866253823</v>
      </c>
      <c r="AN163" s="5">
        <f t="shared" si="210"/>
        <v>46784148.312601611</v>
      </c>
    </row>
    <row r="164" spans="1:40" s="11" customFormat="1" x14ac:dyDescent="0.25">
      <c r="A164" s="8" t="s">
        <v>325</v>
      </c>
      <c r="B164" s="8" t="s">
        <v>326</v>
      </c>
      <c r="C164" s="8" t="s">
        <v>302</v>
      </c>
      <c r="D164" s="8"/>
      <c r="E164" s="8" t="s">
        <v>1440</v>
      </c>
      <c r="G164" s="9"/>
      <c r="H164" s="9"/>
      <c r="I164" s="9">
        <f>LTFUND1617BL</f>
        <v>8499237.0481228828</v>
      </c>
      <c r="J164" s="9">
        <f>I164*RPI_INC1718</f>
        <v>8666402.9137049355</v>
      </c>
      <c r="K164" s="9"/>
      <c r="L164" s="9"/>
      <c r="M164" s="9"/>
      <c r="N164" s="9"/>
      <c r="O164" s="9"/>
      <c r="P164" s="9"/>
      <c r="Q164" s="10">
        <f t="shared" si="208"/>
        <v>8499237.0481228828</v>
      </c>
      <c r="R164" s="10">
        <f t="shared" si="209"/>
        <v>8666402.9137049355</v>
      </c>
      <c r="S164" s="9"/>
      <c r="T164" s="10">
        <f t="shared" si="203"/>
        <v>37474255.961795904</v>
      </c>
      <c r="V164" s="9"/>
      <c r="W164" s="9">
        <f>LTFUND1617RSG</f>
        <v>2949788.8150162846</v>
      </c>
      <c r="X164" s="9"/>
      <c r="Y164" s="9"/>
      <c r="Z164" s="9"/>
      <c r="AA164" s="10">
        <f t="shared" si="204"/>
        <v>2949788.8150162846</v>
      </c>
      <c r="AB164" s="10">
        <f t="shared" si="205"/>
        <v>11449025.863139167</v>
      </c>
      <c r="AC164" s="10">
        <f>W164+I164+T164</f>
        <v>48923281.824935071</v>
      </c>
      <c r="AD164" s="10">
        <f>AC164*LT_SF1718</f>
        <v>45993562.280084826</v>
      </c>
      <c r="AE164" s="10">
        <f t="shared" si="206"/>
        <v>8519306.3182889223</v>
      </c>
      <c r="AF164" s="10">
        <f>AD164-T164-R164</f>
        <v>-147096.59541601315</v>
      </c>
      <c r="AG164" s="9"/>
      <c r="AH164" s="9">
        <f>AF164</f>
        <v>-147096.59541601315</v>
      </c>
      <c r="AI164" s="9"/>
      <c r="AJ164" s="9"/>
      <c r="AK164" s="9"/>
      <c r="AM164" s="9">
        <f t="shared" si="207"/>
        <v>8672757.6812317092</v>
      </c>
      <c r="AN164" s="9">
        <f t="shared" si="210"/>
        <v>8525661.085815696</v>
      </c>
    </row>
    <row r="165" spans="1:40" s="15" customFormat="1" x14ac:dyDescent="0.25">
      <c r="A165" s="12" t="s">
        <v>327</v>
      </c>
      <c r="B165" s="12" t="s">
        <v>328</v>
      </c>
      <c r="C165" s="12" t="s">
        <v>302</v>
      </c>
      <c r="D165" s="12"/>
      <c r="E165" s="12" t="s">
        <v>1441</v>
      </c>
      <c r="G165" s="13">
        <f>UTFUND1617BL</f>
        <v>26710967.415748365</v>
      </c>
      <c r="H165" s="13">
        <f>G165*RPI_INC1718</f>
        <v>27236327.746717572</v>
      </c>
      <c r="I165" s="13"/>
      <c r="J165" s="13"/>
      <c r="K165" s="13"/>
      <c r="L165" s="13"/>
      <c r="M165" s="13"/>
      <c r="N165" s="13"/>
      <c r="O165" s="13"/>
      <c r="P165" s="13"/>
      <c r="Q165" s="14">
        <f t="shared" si="208"/>
        <v>26710967.415748365</v>
      </c>
      <c r="R165" s="14">
        <f t="shared" si="209"/>
        <v>27236327.746717572</v>
      </c>
      <c r="S165" s="13"/>
      <c r="T165" s="14">
        <f t="shared" si="203"/>
        <v>91427162.038204104</v>
      </c>
      <c r="V165" s="13">
        <f>UTFUND1617RSG</f>
        <v>18342672.417926632</v>
      </c>
      <c r="W165" s="13"/>
      <c r="X165" s="13"/>
      <c r="Y165" s="13"/>
      <c r="Z165" s="13"/>
      <c r="AA165" s="14">
        <f t="shared" si="204"/>
        <v>18342672.417926632</v>
      </c>
      <c r="AB165" s="14">
        <f t="shared" si="205"/>
        <v>45053639.833674997</v>
      </c>
      <c r="AC165" s="14">
        <f>V165+G165+T165</f>
        <v>136480801.8718791</v>
      </c>
      <c r="AD165" s="14">
        <f>AC165*UT_SF1718</f>
        <v>129665677.82668547</v>
      </c>
      <c r="AE165" s="14">
        <f t="shared" si="206"/>
        <v>38238515.78848137</v>
      </c>
      <c r="AF165" s="14">
        <f>AD165-T165-R165</f>
        <v>11002188.041763797</v>
      </c>
      <c r="AG165" s="13">
        <f>AF165</f>
        <v>11002188.041763797</v>
      </c>
      <c r="AH165" s="13"/>
      <c r="AI165" s="13"/>
      <c r="AJ165" s="13"/>
      <c r="AK165" s="13"/>
      <c r="AM165" s="13">
        <f t="shared" si="207"/>
        <v>27256299.185022116</v>
      </c>
      <c r="AN165" s="13">
        <f t="shared" si="210"/>
        <v>38258487.226785913</v>
      </c>
    </row>
    <row r="166" spans="1:40" x14ac:dyDescent="0.25">
      <c r="A166" s="1" t="s">
        <v>329</v>
      </c>
      <c r="B166" s="1" t="s">
        <v>330</v>
      </c>
      <c r="C166" s="1"/>
      <c r="D166" s="1" t="s">
        <v>302</v>
      </c>
      <c r="E166" s="1"/>
      <c r="G166" s="5">
        <f>UTFUND1617BL</f>
        <v>54134324.985508718</v>
      </c>
      <c r="H166" s="5">
        <f>G166*RPI_INC1718</f>
        <v>55199057.177664876</v>
      </c>
      <c r="I166" s="5">
        <f>LTFUND1617BL</f>
        <v>13629723.388218392</v>
      </c>
      <c r="J166" s="5">
        <f>I166*RPI_INC1718</f>
        <v>13897797.392383117</v>
      </c>
      <c r="Q166" s="6">
        <f t="shared" si="208"/>
        <v>67764048.373727113</v>
      </c>
      <c r="R166" s="6">
        <f t="shared" si="209"/>
        <v>69096854.570047989</v>
      </c>
      <c r="T166" s="6">
        <f t="shared" si="203"/>
        <v>133413120.99999999</v>
      </c>
      <c r="V166" s="5">
        <f>UTFUND1617RSG</f>
        <v>39941126.792119063</v>
      </c>
      <c r="W166" s="5">
        <f>LTFUND1617RSG</f>
        <v>6859391.8379219845</v>
      </c>
      <c r="AA166" s="6">
        <f t="shared" si="204"/>
        <v>46800518.630041048</v>
      </c>
      <c r="AB166" s="6">
        <f t="shared" si="205"/>
        <v>114564567.00376816</v>
      </c>
      <c r="AC166" s="6">
        <f t="shared" si="191"/>
        <v>247977688.00376815</v>
      </c>
      <c r="AD166" s="6">
        <f t="shared" si="196"/>
        <v>235087080.24986047</v>
      </c>
      <c r="AE166" s="6">
        <f t="shared" si="206"/>
        <v>101673959.24986048</v>
      </c>
      <c r="AF166" s="6">
        <f t="shared" si="197"/>
        <v>32577104.679812483</v>
      </c>
      <c r="AG166" s="5">
        <f t="shared" si="194"/>
        <v>29042937.632556781</v>
      </c>
      <c r="AH166" s="5">
        <f t="shared" ref="AH166" si="222">AH167</f>
        <v>3534167.0472557023</v>
      </c>
      <c r="AM166" s="5">
        <f t="shared" si="207"/>
        <v>69147520.855933398</v>
      </c>
      <c r="AN166" s="5">
        <f t="shared" si="210"/>
        <v>101724625.53574589</v>
      </c>
    </row>
    <row r="167" spans="1:40" s="11" customFormat="1" x14ac:dyDescent="0.25">
      <c r="A167" s="8" t="s">
        <v>331</v>
      </c>
      <c r="B167" s="8" t="s">
        <v>332</v>
      </c>
      <c r="C167" s="8" t="s">
        <v>302</v>
      </c>
      <c r="D167" s="8"/>
      <c r="E167" s="8" t="s">
        <v>1440</v>
      </c>
      <c r="G167" s="9"/>
      <c r="H167" s="9"/>
      <c r="I167" s="9">
        <f>LTFUND1617BL</f>
        <v>13629723.388218392</v>
      </c>
      <c r="J167" s="9">
        <f>I167*RPI_INC1718</f>
        <v>13897797.392383117</v>
      </c>
      <c r="K167" s="9"/>
      <c r="L167" s="9"/>
      <c r="M167" s="9"/>
      <c r="N167" s="9"/>
      <c r="O167" s="9"/>
      <c r="P167" s="9"/>
      <c r="Q167" s="10">
        <f t="shared" si="208"/>
        <v>13629723.388218392</v>
      </c>
      <c r="R167" s="10">
        <f t="shared" si="209"/>
        <v>13897797.392383117</v>
      </c>
      <c r="S167" s="9"/>
      <c r="T167" s="10">
        <f t="shared" si="203"/>
        <v>30562136.342371944</v>
      </c>
      <c r="V167" s="9"/>
      <c r="W167" s="9">
        <f>LTFUND1617RSG</f>
        <v>6859391.8379219845</v>
      </c>
      <c r="X167" s="9"/>
      <c r="Y167" s="9"/>
      <c r="Z167" s="9"/>
      <c r="AA167" s="10">
        <f t="shared" si="204"/>
        <v>6859391.8379219845</v>
      </c>
      <c r="AB167" s="10">
        <f t="shared" si="205"/>
        <v>20489115.226140376</v>
      </c>
      <c r="AC167" s="10">
        <f>W167+I167+T167</f>
        <v>51051251.568512321</v>
      </c>
      <c r="AD167" s="10">
        <f>AC167*LT_SF1718</f>
        <v>47994100.782010764</v>
      </c>
      <c r="AE167" s="10">
        <f t="shared" si="206"/>
        <v>17431964.43963882</v>
      </c>
      <c r="AF167" s="10">
        <f>AD167-T167-R167</f>
        <v>3534167.0472557023</v>
      </c>
      <c r="AG167" s="9"/>
      <c r="AH167" s="9">
        <f>AF167</f>
        <v>3534167.0472557023</v>
      </c>
      <c r="AI167" s="9"/>
      <c r="AJ167" s="9"/>
      <c r="AK167" s="9"/>
      <c r="AM167" s="9">
        <f t="shared" si="207"/>
        <v>13907988.156930091</v>
      </c>
      <c r="AN167" s="9">
        <f t="shared" si="210"/>
        <v>17442155.204185791</v>
      </c>
    </row>
    <row r="168" spans="1:40" s="15" customFormat="1" x14ac:dyDescent="0.25">
      <c r="A168" s="12" t="s">
        <v>333</v>
      </c>
      <c r="B168" s="12" t="s">
        <v>334</v>
      </c>
      <c r="C168" s="12" t="s">
        <v>302</v>
      </c>
      <c r="D168" s="12"/>
      <c r="E168" s="12" t="s">
        <v>1441</v>
      </c>
      <c r="G168" s="13">
        <f>UTFUND1617BL</f>
        <v>54134324.985508718</v>
      </c>
      <c r="H168" s="13">
        <f>G168*RPI_INC1718</f>
        <v>55199057.177664876</v>
      </c>
      <c r="I168" s="13"/>
      <c r="J168" s="13"/>
      <c r="K168" s="13"/>
      <c r="L168" s="13"/>
      <c r="M168" s="13"/>
      <c r="N168" s="13"/>
      <c r="O168" s="13"/>
      <c r="P168" s="13"/>
      <c r="Q168" s="14">
        <f t="shared" si="208"/>
        <v>54134324.985508718</v>
      </c>
      <c r="R168" s="14">
        <f t="shared" si="209"/>
        <v>55199057.177664876</v>
      </c>
      <c r="S168" s="13"/>
      <c r="T168" s="14">
        <f t="shared" si="203"/>
        <v>102850984.65762804</v>
      </c>
      <c r="V168" s="13">
        <f>UTFUND1617RSG</f>
        <v>39941126.792119063</v>
      </c>
      <c r="W168" s="13"/>
      <c r="X168" s="13"/>
      <c r="Y168" s="13"/>
      <c r="Z168" s="13"/>
      <c r="AA168" s="14">
        <f t="shared" si="204"/>
        <v>39941126.792119063</v>
      </c>
      <c r="AB168" s="14">
        <f t="shared" si="205"/>
        <v>94075451.777627781</v>
      </c>
      <c r="AC168" s="14">
        <f>V168+G168+T168</f>
        <v>196926436.43525583</v>
      </c>
      <c r="AD168" s="14">
        <f>AC168*UT_SF1718</f>
        <v>187092979.4678497</v>
      </c>
      <c r="AE168" s="14">
        <f t="shared" si="206"/>
        <v>84241994.810221657</v>
      </c>
      <c r="AF168" s="14">
        <f>AD168-T168-R168</f>
        <v>29042937.632556781</v>
      </c>
      <c r="AG168" s="13">
        <f>AF168</f>
        <v>29042937.632556781</v>
      </c>
      <c r="AH168" s="13"/>
      <c r="AI168" s="13"/>
      <c r="AJ168" s="13"/>
      <c r="AK168" s="13"/>
      <c r="AM168" s="13">
        <f t="shared" si="207"/>
        <v>55239532.699003309</v>
      </c>
      <c r="AN168" s="13">
        <f t="shared" si="210"/>
        <v>84282470.33156009</v>
      </c>
    </row>
    <row r="169" spans="1:40" x14ac:dyDescent="0.25">
      <c r="A169" s="1" t="s">
        <v>335</v>
      </c>
      <c r="B169" s="1" t="s">
        <v>336</v>
      </c>
      <c r="C169" s="1"/>
      <c r="D169" s="1" t="s">
        <v>302</v>
      </c>
      <c r="E169" s="1"/>
      <c r="G169" s="5">
        <f>UTFUND1617BL</f>
        <v>54993259.089156479</v>
      </c>
      <c r="H169" s="5">
        <f>G169*RPI_INC1718</f>
        <v>56074885.087439142</v>
      </c>
      <c r="I169" s="5">
        <f>LTFUND1617BL</f>
        <v>15571934.787046</v>
      </c>
      <c r="J169" s="5">
        <f>I169*RPI_INC1718</f>
        <v>15878208.861145243</v>
      </c>
      <c r="Q169" s="6">
        <f t="shared" si="208"/>
        <v>70565193.876202479</v>
      </c>
      <c r="R169" s="6">
        <f t="shared" si="209"/>
        <v>71953093.948584378</v>
      </c>
      <c r="T169" s="6">
        <f t="shared" si="203"/>
        <v>110864289.99999999</v>
      </c>
      <c r="V169" s="5">
        <f>UTFUND1617RSG</f>
        <v>39899120.297467977</v>
      </c>
      <c r="W169" s="5">
        <f>LTFUND1617RSG</f>
        <v>8471952.6280090436</v>
      </c>
      <c r="AA169" s="6">
        <f t="shared" si="204"/>
        <v>48371072.92547702</v>
      </c>
      <c r="AB169" s="6">
        <f t="shared" si="205"/>
        <v>118936266.80167951</v>
      </c>
      <c r="AC169" s="6">
        <f t="shared" si="191"/>
        <v>229800556.80167949</v>
      </c>
      <c r="AD169" s="6">
        <f t="shared" si="196"/>
        <v>217824748.91374698</v>
      </c>
      <c r="AE169" s="6">
        <f t="shared" si="206"/>
        <v>106960458.913747</v>
      </c>
      <c r="AF169" s="6">
        <f t="shared" si="197"/>
        <v>35007364.965162612</v>
      </c>
      <c r="AG169" s="5">
        <f t="shared" si="194"/>
        <v>29855917.554375716</v>
      </c>
      <c r="AH169" s="5">
        <f t="shared" ref="AH169" si="223">AH170</f>
        <v>5151447.4107868969</v>
      </c>
      <c r="AM169" s="5">
        <f t="shared" si="207"/>
        <v>72005854.614044815</v>
      </c>
      <c r="AN169" s="5">
        <f t="shared" si="210"/>
        <v>107013219.57920742</v>
      </c>
    </row>
    <row r="170" spans="1:40" s="11" customFormat="1" x14ac:dyDescent="0.25">
      <c r="A170" s="8" t="s">
        <v>337</v>
      </c>
      <c r="B170" s="8" t="s">
        <v>338</v>
      </c>
      <c r="C170" s="8" t="s">
        <v>302</v>
      </c>
      <c r="D170" s="8"/>
      <c r="E170" s="8" t="s">
        <v>1440</v>
      </c>
      <c r="G170" s="9"/>
      <c r="H170" s="9"/>
      <c r="I170" s="9">
        <f>LTFUND1617BL</f>
        <v>15571934.787046</v>
      </c>
      <c r="J170" s="9">
        <f>I170*RPI_INC1718</f>
        <v>15878208.861145243</v>
      </c>
      <c r="K170" s="9"/>
      <c r="L170" s="9"/>
      <c r="M170" s="9"/>
      <c r="N170" s="9"/>
      <c r="O170" s="9"/>
      <c r="P170" s="9"/>
      <c r="Q170" s="10">
        <f t="shared" si="208"/>
        <v>15571934.787046</v>
      </c>
      <c r="R170" s="10">
        <f t="shared" si="209"/>
        <v>15878208.861145243</v>
      </c>
      <c r="S170" s="9"/>
      <c r="T170" s="10">
        <f t="shared" si="203"/>
        <v>26290650.564769194</v>
      </c>
      <c r="V170" s="9"/>
      <c r="W170" s="9">
        <f>LTFUND1617RSG</f>
        <v>8471952.6280090436</v>
      </c>
      <c r="X170" s="9"/>
      <c r="Y170" s="9"/>
      <c r="Z170" s="9"/>
      <c r="AA170" s="10">
        <f t="shared" si="204"/>
        <v>8471952.6280090436</v>
      </c>
      <c r="AB170" s="10">
        <f t="shared" si="205"/>
        <v>24043887.415055044</v>
      </c>
      <c r="AC170" s="10">
        <f>W170+I170+T170</f>
        <v>50334537.979824238</v>
      </c>
      <c r="AD170" s="10">
        <f>AC170*LT_SF1718</f>
        <v>47320306.836701334</v>
      </c>
      <c r="AE170" s="10">
        <f t="shared" si="206"/>
        <v>21029656.27193214</v>
      </c>
      <c r="AF170" s="10">
        <f>AD170-T170-R170</f>
        <v>5151447.4107868969</v>
      </c>
      <c r="AG170" s="9"/>
      <c r="AH170" s="9">
        <f>AF170</f>
        <v>5151447.4107868969</v>
      </c>
      <c r="AI170" s="9"/>
      <c r="AJ170" s="9"/>
      <c r="AK170" s="9"/>
      <c r="AM170" s="9">
        <f t="shared" si="207"/>
        <v>15889851.791558109</v>
      </c>
      <c r="AN170" s="9">
        <f t="shared" si="210"/>
        <v>21041299.202345006</v>
      </c>
    </row>
    <row r="171" spans="1:40" s="15" customFormat="1" x14ac:dyDescent="0.25">
      <c r="A171" s="12" t="s">
        <v>339</v>
      </c>
      <c r="B171" s="12" t="s">
        <v>340</v>
      </c>
      <c r="C171" s="12" t="s">
        <v>302</v>
      </c>
      <c r="D171" s="12"/>
      <c r="E171" s="12" t="s">
        <v>1441</v>
      </c>
      <c r="G171" s="13">
        <f>UTFUND1617BL</f>
        <v>54993259.089156479</v>
      </c>
      <c r="H171" s="13">
        <f>G171*RPI_INC1718</f>
        <v>56074885.087439142</v>
      </c>
      <c r="I171" s="13"/>
      <c r="J171" s="13"/>
      <c r="K171" s="13"/>
      <c r="L171" s="13"/>
      <c r="M171" s="13"/>
      <c r="N171" s="13"/>
      <c r="O171" s="13"/>
      <c r="P171" s="13"/>
      <c r="Q171" s="14">
        <f t="shared" si="208"/>
        <v>54993259.089156479</v>
      </c>
      <c r="R171" s="14">
        <f t="shared" si="209"/>
        <v>56074885.087439142</v>
      </c>
      <c r="S171" s="13"/>
      <c r="T171" s="14">
        <f t="shared" si="203"/>
        <v>84573639.435230792</v>
      </c>
      <c r="V171" s="13">
        <f>UTFUND1617RSG</f>
        <v>39899120.297467977</v>
      </c>
      <c r="W171" s="13"/>
      <c r="X171" s="13"/>
      <c r="Y171" s="13"/>
      <c r="Z171" s="13"/>
      <c r="AA171" s="14">
        <f t="shared" si="204"/>
        <v>39899120.297467977</v>
      </c>
      <c r="AB171" s="14">
        <f t="shared" si="205"/>
        <v>94892379.386624455</v>
      </c>
      <c r="AC171" s="14">
        <f>V171+G171+T171</f>
        <v>179466018.82185525</v>
      </c>
      <c r="AD171" s="14">
        <f>AC171*UT_SF1718</f>
        <v>170504442.07704565</v>
      </c>
      <c r="AE171" s="14">
        <f t="shared" si="206"/>
        <v>85930802.641814858</v>
      </c>
      <c r="AF171" s="14">
        <f>AD171-T171-R171</f>
        <v>29855917.554375716</v>
      </c>
      <c r="AG171" s="13">
        <f>AF171</f>
        <v>29855917.554375716</v>
      </c>
      <c r="AH171" s="13"/>
      <c r="AI171" s="13"/>
      <c r="AJ171" s="13"/>
      <c r="AK171" s="13"/>
      <c r="AM171" s="13">
        <f t="shared" si="207"/>
        <v>56116002.822486714</v>
      </c>
      <c r="AN171" s="13">
        <f t="shared" si="210"/>
        <v>85971920.376862437</v>
      </c>
    </row>
    <row r="172" spans="1:40" x14ac:dyDescent="0.25">
      <c r="A172" s="1" t="s">
        <v>341</v>
      </c>
      <c r="B172" s="1" t="s">
        <v>342</v>
      </c>
      <c r="C172" s="1"/>
      <c r="D172" s="1" t="s">
        <v>302</v>
      </c>
      <c r="E172" s="1"/>
      <c r="G172" s="5">
        <f>UTFUND1617BL</f>
        <v>54457274.957643889</v>
      </c>
      <c r="H172" s="5">
        <f>G172*RPI_INC1718</f>
        <v>55528359.03895504</v>
      </c>
      <c r="I172" s="5">
        <f>LTFUND1617BL</f>
        <v>13416488.079589467</v>
      </c>
      <c r="J172" s="5">
        <f>I172*RPI_INC1718</f>
        <v>13680368.099666234</v>
      </c>
      <c r="Q172" s="6">
        <f t="shared" si="208"/>
        <v>67873763.037233353</v>
      </c>
      <c r="R172" s="6">
        <f t="shared" si="209"/>
        <v>69208727.138621271</v>
      </c>
      <c r="T172" s="6">
        <f t="shared" si="203"/>
        <v>100916600</v>
      </c>
      <c r="V172" s="5">
        <f>UTFUND1617RSG</f>
        <v>39247418.804826461</v>
      </c>
      <c r="W172" s="5">
        <f>LTFUND1617RSG</f>
        <v>7306134.7799356245</v>
      </c>
      <c r="AA172" s="6">
        <f t="shared" si="204"/>
        <v>46553553.584762082</v>
      </c>
      <c r="AB172" s="6">
        <f t="shared" si="205"/>
        <v>114427316.62199545</v>
      </c>
      <c r="AC172" s="6">
        <f t="shared" si="191"/>
        <v>215343916.62199545</v>
      </c>
      <c r="AD172" s="6">
        <f t="shared" si="196"/>
        <v>204175149.12178391</v>
      </c>
      <c r="AE172" s="6">
        <f t="shared" si="206"/>
        <v>103258549.12178391</v>
      </c>
      <c r="AF172" s="6">
        <f t="shared" si="197"/>
        <v>34049821.983162627</v>
      </c>
      <c r="AG172" s="5">
        <f t="shared" si="194"/>
        <v>29509270.258125044</v>
      </c>
      <c r="AH172" s="5">
        <f t="shared" ref="AH172" si="224">AH173</f>
        <v>4540551.7250375859</v>
      </c>
      <c r="AM172" s="5">
        <f t="shared" si="207"/>
        <v>69259475.456714615</v>
      </c>
      <c r="AN172" s="5">
        <f t="shared" si="210"/>
        <v>103309297.43987724</v>
      </c>
    </row>
    <row r="173" spans="1:40" s="11" customFormat="1" x14ac:dyDescent="0.25">
      <c r="A173" s="8" t="s">
        <v>343</v>
      </c>
      <c r="B173" s="8" t="s">
        <v>344</v>
      </c>
      <c r="C173" s="8" t="s">
        <v>302</v>
      </c>
      <c r="D173" s="8"/>
      <c r="E173" s="8" t="s">
        <v>1440</v>
      </c>
      <c r="G173" s="9"/>
      <c r="H173" s="9"/>
      <c r="I173" s="9">
        <f>LTFUND1617BL</f>
        <v>13416488.079589467</v>
      </c>
      <c r="J173" s="9">
        <f>I173*RPI_INC1718</f>
        <v>13680368.099666234</v>
      </c>
      <c r="K173" s="9"/>
      <c r="L173" s="9"/>
      <c r="M173" s="9"/>
      <c r="N173" s="9"/>
      <c r="O173" s="9"/>
      <c r="P173" s="9"/>
      <c r="Q173" s="10">
        <f t="shared" si="208"/>
        <v>13416488.079589467</v>
      </c>
      <c r="R173" s="10">
        <f t="shared" si="209"/>
        <v>13680368.099666234</v>
      </c>
      <c r="S173" s="9"/>
      <c r="T173" s="10">
        <f t="shared" si="203"/>
        <v>21053226.583126023</v>
      </c>
      <c r="V173" s="9"/>
      <c r="W173" s="9">
        <f>LTFUND1617RSG</f>
        <v>7306134.7799356245</v>
      </c>
      <c r="X173" s="9"/>
      <c r="Y173" s="9"/>
      <c r="Z173" s="9"/>
      <c r="AA173" s="10">
        <f t="shared" si="204"/>
        <v>7306134.7799356245</v>
      </c>
      <c r="AB173" s="10">
        <f t="shared" si="205"/>
        <v>20722622.859525092</v>
      </c>
      <c r="AC173" s="10">
        <f>W173+I173+T173</f>
        <v>41775849.442651115</v>
      </c>
      <c r="AD173" s="10">
        <f>AC173*LT_SF1718</f>
        <v>39274146.407829843</v>
      </c>
      <c r="AE173" s="10">
        <f t="shared" si="206"/>
        <v>18220919.82470382</v>
      </c>
      <c r="AF173" s="10">
        <f>AD173-T173-R173</f>
        <v>4540551.7250375859</v>
      </c>
      <c r="AG173" s="9"/>
      <c r="AH173" s="9">
        <f>AF173</f>
        <v>4540551.7250375859</v>
      </c>
      <c r="AI173" s="9"/>
      <c r="AJ173" s="9"/>
      <c r="AK173" s="9"/>
      <c r="AM173" s="9">
        <f t="shared" si="207"/>
        <v>13690399.430983242</v>
      </c>
      <c r="AN173" s="9">
        <f t="shared" si="210"/>
        <v>18230951.156020828</v>
      </c>
    </row>
    <row r="174" spans="1:40" s="15" customFormat="1" x14ac:dyDescent="0.25">
      <c r="A174" s="12" t="s">
        <v>345</v>
      </c>
      <c r="B174" s="12" t="s">
        <v>346</v>
      </c>
      <c r="C174" s="12" t="s">
        <v>302</v>
      </c>
      <c r="D174" s="12"/>
      <c r="E174" s="12" t="s">
        <v>1441</v>
      </c>
      <c r="G174" s="13">
        <f>UTFUND1617BL</f>
        <v>54457274.957643889</v>
      </c>
      <c r="H174" s="13">
        <f>G174*RPI_INC1718</f>
        <v>55528359.03895504</v>
      </c>
      <c r="I174" s="13"/>
      <c r="J174" s="13"/>
      <c r="K174" s="13"/>
      <c r="L174" s="13"/>
      <c r="M174" s="13"/>
      <c r="N174" s="13"/>
      <c r="O174" s="13"/>
      <c r="P174" s="13"/>
      <c r="Q174" s="14">
        <f t="shared" si="208"/>
        <v>54457274.957643889</v>
      </c>
      <c r="R174" s="14">
        <f t="shared" si="209"/>
        <v>55528359.03895504</v>
      </c>
      <c r="S174" s="13"/>
      <c r="T174" s="14">
        <f t="shared" si="203"/>
        <v>79863373.416873977</v>
      </c>
      <c r="V174" s="13">
        <f>UTFUND1617RSG</f>
        <v>39247418.804826461</v>
      </c>
      <c r="W174" s="13"/>
      <c r="X174" s="13"/>
      <c r="Y174" s="13"/>
      <c r="Z174" s="13"/>
      <c r="AA174" s="14">
        <f t="shared" si="204"/>
        <v>39247418.804826461</v>
      </c>
      <c r="AB174" s="14">
        <f t="shared" si="205"/>
        <v>93704693.76247035</v>
      </c>
      <c r="AC174" s="14">
        <f>V174+G174+T174</f>
        <v>173568067.17934433</v>
      </c>
      <c r="AD174" s="14">
        <f>AC174*UT_SF1718</f>
        <v>164901002.71395406</v>
      </c>
      <c r="AE174" s="14">
        <f t="shared" si="206"/>
        <v>85037629.297080085</v>
      </c>
      <c r="AF174" s="14">
        <f>AD174-T174-R174</f>
        <v>29509270.258125044</v>
      </c>
      <c r="AG174" s="13">
        <f>AF174</f>
        <v>29509270.258125044</v>
      </c>
      <c r="AH174" s="13"/>
      <c r="AI174" s="13"/>
      <c r="AJ174" s="13"/>
      <c r="AK174" s="13"/>
      <c r="AM174" s="13">
        <f t="shared" si="207"/>
        <v>55569076.025731377</v>
      </c>
      <c r="AN174" s="13">
        <f t="shared" si="210"/>
        <v>85078346.283856422</v>
      </c>
    </row>
    <row r="175" spans="1:40" x14ac:dyDescent="0.25">
      <c r="A175" s="1" t="s">
        <v>347</v>
      </c>
      <c r="B175" s="1" t="s">
        <v>348</v>
      </c>
      <c r="C175" s="1"/>
      <c r="D175" s="1" t="s">
        <v>302</v>
      </c>
      <c r="E175" s="1"/>
      <c r="G175" s="5">
        <f>UTFUND1617BL</f>
        <v>58793879.548455976</v>
      </c>
      <c r="H175" s="5">
        <f>G175*RPI_INC1718</f>
        <v>59950257.433905736</v>
      </c>
      <c r="I175" s="5">
        <f>LTFUND1617BL</f>
        <v>16241317.12826764</v>
      </c>
      <c r="J175" s="5">
        <f>I175*RPI_INC1718</f>
        <v>16560756.840393225</v>
      </c>
      <c r="Q175" s="6">
        <f t="shared" si="208"/>
        <v>75035196.676723614</v>
      </c>
      <c r="R175" s="6">
        <f t="shared" si="209"/>
        <v>76511014.274298966</v>
      </c>
      <c r="T175" s="6">
        <f t="shared" si="203"/>
        <v>83861382</v>
      </c>
      <c r="V175" s="5">
        <f>UTFUND1617RSG</f>
        <v>41909492.336049117</v>
      </c>
      <c r="W175" s="5">
        <f>LTFUND1617RSG</f>
        <v>9078881.1104985457</v>
      </c>
      <c r="AA175" s="6">
        <f t="shared" si="204"/>
        <v>50988373.446547665</v>
      </c>
      <c r="AB175" s="6">
        <f t="shared" si="205"/>
        <v>126023570.12327129</v>
      </c>
      <c r="AC175" s="6">
        <f t="shared" si="191"/>
        <v>209884952.12327129</v>
      </c>
      <c r="AD175" s="6">
        <f t="shared" si="196"/>
        <v>198961938.86671275</v>
      </c>
      <c r="AE175" s="6">
        <f t="shared" si="206"/>
        <v>115100556.86671275</v>
      </c>
      <c r="AF175" s="6">
        <f t="shared" si="197"/>
        <v>38589542.592413783</v>
      </c>
      <c r="AG175" s="5">
        <f t="shared" si="194"/>
        <v>32493336.190934464</v>
      </c>
      <c r="AH175" s="5">
        <f t="shared" ref="AH175" si="225">AH176</f>
        <v>6096206.4014793169</v>
      </c>
      <c r="AM175" s="5">
        <f t="shared" si="207"/>
        <v>76567117.101941779</v>
      </c>
      <c r="AN175" s="5">
        <f t="shared" si="210"/>
        <v>115156659.69435556</v>
      </c>
    </row>
    <row r="176" spans="1:40" s="11" customFormat="1" x14ac:dyDescent="0.25">
      <c r="A176" s="8" t="s">
        <v>349</v>
      </c>
      <c r="B176" s="8" t="s">
        <v>350</v>
      </c>
      <c r="C176" s="8" t="s">
        <v>302</v>
      </c>
      <c r="D176" s="8"/>
      <c r="E176" s="8" t="s">
        <v>1440</v>
      </c>
      <c r="G176" s="9"/>
      <c r="H176" s="9"/>
      <c r="I176" s="9">
        <f>LTFUND1617BL</f>
        <v>16241317.12826764</v>
      </c>
      <c r="J176" s="9">
        <f>I176*RPI_INC1718</f>
        <v>16560756.840393225</v>
      </c>
      <c r="K176" s="9"/>
      <c r="L176" s="9"/>
      <c r="M176" s="9"/>
      <c r="N176" s="9"/>
      <c r="O176" s="9"/>
      <c r="P176" s="9"/>
      <c r="Q176" s="10">
        <f t="shared" si="208"/>
        <v>16241317.12826764</v>
      </c>
      <c r="R176" s="10">
        <f t="shared" si="209"/>
        <v>16560756.840393225</v>
      </c>
      <c r="S176" s="9"/>
      <c r="T176" s="10">
        <f t="shared" si="203"/>
        <v>19153067.657310493</v>
      </c>
      <c r="V176" s="9"/>
      <c r="W176" s="9">
        <f>LTFUND1617RSG</f>
        <v>9078881.1104985457</v>
      </c>
      <c r="X176" s="9"/>
      <c r="Y176" s="9"/>
      <c r="Z176" s="9"/>
      <c r="AA176" s="10">
        <f t="shared" si="204"/>
        <v>9078881.1104985457</v>
      </c>
      <c r="AB176" s="10">
        <f t="shared" si="205"/>
        <v>25320198.238766186</v>
      </c>
      <c r="AC176" s="10">
        <f>W176+I176+T176</f>
        <v>44473265.896076679</v>
      </c>
      <c r="AD176" s="10">
        <f>AC176*LT_SF1718</f>
        <v>41810030.899183035</v>
      </c>
      <c r="AE176" s="10">
        <f t="shared" si="206"/>
        <v>22656963.241872542</v>
      </c>
      <c r="AF176" s="10">
        <f>AD176-T176-R176</f>
        <v>6096206.4014793169</v>
      </c>
      <c r="AG176" s="9"/>
      <c r="AH176" s="9">
        <f>AF176</f>
        <v>6096206.4014793169</v>
      </c>
      <c r="AI176" s="9"/>
      <c r="AJ176" s="9"/>
      <c r="AK176" s="9"/>
      <c r="AM176" s="9">
        <f t="shared" si="207"/>
        <v>16572900.259160623</v>
      </c>
      <c r="AN176" s="9">
        <f t="shared" si="210"/>
        <v>22669106.660639942</v>
      </c>
    </row>
    <row r="177" spans="1:40" s="15" customFormat="1" x14ac:dyDescent="0.25">
      <c r="A177" s="12" t="s">
        <v>351</v>
      </c>
      <c r="B177" s="12" t="s">
        <v>352</v>
      </c>
      <c r="C177" s="12" t="s">
        <v>302</v>
      </c>
      <c r="D177" s="12"/>
      <c r="E177" s="12" t="s">
        <v>1441</v>
      </c>
      <c r="G177" s="13">
        <f>UTFUND1617BL</f>
        <v>58793879.548455976</v>
      </c>
      <c r="H177" s="13">
        <f>G177*RPI_INC1718</f>
        <v>59950257.433905736</v>
      </c>
      <c r="I177" s="13"/>
      <c r="J177" s="13"/>
      <c r="K177" s="13"/>
      <c r="L177" s="13"/>
      <c r="M177" s="13"/>
      <c r="N177" s="13"/>
      <c r="O177" s="13"/>
      <c r="P177" s="13"/>
      <c r="Q177" s="14">
        <f t="shared" si="208"/>
        <v>58793879.548455976</v>
      </c>
      <c r="R177" s="14">
        <f t="shared" si="209"/>
        <v>59950257.433905736</v>
      </c>
      <c r="S177" s="13"/>
      <c r="T177" s="14">
        <f t="shared" si="203"/>
        <v>64708314.342689507</v>
      </c>
      <c r="V177" s="13">
        <f>UTFUND1617RSG</f>
        <v>41909492.336049117</v>
      </c>
      <c r="W177" s="13"/>
      <c r="X177" s="13"/>
      <c r="Y177" s="13"/>
      <c r="Z177" s="13"/>
      <c r="AA177" s="14">
        <f t="shared" si="204"/>
        <v>41909492.336049117</v>
      </c>
      <c r="AB177" s="14">
        <f t="shared" si="205"/>
        <v>100703371.88450509</v>
      </c>
      <c r="AC177" s="14">
        <f>V177+G177+T177</f>
        <v>165411686.22719461</v>
      </c>
      <c r="AD177" s="14">
        <f>AC177*UT_SF1718</f>
        <v>157151907.96752971</v>
      </c>
      <c r="AE177" s="14">
        <f t="shared" si="206"/>
        <v>92443593.6248402</v>
      </c>
      <c r="AF177" s="14">
        <f>AD177-T177-R177</f>
        <v>32493336.190934464</v>
      </c>
      <c r="AG177" s="13">
        <f>AF177</f>
        <v>32493336.190934464</v>
      </c>
      <c r="AH177" s="13"/>
      <c r="AI177" s="13"/>
      <c r="AJ177" s="13"/>
      <c r="AK177" s="13"/>
      <c r="AM177" s="13">
        <f t="shared" si="207"/>
        <v>59994216.842781149</v>
      </c>
      <c r="AN177" s="13">
        <f t="shared" si="210"/>
        <v>92487553.033715606</v>
      </c>
    </row>
    <row r="178" spans="1:40" x14ac:dyDescent="0.25">
      <c r="A178" s="1" t="s">
        <v>353</v>
      </c>
      <c r="B178" s="1" t="s">
        <v>354</v>
      </c>
      <c r="C178" s="1"/>
      <c r="D178" s="1" t="s">
        <v>302</v>
      </c>
      <c r="E178" s="1"/>
      <c r="G178" s="5">
        <f>UTFUND1617BL</f>
        <v>27745693.968244907</v>
      </c>
      <c r="H178" s="5">
        <f>G178*RPI_INC1718</f>
        <v>28291405.650613002</v>
      </c>
      <c r="I178" s="5">
        <f>LTFUND1617BL</f>
        <v>8564674.5716292746</v>
      </c>
      <c r="J178" s="5">
        <f>I178*RPI_INC1718</f>
        <v>8733127.4845305812</v>
      </c>
      <c r="Q178" s="6">
        <f t="shared" si="208"/>
        <v>36310368.539874181</v>
      </c>
      <c r="R178" s="6">
        <f t="shared" si="209"/>
        <v>37024533.135143586</v>
      </c>
      <c r="T178" s="6">
        <f t="shared" si="203"/>
        <v>98495755.999998525</v>
      </c>
      <c r="V178" s="5">
        <f>UTFUND1617RSG</f>
        <v>18247730.735651348</v>
      </c>
      <c r="W178" s="5">
        <f>LTFUND1617RSG</f>
        <v>3687721.3529627435</v>
      </c>
      <c r="AA178" s="6">
        <f t="shared" si="204"/>
        <v>21935452.088614091</v>
      </c>
      <c r="AB178" s="6">
        <f t="shared" si="205"/>
        <v>58245820.628488287</v>
      </c>
      <c r="AC178" s="6">
        <f t="shared" si="191"/>
        <v>156741576.62848681</v>
      </c>
      <c r="AD178" s="6">
        <f t="shared" si="196"/>
        <v>148539467.00228083</v>
      </c>
      <c r="AE178" s="6">
        <f t="shared" si="206"/>
        <v>50043711.002282307</v>
      </c>
      <c r="AF178" s="6">
        <f t="shared" si="197"/>
        <v>13019177.867138738</v>
      </c>
      <c r="AG178" s="5">
        <f t="shared" si="194"/>
        <v>11758633.021002211</v>
      </c>
      <c r="AH178" s="5">
        <f t="shared" ref="AH178" si="226">AH179</f>
        <v>1260544.8461365271</v>
      </c>
      <c r="AM178" s="5">
        <f t="shared" si="207"/>
        <v>37051681.919155121</v>
      </c>
      <c r="AN178" s="5">
        <f t="shared" si="210"/>
        <v>50070859.786293857</v>
      </c>
    </row>
    <row r="179" spans="1:40" s="11" customFormat="1" x14ac:dyDescent="0.25">
      <c r="A179" s="8" t="s">
        <v>355</v>
      </c>
      <c r="B179" s="8" t="s">
        <v>356</v>
      </c>
      <c r="C179" s="8" t="s">
        <v>302</v>
      </c>
      <c r="D179" s="8"/>
      <c r="E179" s="8" t="s">
        <v>1440</v>
      </c>
      <c r="G179" s="9"/>
      <c r="H179" s="9"/>
      <c r="I179" s="9">
        <f>LTFUND1617BL</f>
        <v>8564674.5716292746</v>
      </c>
      <c r="J179" s="9">
        <f>I179*RPI_INC1718</f>
        <v>8733127.4845305812</v>
      </c>
      <c r="K179" s="9"/>
      <c r="L179" s="9"/>
      <c r="M179" s="9"/>
      <c r="N179" s="9"/>
      <c r="O179" s="9"/>
      <c r="P179" s="9"/>
      <c r="Q179" s="10">
        <f t="shared" si="208"/>
        <v>8564674.5716292746</v>
      </c>
      <c r="R179" s="10">
        <f t="shared" si="209"/>
        <v>8733127.4845305812</v>
      </c>
      <c r="S179" s="9"/>
      <c r="T179" s="10">
        <f t="shared" si="203"/>
        <v>25465948.530753046</v>
      </c>
      <c r="V179" s="9"/>
      <c r="W179" s="9">
        <f>LTFUND1617RSG</f>
        <v>3687721.3529627435</v>
      </c>
      <c r="X179" s="9"/>
      <c r="Y179" s="9"/>
      <c r="Z179" s="9"/>
      <c r="AA179" s="10">
        <f t="shared" si="204"/>
        <v>3687721.3529627435</v>
      </c>
      <c r="AB179" s="10">
        <f t="shared" si="205"/>
        <v>12252395.924592018</v>
      </c>
      <c r="AC179" s="10">
        <f>W179+I179+T179</f>
        <v>37718344.455345064</v>
      </c>
      <c r="AD179" s="10">
        <f>AC179*LT_SF1718</f>
        <v>35459620.861420155</v>
      </c>
      <c r="AE179" s="10">
        <f t="shared" si="206"/>
        <v>9993672.3306671083</v>
      </c>
      <c r="AF179" s="10">
        <f>AD179-T179-R179</f>
        <v>1260544.8461365271</v>
      </c>
      <c r="AG179" s="9"/>
      <c r="AH179" s="9">
        <f>AF179</f>
        <v>1260544.8461365271</v>
      </c>
      <c r="AI179" s="9"/>
      <c r="AJ179" s="9"/>
      <c r="AK179" s="9"/>
      <c r="AM179" s="9">
        <f t="shared" si="207"/>
        <v>8739531.1788312588</v>
      </c>
      <c r="AN179" s="9">
        <f t="shared" si="210"/>
        <v>10000076.024967786</v>
      </c>
    </row>
    <row r="180" spans="1:40" s="15" customFormat="1" x14ac:dyDescent="0.25">
      <c r="A180" s="12" t="s">
        <v>357</v>
      </c>
      <c r="B180" s="12" t="s">
        <v>358</v>
      </c>
      <c r="C180" s="12" t="s">
        <v>302</v>
      </c>
      <c r="D180" s="12"/>
      <c r="E180" s="12" t="s">
        <v>1441</v>
      </c>
      <c r="G180" s="13">
        <f>UTFUND1617BL</f>
        <v>27745693.968244907</v>
      </c>
      <c r="H180" s="13">
        <f>G180*RPI_INC1718</f>
        <v>28291405.650613002</v>
      </c>
      <c r="I180" s="13"/>
      <c r="J180" s="13"/>
      <c r="K180" s="13"/>
      <c r="L180" s="13"/>
      <c r="M180" s="13"/>
      <c r="N180" s="13"/>
      <c r="O180" s="13"/>
      <c r="P180" s="13"/>
      <c r="Q180" s="14">
        <f t="shared" si="208"/>
        <v>27745693.968244907</v>
      </c>
      <c r="R180" s="14">
        <f t="shared" si="209"/>
        <v>28291405.650613002</v>
      </c>
      <c r="S180" s="13"/>
      <c r="T180" s="14">
        <f t="shared" si="203"/>
        <v>73029807.469245479</v>
      </c>
      <c r="V180" s="13">
        <f>UTFUND1617RSG</f>
        <v>18247730.735651348</v>
      </c>
      <c r="W180" s="13"/>
      <c r="X180" s="13"/>
      <c r="Y180" s="13"/>
      <c r="Z180" s="13"/>
      <c r="AA180" s="14">
        <f t="shared" si="204"/>
        <v>18247730.735651348</v>
      </c>
      <c r="AB180" s="14">
        <f t="shared" si="205"/>
        <v>45993424.703896254</v>
      </c>
      <c r="AC180" s="14">
        <f>V180+G180+T180</f>
        <v>119023232.17314173</v>
      </c>
      <c r="AD180" s="14">
        <f>AC180*UT_SF1718</f>
        <v>113079846.14086069</v>
      </c>
      <c r="AE180" s="14">
        <f t="shared" si="206"/>
        <v>40050038.671615213</v>
      </c>
      <c r="AF180" s="14">
        <f>AD180-T180-R180</f>
        <v>11758633.021002211</v>
      </c>
      <c r="AG180" s="13">
        <f>AF180</f>
        <v>11758633.021002211</v>
      </c>
      <c r="AH180" s="13"/>
      <c r="AI180" s="13"/>
      <c r="AJ180" s="13"/>
      <c r="AK180" s="13"/>
      <c r="AM180" s="13">
        <f t="shared" si="207"/>
        <v>28312150.740323864</v>
      </c>
      <c r="AN180" s="13">
        <f t="shared" si="210"/>
        <v>40070783.761326075</v>
      </c>
    </row>
    <row r="181" spans="1:40" x14ac:dyDescent="0.25">
      <c r="A181" s="1" t="s">
        <v>359</v>
      </c>
      <c r="B181" s="1" t="s">
        <v>360</v>
      </c>
      <c r="C181" s="1"/>
      <c r="D181" s="1" t="s">
        <v>302</v>
      </c>
      <c r="E181" s="1"/>
      <c r="G181" s="5">
        <f>UTFUND1617BL</f>
        <v>25633075.351709004</v>
      </c>
      <c r="H181" s="5">
        <f>G181*RPI_INC1718</f>
        <v>26137235.33741558</v>
      </c>
      <c r="I181" s="5">
        <f>LTFUND1617BL</f>
        <v>5993543.1334964167</v>
      </c>
      <c r="J181" s="5">
        <f>I181*RPI_INC1718</f>
        <v>6111426.1646604408</v>
      </c>
      <c r="Q181" s="6">
        <f t="shared" si="208"/>
        <v>31626618.485205419</v>
      </c>
      <c r="R181" s="6">
        <f t="shared" si="209"/>
        <v>32248661.502076022</v>
      </c>
      <c r="T181" s="6">
        <f t="shared" si="203"/>
        <v>101311085.00000191</v>
      </c>
      <c r="V181" s="5">
        <f>UTFUND1617RSG</f>
        <v>18287525.708099607</v>
      </c>
      <c r="W181" s="5">
        <f>LTFUND1617RSG</f>
        <v>2602215.7477001306</v>
      </c>
      <c r="AA181" s="6">
        <f t="shared" si="204"/>
        <v>20889741.455799736</v>
      </c>
      <c r="AB181" s="6">
        <f t="shared" si="205"/>
        <v>52516359.94100517</v>
      </c>
      <c r="AC181" s="6">
        <f t="shared" ref="AC181:AC208" si="227">AC182+AC183</f>
        <v>153827444.94100708</v>
      </c>
      <c r="AD181" s="6">
        <f t="shared" si="196"/>
        <v>145843274.80949089</v>
      </c>
      <c r="AE181" s="6">
        <f t="shared" si="206"/>
        <v>44532189.809488982</v>
      </c>
      <c r="AF181" s="6">
        <f t="shared" si="197"/>
        <v>12283528.307412973</v>
      </c>
      <c r="AG181" s="5">
        <f t="shared" ref="AG181:AG208" si="228">AG183</f>
        <v>11622009.066688892</v>
      </c>
      <c r="AH181" s="5">
        <f t="shared" ref="AH181" si="229">AH182</f>
        <v>661519.24072408117</v>
      </c>
      <c r="AM181" s="5">
        <f t="shared" si="207"/>
        <v>32272308.307900287</v>
      </c>
      <c r="AN181" s="5">
        <f t="shared" si="210"/>
        <v>44555836.615313262</v>
      </c>
    </row>
    <row r="182" spans="1:40" s="11" customFormat="1" x14ac:dyDescent="0.25">
      <c r="A182" s="8" t="s">
        <v>361</v>
      </c>
      <c r="B182" s="8" t="s">
        <v>362</v>
      </c>
      <c r="C182" s="8" t="s">
        <v>302</v>
      </c>
      <c r="D182" s="8"/>
      <c r="E182" s="8" t="s">
        <v>1440</v>
      </c>
      <c r="G182" s="9"/>
      <c r="H182" s="9"/>
      <c r="I182" s="9">
        <f>LTFUND1617BL</f>
        <v>5993543.1334964167</v>
      </c>
      <c r="J182" s="9">
        <f>I182*RPI_INC1718</f>
        <v>6111426.1646604408</v>
      </c>
      <c r="K182" s="9"/>
      <c r="L182" s="9"/>
      <c r="M182" s="9"/>
      <c r="N182" s="9"/>
      <c r="O182" s="9"/>
      <c r="P182" s="9"/>
      <c r="Q182" s="10">
        <f t="shared" si="208"/>
        <v>5993543.1334964167</v>
      </c>
      <c r="R182" s="10">
        <f t="shared" si="209"/>
        <v>6111426.1646604408</v>
      </c>
      <c r="S182" s="9"/>
      <c r="T182" s="10">
        <f t="shared" si="203"/>
        <v>21843338.112983327</v>
      </c>
      <c r="V182" s="9"/>
      <c r="W182" s="9">
        <f>LTFUND1617RSG</f>
        <v>2602215.7477001306</v>
      </c>
      <c r="X182" s="9"/>
      <c r="Y182" s="9"/>
      <c r="Z182" s="9"/>
      <c r="AA182" s="10">
        <f t="shared" si="204"/>
        <v>2602215.7477001306</v>
      </c>
      <c r="AB182" s="10">
        <f t="shared" si="205"/>
        <v>8595758.8811965473</v>
      </c>
      <c r="AC182" s="10">
        <f>W182+I182+T182</f>
        <v>30439096.994179875</v>
      </c>
      <c r="AD182" s="10">
        <f>AC182*LT_SF1718</f>
        <v>28616283.518367849</v>
      </c>
      <c r="AE182" s="10">
        <f t="shared" si="206"/>
        <v>6772945.4053845219</v>
      </c>
      <c r="AF182" s="10">
        <f>AD182-T182-R182</f>
        <v>661519.24072408117</v>
      </c>
      <c r="AG182" s="9"/>
      <c r="AH182" s="9">
        <f>AF182</f>
        <v>661519.24072408117</v>
      </c>
      <c r="AI182" s="9"/>
      <c r="AJ182" s="9"/>
      <c r="AK182" s="9"/>
      <c r="AM182" s="9">
        <f t="shared" si="207"/>
        <v>6115907.4578705728</v>
      </c>
      <c r="AN182" s="9">
        <f t="shared" si="210"/>
        <v>6777426.698594654</v>
      </c>
    </row>
    <row r="183" spans="1:40" s="15" customFormat="1" x14ac:dyDescent="0.25">
      <c r="A183" s="12" t="s">
        <v>363</v>
      </c>
      <c r="B183" s="12" t="s">
        <v>364</v>
      </c>
      <c r="C183" s="12" t="s">
        <v>302</v>
      </c>
      <c r="D183" s="12"/>
      <c r="E183" s="12" t="s">
        <v>1441</v>
      </c>
      <c r="G183" s="13">
        <f>UTFUND1617BL</f>
        <v>25633075.351709004</v>
      </c>
      <c r="H183" s="13">
        <f>G183*RPI_INC1718</f>
        <v>26137235.33741558</v>
      </c>
      <c r="I183" s="13"/>
      <c r="J183" s="13"/>
      <c r="K183" s="13"/>
      <c r="L183" s="13"/>
      <c r="M183" s="13"/>
      <c r="N183" s="13"/>
      <c r="O183" s="13"/>
      <c r="P183" s="13"/>
      <c r="Q183" s="14">
        <f t="shared" si="208"/>
        <v>25633075.351709004</v>
      </c>
      <c r="R183" s="14">
        <f t="shared" si="209"/>
        <v>26137235.33741558</v>
      </c>
      <c r="S183" s="13"/>
      <c r="T183" s="14">
        <f t="shared" si="203"/>
        <v>79467746.887018576</v>
      </c>
      <c r="V183" s="13">
        <f>UTFUND1617RSG</f>
        <v>18287525.708099607</v>
      </c>
      <c r="W183" s="13"/>
      <c r="X183" s="13"/>
      <c r="Y183" s="13"/>
      <c r="Z183" s="13"/>
      <c r="AA183" s="14">
        <f t="shared" si="204"/>
        <v>18287525.708099607</v>
      </c>
      <c r="AB183" s="14">
        <f t="shared" si="205"/>
        <v>43920601.059808612</v>
      </c>
      <c r="AC183" s="14">
        <f>V183+G183+T183</f>
        <v>123388347.94682719</v>
      </c>
      <c r="AD183" s="14">
        <f>AC183*UT_SF1718</f>
        <v>117226991.29112305</v>
      </c>
      <c r="AE183" s="14">
        <f t="shared" si="206"/>
        <v>37759244.404104471</v>
      </c>
      <c r="AF183" s="14">
        <f>AD183-T183-R183</f>
        <v>11622009.066688892</v>
      </c>
      <c r="AG183" s="13">
        <f>AF183</f>
        <v>11622009.066688892</v>
      </c>
      <c r="AH183" s="13"/>
      <c r="AI183" s="13"/>
      <c r="AJ183" s="13"/>
      <c r="AK183" s="13"/>
      <c r="AM183" s="13">
        <f t="shared" si="207"/>
        <v>26156400.850029718</v>
      </c>
      <c r="AN183" s="13">
        <f t="shared" si="210"/>
        <v>37778409.91671861</v>
      </c>
    </row>
    <row r="184" spans="1:40" x14ac:dyDescent="0.25">
      <c r="A184" s="1" t="s">
        <v>365</v>
      </c>
      <c r="B184" s="1" t="s">
        <v>366</v>
      </c>
      <c r="C184" s="1"/>
      <c r="D184" s="1" t="s">
        <v>302</v>
      </c>
      <c r="E184" s="1"/>
      <c r="G184" s="5">
        <f>UTFUND1617BL</f>
        <v>34035356.784328349</v>
      </c>
      <c r="H184" s="5">
        <f>G184*RPI_INC1718</f>
        <v>34704775.679816484</v>
      </c>
      <c r="I184" s="5">
        <f>LTFUND1617BL</f>
        <v>9180730.1785797607</v>
      </c>
      <c r="J184" s="5">
        <f>I184*RPI_INC1718</f>
        <v>9361299.8812822532</v>
      </c>
      <c r="Q184" s="6">
        <f t="shared" si="208"/>
        <v>43216086.962908112</v>
      </c>
      <c r="R184" s="6">
        <f t="shared" si="209"/>
        <v>44066075.56109874</v>
      </c>
      <c r="T184" s="6">
        <f t="shared" si="203"/>
        <v>101499216</v>
      </c>
      <c r="V184" s="5">
        <f>UTFUND1617RSG</f>
        <v>24773838.260711052</v>
      </c>
      <c r="W184" s="5">
        <f>LTFUND1617RSG</f>
        <v>4657422.4855858553</v>
      </c>
      <c r="AA184" s="6">
        <f t="shared" si="204"/>
        <v>29431260.746296905</v>
      </c>
      <c r="AB184" s="6">
        <f t="shared" si="205"/>
        <v>72647347.709205031</v>
      </c>
      <c r="AC184" s="6">
        <f t="shared" si="227"/>
        <v>174146563.70920503</v>
      </c>
      <c r="AD184" s="6">
        <f t="shared" ref="AD184:AD208" si="230">AD185+AD186</f>
        <v>165078111.08638969</v>
      </c>
      <c r="AE184" s="6">
        <f t="shared" si="206"/>
        <v>63578895.086389691</v>
      </c>
      <c r="AF184" s="6">
        <f t="shared" ref="AF184:AF208" si="231">SUM(AF185:AF186)</f>
        <v>19512819.525290936</v>
      </c>
      <c r="AG184" s="5">
        <f t="shared" si="228"/>
        <v>17278022.011582673</v>
      </c>
      <c r="AH184" s="5">
        <f t="shared" ref="AH184" si="232">AH185</f>
        <v>2234797.5137082655</v>
      </c>
      <c r="AM184" s="5">
        <f t="shared" si="207"/>
        <v>44098387.659762546</v>
      </c>
      <c r="AN184" s="5">
        <f t="shared" si="210"/>
        <v>63611207.185053483</v>
      </c>
    </row>
    <row r="185" spans="1:40" s="11" customFormat="1" x14ac:dyDescent="0.25">
      <c r="A185" s="8" t="s">
        <v>367</v>
      </c>
      <c r="B185" s="8" t="s">
        <v>368</v>
      </c>
      <c r="C185" s="8" t="s">
        <v>302</v>
      </c>
      <c r="D185" s="8"/>
      <c r="E185" s="8" t="s">
        <v>1440</v>
      </c>
      <c r="G185" s="9"/>
      <c r="H185" s="9"/>
      <c r="I185" s="9">
        <f>LTFUND1617BL</f>
        <v>9180730.1785797607</v>
      </c>
      <c r="J185" s="9">
        <f>I185*RPI_INC1718</f>
        <v>9361299.8812822532</v>
      </c>
      <c r="K185" s="9"/>
      <c r="L185" s="9"/>
      <c r="M185" s="9"/>
      <c r="N185" s="9"/>
      <c r="O185" s="9"/>
      <c r="P185" s="9"/>
      <c r="Q185" s="10">
        <f t="shared" si="208"/>
        <v>9180730.1785797607</v>
      </c>
      <c r="R185" s="10">
        <f t="shared" si="209"/>
        <v>9361299.8812822532</v>
      </c>
      <c r="S185" s="9"/>
      <c r="T185" s="10">
        <f t="shared" si="203"/>
        <v>23601848.032740884</v>
      </c>
      <c r="V185" s="9"/>
      <c r="W185" s="9">
        <f>LTFUND1617RSG</f>
        <v>4657422.4855858553</v>
      </c>
      <c r="X185" s="9"/>
      <c r="Y185" s="9"/>
      <c r="Z185" s="9"/>
      <c r="AA185" s="10">
        <f t="shared" si="204"/>
        <v>4657422.4855858553</v>
      </c>
      <c r="AB185" s="10">
        <f t="shared" si="205"/>
        <v>13838152.664165616</v>
      </c>
      <c r="AC185" s="10">
        <f>W185+I185+T185</f>
        <v>37440000.6969065</v>
      </c>
      <c r="AD185" s="10">
        <f>AC185*LT_SF1718</f>
        <v>35197945.427731402</v>
      </c>
      <c r="AE185" s="10">
        <f t="shared" si="206"/>
        <v>11596097.394990519</v>
      </c>
      <c r="AF185" s="10">
        <f>AD185-T185-R185</f>
        <v>2234797.5137082655</v>
      </c>
      <c r="AG185" s="9"/>
      <c r="AH185" s="9">
        <f>AF185</f>
        <v>2234797.5137082655</v>
      </c>
      <c r="AI185" s="9"/>
      <c r="AJ185" s="9"/>
      <c r="AK185" s="9"/>
      <c r="AM185" s="9">
        <f t="shared" si="207"/>
        <v>9368164.1922410578</v>
      </c>
      <c r="AN185" s="9">
        <f t="shared" si="210"/>
        <v>11602961.705949323</v>
      </c>
    </row>
    <row r="186" spans="1:40" s="15" customFormat="1" x14ac:dyDescent="0.25">
      <c r="A186" s="12" t="s">
        <v>369</v>
      </c>
      <c r="B186" s="12" t="s">
        <v>370</v>
      </c>
      <c r="C186" s="12" t="s">
        <v>302</v>
      </c>
      <c r="D186" s="12"/>
      <c r="E186" s="12" t="s">
        <v>1441</v>
      </c>
      <c r="G186" s="13">
        <f>UTFUND1617BL</f>
        <v>34035356.784328349</v>
      </c>
      <c r="H186" s="13">
        <f>G186*RPI_INC1718</f>
        <v>34704775.679816484</v>
      </c>
      <c r="I186" s="13"/>
      <c r="J186" s="13"/>
      <c r="K186" s="13"/>
      <c r="L186" s="13"/>
      <c r="M186" s="13"/>
      <c r="N186" s="13"/>
      <c r="O186" s="13"/>
      <c r="P186" s="13"/>
      <c r="Q186" s="14">
        <f t="shared" si="208"/>
        <v>34035356.784328349</v>
      </c>
      <c r="R186" s="14">
        <f t="shared" si="209"/>
        <v>34704775.679816484</v>
      </c>
      <c r="S186" s="13"/>
      <c r="T186" s="14">
        <f t="shared" si="203"/>
        <v>77897367.967259124</v>
      </c>
      <c r="V186" s="13">
        <f>UTFUND1617RSG</f>
        <v>24773838.260711052</v>
      </c>
      <c r="W186" s="13"/>
      <c r="X186" s="13"/>
      <c r="Y186" s="13"/>
      <c r="Z186" s="13"/>
      <c r="AA186" s="14">
        <f t="shared" si="204"/>
        <v>24773838.260711052</v>
      </c>
      <c r="AB186" s="14">
        <f t="shared" si="205"/>
        <v>58809195.0450394</v>
      </c>
      <c r="AC186" s="14">
        <f>V186+G186+T186</f>
        <v>136706563.01229852</v>
      </c>
      <c r="AD186" s="14">
        <f>AC186*UT_SF1718</f>
        <v>129880165.65865828</v>
      </c>
      <c r="AE186" s="14">
        <f t="shared" si="206"/>
        <v>51982797.691399157</v>
      </c>
      <c r="AF186" s="14">
        <f>AD186-T186-R186</f>
        <v>17278022.011582673</v>
      </c>
      <c r="AG186" s="13">
        <f>AF186</f>
        <v>17278022.011582673</v>
      </c>
      <c r="AH186" s="13"/>
      <c r="AI186" s="13"/>
      <c r="AJ186" s="13"/>
      <c r="AK186" s="13"/>
      <c r="AM186" s="13">
        <f t="shared" si="207"/>
        <v>34730223.467521489</v>
      </c>
      <c r="AN186" s="13">
        <f t="shared" si="210"/>
        <v>52008245.479104161</v>
      </c>
    </row>
    <row r="187" spans="1:40" x14ac:dyDescent="0.25">
      <c r="A187" s="1" t="s">
        <v>371</v>
      </c>
      <c r="B187" s="1" t="s">
        <v>372</v>
      </c>
      <c r="C187" s="1"/>
      <c r="D187" s="1" t="s">
        <v>302</v>
      </c>
      <c r="E187" s="1"/>
      <c r="G187" s="5">
        <f>UTFUND1617BL</f>
        <v>34714441.320901655</v>
      </c>
      <c r="H187" s="5">
        <f>G187*RPI_INC1718</f>
        <v>35397216.680472024</v>
      </c>
      <c r="I187" s="5">
        <f>LTFUND1617BL</f>
        <v>10405197.943259899</v>
      </c>
      <c r="J187" s="5">
        <f>I187*RPI_INC1718</f>
        <v>10609850.891623281</v>
      </c>
      <c r="Q187" s="6">
        <f t="shared" si="208"/>
        <v>45119639.264161557</v>
      </c>
      <c r="R187" s="6">
        <f t="shared" si="209"/>
        <v>46007067.572095305</v>
      </c>
      <c r="T187" s="6">
        <f t="shared" si="203"/>
        <v>85043452</v>
      </c>
      <c r="V187" s="5">
        <f>UTFUND1617RSG</f>
        <v>25614142.008569904</v>
      </c>
      <c r="W187" s="5">
        <f>LTFUND1617RSG</f>
        <v>5467757.8736745715</v>
      </c>
      <c r="AA187" s="6">
        <f t="shared" si="204"/>
        <v>31081899.882244475</v>
      </c>
      <c r="AB187" s="6">
        <f t="shared" si="205"/>
        <v>76201539.146406025</v>
      </c>
      <c r="AC187" s="6">
        <f t="shared" si="227"/>
        <v>161244991.14640602</v>
      </c>
      <c r="AD187" s="6">
        <f t="shared" si="230"/>
        <v>152817660.42277873</v>
      </c>
      <c r="AE187" s="6">
        <f t="shared" si="206"/>
        <v>67774208.422778726</v>
      </c>
      <c r="AF187" s="6">
        <f t="shared" si="231"/>
        <v>21767140.85068344</v>
      </c>
      <c r="AG187" s="5">
        <f t="shared" si="228"/>
        <v>18764833.468927912</v>
      </c>
      <c r="AH187" s="5">
        <f t="shared" ref="AH187" si="233">AH188</f>
        <v>3002307.3817555271</v>
      </c>
      <c r="AM187" s="5">
        <f t="shared" si="207"/>
        <v>46040802.931727253</v>
      </c>
      <c r="AN187" s="5">
        <f t="shared" si="210"/>
        <v>67807943.782410696</v>
      </c>
    </row>
    <row r="188" spans="1:40" s="11" customFormat="1" x14ac:dyDescent="0.25">
      <c r="A188" s="8" t="s">
        <v>373</v>
      </c>
      <c r="B188" s="8" t="s">
        <v>374</v>
      </c>
      <c r="C188" s="8" t="s">
        <v>302</v>
      </c>
      <c r="D188" s="8"/>
      <c r="E188" s="8" t="s">
        <v>1440</v>
      </c>
      <c r="G188" s="9"/>
      <c r="H188" s="9"/>
      <c r="I188" s="9">
        <f>LTFUND1617BL</f>
        <v>10405197.943259899</v>
      </c>
      <c r="J188" s="9">
        <f>I188*RPI_INC1718</f>
        <v>10609850.891623281</v>
      </c>
      <c r="K188" s="9"/>
      <c r="L188" s="9"/>
      <c r="M188" s="9"/>
      <c r="N188" s="9"/>
      <c r="O188" s="9"/>
      <c r="P188" s="9"/>
      <c r="Q188" s="10">
        <f t="shared" si="208"/>
        <v>10405197.943259899</v>
      </c>
      <c r="R188" s="10">
        <f t="shared" si="209"/>
        <v>10609850.891623281</v>
      </c>
      <c r="S188" s="9"/>
      <c r="T188" s="10">
        <f t="shared" si="203"/>
        <v>21880021.449067976</v>
      </c>
      <c r="V188" s="9"/>
      <c r="W188" s="9">
        <f>LTFUND1617RSG</f>
        <v>5467757.8736745715</v>
      </c>
      <c r="X188" s="9"/>
      <c r="Y188" s="9"/>
      <c r="Z188" s="9"/>
      <c r="AA188" s="10">
        <f t="shared" si="204"/>
        <v>5467757.8736745715</v>
      </c>
      <c r="AB188" s="10">
        <f t="shared" si="205"/>
        <v>15872955.81693447</v>
      </c>
      <c r="AC188" s="10">
        <f>W188+I188+T188</f>
        <v>37752977.266002446</v>
      </c>
      <c r="AD188" s="10">
        <f>AC188*LT_SF1718</f>
        <v>35492179.722446784</v>
      </c>
      <c r="AE188" s="10">
        <f t="shared" si="206"/>
        <v>13612158.273378808</v>
      </c>
      <c r="AF188" s="10">
        <f>AD188-T188-R188</f>
        <v>3002307.3817555271</v>
      </c>
      <c r="AG188" s="9"/>
      <c r="AH188" s="9">
        <f>AF188</f>
        <v>3002307.3817555271</v>
      </c>
      <c r="AI188" s="9"/>
      <c r="AJ188" s="9"/>
      <c r="AK188" s="9"/>
      <c r="AM188" s="9">
        <f t="shared" si="207"/>
        <v>10617630.720992092</v>
      </c>
      <c r="AN188" s="9">
        <f t="shared" si="210"/>
        <v>13619938.102747619</v>
      </c>
    </row>
    <row r="189" spans="1:40" s="15" customFormat="1" x14ac:dyDescent="0.25">
      <c r="A189" s="12" t="s">
        <v>375</v>
      </c>
      <c r="B189" s="12" t="s">
        <v>376</v>
      </c>
      <c r="C189" s="12" t="s">
        <v>302</v>
      </c>
      <c r="D189" s="12"/>
      <c r="E189" s="12" t="s">
        <v>1441</v>
      </c>
      <c r="G189" s="13">
        <f>UTFUND1617BL</f>
        <v>34714441.320901655</v>
      </c>
      <c r="H189" s="13">
        <f>G189*RPI_INC1718</f>
        <v>35397216.680472024</v>
      </c>
      <c r="I189" s="13"/>
      <c r="J189" s="13"/>
      <c r="K189" s="13"/>
      <c r="L189" s="13"/>
      <c r="M189" s="13"/>
      <c r="N189" s="13"/>
      <c r="O189" s="13"/>
      <c r="P189" s="13"/>
      <c r="Q189" s="14">
        <f t="shared" si="208"/>
        <v>34714441.320901655</v>
      </c>
      <c r="R189" s="14">
        <f t="shared" si="209"/>
        <v>35397216.680472024</v>
      </c>
      <c r="S189" s="13"/>
      <c r="T189" s="14">
        <f t="shared" si="203"/>
        <v>63163430.55093202</v>
      </c>
      <c r="V189" s="13">
        <f>UTFUND1617RSG</f>
        <v>25614142.008569904</v>
      </c>
      <c r="W189" s="13"/>
      <c r="X189" s="13"/>
      <c r="Y189" s="13"/>
      <c r="Z189" s="13"/>
      <c r="AA189" s="14">
        <f t="shared" si="204"/>
        <v>25614142.008569904</v>
      </c>
      <c r="AB189" s="14">
        <f t="shared" si="205"/>
        <v>60328583.329471558</v>
      </c>
      <c r="AC189" s="14">
        <f>V189+G189+T189</f>
        <v>123492013.88040358</v>
      </c>
      <c r="AD189" s="14">
        <f>AC189*UT_SF1718</f>
        <v>117325480.70033196</v>
      </c>
      <c r="AE189" s="14">
        <f t="shared" si="206"/>
        <v>54162050.149399936</v>
      </c>
      <c r="AF189" s="14">
        <f>AD189-T189-R189</f>
        <v>18764833.468927912</v>
      </c>
      <c r="AG189" s="13">
        <f>AF189</f>
        <v>18764833.468927912</v>
      </c>
      <c r="AH189" s="13"/>
      <c r="AI189" s="13"/>
      <c r="AJ189" s="13"/>
      <c r="AK189" s="13"/>
      <c r="AM189" s="13">
        <f t="shared" si="207"/>
        <v>35423172.210735157</v>
      </c>
      <c r="AN189" s="13">
        <f t="shared" si="210"/>
        <v>54188005.67966307</v>
      </c>
    </row>
    <row r="190" spans="1:40" x14ac:dyDescent="0.25">
      <c r="A190" s="1" t="s">
        <v>377</v>
      </c>
      <c r="B190" s="1" t="s">
        <v>378</v>
      </c>
      <c r="C190" s="1"/>
      <c r="D190" s="1" t="s">
        <v>302</v>
      </c>
      <c r="E190" s="1"/>
      <c r="G190" s="5">
        <f>UTFUND1617BL</f>
        <v>14407480.679111116</v>
      </c>
      <c r="H190" s="5">
        <f>G190*RPI_INC1718</f>
        <v>14690851.876424907</v>
      </c>
      <c r="I190" s="5">
        <f>LTFUND1617BL</f>
        <v>5786036.0740347002</v>
      </c>
      <c r="J190" s="5">
        <f>I190*RPI_INC1718</f>
        <v>5899837.7862505764</v>
      </c>
      <c r="Q190" s="6">
        <f t="shared" si="208"/>
        <v>20193516.753145814</v>
      </c>
      <c r="R190" s="6">
        <f t="shared" si="209"/>
        <v>20590689.662675485</v>
      </c>
      <c r="T190" s="6">
        <f t="shared" si="203"/>
        <v>81818764</v>
      </c>
      <c r="V190" s="5">
        <f>UTFUND1617RSG</f>
        <v>9722262.8242274597</v>
      </c>
      <c r="W190" s="5">
        <f>LTFUND1617RSG</f>
        <v>2236867.1084997635</v>
      </c>
      <c r="AA190" s="6">
        <f t="shared" si="204"/>
        <v>11959129.932727223</v>
      </c>
      <c r="AB190" s="6">
        <f t="shared" si="205"/>
        <v>32152646.685873032</v>
      </c>
      <c r="AC190" s="6">
        <f t="shared" si="227"/>
        <v>113971410.68587303</v>
      </c>
      <c r="AD190" s="6">
        <f t="shared" si="230"/>
        <v>107931406.77256976</v>
      </c>
      <c r="AE190" s="6">
        <f t="shared" si="206"/>
        <v>26112642.772569761</v>
      </c>
      <c r="AF190" s="6">
        <f t="shared" si="231"/>
        <v>5521953.1098942887</v>
      </c>
      <c r="AG190" s="5">
        <f t="shared" si="228"/>
        <v>5498762.8342019338</v>
      </c>
      <c r="AH190" s="5">
        <f t="shared" ref="AH190" si="234">AH191</f>
        <v>23190.275692354888</v>
      </c>
      <c r="AM190" s="5">
        <f t="shared" si="207"/>
        <v>20605788.089015123</v>
      </c>
      <c r="AN190" s="5">
        <f t="shared" si="210"/>
        <v>26127741.198909409</v>
      </c>
    </row>
    <row r="191" spans="1:40" s="11" customFormat="1" x14ac:dyDescent="0.25">
      <c r="A191" s="8" t="s">
        <v>379</v>
      </c>
      <c r="B191" s="8" t="s">
        <v>380</v>
      </c>
      <c r="C191" s="8" t="s">
        <v>302</v>
      </c>
      <c r="D191" s="8"/>
      <c r="E191" s="8" t="s">
        <v>1440</v>
      </c>
      <c r="G191" s="9"/>
      <c r="H191" s="9"/>
      <c r="I191" s="9">
        <f>LTFUND1617BL</f>
        <v>5786036.0740347002</v>
      </c>
      <c r="J191" s="9">
        <f>I191*RPI_INC1718</f>
        <v>5899837.7862505764</v>
      </c>
      <c r="K191" s="9"/>
      <c r="L191" s="9"/>
      <c r="M191" s="9"/>
      <c r="N191" s="9"/>
      <c r="O191" s="9"/>
      <c r="P191" s="9"/>
      <c r="Q191" s="10">
        <f t="shared" si="208"/>
        <v>5786036.0740347002</v>
      </c>
      <c r="R191" s="10">
        <f t="shared" si="209"/>
        <v>5899837.7862505764</v>
      </c>
      <c r="S191" s="9"/>
      <c r="T191" s="10">
        <f t="shared" si="203"/>
        <v>27042836.301795714</v>
      </c>
      <c r="V191" s="9"/>
      <c r="W191" s="9">
        <f>LTFUND1617RSG</f>
        <v>2236867.1084997635</v>
      </c>
      <c r="X191" s="9"/>
      <c r="Y191" s="9"/>
      <c r="Z191" s="9"/>
      <c r="AA191" s="10">
        <f t="shared" si="204"/>
        <v>2236867.1084997635</v>
      </c>
      <c r="AB191" s="10">
        <f t="shared" si="205"/>
        <v>8022903.1825344637</v>
      </c>
      <c r="AC191" s="10">
        <f>W191+I191+T191</f>
        <v>35065739.484330177</v>
      </c>
      <c r="AD191" s="10">
        <f>AC191*LT_SF1718</f>
        <v>32965864.363738645</v>
      </c>
      <c r="AE191" s="10">
        <f t="shared" si="206"/>
        <v>5923028.0619429313</v>
      </c>
      <c r="AF191" s="10">
        <f>AD191-T191-R191</f>
        <v>23190.275692354888</v>
      </c>
      <c r="AG191" s="9"/>
      <c r="AH191" s="9">
        <f>AF191</f>
        <v>23190.275692354888</v>
      </c>
      <c r="AI191" s="9"/>
      <c r="AJ191" s="9"/>
      <c r="AK191" s="9"/>
      <c r="AM191" s="9">
        <f t="shared" si="207"/>
        <v>5904163.9291671496</v>
      </c>
      <c r="AN191" s="9">
        <f t="shared" si="210"/>
        <v>5927354.2048595045</v>
      </c>
    </row>
    <row r="192" spans="1:40" s="15" customFormat="1" x14ac:dyDescent="0.25">
      <c r="A192" s="12" t="s">
        <v>381</v>
      </c>
      <c r="B192" s="12" t="s">
        <v>382</v>
      </c>
      <c r="C192" s="12" t="s">
        <v>302</v>
      </c>
      <c r="D192" s="12"/>
      <c r="E192" s="12" t="s">
        <v>1441</v>
      </c>
      <c r="G192" s="13">
        <f>UTFUND1617BL</f>
        <v>14407480.679111116</v>
      </c>
      <c r="H192" s="13">
        <f>G192*RPI_INC1718</f>
        <v>14690851.876424907</v>
      </c>
      <c r="I192" s="13"/>
      <c r="J192" s="13"/>
      <c r="K192" s="13"/>
      <c r="L192" s="13"/>
      <c r="M192" s="13"/>
      <c r="N192" s="13"/>
      <c r="O192" s="13"/>
      <c r="P192" s="13"/>
      <c r="Q192" s="14">
        <f t="shared" si="208"/>
        <v>14407480.679111116</v>
      </c>
      <c r="R192" s="14">
        <f t="shared" si="209"/>
        <v>14690851.876424907</v>
      </c>
      <c r="S192" s="13"/>
      <c r="T192" s="14">
        <f t="shared" si="203"/>
        <v>54775927.698204279</v>
      </c>
      <c r="V192" s="13">
        <f>UTFUND1617RSG</f>
        <v>9722262.8242274597</v>
      </c>
      <c r="W192" s="13"/>
      <c r="X192" s="13"/>
      <c r="Y192" s="13"/>
      <c r="Z192" s="13"/>
      <c r="AA192" s="14">
        <f t="shared" si="204"/>
        <v>9722262.8242274597</v>
      </c>
      <c r="AB192" s="14">
        <f t="shared" si="205"/>
        <v>24129743.503338575</v>
      </c>
      <c r="AC192" s="14">
        <f>V192+G192+T192</f>
        <v>78905671.201542854</v>
      </c>
      <c r="AD192" s="14">
        <f>AC192*UT_SF1718</f>
        <v>74965542.40883112</v>
      </c>
      <c r="AE192" s="14">
        <f t="shared" si="206"/>
        <v>20189614.710626841</v>
      </c>
      <c r="AF192" s="14">
        <f>AD192-T192-R192</f>
        <v>5498762.8342019338</v>
      </c>
      <c r="AG192" s="13">
        <f>AF192</f>
        <v>5498762.8342019338</v>
      </c>
      <c r="AH192" s="13"/>
      <c r="AI192" s="13"/>
      <c r="AJ192" s="13"/>
      <c r="AK192" s="13"/>
      <c r="AM192" s="13">
        <f t="shared" si="207"/>
        <v>14701624.159847975</v>
      </c>
      <c r="AN192" s="13">
        <f t="shared" si="210"/>
        <v>20200386.994049907</v>
      </c>
    </row>
    <row r="193" spans="1:40" x14ac:dyDescent="0.25">
      <c r="A193" s="1" t="s">
        <v>383</v>
      </c>
      <c r="B193" s="1" t="s">
        <v>384</v>
      </c>
      <c r="C193" s="1"/>
      <c r="D193" s="1" t="s">
        <v>302</v>
      </c>
      <c r="E193" s="1"/>
      <c r="G193" s="5">
        <f>UTFUND1617BL</f>
        <v>24334962.646567285</v>
      </c>
      <c r="H193" s="5">
        <f>G193*RPI_INC1718</f>
        <v>24813590.913044307</v>
      </c>
      <c r="I193" s="5">
        <f>LTFUND1617BL</f>
        <v>8575710.7478592917</v>
      </c>
      <c r="J193" s="5">
        <f>I193*RPI_INC1718</f>
        <v>8744380.724003071</v>
      </c>
      <c r="Q193" s="6">
        <f t="shared" si="208"/>
        <v>32910673.394426577</v>
      </c>
      <c r="R193" s="6">
        <f t="shared" si="209"/>
        <v>33557971.63704738</v>
      </c>
      <c r="T193" s="6">
        <f t="shared" si="203"/>
        <v>77051300.000000015</v>
      </c>
      <c r="V193" s="5">
        <f>UTFUND1617RSG</f>
        <v>18301515.214168757</v>
      </c>
      <c r="W193" s="5">
        <f>LTFUND1617RSG</f>
        <v>4287948.3101864047</v>
      </c>
      <c r="AA193" s="6">
        <f t="shared" si="204"/>
        <v>22589463.524355162</v>
      </c>
      <c r="AB193" s="6">
        <f t="shared" si="205"/>
        <v>55500136.918781742</v>
      </c>
      <c r="AC193" s="6">
        <f t="shared" si="227"/>
        <v>132551436.91878176</v>
      </c>
      <c r="AD193" s="6">
        <f t="shared" si="230"/>
        <v>125571888.81307657</v>
      </c>
      <c r="AE193" s="6">
        <f t="shared" si="206"/>
        <v>48520588.813076556</v>
      </c>
      <c r="AF193" s="6">
        <f t="shared" si="231"/>
        <v>14962617.176029181</v>
      </c>
      <c r="AG193" s="5">
        <f t="shared" si="228"/>
        <v>13013976.509763043</v>
      </c>
      <c r="AH193" s="5">
        <f t="shared" ref="AH193" si="235">AH194</f>
        <v>1948640.6662661377</v>
      </c>
      <c r="AM193" s="5">
        <f t="shared" si="207"/>
        <v>33582578.513804309</v>
      </c>
      <c r="AN193" s="5">
        <f t="shared" si="210"/>
        <v>48545195.689833492</v>
      </c>
    </row>
    <row r="194" spans="1:40" s="11" customFormat="1" x14ac:dyDescent="0.25">
      <c r="A194" s="8" t="s">
        <v>385</v>
      </c>
      <c r="B194" s="8" t="s">
        <v>386</v>
      </c>
      <c r="C194" s="8" t="s">
        <v>302</v>
      </c>
      <c r="D194" s="8"/>
      <c r="E194" s="8" t="s">
        <v>1440</v>
      </c>
      <c r="G194" s="9"/>
      <c r="H194" s="9"/>
      <c r="I194" s="9">
        <f>LTFUND1617BL</f>
        <v>8575710.7478592917</v>
      </c>
      <c r="J194" s="9">
        <f>I194*RPI_INC1718</f>
        <v>8744380.724003071</v>
      </c>
      <c r="K194" s="9"/>
      <c r="L194" s="9"/>
      <c r="M194" s="9"/>
      <c r="N194" s="9"/>
      <c r="O194" s="9"/>
      <c r="P194" s="9"/>
      <c r="Q194" s="10">
        <f t="shared" si="208"/>
        <v>8575710.7478592917</v>
      </c>
      <c r="R194" s="10">
        <f t="shared" si="209"/>
        <v>8744380.724003071</v>
      </c>
      <c r="S194" s="9"/>
      <c r="T194" s="10">
        <f t="shared" si="203"/>
        <v>23383741.669137906</v>
      </c>
      <c r="V194" s="9"/>
      <c r="W194" s="9">
        <f>LTFUND1617RSG</f>
        <v>4287948.3101864047</v>
      </c>
      <c r="X194" s="9"/>
      <c r="Y194" s="9"/>
      <c r="Z194" s="9"/>
      <c r="AA194" s="10">
        <f t="shared" si="204"/>
        <v>4287948.3101864047</v>
      </c>
      <c r="AB194" s="10">
        <f t="shared" si="205"/>
        <v>12863659.058045696</v>
      </c>
      <c r="AC194" s="10">
        <f>W194+I194+T194</f>
        <v>36247400.727183603</v>
      </c>
      <c r="AD194" s="10">
        <f>AC194*LT_SF1718</f>
        <v>34076763.059407115</v>
      </c>
      <c r="AE194" s="10">
        <f t="shared" si="206"/>
        <v>10693021.390269209</v>
      </c>
      <c r="AF194" s="10">
        <f>AD194-T194-R194</f>
        <v>1948640.6662661377</v>
      </c>
      <c r="AG194" s="9"/>
      <c r="AH194" s="9">
        <f>AF194</f>
        <v>1948640.6662661377</v>
      </c>
      <c r="AI194" s="9"/>
      <c r="AJ194" s="9"/>
      <c r="AK194" s="9"/>
      <c r="AM194" s="9">
        <f t="shared" si="207"/>
        <v>8750792.6699072663</v>
      </c>
      <c r="AN194" s="9">
        <f t="shared" si="210"/>
        <v>10699433.336173404</v>
      </c>
    </row>
    <row r="195" spans="1:40" s="15" customFormat="1" x14ac:dyDescent="0.25">
      <c r="A195" s="12" t="s">
        <v>387</v>
      </c>
      <c r="B195" s="12" t="s">
        <v>388</v>
      </c>
      <c r="C195" s="12" t="s">
        <v>302</v>
      </c>
      <c r="D195" s="12"/>
      <c r="E195" s="12" t="s">
        <v>1441</v>
      </c>
      <c r="G195" s="13">
        <f>UTFUND1617BL</f>
        <v>24334962.646567285</v>
      </c>
      <c r="H195" s="13">
        <f>G195*RPI_INC1718</f>
        <v>24813590.913044307</v>
      </c>
      <c r="I195" s="13"/>
      <c r="J195" s="13"/>
      <c r="K195" s="13"/>
      <c r="L195" s="13"/>
      <c r="M195" s="13"/>
      <c r="N195" s="13"/>
      <c r="O195" s="13"/>
      <c r="P195" s="13"/>
      <c r="Q195" s="14">
        <f t="shared" si="208"/>
        <v>24334962.646567285</v>
      </c>
      <c r="R195" s="14">
        <f t="shared" si="209"/>
        <v>24813590.913044307</v>
      </c>
      <c r="S195" s="13"/>
      <c r="T195" s="14">
        <f t="shared" ref="T195:T258" si="236">CTR_1516</f>
        <v>53667558.330862105</v>
      </c>
      <c r="V195" s="13">
        <f>UTFUND1617RSG</f>
        <v>18301515.214168757</v>
      </c>
      <c r="W195" s="13"/>
      <c r="X195" s="13"/>
      <c r="Y195" s="13"/>
      <c r="Z195" s="13"/>
      <c r="AA195" s="14">
        <f t="shared" ref="AA195:AA258" si="237">RSG_1617</f>
        <v>18301515.214168757</v>
      </c>
      <c r="AB195" s="14">
        <f t="shared" ref="AB195:AB258" si="238">SFA_1617</f>
        <v>42636477.860736042</v>
      </c>
      <c r="AC195" s="14">
        <f>V195+G195+T195</f>
        <v>96304036.191598147</v>
      </c>
      <c r="AD195" s="14">
        <f>AC195*UT_SF1718</f>
        <v>91495125.753669456</v>
      </c>
      <c r="AE195" s="14">
        <f t="shared" ref="AE195:AE258" si="239">AD195-T195</f>
        <v>37827567.422807351</v>
      </c>
      <c r="AF195" s="14">
        <f>AD195-T195-R195</f>
        <v>13013976.509763043</v>
      </c>
      <c r="AG195" s="13">
        <f>AF195</f>
        <v>13013976.509763043</v>
      </c>
      <c r="AH195" s="13"/>
      <c r="AI195" s="13"/>
      <c r="AJ195" s="13"/>
      <c r="AK195" s="13"/>
      <c r="AM195" s="13">
        <f t="shared" ref="AM195:AM258" si="240">Q195*RPI_INCBFL1718</f>
        <v>24831785.843897048</v>
      </c>
      <c r="AN195" s="13">
        <f t="shared" si="210"/>
        <v>37845762.353660092</v>
      </c>
    </row>
    <row r="196" spans="1:40" x14ac:dyDescent="0.25">
      <c r="A196" s="1" t="s">
        <v>389</v>
      </c>
      <c r="B196" s="1" t="s">
        <v>390</v>
      </c>
      <c r="C196" s="1"/>
      <c r="D196" s="1" t="s">
        <v>302</v>
      </c>
      <c r="E196" s="1"/>
      <c r="G196" s="5">
        <f>UTFUND1617BL</f>
        <v>79983098.590241</v>
      </c>
      <c r="H196" s="5">
        <f>G196*RPI_INC1718</f>
        <v>81556233.194214106</v>
      </c>
      <c r="I196" s="5">
        <f>LTFUND1617BL</f>
        <v>22032879.346818175</v>
      </c>
      <c r="J196" s="5">
        <f>I196*RPI_INC1718</f>
        <v>22466229.461236887</v>
      </c>
      <c r="Q196" s="6">
        <f t="shared" ref="Q196:Q259" si="241">G196+I196+K196+M196+O196</f>
        <v>102015977.93705918</v>
      </c>
      <c r="R196" s="6">
        <f t="shared" ref="R196:R259" si="242">H196+J196+L196+N196+P196</f>
        <v>104022462.655451</v>
      </c>
      <c r="T196" s="6">
        <f t="shared" si="236"/>
        <v>63448935.999999702</v>
      </c>
      <c r="V196" s="5">
        <f>UTFUND1617RSG</f>
        <v>58100843.728588596</v>
      </c>
      <c r="W196" s="5">
        <f>LTFUND1617RSG</f>
        <v>12560310.043694589</v>
      </c>
      <c r="AA196" s="6">
        <f t="shared" si="237"/>
        <v>70661153.772283182</v>
      </c>
      <c r="AB196" s="6">
        <f t="shared" si="238"/>
        <v>172677131.70934236</v>
      </c>
      <c r="AC196" s="6">
        <f t="shared" si="227"/>
        <v>236126067.70934206</v>
      </c>
      <c r="AD196" s="6">
        <f t="shared" si="230"/>
        <v>223845700.94416061</v>
      </c>
      <c r="AE196" s="6">
        <f t="shared" si="239"/>
        <v>160396764.94416091</v>
      </c>
      <c r="AF196" s="6">
        <f t="shared" si="231"/>
        <v>56374302.288709924</v>
      </c>
      <c r="AG196" s="5">
        <f t="shared" si="228"/>
        <v>47193539.014585719</v>
      </c>
      <c r="AH196" s="5">
        <f t="shared" ref="AH196" si="243">AH197</f>
        <v>9180763.2741242051</v>
      </c>
      <c r="AM196" s="5">
        <f t="shared" si="240"/>
        <v>104098738.65765399</v>
      </c>
      <c r="AN196" s="5">
        <f t="shared" ref="AN196:AN259" si="244">AF196+AM196</f>
        <v>160473040.94636393</v>
      </c>
    </row>
    <row r="197" spans="1:40" s="11" customFormat="1" x14ac:dyDescent="0.25">
      <c r="A197" s="8" t="s">
        <v>391</v>
      </c>
      <c r="B197" s="8" t="s">
        <v>392</v>
      </c>
      <c r="C197" s="8" t="s">
        <v>302</v>
      </c>
      <c r="D197" s="8"/>
      <c r="E197" s="8" t="s">
        <v>1440</v>
      </c>
      <c r="G197" s="9"/>
      <c r="H197" s="9"/>
      <c r="I197" s="9">
        <f>LTFUND1617BL</f>
        <v>22032879.346818175</v>
      </c>
      <c r="J197" s="9">
        <f>I197*RPI_INC1718</f>
        <v>22466229.461236887</v>
      </c>
      <c r="K197" s="9"/>
      <c r="L197" s="9"/>
      <c r="M197" s="9"/>
      <c r="N197" s="9"/>
      <c r="O197" s="9"/>
      <c r="P197" s="9"/>
      <c r="Q197" s="10">
        <f t="shared" si="241"/>
        <v>22032879.346818175</v>
      </c>
      <c r="R197" s="10">
        <f t="shared" si="242"/>
        <v>22466229.461236887</v>
      </c>
      <c r="S197" s="9"/>
      <c r="T197" s="10">
        <f t="shared" si="236"/>
        <v>14605243.10963078</v>
      </c>
      <c r="V197" s="9"/>
      <c r="W197" s="9">
        <f>LTFUND1617RSG</f>
        <v>12560310.043694589</v>
      </c>
      <c r="X197" s="9"/>
      <c r="Y197" s="9"/>
      <c r="Z197" s="9"/>
      <c r="AA197" s="10">
        <f t="shared" si="237"/>
        <v>12560310.043694589</v>
      </c>
      <c r="AB197" s="10">
        <f t="shared" si="238"/>
        <v>34593189.390512764</v>
      </c>
      <c r="AC197" s="10">
        <f>W197+I197+T197</f>
        <v>49198432.500143543</v>
      </c>
      <c r="AD197" s="10">
        <f>AC197*LT_SF1718</f>
        <v>46252235.84499187</v>
      </c>
      <c r="AE197" s="10">
        <f t="shared" si="239"/>
        <v>31646992.735361092</v>
      </c>
      <c r="AF197" s="10">
        <f>AD197-T197-R197</f>
        <v>9180763.2741242051</v>
      </c>
      <c r="AG197" s="9"/>
      <c r="AH197" s="9">
        <f>AF197</f>
        <v>9180763.2741242051</v>
      </c>
      <c r="AI197" s="9"/>
      <c r="AJ197" s="9"/>
      <c r="AK197" s="9"/>
      <c r="AM197" s="9">
        <f t="shared" si="240"/>
        <v>22482703.154746279</v>
      </c>
      <c r="AN197" s="9">
        <f t="shared" si="244"/>
        <v>31663466.428870484</v>
      </c>
    </row>
    <row r="198" spans="1:40" s="15" customFormat="1" x14ac:dyDescent="0.25">
      <c r="A198" s="12" t="s">
        <v>393</v>
      </c>
      <c r="B198" s="12" t="s">
        <v>394</v>
      </c>
      <c r="C198" s="12" t="s">
        <v>302</v>
      </c>
      <c r="D198" s="12"/>
      <c r="E198" s="12" t="s">
        <v>1441</v>
      </c>
      <c r="G198" s="13">
        <f>UTFUND1617BL</f>
        <v>79983098.590241</v>
      </c>
      <c r="H198" s="13">
        <f>G198*RPI_INC1718</f>
        <v>81556233.194214106</v>
      </c>
      <c r="I198" s="13"/>
      <c r="J198" s="13"/>
      <c r="K198" s="13"/>
      <c r="L198" s="13"/>
      <c r="M198" s="13"/>
      <c r="N198" s="13"/>
      <c r="O198" s="13"/>
      <c r="P198" s="13"/>
      <c r="Q198" s="14">
        <f t="shared" si="241"/>
        <v>79983098.590241</v>
      </c>
      <c r="R198" s="14">
        <f t="shared" si="242"/>
        <v>81556233.194214106</v>
      </c>
      <c r="S198" s="13"/>
      <c r="T198" s="14">
        <f t="shared" si="236"/>
        <v>48843692.890368924</v>
      </c>
      <c r="V198" s="13">
        <f>UTFUND1617RSG</f>
        <v>58100843.728588596</v>
      </c>
      <c r="W198" s="13"/>
      <c r="X198" s="13"/>
      <c r="Y198" s="13"/>
      <c r="Z198" s="13"/>
      <c r="AA198" s="14">
        <f t="shared" si="237"/>
        <v>58100843.728588596</v>
      </c>
      <c r="AB198" s="14">
        <f t="shared" si="238"/>
        <v>138083942.3188296</v>
      </c>
      <c r="AC198" s="14">
        <f>V198+G198+T198</f>
        <v>186927635.20919853</v>
      </c>
      <c r="AD198" s="14">
        <f>AC198*UT_SF1718</f>
        <v>177593465.09916875</v>
      </c>
      <c r="AE198" s="14">
        <f t="shared" si="239"/>
        <v>128749772.20879982</v>
      </c>
      <c r="AF198" s="14">
        <f>AD198-T198-R198</f>
        <v>47193539.014585719</v>
      </c>
      <c r="AG198" s="13">
        <f>AF198</f>
        <v>47193539.014585719</v>
      </c>
      <c r="AH198" s="13"/>
      <c r="AI198" s="13"/>
      <c r="AJ198" s="13"/>
      <c r="AK198" s="13"/>
      <c r="AM198" s="13">
        <f t="shared" si="240"/>
        <v>81616035.502907708</v>
      </c>
      <c r="AN198" s="13">
        <f t="shared" si="244"/>
        <v>128809574.51749343</v>
      </c>
    </row>
    <row r="199" spans="1:40" x14ac:dyDescent="0.25">
      <c r="A199" s="1" t="s">
        <v>395</v>
      </c>
      <c r="B199" s="1" t="s">
        <v>396</v>
      </c>
      <c r="C199" s="1"/>
      <c r="D199" s="1" t="s">
        <v>302</v>
      </c>
      <c r="E199" s="1"/>
      <c r="G199" s="5">
        <f>UTFUND1617BL</f>
        <v>38235410.597577609</v>
      </c>
      <c r="H199" s="5">
        <f>G199*RPI_INC1718</f>
        <v>38987437.570379935</v>
      </c>
      <c r="I199" s="5">
        <f>LTFUND1617BL</f>
        <v>10671990.571330551</v>
      </c>
      <c r="J199" s="5">
        <f>I199*RPI_INC1718</f>
        <v>10881890.887234081</v>
      </c>
      <c r="Q199" s="6">
        <f t="shared" si="241"/>
        <v>48907401.168908164</v>
      </c>
      <c r="R199" s="6">
        <f t="shared" si="242"/>
        <v>49869328.45761402</v>
      </c>
      <c r="T199" s="6">
        <f t="shared" si="236"/>
        <v>88267179.999999166</v>
      </c>
      <c r="V199" s="5">
        <f>UTFUND1617RSG</f>
        <v>27369618.133278169</v>
      </c>
      <c r="W199" s="5">
        <f>LTFUND1617RSG</f>
        <v>5678319.7014916502</v>
      </c>
      <c r="AA199" s="6">
        <f t="shared" si="237"/>
        <v>33047937.834769819</v>
      </c>
      <c r="AB199" s="6">
        <f t="shared" si="238"/>
        <v>81955339.003677964</v>
      </c>
      <c r="AC199" s="6">
        <f t="shared" si="227"/>
        <v>170222519.00367713</v>
      </c>
      <c r="AD199" s="6">
        <f t="shared" si="230"/>
        <v>161360521.12839729</v>
      </c>
      <c r="AE199" s="6">
        <f t="shared" si="239"/>
        <v>73093341.12839812</v>
      </c>
      <c r="AF199" s="6">
        <f t="shared" si="231"/>
        <v>23224012.670784112</v>
      </c>
      <c r="AG199" s="5">
        <f t="shared" si="228"/>
        <v>19934396.525061049</v>
      </c>
      <c r="AH199" s="5">
        <f t="shared" ref="AH199" si="245">AH200</f>
        <v>3289616.1457230635</v>
      </c>
      <c r="AM199" s="5">
        <f t="shared" si="240"/>
        <v>49905895.876902051</v>
      </c>
      <c r="AN199" s="5">
        <f t="shared" si="244"/>
        <v>73129908.54768616</v>
      </c>
    </row>
    <row r="200" spans="1:40" s="11" customFormat="1" x14ac:dyDescent="0.25">
      <c r="A200" s="8" t="s">
        <v>397</v>
      </c>
      <c r="B200" s="8" t="s">
        <v>398</v>
      </c>
      <c r="C200" s="8" t="s">
        <v>302</v>
      </c>
      <c r="D200" s="8"/>
      <c r="E200" s="8" t="s">
        <v>1440</v>
      </c>
      <c r="G200" s="9"/>
      <c r="H200" s="9"/>
      <c r="I200" s="9">
        <f>LTFUND1617BL</f>
        <v>10671990.571330551</v>
      </c>
      <c r="J200" s="9">
        <f>I200*RPI_INC1718</f>
        <v>10881890.887234081</v>
      </c>
      <c r="K200" s="9"/>
      <c r="L200" s="9"/>
      <c r="M200" s="9"/>
      <c r="N200" s="9"/>
      <c r="O200" s="9"/>
      <c r="P200" s="9"/>
      <c r="Q200" s="10">
        <f t="shared" si="241"/>
        <v>10671990.571330551</v>
      </c>
      <c r="R200" s="10">
        <f t="shared" si="242"/>
        <v>10881890.887234081</v>
      </c>
      <c r="S200" s="9"/>
      <c r="T200" s="10">
        <f t="shared" si="236"/>
        <v>20033447.050423004</v>
      </c>
      <c r="V200" s="9"/>
      <c r="W200" s="9">
        <f>LTFUND1617RSG</f>
        <v>5678319.7014916502</v>
      </c>
      <c r="X200" s="9"/>
      <c r="Y200" s="9"/>
      <c r="Z200" s="9"/>
      <c r="AA200" s="10">
        <f t="shared" si="237"/>
        <v>5678319.7014916502</v>
      </c>
      <c r="AB200" s="10">
        <f t="shared" si="238"/>
        <v>16350310.272822201</v>
      </c>
      <c r="AC200" s="10">
        <f>W200+I200+T200</f>
        <v>36383757.323245205</v>
      </c>
      <c r="AD200" s="10">
        <f>AC200*LT_SF1718</f>
        <v>34204954.083380148</v>
      </c>
      <c r="AE200" s="10">
        <f t="shared" si="239"/>
        <v>14171507.032957144</v>
      </c>
      <c r="AF200" s="10">
        <f>AD200-T200-R200</f>
        <v>3289616.1457230635</v>
      </c>
      <c r="AG200" s="9"/>
      <c r="AH200" s="9">
        <f>AF200</f>
        <v>3289616.1457230635</v>
      </c>
      <c r="AI200" s="9"/>
      <c r="AJ200" s="9"/>
      <c r="AK200" s="9"/>
      <c r="AM200" s="9">
        <f t="shared" si="240"/>
        <v>10889870.193934757</v>
      </c>
      <c r="AN200" s="9">
        <f t="shared" si="244"/>
        <v>14179486.339657821</v>
      </c>
    </row>
    <row r="201" spans="1:40" s="15" customFormat="1" x14ac:dyDescent="0.25">
      <c r="A201" s="12" t="s">
        <v>399</v>
      </c>
      <c r="B201" s="12" t="s">
        <v>400</v>
      </c>
      <c r="C201" s="12" t="s">
        <v>302</v>
      </c>
      <c r="D201" s="12"/>
      <c r="E201" s="12" t="s">
        <v>1441</v>
      </c>
      <c r="G201" s="13">
        <f>UTFUND1617BL</f>
        <v>38235410.597577609</v>
      </c>
      <c r="H201" s="13">
        <f>G201*RPI_INC1718</f>
        <v>38987437.570379935</v>
      </c>
      <c r="I201" s="13"/>
      <c r="J201" s="13"/>
      <c r="K201" s="13"/>
      <c r="L201" s="13"/>
      <c r="M201" s="13"/>
      <c r="N201" s="13"/>
      <c r="O201" s="13"/>
      <c r="P201" s="13"/>
      <c r="Q201" s="14">
        <f t="shared" si="241"/>
        <v>38235410.597577609</v>
      </c>
      <c r="R201" s="14">
        <f t="shared" si="242"/>
        <v>38987437.570379935</v>
      </c>
      <c r="S201" s="13"/>
      <c r="T201" s="14">
        <f t="shared" si="236"/>
        <v>68233732.949576154</v>
      </c>
      <c r="V201" s="13">
        <f>UTFUND1617RSG</f>
        <v>27369618.133278169</v>
      </c>
      <c r="W201" s="13"/>
      <c r="X201" s="13"/>
      <c r="Y201" s="13"/>
      <c r="Z201" s="13"/>
      <c r="AA201" s="14">
        <f t="shared" si="237"/>
        <v>27369618.133278169</v>
      </c>
      <c r="AB201" s="14">
        <f t="shared" si="238"/>
        <v>65605028.730855778</v>
      </c>
      <c r="AC201" s="14">
        <f>V201+G201+T201</f>
        <v>133838761.68043193</v>
      </c>
      <c r="AD201" s="14">
        <f>AC201*UT_SF1718</f>
        <v>127155567.04501714</v>
      </c>
      <c r="AE201" s="14">
        <f t="shared" si="239"/>
        <v>58921834.095440984</v>
      </c>
      <c r="AF201" s="14">
        <f>AD201-T201-R201</f>
        <v>19934396.525061049</v>
      </c>
      <c r="AG201" s="13">
        <f>AF201</f>
        <v>19934396.525061049</v>
      </c>
      <c r="AH201" s="13"/>
      <c r="AI201" s="13"/>
      <c r="AJ201" s="13"/>
      <c r="AK201" s="13"/>
      <c r="AM201" s="13">
        <f t="shared" si="240"/>
        <v>39016025.68296729</v>
      </c>
      <c r="AN201" s="13">
        <f t="shared" si="244"/>
        <v>58950422.208028339</v>
      </c>
    </row>
    <row r="202" spans="1:40" x14ac:dyDescent="0.25">
      <c r="A202" s="1" t="s">
        <v>401</v>
      </c>
      <c r="B202" s="1" t="s">
        <v>402</v>
      </c>
      <c r="C202" s="1"/>
      <c r="D202" s="1" t="s">
        <v>302</v>
      </c>
      <c r="E202" s="1"/>
      <c r="G202" s="5">
        <f>UTFUND1617BL</f>
        <v>7482815.3625260759</v>
      </c>
      <c r="H202" s="5">
        <f>G202*RPI_INC1718</f>
        <v>7629989.9030154031</v>
      </c>
      <c r="I202" s="5">
        <f>LTFUND1617BL</f>
        <v>13176375.927586025</v>
      </c>
      <c r="J202" s="5">
        <f>I202*RPI_INC1718</f>
        <v>13435533.340739468</v>
      </c>
      <c r="Q202" s="6">
        <f t="shared" si="241"/>
        <v>20659191.290112101</v>
      </c>
      <c r="R202" s="6">
        <f t="shared" si="242"/>
        <v>21065523.243754871</v>
      </c>
      <c r="T202" s="6">
        <f t="shared" si="236"/>
        <v>110326099.99999999</v>
      </c>
      <c r="V202" s="5">
        <f>UTFUND1617RSG</f>
        <v>9013642.256659599</v>
      </c>
      <c r="W202" s="5">
        <f>LTFUND1617RSG</f>
        <v>3320151.3978626374</v>
      </c>
      <c r="AA202" s="6">
        <f t="shared" si="237"/>
        <v>12333793.654522236</v>
      </c>
      <c r="AB202" s="6">
        <f t="shared" si="238"/>
        <v>32992984.944634333</v>
      </c>
      <c r="AC202" s="6">
        <f t="shared" si="227"/>
        <v>143319084.94463432</v>
      </c>
      <c r="AD202" s="6">
        <f t="shared" si="230"/>
        <v>134844789.37419763</v>
      </c>
      <c r="AE202" s="6">
        <f t="shared" si="239"/>
        <v>24518689.374197647</v>
      </c>
      <c r="AF202" s="6">
        <f t="shared" si="231"/>
        <v>3453166.1304427646</v>
      </c>
      <c r="AG202" s="5">
        <f t="shared" si="228"/>
        <v>8323330.5976674464</v>
      </c>
      <c r="AH202" s="5">
        <f t="shared" ref="AH202" si="246">AH203</f>
        <v>-4870164.4672246817</v>
      </c>
      <c r="AM202" s="5">
        <f t="shared" si="240"/>
        <v>21080969.848808531</v>
      </c>
      <c r="AN202" s="5">
        <f t="shared" si="244"/>
        <v>24534135.979251295</v>
      </c>
    </row>
    <row r="203" spans="1:40" s="11" customFormat="1" x14ac:dyDescent="0.25">
      <c r="A203" s="8" t="s">
        <v>403</v>
      </c>
      <c r="B203" s="8" t="s">
        <v>404</v>
      </c>
      <c r="C203" s="8" t="s">
        <v>302</v>
      </c>
      <c r="D203" s="8"/>
      <c r="E203" s="8" t="s">
        <v>1440</v>
      </c>
      <c r="G203" s="9"/>
      <c r="H203" s="9"/>
      <c r="I203" s="9">
        <f>LTFUND1617BL</f>
        <v>13176375.927586025</v>
      </c>
      <c r="J203" s="9">
        <f>I203*RPI_INC1718</f>
        <v>13435533.340739468</v>
      </c>
      <c r="K203" s="9"/>
      <c r="L203" s="9"/>
      <c r="M203" s="9"/>
      <c r="N203" s="9"/>
      <c r="O203" s="9"/>
      <c r="P203" s="9"/>
      <c r="Q203" s="10">
        <f t="shared" si="241"/>
        <v>13176375.927586025</v>
      </c>
      <c r="R203" s="10">
        <f t="shared" si="242"/>
        <v>13435533.340739468</v>
      </c>
      <c r="S203" s="9"/>
      <c r="T203" s="10">
        <f t="shared" si="236"/>
        <v>115945603.80762206</v>
      </c>
      <c r="V203" s="9"/>
      <c r="W203" s="9">
        <f>LTFUND1617RSG</f>
        <v>3320151.3978626374</v>
      </c>
      <c r="X203" s="9"/>
      <c r="Y203" s="9"/>
      <c r="Z203" s="9"/>
      <c r="AA203" s="10">
        <f t="shared" si="237"/>
        <v>3320151.3978626374</v>
      </c>
      <c r="AB203" s="10">
        <f t="shared" si="238"/>
        <v>16496527.325448662</v>
      </c>
      <c r="AC203" s="10">
        <f>W203+I203+T203</f>
        <v>132442131.13307072</v>
      </c>
      <c r="AD203" s="10">
        <f>AC203*LT_SF1718</f>
        <v>124510972.68113685</v>
      </c>
      <c r="AE203" s="10">
        <f t="shared" si="239"/>
        <v>8565368.8735147864</v>
      </c>
      <c r="AF203" s="10">
        <f>AD203-T203-R203</f>
        <v>-4870164.4672246817</v>
      </c>
      <c r="AG203" s="9"/>
      <c r="AH203" s="9">
        <f>AF203</f>
        <v>-4870164.4672246817</v>
      </c>
      <c r="AI203" s="9"/>
      <c r="AJ203" s="9"/>
      <c r="AK203" s="9"/>
      <c r="AM203" s="9">
        <f t="shared" si="240"/>
        <v>13445385.143364938</v>
      </c>
      <c r="AN203" s="9">
        <f t="shared" si="244"/>
        <v>8575220.6761402562</v>
      </c>
    </row>
    <row r="204" spans="1:40" s="15" customFormat="1" x14ac:dyDescent="0.25">
      <c r="A204" s="12" t="s">
        <v>405</v>
      </c>
      <c r="B204" s="12" t="s">
        <v>406</v>
      </c>
      <c r="C204" s="12" t="s">
        <v>302</v>
      </c>
      <c r="D204" s="12"/>
      <c r="E204" s="12" t="s">
        <v>1441</v>
      </c>
      <c r="G204" s="13">
        <f>UTFUND1617BL</f>
        <v>7482815.3625260759</v>
      </c>
      <c r="H204" s="13">
        <f>G204*RPI_INC1718</f>
        <v>7629989.9030154031</v>
      </c>
      <c r="I204" s="13"/>
      <c r="J204" s="13"/>
      <c r="K204" s="13"/>
      <c r="L204" s="13"/>
      <c r="M204" s="13"/>
      <c r="N204" s="13"/>
      <c r="O204" s="13"/>
      <c r="P204" s="13"/>
      <c r="Q204" s="14">
        <f t="shared" si="241"/>
        <v>7482815.3625260759</v>
      </c>
      <c r="R204" s="14">
        <f t="shared" si="242"/>
        <v>7629989.9030154031</v>
      </c>
      <c r="S204" s="13"/>
      <c r="T204" s="14">
        <f t="shared" si="236"/>
        <v>-5619503.8076220704</v>
      </c>
      <c r="V204" s="13">
        <f>UTFUND1617RSG</f>
        <v>9013642.256659599</v>
      </c>
      <c r="W204" s="13"/>
      <c r="X204" s="13"/>
      <c r="Y204" s="13"/>
      <c r="Z204" s="13"/>
      <c r="AA204" s="14">
        <f t="shared" si="237"/>
        <v>9013642.256659599</v>
      </c>
      <c r="AB204" s="14">
        <f t="shared" si="238"/>
        <v>16496457.619185675</v>
      </c>
      <c r="AC204" s="14">
        <f>V204+G204+T204</f>
        <v>10876953.811563604</v>
      </c>
      <c r="AD204" s="14">
        <f>AC204*UT_SF1718</f>
        <v>10333816.693060778</v>
      </c>
      <c r="AE204" s="14">
        <f t="shared" si="239"/>
        <v>15953320.500682849</v>
      </c>
      <c r="AF204" s="14">
        <f>AD204-T204-R204</f>
        <v>8323330.5976674464</v>
      </c>
      <c r="AG204" s="13">
        <f>AF204</f>
        <v>8323330.5976674464</v>
      </c>
      <c r="AH204" s="13"/>
      <c r="AI204" s="13"/>
      <c r="AJ204" s="13"/>
      <c r="AK204" s="13"/>
      <c r="AM204" s="13">
        <f t="shared" si="240"/>
        <v>7635584.7054435955</v>
      </c>
      <c r="AN204" s="13">
        <f t="shared" si="244"/>
        <v>15958915.303111043</v>
      </c>
    </row>
    <row r="205" spans="1:40" x14ac:dyDescent="0.25">
      <c r="A205" s="1" t="s">
        <v>407</v>
      </c>
      <c r="B205" s="1" t="s">
        <v>408</v>
      </c>
      <c r="C205" s="1"/>
      <c r="D205" s="1" t="s">
        <v>302</v>
      </c>
      <c r="E205" s="1"/>
      <c r="G205" s="5">
        <f>UTFUND1617BL</f>
        <v>26708955.155485261</v>
      </c>
      <c r="H205" s="5">
        <f>G205*RPI_INC1718</f>
        <v>27234275.908639807</v>
      </c>
      <c r="I205" s="5">
        <f>LTFUND1617BL</f>
        <v>6619560.5306888744</v>
      </c>
      <c r="J205" s="5">
        <f>I205*RPI_INC1718</f>
        <v>6749756.2835099809</v>
      </c>
      <c r="Q205" s="6">
        <f t="shared" si="241"/>
        <v>33328515.686174136</v>
      </c>
      <c r="R205" s="6">
        <f t="shared" si="242"/>
        <v>33984032.192149788</v>
      </c>
      <c r="T205" s="6">
        <f t="shared" si="236"/>
        <v>81129904.000001878</v>
      </c>
      <c r="V205" s="5">
        <f>UTFUND1617RSG</f>
        <v>21817345.662420157</v>
      </c>
      <c r="W205" s="5">
        <f>LTFUND1617RSG</f>
        <v>2933374.5332962126</v>
      </c>
      <c r="AA205" s="6">
        <f t="shared" si="237"/>
        <v>24750720.19571637</v>
      </c>
      <c r="AB205" s="6">
        <f t="shared" si="238"/>
        <v>58079235.881890506</v>
      </c>
      <c r="AC205" s="6">
        <f t="shared" si="227"/>
        <v>139209139.88189238</v>
      </c>
      <c r="AD205" s="6">
        <f t="shared" si="230"/>
        <v>131944281.01794147</v>
      </c>
      <c r="AE205" s="6">
        <f t="shared" si="239"/>
        <v>50814377.017939597</v>
      </c>
      <c r="AF205" s="6">
        <f t="shared" si="231"/>
        <v>16830344.825789806</v>
      </c>
      <c r="AG205" s="5">
        <f t="shared" si="228"/>
        <v>15914075.008194868</v>
      </c>
      <c r="AH205" s="5">
        <f t="shared" ref="AH205" si="247">AH206</f>
        <v>916269.81759493798</v>
      </c>
      <c r="AM205" s="5">
        <f t="shared" si="240"/>
        <v>34008951.484081388</v>
      </c>
      <c r="AN205" s="5">
        <f t="shared" si="244"/>
        <v>50839296.309871197</v>
      </c>
    </row>
    <row r="206" spans="1:40" s="11" customFormat="1" x14ac:dyDescent="0.25">
      <c r="A206" s="8" t="s">
        <v>409</v>
      </c>
      <c r="B206" s="8" t="s">
        <v>410</v>
      </c>
      <c r="C206" s="8" t="s">
        <v>302</v>
      </c>
      <c r="D206" s="8"/>
      <c r="E206" s="8" t="s">
        <v>1440</v>
      </c>
      <c r="G206" s="9"/>
      <c r="H206" s="9"/>
      <c r="I206" s="9">
        <f>LTFUND1617BL</f>
        <v>6619560.5306888744</v>
      </c>
      <c r="J206" s="9">
        <f>I206*RPI_INC1718</f>
        <v>6749756.2835099809</v>
      </c>
      <c r="K206" s="9"/>
      <c r="L206" s="9"/>
      <c r="M206" s="9"/>
      <c r="N206" s="9"/>
      <c r="O206" s="9"/>
      <c r="P206" s="9"/>
      <c r="Q206" s="10">
        <f t="shared" si="241"/>
        <v>6619560.5306888744</v>
      </c>
      <c r="R206" s="10">
        <f t="shared" si="242"/>
        <v>6749756.2835099809</v>
      </c>
      <c r="S206" s="9"/>
      <c r="T206" s="10">
        <f t="shared" si="236"/>
        <v>21956490.174771342</v>
      </c>
      <c r="V206" s="9"/>
      <c r="W206" s="9">
        <f>LTFUND1617RSG</f>
        <v>2933374.5332962126</v>
      </c>
      <c r="X206" s="9"/>
      <c r="Y206" s="9"/>
      <c r="Z206" s="9"/>
      <c r="AA206" s="10">
        <f t="shared" si="237"/>
        <v>2933374.5332962126</v>
      </c>
      <c r="AB206" s="10">
        <f t="shared" si="238"/>
        <v>9552935.063985087</v>
      </c>
      <c r="AC206" s="10">
        <f>W206+I206+T206</f>
        <v>31509425.238756429</v>
      </c>
      <c r="AD206" s="10">
        <f>AC206*LT_SF1718</f>
        <v>29622516.275876261</v>
      </c>
      <c r="AE206" s="10">
        <f t="shared" si="239"/>
        <v>7666026.1011049189</v>
      </c>
      <c r="AF206" s="10">
        <f>AD206-T206-R206</f>
        <v>916269.81759493798</v>
      </c>
      <c r="AG206" s="9"/>
      <c r="AH206" s="9">
        <f>AF206</f>
        <v>916269.81759493798</v>
      </c>
      <c r="AI206" s="9"/>
      <c r="AJ206" s="9"/>
      <c r="AK206" s="9"/>
      <c r="AM206" s="9">
        <f t="shared" si="240"/>
        <v>6754705.6416775146</v>
      </c>
      <c r="AN206" s="9">
        <f t="shared" si="244"/>
        <v>7670975.4592724526</v>
      </c>
    </row>
    <row r="207" spans="1:40" s="15" customFormat="1" x14ac:dyDescent="0.25">
      <c r="A207" s="12" t="s">
        <v>411</v>
      </c>
      <c r="B207" s="12" t="s">
        <v>412</v>
      </c>
      <c r="C207" s="12" t="s">
        <v>302</v>
      </c>
      <c r="D207" s="12"/>
      <c r="E207" s="12" t="s">
        <v>1441</v>
      </c>
      <c r="G207" s="13">
        <f>UTFUND1617BL</f>
        <v>26708955.155485261</v>
      </c>
      <c r="H207" s="13">
        <f>G207*RPI_INC1718</f>
        <v>27234275.908639807</v>
      </c>
      <c r="I207" s="13"/>
      <c r="J207" s="13"/>
      <c r="K207" s="13"/>
      <c r="L207" s="13"/>
      <c r="M207" s="13"/>
      <c r="N207" s="13"/>
      <c r="O207" s="13"/>
      <c r="P207" s="13"/>
      <c r="Q207" s="14">
        <f t="shared" si="241"/>
        <v>26708955.155485261</v>
      </c>
      <c r="R207" s="14">
        <f t="shared" si="242"/>
        <v>27234275.908639807</v>
      </c>
      <c r="S207" s="13"/>
      <c r="T207" s="14">
        <f t="shared" si="236"/>
        <v>59173413.825230531</v>
      </c>
      <c r="V207" s="13">
        <f>UTFUND1617RSG</f>
        <v>21817345.662420157</v>
      </c>
      <c r="W207" s="13"/>
      <c r="X207" s="13"/>
      <c r="Y207" s="13"/>
      <c r="Z207" s="13"/>
      <c r="AA207" s="14">
        <f t="shared" si="237"/>
        <v>21817345.662420157</v>
      </c>
      <c r="AB207" s="14">
        <f t="shared" si="238"/>
        <v>48526300.817905419</v>
      </c>
      <c r="AC207" s="14">
        <f>V207+G207+T207</f>
        <v>107699714.64313595</v>
      </c>
      <c r="AD207" s="14">
        <f>AC207*UT_SF1718</f>
        <v>102321764.74206521</v>
      </c>
      <c r="AE207" s="14">
        <f t="shared" si="239"/>
        <v>43148350.916834675</v>
      </c>
      <c r="AF207" s="14">
        <f>AD207-T207-R207</f>
        <v>15914075.008194868</v>
      </c>
      <c r="AG207" s="13">
        <f>AF207</f>
        <v>15914075.008194868</v>
      </c>
      <c r="AH207" s="13"/>
      <c r="AI207" s="13"/>
      <c r="AJ207" s="13"/>
      <c r="AK207" s="13"/>
      <c r="AM207" s="13">
        <f t="shared" si="240"/>
        <v>27254245.842403874</v>
      </c>
      <c r="AN207" s="13">
        <f t="shared" si="244"/>
        <v>43168320.850598738</v>
      </c>
    </row>
    <row r="208" spans="1:40" x14ac:dyDescent="0.25">
      <c r="A208" s="1" t="s">
        <v>413</v>
      </c>
      <c r="B208" s="1" t="s">
        <v>414</v>
      </c>
      <c r="C208" s="1"/>
      <c r="D208" s="1" t="s">
        <v>302</v>
      </c>
      <c r="E208" s="1"/>
      <c r="G208" s="5">
        <f>UTFUND1617BL</f>
        <v>50713947.485184401</v>
      </c>
      <c r="H208" s="5">
        <f>G208*RPI_INC1718</f>
        <v>51711406.537149064</v>
      </c>
      <c r="I208" s="5">
        <f>LTFUND1617BL</f>
        <v>13491747.440533083</v>
      </c>
      <c r="J208" s="5">
        <f>I208*RPI_INC1718</f>
        <v>13757107.687145956</v>
      </c>
      <c r="Q208" s="6">
        <f t="shared" si="241"/>
        <v>64205694.925717488</v>
      </c>
      <c r="R208" s="6">
        <f t="shared" si="242"/>
        <v>65468514.22429502</v>
      </c>
      <c r="T208" s="6">
        <f t="shared" si="236"/>
        <v>78956000</v>
      </c>
      <c r="V208" s="5">
        <f>UTFUND1617RSG</f>
        <v>37088979.591271505</v>
      </c>
      <c r="W208" s="5">
        <f>LTFUND1617RSG</f>
        <v>7394642.888118051</v>
      </c>
      <c r="AA208" s="6">
        <f t="shared" si="237"/>
        <v>44483622.479389556</v>
      </c>
      <c r="AB208" s="6">
        <f t="shared" si="238"/>
        <v>108689317.40510702</v>
      </c>
      <c r="AC208" s="6">
        <f t="shared" si="227"/>
        <v>187645317.40510702</v>
      </c>
      <c r="AD208" s="6">
        <f t="shared" si="230"/>
        <v>177887150.42353562</v>
      </c>
      <c r="AE208" s="6">
        <f t="shared" si="239"/>
        <v>98931150.423535615</v>
      </c>
      <c r="AF208" s="6">
        <f t="shared" si="231"/>
        <v>33462636.199240591</v>
      </c>
      <c r="AG208" s="5">
        <f t="shared" si="228"/>
        <v>28669656.261600994</v>
      </c>
      <c r="AH208" s="5">
        <f t="shared" ref="AH208" si="248">AH209</f>
        <v>4792979.9376395978</v>
      </c>
      <c r="AM208" s="5">
        <f t="shared" si="240"/>
        <v>65516519.976204008</v>
      </c>
      <c r="AN208" s="5">
        <f t="shared" si="244"/>
        <v>98979156.175444603</v>
      </c>
    </row>
    <row r="209" spans="1:40" s="11" customFormat="1" x14ac:dyDescent="0.25">
      <c r="A209" s="8" t="s">
        <v>415</v>
      </c>
      <c r="B209" s="8" t="s">
        <v>416</v>
      </c>
      <c r="C209" s="8" t="s">
        <v>302</v>
      </c>
      <c r="D209" s="8"/>
      <c r="E209" s="8" t="s">
        <v>1440</v>
      </c>
      <c r="G209" s="9"/>
      <c r="H209" s="9"/>
      <c r="I209" s="9">
        <f>LTFUND1617BL</f>
        <v>13491747.440533083</v>
      </c>
      <c r="J209" s="9">
        <f>I209*RPI_INC1718</f>
        <v>13757107.687145956</v>
      </c>
      <c r="K209" s="9"/>
      <c r="L209" s="9"/>
      <c r="M209" s="9"/>
      <c r="N209" s="9"/>
      <c r="O209" s="9"/>
      <c r="P209" s="9"/>
      <c r="Q209" s="10">
        <f t="shared" si="241"/>
        <v>13491747.440533083</v>
      </c>
      <c r="R209" s="10">
        <f t="shared" si="242"/>
        <v>13757107.687145956</v>
      </c>
      <c r="S209" s="9"/>
      <c r="T209" s="10">
        <f t="shared" si="236"/>
        <v>18127444.907040726</v>
      </c>
      <c r="V209" s="9"/>
      <c r="W209" s="9">
        <f>LTFUND1617RSG</f>
        <v>7394642.888118051</v>
      </c>
      <c r="X209" s="9"/>
      <c r="Y209" s="9"/>
      <c r="Z209" s="9"/>
      <c r="AA209" s="10">
        <f t="shared" si="237"/>
        <v>7394642.888118051</v>
      </c>
      <c r="AB209" s="10">
        <f t="shared" si="238"/>
        <v>20886390.328651134</v>
      </c>
      <c r="AC209" s="10">
        <f>W209+I209+T209</f>
        <v>39013835.23569186</v>
      </c>
      <c r="AD209" s="10">
        <f>AC209*LT_SF1718</f>
        <v>36677532.53182628</v>
      </c>
      <c r="AE209" s="10">
        <f t="shared" si="239"/>
        <v>18550087.624785554</v>
      </c>
      <c r="AF209" s="10">
        <f>AD209-T209-R209</f>
        <v>4792979.9376395978</v>
      </c>
      <c r="AG209" s="9"/>
      <c r="AH209" s="9">
        <f>AF209</f>
        <v>4792979.9376395978</v>
      </c>
      <c r="AI209" s="9"/>
      <c r="AJ209" s="9"/>
      <c r="AK209" s="9"/>
      <c r="AM209" s="9">
        <f t="shared" si="240"/>
        <v>13767195.288895275</v>
      </c>
      <c r="AN209" s="9">
        <f t="shared" si="244"/>
        <v>18560175.226534873</v>
      </c>
    </row>
    <row r="210" spans="1:40" s="15" customFormat="1" x14ac:dyDescent="0.25">
      <c r="A210" s="12" t="s">
        <v>417</v>
      </c>
      <c r="B210" s="12" t="s">
        <v>418</v>
      </c>
      <c r="C210" s="12" t="s">
        <v>302</v>
      </c>
      <c r="D210" s="12"/>
      <c r="E210" s="12" t="s">
        <v>1441</v>
      </c>
      <c r="G210" s="13">
        <f>UTFUND1617BL</f>
        <v>50713947.485184401</v>
      </c>
      <c r="H210" s="13">
        <f>G210*RPI_INC1718</f>
        <v>51711406.537149064</v>
      </c>
      <c r="I210" s="13"/>
      <c r="J210" s="13"/>
      <c r="K210" s="13"/>
      <c r="L210" s="13"/>
      <c r="M210" s="13"/>
      <c r="N210" s="13"/>
      <c r="O210" s="13"/>
      <c r="P210" s="13"/>
      <c r="Q210" s="14">
        <f t="shared" si="241"/>
        <v>50713947.485184401</v>
      </c>
      <c r="R210" s="14">
        <f t="shared" si="242"/>
        <v>51711406.537149064</v>
      </c>
      <c r="S210" s="13"/>
      <c r="T210" s="14">
        <f t="shared" si="236"/>
        <v>60828555.09295927</v>
      </c>
      <c r="V210" s="13">
        <f>UTFUND1617RSG</f>
        <v>37088979.591271505</v>
      </c>
      <c r="W210" s="13"/>
      <c r="X210" s="13"/>
      <c r="Y210" s="13"/>
      <c r="Z210" s="13"/>
      <c r="AA210" s="14">
        <f t="shared" si="237"/>
        <v>37088979.591271505</v>
      </c>
      <c r="AB210" s="14">
        <f t="shared" si="238"/>
        <v>87802927.076455906</v>
      </c>
      <c r="AC210" s="14">
        <f>V210+G210+T210</f>
        <v>148631482.16941518</v>
      </c>
      <c r="AD210" s="14">
        <f>AC210*UT_SF1718</f>
        <v>141209617.89170933</v>
      </c>
      <c r="AE210" s="14">
        <f t="shared" si="239"/>
        <v>80381062.798750058</v>
      </c>
      <c r="AF210" s="14">
        <f>AD210-T210-R210</f>
        <v>28669656.261600994</v>
      </c>
      <c r="AG210" s="13">
        <f>AF210</f>
        <v>28669656.261600994</v>
      </c>
      <c r="AH210" s="13"/>
      <c r="AI210" s="13"/>
      <c r="AJ210" s="13"/>
      <c r="AK210" s="13"/>
      <c r="AM210" s="13">
        <f t="shared" si="240"/>
        <v>51749324.687308729</v>
      </c>
      <c r="AN210" s="13">
        <f t="shared" si="244"/>
        <v>80418980.94890973</v>
      </c>
    </row>
    <row r="211" spans="1:40" x14ac:dyDescent="0.25">
      <c r="A211" s="1" t="s">
        <v>419</v>
      </c>
      <c r="B211" s="1" t="s">
        <v>420</v>
      </c>
      <c r="C211" s="1"/>
      <c r="D211" s="1" t="s">
        <v>423</v>
      </c>
      <c r="E211" s="1"/>
      <c r="G211" s="5">
        <f>UTFUND1617BL</f>
        <v>76143618.952881604</v>
      </c>
      <c r="H211" s="5">
        <f>G211*RPI_INC1718</f>
        <v>77641237.374245629</v>
      </c>
      <c r="K211" s="5">
        <f>FIREFUND1617BL</f>
        <v>5169654.7161416663</v>
      </c>
      <c r="L211" s="5">
        <f>K211*RPI_INC1718</f>
        <v>5271333.2315767696</v>
      </c>
      <c r="Q211" s="6">
        <f t="shared" si="241"/>
        <v>81313273.669023275</v>
      </c>
      <c r="R211" s="6">
        <f t="shared" si="242"/>
        <v>82912570.605822399</v>
      </c>
      <c r="T211" s="6">
        <f t="shared" si="236"/>
        <v>192078314.99999872</v>
      </c>
      <c r="V211" s="5">
        <f>UTFUND1617RSG</f>
        <v>53841874.603140205</v>
      </c>
      <c r="X211" s="5">
        <f>FIREFUND1617RSG</f>
        <v>4716180.0024184575</v>
      </c>
      <c r="AA211" s="6">
        <f t="shared" si="237"/>
        <v>58558054.605558664</v>
      </c>
      <c r="AB211" s="6">
        <f t="shared" si="238"/>
        <v>139871328.27458194</v>
      </c>
      <c r="AC211" s="6">
        <f>SUM(AC212:AC213)</f>
        <v>331949643.27458066</v>
      </c>
      <c r="AD211" s="6">
        <f>SUM(AD212:AD213)</f>
        <v>315563077.80210996</v>
      </c>
      <c r="AE211" s="6">
        <f t="shared" si="239"/>
        <v>123484762.80211124</v>
      </c>
      <c r="AF211" s="6">
        <f t="shared" ref="AF211:AF241" si="249">SUM(AF212:AF213)</f>
        <v>40572192.196288824</v>
      </c>
      <c r="AG211" s="5">
        <f>AG212</f>
        <v>36960063.06830962</v>
      </c>
      <c r="AI211" s="5">
        <f>AI213</f>
        <v>3612129.1279792069</v>
      </c>
      <c r="AM211" s="5">
        <f t="shared" si="240"/>
        <v>82973367.468891621</v>
      </c>
      <c r="AN211" s="5">
        <f t="shared" si="244"/>
        <v>123545559.66518044</v>
      </c>
    </row>
    <row r="212" spans="1:40" s="15" customFormat="1" x14ac:dyDescent="0.25">
      <c r="A212" s="12" t="s">
        <v>421</v>
      </c>
      <c r="B212" s="12" t="s">
        <v>422</v>
      </c>
      <c r="C212" s="12" t="s">
        <v>423</v>
      </c>
      <c r="D212" s="12"/>
      <c r="E212" s="12" t="s">
        <v>1441</v>
      </c>
      <c r="G212" s="13">
        <f>UTFUND1617BL</f>
        <v>76143618.952881604</v>
      </c>
      <c r="H212" s="13">
        <f>G212*RPI_INC1718</f>
        <v>77641237.374245629</v>
      </c>
      <c r="I212" s="13"/>
      <c r="J212" s="13"/>
      <c r="K212" s="13"/>
      <c r="L212" s="13"/>
      <c r="M212" s="13"/>
      <c r="N212" s="13"/>
      <c r="O212" s="13"/>
      <c r="P212" s="13"/>
      <c r="Q212" s="14">
        <f t="shared" si="241"/>
        <v>76143618.952881604</v>
      </c>
      <c r="R212" s="14">
        <f t="shared" si="242"/>
        <v>77641237.374245629</v>
      </c>
      <c r="S212" s="13"/>
      <c r="T212" s="14">
        <f t="shared" si="236"/>
        <v>178100903.45659518</v>
      </c>
      <c r="V212" s="13">
        <f>UTFUND1617RSG</f>
        <v>53841874.603140205</v>
      </c>
      <c r="W212" s="13"/>
      <c r="X212" s="13"/>
      <c r="Y212" s="13"/>
      <c r="Z212" s="13"/>
      <c r="AA212" s="14">
        <f t="shared" si="237"/>
        <v>53841874.603140205</v>
      </c>
      <c r="AB212" s="14">
        <f t="shared" si="238"/>
        <v>129985493.55602181</v>
      </c>
      <c r="AC212" s="14">
        <f>V212+G212+T212</f>
        <v>308086397.01261699</v>
      </c>
      <c r="AD212" s="14">
        <f>AC212*UT_SF1718</f>
        <v>292702203.89915043</v>
      </c>
      <c r="AE212" s="14">
        <f t="shared" si="239"/>
        <v>114601300.44255525</v>
      </c>
      <c r="AF212" s="14">
        <f>AD212-T212-R212</f>
        <v>36960063.06830962</v>
      </c>
      <c r="AG212" s="13">
        <f>AF212</f>
        <v>36960063.06830962</v>
      </c>
      <c r="AH212" s="13"/>
      <c r="AI212" s="13"/>
      <c r="AJ212" s="13"/>
      <c r="AK212" s="13"/>
      <c r="AM212" s="13">
        <f t="shared" si="240"/>
        <v>77698168.954616085</v>
      </c>
      <c r="AN212" s="13">
        <f t="shared" si="244"/>
        <v>114658232.0229257</v>
      </c>
    </row>
    <row r="213" spans="1:40" s="20" customFormat="1" x14ac:dyDescent="0.25">
      <c r="A213" s="17" t="s">
        <v>424</v>
      </c>
      <c r="B213" s="17" t="s">
        <v>425</v>
      </c>
      <c r="C213" s="17" t="s">
        <v>423</v>
      </c>
      <c r="D213" s="17"/>
      <c r="E213" s="17" t="s">
        <v>1443</v>
      </c>
      <c r="G213" s="18"/>
      <c r="H213" s="18"/>
      <c r="I213" s="18"/>
      <c r="J213" s="18"/>
      <c r="K213" s="18">
        <f>FIREFUND1617BL</f>
        <v>5169654.7161416663</v>
      </c>
      <c r="L213" s="18">
        <f>K213*RPI_INC1718</f>
        <v>5271333.2315767696</v>
      </c>
      <c r="M213" s="18"/>
      <c r="N213" s="18"/>
      <c r="O213" s="18"/>
      <c r="P213" s="18"/>
      <c r="Q213" s="19">
        <f t="shared" si="241"/>
        <v>5169654.7161416663</v>
      </c>
      <c r="R213" s="19">
        <f t="shared" si="242"/>
        <v>5271333.2315767696</v>
      </c>
      <c r="S213" s="18"/>
      <c r="T213" s="19">
        <f t="shared" si="236"/>
        <v>13977411.543403538</v>
      </c>
      <c r="V213" s="18"/>
      <c r="W213" s="18"/>
      <c r="X213" s="18">
        <f>FIREFUND1617RSG</f>
        <v>4716180.0024184575</v>
      </c>
      <c r="Y213" s="18"/>
      <c r="Z213" s="18"/>
      <c r="AA213" s="19">
        <f t="shared" si="237"/>
        <v>4716180.0024184575</v>
      </c>
      <c r="AB213" s="19">
        <f t="shared" si="238"/>
        <v>9885834.7185601238</v>
      </c>
      <c r="AC213" s="19">
        <f>X213+K213+T213</f>
        <v>23863246.261963662</v>
      </c>
      <c r="AD213" s="19">
        <f>AC213*FR_SF1718</f>
        <v>22860873.902959514</v>
      </c>
      <c r="AE213" s="19">
        <f t="shared" si="239"/>
        <v>8883462.3595559765</v>
      </c>
      <c r="AF213" s="19">
        <f>AD213-T213-R213</f>
        <v>3612129.1279792069</v>
      </c>
      <c r="AG213" s="18"/>
      <c r="AH213" s="18"/>
      <c r="AI213" s="18">
        <f>AF213</f>
        <v>3612129.1279792069</v>
      </c>
      <c r="AJ213" s="18"/>
      <c r="AK213" s="18"/>
      <c r="AM213" s="18">
        <f t="shared" si="240"/>
        <v>5275198.5142755285</v>
      </c>
      <c r="AN213" s="18">
        <f t="shared" si="244"/>
        <v>8887327.6422547363</v>
      </c>
    </row>
    <row r="214" spans="1:40" x14ac:dyDescent="0.25">
      <c r="A214" s="1" t="s">
        <v>426</v>
      </c>
      <c r="B214" s="1" t="s">
        <v>427</v>
      </c>
      <c r="C214" s="1"/>
      <c r="D214" s="1" t="s">
        <v>423</v>
      </c>
      <c r="E214" s="1"/>
      <c r="G214" s="5">
        <f>UTFUND1617BL</f>
        <v>65676454.953438923</v>
      </c>
      <c r="H214" s="5">
        <f>G214*RPI_INC1718</f>
        <v>66968201.657112412</v>
      </c>
      <c r="K214" s="5">
        <f>FIREFUND1617BL</f>
        <v>3666220.1897128499</v>
      </c>
      <c r="L214" s="5">
        <f>K214*RPI_INC1718</f>
        <v>3738328.646972917</v>
      </c>
      <c r="Q214" s="6">
        <f t="shared" si="241"/>
        <v>69342675.143151775</v>
      </c>
      <c r="R214" s="6">
        <f t="shared" si="242"/>
        <v>70706530.304085329</v>
      </c>
      <c r="T214" s="6">
        <f t="shared" si="236"/>
        <v>231116066</v>
      </c>
      <c r="V214" s="5">
        <f>UTFUND1617RSG</f>
        <v>46454277.912017867</v>
      </c>
      <c r="X214" s="5">
        <f>FIREFUND1617RSG</f>
        <v>3451125.9589402289</v>
      </c>
      <c r="AA214" s="6">
        <f t="shared" si="237"/>
        <v>49905403.870958097</v>
      </c>
      <c r="AB214" s="6">
        <f t="shared" si="238"/>
        <v>119248079.01410991</v>
      </c>
      <c r="AC214" s="6">
        <f t="shared" ref="AC214" si="250">SUM(AC215:AC216)</f>
        <v>350364145.01410991</v>
      </c>
      <c r="AD214" s="6">
        <f t="shared" ref="AD214" si="251">SUM(AD215:AD216)</f>
        <v>333033370.31488305</v>
      </c>
      <c r="AE214" s="6">
        <f t="shared" si="239"/>
        <v>101917304.31488305</v>
      </c>
      <c r="AF214" s="6">
        <f t="shared" si="249"/>
        <v>31210774.010797724</v>
      </c>
      <c r="AG214" s="5">
        <f t="shared" ref="AG214" si="252">AG215</f>
        <v>28703359.11149738</v>
      </c>
      <c r="AI214" s="5">
        <f t="shared" ref="AI214" si="253">AI216</f>
        <v>2507414.8993003443</v>
      </c>
      <c r="AM214" s="5">
        <f t="shared" si="240"/>
        <v>70758376.908401012</v>
      </c>
      <c r="AN214" s="5">
        <f t="shared" si="244"/>
        <v>101969150.91919874</v>
      </c>
    </row>
    <row r="215" spans="1:40" s="15" customFormat="1" x14ac:dyDescent="0.25">
      <c r="A215" s="12" t="s">
        <v>428</v>
      </c>
      <c r="B215" s="12" t="s">
        <v>429</v>
      </c>
      <c r="C215" s="12" t="s">
        <v>423</v>
      </c>
      <c r="D215" s="12"/>
      <c r="E215" s="12" t="s">
        <v>1441</v>
      </c>
      <c r="G215" s="13">
        <f>UTFUND1617BL</f>
        <v>65676454.953438923</v>
      </c>
      <c r="H215" s="13">
        <f>G215*RPI_INC1718</f>
        <v>66968201.657112412</v>
      </c>
      <c r="I215" s="13"/>
      <c r="J215" s="13"/>
      <c r="K215" s="13"/>
      <c r="L215" s="13"/>
      <c r="M215" s="13"/>
      <c r="N215" s="13"/>
      <c r="O215" s="13"/>
      <c r="P215" s="13"/>
      <c r="Q215" s="14">
        <f t="shared" si="241"/>
        <v>65676454.953438923</v>
      </c>
      <c r="R215" s="14">
        <f t="shared" si="242"/>
        <v>66968201.657112412</v>
      </c>
      <c r="S215" s="13"/>
      <c r="T215" s="14">
        <f t="shared" si="236"/>
        <v>217483371.15208969</v>
      </c>
      <c r="V215" s="13">
        <f>UTFUND1617RSG</f>
        <v>46454277.912017867</v>
      </c>
      <c r="W215" s="13"/>
      <c r="X215" s="13"/>
      <c r="Y215" s="13"/>
      <c r="Z215" s="13"/>
      <c r="AA215" s="14">
        <f t="shared" si="237"/>
        <v>46454277.912017867</v>
      </c>
      <c r="AB215" s="14">
        <f t="shared" si="238"/>
        <v>112130732.86545679</v>
      </c>
      <c r="AC215" s="14">
        <f>V215+G215+T215</f>
        <v>329614104.01754647</v>
      </c>
      <c r="AD215" s="14">
        <f>AC215*UT_SF1718</f>
        <v>313154931.92069948</v>
      </c>
      <c r="AE215" s="14">
        <f t="shared" si="239"/>
        <v>95671560.768609792</v>
      </c>
      <c r="AF215" s="14">
        <f>AD215-T215-R215</f>
        <v>28703359.11149738</v>
      </c>
      <c r="AG215" s="13">
        <f>AF215</f>
        <v>28703359.11149738</v>
      </c>
      <c r="AH215" s="13"/>
      <c r="AI215" s="13"/>
      <c r="AJ215" s="13"/>
      <c r="AK215" s="13"/>
      <c r="AM215" s="13">
        <f t="shared" si="240"/>
        <v>67017307.076910511</v>
      </c>
      <c r="AN215" s="13">
        <f t="shared" si="244"/>
        <v>95720666.188407898</v>
      </c>
    </row>
    <row r="216" spans="1:40" s="20" customFormat="1" x14ac:dyDescent="0.25">
      <c r="A216" s="17" t="s">
        <v>430</v>
      </c>
      <c r="B216" s="17" t="s">
        <v>431</v>
      </c>
      <c r="C216" s="17" t="s">
        <v>423</v>
      </c>
      <c r="D216" s="17"/>
      <c r="E216" s="17" t="s">
        <v>1443</v>
      </c>
      <c r="G216" s="18"/>
      <c r="H216" s="18"/>
      <c r="I216" s="18"/>
      <c r="J216" s="18"/>
      <c r="K216" s="18">
        <f>FIREFUND1617BL</f>
        <v>3666220.1897128499</v>
      </c>
      <c r="L216" s="18">
        <f>K216*RPI_INC1718</f>
        <v>3738328.646972917</v>
      </c>
      <c r="M216" s="18"/>
      <c r="N216" s="18"/>
      <c r="O216" s="18"/>
      <c r="P216" s="18"/>
      <c r="Q216" s="19">
        <f t="shared" si="241"/>
        <v>3666220.1897128499</v>
      </c>
      <c r="R216" s="19">
        <f t="shared" si="242"/>
        <v>3738328.646972917</v>
      </c>
      <c r="S216" s="18"/>
      <c r="T216" s="19">
        <f t="shared" si="236"/>
        <v>13632694.84791033</v>
      </c>
      <c r="V216" s="18"/>
      <c r="W216" s="18"/>
      <c r="X216" s="18">
        <f>FIREFUND1617RSG</f>
        <v>3451125.9589402289</v>
      </c>
      <c r="Y216" s="18"/>
      <c r="Z216" s="18"/>
      <c r="AA216" s="19">
        <f t="shared" si="237"/>
        <v>3451125.9589402289</v>
      </c>
      <c r="AB216" s="19">
        <f t="shared" si="238"/>
        <v>7117346.1486530788</v>
      </c>
      <c r="AC216" s="19">
        <f>X216+K216+T216</f>
        <v>20750040.996563409</v>
      </c>
      <c r="AD216" s="19">
        <f>AC216*FR_SF1718</f>
        <v>19878438.394183591</v>
      </c>
      <c r="AE216" s="19">
        <f t="shared" si="239"/>
        <v>6245743.5462732613</v>
      </c>
      <c r="AF216" s="19">
        <f>AD216-T216-R216</f>
        <v>2507414.8993003443</v>
      </c>
      <c r="AG216" s="18"/>
      <c r="AH216" s="18"/>
      <c r="AI216" s="18">
        <f>AF216</f>
        <v>2507414.8993003443</v>
      </c>
      <c r="AJ216" s="18"/>
      <c r="AK216" s="18"/>
      <c r="AM216" s="18">
        <f t="shared" si="240"/>
        <v>3741069.8314905004</v>
      </c>
      <c r="AN216" s="18">
        <f t="shared" si="244"/>
        <v>6248484.7307908442</v>
      </c>
    </row>
    <row r="217" spans="1:40" x14ac:dyDescent="0.25">
      <c r="A217" s="1" t="s">
        <v>432</v>
      </c>
      <c r="B217" s="1" t="s">
        <v>433</v>
      </c>
      <c r="C217" s="1"/>
      <c r="D217" s="1" t="s">
        <v>423</v>
      </c>
      <c r="E217" s="1"/>
      <c r="G217" s="5">
        <f>UTFUND1617BL</f>
        <v>104732281.50632784</v>
      </c>
      <c r="H217" s="5">
        <f>G217*RPI_INC1718</f>
        <v>106792191.40097599</v>
      </c>
      <c r="K217" s="5">
        <f>FIREFUND1617BL</f>
        <v>8807711.5212085079</v>
      </c>
      <c r="L217" s="5">
        <f>K217*RPI_INC1718</f>
        <v>8980944.56693995</v>
      </c>
      <c r="Q217" s="6">
        <f t="shared" si="241"/>
        <v>113539993.02753635</v>
      </c>
      <c r="R217" s="6">
        <f t="shared" si="242"/>
        <v>115773135.96791594</v>
      </c>
      <c r="T217" s="6">
        <f t="shared" si="236"/>
        <v>482070529.99999994</v>
      </c>
      <c r="V217" s="5">
        <f>UTFUND1617RSG</f>
        <v>72193951.991335779</v>
      </c>
      <c r="X217" s="5">
        <f>FIREFUND1617RSG</f>
        <v>7797745.3981522489</v>
      </c>
      <c r="AA217" s="6">
        <f t="shared" si="237"/>
        <v>79991697.389488026</v>
      </c>
      <c r="AB217" s="6">
        <f t="shared" si="238"/>
        <v>193531690.41702443</v>
      </c>
      <c r="AC217" s="6">
        <f t="shared" ref="AC217" si="254">SUM(AC218:AC219)</f>
        <v>675602220.41702437</v>
      </c>
      <c r="AD217" s="6">
        <f t="shared" ref="AD217" si="255">SUM(AD218:AD219)</f>
        <v>642378474.97903097</v>
      </c>
      <c r="AE217" s="6">
        <f t="shared" si="239"/>
        <v>160307944.97903103</v>
      </c>
      <c r="AF217" s="6">
        <f t="shared" si="249"/>
        <v>44534809.011115067</v>
      </c>
      <c r="AG217" s="5">
        <f t="shared" ref="AG217" si="256">AG218</f>
        <v>39623619.81194897</v>
      </c>
      <c r="AI217" s="5">
        <f t="shared" ref="AI217" si="257">AI219</f>
        <v>4911189.1991660967</v>
      </c>
      <c r="AM217" s="5">
        <f t="shared" si="240"/>
        <v>115858028.32432349</v>
      </c>
      <c r="AN217" s="5">
        <f t="shared" si="244"/>
        <v>160392837.33543855</v>
      </c>
    </row>
    <row r="218" spans="1:40" s="15" customFormat="1" x14ac:dyDescent="0.25">
      <c r="A218" s="12" t="s">
        <v>434</v>
      </c>
      <c r="B218" s="12" t="s">
        <v>435</v>
      </c>
      <c r="C218" s="12" t="s">
        <v>423</v>
      </c>
      <c r="D218" s="12"/>
      <c r="E218" s="12" t="s">
        <v>1441</v>
      </c>
      <c r="G218" s="13">
        <f>UTFUND1617BL</f>
        <v>104732281.50632784</v>
      </c>
      <c r="H218" s="13">
        <f>G218*RPI_INC1718</f>
        <v>106792191.40097599</v>
      </c>
      <c r="I218" s="13"/>
      <c r="J218" s="13"/>
      <c r="K218" s="13"/>
      <c r="L218" s="13"/>
      <c r="M218" s="13"/>
      <c r="N218" s="13"/>
      <c r="O218" s="13"/>
      <c r="P218" s="13"/>
      <c r="Q218" s="14">
        <f t="shared" si="241"/>
        <v>104732281.50632784</v>
      </c>
      <c r="R218" s="14">
        <f t="shared" si="242"/>
        <v>106792191.40097599</v>
      </c>
      <c r="S218" s="13"/>
      <c r="T218" s="14">
        <f t="shared" si="236"/>
        <v>434080531.93421674</v>
      </c>
      <c r="V218" s="13">
        <f>UTFUND1617RSG</f>
        <v>72193951.991335779</v>
      </c>
      <c r="W218" s="13"/>
      <c r="X218" s="13"/>
      <c r="Y218" s="13"/>
      <c r="Z218" s="13"/>
      <c r="AA218" s="14">
        <f t="shared" si="237"/>
        <v>72193951.991335779</v>
      </c>
      <c r="AB218" s="14">
        <f t="shared" si="238"/>
        <v>176926233.49766362</v>
      </c>
      <c r="AC218" s="14">
        <f>V218+G218+T218</f>
        <v>611006765.43188035</v>
      </c>
      <c r="AD218" s="14">
        <f>AC218*UT_SF1718</f>
        <v>580496343.1471417</v>
      </c>
      <c r="AE218" s="14">
        <f t="shared" si="239"/>
        <v>146415811.21292496</v>
      </c>
      <c r="AF218" s="14">
        <f>AD218-T218-R218</f>
        <v>39623619.81194897</v>
      </c>
      <c r="AG218" s="13">
        <f>AF218</f>
        <v>39623619.81194897</v>
      </c>
      <c r="AH218" s="13"/>
      <c r="AI218" s="13"/>
      <c r="AJ218" s="13"/>
      <c r="AK218" s="13"/>
      <c r="AM218" s="13">
        <f t="shared" si="240"/>
        <v>106870498.34755871</v>
      </c>
      <c r="AN218" s="13">
        <f t="shared" si="244"/>
        <v>146494118.15950769</v>
      </c>
    </row>
    <row r="219" spans="1:40" s="20" customFormat="1" x14ac:dyDescent="0.25">
      <c r="A219" s="17" t="s">
        <v>436</v>
      </c>
      <c r="B219" s="17" t="s">
        <v>437</v>
      </c>
      <c r="C219" s="17" t="s">
        <v>423</v>
      </c>
      <c r="D219" s="17"/>
      <c r="E219" s="17" t="s">
        <v>1443</v>
      </c>
      <c r="G219" s="18"/>
      <c r="H219" s="18"/>
      <c r="I219" s="18"/>
      <c r="J219" s="18"/>
      <c r="K219" s="18">
        <f>FIREFUND1617BL</f>
        <v>8807711.5212085079</v>
      </c>
      <c r="L219" s="18">
        <f>K219*RPI_INC1718</f>
        <v>8980944.56693995</v>
      </c>
      <c r="M219" s="18"/>
      <c r="N219" s="18"/>
      <c r="O219" s="18"/>
      <c r="P219" s="18"/>
      <c r="Q219" s="19">
        <f t="shared" si="241"/>
        <v>8807711.5212085079</v>
      </c>
      <c r="R219" s="19">
        <f t="shared" si="242"/>
        <v>8980944.56693995</v>
      </c>
      <c r="S219" s="18"/>
      <c r="T219" s="19">
        <f t="shared" si="236"/>
        <v>47989998.065783225</v>
      </c>
      <c r="V219" s="18"/>
      <c r="W219" s="18"/>
      <c r="X219" s="18">
        <f>FIREFUND1617RSG</f>
        <v>7797745.3981522489</v>
      </c>
      <c r="Y219" s="18"/>
      <c r="Z219" s="18"/>
      <c r="AA219" s="19">
        <f t="shared" si="237"/>
        <v>7797745.3981522489</v>
      </c>
      <c r="AB219" s="19">
        <f t="shared" si="238"/>
        <v>16605456.919360757</v>
      </c>
      <c r="AC219" s="19">
        <f>X219+K219+T219</f>
        <v>64595454.985143982</v>
      </c>
      <c r="AD219" s="19">
        <f>AC219*FR_SF1718</f>
        <v>61882131.831889272</v>
      </c>
      <c r="AE219" s="19">
        <f t="shared" si="239"/>
        <v>13892133.766106047</v>
      </c>
      <c r="AF219" s="19">
        <f>AD219-T219-R219</f>
        <v>4911189.1991660967</v>
      </c>
      <c r="AG219" s="18"/>
      <c r="AH219" s="18"/>
      <c r="AI219" s="18">
        <f>AF219</f>
        <v>4911189.1991660967</v>
      </c>
      <c r="AJ219" s="18"/>
      <c r="AK219" s="18"/>
      <c r="AM219" s="18">
        <f t="shared" si="240"/>
        <v>8987529.9767647665</v>
      </c>
      <c r="AN219" s="18">
        <f t="shared" si="244"/>
        <v>13898719.175930863</v>
      </c>
    </row>
    <row r="220" spans="1:40" x14ac:dyDescent="0.25">
      <c r="A220" s="1" t="s">
        <v>438</v>
      </c>
      <c r="B220" s="1" t="s">
        <v>439</v>
      </c>
      <c r="C220" s="1"/>
      <c r="D220" s="1" t="s">
        <v>423</v>
      </c>
      <c r="E220" s="1"/>
      <c r="G220" s="5">
        <f>UTFUND1617BL</f>
        <v>96064663.679620445</v>
      </c>
      <c r="H220" s="5">
        <f>G220*RPI_INC1718</f>
        <v>97954095.938648835</v>
      </c>
      <c r="K220" s="5">
        <f>FIREFUND1617BL</f>
        <v>5945248.3209048426</v>
      </c>
      <c r="L220" s="5">
        <f>K220*RPI_INC1718</f>
        <v>6062181.4733792525</v>
      </c>
      <c r="Q220" s="6">
        <f t="shared" si="241"/>
        <v>102009912.00052528</v>
      </c>
      <c r="R220" s="6">
        <f t="shared" si="242"/>
        <v>104016277.41202809</v>
      </c>
      <c r="T220" s="6">
        <f t="shared" si="236"/>
        <v>233306499</v>
      </c>
      <c r="V220" s="5">
        <f>UTFUND1617RSG</f>
        <v>64910340.48087579</v>
      </c>
      <c r="X220" s="5">
        <f>FIREFUND1617RSG</f>
        <v>5440357.3199505238</v>
      </c>
      <c r="AA220" s="6">
        <f t="shared" si="237"/>
        <v>70350697.800826311</v>
      </c>
      <c r="AB220" s="6">
        <f t="shared" si="238"/>
        <v>172360609.80135161</v>
      </c>
      <c r="AC220" s="6">
        <f t="shared" ref="AC220" si="258">SUM(AC221:AC222)</f>
        <v>405667108.80135161</v>
      </c>
      <c r="AD220" s="6">
        <f t="shared" ref="AD220" si="259">SUM(AD221:AD222)</f>
        <v>385614417.3230682</v>
      </c>
      <c r="AE220" s="6">
        <f t="shared" si="239"/>
        <v>152307918.3230682</v>
      </c>
      <c r="AF220" s="6">
        <f t="shared" si="249"/>
        <v>48291640.911040127</v>
      </c>
      <c r="AG220" s="5">
        <f t="shared" ref="AG220" si="260">AG221</f>
        <v>44049682.175689086</v>
      </c>
      <c r="AI220" s="5">
        <f t="shared" ref="AI220" si="261">AI222</f>
        <v>4241958.7353510372</v>
      </c>
      <c r="AM220" s="5">
        <f t="shared" si="240"/>
        <v>104092548.87881027</v>
      </c>
      <c r="AN220" s="5">
        <f t="shared" si="244"/>
        <v>152384189.78985041</v>
      </c>
    </row>
    <row r="221" spans="1:40" s="15" customFormat="1" x14ac:dyDescent="0.25">
      <c r="A221" s="12" t="s">
        <v>440</v>
      </c>
      <c r="B221" s="12" t="s">
        <v>441</v>
      </c>
      <c r="C221" s="12" t="s">
        <v>423</v>
      </c>
      <c r="D221" s="12"/>
      <c r="E221" s="12" t="s">
        <v>1441</v>
      </c>
      <c r="G221" s="13">
        <f>UTFUND1617BL</f>
        <v>96064663.679620445</v>
      </c>
      <c r="H221" s="13">
        <f>G221*RPI_INC1718</f>
        <v>97954095.938648835</v>
      </c>
      <c r="I221" s="13"/>
      <c r="J221" s="13"/>
      <c r="K221" s="13"/>
      <c r="L221" s="13"/>
      <c r="M221" s="13"/>
      <c r="N221" s="13"/>
      <c r="O221" s="13"/>
      <c r="P221" s="13"/>
      <c r="Q221" s="14">
        <f t="shared" si="241"/>
        <v>96064663.679620445</v>
      </c>
      <c r="R221" s="14">
        <f t="shared" si="242"/>
        <v>97954095.938648835</v>
      </c>
      <c r="S221" s="13"/>
      <c r="T221" s="14">
        <f t="shared" si="236"/>
        <v>218945907.93183881</v>
      </c>
      <c r="V221" s="13">
        <f>UTFUND1617RSG</f>
        <v>64910340.48087579</v>
      </c>
      <c r="W221" s="13"/>
      <c r="X221" s="13"/>
      <c r="Y221" s="13"/>
      <c r="Z221" s="13"/>
      <c r="AA221" s="14">
        <f t="shared" si="237"/>
        <v>64910340.48087579</v>
      </c>
      <c r="AB221" s="14">
        <f t="shared" si="238"/>
        <v>160975004.16049623</v>
      </c>
      <c r="AC221" s="14">
        <f>V221+G221+T221</f>
        <v>379920912.09233505</v>
      </c>
      <c r="AD221" s="14">
        <f>AC221*UT_SF1718</f>
        <v>360949686.04617673</v>
      </c>
      <c r="AE221" s="14">
        <f t="shared" si="239"/>
        <v>142003778.11433792</v>
      </c>
      <c r="AF221" s="14">
        <f>AD221-T221-R221</f>
        <v>44049682.175689086</v>
      </c>
      <c r="AG221" s="13">
        <f>AF221</f>
        <v>44049682.175689086</v>
      </c>
      <c r="AH221" s="13"/>
      <c r="AI221" s="13"/>
      <c r="AJ221" s="13"/>
      <c r="AK221" s="13"/>
      <c r="AM221" s="13">
        <f t="shared" si="240"/>
        <v>98025922.221615776</v>
      </c>
      <c r="AN221" s="13">
        <f t="shared" si="244"/>
        <v>142075604.39730486</v>
      </c>
    </row>
    <row r="222" spans="1:40" s="20" customFormat="1" x14ac:dyDescent="0.25">
      <c r="A222" s="17" t="s">
        <v>442</v>
      </c>
      <c r="B222" s="17" t="s">
        <v>443</v>
      </c>
      <c r="C222" s="17" t="s">
        <v>423</v>
      </c>
      <c r="D222" s="17"/>
      <c r="E222" s="17" t="s">
        <v>1443</v>
      </c>
      <c r="G222" s="18"/>
      <c r="H222" s="18"/>
      <c r="I222" s="18"/>
      <c r="J222" s="18"/>
      <c r="K222" s="18">
        <f>FIREFUND1617BL</f>
        <v>5945248.3209048426</v>
      </c>
      <c r="L222" s="18">
        <f>K222*RPI_INC1718</f>
        <v>6062181.4733792525</v>
      </c>
      <c r="M222" s="18"/>
      <c r="N222" s="18"/>
      <c r="O222" s="18"/>
      <c r="P222" s="18"/>
      <c r="Q222" s="19">
        <f t="shared" si="241"/>
        <v>5945248.3209048426</v>
      </c>
      <c r="R222" s="19">
        <f t="shared" si="242"/>
        <v>6062181.4733792525</v>
      </c>
      <c r="S222" s="18"/>
      <c r="T222" s="19">
        <f t="shared" si="236"/>
        <v>14360591.068161184</v>
      </c>
      <c r="V222" s="18"/>
      <c r="W222" s="18"/>
      <c r="X222" s="18">
        <f>FIREFUND1617RSG</f>
        <v>5440357.3199505238</v>
      </c>
      <c r="Y222" s="18"/>
      <c r="Z222" s="18"/>
      <c r="AA222" s="19">
        <f t="shared" si="237"/>
        <v>5440357.3199505238</v>
      </c>
      <c r="AB222" s="19">
        <f t="shared" si="238"/>
        <v>11385605.640855366</v>
      </c>
      <c r="AC222" s="19">
        <f>X222+K222+T222</f>
        <v>25746196.70901655</v>
      </c>
      <c r="AD222" s="19">
        <f>AC222*FR_SF1718</f>
        <v>24664731.276891474</v>
      </c>
      <c r="AE222" s="19">
        <f t="shared" si="239"/>
        <v>10304140.20873029</v>
      </c>
      <c r="AF222" s="19">
        <f>AD222-T222-R222</f>
        <v>4241958.7353510372</v>
      </c>
      <c r="AG222" s="18"/>
      <c r="AH222" s="18"/>
      <c r="AI222" s="18">
        <f>AF222</f>
        <v>4241958.7353510372</v>
      </c>
      <c r="AJ222" s="18"/>
      <c r="AK222" s="18"/>
      <c r="AM222" s="18">
        <f t="shared" si="240"/>
        <v>6066626.6571945017</v>
      </c>
      <c r="AN222" s="18">
        <f t="shared" si="244"/>
        <v>10308585.39254554</v>
      </c>
    </row>
    <row r="223" spans="1:40" x14ac:dyDescent="0.25">
      <c r="A223" s="1" t="s">
        <v>444</v>
      </c>
      <c r="B223" s="1" t="s">
        <v>445</v>
      </c>
      <c r="C223" s="1"/>
      <c r="D223" s="1" t="s">
        <v>423</v>
      </c>
      <c r="E223" s="1"/>
      <c r="G223" s="5">
        <f>UTFUND1617BL</f>
        <v>134654913.27499685</v>
      </c>
      <c r="H223" s="5">
        <f>G223*RPI_INC1718</f>
        <v>137303351.60011247</v>
      </c>
      <c r="K223" s="5">
        <f>FIREFUND1617BL</f>
        <v>7215479.661103908</v>
      </c>
      <c r="L223" s="5">
        <f>K223*RPI_INC1718</f>
        <v>7357396.1527029425</v>
      </c>
      <c r="Q223" s="6">
        <f t="shared" si="241"/>
        <v>141870392.93610075</v>
      </c>
      <c r="R223" s="6">
        <f t="shared" si="242"/>
        <v>144660747.75281543</v>
      </c>
      <c r="T223" s="6">
        <f t="shared" si="236"/>
        <v>311433161.99999875</v>
      </c>
      <c r="V223" s="5">
        <f>UTFUND1617RSG</f>
        <v>101695660.32916602</v>
      </c>
      <c r="X223" s="5">
        <f>FIREFUND1617RSG</f>
        <v>6815522.8708674647</v>
      </c>
      <c r="AA223" s="6">
        <f t="shared" si="237"/>
        <v>108511183.20003349</v>
      </c>
      <c r="AB223" s="6">
        <f t="shared" si="238"/>
        <v>250381576.13613421</v>
      </c>
      <c r="AC223" s="6">
        <f t="shared" ref="AC223" si="262">SUM(AC224:AC225)</f>
        <v>561814738.13613296</v>
      </c>
      <c r="AD223" s="6">
        <f t="shared" ref="AD223" si="263">SUM(AD224:AD225)</f>
        <v>534020136.17072594</v>
      </c>
      <c r="AE223" s="6">
        <f t="shared" si="239"/>
        <v>222586974.17072719</v>
      </c>
      <c r="AF223" s="6">
        <f t="shared" si="249"/>
        <v>77926226.417911753</v>
      </c>
      <c r="AG223" s="5">
        <f t="shared" ref="AG223" si="264">AG224</f>
        <v>72626855.945999414</v>
      </c>
      <c r="AI223" s="5">
        <f t="shared" ref="AI223" si="265">AI225</f>
        <v>5299370.4719123431</v>
      </c>
      <c r="AM223" s="5">
        <f t="shared" si="240"/>
        <v>144766822.37585935</v>
      </c>
      <c r="AN223" s="5">
        <f t="shared" si="244"/>
        <v>222693048.79377109</v>
      </c>
    </row>
    <row r="224" spans="1:40" s="15" customFormat="1" x14ac:dyDescent="0.25">
      <c r="A224" s="12" t="s">
        <v>446</v>
      </c>
      <c r="B224" s="12" t="s">
        <v>447</v>
      </c>
      <c r="C224" s="12" t="s">
        <v>423</v>
      </c>
      <c r="D224" s="12"/>
      <c r="E224" s="12" t="s">
        <v>1441</v>
      </c>
      <c r="G224" s="13">
        <f>UTFUND1617BL</f>
        <v>134654913.27499685</v>
      </c>
      <c r="H224" s="13">
        <f>G224*RPI_INC1718</f>
        <v>137303351.60011247</v>
      </c>
      <c r="I224" s="13"/>
      <c r="J224" s="13"/>
      <c r="K224" s="13"/>
      <c r="L224" s="13"/>
      <c r="M224" s="13"/>
      <c r="N224" s="13"/>
      <c r="O224" s="13"/>
      <c r="P224" s="13"/>
      <c r="Q224" s="14">
        <f t="shared" si="241"/>
        <v>134654913.27499685</v>
      </c>
      <c r="R224" s="14">
        <f t="shared" si="242"/>
        <v>137303351.60011247</v>
      </c>
      <c r="S224" s="13"/>
      <c r="T224" s="14">
        <f t="shared" si="236"/>
        <v>292748049.02390498</v>
      </c>
      <c r="V224" s="13">
        <f>UTFUND1617RSG</f>
        <v>101695660.32916602</v>
      </c>
      <c r="W224" s="13"/>
      <c r="X224" s="13"/>
      <c r="Y224" s="13"/>
      <c r="Z224" s="13"/>
      <c r="AA224" s="14">
        <f t="shared" si="237"/>
        <v>101695660.32916602</v>
      </c>
      <c r="AB224" s="14">
        <f t="shared" si="238"/>
        <v>236350573.60416287</v>
      </c>
      <c r="AC224" s="14">
        <f>V224+G224+T224</f>
        <v>529098622.62806785</v>
      </c>
      <c r="AD224" s="14">
        <f>AC224*UT_SF1718</f>
        <v>502678256.57001686</v>
      </c>
      <c r="AE224" s="14">
        <f t="shared" si="239"/>
        <v>209930207.54611188</v>
      </c>
      <c r="AF224" s="14">
        <f>AD224-T224-R224</f>
        <v>72626855.945999414</v>
      </c>
      <c r="AG224" s="13">
        <f>AF224</f>
        <v>72626855.945999414</v>
      </c>
      <c r="AH224" s="13"/>
      <c r="AI224" s="13"/>
      <c r="AJ224" s="13"/>
      <c r="AK224" s="13"/>
      <c r="AM224" s="13">
        <f t="shared" si="240"/>
        <v>137404031.30410886</v>
      </c>
      <c r="AN224" s="13">
        <f t="shared" si="244"/>
        <v>210030887.25010827</v>
      </c>
    </row>
    <row r="225" spans="1:40" s="20" customFormat="1" x14ac:dyDescent="0.25">
      <c r="A225" s="17" t="s">
        <v>448</v>
      </c>
      <c r="B225" s="17" t="s">
        <v>449</v>
      </c>
      <c r="C225" s="17" t="s">
        <v>423</v>
      </c>
      <c r="D225" s="17"/>
      <c r="E225" s="17" t="s">
        <v>1443</v>
      </c>
      <c r="G225" s="18"/>
      <c r="H225" s="18"/>
      <c r="I225" s="18"/>
      <c r="J225" s="18"/>
      <c r="K225" s="18">
        <f>FIREFUND1617BL</f>
        <v>7215479.661103908</v>
      </c>
      <c r="L225" s="18">
        <f>K225*RPI_INC1718</f>
        <v>7357396.1527029425</v>
      </c>
      <c r="M225" s="18"/>
      <c r="N225" s="18"/>
      <c r="O225" s="18"/>
      <c r="P225" s="18"/>
      <c r="Q225" s="19">
        <f t="shared" si="241"/>
        <v>7215479.661103908</v>
      </c>
      <c r="R225" s="19">
        <f t="shared" si="242"/>
        <v>7357396.1527029425</v>
      </c>
      <c r="S225" s="18"/>
      <c r="T225" s="19">
        <f t="shared" si="236"/>
        <v>18685112.976093773</v>
      </c>
      <c r="V225" s="18"/>
      <c r="W225" s="18"/>
      <c r="X225" s="18">
        <f>FIREFUND1617RSG</f>
        <v>6815522.8708674647</v>
      </c>
      <c r="Y225" s="18"/>
      <c r="Z225" s="18"/>
      <c r="AA225" s="19">
        <f t="shared" si="237"/>
        <v>6815522.8708674647</v>
      </c>
      <c r="AB225" s="19">
        <f t="shared" si="238"/>
        <v>14031002.531971373</v>
      </c>
      <c r="AC225" s="19">
        <f>X225+K225+T225</f>
        <v>32716115.508065145</v>
      </c>
      <c r="AD225" s="19">
        <f>AC225*FR_SF1718</f>
        <v>31341879.600709058</v>
      </c>
      <c r="AE225" s="19">
        <f t="shared" si="239"/>
        <v>12656766.624615286</v>
      </c>
      <c r="AF225" s="19">
        <f>AD225-T225-R225</f>
        <v>5299370.4719123431</v>
      </c>
      <c r="AG225" s="18"/>
      <c r="AH225" s="18"/>
      <c r="AI225" s="18">
        <f>AF225</f>
        <v>5299370.4719123431</v>
      </c>
      <c r="AJ225" s="18"/>
      <c r="AK225" s="18"/>
      <c r="AM225" s="18">
        <f t="shared" si="240"/>
        <v>7362791.0717504816</v>
      </c>
      <c r="AN225" s="18">
        <f t="shared" si="244"/>
        <v>12662161.543662824</v>
      </c>
    </row>
    <row r="226" spans="1:40" x14ac:dyDescent="0.25">
      <c r="A226" s="1" t="s">
        <v>450</v>
      </c>
      <c r="B226" s="1" t="s">
        <v>451</v>
      </c>
      <c r="C226" s="1"/>
      <c r="D226" s="1" t="s">
        <v>423</v>
      </c>
      <c r="E226" s="1"/>
      <c r="G226" s="5">
        <f>UTFUND1617BL</f>
        <v>79270696.296229437</v>
      </c>
      <c r="H226" s="5">
        <f>G226*RPI_INC1718</f>
        <v>80829819.131211177</v>
      </c>
      <c r="K226" s="5">
        <f>FIREFUND1617BL</f>
        <v>4942206.7001704834</v>
      </c>
      <c r="L226" s="5">
        <f>K226*RPI_INC1718</f>
        <v>5039411.6911881045</v>
      </c>
      <c r="Q226" s="6">
        <f t="shared" si="241"/>
        <v>84212902.996399924</v>
      </c>
      <c r="R226" s="6">
        <f t="shared" si="242"/>
        <v>85869230.822399288</v>
      </c>
      <c r="T226" s="6">
        <f t="shared" si="236"/>
        <v>238217960.00000003</v>
      </c>
      <c r="V226" s="5">
        <f>UTFUND1617RSG</f>
        <v>51555042.420621589</v>
      </c>
      <c r="X226" s="5">
        <f>FIREFUND1617RSG</f>
        <v>4310400.3777632955</v>
      </c>
      <c r="AA226" s="6">
        <f t="shared" si="237"/>
        <v>55865442.798384883</v>
      </c>
      <c r="AB226" s="6">
        <f t="shared" si="238"/>
        <v>140078345.79478481</v>
      </c>
      <c r="AC226" s="6">
        <f t="shared" ref="AC226" si="266">SUM(AC227:AC228)</f>
        <v>378296305.79478484</v>
      </c>
      <c r="AD226" s="6">
        <f t="shared" ref="AD226" si="267">SUM(AD227:AD228)</f>
        <v>359603448.0489974</v>
      </c>
      <c r="AE226" s="6">
        <f t="shared" si="239"/>
        <v>121385488.04899737</v>
      </c>
      <c r="AF226" s="6">
        <f t="shared" si="249"/>
        <v>35516257.226598114</v>
      </c>
      <c r="AG226" s="5">
        <f t="shared" ref="AG226" si="268">AG227</f>
        <v>32347880.294155195</v>
      </c>
      <c r="AI226" s="5">
        <f t="shared" ref="AI226" si="269">AI228</f>
        <v>3168376.9324429203</v>
      </c>
      <c r="AM226" s="5">
        <f t="shared" si="240"/>
        <v>85932195.70010145</v>
      </c>
      <c r="AN226" s="5">
        <f t="shared" si="244"/>
        <v>121448452.92669956</v>
      </c>
    </row>
    <row r="227" spans="1:40" s="15" customFormat="1" x14ac:dyDescent="0.25">
      <c r="A227" s="12" t="s">
        <v>452</v>
      </c>
      <c r="B227" s="12" t="s">
        <v>453</v>
      </c>
      <c r="C227" s="12" t="s">
        <v>423</v>
      </c>
      <c r="D227" s="12"/>
      <c r="E227" s="12" t="s">
        <v>1441</v>
      </c>
      <c r="G227" s="13">
        <f>UTFUND1617BL</f>
        <v>79270696.296229437</v>
      </c>
      <c r="H227" s="13">
        <f>G227*RPI_INC1718</f>
        <v>80829819.131211177</v>
      </c>
      <c r="I227" s="13"/>
      <c r="J227" s="13"/>
      <c r="K227" s="13"/>
      <c r="L227" s="13"/>
      <c r="M227" s="13"/>
      <c r="N227" s="13"/>
      <c r="O227" s="13"/>
      <c r="P227" s="13"/>
      <c r="Q227" s="14">
        <f t="shared" si="241"/>
        <v>79270696.296229437</v>
      </c>
      <c r="R227" s="14">
        <f t="shared" si="242"/>
        <v>80829819.131211177</v>
      </c>
      <c r="S227" s="13"/>
      <c r="T227" s="14">
        <f t="shared" si="236"/>
        <v>222596816.47008434</v>
      </c>
      <c r="V227" s="13">
        <f>UTFUND1617RSG</f>
        <v>51555042.420621589</v>
      </c>
      <c r="W227" s="13"/>
      <c r="X227" s="13"/>
      <c r="Y227" s="13"/>
      <c r="Z227" s="13"/>
      <c r="AA227" s="14">
        <f t="shared" si="237"/>
        <v>51555042.420621589</v>
      </c>
      <c r="AB227" s="14">
        <f t="shared" si="238"/>
        <v>130825738.71685103</v>
      </c>
      <c r="AC227" s="14">
        <f>V227+G227+T227</f>
        <v>353422555.18693537</v>
      </c>
      <c r="AD227" s="14">
        <f>AC227*UT_SF1718</f>
        <v>335774515.89545071</v>
      </c>
      <c r="AE227" s="14">
        <f t="shared" si="239"/>
        <v>113177699.42536637</v>
      </c>
      <c r="AF227" s="14">
        <f>AD227-T227-R227</f>
        <v>32347880.294155195</v>
      </c>
      <c r="AG227" s="13">
        <f>AF227</f>
        <v>32347880.294155195</v>
      </c>
      <c r="AH227" s="13"/>
      <c r="AI227" s="13"/>
      <c r="AJ227" s="13"/>
      <c r="AK227" s="13"/>
      <c r="AM227" s="13">
        <f t="shared" si="240"/>
        <v>80889088.786098525</v>
      </c>
      <c r="AN227" s="13">
        <f t="shared" si="244"/>
        <v>113236969.08025372</v>
      </c>
    </row>
    <row r="228" spans="1:40" s="20" customFormat="1" x14ac:dyDescent="0.25">
      <c r="A228" s="17" t="s">
        <v>454</v>
      </c>
      <c r="B228" s="17" t="s">
        <v>455</v>
      </c>
      <c r="C228" s="17" t="s">
        <v>423</v>
      </c>
      <c r="D228" s="17"/>
      <c r="E228" s="17" t="s">
        <v>1443</v>
      </c>
      <c r="G228" s="18"/>
      <c r="H228" s="18"/>
      <c r="I228" s="18"/>
      <c r="J228" s="18"/>
      <c r="K228" s="18">
        <f>FIREFUND1617BL</f>
        <v>4942206.7001704834</v>
      </c>
      <c r="L228" s="18">
        <f>K228*RPI_INC1718</f>
        <v>5039411.6911881045</v>
      </c>
      <c r="M228" s="18"/>
      <c r="N228" s="18"/>
      <c r="O228" s="18"/>
      <c r="P228" s="18"/>
      <c r="Q228" s="19">
        <f t="shared" si="241"/>
        <v>4942206.7001704834</v>
      </c>
      <c r="R228" s="19">
        <f t="shared" si="242"/>
        <v>5039411.6911881045</v>
      </c>
      <c r="S228" s="18"/>
      <c r="T228" s="19">
        <f t="shared" si="236"/>
        <v>15621143.529915681</v>
      </c>
      <c r="V228" s="18"/>
      <c r="W228" s="18"/>
      <c r="X228" s="18">
        <f>FIREFUND1617RSG</f>
        <v>4310400.3777632955</v>
      </c>
      <c r="Y228" s="18"/>
      <c r="Z228" s="18"/>
      <c r="AA228" s="19">
        <f t="shared" si="237"/>
        <v>4310400.3777632955</v>
      </c>
      <c r="AB228" s="19">
        <f t="shared" si="238"/>
        <v>9252607.077933779</v>
      </c>
      <c r="AC228" s="19">
        <f>X228+K228+T228</f>
        <v>24873750.60784946</v>
      </c>
      <c r="AD228" s="19">
        <f>AC228*FR_SF1718</f>
        <v>23828932.153546706</v>
      </c>
      <c r="AE228" s="19">
        <f t="shared" si="239"/>
        <v>8207788.6236310247</v>
      </c>
      <c r="AF228" s="19">
        <f>AD228-T228-R228</f>
        <v>3168376.9324429203</v>
      </c>
      <c r="AG228" s="18"/>
      <c r="AH228" s="18"/>
      <c r="AI228" s="18">
        <f>AF228</f>
        <v>3168376.9324429203</v>
      </c>
      <c r="AJ228" s="18"/>
      <c r="AK228" s="18"/>
      <c r="AM228" s="18">
        <f t="shared" si="240"/>
        <v>5043106.9140029317</v>
      </c>
      <c r="AN228" s="18">
        <f t="shared" si="244"/>
        <v>8211483.846445852</v>
      </c>
    </row>
    <row r="229" spans="1:40" x14ac:dyDescent="0.25">
      <c r="A229" s="1" t="s">
        <v>456</v>
      </c>
      <c r="B229" s="1" t="s">
        <v>457</v>
      </c>
      <c r="C229" s="1"/>
      <c r="D229" s="1" t="s">
        <v>423</v>
      </c>
      <c r="E229" s="1"/>
      <c r="G229" s="5">
        <f>UTFUND1617BL</f>
        <v>61092215.977513596</v>
      </c>
      <c r="H229" s="5">
        <f>G229*RPI_INC1718</f>
        <v>62293798.32030309</v>
      </c>
      <c r="K229" s="5">
        <f>FIREFUND1617BL</f>
        <v>4760593.2964335168</v>
      </c>
      <c r="L229" s="5">
        <f>K229*RPI_INC1718</f>
        <v>4854226.2536715064</v>
      </c>
      <c r="Q229" s="6">
        <f t="shared" si="241"/>
        <v>65852809.273947112</v>
      </c>
      <c r="R229" s="6">
        <f t="shared" si="242"/>
        <v>67148024.573974594</v>
      </c>
      <c r="T229" s="6">
        <f t="shared" si="236"/>
        <v>288252933</v>
      </c>
      <c r="V229" s="5">
        <f>UTFUND1617RSG</f>
        <v>35669890.672409758</v>
      </c>
      <c r="X229" s="5">
        <f>FIREFUND1617RSG</f>
        <v>3661025.3513428187</v>
      </c>
      <c r="AA229" s="6">
        <f t="shared" si="237"/>
        <v>39330916.023752578</v>
      </c>
      <c r="AB229" s="6">
        <f t="shared" si="238"/>
        <v>105183725.29769969</v>
      </c>
      <c r="AC229" s="6">
        <f t="shared" ref="AC229" si="270">SUM(AC230:AC231)</f>
        <v>393436658.29769969</v>
      </c>
      <c r="AD229" s="6">
        <f t="shared" ref="AD229" si="271">SUM(AD230:AD231)</f>
        <v>374066024.16907746</v>
      </c>
      <c r="AE229" s="6">
        <f t="shared" si="239"/>
        <v>85813091.169077456</v>
      </c>
      <c r="AF229" s="6">
        <f t="shared" si="249"/>
        <v>18665066.595102891</v>
      </c>
      <c r="AG229" s="5">
        <f t="shared" ref="AG229" si="272">AG230</f>
        <v>16557000.784365855</v>
      </c>
      <c r="AI229" s="5">
        <f t="shared" ref="AI229" si="273">AI231</f>
        <v>2108065.8107370343</v>
      </c>
      <c r="AM229" s="5">
        <f t="shared" si="240"/>
        <v>67197261.851573914</v>
      </c>
      <c r="AN229" s="5">
        <f t="shared" si="244"/>
        <v>85862328.446676806</v>
      </c>
    </row>
    <row r="230" spans="1:40" s="15" customFormat="1" x14ac:dyDescent="0.25">
      <c r="A230" s="12" t="s">
        <v>458</v>
      </c>
      <c r="B230" s="12" t="s">
        <v>459</v>
      </c>
      <c r="C230" s="12" t="s">
        <v>423</v>
      </c>
      <c r="D230" s="12"/>
      <c r="E230" s="12" t="s">
        <v>1441</v>
      </c>
      <c r="G230" s="13">
        <f>UTFUND1617BL</f>
        <v>61092215.977513596</v>
      </c>
      <c r="H230" s="13">
        <f>G230*RPI_INC1718</f>
        <v>62293798.32030309</v>
      </c>
      <c r="I230" s="13"/>
      <c r="J230" s="13"/>
      <c r="K230" s="13"/>
      <c r="L230" s="13"/>
      <c r="M230" s="13"/>
      <c r="N230" s="13"/>
      <c r="O230" s="13"/>
      <c r="P230" s="13"/>
      <c r="Q230" s="14">
        <f t="shared" si="241"/>
        <v>61092215.977513596</v>
      </c>
      <c r="R230" s="14">
        <f t="shared" si="242"/>
        <v>62293798.32030309</v>
      </c>
      <c r="S230" s="13"/>
      <c r="T230" s="14">
        <f t="shared" si="236"/>
        <v>261932702.15171322</v>
      </c>
      <c r="V230" s="13">
        <f>UTFUND1617RSG</f>
        <v>35669890.672409758</v>
      </c>
      <c r="W230" s="13"/>
      <c r="X230" s="13"/>
      <c r="Y230" s="13"/>
      <c r="Z230" s="13"/>
      <c r="AA230" s="14">
        <f t="shared" si="237"/>
        <v>35669890.672409758</v>
      </c>
      <c r="AB230" s="14">
        <f t="shared" si="238"/>
        <v>96762106.649923354</v>
      </c>
      <c r="AC230" s="14">
        <f>V230+G230+T230</f>
        <v>358694808.80163658</v>
      </c>
      <c r="AD230" s="14">
        <f>AC230*UT_SF1718</f>
        <v>340783501.25638217</v>
      </c>
      <c r="AE230" s="14">
        <f t="shared" si="239"/>
        <v>78850799.104668945</v>
      </c>
      <c r="AF230" s="14">
        <f>AD230-T230-R230</f>
        <v>16557000.784365855</v>
      </c>
      <c r="AG230" s="13">
        <f>AF230</f>
        <v>16557000.784365855</v>
      </c>
      <c r="AH230" s="13"/>
      <c r="AI230" s="13"/>
      <c r="AJ230" s="13"/>
      <c r="AK230" s="13"/>
      <c r="AM230" s="13">
        <f t="shared" si="240"/>
        <v>62339476.165036015</v>
      </c>
      <c r="AN230" s="13">
        <f t="shared" si="244"/>
        <v>78896476.94940187</v>
      </c>
    </row>
    <row r="231" spans="1:40" s="20" customFormat="1" x14ac:dyDescent="0.25">
      <c r="A231" s="17" t="s">
        <v>460</v>
      </c>
      <c r="B231" s="17" t="s">
        <v>461</v>
      </c>
      <c r="C231" s="17" t="s">
        <v>423</v>
      </c>
      <c r="D231" s="17"/>
      <c r="E231" s="17" t="s">
        <v>1443</v>
      </c>
      <c r="G231" s="18"/>
      <c r="H231" s="18"/>
      <c r="I231" s="18"/>
      <c r="J231" s="18"/>
      <c r="K231" s="18">
        <f>FIREFUND1617BL</f>
        <v>4760593.2964335168</v>
      </c>
      <c r="L231" s="18">
        <f>K231*RPI_INC1718</f>
        <v>4854226.2536715064</v>
      </c>
      <c r="M231" s="18"/>
      <c r="N231" s="18"/>
      <c r="O231" s="18"/>
      <c r="P231" s="18"/>
      <c r="Q231" s="19">
        <f t="shared" si="241"/>
        <v>4760593.2964335168</v>
      </c>
      <c r="R231" s="19">
        <f t="shared" si="242"/>
        <v>4854226.2536715064</v>
      </c>
      <c r="S231" s="18"/>
      <c r="T231" s="19">
        <f t="shared" si="236"/>
        <v>26320230.84828677</v>
      </c>
      <c r="V231" s="18"/>
      <c r="W231" s="18"/>
      <c r="X231" s="18">
        <f>FIREFUND1617RSG</f>
        <v>3661025.3513428187</v>
      </c>
      <c r="Y231" s="18"/>
      <c r="Z231" s="18"/>
      <c r="AA231" s="19">
        <f t="shared" si="237"/>
        <v>3661025.3513428187</v>
      </c>
      <c r="AB231" s="19">
        <f t="shared" si="238"/>
        <v>8421618.6477763355</v>
      </c>
      <c r="AC231" s="19">
        <f>X231+K231+T231</f>
        <v>34741849.496063106</v>
      </c>
      <c r="AD231" s="19">
        <f>AC231*FR_SF1718</f>
        <v>33282522.912695311</v>
      </c>
      <c r="AE231" s="19">
        <f t="shared" si="239"/>
        <v>6962292.0644085407</v>
      </c>
      <c r="AF231" s="19">
        <f>AD231-T231-R231</f>
        <v>2108065.8107370343</v>
      </c>
      <c r="AG231" s="18"/>
      <c r="AH231" s="18"/>
      <c r="AI231" s="18">
        <f>AF231</f>
        <v>2108065.8107370343</v>
      </c>
      <c r="AJ231" s="18"/>
      <c r="AK231" s="18"/>
      <c r="AM231" s="18">
        <f t="shared" si="240"/>
        <v>4857785.6865378991</v>
      </c>
      <c r="AN231" s="18">
        <f t="shared" si="244"/>
        <v>6965851.4972749334</v>
      </c>
    </row>
    <row r="232" spans="1:40" x14ac:dyDescent="0.25">
      <c r="A232" s="1" t="s">
        <v>462</v>
      </c>
      <c r="B232" s="1" t="s">
        <v>463</v>
      </c>
      <c r="C232" s="1"/>
      <c r="D232" s="1" t="s">
        <v>423</v>
      </c>
      <c r="E232" s="1"/>
      <c r="G232" s="5">
        <f>UTFUND1617BL</f>
        <v>88993871.2911634</v>
      </c>
      <c r="H232" s="5">
        <f>G232*RPI_INC1718</f>
        <v>90744232.816751242</v>
      </c>
      <c r="K232" s="5">
        <f>FIREFUND1617BL</f>
        <v>4999829.6997686587</v>
      </c>
      <c r="L232" s="5">
        <f>K232*RPI_INC1718</f>
        <v>5098168.0394093059</v>
      </c>
      <c r="Q232" s="6">
        <f t="shared" si="241"/>
        <v>93993700.990932062</v>
      </c>
      <c r="R232" s="6">
        <f t="shared" si="242"/>
        <v>95842400.856160551</v>
      </c>
      <c r="T232" s="6">
        <f t="shared" si="236"/>
        <v>266170684.00000152</v>
      </c>
      <c r="V232" s="5">
        <f>UTFUND1617RSG</f>
        <v>63510640.07440336</v>
      </c>
      <c r="X232" s="5">
        <f>FIREFUND1617RSG</f>
        <v>4719657.8990395572</v>
      </c>
      <c r="AA232" s="6">
        <f t="shared" si="237"/>
        <v>68230297.973442912</v>
      </c>
      <c r="AB232" s="6">
        <f t="shared" si="238"/>
        <v>162223998.96437499</v>
      </c>
      <c r="AC232" s="6">
        <f t="shared" ref="AC232" si="274">SUM(AC233:AC234)</f>
        <v>428394682.96437651</v>
      </c>
      <c r="AD232" s="6">
        <f t="shared" ref="AD232" si="275">SUM(AD233:AD234)</f>
        <v>407204040.49454451</v>
      </c>
      <c r="AE232" s="6">
        <f t="shared" si="239"/>
        <v>141033356.49454299</v>
      </c>
      <c r="AF232" s="6">
        <f t="shared" si="249"/>
        <v>45190955.638382472</v>
      </c>
      <c r="AG232" s="5">
        <f t="shared" ref="AG232" si="276">AG233</f>
        <v>41634908.140742034</v>
      </c>
      <c r="AI232" s="5">
        <f t="shared" ref="AI232" si="277">AI234</f>
        <v>3556047.4976404365</v>
      </c>
      <c r="AM232" s="5">
        <f t="shared" si="240"/>
        <v>95912678.707619041</v>
      </c>
      <c r="AN232" s="5">
        <f t="shared" si="244"/>
        <v>141103634.34600151</v>
      </c>
    </row>
    <row r="233" spans="1:40" s="15" customFormat="1" x14ac:dyDescent="0.25">
      <c r="A233" s="12" t="s">
        <v>464</v>
      </c>
      <c r="B233" s="12" t="s">
        <v>465</v>
      </c>
      <c r="C233" s="12" t="s">
        <v>423</v>
      </c>
      <c r="D233" s="12"/>
      <c r="E233" s="12" t="s">
        <v>1441</v>
      </c>
      <c r="G233" s="13">
        <f>UTFUND1617BL</f>
        <v>88993871.2911634</v>
      </c>
      <c r="H233" s="13">
        <f>G233*RPI_INC1718</f>
        <v>90744232.816751242</v>
      </c>
      <c r="I233" s="13"/>
      <c r="J233" s="13"/>
      <c r="K233" s="13"/>
      <c r="L233" s="13"/>
      <c r="M233" s="13"/>
      <c r="N233" s="13"/>
      <c r="O233" s="13"/>
      <c r="P233" s="13"/>
      <c r="Q233" s="14">
        <f t="shared" si="241"/>
        <v>88993871.2911634</v>
      </c>
      <c r="R233" s="14">
        <f t="shared" si="242"/>
        <v>90744232.816751242</v>
      </c>
      <c r="S233" s="13"/>
      <c r="T233" s="14">
        <f t="shared" si="236"/>
        <v>250529486.70224318</v>
      </c>
      <c r="V233" s="13">
        <f>UTFUND1617RSG</f>
        <v>63510640.07440336</v>
      </c>
      <c r="W233" s="13"/>
      <c r="X233" s="13"/>
      <c r="Y233" s="13"/>
      <c r="Z233" s="13"/>
      <c r="AA233" s="14">
        <f t="shared" si="237"/>
        <v>63510640.07440336</v>
      </c>
      <c r="AB233" s="14">
        <f t="shared" si="238"/>
        <v>152504511.36556676</v>
      </c>
      <c r="AC233" s="14">
        <f>V233+G233+T233</f>
        <v>403033998.06780994</v>
      </c>
      <c r="AD233" s="14">
        <f>AC233*UT_SF1718</f>
        <v>382908627.65973645</v>
      </c>
      <c r="AE233" s="14">
        <f t="shared" si="239"/>
        <v>132379140.95749328</v>
      </c>
      <c r="AF233" s="14">
        <f>AD233-T233-R233</f>
        <v>41634908.140742034</v>
      </c>
      <c r="AG233" s="13">
        <f>AF233</f>
        <v>41634908.140742034</v>
      </c>
      <c r="AH233" s="13"/>
      <c r="AI233" s="13"/>
      <c r="AJ233" s="13"/>
      <c r="AK233" s="13"/>
      <c r="AM233" s="13">
        <f t="shared" si="240"/>
        <v>90810772.361437529</v>
      </c>
      <c r="AN233" s="13">
        <f t="shared" si="244"/>
        <v>132445680.50217956</v>
      </c>
    </row>
    <row r="234" spans="1:40" s="20" customFormat="1" x14ac:dyDescent="0.25">
      <c r="A234" s="17" t="s">
        <v>466</v>
      </c>
      <c r="B234" s="17" t="s">
        <v>467</v>
      </c>
      <c r="C234" s="17" t="s">
        <v>423</v>
      </c>
      <c r="D234" s="17"/>
      <c r="E234" s="17" t="s">
        <v>1443</v>
      </c>
      <c r="G234" s="18"/>
      <c r="H234" s="18"/>
      <c r="I234" s="18"/>
      <c r="J234" s="18"/>
      <c r="K234" s="18">
        <f>FIREFUND1617BL</f>
        <v>4999829.6997686587</v>
      </c>
      <c r="L234" s="18">
        <f>K234*RPI_INC1718</f>
        <v>5098168.0394093059</v>
      </c>
      <c r="M234" s="18"/>
      <c r="N234" s="18"/>
      <c r="O234" s="18"/>
      <c r="P234" s="18"/>
      <c r="Q234" s="19">
        <f t="shared" si="241"/>
        <v>4999829.6997686587</v>
      </c>
      <c r="R234" s="19">
        <f t="shared" si="242"/>
        <v>5098168.0394093059</v>
      </c>
      <c r="S234" s="18"/>
      <c r="T234" s="19">
        <f t="shared" si="236"/>
        <v>15641197.297758332</v>
      </c>
      <c r="V234" s="18"/>
      <c r="W234" s="18"/>
      <c r="X234" s="18">
        <f>FIREFUND1617RSG</f>
        <v>4719657.8990395572</v>
      </c>
      <c r="Y234" s="18"/>
      <c r="Z234" s="18"/>
      <c r="AA234" s="19">
        <f t="shared" si="237"/>
        <v>4719657.8990395572</v>
      </c>
      <c r="AB234" s="19">
        <f t="shared" si="238"/>
        <v>9719487.5988082159</v>
      </c>
      <c r="AC234" s="19">
        <f>X234+K234+T234</f>
        <v>25360684.896566547</v>
      </c>
      <c r="AD234" s="19">
        <f>AC234*FR_SF1718</f>
        <v>24295412.834808074</v>
      </c>
      <c r="AE234" s="19">
        <f t="shared" si="239"/>
        <v>8654215.5370497424</v>
      </c>
      <c r="AF234" s="19">
        <f>AD234-T234-R234</f>
        <v>3556047.4976404365</v>
      </c>
      <c r="AG234" s="18"/>
      <c r="AH234" s="18"/>
      <c r="AI234" s="18">
        <f>AF234</f>
        <v>3556047.4976404365</v>
      </c>
      <c r="AJ234" s="18"/>
      <c r="AK234" s="18"/>
      <c r="AM234" s="18">
        <f t="shared" si="240"/>
        <v>5101906.3461815007</v>
      </c>
      <c r="AN234" s="18">
        <f t="shared" si="244"/>
        <v>8657953.8438219372</v>
      </c>
    </row>
    <row r="235" spans="1:40" x14ac:dyDescent="0.25">
      <c r="A235" s="1" t="s">
        <v>468</v>
      </c>
      <c r="B235" s="1" t="s">
        <v>469</v>
      </c>
      <c r="C235" s="1"/>
      <c r="D235" s="1" t="s">
        <v>423</v>
      </c>
      <c r="E235" s="1"/>
      <c r="G235" s="5">
        <f>UTFUND1617BL</f>
        <v>94675112.409751117</v>
      </c>
      <c r="H235" s="5">
        <f>G235*RPI_INC1718</f>
        <v>96537214.504967958</v>
      </c>
      <c r="K235" s="5">
        <f>FIREFUND1617BL</f>
        <v>10682272.878908124</v>
      </c>
      <c r="L235" s="5">
        <f>K235*RPI_INC1718</f>
        <v>10892375.430710789</v>
      </c>
      <c r="Q235" s="6">
        <f t="shared" si="241"/>
        <v>105357385.28865924</v>
      </c>
      <c r="R235" s="6">
        <f t="shared" si="242"/>
        <v>107429589.93567875</v>
      </c>
      <c r="T235" s="6">
        <f t="shared" si="236"/>
        <v>586883914.99999988</v>
      </c>
      <c r="V235" s="5">
        <f>UTFUND1617RSG</f>
        <v>59991179.177380443</v>
      </c>
      <c r="X235" s="5">
        <f>FIREFUND1617RSG</f>
        <v>7087069.0288423337</v>
      </c>
      <c r="AA235" s="6">
        <f t="shared" si="237"/>
        <v>67078248.206222773</v>
      </c>
      <c r="AB235" s="6">
        <f t="shared" si="238"/>
        <v>172435633.49488199</v>
      </c>
      <c r="AC235" s="6">
        <f t="shared" ref="AC235" si="278">SUM(AC236:AC237)</f>
        <v>759319548.49488187</v>
      </c>
      <c r="AD235" s="6">
        <f t="shared" ref="AD235" si="279">SUM(AD236:AD237)</f>
        <v>722309088.9402734</v>
      </c>
      <c r="AE235" s="6">
        <f t="shared" si="239"/>
        <v>135425173.94027352</v>
      </c>
      <c r="AF235" s="6">
        <f t="shared" si="249"/>
        <v>27995584.004594777</v>
      </c>
      <c r="AG235" s="5">
        <f t="shared" ref="AG235" si="280">AG236</f>
        <v>25917313.154986173</v>
      </c>
      <c r="AI235" s="5">
        <f t="shared" ref="AI235" si="281">AI237</f>
        <v>2078270.8496086039</v>
      </c>
      <c r="AM235" s="5">
        <f t="shared" si="240"/>
        <v>107508364.26412109</v>
      </c>
      <c r="AN235" s="5">
        <f t="shared" si="244"/>
        <v>135503948.26871586</v>
      </c>
    </row>
    <row r="236" spans="1:40" s="15" customFormat="1" x14ac:dyDescent="0.25">
      <c r="A236" s="12" t="s">
        <v>470</v>
      </c>
      <c r="B236" s="12" t="s">
        <v>471</v>
      </c>
      <c r="C236" s="12" t="s">
        <v>423</v>
      </c>
      <c r="D236" s="12"/>
      <c r="E236" s="12" t="s">
        <v>1441</v>
      </c>
      <c r="G236" s="13">
        <f>UTFUND1617BL</f>
        <v>94675112.409751117</v>
      </c>
      <c r="H236" s="13">
        <f>G236*RPI_INC1718</f>
        <v>96537214.504967958</v>
      </c>
      <c r="I236" s="13"/>
      <c r="J236" s="13"/>
      <c r="K236" s="13"/>
      <c r="L236" s="13"/>
      <c r="M236" s="13"/>
      <c r="N236" s="13"/>
      <c r="O236" s="13"/>
      <c r="P236" s="13"/>
      <c r="Q236" s="14">
        <f t="shared" si="241"/>
        <v>94675112.409751117</v>
      </c>
      <c r="R236" s="14">
        <f t="shared" si="242"/>
        <v>96537214.504967958</v>
      </c>
      <c r="S236" s="13"/>
      <c r="T236" s="14">
        <f t="shared" si="236"/>
        <v>490411823.10827547</v>
      </c>
      <c r="V236" s="13">
        <f>UTFUND1617RSG</f>
        <v>59991179.177380443</v>
      </c>
      <c r="W236" s="13"/>
      <c r="X236" s="13"/>
      <c r="Y236" s="13"/>
      <c r="Z236" s="13"/>
      <c r="AA236" s="14">
        <f t="shared" si="237"/>
        <v>59991179.177380443</v>
      </c>
      <c r="AB236" s="14">
        <f t="shared" si="238"/>
        <v>154666291.58713156</v>
      </c>
      <c r="AC236" s="14">
        <f>V236+G236+T236</f>
        <v>645078114.69540703</v>
      </c>
      <c r="AD236" s="14">
        <f>AC236*UT_SF1718</f>
        <v>612866350.7682296</v>
      </c>
      <c r="AE236" s="14">
        <f t="shared" si="239"/>
        <v>122454527.65995413</v>
      </c>
      <c r="AF236" s="14">
        <f>AD236-T236-R236</f>
        <v>25917313.154986173</v>
      </c>
      <c r="AG236" s="13">
        <f>AF236</f>
        <v>25917313.154986173</v>
      </c>
      <c r="AH236" s="13"/>
      <c r="AI236" s="13"/>
      <c r="AJ236" s="13"/>
      <c r="AK236" s="13"/>
      <c r="AM236" s="13">
        <f t="shared" si="240"/>
        <v>96608001.838763744</v>
      </c>
      <c r="AN236" s="13">
        <f t="shared" si="244"/>
        <v>122525314.99374992</v>
      </c>
    </row>
    <row r="237" spans="1:40" s="20" customFormat="1" x14ac:dyDescent="0.25">
      <c r="A237" s="17" t="s">
        <v>472</v>
      </c>
      <c r="B237" s="17" t="s">
        <v>473</v>
      </c>
      <c r="C237" s="17" t="s">
        <v>423</v>
      </c>
      <c r="D237" s="17"/>
      <c r="E237" s="17" t="s">
        <v>1443</v>
      </c>
      <c r="G237" s="18"/>
      <c r="H237" s="18"/>
      <c r="I237" s="18"/>
      <c r="J237" s="18"/>
      <c r="K237" s="18">
        <f>FIREFUND1617BL</f>
        <v>10682272.878908124</v>
      </c>
      <c r="L237" s="18">
        <f>K237*RPI_INC1718</f>
        <v>10892375.430710789</v>
      </c>
      <c r="M237" s="18"/>
      <c r="N237" s="18"/>
      <c r="O237" s="18"/>
      <c r="P237" s="18"/>
      <c r="Q237" s="19">
        <f t="shared" si="241"/>
        <v>10682272.878908124</v>
      </c>
      <c r="R237" s="19">
        <f t="shared" si="242"/>
        <v>10892375.430710789</v>
      </c>
      <c r="S237" s="18"/>
      <c r="T237" s="19">
        <f t="shared" si="236"/>
        <v>96472091.891724437</v>
      </c>
      <c r="V237" s="18"/>
      <c r="W237" s="18"/>
      <c r="X237" s="18">
        <f>FIREFUND1617RSG</f>
        <v>7087069.0288423337</v>
      </c>
      <c r="Y237" s="18"/>
      <c r="Z237" s="18"/>
      <c r="AA237" s="19">
        <f t="shared" si="237"/>
        <v>7087069.0288423337</v>
      </c>
      <c r="AB237" s="19">
        <f t="shared" si="238"/>
        <v>17769341.907750458</v>
      </c>
      <c r="AC237" s="19">
        <f>X237+K237+T237</f>
        <v>114241433.7994749</v>
      </c>
      <c r="AD237" s="19">
        <f>AC237*FR_SF1718</f>
        <v>109442738.17204383</v>
      </c>
      <c r="AE237" s="19">
        <f t="shared" si="239"/>
        <v>12970646.280319393</v>
      </c>
      <c r="AF237" s="19">
        <f>AD237-T237-R237</f>
        <v>2078270.8496086039</v>
      </c>
      <c r="AG237" s="18"/>
      <c r="AH237" s="18"/>
      <c r="AI237" s="18">
        <f>AF237</f>
        <v>2078270.8496086039</v>
      </c>
      <c r="AJ237" s="18"/>
      <c r="AK237" s="18"/>
      <c r="AM237" s="18">
        <f t="shared" si="240"/>
        <v>10900362.425357325</v>
      </c>
      <c r="AN237" s="18">
        <f t="shared" si="244"/>
        <v>12978633.274965929</v>
      </c>
    </row>
    <row r="238" spans="1:40" x14ac:dyDescent="0.25">
      <c r="A238" s="1" t="s">
        <v>474</v>
      </c>
      <c r="B238" s="1" t="s">
        <v>475</v>
      </c>
      <c r="C238" s="1"/>
      <c r="D238" s="1" t="s">
        <v>423</v>
      </c>
      <c r="E238" s="1"/>
      <c r="G238" s="5">
        <f>UTFUND1617BL</f>
        <v>54785460.358280204</v>
      </c>
      <c r="H238" s="5">
        <f>G238*RPI_INC1718</f>
        <v>55862999.300922804</v>
      </c>
      <c r="K238" s="5">
        <f>FIREFUND1617BL</f>
        <v>3874136.3683709498</v>
      </c>
      <c r="L238" s="5">
        <f>K238*RPI_INC1718</f>
        <v>3950334.191273733</v>
      </c>
      <c r="Q238" s="6">
        <f t="shared" si="241"/>
        <v>58659596.726651154</v>
      </c>
      <c r="R238" s="6">
        <f t="shared" si="242"/>
        <v>59813333.492196538</v>
      </c>
      <c r="T238" s="6">
        <f t="shared" si="236"/>
        <v>227399932.99999997</v>
      </c>
      <c r="V238" s="5">
        <f>UTFUND1617RSG</f>
        <v>34231055.661546715</v>
      </c>
      <c r="X238" s="5">
        <f>FIREFUND1617RSG</f>
        <v>3271460.2498418768</v>
      </c>
      <c r="AA238" s="6">
        <f t="shared" si="237"/>
        <v>37502515.911388591</v>
      </c>
      <c r="AB238" s="6">
        <f t="shared" si="238"/>
        <v>96162112.638039738</v>
      </c>
      <c r="AC238" s="6">
        <f t="shared" ref="AC238" si="282">SUM(AC239:AC240)</f>
        <v>323562045.63803971</v>
      </c>
      <c r="AD238" s="6">
        <f t="shared" ref="AD238" si="283">SUM(AD239:AD240)</f>
        <v>307601937.39041984</v>
      </c>
      <c r="AE238" s="6">
        <f t="shared" si="239"/>
        <v>80202004.390419871</v>
      </c>
      <c r="AF238" s="6">
        <f t="shared" si="249"/>
        <v>20388670.898223329</v>
      </c>
      <c r="AG238" s="5">
        <f t="shared" ref="AG238" si="284">AG239</f>
        <v>18236172.623273529</v>
      </c>
      <c r="AI238" s="5">
        <f t="shared" ref="AI238" si="285">AI240</f>
        <v>2152498.2749498012</v>
      </c>
      <c r="AM238" s="5">
        <f t="shared" si="240"/>
        <v>59857192.499575846</v>
      </c>
      <c r="AN238" s="5">
        <f t="shared" si="244"/>
        <v>80245863.397799179</v>
      </c>
    </row>
    <row r="239" spans="1:40" s="15" customFormat="1" x14ac:dyDescent="0.25">
      <c r="A239" s="12" t="s">
        <v>476</v>
      </c>
      <c r="B239" s="12" t="s">
        <v>477</v>
      </c>
      <c r="C239" s="12" t="s">
        <v>423</v>
      </c>
      <c r="D239" s="12"/>
      <c r="E239" s="12" t="s">
        <v>1441</v>
      </c>
      <c r="G239" s="13">
        <f>UTFUND1617BL</f>
        <v>54785460.358280204</v>
      </c>
      <c r="H239" s="13">
        <f>G239*RPI_INC1718</f>
        <v>55862999.300922804</v>
      </c>
      <c r="I239" s="13"/>
      <c r="J239" s="13"/>
      <c r="K239" s="13"/>
      <c r="L239" s="13"/>
      <c r="M239" s="13"/>
      <c r="N239" s="13"/>
      <c r="O239" s="13"/>
      <c r="P239" s="13"/>
      <c r="Q239" s="14">
        <f t="shared" si="241"/>
        <v>54785460.358280204</v>
      </c>
      <c r="R239" s="14">
        <f t="shared" si="242"/>
        <v>55862999.300922804</v>
      </c>
      <c r="S239" s="13"/>
      <c r="T239" s="14">
        <f t="shared" si="236"/>
        <v>209720685.30906793</v>
      </c>
      <c r="V239" s="13">
        <f>UTFUND1617RSG</f>
        <v>34231055.661546715</v>
      </c>
      <c r="W239" s="13"/>
      <c r="X239" s="13"/>
      <c r="Y239" s="13"/>
      <c r="Z239" s="13"/>
      <c r="AA239" s="14">
        <f t="shared" si="237"/>
        <v>34231055.661546715</v>
      </c>
      <c r="AB239" s="14">
        <f t="shared" si="238"/>
        <v>89016516.019826919</v>
      </c>
      <c r="AC239" s="14">
        <f>V239+G239+T239</f>
        <v>298737201.32889485</v>
      </c>
      <c r="AD239" s="14">
        <f>AC239*UT_SF1718</f>
        <v>283819857.23326427</v>
      </c>
      <c r="AE239" s="14">
        <f t="shared" si="239"/>
        <v>74099171.924196333</v>
      </c>
      <c r="AF239" s="14">
        <f>AD239-T239-R239</f>
        <v>18236172.623273529</v>
      </c>
      <c r="AG239" s="13">
        <f>AF239</f>
        <v>18236172.623273529</v>
      </c>
      <c r="AH239" s="13"/>
      <c r="AI239" s="13"/>
      <c r="AJ239" s="13"/>
      <c r="AK239" s="13"/>
      <c r="AM239" s="13">
        <f t="shared" si="240"/>
        <v>55903961.667597942</v>
      </c>
      <c r="AN239" s="13">
        <f t="shared" si="244"/>
        <v>74140134.290871471</v>
      </c>
    </row>
    <row r="240" spans="1:40" s="20" customFormat="1" x14ac:dyDescent="0.25">
      <c r="A240" s="17" t="s">
        <v>478</v>
      </c>
      <c r="B240" s="17" t="s">
        <v>479</v>
      </c>
      <c r="C240" s="17" t="s">
        <v>423</v>
      </c>
      <c r="D240" s="17"/>
      <c r="E240" s="17" t="s">
        <v>1443</v>
      </c>
      <c r="G240" s="18"/>
      <c r="H240" s="18"/>
      <c r="I240" s="18"/>
      <c r="J240" s="18"/>
      <c r="K240" s="18">
        <f>FIREFUND1617BL</f>
        <v>3874136.3683709498</v>
      </c>
      <c r="L240" s="18">
        <f>K240*RPI_INC1718</f>
        <v>3950334.191273733</v>
      </c>
      <c r="M240" s="18"/>
      <c r="N240" s="18"/>
      <c r="O240" s="18"/>
      <c r="P240" s="18"/>
      <c r="Q240" s="19">
        <f t="shared" si="241"/>
        <v>3874136.3683709498</v>
      </c>
      <c r="R240" s="19">
        <f t="shared" si="242"/>
        <v>3950334.191273733</v>
      </c>
      <c r="S240" s="18"/>
      <c r="T240" s="19">
        <f t="shared" si="236"/>
        <v>17679247.690932035</v>
      </c>
      <c r="V240" s="18"/>
      <c r="W240" s="18"/>
      <c r="X240" s="18">
        <f>FIREFUND1617RSG</f>
        <v>3271460.2498418768</v>
      </c>
      <c r="Y240" s="18"/>
      <c r="Z240" s="18"/>
      <c r="AA240" s="19">
        <f t="shared" si="237"/>
        <v>3271460.2498418768</v>
      </c>
      <c r="AB240" s="19">
        <f t="shared" si="238"/>
        <v>7145596.6182128266</v>
      </c>
      <c r="AC240" s="19">
        <f>X240+K240+T240</f>
        <v>24824844.309144862</v>
      </c>
      <c r="AD240" s="19">
        <f>AC240*FR_SF1718</f>
        <v>23782080.15715557</v>
      </c>
      <c r="AE240" s="19">
        <f t="shared" si="239"/>
        <v>6102832.4662235342</v>
      </c>
      <c r="AF240" s="19">
        <f>AD240-T240-R240</f>
        <v>2152498.2749498012</v>
      </c>
      <c r="AG240" s="18"/>
      <c r="AH240" s="18"/>
      <c r="AI240" s="18">
        <f>AF240</f>
        <v>2152498.2749498012</v>
      </c>
      <c r="AJ240" s="18"/>
      <c r="AK240" s="18"/>
      <c r="AM240" s="18">
        <f t="shared" si="240"/>
        <v>3953230.8319779066</v>
      </c>
      <c r="AN240" s="18">
        <f t="shared" si="244"/>
        <v>6105729.1069277078</v>
      </c>
    </row>
    <row r="241" spans="1:40" x14ac:dyDescent="0.25">
      <c r="A241" s="1" t="s">
        <v>480</v>
      </c>
      <c r="B241" s="1" t="s">
        <v>481</v>
      </c>
      <c r="C241" s="1"/>
      <c r="D241" s="1" t="s">
        <v>423</v>
      </c>
      <c r="E241" s="1"/>
      <c r="G241" s="5">
        <f>UTFUND1617BL</f>
        <v>67465695.41366443</v>
      </c>
      <c r="H241" s="5">
        <f>G241*RPI_INC1718</f>
        <v>68792633.503173441</v>
      </c>
      <c r="K241" s="5">
        <f>FIREFUND1617BL</f>
        <v>5068840.5479186745</v>
      </c>
      <c r="L241" s="5">
        <f>K241*RPI_INC1718</f>
        <v>5168536.2162348526</v>
      </c>
      <c r="Q241" s="6">
        <f t="shared" si="241"/>
        <v>72534535.961583108</v>
      </c>
      <c r="R241" s="6">
        <f t="shared" si="242"/>
        <v>73961169.719408289</v>
      </c>
      <c r="T241" s="6">
        <f t="shared" si="236"/>
        <v>360786390</v>
      </c>
      <c r="V241" s="5">
        <f>UTFUND1617RSG</f>
        <v>48268882.906871229</v>
      </c>
      <c r="X241" s="5">
        <f>FIREFUND1617RSG</f>
        <v>4811004.003968182</v>
      </c>
      <c r="AA241" s="6">
        <f t="shared" si="237"/>
        <v>53079886.910839409</v>
      </c>
      <c r="AB241" s="6">
        <f t="shared" si="238"/>
        <v>125614422.87242252</v>
      </c>
      <c r="AC241" s="6">
        <f t="shared" ref="AC241" si="286">SUM(AC242:AC243)</f>
        <v>486400812.87242252</v>
      </c>
      <c r="AD241" s="6">
        <f t="shared" ref="AD241" si="287">SUM(AD242:AD243)</f>
        <v>462440255.10045165</v>
      </c>
      <c r="AE241" s="6">
        <f t="shared" si="239"/>
        <v>101653865.10045165</v>
      </c>
      <c r="AF241" s="6">
        <f t="shared" si="249"/>
        <v>27692695.381043393</v>
      </c>
      <c r="AG241" s="5">
        <f t="shared" ref="AG241" si="288">AG242</f>
        <v>24717279.108751267</v>
      </c>
      <c r="AI241" s="5">
        <f t="shared" ref="AI241" si="289">AI243</f>
        <v>2975416.272292125</v>
      </c>
      <c r="AM241" s="5">
        <f t="shared" si="240"/>
        <v>74015402.835991383</v>
      </c>
      <c r="AN241" s="5">
        <f t="shared" si="244"/>
        <v>101708098.21703477</v>
      </c>
    </row>
    <row r="242" spans="1:40" s="15" customFormat="1" x14ac:dyDescent="0.25">
      <c r="A242" s="12" t="s">
        <v>482</v>
      </c>
      <c r="B242" s="12" t="s">
        <v>483</v>
      </c>
      <c r="C242" s="12" t="s">
        <v>423</v>
      </c>
      <c r="D242" s="12"/>
      <c r="E242" s="12" t="s">
        <v>1441</v>
      </c>
      <c r="G242" s="13">
        <f>UTFUND1617BL</f>
        <v>67465695.41366443</v>
      </c>
      <c r="H242" s="13">
        <f>G242*RPI_INC1718</f>
        <v>68792633.503173441</v>
      </c>
      <c r="I242" s="13"/>
      <c r="J242" s="13"/>
      <c r="K242" s="13"/>
      <c r="L242" s="13"/>
      <c r="M242" s="13"/>
      <c r="N242" s="13"/>
      <c r="O242" s="13"/>
      <c r="P242" s="13"/>
      <c r="Q242" s="14">
        <f t="shared" si="241"/>
        <v>67465695.41366443</v>
      </c>
      <c r="R242" s="14">
        <f t="shared" si="242"/>
        <v>68792633.503173441</v>
      </c>
      <c r="S242" s="13"/>
      <c r="T242" s="14">
        <f t="shared" si="236"/>
        <v>329340254.81986421</v>
      </c>
      <c r="V242" s="13">
        <f>UTFUND1617RSG</f>
        <v>48268882.906871229</v>
      </c>
      <c r="W242" s="13"/>
      <c r="X242" s="13"/>
      <c r="Y242" s="13"/>
      <c r="Z242" s="13"/>
      <c r="AA242" s="14">
        <f t="shared" si="237"/>
        <v>48268882.906871229</v>
      </c>
      <c r="AB242" s="14">
        <f t="shared" si="238"/>
        <v>115734578.32053566</v>
      </c>
      <c r="AC242" s="14">
        <f>V242+G242+T242</f>
        <v>445074833.14039987</v>
      </c>
      <c r="AD242" s="14">
        <f>AC242*UT_SF1718</f>
        <v>422850167.43178892</v>
      </c>
      <c r="AE242" s="14">
        <f t="shared" si="239"/>
        <v>93509912.611924708</v>
      </c>
      <c r="AF242" s="14">
        <f>AD242-T242-R242</f>
        <v>24717279.108751267</v>
      </c>
      <c r="AG242" s="13">
        <f>AF242</f>
        <v>24717279.108751267</v>
      </c>
      <c r="AH242" s="13"/>
      <c r="AI242" s="13"/>
      <c r="AJ242" s="13"/>
      <c r="AK242" s="13"/>
      <c r="AM242" s="13">
        <f t="shared" si="240"/>
        <v>68843076.714482695</v>
      </c>
      <c r="AN242" s="13">
        <f t="shared" si="244"/>
        <v>93560355.823233962</v>
      </c>
    </row>
    <row r="243" spans="1:40" s="20" customFormat="1" x14ac:dyDescent="0.25">
      <c r="A243" s="17" t="s">
        <v>484</v>
      </c>
      <c r="B243" s="17" t="s">
        <v>485</v>
      </c>
      <c r="C243" s="17" t="s">
        <v>423</v>
      </c>
      <c r="D243" s="17"/>
      <c r="E243" s="17" t="s">
        <v>1443</v>
      </c>
      <c r="G243" s="18"/>
      <c r="H243" s="18"/>
      <c r="I243" s="18"/>
      <c r="J243" s="18"/>
      <c r="K243" s="18">
        <f>FIREFUND1617BL</f>
        <v>5068840.5479186745</v>
      </c>
      <c r="L243" s="18">
        <f>K243*RPI_INC1718</f>
        <v>5168536.2162348526</v>
      </c>
      <c r="M243" s="18"/>
      <c r="N243" s="18"/>
      <c r="O243" s="18"/>
      <c r="P243" s="18"/>
      <c r="Q243" s="19">
        <f t="shared" si="241"/>
        <v>5068840.5479186745</v>
      </c>
      <c r="R243" s="19">
        <f t="shared" si="242"/>
        <v>5168536.2162348526</v>
      </c>
      <c r="S243" s="18"/>
      <c r="T243" s="19">
        <f t="shared" si="236"/>
        <v>31446135.180135772</v>
      </c>
      <c r="V243" s="18"/>
      <c r="W243" s="18"/>
      <c r="X243" s="18">
        <f>FIREFUND1617RSG</f>
        <v>4811004.003968182</v>
      </c>
      <c r="Y243" s="18"/>
      <c r="Z243" s="18"/>
      <c r="AA243" s="19">
        <f t="shared" si="237"/>
        <v>4811004.003968182</v>
      </c>
      <c r="AB243" s="19">
        <f t="shared" si="238"/>
        <v>9879844.5518868566</v>
      </c>
      <c r="AC243" s="19">
        <f>X243+K243+T243</f>
        <v>41325979.732022628</v>
      </c>
      <c r="AD243" s="19">
        <f>AC243*FR_SF1718</f>
        <v>39590087.668662749</v>
      </c>
      <c r="AE243" s="19">
        <f t="shared" si="239"/>
        <v>8143952.4885269776</v>
      </c>
      <c r="AF243" s="19">
        <f>AD243-T243-R243</f>
        <v>2975416.272292125</v>
      </c>
      <c r="AG243" s="18"/>
      <c r="AH243" s="18"/>
      <c r="AI243" s="18">
        <f>AF243</f>
        <v>2975416.272292125</v>
      </c>
      <c r="AJ243" s="18"/>
      <c r="AK243" s="18"/>
      <c r="AM243" s="18">
        <f t="shared" si="240"/>
        <v>5172326.1215086933</v>
      </c>
      <c r="AN243" s="18">
        <f t="shared" si="244"/>
        <v>8147742.3938008184</v>
      </c>
    </row>
    <row r="244" spans="1:40" x14ac:dyDescent="0.25">
      <c r="A244" s="1" t="s">
        <v>486</v>
      </c>
      <c r="B244" s="1" t="s">
        <v>487</v>
      </c>
      <c r="C244" s="1"/>
      <c r="D244" s="1" t="s">
        <v>490</v>
      </c>
      <c r="E244" s="1"/>
      <c r="G244" s="5">
        <f>UTFUND1617BL</f>
        <v>24338044.747651067</v>
      </c>
      <c r="H244" s="5">
        <f>G244*RPI_INC1718</f>
        <v>24816733.63393344</v>
      </c>
      <c r="I244" s="5">
        <f>LTFUND1617BL</f>
        <v>3959561.0784091083</v>
      </c>
      <c r="J244" s="5">
        <f>I244*RPI_INC1718</f>
        <v>4037439.0633681761</v>
      </c>
      <c r="K244" s="5">
        <f>FIREFUND1617BL</f>
        <v>1692996.0784032999</v>
      </c>
      <c r="L244" s="5">
        <f>K244*RPI_INC1718</f>
        <v>1726294.4972226471</v>
      </c>
      <c r="Q244" s="6">
        <f t="shared" si="241"/>
        <v>29990601.904463477</v>
      </c>
      <c r="R244" s="6">
        <f t="shared" si="242"/>
        <v>30580467.194524262</v>
      </c>
      <c r="T244" s="6">
        <f t="shared" si="236"/>
        <v>66458136.999999993</v>
      </c>
      <c r="V244" s="5">
        <f>UTFUND1617RSG</f>
        <v>15807866.050452564</v>
      </c>
      <c r="W244" s="5">
        <f>LTFUND1617RSG</f>
        <v>1854684.6128886053</v>
      </c>
      <c r="X244" s="5">
        <f>FIREFUND1617RSG</f>
        <v>1507442.1035536679</v>
      </c>
      <c r="AA244" s="6">
        <f t="shared" si="237"/>
        <v>19169992.766894836</v>
      </c>
      <c r="AB244" s="6">
        <f t="shared" si="238"/>
        <v>49160594.671358325</v>
      </c>
      <c r="AC244" s="6">
        <f>SUM(AC245:AC247)</f>
        <v>115618731.67135832</v>
      </c>
      <c r="AD244" s="6">
        <f>SUM(AD245:AD247)</f>
        <v>109756950.67246683</v>
      </c>
      <c r="AE244" s="6">
        <f t="shared" si="239"/>
        <v>43298813.672466837</v>
      </c>
      <c r="AF244" s="6">
        <f>SUM(AF245:AF247)</f>
        <v>12718346.477942578</v>
      </c>
      <c r="AG244" s="5">
        <f>AG246</f>
        <v>10646690.089150056</v>
      </c>
      <c r="AH244" s="5">
        <f>AH245</f>
        <v>900487.24902946595</v>
      </c>
      <c r="AI244" s="5">
        <f>AI247</f>
        <v>1171169.1397630568</v>
      </c>
      <c r="AM244" s="5">
        <f t="shared" si="240"/>
        <v>30602890.77231269</v>
      </c>
      <c r="AN244" s="5">
        <f t="shared" si="244"/>
        <v>43321237.250255272</v>
      </c>
    </row>
    <row r="245" spans="1:40" s="11" customFormat="1" x14ac:dyDescent="0.25">
      <c r="A245" s="8" t="s">
        <v>488</v>
      </c>
      <c r="B245" s="8" t="s">
        <v>489</v>
      </c>
      <c r="C245" s="8" t="s">
        <v>490</v>
      </c>
      <c r="D245" s="8"/>
      <c r="E245" s="8" t="s">
        <v>1440</v>
      </c>
      <c r="G245" s="9"/>
      <c r="H245" s="9"/>
      <c r="I245" s="9">
        <f>LTFUND1617BL</f>
        <v>3959561.0784091083</v>
      </c>
      <c r="J245" s="9">
        <f>I245*RPI_INC1718</f>
        <v>4037439.0633681761</v>
      </c>
      <c r="K245" s="9"/>
      <c r="L245" s="9"/>
      <c r="M245" s="9"/>
      <c r="N245" s="9"/>
      <c r="O245" s="9"/>
      <c r="P245" s="9"/>
      <c r="Q245" s="10">
        <f t="shared" si="241"/>
        <v>3959561.0784091083</v>
      </c>
      <c r="R245" s="10">
        <f t="shared" si="242"/>
        <v>4037439.0633681761</v>
      </c>
      <c r="S245" s="9"/>
      <c r="T245" s="10">
        <f t="shared" si="236"/>
        <v>8819380.2535268869</v>
      </c>
      <c r="V245" s="9"/>
      <c r="W245" s="9">
        <f>LTFUND1617RSG</f>
        <v>1854684.6128886053</v>
      </c>
      <c r="X245" s="9"/>
      <c r="Y245" s="9"/>
      <c r="Z245" s="9"/>
      <c r="AA245" s="10">
        <f t="shared" si="237"/>
        <v>1854684.6128886053</v>
      </c>
      <c r="AB245" s="10">
        <f t="shared" si="238"/>
        <v>5814245.6912977137</v>
      </c>
      <c r="AC245" s="10">
        <f>W245+I245+T245</f>
        <v>14633625.944824601</v>
      </c>
      <c r="AD245" s="10">
        <f>AC245*LT_SF1718</f>
        <v>13757306.565924529</v>
      </c>
      <c r="AE245" s="10">
        <f t="shared" si="239"/>
        <v>4937926.3123976421</v>
      </c>
      <c r="AF245" s="10">
        <f>AD245-T245-R245</f>
        <v>900487.24902946595</v>
      </c>
      <c r="AG245" s="9"/>
      <c r="AH245" s="9">
        <f>AF245</f>
        <v>900487.24902946595</v>
      </c>
      <c r="AI245" s="9"/>
      <c r="AJ245" s="9"/>
      <c r="AK245" s="9"/>
      <c r="AM245" s="9">
        <f t="shared" si="240"/>
        <v>4040399.575002206</v>
      </c>
      <c r="AN245" s="9">
        <f t="shared" si="244"/>
        <v>4940886.8240316715</v>
      </c>
    </row>
    <row r="246" spans="1:40" s="15" customFormat="1" x14ac:dyDescent="0.25">
      <c r="A246" s="12" t="s">
        <v>491</v>
      </c>
      <c r="B246" s="12" t="s">
        <v>492</v>
      </c>
      <c r="C246" s="12" t="s">
        <v>490</v>
      </c>
      <c r="D246" s="12"/>
      <c r="E246" s="12" t="s">
        <v>1441</v>
      </c>
      <c r="G246" s="13">
        <f>UTFUND1617BL</f>
        <v>24338044.747651067</v>
      </c>
      <c r="H246" s="13">
        <f>G246*RPI_INC1718</f>
        <v>24816733.63393344</v>
      </c>
      <c r="I246" s="13"/>
      <c r="J246" s="13"/>
      <c r="K246" s="13"/>
      <c r="L246" s="13"/>
      <c r="M246" s="13"/>
      <c r="N246" s="13"/>
      <c r="O246" s="13"/>
      <c r="P246" s="13"/>
      <c r="Q246" s="14">
        <f t="shared" si="241"/>
        <v>24338044.747651067</v>
      </c>
      <c r="R246" s="14">
        <f t="shared" si="242"/>
        <v>24816733.63393344</v>
      </c>
      <c r="S246" s="13"/>
      <c r="T246" s="14">
        <f t="shared" si="236"/>
        <v>53626350.207792938</v>
      </c>
      <c r="V246" s="13">
        <f>UTFUND1617RSG</f>
        <v>15807866.050452564</v>
      </c>
      <c r="W246" s="13"/>
      <c r="X246" s="13"/>
      <c r="Y246" s="13"/>
      <c r="Z246" s="13"/>
      <c r="AA246" s="14">
        <f t="shared" si="237"/>
        <v>15807866.050452564</v>
      </c>
      <c r="AB246" s="14">
        <f t="shared" si="238"/>
        <v>40145910.798103631</v>
      </c>
      <c r="AC246" s="14">
        <f>V246+G246+T246</f>
        <v>93772261.005896568</v>
      </c>
      <c r="AD246" s="14">
        <f>AC246*UT_SF1718</f>
        <v>89089773.930876434</v>
      </c>
      <c r="AE246" s="14">
        <f t="shared" si="239"/>
        <v>35463423.723083496</v>
      </c>
      <c r="AF246" s="14">
        <f>AD246-T246-R246</f>
        <v>10646690.089150056</v>
      </c>
      <c r="AG246" s="13">
        <f>AF246</f>
        <v>10646690.089150056</v>
      </c>
      <c r="AH246" s="13"/>
      <c r="AI246" s="13"/>
      <c r="AJ246" s="13"/>
      <c r="AK246" s="13"/>
      <c r="AM246" s="13">
        <f t="shared" si="240"/>
        <v>24834930.869232539</v>
      </c>
      <c r="AN246" s="13">
        <f t="shared" si="244"/>
        <v>35481620.958382592</v>
      </c>
    </row>
    <row r="247" spans="1:40" s="20" customFormat="1" x14ac:dyDescent="0.25">
      <c r="A247" s="17" t="s">
        <v>493</v>
      </c>
      <c r="B247" s="17" t="s">
        <v>494</v>
      </c>
      <c r="C247" s="17" t="s">
        <v>490</v>
      </c>
      <c r="D247" s="17"/>
      <c r="E247" s="17" t="s">
        <v>1443</v>
      </c>
      <c r="G247" s="18"/>
      <c r="H247" s="18"/>
      <c r="I247" s="18"/>
      <c r="J247" s="18"/>
      <c r="K247" s="18">
        <f>FIREFUND1617BL</f>
        <v>1692996.0784032999</v>
      </c>
      <c r="L247" s="18">
        <f>K247*RPI_INC1718</f>
        <v>1726294.4972226471</v>
      </c>
      <c r="M247" s="18"/>
      <c r="N247" s="18"/>
      <c r="O247" s="18"/>
      <c r="P247" s="18"/>
      <c r="Q247" s="19">
        <f t="shared" si="241"/>
        <v>1692996.0784032999</v>
      </c>
      <c r="R247" s="19">
        <f t="shared" si="242"/>
        <v>1726294.4972226471</v>
      </c>
      <c r="S247" s="18"/>
      <c r="T247" s="19">
        <f t="shared" si="236"/>
        <v>4012406.5386801693</v>
      </c>
      <c r="V247" s="18"/>
      <c r="W247" s="18"/>
      <c r="X247" s="18">
        <f>FIREFUND1617RSG</f>
        <v>1507442.1035536679</v>
      </c>
      <c r="Y247" s="18"/>
      <c r="Z247" s="18"/>
      <c r="AA247" s="19">
        <f t="shared" si="237"/>
        <v>1507442.1035536679</v>
      </c>
      <c r="AB247" s="19">
        <f t="shared" si="238"/>
        <v>3200438.1819569678</v>
      </c>
      <c r="AC247" s="19">
        <f>X247+K247+T247</f>
        <v>7212844.7206371371</v>
      </c>
      <c r="AD247" s="19">
        <f>AC247*FR_SF1718</f>
        <v>6909870.1756658731</v>
      </c>
      <c r="AE247" s="19">
        <f t="shared" si="239"/>
        <v>2897463.6369857038</v>
      </c>
      <c r="AF247" s="19">
        <f>AD247-T247-R247</f>
        <v>1171169.1397630568</v>
      </c>
      <c r="AG247" s="18"/>
      <c r="AH247" s="18"/>
      <c r="AI247" s="18">
        <f>AF247</f>
        <v>1171169.1397630568</v>
      </c>
      <c r="AJ247" s="18"/>
      <c r="AK247" s="18"/>
      <c r="AM247" s="18">
        <f t="shared" si="240"/>
        <v>1727560.3280779435</v>
      </c>
      <c r="AN247" s="18">
        <f t="shared" si="244"/>
        <v>2898729.4678410003</v>
      </c>
    </row>
    <row r="248" spans="1:40" x14ac:dyDescent="0.25">
      <c r="A248" s="1" t="s">
        <v>495</v>
      </c>
      <c r="B248" s="1" t="s">
        <v>496</v>
      </c>
      <c r="C248" s="1"/>
      <c r="D248" s="1" t="s">
        <v>499</v>
      </c>
      <c r="E248" s="1"/>
      <c r="G248" s="5">
        <f>UTFUND1617BL</f>
        <v>17500861.577716544</v>
      </c>
      <c r="H248" s="5">
        <f>G248*RPI_INC1718</f>
        <v>17845074.435589101</v>
      </c>
      <c r="I248" s="5">
        <f>LTFUND1617BL</f>
        <v>4178623.8748997417</v>
      </c>
      <c r="J248" s="5">
        <f>I248*RPI_INC1718</f>
        <v>4260810.4609467471</v>
      </c>
      <c r="Q248" s="6">
        <f t="shared" si="241"/>
        <v>21679485.452616286</v>
      </c>
      <c r="R248" s="6">
        <f t="shared" si="242"/>
        <v>22105884.896535847</v>
      </c>
      <c r="T248" s="6">
        <f t="shared" si="236"/>
        <v>74455350.000001952</v>
      </c>
      <c r="V248" s="5">
        <f>UTFUND1617RSG</f>
        <v>12494284.823756427</v>
      </c>
      <c r="W248" s="5">
        <f>LTFUND1617RSG</f>
        <v>1928339.252660343</v>
      </c>
      <c r="AA248" s="6">
        <f t="shared" si="237"/>
        <v>14422624.07641677</v>
      </c>
      <c r="AB248" s="6">
        <f t="shared" si="238"/>
        <v>36102109.52903305</v>
      </c>
      <c r="AC248" s="6">
        <f>SUM(AC249:AC250)</f>
        <v>110557459.529035</v>
      </c>
      <c r="AD248" s="6">
        <f t="shared" ref="AD248:AD311" si="290">AD249+AD250</f>
        <v>104820262.64038798</v>
      </c>
      <c r="AE248" s="6">
        <f t="shared" si="239"/>
        <v>30364912.64038603</v>
      </c>
      <c r="AF248" s="6">
        <f t="shared" ref="AF248:AF311" si="291">SUM(AF249:AF250)</f>
        <v>8259027.7438501725</v>
      </c>
      <c r="AG248" s="5">
        <f>AG250</f>
        <v>7716251.2144037522</v>
      </c>
      <c r="AH248" s="5">
        <f>AH249</f>
        <v>542776.52944642026</v>
      </c>
      <c r="AM248" s="5">
        <f t="shared" si="240"/>
        <v>22122094.362088036</v>
      </c>
      <c r="AN248" s="5">
        <f t="shared" si="244"/>
        <v>30381122.105938207</v>
      </c>
    </row>
    <row r="249" spans="1:40" s="11" customFormat="1" x14ac:dyDescent="0.25">
      <c r="A249" s="8" t="s">
        <v>497</v>
      </c>
      <c r="B249" s="8" t="s">
        <v>498</v>
      </c>
      <c r="C249" s="8" t="s">
        <v>499</v>
      </c>
      <c r="D249" s="8"/>
      <c r="E249" s="8" t="s">
        <v>1440</v>
      </c>
      <c r="G249" s="9"/>
      <c r="H249" s="9"/>
      <c r="I249" s="9">
        <f>LTFUND1617BL</f>
        <v>4178623.8748997417</v>
      </c>
      <c r="J249" s="9">
        <f>I249*RPI_INC1718</f>
        <v>4260810.4609467471</v>
      </c>
      <c r="K249" s="9"/>
      <c r="L249" s="9"/>
      <c r="M249" s="9"/>
      <c r="N249" s="9"/>
      <c r="O249" s="9"/>
      <c r="P249" s="9"/>
      <c r="Q249" s="10">
        <f t="shared" si="241"/>
        <v>4178623.8748997417</v>
      </c>
      <c r="R249" s="10">
        <f t="shared" si="242"/>
        <v>4260810.4609467471</v>
      </c>
      <c r="S249" s="9"/>
      <c r="T249" s="10">
        <f t="shared" si="236"/>
        <v>15658068.339222046</v>
      </c>
      <c r="V249" s="9"/>
      <c r="W249" s="9">
        <f>LTFUND1617RSG</f>
        <v>1928339.252660343</v>
      </c>
      <c r="X249" s="9"/>
      <c r="Y249" s="9"/>
      <c r="Z249" s="9"/>
      <c r="AA249" s="10">
        <f t="shared" si="237"/>
        <v>1928339.252660343</v>
      </c>
      <c r="AB249" s="10">
        <f t="shared" si="238"/>
        <v>6106963.1275600847</v>
      </c>
      <c r="AC249" s="10">
        <f>W249+I249+T249</f>
        <v>21765031.46678213</v>
      </c>
      <c r="AD249" s="10">
        <f>AC249*LT_SF1718</f>
        <v>20461655.329615213</v>
      </c>
      <c r="AE249" s="10">
        <f t="shared" si="239"/>
        <v>4803586.9903931674</v>
      </c>
      <c r="AF249" s="10">
        <f>AD249-T249-R249</f>
        <v>542776.52944642026</v>
      </c>
      <c r="AG249" s="9"/>
      <c r="AH249" s="9">
        <f>AF249</f>
        <v>542776.52944642026</v>
      </c>
      <c r="AI249" s="9"/>
      <c r="AJ249" s="9"/>
      <c r="AK249" s="9"/>
      <c r="AM249" s="9">
        <f t="shared" si="240"/>
        <v>4263934.7629466159</v>
      </c>
      <c r="AN249" s="9">
        <f t="shared" si="244"/>
        <v>4806711.2923930362</v>
      </c>
    </row>
    <row r="250" spans="1:40" s="15" customFormat="1" x14ac:dyDescent="0.25">
      <c r="A250" s="12" t="s">
        <v>500</v>
      </c>
      <c r="B250" s="12" t="s">
        <v>501</v>
      </c>
      <c r="C250" s="12" t="s">
        <v>499</v>
      </c>
      <c r="D250" s="12"/>
      <c r="E250" s="12" t="s">
        <v>1441</v>
      </c>
      <c r="G250" s="13">
        <f>UTFUND1617BL</f>
        <v>17500861.577716544</v>
      </c>
      <c r="H250" s="13">
        <f>G250*RPI_INC1718</f>
        <v>17845074.435589101</v>
      </c>
      <c r="I250" s="13"/>
      <c r="J250" s="13"/>
      <c r="K250" s="13"/>
      <c r="L250" s="13"/>
      <c r="M250" s="13"/>
      <c r="N250" s="13"/>
      <c r="O250" s="13"/>
      <c r="P250" s="13"/>
      <c r="Q250" s="14">
        <f t="shared" si="241"/>
        <v>17500861.577716544</v>
      </c>
      <c r="R250" s="14">
        <f t="shared" si="242"/>
        <v>17845074.435589101</v>
      </c>
      <c r="S250" s="13"/>
      <c r="T250" s="14">
        <f t="shared" si="236"/>
        <v>58797281.660779908</v>
      </c>
      <c r="V250" s="13">
        <f>UTFUND1617RSG</f>
        <v>12494284.823756427</v>
      </c>
      <c r="W250" s="13"/>
      <c r="X250" s="13"/>
      <c r="Y250" s="13"/>
      <c r="Z250" s="13"/>
      <c r="AA250" s="14">
        <f t="shared" si="237"/>
        <v>12494284.823756427</v>
      </c>
      <c r="AB250" s="14">
        <f t="shared" si="238"/>
        <v>29995146.401472971</v>
      </c>
      <c r="AC250" s="14">
        <f>V250+G250+T250</f>
        <v>88792428.062252879</v>
      </c>
      <c r="AD250" s="14">
        <f>AC250*UT_SF1718</f>
        <v>84358607.310772762</v>
      </c>
      <c r="AE250" s="14">
        <f t="shared" si="239"/>
        <v>25561325.649992853</v>
      </c>
      <c r="AF250" s="14">
        <f>AD250-T250-R250</f>
        <v>7716251.2144037522</v>
      </c>
      <c r="AG250" s="13">
        <f>AF250</f>
        <v>7716251.2144037522</v>
      </c>
      <c r="AH250" s="13"/>
      <c r="AI250" s="13"/>
      <c r="AJ250" s="13"/>
      <c r="AK250" s="13"/>
      <c r="AM250" s="13">
        <f t="shared" si="240"/>
        <v>17858159.599141419</v>
      </c>
      <c r="AN250" s="13">
        <f t="shared" si="244"/>
        <v>25574410.813545171</v>
      </c>
    </row>
    <row r="251" spans="1:40" x14ac:dyDescent="0.25">
      <c r="A251" s="1" t="s">
        <v>502</v>
      </c>
      <c r="B251" s="1" t="s">
        <v>503</v>
      </c>
      <c r="C251" s="1"/>
      <c r="D251" s="1" t="s">
        <v>499</v>
      </c>
      <c r="E251" s="1"/>
      <c r="G251" s="5">
        <f>UTFUND1617BL</f>
        <v>76741935.388444871</v>
      </c>
      <c r="H251" s="5">
        <f>G251*RPI_INC1718</f>
        <v>78251321.699594364</v>
      </c>
      <c r="I251" s="5">
        <f>LTFUND1617BL</f>
        <v>16605514.989391349</v>
      </c>
      <c r="J251" s="5">
        <f>I251*RPI_INC1718</f>
        <v>16932117.868087437</v>
      </c>
      <c r="Q251" s="6">
        <f t="shared" si="241"/>
        <v>93347450.377836227</v>
      </c>
      <c r="R251" s="6">
        <f t="shared" si="242"/>
        <v>95183439.567681804</v>
      </c>
      <c r="T251" s="6">
        <f t="shared" si="236"/>
        <v>169026227.99999896</v>
      </c>
      <c r="V251" s="5">
        <f>UTFUND1617RSG</f>
        <v>52580091.778509825</v>
      </c>
      <c r="W251" s="5">
        <f>LTFUND1617RSG</f>
        <v>7787454.1831146479</v>
      </c>
      <c r="AA251" s="6">
        <f t="shared" si="237"/>
        <v>60367545.961624473</v>
      </c>
      <c r="AB251" s="6">
        <f t="shared" si="238"/>
        <v>153714996.3394607</v>
      </c>
      <c r="AC251" s="6">
        <f t="shared" ref="AC251" si="292">SUM(AC252:AC253)</f>
        <v>322741224.33945966</v>
      </c>
      <c r="AD251" s="6">
        <f t="shared" si="290"/>
        <v>306053277.66023427</v>
      </c>
      <c r="AE251" s="6">
        <f t="shared" si="239"/>
        <v>137027049.66023532</v>
      </c>
      <c r="AF251" s="6">
        <f t="shared" si="291"/>
        <v>41843610.092553496</v>
      </c>
      <c r="AG251" s="5">
        <f t="shared" ref="AG251" si="293">AG253</f>
        <v>37825399.134882525</v>
      </c>
      <c r="AH251" s="5">
        <f t="shared" ref="AH251" si="294">AH252</f>
        <v>4018210.9576709755</v>
      </c>
      <c r="AM251" s="5">
        <f t="shared" si="240"/>
        <v>95253234.22607401</v>
      </c>
      <c r="AN251" s="5">
        <f t="shared" si="244"/>
        <v>137096844.31862751</v>
      </c>
    </row>
    <row r="252" spans="1:40" s="11" customFormat="1" x14ac:dyDescent="0.25">
      <c r="A252" s="8" t="s">
        <v>504</v>
      </c>
      <c r="B252" s="8" t="s">
        <v>505</v>
      </c>
      <c r="C252" s="8" t="s">
        <v>499</v>
      </c>
      <c r="D252" s="8"/>
      <c r="E252" s="8" t="s">
        <v>1440</v>
      </c>
      <c r="G252" s="9"/>
      <c r="H252" s="9"/>
      <c r="I252" s="9">
        <f>LTFUND1617BL</f>
        <v>16605514.989391349</v>
      </c>
      <c r="J252" s="9">
        <f>I252*RPI_INC1718</f>
        <v>16932117.868087437</v>
      </c>
      <c r="K252" s="9"/>
      <c r="L252" s="9"/>
      <c r="M252" s="9"/>
      <c r="N252" s="9"/>
      <c r="O252" s="9"/>
      <c r="P252" s="9"/>
      <c r="Q252" s="10">
        <f t="shared" si="241"/>
        <v>16605514.989391349</v>
      </c>
      <c r="R252" s="10">
        <f t="shared" si="242"/>
        <v>16932117.868087437</v>
      </c>
      <c r="S252" s="9"/>
      <c r="T252" s="10">
        <f t="shared" si="236"/>
        <v>33095558.765902251</v>
      </c>
      <c r="V252" s="9"/>
      <c r="W252" s="9">
        <f>LTFUND1617RSG</f>
        <v>7787454.1831146479</v>
      </c>
      <c r="X252" s="9"/>
      <c r="Y252" s="9"/>
      <c r="Z252" s="9"/>
      <c r="AA252" s="10">
        <f t="shared" si="237"/>
        <v>7787454.1831146479</v>
      </c>
      <c r="AB252" s="10">
        <f t="shared" si="238"/>
        <v>24392969.172505997</v>
      </c>
      <c r="AC252" s="10">
        <f>W252+I252+T252</f>
        <v>57488527.938408248</v>
      </c>
      <c r="AD252" s="10">
        <f>AC252*LT_SF1718</f>
        <v>54045887.591660663</v>
      </c>
      <c r="AE252" s="10">
        <f t="shared" si="239"/>
        <v>20950328.825758412</v>
      </c>
      <c r="AF252" s="10">
        <f>AD252-T252-R252</f>
        <v>4018210.9576709755</v>
      </c>
      <c r="AG252" s="9"/>
      <c r="AH252" s="9">
        <f>AF252</f>
        <v>4018210.9576709755</v>
      </c>
      <c r="AI252" s="9"/>
      <c r="AJ252" s="9"/>
      <c r="AK252" s="9"/>
      <c r="AM252" s="9">
        <f t="shared" si="240"/>
        <v>16944533.592795718</v>
      </c>
      <c r="AN252" s="9">
        <f t="shared" si="244"/>
        <v>20962744.550466694</v>
      </c>
    </row>
    <row r="253" spans="1:40" s="15" customFormat="1" x14ac:dyDescent="0.25">
      <c r="A253" s="12" t="s">
        <v>506</v>
      </c>
      <c r="B253" s="12" t="s">
        <v>507</v>
      </c>
      <c r="C253" s="12" t="s">
        <v>499</v>
      </c>
      <c r="D253" s="12"/>
      <c r="E253" s="12" t="s">
        <v>1441</v>
      </c>
      <c r="G253" s="13">
        <f>UTFUND1617BL</f>
        <v>76741935.388444871</v>
      </c>
      <c r="H253" s="13">
        <f>G253*RPI_INC1718</f>
        <v>78251321.699594364</v>
      </c>
      <c r="I253" s="13"/>
      <c r="J253" s="13"/>
      <c r="K253" s="13"/>
      <c r="L253" s="13"/>
      <c r="M253" s="13"/>
      <c r="N253" s="13"/>
      <c r="O253" s="13"/>
      <c r="P253" s="13"/>
      <c r="Q253" s="14">
        <f t="shared" si="241"/>
        <v>76741935.388444871</v>
      </c>
      <c r="R253" s="14">
        <f t="shared" si="242"/>
        <v>78251321.699594364</v>
      </c>
      <c r="S253" s="13"/>
      <c r="T253" s="14">
        <f t="shared" si="236"/>
        <v>135930669.23409671</v>
      </c>
      <c r="V253" s="13">
        <f>UTFUND1617RSG</f>
        <v>52580091.778509825</v>
      </c>
      <c r="W253" s="13"/>
      <c r="X253" s="13"/>
      <c r="Y253" s="13"/>
      <c r="Z253" s="13"/>
      <c r="AA253" s="14">
        <f t="shared" si="237"/>
        <v>52580091.778509825</v>
      </c>
      <c r="AB253" s="14">
        <f t="shared" si="238"/>
        <v>129322027.1669547</v>
      </c>
      <c r="AC253" s="14">
        <f>V253+G253+T253</f>
        <v>265252696.4010514</v>
      </c>
      <c r="AD253" s="14">
        <f>AC253*UT_SF1718</f>
        <v>252007390.06857359</v>
      </c>
      <c r="AE253" s="14">
        <f t="shared" si="239"/>
        <v>116076720.83447689</v>
      </c>
      <c r="AF253" s="14">
        <f>AD253-T253-R253</f>
        <v>37825399.134882525</v>
      </c>
      <c r="AG253" s="13">
        <f>AF253</f>
        <v>37825399.134882525</v>
      </c>
      <c r="AH253" s="13"/>
      <c r="AI253" s="13"/>
      <c r="AJ253" s="13"/>
      <c r="AK253" s="13"/>
      <c r="AM253" s="13">
        <f t="shared" si="240"/>
        <v>78308700.633278295</v>
      </c>
      <c r="AN253" s="13">
        <f t="shared" si="244"/>
        <v>116134099.76816082</v>
      </c>
    </row>
    <row r="254" spans="1:40" x14ac:dyDescent="0.25">
      <c r="A254" s="1" t="s">
        <v>508</v>
      </c>
      <c r="B254" s="1" t="s">
        <v>509</v>
      </c>
      <c r="C254" s="1"/>
      <c r="D254" s="1" t="s">
        <v>499</v>
      </c>
      <c r="E254" s="1"/>
      <c r="G254" s="5">
        <f>UTFUND1617BL</f>
        <v>28712965.981082071</v>
      </c>
      <c r="H254" s="5">
        <f>G254*RPI_INC1718</f>
        <v>29277702.296174694</v>
      </c>
      <c r="I254" s="5">
        <f>LTFUND1617BL</f>
        <v>5758384.7504644077</v>
      </c>
      <c r="J254" s="5">
        <f>I254*RPI_INC1718</f>
        <v>5871642.6071067844</v>
      </c>
      <c r="Q254" s="6">
        <f t="shared" si="241"/>
        <v>34471350.731546476</v>
      </c>
      <c r="R254" s="6">
        <f t="shared" si="242"/>
        <v>35149344.90328148</v>
      </c>
      <c r="T254" s="6">
        <f t="shared" si="236"/>
        <v>109222718.0000021</v>
      </c>
      <c r="V254" s="5">
        <f>UTFUND1617RSG</f>
        <v>22739599.38778187</v>
      </c>
      <c r="W254" s="5">
        <f>LTFUND1617RSG</f>
        <v>2544360.410655899</v>
      </c>
      <c r="AA254" s="6">
        <f t="shared" si="237"/>
        <v>25283959.798437767</v>
      </c>
      <c r="AB254" s="6">
        <f t="shared" si="238"/>
        <v>59755310.529984251</v>
      </c>
      <c r="AC254" s="6">
        <f t="shared" ref="AC254" si="295">SUM(AC255:AC256)</f>
        <v>168978028.52998635</v>
      </c>
      <c r="AD254" s="6">
        <f t="shared" si="290"/>
        <v>160227235.31954092</v>
      </c>
      <c r="AE254" s="6">
        <f t="shared" si="239"/>
        <v>51004517.319538817</v>
      </c>
      <c r="AF254" s="6">
        <f t="shared" si="291"/>
        <v>15855172.416257346</v>
      </c>
      <c r="AG254" s="5">
        <f t="shared" ref="AG254" si="296">AG256</f>
        <v>15307576.104013156</v>
      </c>
      <c r="AH254" s="5">
        <f t="shared" ref="AH254" si="297">AH255</f>
        <v>547596.3122441899</v>
      </c>
      <c r="AM254" s="5">
        <f t="shared" si="240"/>
        <v>35175118.677914716</v>
      </c>
      <c r="AN254" s="5">
        <f t="shared" si="244"/>
        <v>51030291.09417206</v>
      </c>
    </row>
    <row r="255" spans="1:40" s="11" customFormat="1" x14ac:dyDescent="0.25">
      <c r="A255" s="8" t="s">
        <v>510</v>
      </c>
      <c r="B255" s="8" t="s">
        <v>511</v>
      </c>
      <c r="C255" s="8" t="s">
        <v>499</v>
      </c>
      <c r="D255" s="8"/>
      <c r="E255" s="8" t="s">
        <v>1440</v>
      </c>
      <c r="G255" s="9"/>
      <c r="H255" s="9"/>
      <c r="I255" s="9">
        <f>LTFUND1617BL</f>
        <v>5758384.7504644077</v>
      </c>
      <c r="J255" s="9">
        <f>I255*RPI_INC1718</f>
        <v>5871642.6071067844</v>
      </c>
      <c r="K255" s="9"/>
      <c r="L255" s="9"/>
      <c r="M255" s="9"/>
      <c r="N255" s="9"/>
      <c r="O255" s="9"/>
      <c r="P255" s="9"/>
      <c r="Q255" s="10">
        <f t="shared" si="241"/>
        <v>5758384.7504644077</v>
      </c>
      <c r="R255" s="10">
        <f t="shared" si="242"/>
        <v>5871642.6071067844</v>
      </c>
      <c r="S255" s="9"/>
      <c r="T255" s="10">
        <f t="shared" si="236"/>
        <v>23149858.159589484</v>
      </c>
      <c r="V255" s="9"/>
      <c r="W255" s="9">
        <f>LTFUND1617RSG</f>
        <v>2544360.410655899</v>
      </c>
      <c r="X255" s="9"/>
      <c r="Y255" s="9"/>
      <c r="Z255" s="9"/>
      <c r="AA255" s="10">
        <f t="shared" si="237"/>
        <v>2544360.410655899</v>
      </c>
      <c r="AB255" s="10">
        <f t="shared" si="238"/>
        <v>8302745.1611203067</v>
      </c>
      <c r="AC255" s="10">
        <f>W255+I255+T255</f>
        <v>31452603.320709791</v>
      </c>
      <c r="AD255" s="10">
        <f>AC255*LT_SF1718</f>
        <v>29569097.078940459</v>
      </c>
      <c r="AE255" s="10">
        <f t="shared" si="239"/>
        <v>6419238.9193509743</v>
      </c>
      <c r="AF255" s="10">
        <f>AD255-T255-R255</f>
        <v>547596.3122441899</v>
      </c>
      <c r="AG255" s="9"/>
      <c r="AH255" s="9">
        <f>AF255</f>
        <v>547596.3122441899</v>
      </c>
      <c r="AI255" s="9"/>
      <c r="AJ255" s="9"/>
      <c r="AK255" s="9"/>
      <c r="AM255" s="9">
        <f t="shared" si="240"/>
        <v>5875948.0754931495</v>
      </c>
      <c r="AN255" s="9">
        <f t="shared" si="244"/>
        <v>6423544.3877373394</v>
      </c>
    </row>
    <row r="256" spans="1:40" s="15" customFormat="1" x14ac:dyDescent="0.25">
      <c r="A256" s="12" t="s">
        <v>512</v>
      </c>
      <c r="B256" s="12" t="s">
        <v>513</v>
      </c>
      <c r="C256" s="12" t="s">
        <v>499</v>
      </c>
      <c r="D256" s="12"/>
      <c r="E256" s="12" t="s">
        <v>1441</v>
      </c>
      <c r="G256" s="13">
        <f>UTFUND1617BL</f>
        <v>28712965.981082071</v>
      </c>
      <c r="H256" s="13">
        <f>G256*RPI_INC1718</f>
        <v>29277702.296174694</v>
      </c>
      <c r="I256" s="13"/>
      <c r="J256" s="13"/>
      <c r="K256" s="13"/>
      <c r="L256" s="13"/>
      <c r="M256" s="13"/>
      <c r="N256" s="13"/>
      <c r="O256" s="13"/>
      <c r="P256" s="13"/>
      <c r="Q256" s="14">
        <f t="shared" si="241"/>
        <v>28712965.981082071</v>
      </c>
      <c r="R256" s="14">
        <f t="shared" si="242"/>
        <v>29277702.296174694</v>
      </c>
      <c r="S256" s="13"/>
      <c r="T256" s="14">
        <f t="shared" si="236"/>
        <v>86072859.840412617</v>
      </c>
      <c r="V256" s="13">
        <f>UTFUND1617RSG</f>
        <v>22739599.38778187</v>
      </c>
      <c r="W256" s="13"/>
      <c r="X256" s="13"/>
      <c r="Y256" s="13"/>
      <c r="Z256" s="13"/>
      <c r="AA256" s="14">
        <f t="shared" si="237"/>
        <v>22739599.38778187</v>
      </c>
      <c r="AB256" s="14">
        <f t="shared" si="238"/>
        <v>51452565.36886394</v>
      </c>
      <c r="AC256" s="14">
        <f>V256+G256+T256</f>
        <v>137525425.20927656</v>
      </c>
      <c r="AD256" s="14">
        <f>AC256*UT_SF1718</f>
        <v>130658138.24060047</v>
      </c>
      <c r="AE256" s="14">
        <f t="shared" si="239"/>
        <v>44585278.40018785</v>
      </c>
      <c r="AF256" s="14">
        <f>AD256-T256-R256</f>
        <v>15307576.104013156</v>
      </c>
      <c r="AG256" s="13">
        <f>AF256</f>
        <v>15307576.104013156</v>
      </c>
      <c r="AH256" s="13"/>
      <c r="AI256" s="13"/>
      <c r="AJ256" s="13"/>
      <c r="AK256" s="13"/>
      <c r="AM256" s="13">
        <f t="shared" si="240"/>
        <v>29299170.602421571</v>
      </c>
      <c r="AN256" s="13">
        <f t="shared" si="244"/>
        <v>44606746.706434727</v>
      </c>
    </row>
    <row r="257" spans="1:40" x14ac:dyDescent="0.25">
      <c r="A257" s="1" t="s">
        <v>514</v>
      </c>
      <c r="B257" s="1" t="s">
        <v>515</v>
      </c>
      <c r="C257" s="1"/>
      <c r="D257" s="1" t="s">
        <v>499</v>
      </c>
      <c r="E257" s="1"/>
      <c r="G257" s="5">
        <f>UTFUND1617BL</f>
        <v>24514348.94256819</v>
      </c>
      <c r="H257" s="5">
        <f>G257*RPI_INC1718</f>
        <v>24996505.439317502</v>
      </c>
      <c r="I257" s="5">
        <f>LTFUND1617BL</f>
        <v>4572962.8531389004</v>
      </c>
      <c r="J257" s="5">
        <f>I257*RPI_INC1718</f>
        <v>4662905.431430486</v>
      </c>
      <c r="Q257" s="6">
        <f t="shared" si="241"/>
        <v>29087311.795707092</v>
      </c>
      <c r="R257" s="6">
        <f t="shared" si="242"/>
        <v>29659410.870747987</v>
      </c>
      <c r="T257" s="6">
        <f t="shared" si="236"/>
        <v>86194434.000000015</v>
      </c>
      <c r="V257" s="5">
        <f>UTFUND1617RSG</f>
        <v>17194911.073214568</v>
      </c>
      <c r="W257" s="5">
        <f>LTFUND1617RSG</f>
        <v>2004135.0403003925</v>
      </c>
      <c r="AA257" s="6">
        <f t="shared" si="237"/>
        <v>19199046.11351496</v>
      </c>
      <c r="AB257" s="6">
        <f t="shared" si="238"/>
        <v>48286357.909222052</v>
      </c>
      <c r="AC257" s="6">
        <f t="shared" ref="AC257" si="298">SUM(AC258:AC259)</f>
        <v>134480791.90922207</v>
      </c>
      <c r="AD257" s="6">
        <f t="shared" si="290"/>
        <v>127550395.44366789</v>
      </c>
      <c r="AE257" s="6">
        <f t="shared" si="239"/>
        <v>41355961.443667874</v>
      </c>
      <c r="AF257" s="6">
        <f t="shared" si="291"/>
        <v>11696550.572919898</v>
      </c>
      <c r="AG257" s="5">
        <f t="shared" ref="AG257" si="299">AG259</f>
        <v>11077282.638358407</v>
      </c>
      <c r="AH257" s="5">
        <f t="shared" ref="AH257" si="300">AH258</f>
        <v>619267.93456149008</v>
      </c>
      <c r="AM257" s="5">
        <f t="shared" si="240"/>
        <v>29681159.07042684</v>
      </c>
      <c r="AN257" s="5">
        <f t="shared" si="244"/>
        <v>41377709.643346742</v>
      </c>
    </row>
    <row r="258" spans="1:40" s="11" customFormat="1" x14ac:dyDescent="0.25">
      <c r="A258" s="8" t="s">
        <v>516</v>
      </c>
      <c r="B258" s="8" t="s">
        <v>517</v>
      </c>
      <c r="C258" s="8" t="s">
        <v>499</v>
      </c>
      <c r="D258" s="8"/>
      <c r="E258" s="8" t="s">
        <v>1440</v>
      </c>
      <c r="G258" s="9"/>
      <c r="H258" s="9"/>
      <c r="I258" s="9">
        <f>LTFUND1617BL</f>
        <v>4572962.8531389004</v>
      </c>
      <c r="J258" s="9">
        <f>I258*RPI_INC1718</f>
        <v>4662905.431430486</v>
      </c>
      <c r="K258" s="9"/>
      <c r="L258" s="9"/>
      <c r="M258" s="9"/>
      <c r="N258" s="9"/>
      <c r="O258" s="9"/>
      <c r="P258" s="9"/>
      <c r="Q258" s="10">
        <f t="shared" si="241"/>
        <v>4572962.8531389004</v>
      </c>
      <c r="R258" s="10">
        <f t="shared" si="242"/>
        <v>4662905.431430486</v>
      </c>
      <c r="S258" s="9"/>
      <c r="T258" s="10">
        <f t="shared" si="236"/>
        <v>15046800.445117962</v>
      </c>
      <c r="V258" s="9"/>
      <c r="W258" s="9">
        <f>LTFUND1617RSG</f>
        <v>2004135.0403003925</v>
      </c>
      <c r="X258" s="9"/>
      <c r="Y258" s="9"/>
      <c r="Z258" s="9"/>
      <c r="AA258" s="10">
        <f t="shared" si="237"/>
        <v>2004135.0403003925</v>
      </c>
      <c r="AB258" s="10">
        <f t="shared" si="238"/>
        <v>6577097.8934392929</v>
      </c>
      <c r="AC258" s="10">
        <f>W258+I258+T258</f>
        <v>21623898.338557255</v>
      </c>
      <c r="AD258" s="10">
        <f>AC258*LT_SF1718</f>
        <v>20328973.811109938</v>
      </c>
      <c r="AE258" s="10">
        <f t="shared" si="239"/>
        <v>5282173.3659919761</v>
      </c>
      <c r="AF258" s="10">
        <f>AD258-T258-R258</f>
        <v>619267.93456149008</v>
      </c>
      <c r="AG258" s="9"/>
      <c r="AH258" s="9">
        <f>AF258</f>
        <v>619267.93456149008</v>
      </c>
      <c r="AI258" s="9"/>
      <c r="AJ258" s="9"/>
      <c r="AK258" s="9"/>
      <c r="AM258" s="9">
        <f t="shared" si="240"/>
        <v>4666324.5754872672</v>
      </c>
      <c r="AN258" s="9">
        <f t="shared" si="244"/>
        <v>5285592.5100487573</v>
      </c>
    </row>
    <row r="259" spans="1:40" s="15" customFormat="1" x14ac:dyDescent="0.25">
      <c r="A259" s="12" t="s">
        <v>518</v>
      </c>
      <c r="B259" s="12" t="s">
        <v>519</v>
      </c>
      <c r="C259" s="12" t="s">
        <v>499</v>
      </c>
      <c r="D259" s="12"/>
      <c r="E259" s="12" t="s">
        <v>1441</v>
      </c>
      <c r="G259" s="13">
        <f>UTFUND1617BL</f>
        <v>24514348.94256819</v>
      </c>
      <c r="H259" s="13">
        <f>G259*RPI_INC1718</f>
        <v>24996505.439317502</v>
      </c>
      <c r="I259" s="13"/>
      <c r="J259" s="13"/>
      <c r="K259" s="13"/>
      <c r="L259" s="13"/>
      <c r="M259" s="13"/>
      <c r="N259" s="13"/>
      <c r="O259" s="13"/>
      <c r="P259" s="13"/>
      <c r="Q259" s="14">
        <f t="shared" si="241"/>
        <v>24514348.94256819</v>
      </c>
      <c r="R259" s="14">
        <f t="shared" si="242"/>
        <v>24996505.439317502</v>
      </c>
      <c r="S259" s="13"/>
      <c r="T259" s="14">
        <f t="shared" ref="T259:T322" si="301">CTR_1516</f>
        <v>71147633.55488205</v>
      </c>
      <c r="V259" s="13">
        <f>UTFUND1617RSG</f>
        <v>17194911.073214568</v>
      </c>
      <c r="W259" s="13"/>
      <c r="X259" s="13"/>
      <c r="Y259" s="13"/>
      <c r="Z259" s="13"/>
      <c r="AA259" s="14">
        <f t="shared" ref="AA259:AA322" si="302">RSG_1617</f>
        <v>17194911.073214568</v>
      </c>
      <c r="AB259" s="14">
        <f t="shared" ref="AB259:AB322" si="303">SFA_1617</f>
        <v>41709260.015782759</v>
      </c>
      <c r="AC259" s="14">
        <f>V259+G259+T259</f>
        <v>112856893.57066481</v>
      </c>
      <c r="AD259" s="14">
        <f>AC259*UT_SF1718</f>
        <v>107221421.63255796</v>
      </c>
      <c r="AE259" s="14">
        <f t="shared" ref="AE259:AE322" si="304">AD259-T259</f>
        <v>36073788.077675909</v>
      </c>
      <c r="AF259" s="14">
        <f>AD259-T259-R259</f>
        <v>11077282.638358407</v>
      </c>
      <c r="AG259" s="13">
        <f>AF259</f>
        <v>11077282.638358407</v>
      </c>
      <c r="AH259" s="13"/>
      <c r="AI259" s="13"/>
      <c r="AJ259" s="13"/>
      <c r="AK259" s="13"/>
      <c r="AM259" s="13">
        <f t="shared" ref="AM259:AM322" si="305">Q259*RPI_INCBFL1718</f>
        <v>25014834.494939573</v>
      </c>
      <c r="AN259" s="13">
        <f t="shared" si="244"/>
        <v>36092117.13329798</v>
      </c>
    </row>
    <row r="260" spans="1:40" x14ac:dyDescent="0.25">
      <c r="A260" s="1" t="s">
        <v>520</v>
      </c>
      <c r="B260" s="1" t="s">
        <v>521</v>
      </c>
      <c r="C260" s="1"/>
      <c r="D260" s="1" t="s">
        <v>499</v>
      </c>
      <c r="E260" s="1"/>
      <c r="G260" s="5">
        <f>UTFUND1617BL</f>
        <v>21954281.587732267</v>
      </c>
      <c r="H260" s="5">
        <f>G260*RPI_INC1718</f>
        <v>22386085.814872388</v>
      </c>
      <c r="I260" s="5">
        <f>LTFUND1617BL</f>
        <v>4120153.760241658</v>
      </c>
      <c r="J260" s="5">
        <f>I260*RPI_INC1718</f>
        <v>4201190.3363204561</v>
      </c>
      <c r="Q260" s="6">
        <f t="shared" ref="Q260:Q323" si="306">G260+I260+K260+M260+O260</f>
        <v>26074435.347973924</v>
      </c>
      <c r="R260" s="6">
        <f t="shared" ref="R260:R323" si="307">H260+J260+L260+N260+P260</f>
        <v>26587276.151192844</v>
      </c>
      <c r="T260" s="6">
        <f t="shared" si="301"/>
        <v>31635308.000000674</v>
      </c>
      <c r="V260" s="5">
        <f>UTFUND1617RSG</f>
        <v>15933179.572970081</v>
      </c>
      <c r="W260" s="5">
        <f>LTFUND1617RSG</f>
        <v>2273003.9636410088</v>
      </c>
      <c r="AA260" s="6">
        <f t="shared" si="302"/>
        <v>18206183.536611091</v>
      </c>
      <c r="AB260" s="6">
        <f t="shared" si="303"/>
        <v>44280618.884585008</v>
      </c>
      <c r="AC260" s="6">
        <f t="shared" ref="AC260" si="308">SUM(AC261:AC262)</f>
        <v>75915926.884585693</v>
      </c>
      <c r="AD260" s="6">
        <f t="shared" si="290"/>
        <v>72008122.92263259</v>
      </c>
      <c r="AE260" s="6">
        <f t="shared" si="304"/>
        <v>40372814.922631919</v>
      </c>
      <c r="AF260" s="6">
        <f t="shared" si="291"/>
        <v>13785538.771439075</v>
      </c>
      <c r="AG260" s="5">
        <f t="shared" ref="AG260" si="309">AG262</f>
        <v>12297587.07742941</v>
      </c>
      <c r="AH260" s="5">
        <f t="shared" ref="AH260" si="310">AH261</f>
        <v>1487951.6940096645</v>
      </c>
      <c r="AM260" s="5">
        <f t="shared" si="305"/>
        <v>26606771.662859369</v>
      </c>
      <c r="AN260" s="5">
        <f t="shared" ref="AN260:AN323" si="311">AF260+AM260</f>
        <v>40392310.434298441</v>
      </c>
    </row>
    <row r="261" spans="1:40" s="11" customFormat="1" x14ac:dyDescent="0.25">
      <c r="A261" s="8" t="s">
        <v>522</v>
      </c>
      <c r="B261" s="8" t="s">
        <v>523</v>
      </c>
      <c r="C261" s="8" t="s">
        <v>499</v>
      </c>
      <c r="D261" s="8"/>
      <c r="E261" s="8" t="s">
        <v>1440</v>
      </c>
      <c r="G261" s="9"/>
      <c r="H261" s="9"/>
      <c r="I261" s="9">
        <f>LTFUND1617BL</f>
        <v>4120153.760241658</v>
      </c>
      <c r="J261" s="9">
        <f>I261*RPI_INC1718</f>
        <v>4201190.3363204561</v>
      </c>
      <c r="K261" s="9"/>
      <c r="L261" s="9"/>
      <c r="M261" s="9"/>
      <c r="N261" s="9"/>
      <c r="O261" s="9"/>
      <c r="P261" s="9"/>
      <c r="Q261" s="10">
        <f t="shared" si="306"/>
        <v>4120153.760241658</v>
      </c>
      <c r="R261" s="10">
        <f t="shared" si="307"/>
        <v>4201190.3363204561</v>
      </c>
      <c r="S261" s="9"/>
      <c r="T261" s="10">
        <f t="shared" si="301"/>
        <v>5363175.1460640663</v>
      </c>
      <c r="V261" s="9"/>
      <c r="W261" s="9">
        <f>LTFUND1617RSG</f>
        <v>2273003.9636410088</v>
      </c>
      <c r="X261" s="9"/>
      <c r="Y261" s="9"/>
      <c r="Z261" s="9"/>
      <c r="AA261" s="10">
        <f t="shared" si="302"/>
        <v>2273003.9636410088</v>
      </c>
      <c r="AB261" s="10">
        <f t="shared" si="303"/>
        <v>6393157.7238826668</v>
      </c>
      <c r="AC261" s="10">
        <f>W261+I261+T261</f>
        <v>11756332.869946733</v>
      </c>
      <c r="AD261" s="10">
        <f>AC261*LT_SF1718</f>
        <v>11052317.176394187</v>
      </c>
      <c r="AE261" s="10">
        <f t="shared" si="304"/>
        <v>5689142.0303301206</v>
      </c>
      <c r="AF261" s="10">
        <f>AD261-T261-R261</f>
        <v>1487951.6940096645</v>
      </c>
      <c r="AG261" s="9"/>
      <c r="AH261" s="9">
        <f>AF261</f>
        <v>1487951.6940096645</v>
      </c>
      <c r="AI261" s="9"/>
      <c r="AJ261" s="9"/>
      <c r="AK261" s="9"/>
      <c r="AM261" s="9">
        <f t="shared" si="305"/>
        <v>4204270.9209861904</v>
      </c>
      <c r="AN261" s="9">
        <f t="shared" si="311"/>
        <v>5692222.6149958549</v>
      </c>
    </row>
    <row r="262" spans="1:40" s="15" customFormat="1" x14ac:dyDescent="0.25">
      <c r="A262" s="12" t="s">
        <v>524</v>
      </c>
      <c r="B262" s="12" t="s">
        <v>525</v>
      </c>
      <c r="C262" s="12" t="s">
        <v>499</v>
      </c>
      <c r="D262" s="12"/>
      <c r="E262" s="12" t="s">
        <v>1441</v>
      </c>
      <c r="G262" s="13">
        <f>UTFUND1617BL</f>
        <v>21954281.587732267</v>
      </c>
      <c r="H262" s="13">
        <f>G262*RPI_INC1718</f>
        <v>22386085.814872388</v>
      </c>
      <c r="I262" s="13"/>
      <c r="J262" s="13"/>
      <c r="K262" s="13"/>
      <c r="L262" s="13"/>
      <c r="M262" s="13"/>
      <c r="N262" s="13"/>
      <c r="O262" s="13"/>
      <c r="P262" s="13"/>
      <c r="Q262" s="14">
        <f t="shared" si="306"/>
        <v>21954281.587732267</v>
      </c>
      <c r="R262" s="14">
        <f t="shared" si="307"/>
        <v>22386085.814872388</v>
      </c>
      <c r="S262" s="13"/>
      <c r="T262" s="14">
        <f t="shared" si="301"/>
        <v>26272132.853936609</v>
      </c>
      <c r="V262" s="13">
        <f>UTFUND1617RSG</f>
        <v>15933179.572970081</v>
      </c>
      <c r="W262" s="13"/>
      <c r="X262" s="13"/>
      <c r="Y262" s="13"/>
      <c r="Z262" s="13"/>
      <c r="AA262" s="14">
        <f t="shared" si="302"/>
        <v>15933179.572970081</v>
      </c>
      <c r="AB262" s="14">
        <f t="shared" si="303"/>
        <v>37887461.160702348</v>
      </c>
      <c r="AC262" s="14">
        <f>V262+G262+T262</f>
        <v>64159594.01463896</v>
      </c>
      <c r="AD262" s="14">
        <f>AC262*UT_SF1718</f>
        <v>60955805.746238403</v>
      </c>
      <c r="AE262" s="14">
        <f t="shared" si="304"/>
        <v>34683672.892301798</v>
      </c>
      <c r="AF262" s="14">
        <f>AD262-T262-R262</f>
        <v>12297587.07742941</v>
      </c>
      <c r="AG262" s="13">
        <f>AF262</f>
        <v>12297587.07742941</v>
      </c>
      <c r="AH262" s="13"/>
      <c r="AI262" s="13"/>
      <c r="AJ262" s="13"/>
      <c r="AK262" s="13"/>
      <c r="AM262" s="13">
        <f t="shared" si="305"/>
        <v>22402500.741873179</v>
      </c>
      <c r="AN262" s="13">
        <f t="shared" si="311"/>
        <v>34700087.819302589</v>
      </c>
    </row>
    <row r="263" spans="1:40" x14ac:dyDescent="0.25">
      <c r="A263" s="1" t="s">
        <v>526</v>
      </c>
      <c r="B263" s="1" t="s">
        <v>527</v>
      </c>
      <c r="C263" s="1"/>
      <c r="D263" s="1" t="s">
        <v>499</v>
      </c>
      <c r="E263" s="1"/>
      <c r="G263" s="5">
        <f>UTFUND1617BL</f>
        <v>35988029.417823814</v>
      </c>
      <c r="H263" s="5">
        <f>G263*RPI_INC1718</f>
        <v>36695854.138344057</v>
      </c>
      <c r="I263" s="5">
        <f>LTFUND1617BL</f>
        <v>6126820.0110876914</v>
      </c>
      <c r="J263" s="5">
        <f>I263*RPI_INC1718</f>
        <v>6247324.376905458</v>
      </c>
      <c r="Q263" s="6">
        <f t="shared" si="306"/>
        <v>42114849.428911507</v>
      </c>
      <c r="R263" s="6">
        <f t="shared" si="307"/>
        <v>42943178.515249513</v>
      </c>
      <c r="T263" s="6">
        <f t="shared" si="301"/>
        <v>42557298</v>
      </c>
      <c r="V263" s="5">
        <f>UTFUND1617RSG</f>
        <v>24446801.953969419</v>
      </c>
      <c r="W263" s="5">
        <f>LTFUND1617RSG</f>
        <v>3197733.7768916879</v>
      </c>
      <c r="AA263" s="6">
        <f t="shared" si="302"/>
        <v>27644535.730861105</v>
      </c>
      <c r="AB263" s="6">
        <f t="shared" si="303"/>
        <v>69759385.159772605</v>
      </c>
      <c r="AC263" s="6">
        <f t="shared" ref="AC263" si="312">SUM(AC264:AC265)</f>
        <v>112316683.1597726</v>
      </c>
      <c r="AD263" s="6">
        <f t="shared" si="290"/>
        <v>106551705.05896774</v>
      </c>
      <c r="AE263" s="6">
        <f t="shared" si="304"/>
        <v>63994407.058967739</v>
      </c>
      <c r="AF263" s="6">
        <f t="shared" si="291"/>
        <v>21051228.543718223</v>
      </c>
      <c r="AG263" s="5">
        <f t="shared" ref="AG263" si="313">AG265</f>
        <v>18915848.454148397</v>
      </c>
      <c r="AH263" s="5">
        <f t="shared" ref="AH263" si="314">AH264</f>
        <v>2135380.0895698257</v>
      </c>
      <c r="AM263" s="5">
        <f t="shared" si="305"/>
        <v>42974667.233122714</v>
      </c>
      <c r="AN263" s="5">
        <f t="shared" si="311"/>
        <v>64025895.77684094</v>
      </c>
    </row>
    <row r="264" spans="1:40" s="11" customFormat="1" x14ac:dyDescent="0.25">
      <c r="A264" s="8" t="s">
        <v>528</v>
      </c>
      <c r="B264" s="8" t="s">
        <v>529</v>
      </c>
      <c r="C264" s="8" t="s">
        <v>499</v>
      </c>
      <c r="D264" s="8"/>
      <c r="E264" s="8" t="s">
        <v>1440</v>
      </c>
      <c r="G264" s="9"/>
      <c r="H264" s="9"/>
      <c r="I264" s="9">
        <f>LTFUND1617BL</f>
        <v>6126820.0110876914</v>
      </c>
      <c r="J264" s="9">
        <f>I264*RPI_INC1718</f>
        <v>6247324.376905458</v>
      </c>
      <c r="K264" s="9"/>
      <c r="L264" s="9"/>
      <c r="M264" s="9"/>
      <c r="N264" s="9"/>
      <c r="O264" s="9"/>
      <c r="P264" s="9"/>
      <c r="Q264" s="10">
        <f t="shared" si="306"/>
        <v>6126820.0110876914</v>
      </c>
      <c r="R264" s="10">
        <f t="shared" si="307"/>
        <v>6247324.376905458</v>
      </c>
      <c r="S264" s="9"/>
      <c r="T264" s="10">
        <f t="shared" si="301"/>
        <v>6403354.3230763748</v>
      </c>
      <c r="V264" s="9"/>
      <c r="W264" s="9">
        <f>LTFUND1617RSG</f>
        <v>3197733.7768916879</v>
      </c>
      <c r="X264" s="9"/>
      <c r="Y264" s="9"/>
      <c r="Z264" s="9"/>
      <c r="AA264" s="10">
        <f t="shared" si="302"/>
        <v>3197733.7768916879</v>
      </c>
      <c r="AB264" s="10">
        <f t="shared" si="303"/>
        <v>9324553.7879793793</v>
      </c>
      <c r="AC264" s="10">
        <f>W264+I264+T264</f>
        <v>15727908.111055754</v>
      </c>
      <c r="AD264" s="10">
        <f>AC264*LT_SF1718</f>
        <v>14786058.789551659</v>
      </c>
      <c r="AE264" s="10">
        <f t="shared" si="304"/>
        <v>8382704.4664752837</v>
      </c>
      <c r="AF264" s="10">
        <f>AD264-T264-R264</f>
        <v>2135380.0895698257</v>
      </c>
      <c r="AG264" s="9"/>
      <c r="AH264" s="9">
        <f>AF264</f>
        <v>2135380.0895698257</v>
      </c>
      <c r="AI264" s="9"/>
      <c r="AJ264" s="9"/>
      <c r="AK264" s="9"/>
      <c r="AM264" s="9">
        <f t="shared" si="305"/>
        <v>6251905.3194804676</v>
      </c>
      <c r="AN264" s="9">
        <f t="shared" si="311"/>
        <v>8387285.4090502933</v>
      </c>
    </row>
    <row r="265" spans="1:40" s="15" customFormat="1" x14ac:dyDescent="0.25">
      <c r="A265" s="12" t="s">
        <v>530</v>
      </c>
      <c r="B265" s="12" t="s">
        <v>531</v>
      </c>
      <c r="C265" s="12" t="s">
        <v>499</v>
      </c>
      <c r="D265" s="12"/>
      <c r="E265" s="12" t="s">
        <v>1441</v>
      </c>
      <c r="G265" s="13">
        <f>UTFUND1617BL</f>
        <v>35988029.417823814</v>
      </c>
      <c r="H265" s="13">
        <f>G265*RPI_INC1718</f>
        <v>36695854.138344057</v>
      </c>
      <c r="I265" s="13"/>
      <c r="J265" s="13"/>
      <c r="K265" s="13"/>
      <c r="L265" s="13"/>
      <c r="M265" s="13"/>
      <c r="N265" s="13"/>
      <c r="O265" s="13"/>
      <c r="P265" s="13"/>
      <c r="Q265" s="14">
        <f t="shared" si="306"/>
        <v>35988029.417823814</v>
      </c>
      <c r="R265" s="14">
        <f t="shared" si="307"/>
        <v>36695854.138344057</v>
      </c>
      <c r="S265" s="13"/>
      <c r="T265" s="14">
        <f t="shared" si="301"/>
        <v>36153943.676923625</v>
      </c>
      <c r="V265" s="13">
        <f>UTFUND1617RSG</f>
        <v>24446801.953969419</v>
      </c>
      <c r="W265" s="13"/>
      <c r="X265" s="13"/>
      <c r="Y265" s="13"/>
      <c r="Z265" s="13"/>
      <c r="AA265" s="14">
        <f t="shared" si="302"/>
        <v>24446801.953969419</v>
      </c>
      <c r="AB265" s="14">
        <f t="shared" si="303"/>
        <v>60434831.371793233</v>
      </c>
      <c r="AC265" s="14">
        <f>V265+G265+T265</f>
        <v>96588775.048716858</v>
      </c>
      <c r="AD265" s="14">
        <f>AC265*UT_SF1718</f>
        <v>91765646.269416079</v>
      </c>
      <c r="AE265" s="14">
        <f t="shared" si="304"/>
        <v>55611702.592492454</v>
      </c>
      <c r="AF265" s="14">
        <f>AD265-T265-R265</f>
        <v>18915848.454148397</v>
      </c>
      <c r="AG265" s="13">
        <f>AF265</f>
        <v>18915848.454148397</v>
      </c>
      <c r="AH265" s="13"/>
      <c r="AI265" s="13"/>
      <c r="AJ265" s="13"/>
      <c r="AK265" s="13"/>
      <c r="AM265" s="13">
        <f t="shared" si="305"/>
        <v>36722761.91364225</v>
      </c>
      <c r="AN265" s="13">
        <f t="shared" si="311"/>
        <v>55638610.367790647</v>
      </c>
    </row>
    <row r="266" spans="1:40" x14ac:dyDescent="0.25">
      <c r="A266" s="1" t="s">
        <v>532</v>
      </c>
      <c r="B266" s="1" t="s">
        <v>533</v>
      </c>
      <c r="C266" s="1"/>
      <c r="D266" s="1" t="s">
        <v>499</v>
      </c>
      <c r="E266" s="1"/>
      <c r="G266" s="5">
        <f>UTFUND1617BL</f>
        <v>28214864.048345424</v>
      </c>
      <c r="H266" s="5">
        <f>G266*RPI_INC1718</f>
        <v>28769803.526349898</v>
      </c>
      <c r="I266" s="5">
        <f>LTFUND1617BL</f>
        <v>4782734.0007035416</v>
      </c>
      <c r="J266" s="5">
        <f>I266*RPI_INC1718</f>
        <v>4876802.4287929665</v>
      </c>
      <c r="Q266" s="6">
        <f t="shared" si="306"/>
        <v>32997598.049048968</v>
      </c>
      <c r="R266" s="6">
        <f t="shared" si="307"/>
        <v>33646605.955142863</v>
      </c>
      <c r="T266" s="6">
        <f t="shared" si="301"/>
        <v>51395172.000000849</v>
      </c>
      <c r="V266" s="5">
        <f>UTFUND1617RSG</f>
        <v>19148739.404640935</v>
      </c>
      <c r="W266" s="5">
        <f>LTFUND1617RSG</f>
        <v>2401817.1694168625</v>
      </c>
      <c r="AA266" s="6">
        <f t="shared" si="302"/>
        <v>21550556.574057799</v>
      </c>
      <c r="AB266" s="6">
        <f t="shared" si="303"/>
        <v>54548154.623106763</v>
      </c>
      <c r="AC266" s="6">
        <f t="shared" ref="AC266" si="315">SUM(AC267:AC268)</f>
        <v>105943326.62310761</v>
      </c>
      <c r="AD266" s="6">
        <f t="shared" si="290"/>
        <v>100504072.12938449</v>
      </c>
      <c r="AE266" s="6">
        <f t="shared" si="304"/>
        <v>49108900.129383639</v>
      </c>
      <c r="AF266" s="6">
        <f t="shared" si="291"/>
        <v>15462294.174240768</v>
      </c>
      <c r="AG266" s="5">
        <f t="shared" ref="AG266" si="316">AG268</f>
        <v>14051420.523413215</v>
      </c>
      <c r="AH266" s="5">
        <f t="shared" ref="AH266" si="317">AH267</f>
        <v>1410873.6508275522</v>
      </c>
      <c r="AM266" s="5">
        <f t="shared" si="305"/>
        <v>33671277.824318454</v>
      </c>
      <c r="AN266" s="5">
        <f t="shared" si="311"/>
        <v>49133571.998559222</v>
      </c>
    </row>
    <row r="267" spans="1:40" s="11" customFormat="1" x14ac:dyDescent="0.25">
      <c r="A267" s="8" t="s">
        <v>534</v>
      </c>
      <c r="B267" s="8" t="s">
        <v>535</v>
      </c>
      <c r="C267" s="8" t="s">
        <v>499</v>
      </c>
      <c r="D267" s="8"/>
      <c r="E267" s="8" t="s">
        <v>1440</v>
      </c>
      <c r="G267" s="9"/>
      <c r="H267" s="9"/>
      <c r="I267" s="9">
        <f>LTFUND1617BL</f>
        <v>4782734.0007035416</v>
      </c>
      <c r="J267" s="9">
        <f>I267*RPI_INC1718</f>
        <v>4876802.4287929665</v>
      </c>
      <c r="K267" s="9"/>
      <c r="L267" s="9"/>
      <c r="M267" s="9"/>
      <c r="N267" s="9"/>
      <c r="O267" s="9"/>
      <c r="P267" s="9"/>
      <c r="Q267" s="10">
        <f t="shared" si="306"/>
        <v>4782734.0007035416</v>
      </c>
      <c r="R267" s="10">
        <f t="shared" si="307"/>
        <v>4876802.4287929665</v>
      </c>
      <c r="S267" s="9"/>
      <c r="T267" s="10">
        <f t="shared" si="301"/>
        <v>7792333.8670215746</v>
      </c>
      <c r="V267" s="9"/>
      <c r="W267" s="9">
        <f>LTFUND1617RSG</f>
        <v>2401817.1694168625</v>
      </c>
      <c r="X267" s="9"/>
      <c r="Y267" s="9"/>
      <c r="Z267" s="9"/>
      <c r="AA267" s="10">
        <f t="shared" si="302"/>
        <v>2401817.1694168625</v>
      </c>
      <c r="AB267" s="10">
        <f t="shared" si="303"/>
        <v>7184551.1701204041</v>
      </c>
      <c r="AC267" s="10">
        <f>W267+I267+T267</f>
        <v>14976885.037141979</v>
      </c>
      <c r="AD267" s="10">
        <f>AC267*LT_SF1718</f>
        <v>14080009.946642093</v>
      </c>
      <c r="AE267" s="10">
        <f t="shared" si="304"/>
        <v>6287676.0796205187</v>
      </c>
      <c r="AF267" s="10">
        <f>AD267-T267-R267</f>
        <v>1410873.6508275522</v>
      </c>
      <c r="AG267" s="9"/>
      <c r="AH267" s="9">
        <f>AF267</f>
        <v>1410873.6508275522</v>
      </c>
      <c r="AI267" s="9"/>
      <c r="AJ267" s="9"/>
      <c r="AK267" s="9"/>
      <c r="AM267" s="9">
        <f t="shared" si="305"/>
        <v>4880378.4159721425</v>
      </c>
      <c r="AN267" s="9">
        <f t="shared" si="311"/>
        <v>6291252.0667996947</v>
      </c>
    </row>
    <row r="268" spans="1:40" s="15" customFormat="1" x14ac:dyDescent="0.25">
      <c r="A268" s="12" t="s">
        <v>536</v>
      </c>
      <c r="B268" s="12" t="s">
        <v>537</v>
      </c>
      <c r="C268" s="12" t="s">
        <v>499</v>
      </c>
      <c r="D268" s="12"/>
      <c r="E268" s="12" t="s">
        <v>1441</v>
      </c>
      <c r="G268" s="13">
        <f>UTFUND1617BL</f>
        <v>28214864.048345424</v>
      </c>
      <c r="H268" s="13">
        <f>G268*RPI_INC1718</f>
        <v>28769803.526349898</v>
      </c>
      <c r="I268" s="13"/>
      <c r="J268" s="13"/>
      <c r="K268" s="13"/>
      <c r="L268" s="13"/>
      <c r="M268" s="13"/>
      <c r="N268" s="13"/>
      <c r="O268" s="13"/>
      <c r="P268" s="13"/>
      <c r="Q268" s="14">
        <f t="shared" si="306"/>
        <v>28214864.048345424</v>
      </c>
      <c r="R268" s="14">
        <f t="shared" si="307"/>
        <v>28769803.526349898</v>
      </c>
      <c r="S268" s="13"/>
      <c r="T268" s="14">
        <f t="shared" si="301"/>
        <v>43602838.132979274</v>
      </c>
      <c r="V268" s="13">
        <f>UTFUND1617RSG</f>
        <v>19148739.404640935</v>
      </c>
      <c r="W268" s="13"/>
      <c r="X268" s="13"/>
      <c r="Y268" s="13"/>
      <c r="Z268" s="13"/>
      <c r="AA268" s="14">
        <f t="shared" si="302"/>
        <v>19148739.404640935</v>
      </c>
      <c r="AB268" s="14">
        <f t="shared" si="303"/>
        <v>47363603.45298636</v>
      </c>
      <c r="AC268" s="14">
        <f>V268+G268+T268</f>
        <v>90966441.585965633</v>
      </c>
      <c r="AD268" s="14">
        <f>AC268*UT_SF1718</f>
        <v>86424062.182742387</v>
      </c>
      <c r="AE268" s="14">
        <f t="shared" si="304"/>
        <v>42821224.049763113</v>
      </c>
      <c r="AF268" s="14">
        <f>AD268-T268-R268</f>
        <v>14051420.523413215</v>
      </c>
      <c r="AG268" s="13">
        <f>AF268</f>
        <v>14051420.523413215</v>
      </c>
      <c r="AH268" s="13"/>
      <c r="AI268" s="13"/>
      <c r="AJ268" s="13"/>
      <c r="AK268" s="13"/>
      <c r="AM268" s="13">
        <f t="shared" si="305"/>
        <v>28790899.40834631</v>
      </c>
      <c r="AN268" s="13">
        <f t="shared" si="311"/>
        <v>42842319.931759521</v>
      </c>
    </row>
    <row r="269" spans="1:40" x14ac:dyDescent="0.25">
      <c r="A269" s="1" t="s">
        <v>538</v>
      </c>
      <c r="B269" s="1" t="s">
        <v>539</v>
      </c>
      <c r="C269" s="1"/>
      <c r="D269" s="1" t="s">
        <v>499</v>
      </c>
      <c r="E269" s="1"/>
      <c r="G269" s="5">
        <f>UTFUND1617BL</f>
        <v>30457027.558949567</v>
      </c>
      <c r="H269" s="5">
        <f>G269*RPI_INC1718</f>
        <v>31056066.66635659</v>
      </c>
      <c r="I269" s="5">
        <f>LTFUND1617BL</f>
        <v>5848403.4159656418</v>
      </c>
      <c r="J269" s="5">
        <f>I269*RPI_INC1718</f>
        <v>5963431.7901323391</v>
      </c>
      <c r="Q269" s="6">
        <f t="shared" si="306"/>
        <v>36305430.974915206</v>
      </c>
      <c r="R269" s="6">
        <f t="shared" si="307"/>
        <v>37019498.45648893</v>
      </c>
      <c r="T269" s="6">
        <f t="shared" si="301"/>
        <v>69851478</v>
      </c>
      <c r="V269" s="5">
        <f>UTFUND1617RSG</f>
        <v>19283638.444696732</v>
      </c>
      <c r="W269" s="5">
        <f>LTFUND1617RSG</f>
        <v>2676263.6200622832</v>
      </c>
      <c r="AA269" s="6">
        <f t="shared" si="302"/>
        <v>21959902.064759016</v>
      </c>
      <c r="AB269" s="6">
        <f t="shared" si="303"/>
        <v>58265333.039674222</v>
      </c>
      <c r="AC269" s="6">
        <f t="shared" ref="AC269" si="318">SUM(AC270:AC271)</f>
        <v>128116811.03967422</v>
      </c>
      <c r="AD269" s="6">
        <f t="shared" si="290"/>
        <v>121518880.75379647</v>
      </c>
      <c r="AE269" s="6">
        <f t="shared" si="304"/>
        <v>51667402.753796473</v>
      </c>
      <c r="AF269" s="6">
        <f t="shared" si="291"/>
        <v>14647904.297307547</v>
      </c>
      <c r="AG269" s="5">
        <f t="shared" ref="AG269" si="319">AG271</f>
        <v>13293218.444191162</v>
      </c>
      <c r="AH269" s="5">
        <f t="shared" ref="AH269" si="320">AH270</f>
        <v>1354685.8531163847</v>
      </c>
      <c r="AM269" s="5">
        <f t="shared" si="305"/>
        <v>37046643.548748218</v>
      </c>
      <c r="AN269" s="5">
        <f t="shared" si="311"/>
        <v>51694547.846055761</v>
      </c>
    </row>
    <row r="270" spans="1:40" s="11" customFormat="1" x14ac:dyDescent="0.25">
      <c r="A270" s="8" t="s">
        <v>540</v>
      </c>
      <c r="B270" s="8" t="s">
        <v>541</v>
      </c>
      <c r="C270" s="8" t="s">
        <v>499</v>
      </c>
      <c r="D270" s="8"/>
      <c r="E270" s="8" t="s">
        <v>1440</v>
      </c>
      <c r="G270" s="9"/>
      <c r="H270" s="9"/>
      <c r="I270" s="9">
        <f>LTFUND1617BL</f>
        <v>5848403.4159656418</v>
      </c>
      <c r="J270" s="9">
        <f>I270*RPI_INC1718</f>
        <v>5963431.7901323391</v>
      </c>
      <c r="K270" s="9"/>
      <c r="L270" s="9"/>
      <c r="M270" s="9"/>
      <c r="N270" s="9"/>
      <c r="O270" s="9"/>
      <c r="P270" s="9"/>
      <c r="Q270" s="10">
        <f t="shared" si="306"/>
        <v>5848403.4159656418</v>
      </c>
      <c r="R270" s="10">
        <f t="shared" si="307"/>
        <v>5963431.7901323391</v>
      </c>
      <c r="S270" s="9"/>
      <c r="T270" s="10">
        <f t="shared" si="301"/>
        <v>11623458.091648178</v>
      </c>
      <c r="V270" s="9"/>
      <c r="W270" s="9">
        <f>LTFUND1617RSG</f>
        <v>2676263.6200622832</v>
      </c>
      <c r="X270" s="9"/>
      <c r="Y270" s="9"/>
      <c r="Z270" s="9"/>
      <c r="AA270" s="10">
        <f t="shared" si="302"/>
        <v>2676263.6200622832</v>
      </c>
      <c r="AB270" s="10">
        <f t="shared" si="303"/>
        <v>8524667.0360279251</v>
      </c>
      <c r="AC270" s="10">
        <f>W270+I270+T270</f>
        <v>20148125.127676103</v>
      </c>
      <c r="AD270" s="10">
        <f>AC270*LT_SF1718</f>
        <v>18941575.734896902</v>
      </c>
      <c r="AE270" s="10">
        <f t="shared" si="304"/>
        <v>7318117.6432487238</v>
      </c>
      <c r="AF270" s="10">
        <f>AD270-T270-R270</f>
        <v>1354685.8531163847</v>
      </c>
      <c r="AG270" s="9"/>
      <c r="AH270" s="9">
        <f>AF270</f>
        <v>1354685.8531163847</v>
      </c>
      <c r="AI270" s="9"/>
      <c r="AJ270" s="9"/>
      <c r="AK270" s="9"/>
      <c r="AM270" s="9">
        <f t="shared" si="305"/>
        <v>5967804.5642885147</v>
      </c>
      <c r="AN270" s="9">
        <f t="shared" si="311"/>
        <v>7322490.4174048994</v>
      </c>
    </row>
    <row r="271" spans="1:40" s="15" customFormat="1" x14ac:dyDescent="0.25">
      <c r="A271" s="12" t="s">
        <v>542</v>
      </c>
      <c r="B271" s="12" t="s">
        <v>543</v>
      </c>
      <c r="C271" s="12" t="s">
        <v>499</v>
      </c>
      <c r="D271" s="12"/>
      <c r="E271" s="12" t="s">
        <v>1441</v>
      </c>
      <c r="G271" s="13">
        <f>UTFUND1617BL</f>
        <v>30457027.558949567</v>
      </c>
      <c r="H271" s="13">
        <f>G271*RPI_INC1718</f>
        <v>31056066.66635659</v>
      </c>
      <c r="I271" s="13"/>
      <c r="J271" s="13"/>
      <c r="K271" s="13"/>
      <c r="L271" s="13"/>
      <c r="M271" s="13"/>
      <c r="N271" s="13"/>
      <c r="O271" s="13"/>
      <c r="P271" s="13"/>
      <c r="Q271" s="14">
        <f t="shared" si="306"/>
        <v>30457027.558949567</v>
      </c>
      <c r="R271" s="14">
        <f t="shared" si="307"/>
        <v>31056066.66635659</v>
      </c>
      <c r="S271" s="13"/>
      <c r="T271" s="14">
        <f t="shared" si="301"/>
        <v>58228019.908351824</v>
      </c>
      <c r="V271" s="13">
        <f>UTFUND1617RSG</f>
        <v>19283638.444696732</v>
      </c>
      <c r="W271" s="13"/>
      <c r="X271" s="13"/>
      <c r="Y271" s="13"/>
      <c r="Z271" s="13"/>
      <c r="AA271" s="14">
        <f t="shared" si="302"/>
        <v>19283638.444696732</v>
      </c>
      <c r="AB271" s="14">
        <f t="shared" si="303"/>
        <v>49740666.003646299</v>
      </c>
      <c r="AC271" s="14">
        <f>V271+G271+T271</f>
        <v>107968685.91199812</v>
      </c>
      <c r="AD271" s="14">
        <f>AC271*UT_SF1718</f>
        <v>102577305.01889957</v>
      </c>
      <c r="AE271" s="14">
        <f t="shared" si="304"/>
        <v>44349285.110547751</v>
      </c>
      <c r="AF271" s="14">
        <f>AD271-T271-R271</f>
        <v>13293218.444191162</v>
      </c>
      <c r="AG271" s="13">
        <f>AF271</f>
        <v>13293218.444191162</v>
      </c>
      <c r="AH271" s="13"/>
      <c r="AI271" s="13"/>
      <c r="AJ271" s="13"/>
      <c r="AK271" s="13"/>
      <c r="AM271" s="13">
        <f t="shared" si="305"/>
        <v>31078838.984459706</v>
      </c>
      <c r="AN271" s="13">
        <f t="shared" si="311"/>
        <v>44372057.428650871</v>
      </c>
    </row>
    <row r="272" spans="1:40" x14ac:dyDescent="0.25">
      <c r="A272" s="1" t="s">
        <v>544</v>
      </c>
      <c r="B272" s="1" t="s">
        <v>545</v>
      </c>
      <c r="C272" s="1"/>
      <c r="D272" s="1" t="s">
        <v>499</v>
      </c>
      <c r="E272" s="1"/>
      <c r="G272" s="5">
        <f>UTFUND1617BL</f>
        <v>39792035.264302753</v>
      </c>
      <c r="H272" s="5">
        <f>G272*RPI_INC1718</f>
        <v>40574678.456928834</v>
      </c>
      <c r="I272" s="5">
        <f>LTFUND1617BL</f>
        <v>8922396.3992791828</v>
      </c>
      <c r="J272" s="5">
        <f>I272*RPI_INC1718</f>
        <v>9097885.1059368122</v>
      </c>
      <c r="Q272" s="6">
        <f t="shared" si="306"/>
        <v>48714431.663581938</v>
      </c>
      <c r="R272" s="6">
        <f t="shared" si="307"/>
        <v>49672563.562865645</v>
      </c>
      <c r="T272" s="6">
        <f t="shared" si="301"/>
        <v>132567420</v>
      </c>
      <c r="V272" s="5">
        <f>UTFUND1617RSG</f>
        <v>27850829.095390581</v>
      </c>
      <c r="W272" s="5">
        <f>LTFUND1617RSG</f>
        <v>4322212.4212279562</v>
      </c>
      <c r="AA272" s="6">
        <f t="shared" si="302"/>
        <v>32173041.516618535</v>
      </c>
      <c r="AB272" s="6">
        <f t="shared" si="303"/>
        <v>80887473.180200487</v>
      </c>
      <c r="AC272" s="6">
        <f t="shared" ref="AC272" si="321">SUM(AC273:AC274)</f>
        <v>213454893.18020049</v>
      </c>
      <c r="AD272" s="6">
        <f t="shared" si="290"/>
        <v>202410579.05334198</v>
      </c>
      <c r="AE272" s="6">
        <f t="shared" si="304"/>
        <v>69843159.053341985</v>
      </c>
      <c r="AF272" s="6">
        <f t="shared" si="291"/>
        <v>20170595.490476333</v>
      </c>
      <c r="AG272" s="5">
        <f t="shared" ref="AG272" si="322">AG274</f>
        <v>18344251.121906549</v>
      </c>
      <c r="AH272" s="5">
        <f t="shared" ref="AH272" si="323">AH273</f>
        <v>1826344.368569782</v>
      </c>
      <c r="AM272" s="5">
        <f t="shared" si="305"/>
        <v>49708986.701397747</v>
      </c>
      <c r="AN272" s="5">
        <f t="shared" si="311"/>
        <v>69879582.191874087</v>
      </c>
    </row>
    <row r="273" spans="1:40" s="11" customFormat="1" x14ac:dyDescent="0.25">
      <c r="A273" s="8" t="s">
        <v>546</v>
      </c>
      <c r="B273" s="8" t="s">
        <v>547</v>
      </c>
      <c r="C273" s="8" t="s">
        <v>499</v>
      </c>
      <c r="D273" s="8"/>
      <c r="E273" s="8" t="s">
        <v>1440</v>
      </c>
      <c r="G273" s="9"/>
      <c r="H273" s="9"/>
      <c r="I273" s="9">
        <f>LTFUND1617BL</f>
        <v>8922396.3992791828</v>
      </c>
      <c r="J273" s="9">
        <f>I273*RPI_INC1718</f>
        <v>9097885.1059368122</v>
      </c>
      <c r="K273" s="9"/>
      <c r="L273" s="9"/>
      <c r="M273" s="9"/>
      <c r="N273" s="9"/>
      <c r="O273" s="9"/>
      <c r="P273" s="9"/>
      <c r="Q273" s="10">
        <f t="shared" si="306"/>
        <v>8922396.3992791828</v>
      </c>
      <c r="R273" s="10">
        <f t="shared" si="307"/>
        <v>9097885.1059368122</v>
      </c>
      <c r="S273" s="9"/>
      <c r="T273" s="10">
        <f t="shared" si="301"/>
        <v>25503322.832092725</v>
      </c>
      <c r="V273" s="9"/>
      <c r="W273" s="9">
        <f>LTFUND1617RSG</f>
        <v>4322212.4212279562</v>
      </c>
      <c r="X273" s="9"/>
      <c r="Y273" s="9"/>
      <c r="Z273" s="9"/>
      <c r="AA273" s="10">
        <f t="shared" si="302"/>
        <v>4322212.4212279562</v>
      </c>
      <c r="AB273" s="10">
        <f t="shared" si="303"/>
        <v>13244608.820507139</v>
      </c>
      <c r="AC273" s="10">
        <f>W273+I273+T273</f>
        <v>38747931.652599864</v>
      </c>
      <c r="AD273" s="10">
        <f>AC273*LT_SF1718</f>
        <v>36427552.306599319</v>
      </c>
      <c r="AE273" s="10">
        <f t="shared" si="304"/>
        <v>10924229.474506594</v>
      </c>
      <c r="AF273" s="10">
        <f>AD273-T273-R273</f>
        <v>1826344.368569782</v>
      </c>
      <c r="AG273" s="9"/>
      <c r="AH273" s="9">
        <f>AF273</f>
        <v>1826344.368569782</v>
      </c>
      <c r="AI273" s="9"/>
      <c r="AJ273" s="9"/>
      <c r="AK273" s="9"/>
      <c r="AM273" s="9">
        <f t="shared" si="305"/>
        <v>9104556.2641334943</v>
      </c>
      <c r="AN273" s="9">
        <f t="shared" si="311"/>
        <v>10930900.632703276</v>
      </c>
    </row>
    <row r="274" spans="1:40" s="15" customFormat="1" x14ac:dyDescent="0.25">
      <c r="A274" s="12" t="s">
        <v>548</v>
      </c>
      <c r="B274" s="12" t="s">
        <v>549</v>
      </c>
      <c r="C274" s="12" t="s">
        <v>499</v>
      </c>
      <c r="D274" s="12"/>
      <c r="E274" s="12" t="s">
        <v>1441</v>
      </c>
      <c r="G274" s="13">
        <f>UTFUND1617BL</f>
        <v>39792035.264302753</v>
      </c>
      <c r="H274" s="13">
        <f>G274*RPI_INC1718</f>
        <v>40574678.456928834</v>
      </c>
      <c r="I274" s="13"/>
      <c r="J274" s="13"/>
      <c r="K274" s="13"/>
      <c r="L274" s="13"/>
      <c r="M274" s="13"/>
      <c r="N274" s="13"/>
      <c r="O274" s="13"/>
      <c r="P274" s="13"/>
      <c r="Q274" s="14">
        <f t="shared" si="306"/>
        <v>39792035.264302753</v>
      </c>
      <c r="R274" s="14">
        <f t="shared" si="307"/>
        <v>40574678.456928834</v>
      </c>
      <c r="S274" s="13"/>
      <c r="T274" s="14">
        <f t="shared" si="301"/>
        <v>107064097.16790728</v>
      </c>
      <c r="V274" s="13">
        <f>UTFUND1617RSG</f>
        <v>27850829.095390581</v>
      </c>
      <c r="W274" s="13"/>
      <c r="X274" s="13"/>
      <c r="Y274" s="13"/>
      <c r="Z274" s="13"/>
      <c r="AA274" s="14">
        <f t="shared" si="302"/>
        <v>27850829.095390581</v>
      </c>
      <c r="AB274" s="14">
        <f t="shared" si="303"/>
        <v>67642864.359693334</v>
      </c>
      <c r="AC274" s="14">
        <f>V274+G274+T274</f>
        <v>174706961.52760062</v>
      </c>
      <c r="AD274" s="14">
        <f>AC274*UT_SF1718</f>
        <v>165983026.74674267</v>
      </c>
      <c r="AE274" s="14">
        <f t="shared" si="304"/>
        <v>58918929.578835383</v>
      </c>
      <c r="AF274" s="14">
        <f>AD274-T274-R274</f>
        <v>18344251.121906549</v>
      </c>
      <c r="AG274" s="13">
        <f>AF274</f>
        <v>18344251.121906549</v>
      </c>
      <c r="AH274" s="13"/>
      <c r="AI274" s="13"/>
      <c r="AJ274" s="13"/>
      <c r="AK274" s="13"/>
      <c r="AM274" s="13">
        <f t="shared" si="305"/>
        <v>40604430.437264249</v>
      </c>
      <c r="AN274" s="13">
        <f t="shared" si="311"/>
        <v>58948681.559170797</v>
      </c>
    </row>
    <row r="275" spans="1:40" x14ac:dyDescent="0.25">
      <c r="A275" s="1" t="s">
        <v>550</v>
      </c>
      <c r="B275" s="1" t="s">
        <v>551</v>
      </c>
      <c r="C275" s="1"/>
      <c r="D275" s="1" t="s">
        <v>499</v>
      </c>
      <c r="E275" s="1"/>
      <c r="G275" s="5">
        <f>UTFUND1617BL</f>
        <v>63353480.078115426</v>
      </c>
      <c r="H275" s="5">
        <f>G275*RPI_INC1718</f>
        <v>64599537.72716435</v>
      </c>
      <c r="I275" s="5">
        <f>LTFUND1617BL</f>
        <v>11308537.798477057</v>
      </c>
      <c r="J275" s="5">
        <f>I275*RPI_INC1718</f>
        <v>11530957.940290526</v>
      </c>
      <c r="Q275" s="6">
        <f t="shared" si="306"/>
        <v>74662017.876592487</v>
      </c>
      <c r="R275" s="6">
        <f t="shared" si="307"/>
        <v>76130495.667454869</v>
      </c>
      <c r="T275" s="6">
        <f t="shared" si="301"/>
        <v>63627567</v>
      </c>
      <c r="V275" s="5">
        <f>UTFUND1617RSG</f>
        <v>44759275.352007486</v>
      </c>
      <c r="W275" s="5">
        <f>LTFUND1617RSG</f>
        <v>5966020.2311685868</v>
      </c>
      <c r="AA275" s="6">
        <f t="shared" si="302"/>
        <v>50725295.583176076</v>
      </c>
      <c r="AB275" s="6">
        <f t="shared" si="303"/>
        <v>125387313.45976856</v>
      </c>
      <c r="AC275" s="6">
        <f t="shared" ref="AC275" si="324">SUM(AC276:AC277)</f>
        <v>189014880.45976856</v>
      </c>
      <c r="AD275" s="6">
        <f t="shared" si="290"/>
        <v>179302362.57818848</v>
      </c>
      <c r="AE275" s="6">
        <f t="shared" si="304"/>
        <v>115674795.57818848</v>
      </c>
      <c r="AF275" s="6">
        <f t="shared" si="291"/>
        <v>39544299.910733618</v>
      </c>
      <c r="AG275" s="5">
        <f t="shared" ref="AG275" si="325">AG277</f>
        <v>35450617.99300269</v>
      </c>
      <c r="AH275" s="5">
        <f t="shared" ref="AH275" si="326">AH276</f>
        <v>4093681.9177309275</v>
      </c>
      <c r="AM275" s="5">
        <f t="shared" si="305"/>
        <v>76186319.474227071</v>
      </c>
      <c r="AN275" s="5">
        <f t="shared" si="311"/>
        <v>115730619.38496068</v>
      </c>
    </row>
    <row r="276" spans="1:40" s="11" customFormat="1" x14ac:dyDescent="0.25">
      <c r="A276" s="8" t="s">
        <v>552</v>
      </c>
      <c r="B276" s="8" t="s">
        <v>553</v>
      </c>
      <c r="C276" s="8" t="s">
        <v>499</v>
      </c>
      <c r="D276" s="8"/>
      <c r="E276" s="8" t="s">
        <v>1440</v>
      </c>
      <c r="G276" s="9"/>
      <c r="H276" s="9"/>
      <c r="I276" s="9">
        <f>LTFUND1617BL</f>
        <v>11308537.798477057</v>
      </c>
      <c r="J276" s="9">
        <f>I276*RPI_INC1718</f>
        <v>11530957.940290526</v>
      </c>
      <c r="K276" s="9"/>
      <c r="L276" s="9"/>
      <c r="M276" s="9"/>
      <c r="N276" s="9"/>
      <c r="O276" s="9"/>
      <c r="P276" s="9"/>
      <c r="Q276" s="10">
        <f t="shared" si="306"/>
        <v>11308537.798477057</v>
      </c>
      <c r="R276" s="10">
        <f t="shared" si="307"/>
        <v>11530957.940290526</v>
      </c>
      <c r="S276" s="9"/>
      <c r="T276" s="10">
        <f t="shared" si="301"/>
        <v>10277366.467816055</v>
      </c>
      <c r="V276" s="9"/>
      <c r="W276" s="9">
        <f>LTFUND1617RSG</f>
        <v>5966020.2311685868</v>
      </c>
      <c r="X276" s="9"/>
      <c r="Y276" s="9"/>
      <c r="Z276" s="9"/>
      <c r="AA276" s="10">
        <f t="shared" si="302"/>
        <v>5966020.2311685868</v>
      </c>
      <c r="AB276" s="10">
        <f t="shared" si="303"/>
        <v>17274558.029645644</v>
      </c>
      <c r="AC276" s="10">
        <f>W276+I276+T276</f>
        <v>27551924.497461699</v>
      </c>
      <c r="AD276" s="10">
        <f>AC276*LT_SF1718</f>
        <v>25902006.325837508</v>
      </c>
      <c r="AE276" s="10">
        <f t="shared" si="304"/>
        <v>15624639.858021453</v>
      </c>
      <c r="AF276" s="10">
        <f>AD276-T276-R276</f>
        <v>4093681.9177309275</v>
      </c>
      <c r="AG276" s="9"/>
      <c r="AH276" s="9">
        <f>AF276</f>
        <v>4093681.9177309275</v>
      </c>
      <c r="AI276" s="9"/>
      <c r="AJ276" s="9"/>
      <c r="AK276" s="9"/>
      <c r="AM276" s="9">
        <f t="shared" si="305"/>
        <v>11539413.184963685</v>
      </c>
      <c r="AN276" s="9">
        <f t="shared" si="311"/>
        <v>15633095.102694612</v>
      </c>
    </row>
    <row r="277" spans="1:40" s="15" customFormat="1" x14ac:dyDescent="0.25">
      <c r="A277" s="12" t="s">
        <v>554</v>
      </c>
      <c r="B277" s="12" t="s">
        <v>555</v>
      </c>
      <c r="C277" s="12" t="s">
        <v>499</v>
      </c>
      <c r="D277" s="12"/>
      <c r="E277" s="12" t="s">
        <v>1441</v>
      </c>
      <c r="G277" s="13">
        <f>UTFUND1617BL</f>
        <v>63353480.078115426</v>
      </c>
      <c r="H277" s="13">
        <f>G277*RPI_INC1718</f>
        <v>64599537.72716435</v>
      </c>
      <c r="I277" s="13"/>
      <c r="J277" s="13"/>
      <c r="K277" s="13"/>
      <c r="L277" s="13"/>
      <c r="M277" s="13"/>
      <c r="N277" s="13"/>
      <c r="O277" s="13"/>
      <c r="P277" s="13"/>
      <c r="Q277" s="14">
        <f t="shared" si="306"/>
        <v>63353480.078115426</v>
      </c>
      <c r="R277" s="14">
        <f t="shared" si="307"/>
        <v>64599537.72716435</v>
      </c>
      <c r="S277" s="13"/>
      <c r="T277" s="14">
        <f t="shared" si="301"/>
        <v>53350200.532183945</v>
      </c>
      <c r="V277" s="13">
        <f>UTFUND1617RSG</f>
        <v>44759275.352007486</v>
      </c>
      <c r="W277" s="13"/>
      <c r="X277" s="13"/>
      <c r="Y277" s="13"/>
      <c r="Z277" s="13"/>
      <c r="AA277" s="14">
        <f t="shared" si="302"/>
        <v>44759275.352007486</v>
      </c>
      <c r="AB277" s="14">
        <f t="shared" si="303"/>
        <v>108112755.43012291</v>
      </c>
      <c r="AC277" s="14">
        <f>V277+G277+T277</f>
        <v>161462955.96230686</v>
      </c>
      <c r="AD277" s="14">
        <f>AC277*UT_SF1718</f>
        <v>153400356.25235099</v>
      </c>
      <c r="AE277" s="14">
        <f t="shared" si="304"/>
        <v>100050155.72016704</v>
      </c>
      <c r="AF277" s="14">
        <f>AD277-T277-R277</f>
        <v>35450617.99300269</v>
      </c>
      <c r="AG277" s="13">
        <f>AF277</f>
        <v>35450617.99300269</v>
      </c>
      <c r="AH277" s="13"/>
      <c r="AI277" s="13"/>
      <c r="AJ277" s="13"/>
      <c r="AK277" s="13"/>
      <c r="AM277" s="13">
        <f t="shared" si="305"/>
        <v>64646906.28926339</v>
      </c>
      <c r="AN277" s="13">
        <f t="shared" si="311"/>
        <v>100097524.28226608</v>
      </c>
    </row>
    <row r="278" spans="1:40" x14ac:dyDescent="0.25">
      <c r="A278" s="1" t="s">
        <v>556</v>
      </c>
      <c r="B278" s="1" t="s">
        <v>557</v>
      </c>
      <c r="C278" s="1"/>
      <c r="D278" s="1" t="s">
        <v>499</v>
      </c>
      <c r="E278" s="1"/>
      <c r="G278" s="5">
        <f>UTFUND1617BL</f>
        <v>30839544.206588149</v>
      </c>
      <c r="H278" s="5">
        <f>G278*RPI_INC1718</f>
        <v>31446106.780647531</v>
      </c>
      <c r="I278" s="5">
        <f>LTFUND1617BL</f>
        <v>5522232.0425372832</v>
      </c>
      <c r="J278" s="5">
        <f>I278*RPI_INC1718</f>
        <v>5630845.1679400597</v>
      </c>
      <c r="Q278" s="6">
        <f t="shared" si="306"/>
        <v>36361776.249125436</v>
      </c>
      <c r="R278" s="6">
        <f t="shared" si="307"/>
        <v>37076951.948587589</v>
      </c>
      <c r="T278" s="6">
        <f t="shared" si="301"/>
        <v>52059564</v>
      </c>
      <c r="V278" s="5">
        <f>UTFUND1617RSG</f>
        <v>21482915.874965653</v>
      </c>
      <c r="W278" s="5">
        <f>LTFUND1617RSG</f>
        <v>2781989.2904635742</v>
      </c>
      <c r="AA278" s="6">
        <f t="shared" si="302"/>
        <v>24264905.165429227</v>
      </c>
      <c r="AB278" s="6">
        <f t="shared" si="303"/>
        <v>60626681.414554656</v>
      </c>
      <c r="AC278" s="6">
        <f t="shared" ref="AC278" si="327">SUM(AC279:AC280)</f>
        <v>112686245.41455466</v>
      </c>
      <c r="AD278" s="6">
        <f t="shared" si="290"/>
        <v>106892070.09145993</v>
      </c>
      <c r="AE278" s="6">
        <f t="shared" si="304"/>
        <v>54832506.09145993</v>
      </c>
      <c r="AF278" s="6">
        <f t="shared" si="291"/>
        <v>17755554.142872337</v>
      </c>
      <c r="AG278" s="5">
        <f t="shared" ref="AG278" si="328">AG280</f>
        <v>16088690.099374756</v>
      </c>
      <c r="AH278" s="5">
        <f t="shared" ref="AH278" si="329">AH279</f>
        <v>1666864.043497581</v>
      </c>
      <c r="AM278" s="5">
        <f t="shared" si="305"/>
        <v>37104139.169465825</v>
      </c>
      <c r="AN278" s="5">
        <f t="shared" si="311"/>
        <v>54859693.312338158</v>
      </c>
    </row>
    <row r="279" spans="1:40" s="11" customFormat="1" x14ac:dyDescent="0.25">
      <c r="A279" s="8" t="s">
        <v>558</v>
      </c>
      <c r="B279" s="8" t="s">
        <v>559</v>
      </c>
      <c r="C279" s="8" t="s">
        <v>499</v>
      </c>
      <c r="D279" s="8"/>
      <c r="E279" s="8" t="s">
        <v>1440</v>
      </c>
      <c r="G279" s="9"/>
      <c r="H279" s="9"/>
      <c r="I279" s="9">
        <f>LTFUND1617BL</f>
        <v>5522232.0425372832</v>
      </c>
      <c r="J279" s="9">
        <f>I279*RPI_INC1718</f>
        <v>5630845.1679400597</v>
      </c>
      <c r="K279" s="9"/>
      <c r="L279" s="9"/>
      <c r="M279" s="9"/>
      <c r="N279" s="9"/>
      <c r="O279" s="9"/>
      <c r="P279" s="9"/>
      <c r="Q279" s="10">
        <f t="shared" si="306"/>
        <v>5522232.0425372832</v>
      </c>
      <c r="R279" s="10">
        <f t="shared" si="307"/>
        <v>5630845.1679400597</v>
      </c>
      <c r="S279" s="9"/>
      <c r="T279" s="10">
        <f t="shared" si="301"/>
        <v>8503488.5619636923</v>
      </c>
      <c r="V279" s="9"/>
      <c r="W279" s="9">
        <f>LTFUND1617RSG</f>
        <v>2781989.2904635742</v>
      </c>
      <c r="X279" s="9"/>
      <c r="Y279" s="9"/>
      <c r="Z279" s="9"/>
      <c r="AA279" s="10">
        <f t="shared" si="302"/>
        <v>2781989.2904635742</v>
      </c>
      <c r="AB279" s="10">
        <f t="shared" si="303"/>
        <v>8304221.3330008574</v>
      </c>
      <c r="AC279" s="10">
        <f>W279+I279+T279</f>
        <v>16807709.89496455</v>
      </c>
      <c r="AD279" s="10">
        <f>AC279*LT_SF1718</f>
        <v>15801197.773401333</v>
      </c>
      <c r="AE279" s="10">
        <f t="shared" si="304"/>
        <v>7297709.2114376407</v>
      </c>
      <c r="AF279" s="10">
        <f>AD279-T279-R279</f>
        <v>1666864.043497581</v>
      </c>
      <c r="AG279" s="9"/>
      <c r="AH279" s="9">
        <f>AF279</f>
        <v>1666864.043497581</v>
      </c>
      <c r="AI279" s="9"/>
      <c r="AJ279" s="9"/>
      <c r="AK279" s="9"/>
      <c r="AM279" s="9">
        <f t="shared" si="305"/>
        <v>5634974.0680590374</v>
      </c>
      <c r="AN279" s="9">
        <f t="shared" si="311"/>
        <v>7301838.1115566185</v>
      </c>
    </row>
    <row r="280" spans="1:40" s="15" customFormat="1" x14ac:dyDescent="0.25">
      <c r="A280" s="12" t="s">
        <v>560</v>
      </c>
      <c r="B280" s="12" t="s">
        <v>561</v>
      </c>
      <c r="C280" s="12" t="s">
        <v>499</v>
      </c>
      <c r="D280" s="12"/>
      <c r="E280" s="12" t="s">
        <v>1441</v>
      </c>
      <c r="G280" s="13">
        <f>UTFUND1617BL</f>
        <v>30839544.206588149</v>
      </c>
      <c r="H280" s="13">
        <f>G280*RPI_INC1718</f>
        <v>31446106.780647531</v>
      </c>
      <c r="I280" s="13"/>
      <c r="J280" s="13"/>
      <c r="K280" s="13"/>
      <c r="L280" s="13"/>
      <c r="M280" s="13"/>
      <c r="N280" s="13"/>
      <c r="O280" s="13"/>
      <c r="P280" s="13"/>
      <c r="Q280" s="14">
        <f t="shared" si="306"/>
        <v>30839544.206588149</v>
      </c>
      <c r="R280" s="14">
        <f t="shared" si="307"/>
        <v>31446106.780647531</v>
      </c>
      <c r="S280" s="13"/>
      <c r="T280" s="14">
        <f t="shared" si="301"/>
        <v>43556075.438036308</v>
      </c>
      <c r="V280" s="13">
        <f>UTFUND1617RSG</f>
        <v>21482915.874965653</v>
      </c>
      <c r="W280" s="13"/>
      <c r="X280" s="13"/>
      <c r="Y280" s="13"/>
      <c r="Z280" s="13"/>
      <c r="AA280" s="14">
        <f t="shared" si="302"/>
        <v>21482915.874965653</v>
      </c>
      <c r="AB280" s="14">
        <f t="shared" si="303"/>
        <v>52322460.081553802</v>
      </c>
      <c r="AC280" s="14">
        <f>V280+G280+T280</f>
        <v>95878535.51959011</v>
      </c>
      <c r="AD280" s="14">
        <f>AC280*UT_SF1718</f>
        <v>91090872.318058595</v>
      </c>
      <c r="AE280" s="14">
        <f t="shared" si="304"/>
        <v>47534796.880022287</v>
      </c>
      <c r="AF280" s="14">
        <f>AD280-T280-R280</f>
        <v>16088690.099374756</v>
      </c>
      <c r="AG280" s="13">
        <f>AF280</f>
        <v>16088690.099374756</v>
      </c>
      <c r="AH280" s="13"/>
      <c r="AI280" s="13"/>
      <c r="AJ280" s="13"/>
      <c r="AK280" s="13"/>
      <c r="AM280" s="13">
        <f t="shared" si="305"/>
        <v>31469165.101406779</v>
      </c>
      <c r="AN280" s="13">
        <f t="shared" si="311"/>
        <v>47557855.200781539</v>
      </c>
    </row>
    <row r="281" spans="1:40" x14ac:dyDescent="0.25">
      <c r="A281" s="1" t="s">
        <v>562</v>
      </c>
      <c r="B281" s="1" t="s">
        <v>563</v>
      </c>
      <c r="C281" s="1"/>
      <c r="D281" s="1" t="s">
        <v>499</v>
      </c>
      <c r="E281" s="1"/>
      <c r="G281" s="5">
        <f>UTFUND1617BL</f>
        <v>24933989.883349799</v>
      </c>
      <c r="H281" s="5">
        <f>G281*RPI_INC1718</f>
        <v>25424400.019890804</v>
      </c>
      <c r="I281" s="5">
        <f>LTFUND1617BL</f>
        <v>5423563.6617295826</v>
      </c>
      <c r="J281" s="5">
        <f>I281*RPI_INC1718</f>
        <v>5530236.144085235</v>
      </c>
      <c r="Q281" s="6">
        <f t="shared" si="306"/>
        <v>30357553.54507938</v>
      </c>
      <c r="R281" s="6">
        <f t="shared" si="307"/>
        <v>30954636.16397604</v>
      </c>
      <c r="T281" s="6">
        <f t="shared" si="301"/>
        <v>57913733.000000939</v>
      </c>
      <c r="V281" s="5">
        <f>UTFUND1617RSG</f>
        <v>17681736.827198237</v>
      </c>
      <c r="W281" s="5">
        <f>LTFUND1617RSG</f>
        <v>2829272.3321033688</v>
      </c>
      <c r="AA281" s="6">
        <f t="shared" si="302"/>
        <v>20511009.159301605</v>
      </c>
      <c r="AB281" s="6">
        <f t="shared" si="303"/>
        <v>50868562.704380989</v>
      </c>
      <c r="AC281" s="6">
        <f t="shared" ref="AC281" si="330">SUM(AC282:AC283)</f>
        <v>108782295.70438193</v>
      </c>
      <c r="AD281" s="6">
        <f t="shared" si="290"/>
        <v>103159423.9053058</v>
      </c>
      <c r="AE281" s="6">
        <f t="shared" si="304"/>
        <v>45245690.905304864</v>
      </c>
      <c r="AF281" s="6">
        <f t="shared" si="291"/>
        <v>14291054.741328832</v>
      </c>
      <c r="AG281" s="5">
        <f t="shared" ref="AG281" si="331">AG283</f>
        <v>12717247.853273753</v>
      </c>
      <c r="AH281" s="5">
        <f t="shared" ref="AH281" si="332">AH282</f>
        <v>1573806.8880550778</v>
      </c>
      <c r="AM281" s="5">
        <f t="shared" si="305"/>
        <v>30977334.106669981</v>
      </c>
      <c r="AN281" s="5">
        <f t="shared" si="311"/>
        <v>45268388.847998813</v>
      </c>
    </row>
    <row r="282" spans="1:40" s="11" customFormat="1" x14ac:dyDescent="0.25">
      <c r="A282" s="8" t="s">
        <v>564</v>
      </c>
      <c r="B282" s="8" t="s">
        <v>565</v>
      </c>
      <c r="C282" s="8" t="s">
        <v>499</v>
      </c>
      <c r="D282" s="8"/>
      <c r="E282" s="8" t="s">
        <v>1440</v>
      </c>
      <c r="G282" s="9"/>
      <c r="H282" s="9"/>
      <c r="I282" s="9">
        <f>LTFUND1617BL</f>
        <v>5423563.6617295826</v>
      </c>
      <c r="J282" s="9">
        <f>I282*RPI_INC1718</f>
        <v>5530236.144085235</v>
      </c>
      <c r="K282" s="9"/>
      <c r="L282" s="9"/>
      <c r="M282" s="9"/>
      <c r="N282" s="9"/>
      <c r="O282" s="9"/>
      <c r="P282" s="9"/>
      <c r="Q282" s="10">
        <f t="shared" si="306"/>
        <v>5423563.6617295826</v>
      </c>
      <c r="R282" s="10">
        <f t="shared" si="307"/>
        <v>5530236.144085235</v>
      </c>
      <c r="S282" s="9"/>
      <c r="T282" s="10">
        <f t="shared" si="301"/>
        <v>10930816.558228517</v>
      </c>
      <c r="V282" s="9"/>
      <c r="W282" s="9">
        <f>LTFUND1617RSG</f>
        <v>2829272.3321033688</v>
      </c>
      <c r="X282" s="9"/>
      <c r="Y282" s="9"/>
      <c r="Z282" s="9"/>
      <c r="AA282" s="10">
        <f t="shared" si="302"/>
        <v>2829272.3321033688</v>
      </c>
      <c r="AB282" s="10">
        <f t="shared" si="303"/>
        <v>8252835.9938329514</v>
      </c>
      <c r="AC282" s="10">
        <f>W282+I282+T282</f>
        <v>19183652.552061468</v>
      </c>
      <c r="AD282" s="10">
        <f>AC282*LT_SF1718</f>
        <v>18034859.59036883</v>
      </c>
      <c r="AE282" s="10">
        <f t="shared" si="304"/>
        <v>7104043.0321403127</v>
      </c>
      <c r="AF282" s="10">
        <f>AD282-T282-R282</f>
        <v>1573806.8880550778</v>
      </c>
      <c r="AG282" s="9"/>
      <c r="AH282" s="9">
        <f>AF282</f>
        <v>1573806.8880550778</v>
      </c>
      <c r="AI282" s="9"/>
      <c r="AJ282" s="9"/>
      <c r="AK282" s="9"/>
      <c r="AM282" s="9">
        <f t="shared" si="305"/>
        <v>5534291.2711562645</v>
      </c>
      <c r="AN282" s="9">
        <f t="shared" si="311"/>
        <v>7108098.1592113422</v>
      </c>
    </row>
    <row r="283" spans="1:40" s="15" customFormat="1" x14ac:dyDescent="0.25">
      <c r="A283" s="12" t="s">
        <v>566</v>
      </c>
      <c r="B283" s="12" t="s">
        <v>567</v>
      </c>
      <c r="C283" s="12" t="s">
        <v>499</v>
      </c>
      <c r="D283" s="12"/>
      <c r="E283" s="12" t="s">
        <v>1441</v>
      </c>
      <c r="G283" s="13">
        <f>UTFUND1617BL</f>
        <v>24933989.883349799</v>
      </c>
      <c r="H283" s="13">
        <f>G283*RPI_INC1718</f>
        <v>25424400.019890804</v>
      </c>
      <c r="I283" s="13"/>
      <c r="J283" s="13"/>
      <c r="K283" s="13"/>
      <c r="L283" s="13"/>
      <c r="M283" s="13"/>
      <c r="N283" s="13"/>
      <c r="O283" s="13"/>
      <c r="P283" s="13"/>
      <c r="Q283" s="14">
        <f t="shared" si="306"/>
        <v>24933989.883349799</v>
      </c>
      <c r="R283" s="14">
        <f t="shared" si="307"/>
        <v>25424400.019890804</v>
      </c>
      <c r="S283" s="13"/>
      <c r="T283" s="14">
        <f t="shared" si="301"/>
        <v>46982916.441772424</v>
      </c>
      <c r="V283" s="13">
        <f>UTFUND1617RSG</f>
        <v>17681736.827198237</v>
      </c>
      <c r="W283" s="13"/>
      <c r="X283" s="13"/>
      <c r="Y283" s="13"/>
      <c r="Z283" s="13"/>
      <c r="AA283" s="14">
        <f t="shared" si="302"/>
        <v>17681736.827198237</v>
      </c>
      <c r="AB283" s="14">
        <f t="shared" si="303"/>
        <v>42615726.710548036</v>
      </c>
      <c r="AC283" s="14">
        <f>V283+G283+T283</f>
        <v>89598643.152320459</v>
      </c>
      <c r="AD283" s="14">
        <f>AC283*UT_SF1718</f>
        <v>85124564.314936981</v>
      </c>
      <c r="AE283" s="14">
        <f t="shared" si="304"/>
        <v>38141647.873164557</v>
      </c>
      <c r="AF283" s="14">
        <f>AD283-T283-R283</f>
        <v>12717247.853273753</v>
      </c>
      <c r="AG283" s="13">
        <f>AF283</f>
        <v>12717247.853273753</v>
      </c>
      <c r="AH283" s="13"/>
      <c r="AI283" s="13"/>
      <c r="AJ283" s="13"/>
      <c r="AK283" s="13"/>
      <c r="AM283" s="13">
        <f t="shared" si="305"/>
        <v>25443042.835513718</v>
      </c>
      <c r="AN283" s="13">
        <f t="shared" si="311"/>
        <v>38160290.688787475</v>
      </c>
    </row>
    <row r="284" spans="1:40" x14ac:dyDescent="0.25">
      <c r="A284" s="1" t="s">
        <v>568</v>
      </c>
      <c r="B284" s="1" t="s">
        <v>569</v>
      </c>
      <c r="C284" s="1"/>
      <c r="D284" s="1" t="s">
        <v>499</v>
      </c>
      <c r="E284" s="1"/>
      <c r="G284" s="5">
        <f>UTFUND1617BL</f>
        <v>19094747.307611529</v>
      </c>
      <c r="H284" s="5">
        <f>G284*RPI_INC1718</f>
        <v>19470309.248486262</v>
      </c>
      <c r="I284" s="5">
        <f>LTFUND1617BL</f>
        <v>5207967.2824268835</v>
      </c>
      <c r="J284" s="5">
        <f>I284*RPI_INC1718</f>
        <v>5310399.3423589189</v>
      </c>
      <c r="Q284" s="6">
        <f t="shared" si="306"/>
        <v>24302714.590038411</v>
      </c>
      <c r="R284" s="6">
        <f t="shared" si="307"/>
        <v>24780708.590845183</v>
      </c>
      <c r="T284" s="6">
        <f t="shared" si="301"/>
        <v>72736339.999998212</v>
      </c>
      <c r="V284" s="5">
        <f>UTFUND1617RSG</f>
        <v>12723530.908097174</v>
      </c>
      <c r="W284" s="5">
        <f>LTFUND1617RSG</f>
        <v>2168533.0692760376</v>
      </c>
      <c r="AA284" s="6">
        <f t="shared" si="302"/>
        <v>14892063.977373213</v>
      </c>
      <c r="AB284" s="6">
        <f t="shared" si="303"/>
        <v>39194778.567411631</v>
      </c>
      <c r="AC284" s="6">
        <f t="shared" ref="AC284" si="333">SUM(AC285:AC286)</f>
        <v>111931118.56740984</v>
      </c>
      <c r="AD284" s="6">
        <f t="shared" si="290"/>
        <v>106096588.211932</v>
      </c>
      <c r="AE284" s="6">
        <f t="shared" si="304"/>
        <v>33360248.211933792</v>
      </c>
      <c r="AF284" s="6">
        <f t="shared" si="291"/>
        <v>8579539.6210885961</v>
      </c>
      <c r="AG284" s="5">
        <f t="shared" ref="AG284" si="334">AG286</f>
        <v>7989800.0986660607</v>
      </c>
      <c r="AH284" s="5">
        <f t="shared" ref="AH284" si="335">AH285</f>
        <v>589739.52242253534</v>
      </c>
      <c r="AM284" s="5">
        <f t="shared" si="305"/>
        <v>24798879.410251059</v>
      </c>
      <c r="AN284" s="5">
        <f t="shared" si="311"/>
        <v>33378419.031339653</v>
      </c>
    </row>
    <row r="285" spans="1:40" s="11" customFormat="1" x14ac:dyDescent="0.25">
      <c r="A285" s="8" t="s">
        <v>570</v>
      </c>
      <c r="B285" s="8" t="s">
        <v>571</v>
      </c>
      <c r="C285" s="8" t="s">
        <v>499</v>
      </c>
      <c r="D285" s="8"/>
      <c r="E285" s="8" t="s">
        <v>1440</v>
      </c>
      <c r="G285" s="9"/>
      <c r="H285" s="9"/>
      <c r="I285" s="9">
        <f>LTFUND1617BL</f>
        <v>5207967.2824268835</v>
      </c>
      <c r="J285" s="9">
        <f>I285*RPI_INC1718</f>
        <v>5310399.3423589189</v>
      </c>
      <c r="K285" s="9"/>
      <c r="L285" s="9"/>
      <c r="M285" s="9"/>
      <c r="N285" s="9"/>
      <c r="O285" s="9"/>
      <c r="P285" s="9"/>
      <c r="Q285" s="10">
        <f t="shared" si="306"/>
        <v>5207967.2824268835</v>
      </c>
      <c r="R285" s="10">
        <f t="shared" si="307"/>
        <v>5310399.3423589189</v>
      </c>
      <c r="S285" s="9"/>
      <c r="T285" s="10">
        <f t="shared" si="301"/>
        <v>17277207.279493265</v>
      </c>
      <c r="V285" s="9"/>
      <c r="W285" s="9">
        <f>LTFUND1617RSG</f>
        <v>2168533.0692760376</v>
      </c>
      <c r="X285" s="9"/>
      <c r="Y285" s="9"/>
      <c r="Z285" s="9"/>
      <c r="AA285" s="10">
        <f t="shared" si="302"/>
        <v>2168533.0692760376</v>
      </c>
      <c r="AB285" s="10">
        <f t="shared" si="303"/>
        <v>7376500.3517029211</v>
      </c>
      <c r="AC285" s="10">
        <f>W285+I285+T285</f>
        <v>24653707.631196186</v>
      </c>
      <c r="AD285" s="10">
        <f>AC285*LT_SF1718</f>
        <v>23177346.144274719</v>
      </c>
      <c r="AE285" s="10">
        <f t="shared" si="304"/>
        <v>5900138.8647814542</v>
      </c>
      <c r="AF285" s="10">
        <f>AD285-T285-R285</f>
        <v>589739.52242253534</v>
      </c>
      <c r="AG285" s="9"/>
      <c r="AH285" s="9">
        <f>AF285</f>
        <v>589739.52242253534</v>
      </c>
      <c r="AI285" s="9"/>
      <c r="AJ285" s="9"/>
      <c r="AK285" s="9"/>
      <c r="AM285" s="9">
        <f t="shared" si="305"/>
        <v>5314293.270858557</v>
      </c>
      <c r="AN285" s="9">
        <f t="shared" si="311"/>
        <v>5904032.7932810923</v>
      </c>
    </row>
    <row r="286" spans="1:40" s="15" customFormat="1" x14ac:dyDescent="0.25">
      <c r="A286" s="12" t="s">
        <v>572</v>
      </c>
      <c r="B286" s="12" t="s">
        <v>573</v>
      </c>
      <c r="C286" s="12" t="s">
        <v>499</v>
      </c>
      <c r="D286" s="12"/>
      <c r="E286" s="12" t="s">
        <v>1441</v>
      </c>
      <c r="G286" s="13">
        <f>UTFUND1617BL</f>
        <v>19094747.307611529</v>
      </c>
      <c r="H286" s="13">
        <f>G286*RPI_INC1718</f>
        <v>19470309.248486262</v>
      </c>
      <c r="I286" s="13"/>
      <c r="J286" s="13"/>
      <c r="K286" s="13"/>
      <c r="L286" s="13"/>
      <c r="M286" s="13"/>
      <c r="N286" s="13"/>
      <c r="O286" s="13"/>
      <c r="P286" s="13"/>
      <c r="Q286" s="14">
        <f t="shared" si="306"/>
        <v>19094747.307611529</v>
      </c>
      <c r="R286" s="14">
        <f t="shared" si="307"/>
        <v>19470309.248486262</v>
      </c>
      <c r="S286" s="13"/>
      <c r="T286" s="14">
        <f t="shared" si="301"/>
        <v>55459132.720504954</v>
      </c>
      <c r="V286" s="13">
        <f>UTFUND1617RSG</f>
        <v>12723530.908097174</v>
      </c>
      <c r="W286" s="13"/>
      <c r="X286" s="13"/>
      <c r="Y286" s="13"/>
      <c r="Z286" s="13"/>
      <c r="AA286" s="14">
        <f t="shared" si="302"/>
        <v>12723530.908097174</v>
      </c>
      <c r="AB286" s="14">
        <f t="shared" si="303"/>
        <v>31818278.215708703</v>
      </c>
      <c r="AC286" s="14">
        <f>V286+G286+T286</f>
        <v>87277410.936213657</v>
      </c>
      <c r="AD286" s="14">
        <f>AC286*UT_SF1718</f>
        <v>82919242.067657277</v>
      </c>
      <c r="AE286" s="14">
        <f t="shared" si="304"/>
        <v>27460109.347152323</v>
      </c>
      <c r="AF286" s="14">
        <f>AD286-T286-R286</f>
        <v>7989800.0986660607</v>
      </c>
      <c r="AG286" s="13">
        <f>AF286</f>
        <v>7989800.0986660607</v>
      </c>
      <c r="AH286" s="13"/>
      <c r="AI286" s="13"/>
      <c r="AJ286" s="13"/>
      <c r="AK286" s="13"/>
      <c r="AM286" s="13">
        <f t="shared" si="305"/>
        <v>19484586.139392503</v>
      </c>
      <c r="AN286" s="13">
        <f t="shared" si="311"/>
        <v>27474386.238058563</v>
      </c>
    </row>
    <row r="287" spans="1:40" x14ac:dyDescent="0.25">
      <c r="A287" s="1" t="s">
        <v>574</v>
      </c>
      <c r="B287" s="1" t="s">
        <v>575</v>
      </c>
      <c r="C287" s="1"/>
      <c r="D287" s="1" t="s">
        <v>499</v>
      </c>
      <c r="E287" s="1"/>
      <c r="G287" s="5">
        <f>UTFUND1617BL</f>
        <v>36580273.480152316</v>
      </c>
      <c r="H287" s="5">
        <f>G287*RPI_INC1718</f>
        <v>37299746.656969808</v>
      </c>
      <c r="I287" s="5">
        <f>LTFUND1617BL</f>
        <v>8021069.7953655496</v>
      </c>
      <c r="J287" s="5">
        <f>I287*RPI_INC1718</f>
        <v>8178830.9058798729</v>
      </c>
      <c r="Q287" s="6">
        <f t="shared" si="306"/>
        <v>44601343.275517866</v>
      </c>
      <c r="R287" s="6">
        <f t="shared" si="307"/>
        <v>45478577.562849678</v>
      </c>
      <c r="T287" s="6">
        <f t="shared" si="301"/>
        <v>57985332</v>
      </c>
      <c r="V287" s="5">
        <f>UTFUND1617RSG</f>
        <v>24770355.402137913</v>
      </c>
      <c r="W287" s="5">
        <f>LTFUND1617RSG</f>
        <v>3998666.0451845452</v>
      </c>
      <c r="AA287" s="6">
        <f t="shared" si="302"/>
        <v>28769021.447322458</v>
      </c>
      <c r="AB287" s="6">
        <f t="shared" si="303"/>
        <v>73370364.722840324</v>
      </c>
      <c r="AC287" s="6">
        <f t="shared" ref="AC287" si="336">SUM(AC288:AC289)</f>
        <v>131355696.72284032</v>
      </c>
      <c r="AD287" s="6">
        <f t="shared" si="290"/>
        <v>124566232.91868156</v>
      </c>
      <c r="AE287" s="6">
        <f t="shared" si="304"/>
        <v>66580900.918681562</v>
      </c>
      <c r="AF287" s="6">
        <f t="shared" si="291"/>
        <v>21102323.35583188</v>
      </c>
      <c r="AG287" s="5">
        <f t="shared" ref="AG287" si="337">AG289</f>
        <v>18647336.658934854</v>
      </c>
      <c r="AH287" s="5">
        <f t="shared" ref="AH287" si="338">AH288</f>
        <v>2454986.6968970271</v>
      </c>
      <c r="AM287" s="5">
        <f t="shared" si="305"/>
        <v>45511925.399401702</v>
      </c>
      <c r="AN287" s="5">
        <f t="shared" si="311"/>
        <v>66614248.755233586</v>
      </c>
    </row>
    <row r="288" spans="1:40" s="11" customFormat="1" x14ac:dyDescent="0.25">
      <c r="A288" s="8" t="s">
        <v>576</v>
      </c>
      <c r="B288" s="8" t="s">
        <v>577</v>
      </c>
      <c r="C288" s="8" t="s">
        <v>499</v>
      </c>
      <c r="D288" s="8"/>
      <c r="E288" s="8" t="s">
        <v>1440</v>
      </c>
      <c r="G288" s="9"/>
      <c r="H288" s="9"/>
      <c r="I288" s="9">
        <f>LTFUND1617BL</f>
        <v>8021069.7953655496</v>
      </c>
      <c r="J288" s="9">
        <f>I288*RPI_INC1718</f>
        <v>8178830.9058798729</v>
      </c>
      <c r="K288" s="9"/>
      <c r="L288" s="9"/>
      <c r="M288" s="9"/>
      <c r="N288" s="9"/>
      <c r="O288" s="9"/>
      <c r="P288" s="9"/>
      <c r="Q288" s="10">
        <f t="shared" si="306"/>
        <v>8021069.7953655496</v>
      </c>
      <c r="R288" s="10">
        <f t="shared" si="307"/>
        <v>8178830.9058798729</v>
      </c>
      <c r="S288" s="9"/>
      <c r="T288" s="10">
        <f t="shared" si="301"/>
        <v>11123663.210078552</v>
      </c>
      <c r="V288" s="9"/>
      <c r="W288" s="9">
        <f>LTFUND1617RSG</f>
        <v>3998666.0451845452</v>
      </c>
      <c r="X288" s="9"/>
      <c r="Y288" s="9"/>
      <c r="Z288" s="9"/>
      <c r="AA288" s="10">
        <f t="shared" si="302"/>
        <v>3998666.0451845452</v>
      </c>
      <c r="AB288" s="10">
        <f t="shared" si="303"/>
        <v>12019735.840550095</v>
      </c>
      <c r="AC288" s="10">
        <f>W288+I288+T288</f>
        <v>23143399.050628647</v>
      </c>
      <c r="AD288" s="10">
        <f>AC288*LT_SF1718</f>
        <v>21757480.812855452</v>
      </c>
      <c r="AE288" s="10">
        <f t="shared" si="304"/>
        <v>10633817.6027769</v>
      </c>
      <c r="AF288" s="10">
        <f>AD288-T288-R288</f>
        <v>2454986.6968970271</v>
      </c>
      <c r="AG288" s="9"/>
      <c r="AH288" s="9">
        <f>AF288</f>
        <v>2454986.6968970271</v>
      </c>
      <c r="AI288" s="9"/>
      <c r="AJ288" s="9"/>
      <c r="AK288" s="9"/>
      <c r="AM288" s="9">
        <f t="shared" si="305"/>
        <v>8184828.154053675</v>
      </c>
      <c r="AN288" s="9">
        <f t="shared" si="311"/>
        <v>10639814.850950703</v>
      </c>
    </row>
    <row r="289" spans="1:40" s="15" customFormat="1" x14ac:dyDescent="0.25">
      <c r="A289" s="12" t="s">
        <v>578</v>
      </c>
      <c r="B289" s="12" t="s">
        <v>579</v>
      </c>
      <c r="C289" s="12" t="s">
        <v>499</v>
      </c>
      <c r="D289" s="12"/>
      <c r="E289" s="12" t="s">
        <v>1441</v>
      </c>
      <c r="G289" s="13">
        <f>UTFUND1617BL</f>
        <v>36580273.480152316</v>
      </c>
      <c r="H289" s="13">
        <f>G289*RPI_INC1718</f>
        <v>37299746.656969808</v>
      </c>
      <c r="I289" s="13"/>
      <c r="J289" s="13"/>
      <c r="K289" s="13"/>
      <c r="L289" s="13"/>
      <c r="M289" s="13"/>
      <c r="N289" s="13"/>
      <c r="O289" s="13"/>
      <c r="P289" s="13"/>
      <c r="Q289" s="14">
        <f t="shared" si="306"/>
        <v>36580273.480152316</v>
      </c>
      <c r="R289" s="14">
        <f t="shared" si="307"/>
        <v>37299746.656969808</v>
      </c>
      <c r="S289" s="13"/>
      <c r="T289" s="14">
        <f t="shared" si="301"/>
        <v>46861668.789921448</v>
      </c>
      <c r="V289" s="13">
        <f>UTFUND1617RSG</f>
        <v>24770355.402137913</v>
      </c>
      <c r="W289" s="13"/>
      <c r="X289" s="13"/>
      <c r="Y289" s="13"/>
      <c r="Z289" s="13"/>
      <c r="AA289" s="14">
        <f t="shared" si="302"/>
        <v>24770355.402137913</v>
      </c>
      <c r="AB289" s="14">
        <f t="shared" si="303"/>
        <v>61350628.882290229</v>
      </c>
      <c r="AC289" s="14">
        <f>V289+G289+T289</f>
        <v>108212297.67221168</v>
      </c>
      <c r="AD289" s="14">
        <f>AC289*UT_SF1718</f>
        <v>102808752.10582611</v>
      </c>
      <c r="AE289" s="14">
        <f t="shared" si="304"/>
        <v>55947083.315904662</v>
      </c>
      <c r="AF289" s="14">
        <f>AD289-T289-R289</f>
        <v>18647336.658934854</v>
      </c>
      <c r="AG289" s="13">
        <f>AF289</f>
        <v>18647336.658934854</v>
      </c>
      <c r="AH289" s="13"/>
      <c r="AI289" s="13"/>
      <c r="AJ289" s="13"/>
      <c r="AK289" s="13"/>
      <c r="AM289" s="13">
        <f t="shared" si="305"/>
        <v>37327097.245348029</v>
      </c>
      <c r="AN289" s="13">
        <f t="shared" si="311"/>
        <v>55974433.904282883</v>
      </c>
    </row>
    <row r="290" spans="1:40" x14ac:dyDescent="0.25">
      <c r="A290" s="1" t="s">
        <v>580</v>
      </c>
      <c r="B290" s="1" t="s">
        <v>581</v>
      </c>
      <c r="C290" s="1"/>
      <c r="D290" s="1" t="s">
        <v>499</v>
      </c>
      <c r="E290" s="1"/>
      <c r="G290" s="5">
        <f>UTFUND1617BL</f>
        <v>35284780.250127293</v>
      </c>
      <c r="H290" s="5">
        <f>G290*RPI_INC1718</f>
        <v>35978773.228436768</v>
      </c>
      <c r="I290" s="5">
        <f>LTFUND1617BL</f>
        <v>7244512.1491173748</v>
      </c>
      <c r="J290" s="5">
        <f>I290*RPI_INC1718</f>
        <v>7386999.6614987794</v>
      </c>
      <c r="Q290" s="6">
        <f t="shared" si="306"/>
        <v>42529292.399244666</v>
      </c>
      <c r="R290" s="6">
        <f t="shared" si="307"/>
        <v>43365772.889935546</v>
      </c>
      <c r="T290" s="6">
        <f t="shared" si="301"/>
        <v>91069927</v>
      </c>
      <c r="V290" s="5">
        <f>UTFUND1617RSG</f>
        <v>23101085.568408959</v>
      </c>
      <c r="W290" s="5">
        <f>LTFUND1617RSG</f>
        <v>3403419.9473421238</v>
      </c>
      <c r="AA290" s="6">
        <f t="shared" si="302"/>
        <v>26504505.515751082</v>
      </c>
      <c r="AB290" s="6">
        <f t="shared" si="303"/>
        <v>69033797.91499576</v>
      </c>
      <c r="AC290" s="6">
        <f t="shared" ref="AC290" si="339">SUM(AC291:AC292)</f>
        <v>160103724.91499576</v>
      </c>
      <c r="AD290" s="6">
        <f t="shared" si="290"/>
        <v>151841681.06283501</v>
      </c>
      <c r="AE290" s="6">
        <f t="shared" si="304"/>
        <v>60771754.062835008</v>
      </c>
      <c r="AF290" s="6">
        <f t="shared" si="291"/>
        <v>17405981.172899444</v>
      </c>
      <c r="AG290" s="5">
        <f t="shared" ref="AG290" si="340">AG292</f>
        <v>15754008.345045313</v>
      </c>
      <c r="AH290" s="5">
        <f t="shared" ref="AH290" si="341">AH291</f>
        <v>1651972.8278541304</v>
      </c>
      <c r="AM290" s="5">
        <f t="shared" si="305"/>
        <v>43397571.481355593</v>
      </c>
      <c r="AN290" s="5">
        <f t="shared" si="311"/>
        <v>60803552.654255033</v>
      </c>
    </row>
    <row r="291" spans="1:40" s="11" customFormat="1" x14ac:dyDescent="0.25">
      <c r="A291" s="8" t="s">
        <v>582</v>
      </c>
      <c r="B291" s="8" t="s">
        <v>583</v>
      </c>
      <c r="C291" s="8" t="s">
        <v>499</v>
      </c>
      <c r="D291" s="8"/>
      <c r="E291" s="8" t="s">
        <v>1440</v>
      </c>
      <c r="G291" s="9"/>
      <c r="H291" s="9"/>
      <c r="I291" s="9">
        <f>LTFUND1617BL</f>
        <v>7244512.1491173748</v>
      </c>
      <c r="J291" s="9">
        <f>I291*RPI_INC1718</f>
        <v>7386999.6614987794</v>
      </c>
      <c r="K291" s="9"/>
      <c r="L291" s="9"/>
      <c r="M291" s="9"/>
      <c r="N291" s="9"/>
      <c r="O291" s="9"/>
      <c r="P291" s="9"/>
      <c r="Q291" s="10">
        <f t="shared" si="306"/>
        <v>7244512.1491173748</v>
      </c>
      <c r="R291" s="10">
        <f t="shared" si="307"/>
        <v>7386999.6614987794</v>
      </c>
      <c r="S291" s="9"/>
      <c r="T291" s="10">
        <f t="shared" si="301"/>
        <v>16220026.798027819</v>
      </c>
      <c r="V291" s="9"/>
      <c r="W291" s="9">
        <f>LTFUND1617RSG</f>
        <v>3403419.9473421238</v>
      </c>
      <c r="X291" s="9"/>
      <c r="Y291" s="9"/>
      <c r="Z291" s="9"/>
      <c r="AA291" s="10">
        <f t="shared" si="302"/>
        <v>3403419.9473421238</v>
      </c>
      <c r="AB291" s="10">
        <f t="shared" si="303"/>
        <v>10647932.096459499</v>
      </c>
      <c r="AC291" s="10">
        <f>W291+I291+T291</f>
        <v>26867958.894487318</v>
      </c>
      <c r="AD291" s="10">
        <f>AC291*LT_SF1718</f>
        <v>25258999.287380729</v>
      </c>
      <c r="AE291" s="10">
        <f t="shared" si="304"/>
        <v>9038972.4893529098</v>
      </c>
      <c r="AF291" s="10">
        <f>AD291-T291-R291</f>
        <v>1651972.8278541304</v>
      </c>
      <c r="AG291" s="9"/>
      <c r="AH291" s="9">
        <f>AF291</f>
        <v>1651972.8278541304</v>
      </c>
      <c r="AI291" s="9"/>
      <c r="AJ291" s="9"/>
      <c r="AK291" s="9"/>
      <c r="AM291" s="9">
        <f t="shared" si="305"/>
        <v>7392416.287754979</v>
      </c>
      <c r="AN291" s="9">
        <f t="shared" si="311"/>
        <v>9044389.1156091094</v>
      </c>
    </row>
    <row r="292" spans="1:40" s="15" customFormat="1" x14ac:dyDescent="0.25">
      <c r="A292" s="12" t="s">
        <v>584</v>
      </c>
      <c r="B292" s="12" t="s">
        <v>585</v>
      </c>
      <c r="C292" s="12" t="s">
        <v>499</v>
      </c>
      <c r="D292" s="12"/>
      <c r="E292" s="12" t="s">
        <v>1441</v>
      </c>
      <c r="G292" s="13">
        <f>UTFUND1617BL</f>
        <v>35284780.250127293</v>
      </c>
      <c r="H292" s="13">
        <f>G292*RPI_INC1718</f>
        <v>35978773.228436768</v>
      </c>
      <c r="I292" s="13"/>
      <c r="J292" s="13"/>
      <c r="K292" s="13"/>
      <c r="L292" s="13"/>
      <c r="M292" s="13"/>
      <c r="N292" s="13"/>
      <c r="O292" s="13"/>
      <c r="P292" s="13"/>
      <c r="Q292" s="14">
        <f t="shared" si="306"/>
        <v>35284780.250127293</v>
      </c>
      <c r="R292" s="14">
        <f t="shared" si="307"/>
        <v>35978773.228436768</v>
      </c>
      <c r="S292" s="13"/>
      <c r="T292" s="14">
        <f t="shared" si="301"/>
        <v>74849900.201972187</v>
      </c>
      <c r="V292" s="13">
        <f>UTFUND1617RSG</f>
        <v>23101085.568408959</v>
      </c>
      <c r="W292" s="13"/>
      <c r="X292" s="13"/>
      <c r="Y292" s="13"/>
      <c r="Z292" s="13"/>
      <c r="AA292" s="14">
        <f t="shared" si="302"/>
        <v>23101085.568408959</v>
      </c>
      <c r="AB292" s="14">
        <f t="shared" si="303"/>
        <v>58385865.818536252</v>
      </c>
      <c r="AC292" s="14">
        <f>V292+G292+T292</f>
        <v>133235766.02050844</v>
      </c>
      <c r="AD292" s="14">
        <f>AC292*UT_SF1718</f>
        <v>126582681.77545427</v>
      </c>
      <c r="AE292" s="14">
        <f t="shared" si="304"/>
        <v>51732781.573482081</v>
      </c>
      <c r="AF292" s="14">
        <f>AD292-T292-R292</f>
        <v>15754008.345045313</v>
      </c>
      <c r="AG292" s="13">
        <f>AF292</f>
        <v>15754008.345045313</v>
      </c>
      <c r="AH292" s="13"/>
      <c r="AI292" s="13"/>
      <c r="AJ292" s="13"/>
      <c r="AK292" s="13"/>
      <c r="AM292" s="13">
        <f t="shared" si="305"/>
        <v>36005155.19360061</v>
      </c>
      <c r="AN292" s="13">
        <f t="shared" si="311"/>
        <v>51759163.538645923</v>
      </c>
    </row>
    <row r="293" spans="1:40" x14ac:dyDescent="0.25">
      <c r="A293" s="1" t="s">
        <v>586</v>
      </c>
      <c r="B293" s="1" t="s">
        <v>587</v>
      </c>
      <c r="C293" s="1"/>
      <c r="D293" s="1" t="s">
        <v>499</v>
      </c>
      <c r="E293" s="1"/>
      <c r="G293" s="5">
        <f>UTFUND1617BL</f>
        <v>44392250.096722916</v>
      </c>
      <c r="H293" s="5">
        <f>G293*RPI_INC1718</f>
        <v>45265371.868775688</v>
      </c>
      <c r="I293" s="5">
        <f>LTFUND1617BL</f>
        <v>8432567.1020560749</v>
      </c>
      <c r="J293" s="5">
        <f>I293*RPI_INC1718</f>
        <v>8598421.6806156021</v>
      </c>
      <c r="Q293" s="6">
        <f t="shared" si="306"/>
        <v>52824817.198778987</v>
      </c>
      <c r="R293" s="6">
        <f t="shared" si="307"/>
        <v>53863793.549391292</v>
      </c>
      <c r="T293" s="6">
        <f t="shared" si="301"/>
        <v>75194685.00000073</v>
      </c>
      <c r="V293" s="5">
        <f>UTFUND1617RSG</f>
        <v>30470651.484370679</v>
      </c>
      <c r="W293" s="5">
        <f>LTFUND1617RSG</f>
        <v>4145198.7269098833</v>
      </c>
      <c r="AA293" s="6">
        <f t="shared" si="302"/>
        <v>34615850.211280562</v>
      </c>
      <c r="AB293" s="6">
        <f t="shared" si="303"/>
        <v>87440667.410059556</v>
      </c>
      <c r="AC293" s="6">
        <f t="shared" ref="AC293" si="342">SUM(AC294:AC295)</f>
        <v>162635352.41006029</v>
      </c>
      <c r="AD293" s="6">
        <f t="shared" si="290"/>
        <v>154261885.21317822</v>
      </c>
      <c r="AE293" s="6">
        <f t="shared" si="304"/>
        <v>79067200.213177487</v>
      </c>
      <c r="AF293" s="6">
        <f t="shared" si="291"/>
        <v>25203406.663786188</v>
      </c>
      <c r="AG293" s="5">
        <f t="shared" ref="AG293" si="343">AG295</f>
        <v>22742782.569330223</v>
      </c>
      <c r="AH293" s="5">
        <f t="shared" ref="AH293" si="344">AH294</f>
        <v>2460624.094455963</v>
      </c>
      <c r="AM293" s="5">
        <f t="shared" si="305"/>
        <v>53903289.969015993</v>
      </c>
      <c r="AN293" s="5">
        <f t="shared" si="311"/>
        <v>79106696.632802188</v>
      </c>
    </row>
    <row r="294" spans="1:40" s="11" customFormat="1" x14ac:dyDescent="0.25">
      <c r="A294" s="8" t="s">
        <v>588</v>
      </c>
      <c r="B294" s="8" t="s">
        <v>589</v>
      </c>
      <c r="C294" s="8" t="s">
        <v>499</v>
      </c>
      <c r="D294" s="8"/>
      <c r="E294" s="8" t="s">
        <v>1440</v>
      </c>
      <c r="G294" s="9"/>
      <c r="H294" s="9"/>
      <c r="I294" s="9">
        <f>LTFUND1617BL</f>
        <v>8432567.1020560749</v>
      </c>
      <c r="J294" s="9">
        <f>I294*RPI_INC1718</f>
        <v>8598421.6806156021</v>
      </c>
      <c r="K294" s="9"/>
      <c r="L294" s="9"/>
      <c r="M294" s="9"/>
      <c r="N294" s="9"/>
      <c r="O294" s="9"/>
      <c r="P294" s="9"/>
      <c r="Q294" s="10">
        <f t="shared" si="306"/>
        <v>8432567.1020560749</v>
      </c>
      <c r="R294" s="10">
        <f t="shared" si="307"/>
        <v>8598421.6806156021</v>
      </c>
      <c r="S294" s="9"/>
      <c r="T294" s="10">
        <f t="shared" si="301"/>
        <v>12783285.996100072</v>
      </c>
      <c r="V294" s="9"/>
      <c r="W294" s="9">
        <f>LTFUND1617RSG</f>
        <v>4145198.7269098833</v>
      </c>
      <c r="X294" s="9"/>
      <c r="Y294" s="9"/>
      <c r="Z294" s="9"/>
      <c r="AA294" s="10">
        <f t="shared" si="302"/>
        <v>4145198.7269098833</v>
      </c>
      <c r="AB294" s="10">
        <f t="shared" si="303"/>
        <v>12577765.828965958</v>
      </c>
      <c r="AC294" s="10">
        <f>W294+I294+T294</f>
        <v>25361051.82506603</v>
      </c>
      <c r="AD294" s="10">
        <f>AC294*LT_SF1718</f>
        <v>23842331.771171637</v>
      </c>
      <c r="AE294" s="10">
        <f t="shared" si="304"/>
        <v>11059045.775071565</v>
      </c>
      <c r="AF294" s="10">
        <f>AD294-T294-R294</f>
        <v>2460624.094455963</v>
      </c>
      <c r="AG294" s="9"/>
      <c r="AH294" s="9">
        <f>AF294</f>
        <v>2460624.094455963</v>
      </c>
      <c r="AI294" s="9"/>
      <c r="AJ294" s="9"/>
      <c r="AK294" s="9"/>
      <c r="AM294" s="9">
        <f t="shared" si="305"/>
        <v>8604726.5999023654</v>
      </c>
      <c r="AN294" s="9">
        <f t="shared" si="311"/>
        <v>11065350.694358328</v>
      </c>
    </row>
    <row r="295" spans="1:40" s="15" customFormat="1" x14ac:dyDescent="0.25">
      <c r="A295" s="12" t="s">
        <v>590</v>
      </c>
      <c r="B295" s="12" t="s">
        <v>591</v>
      </c>
      <c r="C295" s="12" t="s">
        <v>499</v>
      </c>
      <c r="D295" s="12"/>
      <c r="E295" s="12" t="s">
        <v>1441</v>
      </c>
      <c r="G295" s="13">
        <f>UTFUND1617BL</f>
        <v>44392250.096722916</v>
      </c>
      <c r="H295" s="13">
        <f>G295*RPI_INC1718</f>
        <v>45265371.868775688</v>
      </c>
      <c r="I295" s="13"/>
      <c r="J295" s="13"/>
      <c r="K295" s="13"/>
      <c r="L295" s="13"/>
      <c r="M295" s="13"/>
      <c r="N295" s="13"/>
      <c r="O295" s="13"/>
      <c r="P295" s="13"/>
      <c r="Q295" s="14">
        <f t="shared" si="306"/>
        <v>44392250.096722916</v>
      </c>
      <c r="R295" s="14">
        <f t="shared" si="307"/>
        <v>45265371.868775688</v>
      </c>
      <c r="S295" s="13"/>
      <c r="T295" s="14">
        <f t="shared" si="301"/>
        <v>62411399.003900662</v>
      </c>
      <c r="V295" s="13">
        <f>UTFUND1617RSG</f>
        <v>30470651.484370679</v>
      </c>
      <c r="W295" s="13"/>
      <c r="X295" s="13"/>
      <c r="Y295" s="13"/>
      <c r="Z295" s="13"/>
      <c r="AA295" s="14">
        <f t="shared" si="302"/>
        <v>30470651.484370679</v>
      </c>
      <c r="AB295" s="14">
        <f t="shared" si="303"/>
        <v>74862901.581093594</v>
      </c>
      <c r="AC295" s="14">
        <f>V295+G295+T295</f>
        <v>137274300.58499426</v>
      </c>
      <c r="AD295" s="14">
        <f>AC295*UT_SF1718</f>
        <v>130419553.44200657</v>
      </c>
      <c r="AE295" s="14">
        <f t="shared" si="304"/>
        <v>68008154.438105911</v>
      </c>
      <c r="AF295" s="14">
        <f>AD295-T295-R295</f>
        <v>22742782.569330223</v>
      </c>
      <c r="AG295" s="13">
        <f>AF295</f>
        <v>22742782.569330223</v>
      </c>
      <c r="AH295" s="13"/>
      <c r="AI295" s="13"/>
      <c r="AJ295" s="13"/>
      <c r="AK295" s="13"/>
      <c r="AM295" s="13">
        <f t="shared" si="305"/>
        <v>45298563.369113632</v>
      </c>
      <c r="AN295" s="13">
        <f t="shared" si="311"/>
        <v>68041345.938443854</v>
      </c>
    </row>
    <row r="296" spans="1:40" x14ac:dyDescent="0.25">
      <c r="A296" s="1" t="s">
        <v>592</v>
      </c>
      <c r="B296" s="1" t="s">
        <v>593</v>
      </c>
      <c r="C296" s="1"/>
      <c r="D296" s="1" t="s">
        <v>499</v>
      </c>
      <c r="E296" s="1"/>
      <c r="G296" s="5">
        <f>UTFUND1617BL</f>
        <v>22983366.446511902</v>
      </c>
      <c r="H296" s="5">
        <f>G296*RPI_INC1718</f>
        <v>23435411.062312942</v>
      </c>
      <c r="I296" s="5">
        <f>LTFUND1617BL</f>
        <v>5942838.8115392998</v>
      </c>
      <c r="J296" s="5">
        <f>I296*RPI_INC1718</f>
        <v>6059724.5729694972</v>
      </c>
      <c r="Q296" s="6">
        <f t="shared" si="306"/>
        <v>28926205.258051202</v>
      </c>
      <c r="R296" s="6">
        <f t="shared" si="307"/>
        <v>29495135.635282438</v>
      </c>
      <c r="T296" s="6">
        <f t="shared" si="301"/>
        <v>74102505</v>
      </c>
      <c r="V296" s="5">
        <f>UTFUND1617RSG</f>
        <v>15663486.667154938</v>
      </c>
      <c r="W296" s="5">
        <f>LTFUND1617RSG</f>
        <v>3072888.9118996598</v>
      </c>
      <c r="AA296" s="6">
        <f t="shared" si="302"/>
        <v>18736375.579054598</v>
      </c>
      <c r="AB296" s="6">
        <f t="shared" si="303"/>
        <v>47662580.837105796</v>
      </c>
      <c r="AC296" s="6">
        <f t="shared" ref="AC296" si="345">SUM(AC297:AC298)</f>
        <v>121765085.8371058</v>
      </c>
      <c r="AD296" s="6">
        <f t="shared" si="290"/>
        <v>115441401.96963435</v>
      </c>
      <c r="AE296" s="6">
        <f t="shared" si="304"/>
        <v>41338896.969634354</v>
      </c>
      <c r="AF296" s="6">
        <f t="shared" si="291"/>
        <v>11843761.334351916</v>
      </c>
      <c r="AG296" s="5">
        <f t="shared" ref="AG296" si="346">AG298</f>
        <v>10352669.177715864</v>
      </c>
      <c r="AH296" s="5">
        <f t="shared" ref="AH296" si="347">AH297</f>
        <v>1491092.1566360509</v>
      </c>
      <c r="AM296" s="5">
        <f t="shared" si="305"/>
        <v>29516763.377726357</v>
      </c>
      <c r="AN296" s="5">
        <f t="shared" si="311"/>
        <v>41360524.712078273</v>
      </c>
    </row>
    <row r="297" spans="1:40" s="11" customFormat="1" x14ac:dyDescent="0.25">
      <c r="A297" s="8" t="s">
        <v>594</v>
      </c>
      <c r="B297" s="8" t="s">
        <v>595</v>
      </c>
      <c r="C297" s="8" t="s">
        <v>499</v>
      </c>
      <c r="D297" s="8"/>
      <c r="E297" s="8" t="s">
        <v>1440</v>
      </c>
      <c r="G297" s="9"/>
      <c r="H297" s="9"/>
      <c r="I297" s="9">
        <f>LTFUND1617BL</f>
        <v>5942838.8115392998</v>
      </c>
      <c r="J297" s="9">
        <f>I297*RPI_INC1718</f>
        <v>6059724.5729694972</v>
      </c>
      <c r="K297" s="9"/>
      <c r="L297" s="9"/>
      <c r="M297" s="9"/>
      <c r="N297" s="9"/>
      <c r="O297" s="9"/>
      <c r="P297" s="9"/>
      <c r="Q297" s="10">
        <f t="shared" si="306"/>
        <v>5942838.8115392998</v>
      </c>
      <c r="R297" s="10">
        <f t="shared" si="307"/>
        <v>6059724.5729694972</v>
      </c>
      <c r="S297" s="9"/>
      <c r="T297" s="10">
        <f t="shared" si="301"/>
        <v>15446768.533492371</v>
      </c>
      <c r="V297" s="9"/>
      <c r="W297" s="9">
        <f>LTFUND1617RSG</f>
        <v>3072888.9118996598</v>
      </c>
      <c r="X297" s="9"/>
      <c r="Y297" s="9"/>
      <c r="Z297" s="9"/>
      <c r="AA297" s="10">
        <f t="shared" si="302"/>
        <v>3072888.9118996598</v>
      </c>
      <c r="AB297" s="10">
        <f t="shared" si="303"/>
        <v>9015727.7234389596</v>
      </c>
      <c r="AC297" s="10">
        <f>W297+I297+T297</f>
        <v>24462496.256931331</v>
      </c>
      <c r="AD297" s="10">
        <f>AC297*LT_SF1718</f>
        <v>22997585.26309792</v>
      </c>
      <c r="AE297" s="10">
        <f t="shared" si="304"/>
        <v>7550816.7296055481</v>
      </c>
      <c r="AF297" s="10">
        <f>AD297-T297-R297</f>
        <v>1491092.1566360509</v>
      </c>
      <c r="AG297" s="9"/>
      <c r="AH297" s="9">
        <f>AF297</f>
        <v>1491092.1566360509</v>
      </c>
      <c r="AI297" s="9"/>
      <c r="AJ297" s="9"/>
      <c r="AK297" s="9"/>
      <c r="AM297" s="9">
        <f t="shared" si="305"/>
        <v>6064167.9552263496</v>
      </c>
      <c r="AN297" s="9">
        <f t="shared" si="311"/>
        <v>7555260.1118624005</v>
      </c>
    </row>
    <row r="298" spans="1:40" s="15" customFormat="1" x14ac:dyDescent="0.25">
      <c r="A298" s="12" t="s">
        <v>596</v>
      </c>
      <c r="B298" s="12" t="s">
        <v>597</v>
      </c>
      <c r="C298" s="12" t="s">
        <v>499</v>
      </c>
      <c r="D298" s="12"/>
      <c r="E298" s="12" t="s">
        <v>1441</v>
      </c>
      <c r="G298" s="13">
        <f>UTFUND1617BL</f>
        <v>22983366.446511902</v>
      </c>
      <c r="H298" s="13">
        <f>G298*RPI_INC1718</f>
        <v>23435411.062312942</v>
      </c>
      <c r="I298" s="13"/>
      <c r="J298" s="13"/>
      <c r="K298" s="13"/>
      <c r="L298" s="13"/>
      <c r="M298" s="13"/>
      <c r="N298" s="13"/>
      <c r="O298" s="13"/>
      <c r="P298" s="13"/>
      <c r="Q298" s="14">
        <f t="shared" si="306"/>
        <v>22983366.446511902</v>
      </c>
      <c r="R298" s="14">
        <f t="shared" si="307"/>
        <v>23435411.062312942</v>
      </c>
      <c r="S298" s="13"/>
      <c r="T298" s="14">
        <f t="shared" si="301"/>
        <v>58655736.466507621</v>
      </c>
      <c r="V298" s="13">
        <f>UTFUND1617RSG</f>
        <v>15663486.667154938</v>
      </c>
      <c r="W298" s="13"/>
      <c r="X298" s="13"/>
      <c r="Y298" s="13"/>
      <c r="Z298" s="13"/>
      <c r="AA298" s="14">
        <f t="shared" si="302"/>
        <v>15663486.667154938</v>
      </c>
      <c r="AB298" s="14">
        <f t="shared" si="303"/>
        <v>38646853.11366684</v>
      </c>
      <c r="AC298" s="14">
        <f>V298+G298+T298</f>
        <v>97302589.580174461</v>
      </c>
      <c r="AD298" s="14">
        <f>AC298*UT_SF1718</f>
        <v>92443816.706536427</v>
      </c>
      <c r="AE298" s="14">
        <f t="shared" si="304"/>
        <v>33788080.240028806</v>
      </c>
      <c r="AF298" s="14">
        <f>AD298-T298-R298</f>
        <v>10352669.177715864</v>
      </c>
      <c r="AG298" s="13">
        <f>AF298</f>
        <v>10352669.177715864</v>
      </c>
      <c r="AH298" s="13"/>
      <c r="AI298" s="13"/>
      <c r="AJ298" s="13"/>
      <c r="AK298" s="13"/>
      <c r="AM298" s="13">
        <f t="shared" si="305"/>
        <v>23452595.422500011</v>
      </c>
      <c r="AN298" s="13">
        <f t="shared" si="311"/>
        <v>33805264.600215875</v>
      </c>
    </row>
    <row r="299" spans="1:40" x14ac:dyDescent="0.25">
      <c r="A299" s="1" t="s">
        <v>598</v>
      </c>
      <c r="B299" s="1" t="s">
        <v>599</v>
      </c>
      <c r="C299" s="1"/>
      <c r="D299" s="1" t="s">
        <v>499</v>
      </c>
      <c r="E299" s="1"/>
      <c r="G299" s="5">
        <f>UTFUND1617BL</f>
        <v>13162773.400868848</v>
      </c>
      <c r="H299" s="5">
        <f>G299*RPI_INC1718</f>
        <v>13421663.274931442</v>
      </c>
      <c r="I299" s="5">
        <f>LTFUND1617BL</f>
        <v>2716357.9821579666</v>
      </c>
      <c r="J299" s="5">
        <f>I299*RPI_INC1718</f>
        <v>2769784.2286254</v>
      </c>
      <c r="Q299" s="6">
        <f t="shared" si="306"/>
        <v>15879131.383026814</v>
      </c>
      <c r="R299" s="6">
        <f t="shared" si="307"/>
        <v>16191447.503556842</v>
      </c>
      <c r="T299" s="6">
        <f t="shared" si="301"/>
        <v>66295757</v>
      </c>
      <c r="V299" s="5">
        <f>UTFUND1617RSG</f>
        <v>8709277.439264752</v>
      </c>
      <c r="W299" s="5">
        <f>LTFUND1617RSG</f>
        <v>1233129.8068621135</v>
      </c>
      <c r="AA299" s="6">
        <f t="shared" si="302"/>
        <v>9942407.246126866</v>
      </c>
      <c r="AB299" s="6">
        <f t="shared" si="303"/>
        <v>25821538.629153684</v>
      </c>
      <c r="AC299" s="6">
        <f t="shared" ref="AC299" si="348">SUM(AC300:AC301)</f>
        <v>92117295.629153684</v>
      </c>
      <c r="AD299" s="6">
        <f t="shared" si="290"/>
        <v>87365206.754559159</v>
      </c>
      <c r="AE299" s="6">
        <f t="shared" si="304"/>
        <v>21069449.754559159</v>
      </c>
      <c r="AF299" s="6">
        <f t="shared" si="291"/>
        <v>4878002.2510023136</v>
      </c>
      <c r="AG299" s="5">
        <f t="shared" ref="AG299" si="349">AG301</f>
        <v>4614631.1539391689</v>
      </c>
      <c r="AH299" s="5">
        <f t="shared" ref="AH299" si="350">AH300</f>
        <v>263371.09706314467</v>
      </c>
      <c r="AM299" s="5">
        <f t="shared" si="305"/>
        <v>16203320.120815881</v>
      </c>
      <c r="AN299" s="5">
        <f t="shared" si="311"/>
        <v>21081322.371818192</v>
      </c>
    </row>
    <row r="300" spans="1:40" s="11" customFormat="1" x14ac:dyDescent="0.25">
      <c r="A300" s="8" t="s">
        <v>600</v>
      </c>
      <c r="B300" s="8" t="s">
        <v>601</v>
      </c>
      <c r="C300" s="8" t="s">
        <v>499</v>
      </c>
      <c r="D300" s="8"/>
      <c r="E300" s="8" t="s">
        <v>1440</v>
      </c>
      <c r="G300" s="9"/>
      <c r="H300" s="9"/>
      <c r="I300" s="9">
        <f>LTFUND1617BL</f>
        <v>2716357.9821579666</v>
      </c>
      <c r="J300" s="9">
        <f>I300*RPI_INC1718</f>
        <v>2769784.2286254</v>
      </c>
      <c r="K300" s="9"/>
      <c r="L300" s="9"/>
      <c r="M300" s="9"/>
      <c r="N300" s="9"/>
      <c r="O300" s="9"/>
      <c r="P300" s="9"/>
      <c r="Q300" s="10">
        <f t="shared" si="306"/>
        <v>2716357.9821579666</v>
      </c>
      <c r="R300" s="10">
        <f t="shared" si="307"/>
        <v>2769784.2286254</v>
      </c>
      <c r="S300" s="9"/>
      <c r="T300" s="10">
        <f t="shared" si="301"/>
        <v>11352315.220659178</v>
      </c>
      <c r="V300" s="9"/>
      <c r="W300" s="9">
        <f>LTFUND1617RSG</f>
        <v>1233129.8068621135</v>
      </c>
      <c r="X300" s="9"/>
      <c r="Y300" s="9"/>
      <c r="Z300" s="9"/>
      <c r="AA300" s="10">
        <f t="shared" si="302"/>
        <v>1233129.8068621135</v>
      </c>
      <c r="AB300" s="10">
        <f t="shared" si="303"/>
        <v>3949487.7890200801</v>
      </c>
      <c r="AC300" s="10">
        <f>W300+I300+T300</f>
        <v>15301803.009679258</v>
      </c>
      <c r="AD300" s="10">
        <f>AC300*LT_SF1718</f>
        <v>14385470.546347722</v>
      </c>
      <c r="AE300" s="10">
        <f t="shared" si="304"/>
        <v>3033155.3256885447</v>
      </c>
      <c r="AF300" s="10">
        <f>AD300-T300-R300</f>
        <v>263371.09706314467</v>
      </c>
      <c r="AG300" s="9"/>
      <c r="AH300" s="9">
        <f>AF300</f>
        <v>263371.09706314467</v>
      </c>
      <c r="AI300" s="9"/>
      <c r="AJ300" s="9"/>
      <c r="AK300" s="9"/>
      <c r="AM300" s="9">
        <f t="shared" si="305"/>
        <v>2771815.2136889263</v>
      </c>
      <c r="AN300" s="9">
        <f t="shared" si="311"/>
        <v>3035186.310752071</v>
      </c>
    </row>
    <row r="301" spans="1:40" s="15" customFormat="1" x14ac:dyDescent="0.25">
      <c r="A301" s="12" t="s">
        <v>602</v>
      </c>
      <c r="B301" s="12" t="s">
        <v>603</v>
      </c>
      <c r="C301" s="12" t="s">
        <v>499</v>
      </c>
      <c r="D301" s="12"/>
      <c r="E301" s="12" t="s">
        <v>1441</v>
      </c>
      <c r="G301" s="13">
        <f>UTFUND1617BL</f>
        <v>13162773.400868848</v>
      </c>
      <c r="H301" s="13">
        <f>G301*RPI_INC1718</f>
        <v>13421663.274931442</v>
      </c>
      <c r="I301" s="13"/>
      <c r="J301" s="13"/>
      <c r="K301" s="13"/>
      <c r="L301" s="13"/>
      <c r="M301" s="13"/>
      <c r="N301" s="13"/>
      <c r="O301" s="13"/>
      <c r="P301" s="13"/>
      <c r="Q301" s="14">
        <f t="shared" si="306"/>
        <v>13162773.400868848</v>
      </c>
      <c r="R301" s="14">
        <f t="shared" si="307"/>
        <v>13421663.274931442</v>
      </c>
      <c r="S301" s="13"/>
      <c r="T301" s="14">
        <f t="shared" si="301"/>
        <v>54943441.779340826</v>
      </c>
      <c r="V301" s="13">
        <f>UTFUND1617RSG</f>
        <v>8709277.439264752</v>
      </c>
      <c r="W301" s="13"/>
      <c r="X301" s="13"/>
      <c r="Y301" s="13"/>
      <c r="Z301" s="13"/>
      <c r="AA301" s="14">
        <f t="shared" si="302"/>
        <v>8709277.439264752</v>
      </c>
      <c r="AB301" s="14">
        <f t="shared" si="303"/>
        <v>21872050.8401336</v>
      </c>
      <c r="AC301" s="14">
        <f>V301+G301+T301</f>
        <v>76815492.619474426</v>
      </c>
      <c r="AD301" s="14">
        <f>AC301*UT_SF1718</f>
        <v>72979736.208211437</v>
      </c>
      <c r="AE301" s="14">
        <f t="shared" si="304"/>
        <v>18036294.428870611</v>
      </c>
      <c r="AF301" s="14">
        <f>AD301-T301-R301</f>
        <v>4614631.1539391689</v>
      </c>
      <c r="AG301" s="13">
        <f>AF301</f>
        <v>4614631.1539391689</v>
      </c>
      <c r="AH301" s="13"/>
      <c r="AI301" s="13"/>
      <c r="AJ301" s="13"/>
      <c r="AK301" s="13"/>
      <c r="AM301" s="13">
        <f t="shared" si="305"/>
        <v>13431504.907126956</v>
      </c>
      <c r="AN301" s="13">
        <f t="shared" si="311"/>
        <v>18046136.061066125</v>
      </c>
    </row>
    <row r="302" spans="1:40" x14ac:dyDescent="0.25">
      <c r="A302" s="1" t="s">
        <v>604</v>
      </c>
      <c r="B302" s="1" t="s">
        <v>605</v>
      </c>
      <c r="C302" s="1"/>
      <c r="D302" s="1" t="s">
        <v>499</v>
      </c>
      <c r="E302" s="1"/>
      <c r="G302" s="5">
        <f>UTFUND1617BL</f>
        <v>17883033.588090274</v>
      </c>
      <c r="H302" s="5">
        <f>G302*RPI_INC1718</f>
        <v>18234763.134173036</v>
      </c>
      <c r="I302" s="5">
        <f>LTFUND1617BL</f>
        <v>3080925.0098712249</v>
      </c>
      <c r="J302" s="5">
        <f>I302*RPI_INC1718</f>
        <v>3141521.6838023593</v>
      </c>
      <c r="Q302" s="6">
        <f t="shared" si="306"/>
        <v>20963958.5979615</v>
      </c>
      <c r="R302" s="6">
        <f t="shared" si="307"/>
        <v>21376284.817975394</v>
      </c>
      <c r="T302" s="6">
        <f t="shared" si="301"/>
        <v>39291000</v>
      </c>
      <c r="V302" s="5">
        <f>UTFUND1617RSG</f>
        <v>11877382.878056403</v>
      </c>
      <c r="W302" s="5">
        <f>LTFUND1617RSG</f>
        <v>1408216.9934744509</v>
      </c>
      <c r="AA302" s="6">
        <f t="shared" si="302"/>
        <v>13285599.871530853</v>
      </c>
      <c r="AB302" s="6">
        <f t="shared" si="303"/>
        <v>34249558.469492346</v>
      </c>
      <c r="AC302" s="6">
        <f t="shared" ref="AC302" si="351">SUM(AC303:AC304)</f>
        <v>73540558.469492346</v>
      </c>
      <c r="AD302" s="6">
        <f t="shared" si="290"/>
        <v>69761630.219171479</v>
      </c>
      <c r="AE302" s="6">
        <f t="shared" si="304"/>
        <v>30470630.219171479</v>
      </c>
      <c r="AF302" s="6">
        <f t="shared" si="291"/>
        <v>9094345.4011960849</v>
      </c>
      <c r="AG302" s="5">
        <f t="shared" ref="AG302" si="352">AG304</f>
        <v>8388971.7701177001</v>
      </c>
      <c r="AH302" s="5">
        <f t="shared" ref="AH302" si="353">AH303</f>
        <v>705373.63107838435</v>
      </c>
      <c r="AM302" s="5">
        <f t="shared" si="305"/>
        <v>21391959.293528508</v>
      </c>
      <c r="AN302" s="5">
        <f t="shared" si="311"/>
        <v>30486304.694724593</v>
      </c>
    </row>
    <row r="303" spans="1:40" s="11" customFormat="1" x14ac:dyDescent="0.25">
      <c r="A303" s="8" t="s">
        <v>606</v>
      </c>
      <c r="B303" s="8" t="s">
        <v>607</v>
      </c>
      <c r="C303" s="8" t="s">
        <v>499</v>
      </c>
      <c r="D303" s="8"/>
      <c r="E303" s="8" t="s">
        <v>1440</v>
      </c>
      <c r="G303" s="9"/>
      <c r="H303" s="9"/>
      <c r="I303" s="9">
        <f>LTFUND1617BL</f>
        <v>3080925.0098712249</v>
      </c>
      <c r="J303" s="9">
        <f>I303*RPI_INC1718</f>
        <v>3141521.6838023593</v>
      </c>
      <c r="K303" s="9"/>
      <c r="L303" s="9"/>
      <c r="M303" s="9"/>
      <c r="N303" s="9"/>
      <c r="O303" s="9"/>
      <c r="P303" s="9"/>
      <c r="Q303" s="10">
        <f t="shared" si="306"/>
        <v>3080925.0098712249</v>
      </c>
      <c r="R303" s="10">
        <f t="shared" si="307"/>
        <v>3141521.6838023593</v>
      </c>
      <c r="S303" s="9"/>
      <c r="T303" s="10">
        <f t="shared" si="301"/>
        <v>6235712.4613526613</v>
      </c>
      <c r="V303" s="9"/>
      <c r="W303" s="9">
        <f>LTFUND1617RSG</f>
        <v>1408216.9934744509</v>
      </c>
      <c r="X303" s="9"/>
      <c r="Y303" s="9"/>
      <c r="Z303" s="9"/>
      <c r="AA303" s="10">
        <f t="shared" si="302"/>
        <v>1408216.9934744509</v>
      </c>
      <c r="AB303" s="10">
        <f t="shared" si="303"/>
        <v>4489142.0033456758</v>
      </c>
      <c r="AC303" s="10">
        <f>W303+I303+T303</f>
        <v>10724854.464698337</v>
      </c>
      <c r="AD303" s="10">
        <f>AC303*LT_SF1718</f>
        <v>10082607.776233405</v>
      </c>
      <c r="AE303" s="10">
        <f t="shared" si="304"/>
        <v>3846895.3148807436</v>
      </c>
      <c r="AF303" s="10">
        <f>AD303-T303-R303</f>
        <v>705373.63107838435</v>
      </c>
      <c r="AG303" s="9"/>
      <c r="AH303" s="9">
        <f>AF303</f>
        <v>705373.63107838435</v>
      </c>
      <c r="AI303" s="9"/>
      <c r="AJ303" s="9"/>
      <c r="AK303" s="9"/>
      <c r="AM303" s="9">
        <f t="shared" si="305"/>
        <v>3143825.2508277637</v>
      </c>
      <c r="AN303" s="9">
        <f t="shared" si="311"/>
        <v>3849198.881906148</v>
      </c>
    </row>
    <row r="304" spans="1:40" s="15" customFormat="1" x14ac:dyDescent="0.25">
      <c r="A304" s="12" t="s">
        <v>608</v>
      </c>
      <c r="B304" s="12" t="s">
        <v>609</v>
      </c>
      <c r="C304" s="12" t="s">
        <v>499</v>
      </c>
      <c r="D304" s="12"/>
      <c r="E304" s="12" t="s">
        <v>1441</v>
      </c>
      <c r="G304" s="13">
        <f>UTFUND1617BL</f>
        <v>17883033.588090274</v>
      </c>
      <c r="H304" s="13">
        <f>G304*RPI_INC1718</f>
        <v>18234763.134173036</v>
      </c>
      <c r="I304" s="13"/>
      <c r="J304" s="13"/>
      <c r="K304" s="13"/>
      <c r="L304" s="13"/>
      <c r="M304" s="13"/>
      <c r="N304" s="13"/>
      <c r="O304" s="13"/>
      <c r="P304" s="13"/>
      <c r="Q304" s="14">
        <f t="shared" si="306"/>
        <v>17883033.588090274</v>
      </c>
      <c r="R304" s="14">
        <f t="shared" si="307"/>
        <v>18234763.134173036</v>
      </c>
      <c r="S304" s="13"/>
      <c r="T304" s="14">
        <f t="shared" si="301"/>
        <v>33055287.538647339</v>
      </c>
      <c r="V304" s="13">
        <f>UTFUND1617RSG</f>
        <v>11877382.878056403</v>
      </c>
      <c r="W304" s="13"/>
      <c r="X304" s="13"/>
      <c r="Y304" s="13"/>
      <c r="Z304" s="13"/>
      <c r="AA304" s="14">
        <f t="shared" si="302"/>
        <v>11877382.878056403</v>
      </c>
      <c r="AB304" s="14">
        <f t="shared" si="303"/>
        <v>29760416.466146678</v>
      </c>
      <c r="AC304" s="14">
        <f>V304+G304+T304</f>
        <v>62815704.004794016</v>
      </c>
      <c r="AD304" s="14">
        <f>AC304*UT_SF1718</f>
        <v>59679022.442938074</v>
      </c>
      <c r="AE304" s="14">
        <f t="shared" si="304"/>
        <v>26623734.904290736</v>
      </c>
      <c r="AF304" s="14">
        <f>AD304-T304-R304</f>
        <v>8388971.7701177001</v>
      </c>
      <c r="AG304" s="13">
        <f>AF304</f>
        <v>8388971.7701177001</v>
      </c>
      <c r="AH304" s="13"/>
      <c r="AI304" s="13"/>
      <c r="AJ304" s="13"/>
      <c r="AK304" s="13"/>
      <c r="AM304" s="13">
        <f t="shared" si="305"/>
        <v>18248134.042700745</v>
      </c>
      <c r="AN304" s="13">
        <f t="shared" si="311"/>
        <v>26637105.812818445</v>
      </c>
    </row>
    <row r="305" spans="1:40" x14ac:dyDescent="0.25">
      <c r="A305" s="1" t="s">
        <v>610</v>
      </c>
      <c r="B305" s="1" t="s">
        <v>611</v>
      </c>
      <c r="C305" s="1"/>
      <c r="D305" s="1" t="s">
        <v>499</v>
      </c>
      <c r="E305" s="1"/>
      <c r="G305" s="5">
        <f>UTFUND1617BL</f>
        <v>40717315.990035303</v>
      </c>
      <c r="H305" s="5">
        <f>G305*RPI_INC1718</f>
        <v>41518157.916565105</v>
      </c>
      <c r="I305" s="5">
        <f>LTFUND1617BL</f>
        <v>13402242.361441635</v>
      </c>
      <c r="J305" s="5">
        <f>I305*RPI_INC1718</f>
        <v>13665842.191921201</v>
      </c>
      <c r="Q305" s="6">
        <f t="shared" si="306"/>
        <v>54119558.351476938</v>
      </c>
      <c r="R305" s="6">
        <f t="shared" si="307"/>
        <v>55184000.10848631</v>
      </c>
      <c r="T305" s="6">
        <f t="shared" si="301"/>
        <v>111987000</v>
      </c>
      <c r="V305" s="5">
        <f>UTFUND1617RSG</f>
        <v>26977159.820902608</v>
      </c>
      <c r="W305" s="5">
        <f>LTFUND1617RSG</f>
        <v>6148518.1588452198</v>
      </c>
      <c r="AA305" s="6">
        <f t="shared" si="302"/>
        <v>33125677.979747828</v>
      </c>
      <c r="AB305" s="6">
        <f t="shared" si="303"/>
        <v>87245236.331224769</v>
      </c>
      <c r="AC305" s="6">
        <f t="shared" ref="AC305" si="354">SUM(AC306:AC307)</f>
        <v>199232236.33122477</v>
      </c>
      <c r="AD305" s="6">
        <f t="shared" si="290"/>
        <v>188789353.28443804</v>
      </c>
      <c r="AE305" s="6">
        <f t="shared" si="304"/>
        <v>76802353.284438044</v>
      </c>
      <c r="AF305" s="6">
        <f t="shared" si="291"/>
        <v>21618353.175951734</v>
      </c>
      <c r="AG305" s="5">
        <f t="shared" ref="AG305" si="355">AG307</f>
        <v>18708508.136727557</v>
      </c>
      <c r="AH305" s="5">
        <f t="shared" ref="AH305" si="356">AH306</f>
        <v>2909845.0392241776</v>
      </c>
      <c r="AM305" s="5">
        <f t="shared" si="305"/>
        <v>55224464.589007087</v>
      </c>
      <c r="AN305" s="5">
        <f t="shared" si="311"/>
        <v>76842817.764958829</v>
      </c>
    </row>
    <row r="306" spans="1:40" s="11" customFormat="1" x14ac:dyDescent="0.25">
      <c r="A306" s="8" t="s">
        <v>612</v>
      </c>
      <c r="B306" s="8" t="s">
        <v>613</v>
      </c>
      <c r="C306" s="8" t="s">
        <v>499</v>
      </c>
      <c r="D306" s="8"/>
      <c r="E306" s="8" t="s">
        <v>1440</v>
      </c>
      <c r="G306" s="9"/>
      <c r="H306" s="9"/>
      <c r="I306" s="9">
        <f>LTFUND1617BL</f>
        <v>13402242.361441635</v>
      </c>
      <c r="J306" s="9">
        <f>I306*RPI_INC1718</f>
        <v>13665842.191921201</v>
      </c>
      <c r="K306" s="9"/>
      <c r="L306" s="9"/>
      <c r="M306" s="9"/>
      <c r="N306" s="9"/>
      <c r="O306" s="9"/>
      <c r="P306" s="9"/>
      <c r="Q306" s="10">
        <f t="shared" si="306"/>
        <v>13402242.361441635</v>
      </c>
      <c r="R306" s="10">
        <f t="shared" si="307"/>
        <v>13665842.191921201</v>
      </c>
      <c r="S306" s="9"/>
      <c r="T306" s="10">
        <f t="shared" si="301"/>
        <v>30129881.857359175</v>
      </c>
      <c r="V306" s="9"/>
      <c r="W306" s="9">
        <f>LTFUND1617RSG</f>
        <v>6148518.1588452198</v>
      </c>
      <c r="X306" s="9"/>
      <c r="Y306" s="9"/>
      <c r="Z306" s="9"/>
      <c r="AA306" s="10">
        <f t="shared" si="302"/>
        <v>6148518.1588452198</v>
      </c>
      <c r="AB306" s="10">
        <f t="shared" si="303"/>
        <v>19550760.520286854</v>
      </c>
      <c r="AC306" s="10">
        <f>W306+I306+T306</f>
        <v>49680642.377646029</v>
      </c>
      <c r="AD306" s="10">
        <f>AC306*LT_SF1718</f>
        <v>46705569.088504553</v>
      </c>
      <c r="AE306" s="10">
        <f t="shared" si="304"/>
        <v>16575687.231145378</v>
      </c>
      <c r="AF306" s="10">
        <f>AD306-T306-R306</f>
        <v>2909845.0392241776</v>
      </c>
      <c r="AG306" s="9"/>
      <c r="AH306" s="9">
        <f>AF306</f>
        <v>2909845.0392241776</v>
      </c>
      <c r="AI306" s="9"/>
      <c r="AJ306" s="9"/>
      <c r="AK306" s="9"/>
      <c r="AM306" s="9">
        <f t="shared" si="305"/>
        <v>13675862.871902499</v>
      </c>
      <c r="AN306" s="9">
        <f t="shared" si="311"/>
        <v>16585707.911126677</v>
      </c>
    </row>
    <row r="307" spans="1:40" s="15" customFormat="1" x14ac:dyDescent="0.25">
      <c r="A307" s="12" t="s">
        <v>614</v>
      </c>
      <c r="B307" s="12" t="s">
        <v>615</v>
      </c>
      <c r="C307" s="12" t="s">
        <v>499</v>
      </c>
      <c r="D307" s="12"/>
      <c r="E307" s="12" t="s">
        <v>1441</v>
      </c>
      <c r="G307" s="13">
        <f>UTFUND1617BL</f>
        <v>40717315.990035303</v>
      </c>
      <c r="H307" s="13">
        <f>G307*RPI_INC1718</f>
        <v>41518157.916565105</v>
      </c>
      <c r="I307" s="13"/>
      <c r="J307" s="13"/>
      <c r="K307" s="13"/>
      <c r="L307" s="13"/>
      <c r="M307" s="13"/>
      <c r="N307" s="13"/>
      <c r="O307" s="13"/>
      <c r="P307" s="13"/>
      <c r="Q307" s="14">
        <f t="shared" si="306"/>
        <v>40717315.990035303</v>
      </c>
      <c r="R307" s="14">
        <f t="shared" si="307"/>
        <v>41518157.916565105</v>
      </c>
      <c r="S307" s="13"/>
      <c r="T307" s="14">
        <f t="shared" si="301"/>
        <v>81857118.142640829</v>
      </c>
      <c r="V307" s="13">
        <f>UTFUND1617RSG</f>
        <v>26977159.820902608</v>
      </c>
      <c r="W307" s="13"/>
      <c r="X307" s="13"/>
      <c r="Y307" s="13"/>
      <c r="Z307" s="13"/>
      <c r="AA307" s="14">
        <f t="shared" si="302"/>
        <v>26977159.820902608</v>
      </c>
      <c r="AB307" s="14">
        <f t="shared" si="303"/>
        <v>67694475.810937911</v>
      </c>
      <c r="AC307" s="14">
        <f>V307+G307+T307</f>
        <v>149551593.95357874</v>
      </c>
      <c r="AD307" s="14">
        <f>AC307*UT_SF1718</f>
        <v>142083784.19593349</v>
      </c>
      <c r="AE307" s="14">
        <f t="shared" si="304"/>
        <v>60226666.053292662</v>
      </c>
      <c r="AF307" s="14">
        <f>AD307-T307-R307</f>
        <v>18708508.136727557</v>
      </c>
      <c r="AG307" s="13">
        <f>AF307</f>
        <v>18708508.136727557</v>
      </c>
      <c r="AH307" s="13"/>
      <c r="AI307" s="13"/>
      <c r="AJ307" s="13"/>
      <c r="AK307" s="13"/>
      <c r="AM307" s="13">
        <f t="shared" si="305"/>
        <v>41548601.717104584</v>
      </c>
      <c r="AN307" s="13">
        <f t="shared" si="311"/>
        <v>60257109.853832141</v>
      </c>
    </row>
    <row r="308" spans="1:40" x14ac:dyDescent="0.25">
      <c r="A308" s="1" t="s">
        <v>616</v>
      </c>
      <c r="B308" s="1" t="s">
        <v>617</v>
      </c>
      <c r="C308" s="1"/>
      <c r="D308" s="1" t="s">
        <v>499</v>
      </c>
      <c r="E308" s="1"/>
      <c r="G308" s="5">
        <f>UTFUND1617BL</f>
        <v>33752770.011989787</v>
      </c>
      <c r="H308" s="5">
        <f>G308*RPI_INC1718</f>
        <v>34416630.895372532</v>
      </c>
      <c r="I308" s="5">
        <f>LTFUND1617BL</f>
        <v>10652811.081427535</v>
      </c>
      <c r="J308" s="5">
        <f>I308*RPI_INC1718</f>
        <v>10862334.168644195</v>
      </c>
      <c r="Q308" s="6">
        <f t="shared" si="306"/>
        <v>44405581.093417324</v>
      </c>
      <c r="R308" s="6">
        <f t="shared" si="307"/>
        <v>45278965.06401673</v>
      </c>
      <c r="T308" s="6">
        <f t="shared" si="301"/>
        <v>62415838.000000007</v>
      </c>
      <c r="V308" s="5">
        <f>UTFUND1617RSG</f>
        <v>24731798.993550517</v>
      </c>
      <c r="W308" s="5">
        <f>LTFUND1617RSG</f>
        <v>5631426.4982402921</v>
      </c>
      <c r="AA308" s="6">
        <f t="shared" si="302"/>
        <v>30363225.491790809</v>
      </c>
      <c r="AB308" s="6">
        <f t="shared" si="303"/>
        <v>74768806.585208148</v>
      </c>
      <c r="AC308" s="6">
        <f t="shared" ref="AC308" si="357">SUM(AC309:AC310)</f>
        <v>137184644.58520815</v>
      </c>
      <c r="AD308" s="6">
        <f t="shared" si="290"/>
        <v>130007923.03239463</v>
      </c>
      <c r="AE308" s="6">
        <f t="shared" si="304"/>
        <v>67592085.032394618</v>
      </c>
      <c r="AF308" s="6">
        <f t="shared" si="291"/>
        <v>22313119.968377903</v>
      </c>
      <c r="AG308" s="5">
        <f t="shared" ref="AG308" si="358">AG310</f>
        <v>18856101.842800096</v>
      </c>
      <c r="AH308" s="5">
        <f t="shared" ref="AH308" si="359">AH309</f>
        <v>3457018.1255778074</v>
      </c>
      <c r="AM308" s="5">
        <f t="shared" si="305"/>
        <v>45312166.531765208</v>
      </c>
      <c r="AN308" s="5">
        <f t="shared" si="311"/>
        <v>67625286.500143111</v>
      </c>
    </row>
    <row r="309" spans="1:40" s="11" customFormat="1" x14ac:dyDescent="0.25">
      <c r="A309" s="8" t="s">
        <v>618</v>
      </c>
      <c r="B309" s="8" t="s">
        <v>619</v>
      </c>
      <c r="C309" s="8" t="s">
        <v>499</v>
      </c>
      <c r="D309" s="8"/>
      <c r="E309" s="8" t="s">
        <v>1440</v>
      </c>
      <c r="G309" s="9"/>
      <c r="H309" s="9"/>
      <c r="I309" s="9">
        <f>LTFUND1617BL</f>
        <v>10652811.081427535</v>
      </c>
      <c r="J309" s="9">
        <f>I309*RPI_INC1718</f>
        <v>10862334.168644195</v>
      </c>
      <c r="K309" s="9"/>
      <c r="L309" s="9"/>
      <c r="M309" s="9"/>
      <c r="N309" s="9"/>
      <c r="O309" s="9"/>
      <c r="P309" s="9"/>
      <c r="Q309" s="10">
        <f t="shared" si="306"/>
        <v>10652811.081427535</v>
      </c>
      <c r="R309" s="10">
        <f t="shared" si="307"/>
        <v>10862334.168644195</v>
      </c>
      <c r="S309" s="9"/>
      <c r="T309" s="10">
        <f t="shared" si="301"/>
        <v>16527311.478843732</v>
      </c>
      <c r="V309" s="9"/>
      <c r="W309" s="9">
        <f>LTFUND1617RSG</f>
        <v>5631426.4982402921</v>
      </c>
      <c r="X309" s="9"/>
      <c r="Y309" s="9"/>
      <c r="Z309" s="9"/>
      <c r="AA309" s="10">
        <f t="shared" si="302"/>
        <v>5631426.4982402921</v>
      </c>
      <c r="AB309" s="10">
        <f t="shared" si="303"/>
        <v>16284237.579667827</v>
      </c>
      <c r="AC309" s="10">
        <f>W309+I309+T309</f>
        <v>32811549.058511559</v>
      </c>
      <c r="AD309" s="10">
        <f>AC309*LT_SF1718</f>
        <v>30846663.773065735</v>
      </c>
      <c r="AE309" s="10">
        <f t="shared" si="304"/>
        <v>14319352.294222003</v>
      </c>
      <c r="AF309" s="10">
        <f>AD309-T309-R309</f>
        <v>3457018.1255778074</v>
      </c>
      <c r="AG309" s="9"/>
      <c r="AH309" s="9">
        <f>AF309</f>
        <v>3457018.1255778074</v>
      </c>
      <c r="AI309" s="9"/>
      <c r="AJ309" s="9"/>
      <c r="AK309" s="9"/>
      <c r="AM309" s="9">
        <f t="shared" si="305"/>
        <v>10870299.135093043</v>
      </c>
      <c r="AN309" s="9">
        <f t="shared" si="311"/>
        <v>14327317.26067085</v>
      </c>
    </row>
    <row r="310" spans="1:40" s="15" customFormat="1" x14ac:dyDescent="0.25">
      <c r="A310" s="12" t="s">
        <v>620</v>
      </c>
      <c r="B310" s="12" t="s">
        <v>621</v>
      </c>
      <c r="C310" s="12" t="s">
        <v>499</v>
      </c>
      <c r="D310" s="12"/>
      <c r="E310" s="12" t="s">
        <v>1441</v>
      </c>
      <c r="G310" s="13">
        <f>UTFUND1617BL</f>
        <v>33752770.011989787</v>
      </c>
      <c r="H310" s="13">
        <f>G310*RPI_INC1718</f>
        <v>34416630.895372532</v>
      </c>
      <c r="I310" s="13"/>
      <c r="J310" s="13"/>
      <c r="K310" s="13"/>
      <c r="L310" s="13"/>
      <c r="M310" s="13"/>
      <c r="N310" s="13"/>
      <c r="O310" s="13"/>
      <c r="P310" s="13"/>
      <c r="Q310" s="14">
        <f t="shared" si="306"/>
        <v>33752770.011989787</v>
      </c>
      <c r="R310" s="14">
        <f t="shared" si="307"/>
        <v>34416630.895372532</v>
      </c>
      <c r="S310" s="13"/>
      <c r="T310" s="14">
        <f t="shared" si="301"/>
        <v>45888526.521156274</v>
      </c>
      <c r="V310" s="13">
        <f>UTFUND1617RSG</f>
        <v>24731798.993550517</v>
      </c>
      <c r="W310" s="13"/>
      <c r="X310" s="13"/>
      <c r="Y310" s="13"/>
      <c r="Z310" s="13"/>
      <c r="AA310" s="14">
        <f t="shared" si="302"/>
        <v>24731798.993550517</v>
      </c>
      <c r="AB310" s="14">
        <f t="shared" si="303"/>
        <v>58484569.005540304</v>
      </c>
      <c r="AC310" s="14">
        <f>V310+G310+T310</f>
        <v>104373095.52669658</v>
      </c>
      <c r="AD310" s="14">
        <f>AC310*UT_SF1718</f>
        <v>99161259.259328902</v>
      </c>
      <c r="AE310" s="14">
        <f t="shared" si="304"/>
        <v>53272732.738172628</v>
      </c>
      <c r="AF310" s="14">
        <f>AD310-T310-R310</f>
        <v>18856101.842800096</v>
      </c>
      <c r="AG310" s="13">
        <f>AF310</f>
        <v>18856101.842800096</v>
      </c>
      <c r="AH310" s="13"/>
      <c r="AI310" s="13"/>
      <c r="AJ310" s="13"/>
      <c r="AK310" s="13"/>
      <c r="AM310" s="13">
        <f t="shared" si="305"/>
        <v>34441867.396672167</v>
      </c>
      <c r="AN310" s="13">
        <f t="shared" si="311"/>
        <v>53297969.239472263</v>
      </c>
    </row>
    <row r="311" spans="1:40" x14ac:dyDescent="0.25">
      <c r="A311" s="1" t="s">
        <v>622</v>
      </c>
      <c r="B311" s="1" t="s">
        <v>623</v>
      </c>
      <c r="C311" s="1"/>
      <c r="D311" s="1" t="s">
        <v>499</v>
      </c>
      <c r="E311" s="1"/>
      <c r="G311" s="5">
        <f>UTFUND1617BL</f>
        <v>41538700.938119359</v>
      </c>
      <c r="H311" s="5">
        <f>G311*RPI_INC1718</f>
        <v>42355698.141298711</v>
      </c>
      <c r="I311" s="5">
        <f>LTFUND1617BL</f>
        <v>9120907.0328436475</v>
      </c>
      <c r="J311" s="5">
        <f>I311*RPI_INC1718</f>
        <v>9300300.1137055922</v>
      </c>
      <c r="Q311" s="6">
        <f t="shared" si="306"/>
        <v>50659607.970963009</v>
      </c>
      <c r="R311" s="6">
        <f t="shared" si="307"/>
        <v>51655998.255004302</v>
      </c>
      <c r="T311" s="6">
        <f t="shared" si="301"/>
        <v>77269600</v>
      </c>
      <c r="V311" s="5">
        <f>UTFUND1617RSG</f>
        <v>28041741.328258671</v>
      </c>
      <c r="W311" s="5">
        <f>LTFUND1617RSG</f>
        <v>4497193.4074900281</v>
      </c>
      <c r="AA311" s="6">
        <f t="shared" si="302"/>
        <v>32538934.735748701</v>
      </c>
      <c r="AB311" s="6">
        <f t="shared" si="303"/>
        <v>83198542.706711709</v>
      </c>
      <c r="AC311" s="6">
        <f t="shared" ref="AC311" si="360">SUM(AC312:AC313)</f>
        <v>160468142.70671171</v>
      </c>
      <c r="AD311" s="6">
        <f t="shared" si="290"/>
        <v>152173312.00065088</v>
      </c>
      <c r="AE311" s="6">
        <f t="shared" si="304"/>
        <v>74903712.000650883</v>
      </c>
      <c r="AF311" s="6">
        <f t="shared" si="291"/>
        <v>23247713.745646559</v>
      </c>
      <c r="AG311" s="5">
        <f t="shared" ref="AG311" si="361">AG313</f>
        <v>20626687.722785398</v>
      </c>
      <c r="AH311" s="5">
        <f t="shared" ref="AH311" si="362">AH312</f>
        <v>2621026.0228611622</v>
      </c>
      <c r="AM311" s="5">
        <f t="shared" si="305"/>
        <v>51693875.776225343</v>
      </c>
      <c r="AN311" s="5">
        <f t="shared" si="311"/>
        <v>74941589.521871895</v>
      </c>
    </row>
    <row r="312" spans="1:40" s="11" customFormat="1" x14ac:dyDescent="0.25">
      <c r="A312" s="8" t="s">
        <v>624</v>
      </c>
      <c r="B312" s="8" t="s">
        <v>625</v>
      </c>
      <c r="C312" s="8" t="s">
        <v>499</v>
      </c>
      <c r="D312" s="8"/>
      <c r="E312" s="8" t="s">
        <v>1440</v>
      </c>
      <c r="G312" s="9"/>
      <c r="H312" s="9"/>
      <c r="I312" s="9">
        <f>LTFUND1617BL</f>
        <v>9120907.0328436475</v>
      </c>
      <c r="J312" s="9">
        <f>I312*RPI_INC1718</f>
        <v>9300300.1137055922</v>
      </c>
      <c r="K312" s="9"/>
      <c r="L312" s="9"/>
      <c r="M312" s="9"/>
      <c r="N312" s="9"/>
      <c r="O312" s="9"/>
      <c r="P312" s="9"/>
      <c r="Q312" s="10">
        <f t="shared" si="306"/>
        <v>9120907.0328436475</v>
      </c>
      <c r="R312" s="10">
        <f t="shared" si="307"/>
        <v>9300300.1137055922</v>
      </c>
      <c r="S312" s="9"/>
      <c r="T312" s="10">
        <f t="shared" si="301"/>
        <v>14716272.930800784</v>
      </c>
      <c r="V312" s="9"/>
      <c r="W312" s="9">
        <f>LTFUND1617RSG</f>
        <v>4497193.4074900281</v>
      </c>
      <c r="X312" s="9"/>
      <c r="Y312" s="9"/>
      <c r="Z312" s="9"/>
      <c r="AA312" s="10">
        <f t="shared" si="302"/>
        <v>4497193.4074900281</v>
      </c>
      <c r="AB312" s="10">
        <f t="shared" si="303"/>
        <v>13618100.440333676</v>
      </c>
      <c r="AC312" s="10">
        <f>W312+I312+T312</f>
        <v>28334373.37113446</v>
      </c>
      <c r="AD312" s="10">
        <f>AC312*LT_SF1718</f>
        <v>26637599.067367539</v>
      </c>
      <c r="AE312" s="10">
        <f t="shared" si="304"/>
        <v>11921326.136566754</v>
      </c>
      <c r="AF312" s="10">
        <f>AD312-T312-R312</f>
        <v>2621026.0228611622</v>
      </c>
      <c r="AG312" s="9"/>
      <c r="AH312" s="9">
        <f>AF312</f>
        <v>2621026.0228611622</v>
      </c>
      <c r="AI312" s="9"/>
      <c r="AJ312" s="9"/>
      <c r="AK312" s="9"/>
      <c r="AM312" s="9">
        <f t="shared" si="305"/>
        <v>9307119.6956867576</v>
      </c>
      <c r="AN312" s="9">
        <f t="shared" si="311"/>
        <v>11928145.71854792</v>
      </c>
    </row>
    <row r="313" spans="1:40" s="15" customFormat="1" x14ac:dyDescent="0.25">
      <c r="A313" s="12" t="s">
        <v>626</v>
      </c>
      <c r="B313" s="12" t="s">
        <v>627</v>
      </c>
      <c r="C313" s="12" t="s">
        <v>499</v>
      </c>
      <c r="D313" s="12"/>
      <c r="E313" s="12" t="s">
        <v>1441</v>
      </c>
      <c r="G313" s="13">
        <f>UTFUND1617BL</f>
        <v>41538700.938119359</v>
      </c>
      <c r="H313" s="13">
        <f>G313*RPI_INC1718</f>
        <v>42355698.141298711</v>
      </c>
      <c r="I313" s="13"/>
      <c r="J313" s="13"/>
      <c r="K313" s="13"/>
      <c r="L313" s="13"/>
      <c r="M313" s="13"/>
      <c r="N313" s="13"/>
      <c r="O313" s="13"/>
      <c r="P313" s="13"/>
      <c r="Q313" s="14">
        <f t="shared" si="306"/>
        <v>41538700.938119359</v>
      </c>
      <c r="R313" s="14">
        <f t="shared" si="307"/>
        <v>42355698.141298711</v>
      </c>
      <c r="S313" s="13"/>
      <c r="T313" s="14">
        <f t="shared" si="301"/>
        <v>62553327.069199219</v>
      </c>
      <c r="V313" s="13">
        <f>UTFUND1617RSG</f>
        <v>28041741.328258671</v>
      </c>
      <c r="W313" s="13"/>
      <c r="X313" s="13"/>
      <c r="Y313" s="13"/>
      <c r="Z313" s="13"/>
      <c r="AA313" s="14">
        <f t="shared" si="302"/>
        <v>28041741.328258671</v>
      </c>
      <c r="AB313" s="14">
        <f t="shared" si="303"/>
        <v>69580442.26637803</v>
      </c>
      <c r="AC313" s="14">
        <f>V313+G313+T313</f>
        <v>132133769.33557725</v>
      </c>
      <c r="AD313" s="14">
        <f>AC313*UT_SF1718</f>
        <v>125535712.93328333</v>
      </c>
      <c r="AE313" s="14">
        <f t="shared" si="304"/>
        <v>62982385.86408411</v>
      </c>
      <c r="AF313" s="14">
        <f>AD313-T313-R313</f>
        <v>20626687.722785398</v>
      </c>
      <c r="AG313" s="13">
        <f>AF313</f>
        <v>20626687.722785398</v>
      </c>
      <c r="AH313" s="13"/>
      <c r="AI313" s="13"/>
      <c r="AJ313" s="13"/>
      <c r="AK313" s="13"/>
      <c r="AM313" s="13">
        <f t="shared" si="305"/>
        <v>42386756.080538586</v>
      </c>
      <c r="AN313" s="13">
        <f t="shared" si="311"/>
        <v>63013443.803323984</v>
      </c>
    </row>
    <row r="314" spans="1:40" x14ac:dyDescent="0.25">
      <c r="A314" s="1" t="s">
        <v>628</v>
      </c>
      <c r="B314" s="1" t="s">
        <v>629</v>
      </c>
      <c r="C314" s="1"/>
      <c r="D314" s="1" t="s">
        <v>499</v>
      </c>
      <c r="E314" s="1"/>
      <c r="G314" s="5">
        <f>UTFUND1617BL</f>
        <v>76788549.515854284</v>
      </c>
      <c r="H314" s="5">
        <f>G314*RPI_INC1718</f>
        <v>78298852.649409443</v>
      </c>
      <c r="I314" s="5">
        <f>LTFUND1617BL</f>
        <v>15943752.481631976</v>
      </c>
      <c r="J314" s="5">
        <f>I314*RPI_INC1718</f>
        <v>16257339.591760485</v>
      </c>
      <c r="Q314" s="6">
        <f t="shared" si="306"/>
        <v>92732301.997486264</v>
      </c>
      <c r="R314" s="6">
        <f t="shared" si="307"/>
        <v>94556192.24116993</v>
      </c>
      <c r="T314" s="6">
        <f t="shared" si="301"/>
        <v>85802400</v>
      </c>
      <c r="V314" s="5">
        <f>UTFUND1617RSG</f>
        <v>53981368.327088967</v>
      </c>
      <c r="W314" s="5">
        <f>LTFUND1617RSG</f>
        <v>8417027.385587506</v>
      </c>
      <c r="AA314" s="6">
        <f t="shared" si="302"/>
        <v>62398395.712676473</v>
      </c>
      <c r="AB314" s="6">
        <f t="shared" si="303"/>
        <v>155130697.71016273</v>
      </c>
      <c r="AC314" s="6">
        <f t="shared" ref="AC314" si="363">SUM(AC315:AC316)</f>
        <v>240933097.71016273</v>
      </c>
      <c r="AD314" s="6">
        <f t="shared" ref="AD314:AD377" si="364">AD315+AD316</f>
        <v>228502880.48497671</v>
      </c>
      <c r="AE314" s="6">
        <f t="shared" si="304"/>
        <v>142700480.48497671</v>
      </c>
      <c r="AF314" s="6">
        <f t="shared" ref="AF314:AF377" si="365">SUM(AF315:AF316)</f>
        <v>48144288.243806794</v>
      </c>
      <c r="AG314" s="5">
        <f t="shared" ref="AG314" si="366">AG316</f>
        <v>42444216.057564735</v>
      </c>
      <c r="AH314" s="5">
        <f t="shared" ref="AH314" si="367">AH315</f>
        <v>5700072.186242057</v>
      </c>
      <c r="AM314" s="5">
        <f t="shared" si="305"/>
        <v>94625526.961225376</v>
      </c>
      <c r="AN314" s="5">
        <f t="shared" si="311"/>
        <v>142769815.20503217</v>
      </c>
    </row>
    <row r="315" spans="1:40" s="11" customFormat="1" x14ac:dyDescent="0.25">
      <c r="A315" s="8" t="s">
        <v>630</v>
      </c>
      <c r="B315" s="8" t="s">
        <v>631</v>
      </c>
      <c r="C315" s="8" t="s">
        <v>499</v>
      </c>
      <c r="D315" s="8"/>
      <c r="E315" s="8" t="s">
        <v>1440</v>
      </c>
      <c r="G315" s="9"/>
      <c r="H315" s="9"/>
      <c r="I315" s="9">
        <f>LTFUND1617BL</f>
        <v>15943752.481631976</v>
      </c>
      <c r="J315" s="9">
        <f>I315*RPI_INC1718</f>
        <v>16257339.591760485</v>
      </c>
      <c r="K315" s="9"/>
      <c r="L315" s="9"/>
      <c r="M315" s="9"/>
      <c r="N315" s="9"/>
      <c r="O315" s="9"/>
      <c r="P315" s="9"/>
      <c r="Q315" s="10">
        <f t="shared" si="306"/>
        <v>15943752.481631976</v>
      </c>
      <c r="R315" s="10">
        <f t="shared" si="307"/>
        <v>16257339.591760485</v>
      </c>
      <c r="S315" s="9"/>
      <c r="T315" s="10">
        <f t="shared" si="301"/>
        <v>15772977.838187907</v>
      </c>
      <c r="V315" s="9"/>
      <c r="W315" s="9">
        <f>LTFUND1617RSG</f>
        <v>8417027.385587506</v>
      </c>
      <c r="X315" s="9"/>
      <c r="Y315" s="9"/>
      <c r="Z315" s="9"/>
      <c r="AA315" s="10">
        <f t="shared" si="302"/>
        <v>8417027.385587506</v>
      </c>
      <c r="AB315" s="10">
        <f t="shared" si="303"/>
        <v>24360779.867219482</v>
      </c>
      <c r="AC315" s="10">
        <f>W315+I315+T315</f>
        <v>40133757.705407389</v>
      </c>
      <c r="AD315" s="10">
        <f>AC315*LT_SF1718</f>
        <v>37730389.616190448</v>
      </c>
      <c r="AE315" s="10">
        <f t="shared" si="304"/>
        <v>21957411.778002542</v>
      </c>
      <c r="AF315" s="10">
        <f>AD315-T315-R315</f>
        <v>5700072.186242057</v>
      </c>
      <c r="AG315" s="9"/>
      <c r="AH315" s="9">
        <f>AF315</f>
        <v>5700072.186242057</v>
      </c>
      <c r="AI315" s="9"/>
      <c r="AJ315" s="9"/>
      <c r="AK315" s="9"/>
      <c r="AM315" s="9">
        <f t="shared" si="305"/>
        <v>16269260.525363291</v>
      </c>
      <c r="AN315" s="9">
        <f t="shared" si="311"/>
        <v>21969332.711605348</v>
      </c>
    </row>
    <row r="316" spans="1:40" s="15" customFormat="1" x14ac:dyDescent="0.25">
      <c r="A316" s="12" t="s">
        <v>632</v>
      </c>
      <c r="B316" s="12" t="s">
        <v>633</v>
      </c>
      <c r="C316" s="12" t="s">
        <v>499</v>
      </c>
      <c r="D316" s="12"/>
      <c r="E316" s="12" t="s">
        <v>1441</v>
      </c>
      <c r="G316" s="13">
        <f>UTFUND1617BL</f>
        <v>76788549.515854284</v>
      </c>
      <c r="H316" s="13">
        <f>G316*RPI_INC1718</f>
        <v>78298852.649409443</v>
      </c>
      <c r="I316" s="13"/>
      <c r="J316" s="13"/>
      <c r="K316" s="13"/>
      <c r="L316" s="13"/>
      <c r="M316" s="13"/>
      <c r="N316" s="13"/>
      <c r="O316" s="13"/>
      <c r="P316" s="13"/>
      <c r="Q316" s="14">
        <f t="shared" si="306"/>
        <v>76788549.515854284</v>
      </c>
      <c r="R316" s="14">
        <f t="shared" si="307"/>
        <v>78298852.649409443</v>
      </c>
      <c r="S316" s="13"/>
      <c r="T316" s="14">
        <f t="shared" si="301"/>
        <v>70029422.161812097</v>
      </c>
      <c r="V316" s="13">
        <f>UTFUND1617RSG</f>
        <v>53981368.327088967</v>
      </c>
      <c r="W316" s="13"/>
      <c r="X316" s="13"/>
      <c r="Y316" s="13"/>
      <c r="Z316" s="13"/>
      <c r="AA316" s="14">
        <f t="shared" si="302"/>
        <v>53981368.327088967</v>
      </c>
      <c r="AB316" s="14">
        <f t="shared" si="303"/>
        <v>130769917.84294325</v>
      </c>
      <c r="AC316" s="14">
        <f>V316+G316+T316</f>
        <v>200799340.00475535</v>
      </c>
      <c r="AD316" s="14">
        <f>AC316*UT_SF1718</f>
        <v>190772490.86878628</v>
      </c>
      <c r="AE316" s="14">
        <f t="shared" si="304"/>
        <v>120743068.70697418</v>
      </c>
      <c r="AF316" s="14">
        <f>AD316-T316-R316</f>
        <v>42444216.057564735</v>
      </c>
      <c r="AG316" s="13">
        <f>AF316</f>
        <v>42444216.057564735</v>
      </c>
      <c r="AH316" s="13"/>
      <c r="AI316" s="13"/>
      <c r="AJ316" s="13"/>
      <c r="AK316" s="13"/>
      <c r="AM316" s="13">
        <f t="shared" si="305"/>
        <v>78356266.435862094</v>
      </c>
      <c r="AN316" s="13">
        <f t="shared" si="311"/>
        <v>120800482.49342683</v>
      </c>
    </row>
    <row r="317" spans="1:40" x14ac:dyDescent="0.25">
      <c r="A317" s="1" t="s">
        <v>634</v>
      </c>
      <c r="B317" s="1" t="s">
        <v>635</v>
      </c>
      <c r="C317" s="1"/>
      <c r="D317" s="1" t="s">
        <v>499</v>
      </c>
      <c r="E317" s="1"/>
      <c r="G317" s="5">
        <f>UTFUND1617BL</f>
        <v>3115822.1754029333</v>
      </c>
      <c r="H317" s="5">
        <f>G317*RPI_INC1718</f>
        <v>3177105.218575146</v>
      </c>
      <c r="I317" s="5">
        <f>LTFUND1617BL</f>
        <v>960819.30605695827</v>
      </c>
      <c r="J317" s="5">
        <f>I317*RPI_INC1718</f>
        <v>979717.0247645959</v>
      </c>
      <c r="Q317" s="6">
        <f t="shared" si="306"/>
        <v>4076641.4814598914</v>
      </c>
      <c r="R317" s="6">
        <f t="shared" si="307"/>
        <v>4156822.2433397421</v>
      </c>
      <c r="T317" s="6">
        <f t="shared" si="301"/>
        <v>20685200.000002749</v>
      </c>
      <c r="V317" s="5">
        <f>UTFUND1617RSG</f>
        <v>2024916.0698282016</v>
      </c>
      <c r="W317" s="5">
        <f>LTFUND1617RSG</f>
        <v>367002.97140056116</v>
      </c>
      <c r="AA317" s="6">
        <f t="shared" si="302"/>
        <v>2391919.0412287628</v>
      </c>
      <c r="AB317" s="6">
        <f t="shared" si="303"/>
        <v>6468560.5226886533</v>
      </c>
      <c r="AC317" s="6">
        <f t="shared" ref="AC317" si="368">SUM(AC318:AC319)</f>
        <v>27153760.522691403</v>
      </c>
      <c r="AD317" s="6">
        <f t="shared" si="364"/>
        <v>25730738.653981309</v>
      </c>
      <c r="AE317" s="6">
        <f t="shared" si="304"/>
        <v>5045538.6539785601</v>
      </c>
      <c r="AF317" s="6">
        <f t="shared" si="365"/>
        <v>888716.41063881817</v>
      </c>
      <c r="AG317" s="5">
        <f t="shared" ref="AG317" si="369">AG319</f>
        <v>944527.4795462098</v>
      </c>
      <c r="AH317" s="5">
        <f t="shared" ref="AH317" si="370">AH318</f>
        <v>-55811.068907391629</v>
      </c>
      <c r="AM317" s="5">
        <f t="shared" si="305"/>
        <v>4159870.294448094</v>
      </c>
      <c r="AN317" s="5">
        <f t="shared" si="311"/>
        <v>5048586.705086912</v>
      </c>
    </row>
    <row r="318" spans="1:40" s="11" customFormat="1" x14ac:dyDescent="0.25">
      <c r="A318" s="8" t="s">
        <v>636</v>
      </c>
      <c r="B318" s="8" t="s">
        <v>637</v>
      </c>
      <c r="C318" s="8" t="s">
        <v>499</v>
      </c>
      <c r="D318" s="8"/>
      <c r="E318" s="8" t="s">
        <v>1440</v>
      </c>
      <c r="G318" s="9"/>
      <c r="H318" s="9"/>
      <c r="I318" s="9">
        <f>LTFUND1617BL</f>
        <v>960819.30605695827</v>
      </c>
      <c r="J318" s="9">
        <f>I318*RPI_INC1718</f>
        <v>979717.0247645959</v>
      </c>
      <c r="K318" s="9"/>
      <c r="L318" s="9"/>
      <c r="M318" s="9"/>
      <c r="N318" s="9"/>
      <c r="O318" s="9"/>
      <c r="P318" s="9"/>
      <c r="Q318" s="10">
        <f t="shared" si="306"/>
        <v>960819.30605695827</v>
      </c>
      <c r="R318" s="10">
        <f t="shared" si="307"/>
        <v>979717.0247645959</v>
      </c>
      <c r="S318" s="9"/>
      <c r="T318" s="10">
        <f t="shared" si="301"/>
        <v>5417161.9208007436</v>
      </c>
      <c r="V318" s="9"/>
      <c r="W318" s="9">
        <f>LTFUND1617RSG</f>
        <v>367002.97140056116</v>
      </c>
      <c r="X318" s="9"/>
      <c r="Y318" s="9"/>
      <c r="Z318" s="9"/>
      <c r="AA318" s="10">
        <f t="shared" si="302"/>
        <v>367002.97140056116</v>
      </c>
      <c r="AB318" s="10">
        <f t="shared" si="303"/>
        <v>1327822.2774575194</v>
      </c>
      <c r="AC318" s="10">
        <f>W318+I318+T318</f>
        <v>6744984.1982582631</v>
      </c>
      <c r="AD318" s="10">
        <f>AC318*LT_SF1718</f>
        <v>6341067.8766579479</v>
      </c>
      <c r="AE318" s="10">
        <f t="shared" si="304"/>
        <v>923905.95585720427</v>
      </c>
      <c r="AF318" s="10">
        <f>AD318-T318-R318</f>
        <v>-55811.068907391629</v>
      </c>
      <c r="AG318" s="9"/>
      <c r="AH318" s="9">
        <f>AF318</f>
        <v>-55811.068907391629</v>
      </c>
      <c r="AI318" s="9"/>
      <c r="AJ318" s="9"/>
      <c r="AK318" s="9"/>
      <c r="AM318" s="9">
        <f t="shared" si="305"/>
        <v>980435.41669679596</v>
      </c>
      <c r="AN318" s="9">
        <f t="shared" si="311"/>
        <v>924624.34778940433</v>
      </c>
    </row>
    <row r="319" spans="1:40" s="15" customFormat="1" x14ac:dyDescent="0.25">
      <c r="A319" s="12" t="s">
        <v>638</v>
      </c>
      <c r="B319" s="12" t="s">
        <v>639</v>
      </c>
      <c r="C319" s="12" t="s">
        <v>499</v>
      </c>
      <c r="D319" s="12"/>
      <c r="E319" s="12" t="s">
        <v>1441</v>
      </c>
      <c r="G319" s="13">
        <f>UTFUND1617BL</f>
        <v>3115822.1754029333</v>
      </c>
      <c r="H319" s="13">
        <f>G319*RPI_INC1718</f>
        <v>3177105.218575146</v>
      </c>
      <c r="I319" s="13"/>
      <c r="J319" s="13"/>
      <c r="K319" s="13"/>
      <c r="L319" s="13"/>
      <c r="M319" s="13"/>
      <c r="N319" s="13"/>
      <c r="O319" s="13"/>
      <c r="P319" s="13"/>
      <c r="Q319" s="14">
        <f t="shared" si="306"/>
        <v>3115822.1754029333</v>
      </c>
      <c r="R319" s="14">
        <f t="shared" si="307"/>
        <v>3177105.218575146</v>
      </c>
      <c r="S319" s="13"/>
      <c r="T319" s="14">
        <f t="shared" si="301"/>
        <v>15268038.079202006</v>
      </c>
      <c r="V319" s="13">
        <f>UTFUND1617RSG</f>
        <v>2024916.0698282016</v>
      </c>
      <c r="W319" s="13"/>
      <c r="X319" s="13"/>
      <c r="Y319" s="13"/>
      <c r="Z319" s="13"/>
      <c r="AA319" s="14">
        <f t="shared" si="302"/>
        <v>2024916.0698282016</v>
      </c>
      <c r="AB319" s="14">
        <f t="shared" si="303"/>
        <v>5140738.2452311348</v>
      </c>
      <c r="AC319" s="14">
        <f>V319+G319+T319</f>
        <v>20408776.32443314</v>
      </c>
      <c r="AD319" s="14">
        <f>AC319*UT_SF1718</f>
        <v>19389670.777323361</v>
      </c>
      <c r="AE319" s="14">
        <f t="shared" si="304"/>
        <v>4121632.6981213558</v>
      </c>
      <c r="AF319" s="14">
        <f>AD319-T319-R319</f>
        <v>944527.4795462098</v>
      </c>
      <c r="AG319" s="13">
        <f>AF319</f>
        <v>944527.4795462098</v>
      </c>
      <c r="AH319" s="13"/>
      <c r="AI319" s="13"/>
      <c r="AJ319" s="13"/>
      <c r="AK319" s="13"/>
      <c r="AM319" s="13">
        <f t="shared" si="305"/>
        <v>3179434.8777512978</v>
      </c>
      <c r="AN319" s="13">
        <f t="shared" si="311"/>
        <v>4123962.3572975076</v>
      </c>
    </row>
    <row r="320" spans="1:40" x14ac:dyDescent="0.25">
      <c r="A320" s="1" t="s">
        <v>640</v>
      </c>
      <c r="B320" s="1" t="s">
        <v>641</v>
      </c>
      <c r="C320" s="1"/>
      <c r="D320" s="1" t="s">
        <v>499</v>
      </c>
      <c r="E320" s="1"/>
      <c r="G320" s="5">
        <f>UTFUND1617BL</f>
        <v>57717828.332179487</v>
      </c>
      <c r="H320" s="5">
        <f>G320*RPI_INC1718</f>
        <v>58853042.078782313</v>
      </c>
      <c r="I320" s="5">
        <f>LTFUND1617BL</f>
        <v>8969578.9418757483</v>
      </c>
      <c r="J320" s="5">
        <f>I320*RPI_INC1718</f>
        <v>9145995.6507209688</v>
      </c>
      <c r="Q320" s="6">
        <f t="shared" si="306"/>
        <v>66687407.274055235</v>
      </c>
      <c r="R320" s="6">
        <f t="shared" si="307"/>
        <v>67999037.729503274</v>
      </c>
      <c r="T320" s="6">
        <f t="shared" si="301"/>
        <v>69684847</v>
      </c>
      <c r="V320" s="5">
        <f>UTFUND1617RSG</f>
        <v>43459750.362632245</v>
      </c>
      <c r="W320" s="5">
        <f>LTFUND1617RSG</f>
        <v>5085184.9605082087</v>
      </c>
      <c r="AA320" s="6">
        <f t="shared" si="302"/>
        <v>48544935.323140457</v>
      </c>
      <c r="AB320" s="6">
        <f t="shared" si="303"/>
        <v>115232342.59719568</v>
      </c>
      <c r="AC320" s="6">
        <f t="shared" ref="AC320" si="371">SUM(AC321:AC322)</f>
        <v>184917189.59719568</v>
      </c>
      <c r="AD320" s="6">
        <f t="shared" si="364"/>
        <v>175443514.77018908</v>
      </c>
      <c r="AE320" s="6">
        <f t="shared" si="304"/>
        <v>105758667.77018908</v>
      </c>
      <c r="AF320" s="6">
        <f t="shared" si="365"/>
        <v>37759630.040685795</v>
      </c>
      <c r="AG320" s="5">
        <f t="shared" ref="AG320" si="372">AG322</f>
        <v>34294775.088582642</v>
      </c>
      <c r="AH320" s="5">
        <f t="shared" ref="AH320" si="373">AH321</f>
        <v>3464854.9521031529</v>
      </c>
      <c r="AM320" s="5">
        <f t="shared" si="305"/>
        <v>68048899.025027856</v>
      </c>
      <c r="AN320" s="5">
        <f t="shared" si="311"/>
        <v>105808529.06571364</v>
      </c>
    </row>
    <row r="321" spans="1:40" s="11" customFormat="1" x14ac:dyDescent="0.25">
      <c r="A321" s="8" t="s">
        <v>642</v>
      </c>
      <c r="B321" s="8" t="s">
        <v>643</v>
      </c>
      <c r="C321" s="8" t="s">
        <v>499</v>
      </c>
      <c r="D321" s="8"/>
      <c r="E321" s="8" t="s">
        <v>1440</v>
      </c>
      <c r="G321" s="9"/>
      <c r="H321" s="9"/>
      <c r="I321" s="9">
        <f>LTFUND1617BL</f>
        <v>8969578.9418757483</v>
      </c>
      <c r="J321" s="9">
        <f>I321*RPI_INC1718</f>
        <v>9145995.6507209688</v>
      </c>
      <c r="K321" s="9"/>
      <c r="L321" s="9"/>
      <c r="M321" s="9"/>
      <c r="N321" s="9"/>
      <c r="O321" s="9"/>
      <c r="P321" s="9"/>
      <c r="Q321" s="10">
        <f t="shared" si="306"/>
        <v>8969578.9418757483</v>
      </c>
      <c r="R321" s="10">
        <f t="shared" si="307"/>
        <v>9145995.6507209688</v>
      </c>
      <c r="S321" s="9"/>
      <c r="T321" s="10">
        <f t="shared" si="301"/>
        <v>10057092.609379373</v>
      </c>
      <c r="V321" s="9"/>
      <c r="W321" s="9">
        <f>LTFUND1617RSG</f>
        <v>5085184.9605082087</v>
      </c>
      <c r="X321" s="9"/>
      <c r="Y321" s="9"/>
      <c r="Z321" s="9"/>
      <c r="AA321" s="10">
        <f t="shared" si="302"/>
        <v>5085184.9605082087</v>
      </c>
      <c r="AB321" s="10">
        <f t="shared" si="303"/>
        <v>14054763.902383957</v>
      </c>
      <c r="AC321" s="10">
        <f>W321+I321+T321</f>
        <v>24111856.511763331</v>
      </c>
      <c r="AD321" s="10">
        <f>AC321*LT_SF1718</f>
        <v>22667943.212203495</v>
      </c>
      <c r="AE321" s="10">
        <f t="shared" si="304"/>
        <v>12610850.602824122</v>
      </c>
      <c r="AF321" s="10">
        <f>AD321-T321-R321</f>
        <v>3464854.9521031529</v>
      </c>
      <c r="AG321" s="9"/>
      <c r="AH321" s="9">
        <f>AF321</f>
        <v>3464854.9521031529</v>
      </c>
      <c r="AI321" s="9"/>
      <c r="AJ321" s="9"/>
      <c r="AK321" s="9"/>
      <c r="AM321" s="9">
        <f t="shared" si="305"/>
        <v>9152702.0866829176</v>
      </c>
      <c r="AN321" s="9">
        <f t="shared" si="311"/>
        <v>12617557.03878607</v>
      </c>
    </row>
    <row r="322" spans="1:40" s="15" customFormat="1" x14ac:dyDescent="0.25">
      <c r="A322" s="12" t="s">
        <v>644</v>
      </c>
      <c r="B322" s="12" t="s">
        <v>645</v>
      </c>
      <c r="C322" s="12" t="s">
        <v>499</v>
      </c>
      <c r="D322" s="12"/>
      <c r="E322" s="12" t="s">
        <v>1441</v>
      </c>
      <c r="G322" s="13">
        <f>UTFUND1617BL</f>
        <v>57717828.332179487</v>
      </c>
      <c r="H322" s="13">
        <f>G322*RPI_INC1718</f>
        <v>58853042.078782313</v>
      </c>
      <c r="I322" s="13"/>
      <c r="J322" s="13"/>
      <c r="K322" s="13"/>
      <c r="L322" s="13"/>
      <c r="M322" s="13"/>
      <c r="N322" s="13"/>
      <c r="O322" s="13"/>
      <c r="P322" s="13"/>
      <c r="Q322" s="14">
        <f t="shared" si="306"/>
        <v>57717828.332179487</v>
      </c>
      <c r="R322" s="14">
        <f t="shared" si="307"/>
        <v>58853042.078782313</v>
      </c>
      <c r="S322" s="13"/>
      <c r="T322" s="14">
        <f t="shared" si="301"/>
        <v>59627754.390620627</v>
      </c>
      <c r="V322" s="13">
        <f>UTFUND1617RSG</f>
        <v>43459750.362632245</v>
      </c>
      <c r="W322" s="13"/>
      <c r="X322" s="13"/>
      <c r="Y322" s="13"/>
      <c r="Z322" s="13"/>
      <c r="AA322" s="14">
        <f t="shared" si="302"/>
        <v>43459750.362632245</v>
      </c>
      <c r="AB322" s="14">
        <f t="shared" si="303"/>
        <v>101177578.69481173</v>
      </c>
      <c r="AC322" s="14">
        <f>V322+G322+T322</f>
        <v>160805333.08543235</v>
      </c>
      <c r="AD322" s="14">
        <f>AC322*UT_SF1718</f>
        <v>152775571.55798557</v>
      </c>
      <c r="AE322" s="14">
        <f t="shared" si="304"/>
        <v>93147817.167364955</v>
      </c>
      <c r="AF322" s="14">
        <f>AD322-T322-R322</f>
        <v>34294775.088582642</v>
      </c>
      <c r="AG322" s="13">
        <f>AF322</f>
        <v>34294775.088582642</v>
      </c>
      <c r="AH322" s="13"/>
      <c r="AI322" s="13"/>
      <c r="AJ322" s="13"/>
      <c r="AK322" s="13"/>
      <c r="AM322" s="13">
        <f t="shared" si="305"/>
        <v>58896196.938344933</v>
      </c>
      <c r="AN322" s="13">
        <f t="shared" si="311"/>
        <v>93190972.026927575</v>
      </c>
    </row>
    <row r="323" spans="1:40" x14ac:dyDescent="0.25">
      <c r="A323" s="1" t="s">
        <v>646</v>
      </c>
      <c r="B323" s="1" t="s">
        <v>647</v>
      </c>
      <c r="C323" s="1"/>
      <c r="D323" s="1" t="s">
        <v>499</v>
      </c>
      <c r="E323" s="1"/>
      <c r="G323" s="5">
        <f>UTFUND1617BL</f>
        <v>23519436.252472781</v>
      </c>
      <c r="H323" s="5">
        <f>G323*RPI_INC1718</f>
        <v>23982024.470319331</v>
      </c>
      <c r="I323" s="5">
        <f>LTFUND1617BL</f>
        <v>6032328.3553873086</v>
      </c>
      <c r="J323" s="5">
        <f>I323*RPI_INC1718</f>
        <v>6150974.2273983965</v>
      </c>
      <c r="Q323" s="6">
        <f t="shared" si="306"/>
        <v>29551764.607860088</v>
      </c>
      <c r="R323" s="6">
        <f t="shared" si="307"/>
        <v>30132998.697717726</v>
      </c>
      <c r="T323" s="6">
        <f t="shared" ref="T323:T386" si="374">CTR_1516</f>
        <v>77544449</v>
      </c>
      <c r="V323" s="5">
        <f>UTFUND1617RSG</f>
        <v>17948561.385192648</v>
      </c>
      <c r="W323" s="5">
        <f>LTFUND1617RSG</f>
        <v>2874463.1299482761</v>
      </c>
      <c r="AA323" s="6">
        <f t="shared" ref="AA323:AA386" si="375">RSG_1617</f>
        <v>20823024.515140925</v>
      </c>
      <c r="AB323" s="6">
        <f t="shared" ref="AB323:AB386" si="376">SFA_1617</f>
        <v>50374789.123001009</v>
      </c>
      <c r="AC323" s="6">
        <f t="shared" ref="AC323" si="377">SUM(AC324:AC325)</f>
        <v>127919238.12300101</v>
      </c>
      <c r="AD323" s="6">
        <f t="shared" si="364"/>
        <v>121254826.29511407</v>
      </c>
      <c r="AE323" s="6">
        <f t="shared" ref="AE323:AE386" si="378">AD323-T323</f>
        <v>43710377.29511407</v>
      </c>
      <c r="AF323" s="6">
        <f t="shared" si="365"/>
        <v>13577378.597396351</v>
      </c>
      <c r="AG323" s="5">
        <f t="shared" ref="AG323" si="379">AG325</f>
        <v>12487639.073220097</v>
      </c>
      <c r="AH323" s="5">
        <f t="shared" ref="AH323" si="380">AH324</f>
        <v>1089739.5241762539</v>
      </c>
      <c r="AM323" s="5">
        <f t="shared" ref="AM323:AM386" si="381">Q323*RPI_INCBFL1718</f>
        <v>30155094.162643053</v>
      </c>
      <c r="AN323" s="5">
        <f t="shared" si="311"/>
        <v>43732472.760039404</v>
      </c>
    </row>
    <row r="324" spans="1:40" s="11" customFormat="1" x14ac:dyDescent="0.25">
      <c r="A324" s="8" t="s">
        <v>648</v>
      </c>
      <c r="B324" s="8" t="s">
        <v>649</v>
      </c>
      <c r="C324" s="8" t="s">
        <v>499</v>
      </c>
      <c r="D324" s="8"/>
      <c r="E324" s="8" t="s">
        <v>1440</v>
      </c>
      <c r="G324" s="9"/>
      <c r="H324" s="9"/>
      <c r="I324" s="9">
        <f>LTFUND1617BL</f>
        <v>6032328.3553873086</v>
      </c>
      <c r="J324" s="9">
        <f>I324*RPI_INC1718</f>
        <v>6150974.2273983965</v>
      </c>
      <c r="K324" s="9"/>
      <c r="L324" s="9"/>
      <c r="M324" s="9"/>
      <c r="N324" s="9"/>
      <c r="O324" s="9"/>
      <c r="P324" s="9"/>
      <c r="Q324" s="10">
        <f t="shared" ref="Q324:Q387" si="382">G324+I324+K324+M324+O324</f>
        <v>6032328.3553873086</v>
      </c>
      <c r="R324" s="10">
        <f t="shared" ref="R324:R387" si="383">H324+J324+L324+N324+P324</f>
        <v>6150974.2273983965</v>
      </c>
      <c r="S324" s="9"/>
      <c r="T324" s="10">
        <f t="shared" si="374"/>
        <v>18914980.961897686</v>
      </c>
      <c r="V324" s="9"/>
      <c r="W324" s="9">
        <f>LTFUND1617RSG</f>
        <v>2874463.1299482761</v>
      </c>
      <c r="X324" s="9"/>
      <c r="Y324" s="9"/>
      <c r="Z324" s="9"/>
      <c r="AA324" s="10">
        <f t="shared" si="375"/>
        <v>2874463.1299482761</v>
      </c>
      <c r="AB324" s="10">
        <f t="shared" si="376"/>
        <v>8906791.4853355847</v>
      </c>
      <c r="AC324" s="10">
        <f>W324+I324+T324</f>
        <v>27821772.447233271</v>
      </c>
      <c r="AD324" s="10">
        <f>AC324*LT_SF1718</f>
        <v>26155694.713472337</v>
      </c>
      <c r="AE324" s="10">
        <f t="shared" si="378"/>
        <v>7240713.7515746504</v>
      </c>
      <c r="AF324" s="10">
        <f>AD324-T324-R324</f>
        <v>1089739.5241762539</v>
      </c>
      <c r="AG324" s="9"/>
      <c r="AH324" s="9">
        <f>AF324</f>
        <v>1089739.5241762539</v>
      </c>
      <c r="AI324" s="9"/>
      <c r="AJ324" s="9"/>
      <c r="AK324" s="9"/>
      <c r="AM324" s="9">
        <f t="shared" si="381"/>
        <v>6155484.5198077736</v>
      </c>
      <c r="AN324" s="9">
        <f t="shared" ref="AN324:AN387" si="384">AF324+AM324</f>
        <v>7245224.0439840276</v>
      </c>
    </row>
    <row r="325" spans="1:40" s="15" customFormat="1" x14ac:dyDescent="0.25">
      <c r="A325" s="12" t="s">
        <v>650</v>
      </c>
      <c r="B325" s="12" t="s">
        <v>651</v>
      </c>
      <c r="C325" s="12" t="s">
        <v>499</v>
      </c>
      <c r="D325" s="12"/>
      <c r="E325" s="12" t="s">
        <v>1441</v>
      </c>
      <c r="G325" s="13">
        <f>UTFUND1617BL</f>
        <v>23519436.252472781</v>
      </c>
      <c r="H325" s="13">
        <f>G325*RPI_INC1718</f>
        <v>23982024.470319331</v>
      </c>
      <c r="I325" s="13"/>
      <c r="J325" s="13"/>
      <c r="K325" s="13"/>
      <c r="L325" s="13"/>
      <c r="M325" s="13"/>
      <c r="N325" s="13"/>
      <c r="O325" s="13"/>
      <c r="P325" s="13"/>
      <c r="Q325" s="14">
        <f t="shared" si="382"/>
        <v>23519436.252472781</v>
      </c>
      <c r="R325" s="14">
        <f t="shared" si="383"/>
        <v>23982024.470319331</v>
      </c>
      <c r="S325" s="13"/>
      <c r="T325" s="14">
        <f t="shared" si="374"/>
        <v>58629468.038102306</v>
      </c>
      <c r="V325" s="13">
        <f>UTFUND1617RSG</f>
        <v>17948561.385192648</v>
      </c>
      <c r="W325" s="13"/>
      <c r="X325" s="13"/>
      <c r="Y325" s="13"/>
      <c r="Z325" s="13"/>
      <c r="AA325" s="14">
        <f t="shared" si="375"/>
        <v>17948561.385192648</v>
      </c>
      <c r="AB325" s="14">
        <f t="shared" si="376"/>
        <v>41467997.637665428</v>
      </c>
      <c r="AC325" s="14">
        <f>V325+G325+T325</f>
        <v>100097465.67576773</v>
      </c>
      <c r="AD325" s="14">
        <f>AC325*UT_SF1718</f>
        <v>95099131.581641734</v>
      </c>
      <c r="AE325" s="14">
        <f t="shared" si="378"/>
        <v>36469663.543539427</v>
      </c>
      <c r="AF325" s="14">
        <f>AD325-T325-R325</f>
        <v>12487639.073220097</v>
      </c>
      <c r="AG325" s="13">
        <f>AF325</f>
        <v>12487639.073220097</v>
      </c>
      <c r="AH325" s="13"/>
      <c r="AI325" s="13"/>
      <c r="AJ325" s="13"/>
      <c r="AK325" s="13"/>
      <c r="AM325" s="13">
        <f t="shared" si="381"/>
        <v>23999609.642835282</v>
      </c>
      <c r="AN325" s="13">
        <f t="shared" si="384"/>
        <v>36487248.716055378</v>
      </c>
    </row>
    <row r="326" spans="1:40" x14ac:dyDescent="0.25">
      <c r="A326" s="1" t="s">
        <v>652</v>
      </c>
      <c r="B326" s="1" t="s">
        <v>653</v>
      </c>
      <c r="C326" s="1"/>
      <c r="D326" s="1" t="s">
        <v>499</v>
      </c>
      <c r="E326" s="1"/>
      <c r="G326" s="5">
        <f>UTFUND1617BL</f>
        <v>11341498.933014616</v>
      </c>
      <c r="H326" s="5">
        <f>G326*RPI_INC1718</f>
        <v>11564567.365557516</v>
      </c>
      <c r="I326" s="5">
        <f>LTFUND1617BL</f>
        <v>4062774.8003445165</v>
      </c>
      <c r="J326" s="5">
        <f>I326*RPI_INC1718</f>
        <v>4142682.8276555724</v>
      </c>
      <c r="Q326" s="6">
        <f t="shared" si="382"/>
        <v>15404273.733359132</v>
      </c>
      <c r="R326" s="6">
        <f t="shared" si="383"/>
        <v>15707250.193213088</v>
      </c>
      <c r="T326" s="6">
        <f t="shared" si="374"/>
        <v>46706195</v>
      </c>
      <c r="V326" s="5">
        <f>UTFUND1617RSG</f>
        <v>9549233.5896451548</v>
      </c>
      <c r="W326" s="5">
        <f>LTFUND1617RSG</f>
        <v>1733432.7752483962</v>
      </c>
      <c r="AA326" s="6">
        <f t="shared" si="375"/>
        <v>11282666.364893552</v>
      </c>
      <c r="AB326" s="6">
        <f t="shared" si="376"/>
        <v>26686940.098252684</v>
      </c>
      <c r="AC326" s="6">
        <f t="shared" ref="AC326" si="385">SUM(AC327:AC328)</f>
        <v>73393135.098252684</v>
      </c>
      <c r="AD326" s="6">
        <f t="shared" si="364"/>
        <v>69494390.746587634</v>
      </c>
      <c r="AE326" s="6">
        <f t="shared" si="378"/>
        <v>22788195.746587634</v>
      </c>
      <c r="AF326" s="6">
        <f t="shared" si="365"/>
        <v>7080945.5533745456</v>
      </c>
      <c r="AG326" s="5">
        <f t="shared" ref="AG326" si="386">AG328</f>
        <v>6835139.8051782828</v>
      </c>
      <c r="AH326" s="5">
        <f t="shared" ref="AH326" si="387">AH327</f>
        <v>245805.74819626287</v>
      </c>
      <c r="AM326" s="5">
        <f t="shared" si="381"/>
        <v>15718767.76566577</v>
      </c>
      <c r="AN326" s="5">
        <f t="shared" si="384"/>
        <v>22799713.319040313</v>
      </c>
    </row>
    <row r="327" spans="1:40" s="11" customFormat="1" x14ac:dyDescent="0.25">
      <c r="A327" s="8" t="s">
        <v>654</v>
      </c>
      <c r="B327" s="8" t="s">
        <v>655</v>
      </c>
      <c r="C327" s="8" t="s">
        <v>499</v>
      </c>
      <c r="D327" s="8"/>
      <c r="E327" s="8" t="s">
        <v>1440</v>
      </c>
      <c r="G327" s="9"/>
      <c r="H327" s="9"/>
      <c r="I327" s="9">
        <f>LTFUND1617BL</f>
        <v>4062774.8003445165</v>
      </c>
      <c r="J327" s="9">
        <f>I327*RPI_INC1718</f>
        <v>4142682.8276555724</v>
      </c>
      <c r="K327" s="9"/>
      <c r="L327" s="9"/>
      <c r="M327" s="9"/>
      <c r="N327" s="9"/>
      <c r="O327" s="9"/>
      <c r="P327" s="9"/>
      <c r="Q327" s="10">
        <f t="shared" si="382"/>
        <v>4062774.8003445165</v>
      </c>
      <c r="R327" s="10">
        <f t="shared" si="383"/>
        <v>4142682.8276555724</v>
      </c>
      <c r="S327" s="9"/>
      <c r="T327" s="10">
        <f t="shared" si="374"/>
        <v>17711241.618889194</v>
      </c>
      <c r="V327" s="9"/>
      <c r="W327" s="9">
        <f>LTFUND1617RSG</f>
        <v>1733432.7752483962</v>
      </c>
      <c r="X327" s="9"/>
      <c r="Y327" s="9"/>
      <c r="Z327" s="9"/>
      <c r="AA327" s="10">
        <f t="shared" si="375"/>
        <v>1733432.7752483962</v>
      </c>
      <c r="AB327" s="10">
        <f t="shared" si="376"/>
        <v>5796207.5755929127</v>
      </c>
      <c r="AC327" s="10">
        <f>W327+I327+T327</f>
        <v>23507449.194482107</v>
      </c>
      <c r="AD327" s="10">
        <f>AC327*LT_SF1718</f>
        <v>22099730.194741029</v>
      </c>
      <c r="AE327" s="10">
        <f t="shared" si="378"/>
        <v>4388488.5758518353</v>
      </c>
      <c r="AF327" s="10">
        <f>AD327-T327-R327</f>
        <v>245805.74819626287</v>
      </c>
      <c r="AG327" s="9"/>
      <c r="AH327" s="9">
        <f>AF327</f>
        <v>245805.74819626287</v>
      </c>
      <c r="AI327" s="9"/>
      <c r="AJ327" s="9"/>
      <c r="AK327" s="9"/>
      <c r="AM327" s="9">
        <f t="shared" si="381"/>
        <v>4145720.510829208</v>
      </c>
      <c r="AN327" s="9">
        <f t="shared" si="384"/>
        <v>4391526.2590254713</v>
      </c>
    </row>
    <row r="328" spans="1:40" s="15" customFormat="1" x14ac:dyDescent="0.25">
      <c r="A328" s="12" t="s">
        <v>656</v>
      </c>
      <c r="B328" s="12" t="s">
        <v>657</v>
      </c>
      <c r="C328" s="12" t="s">
        <v>499</v>
      </c>
      <c r="D328" s="12"/>
      <c r="E328" s="12" t="s">
        <v>1441</v>
      </c>
      <c r="G328" s="13">
        <f>UTFUND1617BL</f>
        <v>11341498.933014616</v>
      </c>
      <c r="H328" s="13">
        <f>G328*RPI_INC1718</f>
        <v>11564567.365557516</v>
      </c>
      <c r="I328" s="13"/>
      <c r="J328" s="13"/>
      <c r="K328" s="13"/>
      <c r="L328" s="13"/>
      <c r="M328" s="13"/>
      <c r="N328" s="13"/>
      <c r="O328" s="13"/>
      <c r="P328" s="13"/>
      <c r="Q328" s="14">
        <f t="shared" si="382"/>
        <v>11341498.933014616</v>
      </c>
      <c r="R328" s="14">
        <f t="shared" si="383"/>
        <v>11564567.365557516</v>
      </c>
      <c r="S328" s="13"/>
      <c r="T328" s="14">
        <f t="shared" si="374"/>
        <v>28994953.381110802</v>
      </c>
      <c r="V328" s="13">
        <f>UTFUND1617RSG</f>
        <v>9549233.5896451548</v>
      </c>
      <c r="W328" s="13"/>
      <c r="X328" s="13"/>
      <c r="Y328" s="13"/>
      <c r="Z328" s="13"/>
      <c r="AA328" s="14">
        <f t="shared" si="375"/>
        <v>9549233.5896451548</v>
      </c>
      <c r="AB328" s="14">
        <f t="shared" si="376"/>
        <v>20890732.522659771</v>
      </c>
      <c r="AC328" s="14">
        <f>V328+G328+T328</f>
        <v>49885685.903770573</v>
      </c>
      <c r="AD328" s="14">
        <f>AC328*UT_SF1718</f>
        <v>47394660.551846601</v>
      </c>
      <c r="AE328" s="14">
        <f t="shared" si="378"/>
        <v>18399707.170735799</v>
      </c>
      <c r="AF328" s="14">
        <f>AD328-T328-R328</f>
        <v>6835139.8051782828</v>
      </c>
      <c r="AG328" s="13">
        <f>AF328</f>
        <v>6835139.8051782828</v>
      </c>
      <c r="AH328" s="13"/>
      <c r="AI328" s="13"/>
      <c r="AJ328" s="13"/>
      <c r="AK328" s="13"/>
      <c r="AM328" s="13">
        <f t="shared" si="381"/>
        <v>11573047.254836563</v>
      </c>
      <c r="AN328" s="13">
        <f t="shared" si="384"/>
        <v>18408187.060014844</v>
      </c>
    </row>
    <row r="329" spans="1:40" x14ac:dyDescent="0.25">
      <c r="A329" s="1" t="s">
        <v>658</v>
      </c>
      <c r="B329" s="1" t="s">
        <v>659</v>
      </c>
      <c r="C329" s="1"/>
      <c r="D329" s="1" t="s">
        <v>499</v>
      </c>
      <c r="E329" s="1"/>
      <c r="G329" s="5">
        <f>UTFUND1617BL</f>
        <v>12379202.014537601</v>
      </c>
      <c r="H329" s="5">
        <f>G329*RPI_INC1718</f>
        <v>12622680.341857852</v>
      </c>
      <c r="I329" s="5">
        <f>LTFUND1617BL</f>
        <v>4186387.0825647749</v>
      </c>
      <c r="J329" s="5">
        <f>I329*RPI_INC1718</f>
        <v>4268726.3580028005</v>
      </c>
      <c r="Q329" s="6">
        <f t="shared" si="382"/>
        <v>16565589.097102376</v>
      </c>
      <c r="R329" s="6">
        <f t="shared" si="383"/>
        <v>16891406.699860655</v>
      </c>
      <c r="T329" s="6">
        <f t="shared" si="374"/>
        <v>78438210</v>
      </c>
      <c r="V329" s="5">
        <f>UTFUND1617RSG</f>
        <v>8147277.4684181754</v>
      </c>
      <c r="W329" s="5">
        <f>LTFUND1617RSG</f>
        <v>1381883.831041038</v>
      </c>
      <c r="AA329" s="6">
        <f t="shared" si="375"/>
        <v>9529161.2994592134</v>
      </c>
      <c r="AB329" s="6">
        <f t="shared" si="376"/>
        <v>26094750.396561593</v>
      </c>
      <c r="AC329" s="6">
        <f t="shared" ref="AC329" si="388">SUM(AC330:AC331)</f>
        <v>104532960.39656159</v>
      </c>
      <c r="AD329" s="6">
        <f t="shared" si="364"/>
        <v>99025923.016909093</v>
      </c>
      <c r="AE329" s="6">
        <f t="shared" si="378"/>
        <v>20587713.016909093</v>
      </c>
      <c r="AF329" s="6">
        <f t="shared" si="365"/>
        <v>3696306.3170484249</v>
      </c>
      <c r="AG329" s="5">
        <f t="shared" ref="AG329" si="389">AG331</f>
        <v>4125506.4309081789</v>
      </c>
      <c r="AH329" s="5">
        <f t="shared" ref="AH329" si="390">AH330</f>
        <v>-429200.11385975406</v>
      </c>
      <c r="AM329" s="5">
        <f t="shared" si="381"/>
        <v>16903792.572505467</v>
      </c>
      <c r="AN329" s="5">
        <f t="shared" si="384"/>
        <v>20600098.88955389</v>
      </c>
    </row>
    <row r="330" spans="1:40" s="11" customFormat="1" x14ac:dyDescent="0.25">
      <c r="A330" s="8" t="s">
        <v>660</v>
      </c>
      <c r="B330" s="8" t="s">
        <v>661</v>
      </c>
      <c r="C330" s="8" t="s">
        <v>499</v>
      </c>
      <c r="D330" s="8"/>
      <c r="E330" s="8" t="s">
        <v>1440</v>
      </c>
      <c r="G330" s="9"/>
      <c r="H330" s="9"/>
      <c r="I330" s="9">
        <f>LTFUND1617BL</f>
        <v>4186387.0825647749</v>
      </c>
      <c r="J330" s="9">
        <f>I330*RPI_INC1718</f>
        <v>4268726.3580028005</v>
      </c>
      <c r="K330" s="9"/>
      <c r="L330" s="9"/>
      <c r="M330" s="9"/>
      <c r="N330" s="9"/>
      <c r="O330" s="9"/>
      <c r="P330" s="9"/>
      <c r="Q330" s="10">
        <f t="shared" si="382"/>
        <v>4186387.0825647749</v>
      </c>
      <c r="R330" s="10">
        <f t="shared" si="383"/>
        <v>4268726.3580028005</v>
      </c>
      <c r="S330" s="9"/>
      <c r="T330" s="10">
        <f t="shared" si="374"/>
        <v>23299974.450065762</v>
      </c>
      <c r="V330" s="9"/>
      <c r="W330" s="9">
        <f>LTFUND1617RSG</f>
        <v>1381883.831041038</v>
      </c>
      <c r="X330" s="9"/>
      <c r="Y330" s="9"/>
      <c r="Z330" s="9"/>
      <c r="AA330" s="10">
        <f t="shared" si="375"/>
        <v>1381883.831041038</v>
      </c>
      <c r="AB330" s="10">
        <f t="shared" si="376"/>
        <v>5568270.9136058129</v>
      </c>
      <c r="AC330" s="10">
        <f>W330+I330+T330</f>
        <v>28868245.363671575</v>
      </c>
      <c r="AD330" s="10">
        <f>AC330*LT_SF1718</f>
        <v>27139500.694208808</v>
      </c>
      <c r="AE330" s="10">
        <f t="shared" si="378"/>
        <v>3839526.2441430464</v>
      </c>
      <c r="AF330" s="10">
        <f>AD330-T330-R330</f>
        <v>-429200.11385975406</v>
      </c>
      <c r="AG330" s="9"/>
      <c r="AH330" s="9">
        <f>AF330</f>
        <v>-429200.11385975406</v>
      </c>
      <c r="AI330" s="9"/>
      <c r="AJ330" s="9"/>
      <c r="AK330" s="9"/>
      <c r="AM330" s="9">
        <f t="shared" si="381"/>
        <v>4271856.4644507272</v>
      </c>
      <c r="AN330" s="9">
        <f t="shared" si="384"/>
        <v>3842656.3505909732</v>
      </c>
    </row>
    <row r="331" spans="1:40" s="15" customFormat="1" x14ac:dyDescent="0.25">
      <c r="A331" s="12" t="s">
        <v>662</v>
      </c>
      <c r="B331" s="12" t="s">
        <v>663</v>
      </c>
      <c r="C331" s="12" t="s">
        <v>499</v>
      </c>
      <c r="D331" s="12"/>
      <c r="E331" s="12" t="s">
        <v>1441</v>
      </c>
      <c r="G331" s="13">
        <f>UTFUND1617BL</f>
        <v>12379202.014537601</v>
      </c>
      <c r="H331" s="13">
        <f>G331*RPI_INC1718</f>
        <v>12622680.341857852</v>
      </c>
      <c r="I331" s="13"/>
      <c r="J331" s="13"/>
      <c r="K331" s="13"/>
      <c r="L331" s="13"/>
      <c r="M331" s="13"/>
      <c r="N331" s="13"/>
      <c r="O331" s="13"/>
      <c r="P331" s="13"/>
      <c r="Q331" s="14">
        <f t="shared" si="382"/>
        <v>12379202.014537601</v>
      </c>
      <c r="R331" s="14">
        <f t="shared" si="383"/>
        <v>12622680.341857852</v>
      </c>
      <c r="S331" s="13"/>
      <c r="T331" s="14">
        <f t="shared" si="374"/>
        <v>55138235.549934246</v>
      </c>
      <c r="V331" s="13">
        <f>UTFUND1617RSG</f>
        <v>8147277.4684181754</v>
      </c>
      <c r="W331" s="13"/>
      <c r="X331" s="13"/>
      <c r="Y331" s="13"/>
      <c r="Z331" s="13"/>
      <c r="AA331" s="14">
        <f t="shared" si="375"/>
        <v>8147277.4684181754</v>
      </c>
      <c r="AB331" s="14">
        <f t="shared" si="376"/>
        <v>20526479.482955776</v>
      </c>
      <c r="AC331" s="14">
        <f>V331+G331+T331</f>
        <v>75664715.032890022</v>
      </c>
      <c r="AD331" s="14">
        <f>AC331*UT_SF1718</f>
        <v>71886422.322700277</v>
      </c>
      <c r="AE331" s="14">
        <f t="shared" si="378"/>
        <v>16748186.772766031</v>
      </c>
      <c r="AF331" s="14">
        <f>AD331-T331-R331</f>
        <v>4125506.4309081789</v>
      </c>
      <c r="AG331" s="13">
        <f>AF331</f>
        <v>4125506.4309081789</v>
      </c>
      <c r="AH331" s="13"/>
      <c r="AI331" s="13"/>
      <c r="AJ331" s="13"/>
      <c r="AK331" s="13"/>
      <c r="AM331" s="13">
        <f t="shared" si="381"/>
        <v>12631936.108054738</v>
      </c>
      <c r="AN331" s="13">
        <f t="shared" si="384"/>
        <v>16757442.538962917</v>
      </c>
    </row>
    <row r="332" spans="1:40" x14ac:dyDescent="0.25">
      <c r="A332" s="1" t="s">
        <v>664</v>
      </c>
      <c r="B332" s="1" t="s">
        <v>665</v>
      </c>
      <c r="C332" s="1"/>
      <c r="D332" s="1" t="s">
        <v>499</v>
      </c>
      <c r="E332" s="1"/>
      <c r="G332" s="5">
        <f>UTFUND1617BL</f>
        <v>22222685.117474873</v>
      </c>
      <c r="H332" s="5">
        <f>G332*RPI_INC1718</f>
        <v>22659768.395913441</v>
      </c>
      <c r="I332" s="5">
        <f>LTFUND1617BL</f>
        <v>5868853.5486284913</v>
      </c>
      <c r="J332" s="5">
        <f>I332*RPI_INC1718</f>
        <v>5984284.1429131236</v>
      </c>
      <c r="Q332" s="6">
        <f t="shared" si="382"/>
        <v>28091538.666103363</v>
      </c>
      <c r="R332" s="6">
        <f t="shared" si="383"/>
        <v>28644052.538826562</v>
      </c>
      <c r="T332" s="6">
        <f t="shared" si="374"/>
        <v>68461579</v>
      </c>
      <c r="V332" s="5">
        <f>UTFUND1617RSG</f>
        <v>14384378.787251074</v>
      </c>
      <c r="W332" s="5">
        <f>LTFUND1617RSG</f>
        <v>2441173.8821024625</v>
      </c>
      <c r="AA332" s="6">
        <f t="shared" si="375"/>
        <v>16825552.669353537</v>
      </c>
      <c r="AB332" s="6">
        <f t="shared" si="376"/>
        <v>44917091.335456908</v>
      </c>
      <c r="AC332" s="6">
        <f t="shared" ref="AC332" si="391">SUM(AC333:AC334)</f>
        <v>113378670.33545691</v>
      </c>
      <c r="AD332" s="6">
        <f t="shared" si="364"/>
        <v>107473475.92080444</v>
      </c>
      <c r="AE332" s="6">
        <f t="shared" si="378"/>
        <v>39011896.920804441</v>
      </c>
      <c r="AF332" s="6">
        <f t="shared" si="365"/>
        <v>10367844.381977869</v>
      </c>
      <c r="AG332" s="5">
        <f t="shared" ref="AG332" si="392">AG334</f>
        <v>9508718.1673298217</v>
      </c>
      <c r="AH332" s="5">
        <f t="shared" ref="AH332" si="393">AH333</f>
        <v>859126.21464804746</v>
      </c>
      <c r="AM332" s="5">
        <f t="shared" si="381"/>
        <v>28665056.212060016</v>
      </c>
      <c r="AN332" s="5">
        <f t="shared" si="384"/>
        <v>39032900.594037883</v>
      </c>
    </row>
    <row r="333" spans="1:40" s="11" customFormat="1" x14ac:dyDescent="0.25">
      <c r="A333" s="8" t="s">
        <v>666</v>
      </c>
      <c r="B333" s="8" t="s">
        <v>667</v>
      </c>
      <c r="C333" s="8" t="s">
        <v>499</v>
      </c>
      <c r="D333" s="8"/>
      <c r="E333" s="8" t="s">
        <v>1440</v>
      </c>
      <c r="G333" s="9"/>
      <c r="H333" s="9"/>
      <c r="I333" s="9">
        <f>LTFUND1617BL</f>
        <v>5868853.5486284913</v>
      </c>
      <c r="J333" s="9">
        <f>I333*RPI_INC1718</f>
        <v>5984284.1429131236</v>
      </c>
      <c r="K333" s="9"/>
      <c r="L333" s="9"/>
      <c r="M333" s="9"/>
      <c r="N333" s="9"/>
      <c r="O333" s="9"/>
      <c r="P333" s="9"/>
      <c r="Q333" s="10">
        <f t="shared" si="382"/>
        <v>5868853.5486284913</v>
      </c>
      <c r="R333" s="10">
        <f t="shared" si="383"/>
        <v>5984284.1429131236</v>
      </c>
      <c r="S333" s="9"/>
      <c r="T333" s="10">
        <f t="shared" si="374"/>
        <v>16180958.58397793</v>
      </c>
      <c r="V333" s="9"/>
      <c r="W333" s="9">
        <f>LTFUND1617RSG</f>
        <v>2441173.8821024625</v>
      </c>
      <c r="X333" s="9"/>
      <c r="Y333" s="9"/>
      <c r="Z333" s="9"/>
      <c r="AA333" s="10">
        <f t="shared" si="375"/>
        <v>2441173.8821024625</v>
      </c>
      <c r="AB333" s="10">
        <f t="shared" si="376"/>
        <v>8310027.4307309538</v>
      </c>
      <c r="AC333" s="10">
        <f>W333+I333+T333</f>
        <v>24490986.014708884</v>
      </c>
      <c r="AD333" s="10">
        <f>AC333*LT_SF1718</f>
        <v>23024368.941539101</v>
      </c>
      <c r="AE333" s="10">
        <f t="shared" si="378"/>
        <v>6843410.3575611711</v>
      </c>
      <c r="AF333" s="10">
        <f>AD333-T333-R333</f>
        <v>859126.21464804746</v>
      </c>
      <c r="AG333" s="9"/>
      <c r="AH333" s="9">
        <f>AF333</f>
        <v>859126.21464804746</v>
      </c>
      <c r="AI333" s="9"/>
      <c r="AJ333" s="9"/>
      <c r="AK333" s="9"/>
      <c r="AM333" s="9">
        <f t="shared" si="381"/>
        <v>5988672.2073639724</v>
      </c>
      <c r="AN333" s="9">
        <f t="shared" si="384"/>
        <v>6847798.4220120199</v>
      </c>
    </row>
    <row r="334" spans="1:40" s="15" customFormat="1" x14ac:dyDescent="0.25">
      <c r="A334" s="12" t="s">
        <v>668</v>
      </c>
      <c r="B334" s="12" t="s">
        <v>669</v>
      </c>
      <c r="C334" s="12" t="s">
        <v>499</v>
      </c>
      <c r="D334" s="12"/>
      <c r="E334" s="12" t="s">
        <v>1441</v>
      </c>
      <c r="G334" s="13">
        <f>UTFUND1617BL</f>
        <v>22222685.117474873</v>
      </c>
      <c r="H334" s="13">
        <f>G334*RPI_INC1718</f>
        <v>22659768.395913441</v>
      </c>
      <c r="I334" s="13"/>
      <c r="J334" s="13"/>
      <c r="K334" s="13"/>
      <c r="L334" s="13"/>
      <c r="M334" s="13"/>
      <c r="N334" s="13"/>
      <c r="O334" s="13"/>
      <c r="P334" s="13"/>
      <c r="Q334" s="14">
        <f t="shared" si="382"/>
        <v>22222685.117474873</v>
      </c>
      <c r="R334" s="14">
        <f t="shared" si="383"/>
        <v>22659768.395913441</v>
      </c>
      <c r="S334" s="13"/>
      <c r="T334" s="14">
        <f t="shared" si="374"/>
        <v>52280620.41602207</v>
      </c>
      <c r="V334" s="13">
        <f>UTFUND1617RSG</f>
        <v>14384378.787251074</v>
      </c>
      <c r="W334" s="13"/>
      <c r="X334" s="13"/>
      <c r="Y334" s="13"/>
      <c r="Z334" s="13"/>
      <c r="AA334" s="14">
        <f t="shared" si="375"/>
        <v>14384378.787251074</v>
      </c>
      <c r="AB334" s="14">
        <f t="shared" si="376"/>
        <v>36607063.904725946</v>
      </c>
      <c r="AC334" s="14">
        <f>V334+G334+T334</f>
        <v>88887684.320748016</v>
      </c>
      <c r="AD334" s="14">
        <f>AC334*UT_SF1718</f>
        <v>84449106.979265332</v>
      </c>
      <c r="AE334" s="14">
        <f t="shared" si="378"/>
        <v>32168486.563243262</v>
      </c>
      <c r="AF334" s="14">
        <f>AD334-T334-R334</f>
        <v>9508718.1673298217</v>
      </c>
      <c r="AG334" s="13">
        <f>AF334</f>
        <v>9508718.1673298217</v>
      </c>
      <c r="AH334" s="13"/>
      <c r="AI334" s="13"/>
      <c r="AJ334" s="13"/>
      <c r="AK334" s="13"/>
      <c r="AM334" s="13">
        <f t="shared" si="381"/>
        <v>22676384.004696045</v>
      </c>
      <c r="AN334" s="13">
        <f t="shared" si="384"/>
        <v>32185102.172025867</v>
      </c>
    </row>
    <row r="335" spans="1:40" x14ac:dyDescent="0.25">
      <c r="A335" s="1" t="s">
        <v>670</v>
      </c>
      <c r="B335" s="1" t="s">
        <v>671</v>
      </c>
      <c r="C335" s="1"/>
      <c r="D335" s="1" t="s">
        <v>499</v>
      </c>
      <c r="E335" s="1"/>
      <c r="G335" s="5">
        <f>UTFUND1617BL</f>
        <v>21873218.493668117</v>
      </c>
      <c r="H335" s="5">
        <f>G335*RPI_INC1718</f>
        <v>22303428.344488427</v>
      </c>
      <c r="I335" s="5">
        <f>LTFUND1617BL</f>
        <v>5839862.0967587084</v>
      </c>
      <c r="J335" s="5">
        <f>I335*RPI_INC1718</f>
        <v>5954722.4773737071</v>
      </c>
      <c r="Q335" s="6">
        <f t="shared" si="382"/>
        <v>27713080.590426825</v>
      </c>
      <c r="R335" s="6">
        <f t="shared" si="383"/>
        <v>28258150.821862135</v>
      </c>
      <c r="T335" s="6">
        <f t="shared" si="374"/>
        <v>45126860.000000007</v>
      </c>
      <c r="V335" s="5">
        <f>UTFUND1617RSG</f>
        <v>15488835.179023065</v>
      </c>
      <c r="W335" s="5">
        <f>LTFUND1617RSG</f>
        <v>2987760.7375962269</v>
      </c>
      <c r="AA335" s="6">
        <f t="shared" si="375"/>
        <v>18476595.916619293</v>
      </c>
      <c r="AB335" s="6">
        <f t="shared" si="376"/>
        <v>46189676.507046111</v>
      </c>
      <c r="AC335" s="6">
        <f t="shared" ref="AC335" si="394">SUM(AC336:AC337)</f>
        <v>91316536.507046118</v>
      </c>
      <c r="AD335" s="6">
        <f t="shared" si="364"/>
        <v>86565702.282651663</v>
      </c>
      <c r="AE335" s="6">
        <f t="shared" si="378"/>
        <v>41438842.282651655</v>
      </c>
      <c r="AF335" s="6">
        <f t="shared" si="365"/>
        <v>13180691.460789528</v>
      </c>
      <c r="AG335" s="5">
        <f t="shared" ref="AG335" si="395">AG337</f>
        <v>11457242.404106006</v>
      </c>
      <c r="AH335" s="5">
        <f t="shared" ref="AH335" si="396">AH336</f>
        <v>1723449.0566835208</v>
      </c>
      <c r="AM335" s="5">
        <f t="shared" si="381"/>
        <v>28278871.526980221</v>
      </c>
      <c r="AN335" s="5">
        <f t="shared" si="384"/>
        <v>41459562.987769753</v>
      </c>
    </row>
    <row r="336" spans="1:40" s="11" customFormat="1" x14ac:dyDescent="0.25">
      <c r="A336" s="8" t="s">
        <v>672</v>
      </c>
      <c r="B336" s="8" t="s">
        <v>673</v>
      </c>
      <c r="C336" s="8" t="s">
        <v>499</v>
      </c>
      <c r="D336" s="8"/>
      <c r="E336" s="8" t="s">
        <v>1440</v>
      </c>
      <c r="G336" s="9"/>
      <c r="H336" s="9"/>
      <c r="I336" s="9">
        <f>LTFUND1617BL</f>
        <v>5839862.0967587084</v>
      </c>
      <c r="J336" s="9">
        <f>I336*RPI_INC1718</f>
        <v>5954722.4773737071</v>
      </c>
      <c r="K336" s="9"/>
      <c r="L336" s="9"/>
      <c r="M336" s="9"/>
      <c r="N336" s="9"/>
      <c r="O336" s="9"/>
      <c r="P336" s="9"/>
      <c r="Q336" s="10">
        <f t="shared" si="382"/>
        <v>5839862.0967587084</v>
      </c>
      <c r="R336" s="10">
        <f t="shared" si="383"/>
        <v>5954722.4773737071</v>
      </c>
      <c r="S336" s="9"/>
      <c r="T336" s="10">
        <f t="shared" si="374"/>
        <v>10367023.290510645</v>
      </c>
      <c r="V336" s="9"/>
      <c r="W336" s="9">
        <f>LTFUND1617RSG</f>
        <v>2987760.7375962269</v>
      </c>
      <c r="X336" s="9"/>
      <c r="Y336" s="9"/>
      <c r="Z336" s="9"/>
      <c r="AA336" s="10">
        <f t="shared" si="375"/>
        <v>2987760.7375962269</v>
      </c>
      <c r="AB336" s="10">
        <f t="shared" si="376"/>
        <v>8827622.8343549352</v>
      </c>
      <c r="AC336" s="10">
        <f>W336+I336+T336</f>
        <v>19194646.12486558</v>
      </c>
      <c r="AD336" s="10">
        <f>AC336*LT_SF1718</f>
        <v>18045194.824567873</v>
      </c>
      <c r="AE336" s="10">
        <f t="shared" si="378"/>
        <v>7678171.5340572279</v>
      </c>
      <c r="AF336" s="10">
        <f>AD336-T336-R336</f>
        <v>1723449.0566835208</v>
      </c>
      <c r="AG336" s="9"/>
      <c r="AH336" s="9">
        <f>AF336</f>
        <v>1723449.0566835208</v>
      </c>
      <c r="AI336" s="9"/>
      <c r="AJ336" s="9"/>
      <c r="AK336" s="9"/>
      <c r="AM336" s="9">
        <f t="shared" si="381"/>
        <v>5959088.8652980803</v>
      </c>
      <c r="AN336" s="9">
        <f t="shared" si="384"/>
        <v>7682537.921981601</v>
      </c>
    </row>
    <row r="337" spans="1:40" s="15" customFormat="1" x14ac:dyDescent="0.25">
      <c r="A337" s="12" t="s">
        <v>674</v>
      </c>
      <c r="B337" s="12" t="s">
        <v>675</v>
      </c>
      <c r="C337" s="12" t="s">
        <v>499</v>
      </c>
      <c r="D337" s="12"/>
      <c r="E337" s="12" t="s">
        <v>1441</v>
      </c>
      <c r="G337" s="13">
        <f>UTFUND1617BL</f>
        <v>21873218.493668117</v>
      </c>
      <c r="H337" s="13">
        <f>G337*RPI_INC1718</f>
        <v>22303428.344488427</v>
      </c>
      <c r="I337" s="13"/>
      <c r="J337" s="13"/>
      <c r="K337" s="13"/>
      <c r="L337" s="13"/>
      <c r="M337" s="13"/>
      <c r="N337" s="13"/>
      <c r="O337" s="13"/>
      <c r="P337" s="13"/>
      <c r="Q337" s="14">
        <f t="shared" si="382"/>
        <v>21873218.493668117</v>
      </c>
      <c r="R337" s="14">
        <f t="shared" si="383"/>
        <v>22303428.344488427</v>
      </c>
      <c r="S337" s="13"/>
      <c r="T337" s="14">
        <f t="shared" si="374"/>
        <v>34759836.70948936</v>
      </c>
      <c r="V337" s="13">
        <f>UTFUND1617RSG</f>
        <v>15488835.179023065</v>
      </c>
      <c r="W337" s="13"/>
      <c r="X337" s="13"/>
      <c r="Y337" s="13"/>
      <c r="Z337" s="13"/>
      <c r="AA337" s="14">
        <f t="shared" si="375"/>
        <v>15488835.179023065</v>
      </c>
      <c r="AB337" s="14">
        <f t="shared" si="376"/>
        <v>37362053.672691181</v>
      </c>
      <c r="AC337" s="14">
        <f>V337+G337+T337</f>
        <v>72121890.382180542</v>
      </c>
      <c r="AD337" s="14">
        <f>AC337*UT_SF1718</f>
        <v>68520507.458083794</v>
      </c>
      <c r="AE337" s="14">
        <f t="shared" si="378"/>
        <v>33760670.748594433</v>
      </c>
      <c r="AF337" s="14">
        <f>AD337-T337-R337</f>
        <v>11457242.404106006</v>
      </c>
      <c r="AG337" s="13">
        <f>AF337</f>
        <v>11457242.404106006</v>
      </c>
      <c r="AH337" s="13"/>
      <c r="AI337" s="13"/>
      <c r="AJ337" s="13"/>
      <c r="AK337" s="13"/>
      <c r="AM337" s="13">
        <f t="shared" si="381"/>
        <v>22319782.66168214</v>
      </c>
      <c r="AN337" s="13">
        <f t="shared" si="384"/>
        <v>33777025.06578815</v>
      </c>
    </row>
    <row r="338" spans="1:40" x14ac:dyDescent="0.25">
      <c r="A338" s="1" t="s">
        <v>676</v>
      </c>
      <c r="B338" s="1" t="s">
        <v>677</v>
      </c>
      <c r="C338" s="1"/>
      <c r="D338" s="1" t="s">
        <v>499</v>
      </c>
      <c r="E338" s="1"/>
      <c r="G338" s="5">
        <f>UTFUND1617BL</f>
        <v>7806155.0988892158</v>
      </c>
      <c r="H338" s="5">
        <f>G338*RPI_INC1718</f>
        <v>7959689.1945480462</v>
      </c>
      <c r="I338" s="5">
        <f>LTFUND1617BL</f>
        <v>3841970.6411102498</v>
      </c>
      <c r="J338" s="5">
        <f>I338*RPI_INC1718</f>
        <v>3917535.8176226374</v>
      </c>
      <c r="Q338" s="6">
        <f t="shared" si="382"/>
        <v>11648125.739999466</v>
      </c>
      <c r="R338" s="6">
        <f t="shared" si="383"/>
        <v>11877225.012170684</v>
      </c>
      <c r="T338" s="6">
        <f t="shared" si="374"/>
        <v>58142079</v>
      </c>
      <c r="V338" s="5">
        <f>UTFUND1617RSG</f>
        <v>6303887.4182229871</v>
      </c>
      <c r="W338" s="5">
        <f>LTFUND1617RSG</f>
        <v>1317347.749276164</v>
      </c>
      <c r="AA338" s="6">
        <f t="shared" si="375"/>
        <v>7621235.1674991511</v>
      </c>
      <c r="AB338" s="6">
        <f t="shared" si="376"/>
        <v>19269360.907498628</v>
      </c>
      <c r="AC338" s="6">
        <f t="shared" ref="AC338" si="397">SUM(AC339:AC340)</f>
        <v>77411439.907498628</v>
      </c>
      <c r="AD338" s="6">
        <f t="shared" si="364"/>
        <v>73236272.347220734</v>
      </c>
      <c r="AE338" s="6">
        <f t="shared" si="378"/>
        <v>15094193.347220734</v>
      </c>
      <c r="AF338" s="6">
        <f t="shared" si="365"/>
        <v>3216968.3350500502</v>
      </c>
      <c r="AG338" s="5">
        <f t="shared" ref="AG338" si="398">AG340</f>
        <v>3838961.365299629</v>
      </c>
      <c r="AH338" s="5">
        <f t="shared" ref="AH338" si="399">AH339</f>
        <v>-621993.03024957888</v>
      </c>
      <c r="AM338" s="5">
        <f t="shared" si="381"/>
        <v>11885934.162272181</v>
      </c>
      <c r="AN338" s="5">
        <f t="shared" si="384"/>
        <v>15102902.497322232</v>
      </c>
    </row>
    <row r="339" spans="1:40" s="11" customFormat="1" x14ac:dyDescent="0.25">
      <c r="A339" s="8" t="s">
        <v>678</v>
      </c>
      <c r="B339" s="8" t="s">
        <v>679</v>
      </c>
      <c r="C339" s="8" t="s">
        <v>499</v>
      </c>
      <c r="D339" s="8"/>
      <c r="E339" s="8" t="s">
        <v>1440</v>
      </c>
      <c r="G339" s="9"/>
      <c r="H339" s="9"/>
      <c r="I339" s="9">
        <f>LTFUND1617BL</f>
        <v>3841970.6411102498</v>
      </c>
      <c r="J339" s="9">
        <f>I339*RPI_INC1718</f>
        <v>3917535.8176226374</v>
      </c>
      <c r="K339" s="9"/>
      <c r="L339" s="9"/>
      <c r="M339" s="9"/>
      <c r="N339" s="9"/>
      <c r="O339" s="9"/>
      <c r="P339" s="9"/>
      <c r="Q339" s="10">
        <f t="shared" si="382"/>
        <v>3841970.6411102498</v>
      </c>
      <c r="R339" s="10">
        <f t="shared" si="383"/>
        <v>3917535.8176226374</v>
      </c>
      <c r="S339" s="9"/>
      <c r="T339" s="10">
        <f t="shared" si="374"/>
        <v>25963803.699895915</v>
      </c>
      <c r="V339" s="9"/>
      <c r="W339" s="9">
        <f>LTFUND1617RSG</f>
        <v>1317347.749276164</v>
      </c>
      <c r="X339" s="9"/>
      <c r="Y339" s="9"/>
      <c r="Z339" s="9"/>
      <c r="AA339" s="10">
        <f t="shared" si="375"/>
        <v>1317347.749276164</v>
      </c>
      <c r="AB339" s="10">
        <f t="shared" si="376"/>
        <v>5159318.3903864138</v>
      </c>
      <c r="AC339" s="10">
        <f>W339+I339+T339</f>
        <v>31123122.090282328</v>
      </c>
      <c r="AD339" s="10">
        <f>AC339*LT_SF1718</f>
        <v>29259346.487268973</v>
      </c>
      <c r="AE339" s="10">
        <f t="shared" si="378"/>
        <v>3295542.7873730585</v>
      </c>
      <c r="AF339" s="10">
        <f>AD339-T339-R339</f>
        <v>-621993.03024957888</v>
      </c>
      <c r="AG339" s="9"/>
      <c r="AH339" s="9">
        <f>AF339</f>
        <v>-621993.03024957888</v>
      </c>
      <c r="AI339" s="9"/>
      <c r="AJ339" s="9"/>
      <c r="AK339" s="9"/>
      <c r="AM339" s="9">
        <f t="shared" si="381"/>
        <v>3920408.4084364604</v>
      </c>
      <c r="AN339" s="9">
        <f t="shared" si="384"/>
        <v>3298415.3781868815</v>
      </c>
    </row>
    <row r="340" spans="1:40" s="15" customFormat="1" x14ac:dyDescent="0.25">
      <c r="A340" s="12" t="s">
        <v>680</v>
      </c>
      <c r="B340" s="12" t="s">
        <v>681</v>
      </c>
      <c r="C340" s="12" t="s">
        <v>499</v>
      </c>
      <c r="D340" s="12"/>
      <c r="E340" s="12" t="s">
        <v>1441</v>
      </c>
      <c r="G340" s="13">
        <f>UTFUND1617BL</f>
        <v>7806155.0988892158</v>
      </c>
      <c r="H340" s="13">
        <f>G340*RPI_INC1718</f>
        <v>7959689.1945480462</v>
      </c>
      <c r="I340" s="13"/>
      <c r="J340" s="13"/>
      <c r="K340" s="13"/>
      <c r="L340" s="13"/>
      <c r="M340" s="13"/>
      <c r="N340" s="13"/>
      <c r="O340" s="13"/>
      <c r="P340" s="13"/>
      <c r="Q340" s="14">
        <f t="shared" si="382"/>
        <v>7806155.0988892158</v>
      </c>
      <c r="R340" s="14">
        <f t="shared" si="383"/>
        <v>7959689.1945480462</v>
      </c>
      <c r="S340" s="13"/>
      <c r="T340" s="14">
        <f t="shared" si="374"/>
        <v>32178275.300104089</v>
      </c>
      <c r="V340" s="13">
        <f>UTFUND1617RSG</f>
        <v>6303887.4182229871</v>
      </c>
      <c r="W340" s="13"/>
      <c r="X340" s="13"/>
      <c r="Y340" s="13"/>
      <c r="Z340" s="13"/>
      <c r="AA340" s="14">
        <f t="shared" si="375"/>
        <v>6303887.4182229871</v>
      </c>
      <c r="AB340" s="14">
        <f t="shared" si="376"/>
        <v>14110042.517112203</v>
      </c>
      <c r="AC340" s="14">
        <f>V340+G340+T340</f>
        <v>46288317.817216292</v>
      </c>
      <c r="AD340" s="14">
        <f>AC340*UT_SF1718</f>
        <v>43976925.859951764</v>
      </c>
      <c r="AE340" s="14">
        <f t="shared" si="378"/>
        <v>11798650.559847675</v>
      </c>
      <c r="AF340" s="14">
        <f>AD340-T340-R340</f>
        <v>3838961.365299629</v>
      </c>
      <c r="AG340" s="13">
        <f>AF340</f>
        <v>3838961.365299629</v>
      </c>
      <c r="AH340" s="13"/>
      <c r="AI340" s="13"/>
      <c r="AJ340" s="13"/>
      <c r="AK340" s="13"/>
      <c r="AM340" s="13">
        <f t="shared" si="381"/>
        <v>7965525.7538357209</v>
      </c>
      <c r="AN340" s="13">
        <f t="shared" si="384"/>
        <v>11804487.11913535</v>
      </c>
    </row>
    <row r="341" spans="1:40" x14ac:dyDescent="0.25">
      <c r="A341" s="1" t="s">
        <v>682</v>
      </c>
      <c r="B341" s="1" t="s">
        <v>683</v>
      </c>
      <c r="C341" s="1"/>
      <c r="D341" s="1" t="s">
        <v>499</v>
      </c>
      <c r="E341" s="1"/>
      <c r="G341" s="5">
        <f>UTFUND1617BL</f>
        <v>6171193.5893751914</v>
      </c>
      <c r="H341" s="5">
        <f>G341*RPI_INC1718</f>
        <v>6292570.7097215597</v>
      </c>
      <c r="I341" s="5">
        <f>LTFUND1617BL</f>
        <v>6752442.6637294907</v>
      </c>
      <c r="J341" s="5">
        <f>I341*RPI_INC1718</f>
        <v>6885251.9872351605</v>
      </c>
      <c r="Q341" s="6">
        <f t="shared" si="382"/>
        <v>12923636.253104683</v>
      </c>
      <c r="R341" s="6">
        <f t="shared" si="383"/>
        <v>13177822.69695672</v>
      </c>
      <c r="T341" s="6">
        <f t="shared" si="374"/>
        <v>81199554</v>
      </c>
      <c r="V341" s="5">
        <f>UTFUND1617RSG</f>
        <v>6117532.2908728467</v>
      </c>
      <c r="W341" s="5">
        <f>LTFUND1617RSG</f>
        <v>27878.401451563463</v>
      </c>
      <c r="AA341" s="6">
        <f t="shared" si="375"/>
        <v>6145410.6923244102</v>
      </c>
      <c r="AB341" s="6">
        <f t="shared" si="376"/>
        <v>19069046.945429102</v>
      </c>
      <c r="AC341" s="6">
        <f t="shared" ref="AC341" si="400">SUM(AC342:AC343)</f>
        <v>100268600.9454291</v>
      </c>
      <c r="AD341" s="6">
        <f t="shared" si="364"/>
        <v>94534959.956543982</v>
      </c>
      <c r="AE341" s="6">
        <f t="shared" si="378"/>
        <v>13335405.956543982</v>
      </c>
      <c r="AF341" s="6">
        <f t="shared" si="365"/>
        <v>157583.25958724879</v>
      </c>
      <c r="AG341" s="5">
        <f t="shared" ref="AG341" si="401">AG343</f>
        <v>4636833.952306509</v>
      </c>
      <c r="AH341" s="5">
        <f t="shared" ref="AH341" si="402">AH342</f>
        <v>-4479250.6927192602</v>
      </c>
      <c r="AM341" s="5">
        <f t="shared" si="381"/>
        <v>13187485.529458513</v>
      </c>
      <c r="AN341" s="5">
        <f t="shared" si="384"/>
        <v>13345068.789045762</v>
      </c>
    </row>
    <row r="342" spans="1:40" s="11" customFormat="1" x14ac:dyDescent="0.25">
      <c r="A342" s="8" t="s">
        <v>684</v>
      </c>
      <c r="B342" s="8" t="s">
        <v>685</v>
      </c>
      <c r="C342" s="8" t="s">
        <v>499</v>
      </c>
      <c r="D342" s="8"/>
      <c r="E342" s="8" t="s">
        <v>1440</v>
      </c>
      <c r="G342" s="9"/>
      <c r="H342" s="9"/>
      <c r="I342" s="9">
        <f>LTFUND1617BL</f>
        <v>6752442.6637294907</v>
      </c>
      <c r="J342" s="9">
        <f>I342*RPI_INC1718</f>
        <v>6885251.9872351605</v>
      </c>
      <c r="K342" s="9"/>
      <c r="L342" s="9"/>
      <c r="M342" s="9"/>
      <c r="N342" s="9"/>
      <c r="O342" s="9"/>
      <c r="P342" s="9"/>
      <c r="Q342" s="10">
        <f t="shared" si="382"/>
        <v>6752442.6637294907</v>
      </c>
      <c r="R342" s="10">
        <f t="shared" si="383"/>
        <v>6885251.9872351605</v>
      </c>
      <c r="S342" s="9"/>
      <c r="T342" s="10">
        <f t="shared" si="374"/>
        <v>66266288.228465833</v>
      </c>
      <c r="V342" s="9"/>
      <c r="W342" s="9">
        <f>LTFUND1617RSG</f>
        <v>27878.401451563463</v>
      </c>
      <c r="X342" s="9"/>
      <c r="Y342" s="9"/>
      <c r="Z342" s="9"/>
      <c r="AA342" s="10">
        <f t="shared" si="375"/>
        <v>27878.401451563463</v>
      </c>
      <c r="AB342" s="10">
        <f t="shared" si="376"/>
        <v>6780321.0651810542</v>
      </c>
      <c r="AC342" s="10">
        <f>W342+I342+T342</f>
        <v>73046609.293646887</v>
      </c>
      <c r="AD342" s="10">
        <f>AC342*LT_SF1718</f>
        <v>68672289.522981733</v>
      </c>
      <c r="AE342" s="10">
        <f t="shared" si="378"/>
        <v>2406001.2945159003</v>
      </c>
      <c r="AF342" s="10">
        <f>AD342-T342-R342</f>
        <v>-4479250.6927192602</v>
      </c>
      <c r="AG342" s="9"/>
      <c r="AH342" s="9">
        <f>AF342</f>
        <v>-4479250.6927192602</v>
      </c>
      <c r="AI342" s="9"/>
      <c r="AJ342" s="9"/>
      <c r="AK342" s="9"/>
      <c r="AM342" s="9">
        <f t="shared" si="381"/>
        <v>6890300.6996222725</v>
      </c>
      <c r="AN342" s="9">
        <f t="shared" si="384"/>
        <v>2411050.0069030123</v>
      </c>
    </row>
    <row r="343" spans="1:40" s="15" customFormat="1" x14ac:dyDescent="0.25">
      <c r="A343" s="12" t="s">
        <v>686</v>
      </c>
      <c r="B343" s="12" t="s">
        <v>687</v>
      </c>
      <c r="C343" s="12" t="s">
        <v>499</v>
      </c>
      <c r="D343" s="12"/>
      <c r="E343" s="12" t="s">
        <v>1441</v>
      </c>
      <c r="G343" s="13">
        <f>UTFUND1617BL</f>
        <v>6171193.5893751914</v>
      </c>
      <c r="H343" s="13">
        <f>G343*RPI_INC1718</f>
        <v>6292570.7097215597</v>
      </c>
      <c r="I343" s="13"/>
      <c r="J343" s="13"/>
      <c r="K343" s="13"/>
      <c r="L343" s="13"/>
      <c r="M343" s="13"/>
      <c r="N343" s="13"/>
      <c r="O343" s="13"/>
      <c r="P343" s="13"/>
      <c r="Q343" s="14">
        <f t="shared" si="382"/>
        <v>6171193.5893751914</v>
      </c>
      <c r="R343" s="14">
        <f t="shared" si="383"/>
        <v>6292570.7097215597</v>
      </c>
      <c r="S343" s="13"/>
      <c r="T343" s="14">
        <f t="shared" si="374"/>
        <v>14933265.771534173</v>
      </c>
      <c r="V343" s="13">
        <f>UTFUND1617RSG</f>
        <v>6117532.2908728467</v>
      </c>
      <c r="W343" s="13"/>
      <c r="X343" s="13"/>
      <c r="Y343" s="13"/>
      <c r="Z343" s="13"/>
      <c r="AA343" s="14">
        <f t="shared" si="375"/>
        <v>6117532.2908728467</v>
      </c>
      <c r="AB343" s="14">
        <f t="shared" si="376"/>
        <v>12288725.880248038</v>
      </c>
      <c r="AC343" s="14">
        <f>V343+G343+T343</f>
        <v>27221991.651782211</v>
      </c>
      <c r="AD343" s="14">
        <f>AC343*UT_SF1718</f>
        <v>25862670.433562241</v>
      </c>
      <c r="AE343" s="14">
        <f t="shared" si="378"/>
        <v>10929404.662028069</v>
      </c>
      <c r="AF343" s="14">
        <f>AD343-T343-R343</f>
        <v>4636833.952306509</v>
      </c>
      <c r="AG343" s="13">
        <f>AF343</f>
        <v>4636833.952306509</v>
      </c>
      <c r="AH343" s="13"/>
      <c r="AI343" s="13"/>
      <c r="AJ343" s="13"/>
      <c r="AK343" s="13"/>
      <c r="AM343" s="13">
        <f t="shared" si="381"/>
        <v>6297184.829836241</v>
      </c>
      <c r="AN343" s="13">
        <f t="shared" si="384"/>
        <v>10934018.782142751</v>
      </c>
    </row>
    <row r="344" spans="1:40" x14ac:dyDescent="0.25">
      <c r="A344" s="1" t="s">
        <v>688</v>
      </c>
      <c r="B344" s="1" t="s">
        <v>689</v>
      </c>
      <c r="C344" s="1"/>
      <c r="D344" s="1" t="s">
        <v>499</v>
      </c>
      <c r="E344" s="1"/>
      <c r="G344" s="5">
        <f>UTFUND1617BL</f>
        <v>32399360.837493554</v>
      </c>
      <c r="H344" s="5">
        <f>G344*RPI_INC1718</f>
        <v>33036602.412006535</v>
      </c>
      <c r="I344" s="5">
        <f>LTFUND1617BL</f>
        <v>6048535.505057008</v>
      </c>
      <c r="J344" s="5">
        <f>I344*RPI_INC1718</f>
        <v>6167500.1447631028</v>
      </c>
      <c r="Q344" s="6">
        <f t="shared" si="382"/>
        <v>38447896.342550561</v>
      </c>
      <c r="R344" s="6">
        <f t="shared" si="383"/>
        <v>39204102.556769639</v>
      </c>
      <c r="T344" s="6">
        <f t="shared" si="374"/>
        <v>59001842</v>
      </c>
      <c r="V344" s="5">
        <f>UTFUND1617RSG</f>
        <v>23747184.202793293</v>
      </c>
      <c r="W344" s="5">
        <f>LTFUND1617RSG</f>
        <v>3235376.5680266535</v>
      </c>
      <c r="AA344" s="6">
        <f t="shared" si="375"/>
        <v>26982560.770819947</v>
      </c>
      <c r="AB344" s="6">
        <f t="shared" si="376"/>
        <v>65430457.113370508</v>
      </c>
      <c r="AC344" s="6">
        <f t="shared" ref="AC344" si="403">SUM(AC345:AC346)</f>
        <v>124432299.11337051</v>
      </c>
      <c r="AD344" s="6">
        <f t="shared" si="364"/>
        <v>118026703.34735216</v>
      </c>
      <c r="AE344" s="6">
        <f t="shared" si="378"/>
        <v>59024861.347352162</v>
      </c>
      <c r="AF344" s="6">
        <f t="shared" si="365"/>
        <v>19820758.79058253</v>
      </c>
      <c r="AG344" s="5">
        <f t="shared" ref="AG344" si="404">AG346</f>
        <v>17860640.504982114</v>
      </c>
      <c r="AH344" s="5">
        <f t="shared" ref="AH344" si="405">AH345</f>
        <v>1960118.2856004145</v>
      </c>
      <c r="AM344" s="5">
        <f t="shared" si="381"/>
        <v>39232849.542148083</v>
      </c>
      <c r="AN344" s="5">
        <f t="shared" si="384"/>
        <v>59053608.332730614</v>
      </c>
    </row>
    <row r="345" spans="1:40" s="11" customFormat="1" x14ac:dyDescent="0.25">
      <c r="A345" s="8" t="s">
        <v>690</v>
      </c>
      <c r="B345" s="8" t="s">
        <v>691</v>
      </c>
      <c r="C345" s="8" t="s">
        <v>499</v>
      </c>
      <c r="D345" s="8"/>
      <c r="E345" s="8" t="s">
        <v>1440</v>
      </c>
      <c r="G345" s="9"/>
      <c r="H345" s="9"/>
      <c r="I345" s="9">
        <f>LTFUND1617BL</f>
        <v>6048535.505057008</v>
      </c>
      <c r="J345" s="9">
        <f>I345*RPI_INC1718</f>
        <v>6167500.1447631028</v>
      </c>
      <c r="K345" s="9"/>
      <c r="L345" s="9"/>
      <c r="M345" s="9"/>
      <c r="N345" s="9"/>
      <c r="O345" s="9"/>
      <c r="P345" s="9"/>
      <c r="Q345" s="10">
        <f t="shared" si="382"/>
        <v>6048535.505057008</v>
      </c>
      <c r="R345" s="10">
        <f t="shared" si="383"/>
        <v>6167500.1447631028</v>
      </c>
      <c r="S345" s="9"/>
      <c r="T345" s="10">
        <f t="shared" si="374"/>
        <v>10024994.083007116</v>
      </c>
      <c r="V345" s="9"/>
      <c r="W345" s="9">
        <f>LTFUND1617RSG</f>
        <v>3235376.5680266535</v>
      </c>
      <c r="X345" s="9"/>
      <c r="Y345" s="9"/>
      <c r="Z345" s="9"/>
      <c r="AA345" s="10">
        <f t="shared" si="375"/>
        <v>3235376.5680266535</v>
      </c>
      <c r="AB345" s="10">
        <f t="shared" si="376"/>
        <v>9283912.0730836615</v>
      </c>
      <c r="AC345" s="10">
        <f>W345+I345+T345</f>
        <v>19308906.156090777</v>
      </c>
      <c r="AD345" s="10">
        <f>AC345*LT_SF1718</f>
        <v>18152612.513370633</v>
      </c>
      <c r="AE345" s="10">
        <f t="shared" si="378"/>
        <v>8127618.4303635173</v>
      </c>
      <c r="AF345" s="10">
        <f>AD345-T345-R345</f>
        <v>1960118.2856004145</v>
      </c>
      <c r="AG345" s="9"/>
      <c r="AH345" s="9">
        <f>AF345</f>
        <v>1960118.2856004145</v>
      </c>
      <c r="AI345" s="9"/>
      <c r="AJ345" s="9"/>
      <c r="AK345" s="9"/>
      <c r="AM345" s="9">
        <f t="shared" si="381"/>
        <v>6172022.5550446892</v>
      </c>
      <c r="AN345" s="9">
        <f t="shared" si="384"/>
        <v>8132140.8406451037</v>
      </c>
    </row>
    <row r="346" spans="1:40" s="15" customFormat="1" x14ac:dyDescent="0.25">
      <c r="A346" s="12" t="s">
        <v>692</v>
      </c>
      <c r="B346" s="12" t="s">
        <v>693</v>
      </c>
      <c r="C346" s="12" t="s">
        <v>499</v>
      </c>
      <c r="D346" s="12"/>
      <c r="E346" s="12" t="s">
        <v>1441</v>
      </c>
      <c r="G346" s="13">
        <f>UTFUND1617BL</f>
        <v>32399360.837493554</v>
      </c>
      <c r="H346" s="13">
        <f>G346*RPI_INC1718</f>
        <v>33036602.412006535</v>
      </c>
      <c r="I346" s="13"/>
      <c r="J346" s="13"/>
      <c r="K346" s="13"/>
      <c r="L346" s="13"/>
      <c r="M346" s="13"/>
      <c r="N346" s="13"/>
      <c r="O346" s="13"/>
      <c r="P346" s="13"/>
      <c r="Q346" s="14">
        <f t="shared" si="382"/>
        <v>32399360.837493554</v>
      </c>
      <c r="R346" s="14">
        <f t="shared" si="383"/>
        <v>33036602.412006535</v>
      </c>
      <c r="S346" s="13"/>
      <c r="T346" s="14">
        <f t="shared" si="374"/>
        <v>48976847.91699288</v>
      </c>
      <c r="V346" s="13">
        <f>UTFUND1617RSG</f>
        <v>23747184.202793293</v>
      </c>
      <c r="W346" s="13"/>
      <c r="X346" s="13"/>
      <c r="Y346" s="13"/>
      <c r="Z346" s="13"/>
      <c r="AA346" s="14">
        <f t="shared" si="375"/>
        <v>23747184.202793293</v>
      </c>
      <c r="AB346" s="14">
        <f t="shared" si="376"/>
        <v>56146545.040286846</v>
      </c>
      <c r="AC346" s="14">
        <f>V346+G346+T346</f>
        <v>105123392.95727973</v>
      </c>
      <c r="AD346" s="14">
        <f>AC346*UT_SF1718</f>
        <v>99874090.833981529</v>
      </c>
      <c r="AE346" s="14">
        <f t="shared" si="378"/>
        <v>50897242.916988648</v>
      </c>
      <c r="AF346" s="14">
        <f>AD346-T346-R346</f>
        <v>17860640.504982114</v>
      </c>
      <c r="AG346" s="13">
        <f>AF346</f>
        <v>17860640.504982114</v>
      </c>
      <c r="AH346" s="13"/>
      <c r="AI346" s="13"/>
      <c r="AJ346" s="13"/>
      <c r="AK346" s="13"/>
      <c r="AM346" s="13">
        <f t="shared" si="381"/>
        <v>33060826.987103395</v>
      </c>
      <c r="AN346" s="13">
        <f t="shared" si="384"/>
        <v>50921467.492085509</v>
      </c>
    </row>
    <row r="347" spans="1:40" x14ac:dyDescent="0.25">
      <c r="A347" s="1" t="s">
        <v>694</v>
      </c>
      <c r="B347" s="1" t="s">
        <v>695</v>
      </c>
      <c r="C347" s="1"/>
      <c r="D347" s="1" t="s">
        <v>499</v>
      </c>
      <c r="E347" s="1"/>
      <c r="G347" s="5">
        <f>UTFUND1617BL</f>
        <v>28737925.269981951</v>
      </c>
      <c r="H347" s="5">
        <f>G347*RPI_INC1718</f>
        <v>29303152.49280072</v>
      </c>
      <c r="I347" s="5">
        <f>LTFUND1617BL</f>
        <v>4303686.4275540663</v>
      </c>
      <c r="J347" s="5">
        <f>I347*RPI_INC1718</f>
        <v>4388332.786136887</v>
      </c>
      <c r="Q347" s="6">
        <f t="shared" si="382"/>
        <v>33041611.697536018</v>
      </c>
      <c r="R347" s="6">
        <f t="shared" si="383"/>
        <v>33691485.278937608</v>
      </c>
      <c r="T347" s="6">
        <f t="shared" si="374"/>
        <v>38648720.999999329</v>
      </c>
      <c r="V347" s="5">
        <f>UTFUND1617RSG</f>
        <v>20085002.003378265</v>
      </c>
      <c r="W347" s="5">
        <f>LTFUND1617RSG</f>
        <v>2165577.8178623151</v>
      </c>
      <c r="AA347" s="6">
        <f t="shared" si="375"/>
        <v>22250579.821240582</v>
      </c>
      <c r="AB347" s="6">
        <f t="shared" si="376"/>
        <v>55292191.518776596</v>
      </c>
      <c r="AC347" s="6">
        <f t="shared" ref="AC347" si="406">SUM(AC348:AC349)</f>
        <v>93940912.518775925</v>
      </c>
      <c r="AD347" s="6">
        <f t="shared" si="364"/>
        <v>89130619.99628666</v>
      </c>
      <c r="AE347" s="6">
        <f t="shared" si="378"/>
        <v>50481898.996287331</v>
      </c>
      <c r="AF347" s="6">
        <f t="shared" si="365"/>
        <v>16790413.71734973</v>
      </c>
      <c r="AG347" s="5">
        <f t="shared" ref="AG347" si="407">AG349</f>
        <v>15428044.597849965</v>
      </c>
      <c r="AH347" s="5">
        <f t="shared" ref="AH347" si="408">AH348</f>
        <v>1362369.1194997653</v>
      </c>
      <c r="AM347" s="5">
        <f t="shared" si="381"/>
        <v>33716190.056538098</v>
      </c>
      <c r="AN347" s="5">
        <f t="shared" si="384"/>
        <v>50506603.773887828</v>
      </c>
    </row>
    <row r="348" spans="1:40" s="11" customFormat="1" x14ac:dyDescent="0.25">
      <c r="A348" s="8" t="s">
        <v>696</v>
      </c>
      <c r="B348" s="8" t="s">
        <v>697</v>
      </c>
      <c r="C348" s="8" t="s">
        <v>499</v>
      </c>
      <c r="D348" s="8"/>
      <c r="E348" s="8" t="s">
        <v>1440</v>
      </c>
      <c r="G348" s="9"/>
      <c r="H348" s="9"/>
      <c r="I348" s="9">
        <f>LTFUND1617BL</f>
        <v>4303686.4275540663</v>
      </c>
      <c r="J348" s="9">
        <f>I348*RPI_INC1718</f>
        <v>4388332.786136887</v>
      </c>
      <c r="K348" s="9"/>
      <c r="L348" s="9"/>
      <c r="M348" s="9"/>
      <c r="N348" s="9"/>
      <c r="O348" s="9"/>
      <c r="P348" s="9"/>
      <c r="Q348" s="10">
        <f t="shared" si="382"/>
        <v>4303686.4275540663</v>
      </c>
      <c r="R348" s="10">
        <f t="shared" si="383"/>
        <v>4388332.786136887</v>
      </c>
      <c r="S348" s="9"/>
      <c r="T348" s="10">
        <f t="shared" si="374"/>
        <v>5529982.5492543327</v>
      </c>
      <c r="V348" s="9"/>
      <c r="W348" s="9">
        <f>LTFUND1617RSG</f>
        <v>2165577.8178623151</v>
      </c>
      <c r="X348" s="9"/>
      <c r="Y348" s="9"/>
      <c r="Z348" s="9"/>
      <c r="AA348" s="10">
        <f t="shared" si="375"/>
        <v>2165577.8178623151</v>
      </c>
      <c r="AB348" s="10">
        <f t="shared" si="376"/>
        <v>6469264.2454163814</v>
      </c>
      <c r="AC348" s="10">
        <f>W348+I348+T348</f>
        <v>11999246.794670714</v>
      </c>
      <c r="AD348" s="10">
        <f>AC348*LT_SF1718</f>
        <v>11280684.454890985</v>
      </c>
      <c r="AE348" s="10">
        <f t="shared" si="378"/>
        <v>5750701.9056366524</v>
      </c>
      <c r="AF348" s="10">
        <f>AD348-T348-R348</f>
        <v>1362369.1194997653</v>
      </c>
      <c r="AG348" s="9"/>
      <c r="AH348" s="9">
        <f>AF348</f>
        <v>1362369.1194997653</v>
      </c>
      <c r="AI348" s="9"/>
      <c r="AJ348" s="9"/>
      <c r="AK348" s="9"/>
      <c r="AM348" s="9">
        <f t="shared" si="381"/>
        <v>4391550.5957591375</v>
      </c>
      <c r="AN348" s="9">
        <f t="shared" si="384"/>
        <v>5753919.7152589029</v>
      </c>
    </row>
    <row r="349" spans="1:40" s="15" customFormat="1" x14ac:dyDescent="0.25">
      <c r="A349" s="12" t="s">
        <v>698</v>
      </c>
      <c r="B349" s="12" t="s">
        <v>699</v>
      </c>
      <c r="C349" s="12" t="s">
        <v>499</v>
      </c>
      <c r="D349" s="12"/>
      <c r="E349" s="12" t="s">
        <v>1441</v>
      </c>
      <c r="G349" s="13">
        <f>UTFUND1617BL</f>
        <v>28737925.269981951</v>
      </c>
      <c r="H349" s="13">
        <f>G349*RPI_INC1718</f>
        <v>29303152.49280072</v>
      </c>
      <c r="I349" s="13"/>
      <c r="J349" s="13"/>
      <c r="K349" s="13"/>
      <c r="L349" s="13"/>
      <c r="M349" s="13"/>
      <c r="N349" s="13"/>
      <c r="O349" s="13"/>
      <c r="P349" s="13"/>
      <c r="Q349" s="14">
        <f t="shared" si="382"/>
        <v>28737925.269981951</v>
      </c>
      <c r="R349" s="14">
        <f t="shared" si="383"/>
        <v>29303152.49280072</v>
      </c>
      <c r="S349" s="13"/>
      <c r="T349" s="14">
        <f t="shared" si="374"/>
        <v>33118738.450744994</v>
      </c>
      <c r="V349" s="13">
        <f>UTFUND1617RSG</f>
        <v>20085002.003378265</v>
      </c>
      <c r="W349" s="13"/>
      <c r="X349" s="13"/>
      <c r="Y349" s="13"/>
      <c r="Z349" s="13"/>
      <c r="AA349" s="14">
        <f t="shared" si="375"/>
        <v>20085002.003378265</v>
      </c>
      <c r="AB349" s="14">
        <f t="shared" si="376"/>
        <v>48822927.273360215</v>
      </c>
      <c r="AC349" s="14">
        <f>V349+G349+T349</f>
        <v>81941665.724105209</v>
      </c>
      <c r="AD349" s="14">
        <f>AC349*UT_SF1718</f>
        <v>77849935.541395679</v>
      </c>
      <c r="AE349" s="14">
        <f t="shared" si="378"/>
        <v>44731197.090650685</v>
      </c>
      <c r="AF349" s="14">
        <f>AD349-T349-R349</f>
        <v>15428044.597849965</v>
      </c>
      <c r="AG349" s="13">
        <f>AF349</f>
        <v>15428044.597849965</v>
      </c>
      <c r="AH349" s="13"/>
      <c r="AI349" s="13"/>
      <c r="AJ349" s="13"/>
      <c r="AK349" s="13"/>
      <c r="AM349" s="13">
        <f t="shared" si="381"/>
        <v>29324639.460778959</v>
      </c>
      <c r="AN349" s="13">
        <f t="shared" si="384"/>
        <v>44752684.058628924</v>
      </c>
    </row>
    <row r="350" spans="1:40" x14ac:dyDescent="0.25">
      <c r="A350" s="1" t="s">
        <v>700</v>
      </c>
      <c r="B350" s="1" t="s">
        <v>701</v>
      </c>
      <c r="C350" s="1"/>
      <c r="D350" s="1" t="s">
        <v>499</v>
      </c>
      <c r="E350" s="1"/>
      <c r="G350" s="5">
        <f>UTFUND1617BL</f>
        <v>23703242.226937991</v>
      </c>
      <c r="H350" s="5">
        <f>G350*RPI_INC1718</f>
        <v>24169445.602785975</v>
      </c>
      <c r="I350" s="5">
        <f>LTFUND1617BL</f>
        <v>4969639.2998745171</v>
      </c>
      <c r="J350" s="5">
        <f>I350*RPI_INC1718</f>
        <v>5067383.8445307445</v>
      </c>
      <c r="Q350" s="6">
        <f t="shared" si="382"/>
        <v>28672881.526812509</v>
      </c>
      <c r="R350" s="6">
        <f t="shared" si="383"/>
        <v>29236829.447316721</v>
      </c>
      <c r="T350" s="6">
        <f t="shared" si="374"/>
        <v>77345789</v>
      </c>
      <c r="V350" s="5">
        <f>UTFUND1617RSG</f>
        <v>15244429.527119953</v>
      </c>
      <c r="W350" s="5">
        <f>LTFUND1617RSG</f>
        <v>1947821.8047517939</v>
      </c>
      <c r="AA350" s="6">
        <f t="shared" si="375"/>
        <v>17192251.331871748</v>
      </c>
      <c r="AB350" s="6">
        <f t="shared" si="376"/>
        <v>45865132.858684257</v>
      </c>
      <c r="AC350" s="6">
        <f t="shared" ref="AC350" si="409">SUM(AC351:AC352)</f>
        <v>123210921.85868426</v>
      </c>
      <c r="AD350" s="6">
        <f t="shared" si="364"/>
        <v>116841789.7722338</v>
      </c>
      <c r="AE350" s="6">
        <f t="shared" si="378"/>
        <v>39496000.772233799</v>
      </c>
      <c r="AF350" s="6">
        <f t="shared" si="365"/>
        <v>10259171.324917074</v>
      </c>
      <c r="AG350" s="5">
        <f t="shared" ref="AG350" si="410">AG352</f>
        <v>9713004.13782233</v>
      </c>
      <c r="AH350" s="5">
        <f t="shared" ref="AH350" si="411">AH351</f>
        <v>546167.18709474429</v>
      </c>
      <c r="AM350" s="5">
        <f t="shared" si="381"/>
        <v>29258267.782945428</v>
      </c>
      <c r="AN350" s="5">
        <f t="shared" si="384"/>
        <v>39517439.107862502</v>
      </c>
    </row>
    <row r="351" spans="1:40" s="11" customFormat="1" x14ac:dyDescent="0.25">
      <c r="A351" s="8" t="s">
        <v>702</v>
      </c>
      <c r="B351" s="8" t="s">
        <v>703</v>
      </c>
      <c r="C351" s="8" t="s">
        <v>499</v>
      </c>
      <c r="D351" s="8"/>
      <c r="E351" s="8" t="s">
        <v>1440</v>
      </c>
      <c r="G351" s="9"/>
      <c r="H351" s="9"/>
      <c r="I351" s="9">
        <f>LTFUND1617BL</f>
        <v>4969639.2998745171</v>
      </c>
      <c r="J351" s="9">
        <f>I351*RPI_INC1718</f>
        <v>5067383.8445307445</v>
      </c>
      <c r="K351" s="9"/>
      <c r="L351" s="9"/>
      <c r="M351" s="9"/>
      <c r="N351" s="9"/>
      <c r="O351" s="9"/>
      <c r="P351" s="9"/>
      <c r="Q351" s="10">
        <f t="shared" si="382"/>
        <v>4969639.2998745171</v>
      </c>
      <c r="R351" s="10">
        <f t="shared" si="383"/>
        <v>5067383.8445307445</v>
      </c>
      <c r="S351" s="9"/>
      <c r="T351" s="10">
        <f t="shared" si="374"/>
        <v>14856486.537536668</v>
      </c>
      <c r="V351" s="9"/>
      <c r="W351" s="9">
        <f>LTFUND1617RSG</f>
        <v>1947821.8047517939</v>
      </c>
      <c r="X351" s="9"/>
      <c r="Y351" s="9"/>
      <c r="Z351" s="9"/>
      <c r="AA351" s="10">
        <f t="shared" si="375"/>
        <v>1947821.8047517939</v>
      </c>
      <c r="AB351" s="10">
        <f t="shared" si="376"/>
        <v>6917461.104626311</v>
      </c>
      <c r="AC351" s="10">
        <f>W351+I351+T351</f>
        <v>21773947.642162979</v>
      </c>
      <c r="AD351" s="10">
        <f>AC351*LT_SF1718</f>
        <v>20470037.569162156</v>
      </c>
      <c r="AE351" s="10">
        <f t="shared" si="378"/>
        <v>5613551.0316254888</v>
      </c>
      <c r="AF351" s="10">
        <f>AD351-T351-R351</f>
        <v>546167.18709474429</v>
      </c>
      <c r="AG351" s="9"/>
      <c r="AH351" s="9">
        <f>AF351</f>
        <v>546167.18709474429</v>
      </c>
      <c r="AI351" s="9"/>
      <c r="AJ351" s="9"/>
      <c r="AK351" s="9"/>
      <c r="AM351" s="9">
        <f t="shared" si="381"/>
        <v>5071099.578338827</v>
      </c>
      <c r="AN351" s="9">
        <f t="shared" si="384"/>
        <v>5617266.7654335713</v>
      </c>
    </row>
    <row r="352" spans="1:40" s="15" customFormat="1" x14ac:dyDescent="0.25">
      <c r="A352" s="12" t="s">
        <v>704</v>
      </c>
      <c r="B352" s="12" t="s">
        <v>705</v>
      </c>
      <c r="C352" s="12" t="s">
        <v>499</v>
      </c>
      <c r="D352" s="12"/>
      <c r="E352" s="12" t="s">
        <v>1441</v>
      </c>
      <c r="G352" s="13">
        <f>UTFUND1617BL</f>
        <v>23703242.226937991</v>
      </c>
      <c r="H352" s="13">
        <f>G352*RPI_INC1718</f>
        <v>24169445.602785975</v>
      </c>
      <c r="I352" s="13"/>
      <c r="J352" s="13"/>
      <c r="K352" s="13"/>
      <c r="L352" s="13"/>
      <c r="M352" s="13"/>
      <c r="N352" s="13"/>
      <c r="O352" s="13"/>
      <c r="P352" s="13"/>
      <c r="Q352" s="14">
        <f t="shared" si="382"/>
        <v>23703242.226937991</v>
      </c>
      <c r="R352" s="14">
        <f t="shared" si="383"/>
        <v>24169445.602785975</v>
      </c>
      <c r="S352" s="13"/>
      <c r="T352" s="14">
        <f t="shared" si="374"/>
        <v>62489302.462463334</v>
      </c>
      <c r="V352" s="13">
        <f>UTFUND1617RSG</f>
        <v>15244429.527119953</v>
      </c>
      <c r="W352" s="13"/>
      <c r="X352" s="13"/>
      <c r="Y352" s="13"/>
      <c r="Z352" s="13"/>
      <c r="AA352" s="14">
        <f t="shared" si="375"/>
        <v>15244429.527119953</v>
      </c>
      <c r="AB352" s="14">
        <f t="shared" si="376"/>
        <v>38947671.754057944</v>
      </c>
      <c r="AC352" s="14">
        <f>V352+G352+T352</f>
        <v>101436974.21652128</v>
      </c>
      <c r="AD352" s="14">
        <f>AC352*UT_SF1718</f>
        <v>96371752.203071639</v>
      </c>
      <c r="AE352" s="14">
        <f t="shared" si="378"/>
        <v>33882449.740608305</v>
      </c>
      <c r="AF352" s="14">
        <f>AD352-T352-R352</f>
        <v>9713004.13782233</v>
      </c>
      <c r="AG352" s="13">
        <f>AF352</f>
        <v>9713004.13782233</v>
      </c>
      <c r="AH352" s="13"/>
      <c r="AI352" s="13"/>
      <c r="AJ352" s="13"/>
      <c r="AK352" s="13"/>
      <c r="AM352" s="13">
        <f t="shared" si="381"/>
        <v>24187168.2046066</v>
      </c>
      <c r="AN352" s="13">
        <f t="shared" si="384"/>
        <v>33900172.34242893</v>
      </c>
    </row>
    <row r="353" spans="1:40" x14ac:dyDescent="0.25">
      <c r="A353" s="1" t="s">
        <v>706</v>
      </c>
      <c r="B353" s="1" t="s">
        <v>707</v>
      </c>
      <c r="C353" s="1"/>
      <c r="D353" s="1" t="s">
        <v>499</v>
      </c>
      <c r="E353" s="1"/>
      <c r="G353" s="5">
        <f>UTFUND1617BL</f>
        <v>45067261.127893306</v>
      </c>
      <c r="H353" s="5">
        <f>G353*RPI_INC1718</f>
        <v>45953659.244947888</v>
      </c>
      <c r="I353" s="5">
        <f>LTFUND1617BL</f>
        <v>8319792.2863769997</v>
      </c>
      <c r="J353" s="5">
        <f>I353*RPI_INC1718</f>
        <v>8483428.7717627399</v>
      </c>
      <c r="Q353" s="6">
        <f t="shared" si="382"/>
        <v>53387053.414270304</v>
      </c>
      <c r="R353" s="6">
        <f t="shared" si="383"/>
        <v>54437088.016710624</v>
      </c>
      <c r="T353" s="6">
        <f t="shared" si="374"/>
        <v>90406907.000000864</v>
      </c>
      <c r="V353" s="5">
        <f>UTFUND1617RSG</f>
        <v>29146209.007698543</v>
      </c>
      <c r="W353" s="5">
        <f>LTFUND1617RSG</f>
        <v>4065266.5607360136</v>
      </c>
      <c r="AA353" s="6">
        <f t="shared" si="375"/>
        <v>33211475.568434559</v>
      </c>
      <c r="AB353" s="6">
        <f t="shared" si="376"/>
        <v>86598528.982704848</v>
      </c>
      <c r="AC353" s="6">
        <f t="shared" ref="AC353" si="412">SUM(AC354:AC355)</f>
        <v>177005435.98270571</v>
      </c>
      <c r="AD353" s="6">
        <f t="shared" si="364"/>
        <v>167902388.94377264</v>
      </c>
      <c r="AE353" s="6">
        <f t="shared" si="378"/>
        <v>77495481.94377178</v>
      </c>
      <c r="AF353" s="6">
        <f t="shared" si="365"/>
        <v>23058393.927061152</v>
      </c>
      <c r="AG353" s="5">
        <f t="shared" ref="AG353" si="413">AG355</f>
        <v>20747797.857577093</v>
      </c>
      <c r="AH353" s="5">
        <f t="shared" ref="AH353" si="414">AH354</f>
        <v>2310596.0694840588</v>
      </c>
      <c r="AM353" s="5">
        <f t="shared" si="381"/>
        <v>54477004.812943771</v>
      </c>
      <c r="AN353" s="5">
        <f t="shared" si="384"/>
        <v>77535398.740004927</v>
      </c>
    </row>
    <row r="354" spans="1:40" s="11" customFormat="1" x14ac:dyDescent="0.25">
      <c r="A354" s="8" t="s">
        <v>708</v>
      </c>
      <c r="B354" s="8" t="s">
        <v>709</v>
      </c>
      <c r="C354" s="8" t="s">
        <v>499</v>
      </c>
      <c r="D354" s="8"/>
      <c r="E354" s="8" t="s">
        <v>1440</v>
      </c>
      <c r="G354" s="9"/>
      <c r="H354" s="9"/>
      <c r="I354" s="9">
        <f>LTFUND1617BL</f>
        <v>8319792.2863769997</v>
      </c>
      <c r="J354" s="9">
        <f>I354*RPI_INC1718</f>
        <v>8483428.7717627399</v>
      </c>
      <c r="K354" s="9"/>
      <c r="L354" s="9"/>
      <c r="M354" s="9"/>
      <c r="N354" s="9"/>
      <c r="O354" s="9"/>
      <c r="P354" s="9"/>
      <c r="Q354" s="10">
        <f t="shared" si="382"/>
        <v>8319792.2863769997</v>
      </c>
      <c r="R354" s="10">
        <f t="shared" si="383"/>
        <v>8483428.7717627399</v>
      </c>
      <c r="S354" s="9"/>
      <c r="T354" s="10">
        <f t="shared" si="374"/>
        <v>14183561.073817655</v>
      </c>
      <c r="V354" s="9"/>
      <c r="W354" s="9">
        <f>LTFUND1617RSG</f>
        <v>4065266.5607360136</v>
      </c>
      <c r="X354" s="9"/>
      <c r="Y354" s="9"/>
      <c r="Z354" s="9"/>
      <c r="AA354" s="10">
        <f t="shared" si="375"/>
        <v>4065266.5607360136</v>
      </c>
      <c r="AB354" s="10">
        <f t="shared" si="376"/>
        <v>12385058.847113013</v>
      </c>
      <c r="AC354" s="10">
        <f>W354+I354+T354</f>
        <v>26568619.920930669</v>
      </c>
      <c r="AD354" s="10">
        <f>AC354*LT_SF1718</f>
        <v>24977585.915064454</v>
      </c>
      <c r="AE354" s="10">
        <f t="shared" si="378"/>
        <v>10794024.841246799</v>
      </c>
      <c r="AF354" s="10">
        <f>AD354-T354-R354</f>
        <v>2310596.0694840588</v>
      </c>
      <c r="AG354" s="9"/>
      <c r="AH354" s="9">
        <f>AF354</f>
        <v>2310596.0694840588</v>
      </c>
      <c r="AI354" s="9"/>
      <c r="AJ354" s="9"/>
      <c r="AK354" s="9"/>
      <c r="AM354" s="9">
        <f t="shared" si="381"/>
        <v>8489649.3708061129</v>
      </c>
      <c r="AN354" s="9">
        <f t="shared" si="384"/>
        <v>10800245.440290172</v>
      </c>
    </row>
    <row r="355" spans="1:40" s="15" customFormat="1" x14ac:dyDescent="0.25">
      <c r="A355" s="12" t="s">
        <v>710</v>
      </c>
      <c r="B355" s="12" t="s">
        <v>711</v>
      </c>
      <c r="C355" s="12" t="s">
        <v>499</v>
      </c>
      <c r="D355" s="12"/>
      <c r="E355" s="12" t="s">
        <v>1441</v>
      </c>
      <c r="G355" s="13">
        <f>UTFUND1617BL</f>
        <v>45067261.127893306</v>
      </c>
      <c r="H355" s="13">
        <f>G355*RPI_INC1718</f>
        <v>45953659.244947888</v>
      </c>
      <c r="I355" s="13"/>
      <c r="J355" s="13"/>
      <c r="K355" s="13"/>
      <c r="L355" s="13"/>
      <c r="M355" s="13"/>
      <c r="N355" s="13"/>
      <c r="O355" s="13"/>
      <c r="P355" s="13"/>
      <c r="Q355" s="14">
        <f t="shared" si="382"/>
        <v>45067261.127893306</v>
      </c>
      <c r="R355" s="14">
        <f t="shared" si="383"/>
        <v>45953659.244947888</v>
      </c>
      <c r="S355" s="13"/>
      <c r="T355" s="14">
        <f t="shared" si="374"/>
        <v>76223345.926183209</v>
      </c>
      <c r="V355" s="13">
        <f>UTFUND1617RSG</f>
        <v>29146209.007698543</v>
      </c>
      <c r="W355" s="13"/>
      <c r="X355" s="13"/>
      <c r="Y355" s="13"/>
      <c r="Z355" s="13"/>
      <c r="AA355" s="14">
        <f t="shared" si="375"/>
        <v>29146209.007698543</v>
      </c>
      <c r="AB355" s="14">
        <f t="shared" si="376"/>
        <v>74213470.13559185</v>
      </c>
      <c r="AC355" s="14">
        <f>V355+G355+T355</f>
        <v>150436816.06177506</v>
      </c>
      <c r="AD355" s="14">
        <f>AC355*UT_SF1718</f>
        <v>142924803.02870819</v>
      </c>
      <c r="AE355" s="14">
        <f t="shared" si="378"/>
        <v>66701457.102524981</v>
      </c>
      <c r="AF355" s="14">
        <f>AD355-T355-R355</f>
        <v>20747797.857577093</v>
      </c>
      <c r="AG355" s="13">
        <f>AF355</f>
        <v>20747797.857577093</v>
      </c>
      <c r="AH355" s="13"/>
      <c r="AI355" s="13"/>
      <c r="AJ355" s="13"/>
      <c r="AK355" s="13"/>
      <c r="AM355" s="13">
        <f t="shared" si="381"/>
        <v>45987355.442137659</v>
      </c>
      <c r="AN355" s="13">
        <f t="shared" si="384"/>
        <v>66735153.299714752</v>
      </c>
    </row>
    <row r="356" spans="1:40" x14ac:dyDescent="0.25">
      <c r="A356" s="1" t="s">
        <v>712</v>
      </c>
      <c r="B356" s="1" t="s">
        <v>713</v>
      </c>
      <c r="C356" s="1"/>
      <c r="D356" s="1" t="s">
        <v>499</v>
      </c>
      <c r="E356" s="1"/>
      <c r="G356" s="5">
        <f>UTFUND1617BL</f>
        <v>25957930.624390692</v>
      </c>
      <c r="H356" s="5">
        <f>G356*RPI_INC1718</f>
        <v>26468479.973347079</v>
      </c>
      <c r="I356" s="5">
        <f>LTFUND1617BL</f>
        <v>3822620.0429574666</v>
      </c>
      <c r="J356" s="5">
        <f>I356*RPI_INC1718</f>
        <v>3897804.6253681215</v>
      </c>
      <c r="Q356" s="6">
        <f t="shared" si="382"/>
        <v>29780550.667348158</v>
      </c>
      <c r="R356" s="6">
        <f t="shared" si="383"/>
        <v>30366284.598715201</v>
      </c>
      <c r="T356" s="6">
        <f t="shared" si="374"/>
        <v>53436718</v>
      </c>
      <c r="V356" s="5">
        <f>UTFUND1617RSG</f>
        <v>18015427.095867626</v>
      </c>
      <c r="W356" s="5">
        <f>LTFUND1617RSG</f>
        <v>2039874.4679573807</v>
      </c>
      <c r="AA356" s="6">
        <f t="shared" si="375"/>
        <v>20055301.563825008</v>
      </c>
      <c r="AB356" s="6">
        <f t="shared" si="376"/>
        <v>49835852.231173158</v>
      </c>
      <c r="AC356" s="6">
        <f t="shared" ref="AC356" si="415">SUM(AC357:AC358)</f>
        <v>103272570.23117316</v>
      </c>
      <c r="AD356" s="6">
        <f t="shared" si="364"/>
        <v>97990915.918595463</v>
      </c>
      <c r="AE356" s="6">
        <f t="shared" si="378"/>
        <v>44554197.918595463</v>
      </c>
      <c r="AF356" s="6">
        <f t="shared" si="365"/>
        <v>14187913.319880269</v>
      </c>
      <c r="AG356" s="5">
        <f t="shared" ref="AG356" si="416">AG358</f>
        <v>12974218.88728204</v>
      </c>
      <c r="AH356" s="5">
        <f t="shared" ref="AH356" si="417">AH357</f>
        <v>1213694.43259823</v>
      </c>
      <c r="AM356" s="5">
        <f t="shared" si="381"/>
        <v>30388551.123961966</v>
      </c>
      <c r="AN356" s="5">
        <f t="shared" si="384"/>
        <v>44576464.443842232</v>
      </c>
    </row>
    <row r="357" spans="1:40" s="11" customFormat="1" x14ac:dyDescent="0.25">
      <c r="A357" s="8" t="s">
        <v>714</v>
      </c>
      <c r="B357" s="8" t="s">
        <v>715</v>
      </c>
      <c r="C357" s="8" t="s">
        <v>499</v>
      </c>
      <c r="D357" s="8"/>
      <c r="E357" s="8" t="s">
        <v>1440</v>
      </c>
      <c r="G357" s="9"/>
      <c r="H357" s="9"/>
      <c r="I357" s="9">
        <f>LTFUND1617BL</f>
        <v>3822620.0429574666</v>
      </c>
      <c r="J357" s="9">
        <f>I357*RPI_INC1718</f>
        <v>3897804.6253681215</v>
      </c>
      <c r="K357" s="9"/>
      <c r="L357" s="9"/>
      <c r="M357" s="9"/>
      <c r="N357" s="9"/>
      <c r="O357" s="9"/>
      <c r="P357" s="9"/>
      <c r="Q357" s="10">
        <f t="shared" si="382"/>
        <v>3822620.0429574666</v>
      </c>
      <c r="R357" s="10">
        <f t="shared" si="383"/>
        <v>3897804.6253681215</v>
      </c>
      <c r="S357" s="9"/>
      <c r="T357" s="10">
        <f t="shared" si="374"/>
        <v>6678351.6797815468</v>
      </c>
      <c r="V357" s="9"/>
      <c r="W357" s="9">
        <f>LTFUND1617RSG</f>
        <v>2039874.4679573807</v>
      </c>
      <c r="X357" s="9"/>
      <c r="Y357" s="9"/>
      <c r="Z357" s="9"/>
      <c r="AA357" s="10">
        <f t="shared" si="375"/>
        <v>2039874.4679573807</v>
      </c>
      <c r="AB357" s="10">
        <f t="shared" si="376"/>
        <v>5862494.5109148473</v>
      </c>
      <c r="AC357" s="10">
        <f>W357+I357+T357</f>
        <v>12540846.190696394</v>
      </c>
      <c r="AD357" s="10">
        <f>AC357*LT_SF1718</f>
        <v>11789850.737747898</v>
      </c>
      <c r="AE357" s="10">
        <f t="shared" si="378"/>
        <v>5111499.0579663515</v>
      </c>
      <c r="AF357" s="10">
        <f>AD357-T357-R357</f>
        <v>1213694.43259823</v>
      </c>
      <c r="AG357" s="9"/>
      <c r="AH357" s="9">
        <f>AF357</f>
        <v>1213694.43259823</v>
      </c>
      <c r="AI357" s="9"/>
      <c r="AJ357" s="9"/>
      <c r="AK357" s="9"/>
      <c r="AM357" s="9">
        <f t="shared" si="381"/>
        <v>3900662.7479947335</v>
      </c>
      <c r="AN357" s="9">
        <f t="shared" si="384"/>
        <v>5114357.1805929635</v>
      </c>
    </row>
    <row r="358" spans="1:40" s="15" customFormat="1" x14ac:dyDescent="0.25">
      <c r="A358" s="12" t="s">
        <v>716</v>
      </c>
      <c r="B358" s="12" t="s">
        <v>717</v>
      </c>
      <c r="C358" s="12" t="s">
        <v>499</v>
      </c>
      <c r="D358" s="12"/>
      <c r="E358" s="12" t="s">
        <v>1441</v>
      </c>
      <c r="G358" s="13">
        <f>UTFUND1617BL</f>
        <v>25957930.624390692</v>
      </c>
      <c r="H358" s="13">
        <f>G358*RPI_INC1718</f>
        <v>26468479.973347079</v>
      </c>
      <c r="I358" s="13"/>
      <c r="J358" s="13"/>
      <c r="K358" s="13"/>
      <c r="L358" s="13"/>
      <c r="M358" s="13"/>
      <c r="N358" s="13"/>
      <c r="O358" s="13"/>
      <c r="P358" s="13"/>
      <c r="Q358" s="14">
        <f t="shared" si="382"/>
        <v>25957930.624390692</v>
      </c>
      <c r="R358" s="14">
        <f t="shared" si="383"/>
        <v>26468479.973347079</v>
      </c>
      <c r="S358" s="13"/>
      <c r="T358" s="14">
        <f t="shared" si="374"/>
        <v>46758366.320218451</v>
      </c>
      <c r="V358" s="13">
        <f>UTFUND1617RSG</f>
        <v>18015427.095867626</v>
      </c>
      <c r="W358" s="13"/>
      <c r="X358" s="13"/>
      <c r="Y358" s="13"/>
      <c r="Z358" s="13"/>
      <c r="AA358" s="14">
        <f t="shared" si="375"/>
        <v>18015427.095867626</v>
      </c>
      <c r="AB358" s="14">
        <f t="shared" si="376"/>
        <v>43973357.720258318</v>
      </c>
      <c r="AC358" s="14">
        <f>V358+G358+T358</f>
        <v>90731724.040476769</v>
      </c>
      <c r="AD358" s="14">
        <f>AC358*UT_SF1718</f>
        <v>86201065.18084757</v>
      </c>
      <c r="AE358" s="14">
        <f t="shared" si="378"/>
        <v>39442698.860629119</v>
      </c>
      <c r="AF358" s="14">
        <f>AD358-T358-R358</f>
        <v>12974218.88728204</v>
      </c>
      <c r="AG358" s="13">
        <f>AF358</f>
        <v>12974218.88728204</v>
      </c>
      <c r="AH358" s="13"/>
      <c r="AI358" s="13"/>
      <c r="AJ358" s="13"/>
      <c r="AK358" s="13"/>
      <c r="AM358" s="13">
        <f t="shared" si="381"/>
        <v>26487888.375967234</v>
      </c>
      <c r="AN358" s="13">
        <f t="shared" si="384"/>
        <v>39462107.263249278</v>
      </c>
    </row>
    <row r="359" spans="1:40" x14ac:dyDescent="0.25">
      <c r="A359" s="1" t="s">
        <v>718</v>
      </c>
      <c r="B359" s="1" t="s">
        <v>719</v>
      </c>
      <c r="C359" s="1"/>
      <c r="D359" s="1" t="s">
        <v>499</v>
      </c>
      <c r="E359" s="1"/>
      <c r="G359" s="5">
        <f>UTFUND1617BL</f>
        <v>27188138.175354108</v>
      </c>
      <c r="H359" s="5">
        <f>G359*RPI_INC1718</f>
        <v>27722883.662027091</v>
      </c>
      <c r="I359" s="5">
        <f>LTFUND1617BL</f>
        <v>5112828.953577308</v>
      </c>
      <c r="J359" s="5">
        <f>I359*RPI_INC1718</f>
        <v>5213389.8007166991</v>
      </c>
      <c r="Q359" s="6">
        <f t="shared" si="382"/>
        <v>32300967.128931418</v>
      </c>
      <c r="R359" s="6">
        <f t="shared" si="383"/>
        <v>32936273.462743789</v>
      </c>
      <c r="T359" s="6">
        <f t="shared" si="374"/>
        <v>63301678.999998964</v>
      </c>
      <c r="V359" s="5">
        <f>UTFUND1617RSG</f>
        <v>18889872.393723942</v>
      </c>
      <c r="W359" s="5">
        <f>LTFUND1617RSG</f>
        <v>2448102.5927961431</v>
      </c>
      <c r="AA359" s="6">
        <f t="shared" si="375"/>
        <v>21337974.986520085</v>
      </c>
      <c r="AB359" s="6">
        <f t="shared" si="376"/>
        <v>53638942.115451507</v>
      </c>
      <c r="AC359" s="6">
        <f t="shared" ref="AC359" si="418">SUM(AC360:AC361)</f>
        <v>116940621.11545047</v>
      </c>
      <c r="AD359" s="6">
        <f t="shared" si="364"/>
        <v>110919316.87665337</v>
      </c>
      <c r="AE359" s="6">
        <f t="shared" si="378"/>
        <v>47617637.876654409</v>
      </c>
      <c r="AF359" s="6">
        <f t="shared" si="365"/>
        <v>14681364.41391062</v>
      </c>
      <c r="AG359" s="5">
        <f t="shared" ref="AG359" si="419">AG361</f>
        <v>13428741.088655286</v>
      </c>
      <c r="AH359" s="5">
        <f t="shared" ref="AH359" si="420">AH360</f>
        <v>1252623.3252553353</v>
      </c>
      <c r="AM359" s="5">
        <f t="shared" si="381"/>
        <v>32960424.470161524</v>
      </c>
      <c r="AN359" s="5">
        <f t="shared" si="384"/>
        <v>47641788.88407214</v>
      </c>
    </row>
    <row r="360" spans="1:40" s="11" customFormat="1" x14ac:dyDescent="0.25">
      <c r="A360" s="8" t="s">
        <v>720</v>
      </c>
      <c r="B360" s="8" t="s">
        <v>721</v>
      </c>
      <c r="C360" s="8" t="s">
        <v>499</v>
      </c>
      <c r="D360" s="8"/>
      <c r="E360" s="8" t="s">
        <v>1440</v>
      </c>
      <c r="G360" s="9"/>
      <c r="H360" s="9"/>
      <c r="I360" s="9">
        <f>LTFUND1617BL</f>
        <v>5112828.953577308</v>
      </c>
      <c r="J360" s="9">
        <f>I360*RPI_INC1718</f>
        <v>5213389.8007166991</v>
      </c>
      <c r="K360" s="9"/>
      <c r="L360" s="9"/>
      <c r="M360" s="9"/>
      <c r="N360" s="9"/>
      <c r="O360" s="9"/>
      <c r="P360" s="9"/>
      <c r="Q360" s="10">
        <f t="shared" si="382"/>
        <v>5112828.953577308</v>
      </c>
      <c r="R360" s="10">
        <f t="shared" si="383"/>
        <v>5213389.8007166991</v>
      </c>
      <c r="S360" s="9"/>
      <c r="T360" s="10">
        <f t="shared" si="374"/>
        <v>10723071.968833091</v>
      </c>
      <c r="V360" s="9"/>
      <c r="W360" s="9">
        <f>LTFUND1617RSG</f>
        <v>2448102.5927961431</v>
      </c>
      <c r="X360" s="9"/>
      <c r="Y360" s="9"/>
      <c r="Z360" s="9"/>
      <c r="AA360" s="10">
        <f t="shared" si="375"/>
        <v>2448102.5927961431</v>
      </c>
      <c r="AB360" s="10">
        <f t="shared" si="376"/>
        <v>7560931.5463734511</v>
      </c>
      <c r="AC360" s="10">
        <f>W360+I360+T360</f>
        <v>18284003.515206542</v>
      </c>
      <c r="AD360" s="10">
        <f>AC360*LT_SF1718</f>
        <v>17189085.094805125</v>
      </c>
      <c r="AE360" s="10">
        <f t="shared" si="378"/>
        <v>6466013.1259720344</v>
      </c>
      <c r="AF360" s="10">
        <f>AD360-T360-R360</f>
        <v>1252623.3252553353</v>
      </c>
      <c r="AG360" s="9"/>
      <c r="AH360" s="9">
        <f>AF360</f>
        <v>1252623.3252553353</v>
      </c>
      <c r="AI360" s="9"/>
      <c r="AJ360" s="9"/>
      <c r="AK360" s="9"/>
      <c r="AM360" s="9">
        <f t="shared" si="381"/>
        <v>5217212.5955417138</v>
      </c>
      <c r="AN360" s="9">
        <f t="shared" si="384"/>
        <v>6469835.9207970491</v>
      </c>
    </row>
    <row r="361" spans="1:40" s="15" customFormat="1" x14ac:dyDescent="0.25">
      <c r="A361" s="12" t="s">
        <v>722</v>
      </c>
      <c r="B361" s="12" t="s">
        <v>723</v>
      </c>
      <c r="C361" s="12" t="s">
        <v>499</v>
      </c>
      <c r="D361" s="12"/>
      <c r="E361" s="12" t="s">
        <v>1441</v>
      </c>
      <c r="G361" s="13">
        <f>UTFUND1617BL</f>
        <v>27188138.175354108</v>
      </c>
      <c r="H361" s="13">
        <f>G361*RPI_INC1718</f>
        <v>27722883.662027091</v>
      </c>
      <c r="I361" s="13"/>
      <c r="J361" s="13"/>
      <c r="K361" s="13"/>
      <c r="L361" s="13"/>
      <c r="M361" s="13"/>
      <c r="N361" s="13"/>
      <c r="O361" s="13"/>
      <c r="P361" s="13"/>
      <c r="Q361" s="14">
        <f t="shared" si="382"/>
        <v>27188138.175354108</v>
      </c>
      <c r="R361" s="14">
        <f t="shared" si="383"/>
        <v>27722883.662027091</v>
      </c>
      <c r="S361" s="13"/>
      <c r="T361" s="14">
        <f t="shared" si="374"/>
        <v>52578607.031165875</v>
      </c>
      <c r="V361" s="13">
        <f>UTFUND1617RSG</f>
        <v>18889872.393723942</v>
      </c>
      <c r="W361" s="13"/>
      <c r="X361" s="13"/>
      <c r="Y361" s="13"/>
      <c r="Z361" s="13"/>
      <c r="AA361" s="14">
        <f t="shared" si="375"/>
        <v>18889872.393723942</v>
      </c>
      <c r="AB361" s="14">
        <f t="shared" si="376"/>
        <v>46078010.569078051</v>
      </c>
      <c r="AC361" s="14">
        <f>V361+G361+T361</f>
        <v>98656617.600243926</v>
      </c>
      <c r="AD361" s="14">
        <f>AC361*UT_SF1718</f>
        <v>93730231.781848252</v>
      </c>
      <c r="AE361" s="14">
        <f t="shared" si="378"/>
        <v>41151624.750682376</v>
      </c>
      <c r="AF361" s="14">
        <f>AD361-T361-R361</f>
        <v>13428741.088655286</v>
      </c>
      <c r="AG361" s="13">
        <f>AF361</f>
        <v>13428741.088655286</v>
      </c>
      <c r="AH361" s="13"/>
      <c r="AI361" s="13"/>
      <c r="AJ361" s="13"/>
      <c r="AK361" s="13"/>
      <c r="AM361" s="13">
        <f t="shared" si="381"/>
        <v>27743211.874619812</v>
      </c>
      <c r="AN361" s="13">
        <f t="shared" si="384"/>
        <v>41171952.963275097</v>
      </c>
    </row>
    <row r="362" spans="1:40" x14ac:dyDescent="0.25">
      <c r="A362" s="1" t="s">
        <v>724</v>
      </c>
      <c r="B362" s="1" t="s">
        <v>725</v>
      </c>
      <c r="C362" s="1"/>
      <c r="D362" s="1" t="s">
        <v>499</v>
      </c>
      <c r="E362" s="1"/>
      <c r="G362" s="5">
        <f>UTFUND1617BL</f>
        <v>25264787.679207265</v>
      </c>
      <c r="H362" s="5">
        <f>G362*RPI_INC1718</f>
        <v>25761704.058551483</v>
      </c>
      <c r="I362" s="5">
        <f>LTFUND1617BL</f>
        <v>5125773.0120179001</v>
      </c>
      <c r="J362" s="5">
        <f>I362*RPI_INC1718</f>
        <v>5226588.4472716255</v>
      </c>
      <c r="Q362" s="6">
        <f t="shared" si="382"/>
        <v>30390560.691225164</v>
      </c>
      <c r="R362" s="6">
        <f t="shared" si="383"/>
        <v>30988292.505823109</v>
      </c>
      <c r="T362" s="6">
        <f t="shared" si="374"/>
        <v>53857885</v>
      </c>
      <c r="V362" s="5">
        <f>UTFUND1617RSG</f>
        <v>18105332.96411898</v>
      </c>
      <c r="W362" s="5">
        <f>LTFUND1617RSG</f>
        <v>2567394.6602301374</v>
      </c>
      <c r="AA362" s="6">
        <f t="shared" si="375"/>
        <v>20672727.624349117</v>
      </c>
      <c r="AB362" s="6">
        <f t="shared" si="376"/>
        <v>51063288.315574288</v>
      </c>
      <c r="AC362" s="6">
        <f t="shared" ref="AC362" si="421">SUM(AC363:AC364)</f>
        <v>104921173.31557429</v>
      </c>
      <c r="AD362" s="6">
        <f t="shared" si="364"/>
        <v>99505823.337406725</v>
      </c>
      <c r="AE362" s="6">
        <f t="shared" si="378"/>
        <v>45647938.337406725</v>
      </c>
      <c r="AF362" s="6">
        <f t="shared" si="365"/>
        <v>14659645.831583623</v>
      </c>
      <c r="AG362" s="5">
        <f t="shared" ref="AG362" si="422">AG364</f>
        <v>13253273.422441095</v>
      </c>
      <c r="AH362" s="5">
        <f t="shared" ref="AH362" si="423">AH363</f>
        <v>1406372.4091425268</v>
      </c>
      <c r="AM362" s="5">
        <f t="shared" si="381"/>
        <v>31011015.127525214</v>
      </c>
      <c r="AN362" s="5">
        <f t="shared" si="384"/>
        <v>45670660.959108837</v>
      </c>
    </row>
    <row r="363" spans="1:40" s="11" customFormat="1" x14ac:dyDescent="0.25">
      <c r="A363" s="8" t="s">
        <v>726</v>
      </c>
      <c r="B363" s="8" t="s">
        <v>727</v>
      </c>
      <c r="C363" s="8" t="s">
        <v>499</v>
      </c>
      <c r="D363" s="8"/>
      <c r="E363" s="8" t="s">
        <v>1440</v>
      </c>
      <c r="G363" s="9"/>
      <c r="H363" s="9"/>
      <c r="I363" s="9">
        <f>LTFUND1617BL</f>
        <v>5125773.0120179001</v>
      </c>
      <c r="J363" s="9">
        <f>I363*RPI_INC1718</f>
        <v>5226588.4472716255</v>
      </c>
      <c r="K363" s="9"/>
      <c r="L363" s="9"/>
      <c r="M363" s="9"/>
      <c r="N363" s="9"/>
      <c r="O363" s="9"/>
      <c r="P363" s="9"/>
      <c r="Q363" s="10">
        <f t="shared" si="382"/>
        <v>5125773.0120179001</v>
      </c>
      <c r="R363" s="10">
        <f t="shared" si="383"/>
        <v>5226588.4472716255</v>
      </c>
      <c r="S363" s="9"/>
      <c r="T363" s="10">
        <f t="shared" si="374"/>
        <v>10011188.000611925</v>
      </c>
      <c r="V363" s="9"/>
      <c r="W363" s="9">
        <f>LTFUND1617RSG</f>
        <v>2567394.6602301374</v>
      </c>
      <c r="X363" s="9"/>
      <c r="Y363" s="9"/>
      <c r="Z363" s="9"/>
      <c r="AA363" s="10">
        <f t="shared" si="375"/>
        <v>2567394.6602301374</v>
      </c>
      <c r="AB363" s="10">
        <f t="shared" si="376"/>
        <v>7693167.6722480375</v>
      </c>
      <c r="AC363" s="10">
        <f>W363+I363+T363</f>
        <v>17704355.672859963</v>
      </c>
      <c r="AD363" s="10">
        <f>AC363*LT_SF1718</f>
        <v>16644148.857026078</v>
      </c>
      <c r="AE363" s="10">
        <f t="shared" si="378"/>
        <v>6632960.8564141523</v>
      </c>
      <c r="AF363" s="10">
        <f>AD363-T363-R363</f>
        <v>1406372.4091425268</v>
      </c>
      <c r="AG363" s="9"/>
      <c r="AH363" s="9">
        <f>AF363</f>
        <v>1406372.4091425268</v>
      </c>
      <c r="AI363" s="9"/>
      <c r="AJ363" s="9"/>
      <c r="AK363" s="9"/>
      <c r="AM363" s="9">
        <f t="shared" si="381"/>
        <v>5230420.920198543</v>
      </c>
      <c r="AN363" s="9">
        <f t="shared" si="384"/>
        <v>6636793.3293410698</v>
      </c>
    </row>
    <row r="364" spans="1:40" s="15" customFormat="1" x14ac:dyDescent="0.25">
      <c r="A364" s="12" t="s">
        <v>728</v>
      </c>
      <c r="B364" s="12" t="s">
        <v>729</v>
      </c>
      <c r="C364" s="12" t="s">
        <v>499</v>
      </c>
      <c r="D364" s="12"/>
      <c r="E364" s="12" t="s">
        <v>1441</v>
      </c>
      <c r="G364" s="13">
        <f>UTFUND1617BL</f>
        <v>25264787.679207265</v>
      </c>
      <c r="H364" s="13">
        <f>G364*RPI_INC1718</f>
        <v>25761704.058551483</v>
      </c>
      <c r="I364" s="13"/>
      <c r="J364" s="13"/>
      <c r="K364" s="13"/>
      <c r="L364" s="13"/>
      <c r="M364" s="13"/>
      <c r="N364" s="13"/>
      <c r="O364" s="13"/>
      <c r="P364" s="13"/>
      <c r="Q364" s="14">
        <f t="shared" si="382"/>
        <v>25264787.679207265</v>
      </c>
      <c r="R364" s="14">
        <f t="shared" si="383"/>
        <v>25761704.058551483</v>
      </c>
      <c r="S364" s="13"/>
      <c r="T364" s="14">
        <f t="shared" si="374"/>
        <v>43846696.999388076</v>
      </c>
      <c r="V364" s="13">
        <f>UTFUND1617RSG</f>
        <v>18105332.96411898</v>
      </c>
      <c r="W364" s="13"/>
      <c r="X364" s="13"/>
      <c r="Y364" s="13"/>
      <c r="Z364" s="13"/>
      <c r="AA364" s="14">
        <f t="shared" si="375"/>
        <v>18105332.96411898</v>
      </c>
      <c r="AB364" s="14">
        <f t="shared" si="376"/>
        <v>43370120.643326245</v>
      </c>
      <c r="AC364" s="14">
        <f>V364+G364+T364</f>
        <v>87216817.642714322</v>
      </c>
      <c r="AD364" s="14">
        <f>AC364*UT_SF1718</f>
        <v>82861674.480380654</v>
      </c>
      <c r="AE364" s="14">
        <f t="shared" si="378"/>
        <v>39014977.480992578</v>
      </c>
      <c r="AF364" s="14">
        <f>AD364-T364-R364</f>
        <v>13253273.422441095</v>
      </c>
      <c r="AG364" s="13">
        <f>AF364</f>
        <v>13253273.422441095</v>
      </c>
      <c r="AH364" s="13"/>
      <c r="AI364" s="13"/>
      <c r="AJ364" s="13"/>
      <c r="AK364" s="13"/>
      <c r="AM364" s="13">
        <f t="shared" si="381"/>
        <v>25780594.207326673</v>
      </c>
      <c r="AN364" s="13">
        <f t="shared" si="384"/>
        <v>39033867.629767768</v>
      </c>
    </row>
    <row r="365" spans="1:40" x14ac:dyDescent="0.25">
      <c r="A365" s="1" t="s">
        <v>730</v>
      </c>
      <c r="B365" s="1" t="s">
        <v>731</v>
      </c>
      <c r="C365" s="1"/>
      <c r="D365" s="1" t="s">
        <v>499</v>
      </c>
      <c r="E365" s="1"/>
      <c r="G365" s="5">
        <f>UTFUND1617BL</f>
        <v>24491352.871602923</v>
      </c>
      <c r="H365" s="5">
        <f>G365*RPI_INC1718</f>
        <v>24973057.073859666</v>
      </c>
      <c r="I365" s="5">
        <f>LTFUND1617BL</f>
        <v>5381019.6758525157</v>
      </c>
      <c r="J365" s="5">
        <f>I365*RPI_INC1718</f>
        <v>5486855.3887211913</v>
      </c>
      <c r="Q365" s="6">
        <f t="shared" si="382"/>
        <v>29872372.547455437</v>
      </c>
      <c r="R365" s="6">
        <f t="shared" si="383"/>
        <v>30459912.462580856</v>
      </c>
      <c r="T365" s="6">
        <f t="shared" si="374"/>
        <v>83963155</v>
      </c>
      <c r="V365" s="5">
        <f>UTFUND1617RSG</f>
        <v>15386390.66630739</v>
      </c>
      <c r="W365" s="5">
        <f>LTFUND1617RSG</f>
        <v>2088579.8288524123</v>
      </c>
      <c r="AA365" s="6">
        <f t="shared" si="375"/>
        <v>17474970.495159801</v>
      </c>
      <c r="AB365" s="6">
        <f t="shared" si="376"/>
        <v>47347343.042615235</v>
      </c>
      <c r="AC365" s="6">
        <f t="shared" ref="AC365" si="424">SUM(AC366:AC367)</f>
        <v>131310498.04261523</v>
      </c>
      <c r="AD365" s="6">
        <f t="shared" si="364"/>
        <v>124515543.33946761</v>
      </c>
      <c r="AE365" s="6">
        <f t="shared" si="378"/>
        <v>40552388.339467615</v>
      </c>
      <c r="AF365" s="6">
        <f t="shared" si="365"/>
        <v>10092475.876886752</v>
      </c>
      <c r="AG365" s="5">
        <f t="shared" ref="AG365" si="425">AG367</f>
        <v>9542283.8869100623</v>
      </c>
      <c r="AH365" s="5">
        <f t="shared" ref="AH365" si="426">AH366</f>
        <v>550191.98997669015</v>
      </c>
      <c r="AM365" s="5">
        <f t="shared" si="381"/>
        <v>30482247.641837228</v>
      </c>
      <c r="AN365" s="5">
        <f t="shared" si="384"/>
        <v>40574723.51872398</v>
      </c>
    </row>
    <row r="366" spans="1:40" s="11" customFormat="1" x14ac:dyDescent="0.25">
      <c r="A366" s="8" t="s">
        <v>732</v>
      </c>
      <c r="B366" s="8" t="s">
        <v>733</v>
      </c>
      <c r="C366" s="8" t="s">
        <v>499</v>
      </c>
      <c r="D366" s="8"/>
      <c r="E366" s="8" t="s">
        <v>1440</v>
      </c>
      <c r="G366" s="9"/>
      <c r="H366" s="9"/>
      <c r="I366" s="9">
        <f>LTFUND1617BL</f>
        <v>5381019.6758525157</v>
      </c>
      <c r="J366" s="9">
        <f>I366*RPI_INC1718</f>
        <v>5486855.3887211913</v>
      </c>
      <c r="K366" s="9"/>
      <c r="L366" s="9"/>
      <c r="M366" s="9"/>
      <c r="N366" s="9"/>
      <c r="O366" s="9"/>
      <c r="P366" s="9"/>
      <c r="Q366" s="10">
        <f t="shared" si="382"/>
        <v>5381019.6758525157</v>
      </c>
      <c r="R366" s="10">
        <f t="shared" si="383"/>
        <v>5486855.3887211913</v>
      </c>
      <c r="S366" s="9"/>
      <c r="T366" s="10">
        <f t="shared" si="374"/>
        <v>16452537.176516218</v>
      </c>
      <c r="V366" s="9"/>
      <c r="W366" s="9">
        <f>LTFUND1617RSG</f>
        <v>2088579.8288524123</v>
      </c>
      <c r="X366" s="9"/>
      <c r="Y366" s="9"/>
      <c r="Z366" s="9"/>
      <c r="AA366" s="10">
        <f t="shared" si="375"/>
        <v>2088579.8288524123</v>
      </c>
      <c r="AB366" s="10">
        <f t="shared" si="376"/>
        <v>7469599.504704928</v>
      </c>
      <c r="AC366" s="10">
        <f>W366+I366+T366</f>
        <v>23922136.681221146</v>
      </c>
      <c r="AD366" s="10">
        <f>AC366*LT_SF1718</f>
        <v>22489584.5552141</v>
      </c>
      <c r="AE366" s="10">
        <f t="shared" si="378"/>
        <v>6037047.3786978815</v>
      </c>
      <c r="AF366" s="10">
        <f>AD366-T366-R366</f>
        <v>550191.98997669015</v>
      </c>
      <c r="AG366" s="9"/>
      <c r="AH366" s="9">
        <f>AF366</f>
        <v>550191.98997669015</v>
      </c>
      <c r="AI366" s="9"/>
      <c r="AJ366" s="9"/>
      <c r="AK366" s="9"/>
      <c r="AM366" s="9">
        <f t="shared" si="381"/>
        <v>5490878.7062146813</v>
      </c>
      <c r="AN366" s="9">
        <f t="shared" si="384"/>
        <v>6041070.6961913714</v>
      </c>
    </row>
    <row r="367" spans="1:40" s="15" customFormat="1" x14ac:dyDescent="0.25">
      <c r="A367" s="12" t="s">
        <v>734</v>
      </c>
      <c r="B367" s="12" t="s">
        <v>735</v>
      </c>
      <c r="C367" s="12" t="s">
        <v>499</v>
      </c>
      <c r="D367" s="12"/>
      <c r="E367" s="12" t="s">
        <v>1441</v>
      </c>
      <c r="G367" s="13">
        <f>UTFUND1617BL</f>
        <v>24491352.871602923</v>
      </c>
      <c r="H367" s="13">
        <f>G367*RPI_INC1718</f>
        <v>24973057.073859666</v>
      </c>
      <c r="I367" s="13"/>
      <c r="J367" s="13"/>
      <c r="K367" s="13"/>
      <c r="L367" s="13"/>
      <c r="M367" s="13"/>
      <c r="N367" s="13"/>
      <c r="O367" s="13"/>
      <c r="P367" s="13"/>
      <c r="Q367" s="14">
        <f t="shared" si="382"/>
        <v>24491352.871602923</v>
      </c>
      <c r="R367" s="14">
        <f t="shared" si="383"/>
        <v>24973057.073859666</v>
      </c>
      <c r="S367" s="13"/>
      <c r="T367" s="14">
        <f t="shared" si="374"/>
        <v>67510617.82348378</v>
      </c>
      <c r="V367" s="13">
        <f>UTFUND1617RSG</f>
        <v>15386390.66630739</v>
      </c>
      <c r="W367" s="13"/>
      <c r="X367" s="13"/>
      <c r="Y367" s="13"/>
      <c r="Z367" s="13"/>
      <c r="AA367" s="14">
        <f t="shared" si="375"/>
        <v>15386390.66630739</v>
      </c>
      <c r="AB367" s="14">
        <f t="shared" si="376"/>
        <v>39877743.537910312</v>
      </c>
      <c r="AC367" s="14">
        <f>V367+G367+T367</f>
        <v>107388361.36139409</v>
      </c>
      <c r="AD367" s="14">
        <f>AC367*UT_SF1718</f>
        <v>102025958.78425351</v>
      </c>
      <c r="AE367" s="14">
        <f t="shared" si="378"/>
        <v>34515340.960769728</v>
      </c>
      <c r="AF367" s="14">
        <f>AD367-T367-R367</f>
        <v>9542283.8869100623</v>
      </c>
      <c r="AG367" s="13">
        <f>AF367</f>
        <v>9542283.8869100623</v>
      </c>
      <c r="AH367" s="13"/>
      <c r="AI367" s="13"/>
      <c r="AJ367" s="13"/>
      <c r="AK367" s="13"/>
      <c r="AM367" s="13">
        <f t="shared" si="381"/>
        <v>24991368.935622551</v>
      </c>
      <c r="AN367" s="13">
        <f t="shared" si="384"/>
        <v>34533652.822532609</v>
      </c>
    </row>
    <row r="368" spans="1:40" x14ac:dyDescent="0.25">
      <c r="A368" s="1" t="s">
        <v>736</v>
      </c>
      <c r="B368" s="1" t="s">
        <v>737</v>
      </c>
      <c r="C368" s="1"/>
      <c r="D368" s="1" t="s">
        <v>499</v>
      </c>
      <c r="E368" s="1"/>
      <c r="G368" s="5">
        <f>UTFUND1617BL</f>
        <v>36309253.424628705</v>
      </c>
      <c r="H368" s="5">
        <f>G368*RPI_INC1718</f>
        <v>37023396.087434739</v>
      </c>
      <c r="I368" s="5">
        <f>LTFUND1617BL</f>
        <v>7815568.3696311833</v>
      </c>
      <c r="J368" s="5">
        <f>I368*RPI_INC1718</f>
        <v>7969287.6086790767</v>
      </c>
      <c r="Q368" s="6">
        <f t="shared" si="382"/>
        <v>44124821.794259891</v>
      </c>
      <c r="R368" s="6">
        <f t="shared" si="383"/>
        <v>44992683.696113817</v>
      </c>
      <c r="T368" s="6">
        <f t="shared" si="374"/>
        <v>95249451</v>
      </c>
      <c r="V368" s="5">
        <f>UTFUND1617RSG</f>
        <v>24688082.561352938</v>
      </c>
      <c r="W368" s="5">
        <f>LTFUND1617RSG</f>
        <v>3343288.5200362196</v>
      </c>
      <c r="AA368" s="6">
        <f t="shared" si="375"/>
        <v>28031371.081389159</v>
      </c>
      <c r="AB368" s="6">
        <f t="shared" si="376"/>
        <v>72156192.875649035</v>
      </c>
      <c r="AC368" s="6">
        <f t="shared" ref="AC368" si="427">SUM(AC369:AC370)</f>
        <v>167405643.87564903</v>
      </c>
      <c r="AD368" s="6">
        <f t="shared" si="364"/>
        <v>158745923.89068821</v>
      </c>
      <c r="AE368" s="6">
        <f t="shared" si="378"/>
        <v>63496472.890688211</v>
      </c>
      <c r="AF368" s="6">
        <f t="shared" si="365"/>
        <v>18503789.194574386</v>
      </c>
      <c r="AG368" s="5">
        <f t="shared" ref="AG368" si="428">AG370</f>
        <v>17122148.271855906</v>
      </c>
      <c r="AH368" s="5">
        <f t="shared" ref="AH368" si="429">AH369</f>
        <v>1381640.9227184821</v>
      </c>
      <c r="AM368" s="5">
        <f t="shared" si="381"/>
        <v>45025675.243834533</v>
      </c>
      <c r="AN368" s="5">
        <f t="shared" si="384"/>
        <v>63529464.438408919</v>
      </c>
    </row>
    <row r="369" spans="1:40" s="11" customFormat="1" x14ac:dyDescent="0.25">
      <c r="A369" s="8" t="s">
        <v>738</v>
      </c>
      <c r="B369" s="8" t="s">
        <v>739</v>
      </c>
      <c r="C369" s="8" t="s">
        <v>499</v>
      </c>
      <c r="D369" s="8"/>
      <c r="E369" s="8" t="s">
        <v>1440</v>
      </c>
      <c r="G369" s="9"/>
      <c r="H369" s="9"/>
      <c r="I369" s="9">
        <f>LTFUND1617BL</f>
        <v>7815568.3696311833</v>
      </c>
      <c r="J369" s="9">
        <f>I369*RPI_INC1718</f>
        <v>7969287.6086790767</v>
      </c>
      <c r="K369" s="9"/>
      <c r="L369" s="9"/>
      <c r="M369" s="9"/>
      <c r="N369" s="9"/>
      <c r="O369" s="9"/>
      <c r="P369" s="9"/>
      <c r="Q369" s="10">
        <f t="shared" si="382"/>
        <v>7815568.3696311833</v>
      </c>
      <c r="R369" s="10">
        <f t="shared" si="383"/>
        <v>7969287.6086790767</v>
      </c>
      <c r="S369" s="9"/>
      <c r="T369" s="10">
        <f t="shared" si="374"/>
        <v>19031674.059413198</v>
      </c>
      <c r="V369" s="9"/>
      <c r="W369" s="9">
        <f>LTFUND1617RSG</f>
        <v>3343288.5200362196</v>
      </c>
      <c r="X369" s="9"/>
      <c r="Y369" s="9"/>
      <c r="Z369" s="9"/>
      <c r="AA369" s="10">
        <f t="shared" si="375"/>
        <v>3343288.5200362196</v>
      </c>
      <c r="AB369" s="10">
        <f t="shared" si="376"/>
        <v>11158856.889667403</v>
      </c>
      <c r="AC369" s="10">
        <f>W369+I369+T369</f>
        <v>30190530.949080601</v>
      </c>
      <c r="AD369" s="10">
        <f>AC369*LT_SF1718</f>
        <v>28382602.590810757</v>
      </c>
      <c r="AE369" s="10">
        <f t="shared" si="378"/>
        <v>9350928.5313975587</v>
      </c>
      <c r="AF369" s="10">
        <f>AD369-T369-R369</f>
        <v>1381640.9227184821</v>
      </c>
      <c r="AG369" s="9"/>
      <c r="AH369" s="9">
        <f>AF369</f>
        <v>1381640.9227184821</v>
      </c>
      <c r="AI369" s="9"/>
      <c r="AJ369" s="9"/>
      <c r="AK369" s="9"/>
      <c r="AM369" s="9">
        <f t="shared" si="381"/>
        <v>7975131.2061452251</v>
      </c>
      <c r="AN369" s="9">
        <f t="shared" si="384"/>
        <v>9356772.1288637072</v>
      </c>
    </row>
    <row r="370" spans="1:40" s="15" customFormat="1" x14ac:dyDescent="0.25">
      <c r="A370" s="12" t="s">
        <v>740</v>
      </c>
      <c r="B370" s="12" t="s">
        <v>741</v>
      </c>
      <c r="C370" s="12" t="s">
        <v>499</v>
      </c>
      <c r="D370" s="12"/>
      <c r="E370" s="12" t="s">
        <v>1441</v>
      </c>
      <c r="G370" s="13">
        <f>UTFUND1617BL</f>
        <v>36309253.424628705</v>
      </c>
      <c r="H370" s="13">
        <f>G370*RPI_INC1718</f>
        <v>37023396.087434739</v>
      </c>
      <c r="I370" s="13"/>
      <c r="J370" s="13"/>
      <c r="K370" s="13"/>
      <c r="L370" s="13"/>
      <c r="M370" s="13"/>
      <c r="N370" s="13"/>
      <c r="O370" s="13"/>
      <c r="P370" s="13"/>
      <c r="Q370" s="14">
        <f t="shared" si="382"/>
        <v>36309253.424628705</v>
      </c>
      <c r="R370" s="14">
        <f t="shared" si="383"/>
        <v>37023396.087434739</v>
      </c>
      <c r="S370" s="13"/>
      <c r="T370" s="14">
        <f t="shared" si="374"/>
        <v>76217776.940586805</v>
      </c>
      <c r="V370" s="13">
        <f>UTFUND1617RSG</f>
        <v>24688082.561352938</v>
      </c>
      <c r="W370" s="13"/>
      <c r="X370" s="13"/>
      <c r="Y370" s="13"/>
      <c r="Z370" s="13"/>
      <c r="AA370" s="14">
        <f t="shared" si="375"/>
        <v>24688082.561352938</v>
      </c>
      <c r="AB370" s="14">
        <f t="shared" si="376"/>
        <v>60997335.985981643</v>
      </c>
      <c r="AC370" s="14">
        <f>V370+G370+T370</f>
        <v>137215112.92656845</v>
      </c>
      <c r="AD370" s="14">
        <f>AC370*UT_SF1718</f>
        <v>130363321.29987745</v>
      </c>
      <c r="AE370" s="14">
        <f t="shared" si="378"/>
        <v>54145544.359290645</v>
      </c>
      <c r="AF370" s="14">
        <f>AD370-T370-R370</f>
        <v>17122148.271855906</v>
      </c>
      <c r="AG370" s="13">
        <f>AF370</f>
        <v>17122148.271855906</v>
      </c>
      <c r="AH370" s="13"/>
      <c r="AI370" s="13"/>
      <c r="AJ370" s="13"/>
      <c r="AK370" s="13"/>
      <c r="AM370" s="13">
        <f t="shared" si="381"/>
        <v>37050544.037689306</v>
      </c>
      <c r="AN370" s="13">
        <f t="shared" si="384"/>
        <v>54172692.309545211</v>
      </c>
    </row>
    <row r="371" spans="1:40" x14ac:dyDescent="0.25">
      <c r="A371" s="1" t="s">
        <v>742</v>
      </c>
      <c r="B371" s="1" t="s">
        <v>743</v>
      </c>
      <c r="C371" s="1"/>
      <c r="D371" s="1" t="s">
        <v>499</v>
      </c>
      <c r="E371" s="1"/>
      <c r="G371" s="5">
        <f>UTFUND1617BL</f>
        <v>33973108.046799071</v>
      </c>
      <c r="H371" s="5">
        <f>G371*RPI_INC1718</f>
        <v>34641302.613087825</v>
      </c>
      <c r="I371" s="5">
        <f>LTFUND1617BL</f>
        <v>6813116.9706757655</v>
      </c>
      <c r="J371" s="5">
        <f>I371*RPI_INC1718</f>
        <v>6947119.6569482144</v>
      </c>
      <c r="Q371" s="6">
        <f t="shared" si="382"/>
        <v>40786225.017474838</v>
      </c>
      <c r="R371" s="6">
        <f t="shared" si="383"/>
        <v>41588422.270036042</v>
      </c>
      <c r="T371" s="6">
        <f t="shared" si="374"/>
        <v>41873076</v>
      </c>
      <c r="V371" s="5">
        <f>UTFUND1617RSG</f>
        <v>25088074.650540434</v>
      </c>
      <c r="W371" s="5">
        <f>LTFUND1617RSG</f>
        <v>3765516.1328638373</v>
      </c>
      <c r="AA371" s="6">
        <f t="shared" si="375"/>
        <v>28853590.783404272</v>
      </c>
      <c r="AB371" s="6">
        <f t="shared" si="376"/>
        <v>69639815.800879106</v>
      </c>
      <c r="AC371" s="6">
        <f t="shared" ref="AC371" si="430">SUM(AC372:AC373)</f>
        <v>111512891.80087911</v>
      </c>
      <c r="AD371" s="6">
        <f t="shared" si="364"/>
        <v>105762764.53426409</v>
      </c>
      <c r="AE371" s="6">
        <f t="shared" si="378"/>
        <v>63889688.534264088</v>
      </c>
      <c r="AF371" s="6">
        <f t="shared" si="365"/>
        <v>22301266.264228046</v>
      </c>
      <c r="AG371" s="5">
        <f t="shared" ref="AG371" si="431">AG373</f>
        <v>19763797.950392194</v>
      </c>
      <c r="AH371" s="5">
        <f t="shared" ref="AH371" si="432">AH372</f>
        <v>2537468.3138358518</v>
      </c>
      <c r="AM371" s="5">
        <f t="shared" si="381"/>
        <v>41618917.592947163</v>
      </c>
      <c r="AN371" s="5">
        <f t="shared" si="384"/>
        <v>63920183.857175209</v>
      </c>
    </row>
    <row r="372" spans="1:40" s="11" customFormat="1" x14ac:dyDescent="0.25">
      <c r="A372" s="8" t="s">
        <v>744</v>
      </c>
      <c r="B372" s="8" t="s">
        <v>745</v>
      </c>
      <c r="C372" s="8" t="s">
        <v>499</v>
      </c>
      <c r="D372" s="8"/>
      <c r="E372" s="8" t="s">
        <v>1440</v>
      </c>
      <c r="G372" s="9"/>
      <c r="H372" s="9"/>
      <c r="I372" s="9">
        <f>LTFUND1617BL</f>
        <v>6813116.9706757655</v>
      </c>
      <c r="J372" s="9">
        <f>I372*RPI_INC1718</f>
        <v>6947119.6569482144</v>
      </c>
      <c r="K372" s="9"/>
      <c r="L372" s="9"/>
      <c r="M372" s="9"/>
      <c r="N372" s="9"/>
      <c r="O372" s="9"/>
      <c r="P372" s="9"/>
      <c r="Q372" s="10">
        <f t="shared" si="382"/>
        <v>6813116.9706757655</v>
      </c>
      <c r="R372" s="10">
        <f t="shared" si="383"/>
        <v>6947119.6569482144</v>
      </c>
      <c r="S372" s="9"/>
      <c r="T372" s="10">
        <f t="shared" si="374"/>
        <v>7690787.4125233125</v>
      </c>
      <c r="V372" s="9"/>
      <c r="W372" s="9">
        <f>LTFUND1617RSG</f>
        <v>3765516.1328638373</v>
      </c>
      <c r="X372" s="9"/>
      <c r="Y372" s="9"/>
      <c r="Z372" s="9"/>
      <c r="AA372" s="10">
        <f t="shared" si="375"/>
        <v>3765516.1328638373</v>
      </c>
      <c r="AB372" s="10">
        <f t="shared" si="376"/>
        <v>10578633.103539603</v>
      </c>
      <c r="AC372" s="10">
        <f>W372+I372+T372</f>
        <v>18269420.516062915</v>
      </c>
      <c r="AD372" s="10">
        <f>AC372*LT_SF1718</f>
        <v>17175375.383307379</v>
      </c>
      <c r="AE372" s="10">
        <f t="shared" si="378"/>
        <v>9484587.9707840662</v>
      </c>
      <c r="AF372" s="10">
        <f>AD372-T372-R372</f>
        <v>2537468.3138358518</v>
      </c>
      <c r="AG372" s="9"/>
      <c r="AH372" s="9">
        <f>AF372</f>
        <v>2537468.3138358518</v>
      </c>
      <c r="AI372" s="9"/>
      <c r="AJ372" s="9"/>
      <c r="AK372" s="9"/>
      <c r="AM372" s="9">
        <f t="shared" si="381"/>
        <v>6952213.7347149849</v>
      </c>
      <c r="AN372" s="9">
        <f t="shared" si="384"/>
        <v>9489682.0485508367</v>
      </c>
    </row>
    <row r="373" spans="1:40" s="15" customFormat="1" x14ac:dyDescent="0.25">
      <c r="A373" s="12" t="s">
        <v>746</v>
      </c>
      <c r="B373" s="12" t="s">
        <v>747</v>
      </c>
      <c r="C373" s="12" t="s">
        <v>499</v>
      </c>
      <c r="D373" s="12"/>
      <c r="E373" s="12" t="s">
        <v>1441</v>
      </c>
      <c r="G373" s="13">
        <f>UTFUND1617BL</f>
        <v>33973108.046799071</v>
      </c>
      <c r="H373" s="13">
        <f>G373*RPI_INC1718</f>
        <v>34641302.613087825</v>
      </c>
      <c r="I373" s="13"/>
      <c r="J373" s="13"/>
      <c r="K373" s="13"/>
      <c r="L373" s="13"/>
      <c r="M373" s="13"/>
      <c r="N373" s="13"/>
      <c r="O373" s="13"/>
      <c r="P373" s="13"/>
      <c r="Q373" s="14">
        <f t="shared" si="382"/>
        <v>33973108.046799071</v>
      </c>
      <c r="R373" s="14">
        <f t="shared" si="383"/>
        <v>34641302.613087825</v>
      </c>
      <c r="S373" s="13"/>
      <c r="T373" s="14">
        <f t="shared" si="374"/>
        <v>34182288.587476686</v>
      </c>
      <c r="V373" s="13">
        <f>UTFUND1617RSG</f>
        <v>25088074.650540434</v>
      </c>
      <c r="W373" s="13"/>
      <c r="X373" s="13"/>
      <c r="Y373" s="13"/>
      <c r="Z373" s="13"/>
      <c r="AA373" s="14">
        <f t="shared" si="375"/>
        <v>25088074.650540434</v>
      </c>
      <c r="AB373" s="14">
        <f t="shared" si="376"/>
        <v>59061182.697339505</v>
      </c>
      <c r="AC373" s="14">
        <f>V373+G373+T373</f>
        <v>93243471.284816191</v>
      </c>
      <c r="AD373" s="14">
        <f>AC373*UT_SF1718</f>
        <v>88587389.150956705</v>
      </c>
      <c r="AE373" s="14">
        <f t="shared" si="378"/>
        <v>54405100.56348002</v>
      </c>
      <c r="AF373" s="14">
        <f>AD373-T373-R373</f>
        <v>19763797.950392194</v>
      </c>
      <c r="AG373" s="13">
        <f>AF373</f>
        <v>19763797.950392194</v>
      </c>
      <c r="AH373" s="13"/>
      <c r="AI373" s="13"/>
      <c r="AJ373" s="13"/>
      <c r="AK373" s="13"/>
      <c r="AM373" s="13">
        <f t="shared" si="381"/>
        <v>34666703.858232178</v>
      </c>
      <c r="AN373" s="13">
        <f t="shared" si="384"/>
        <v>54430501.808624372</v>
      </c>
    </row>
    <row r="374" spans="1:40" x14ac:dyDescent="0.25">
      <c r="A374" s="1" t="s">
        <v>748</v>
      </c>
      <c r="B374" s="1" t="s">
        <v>749</v>
      </c>
      <c r="C374" s="1"/>
      <c r="D374" s="1" t="s">
        <v>499</v>
      </c>
      <c r="E374" s="1"/>
      <c r="G374" s="5">
        <f>UTFUND1617BL</f>
        <v>37699538.015586883</v>
      </c>
      <c r="H374" s="5">
        <f>G374*RPI_INC1718</f>
        <v>38441025.265411377</v>
      </c>
      <c r="I374" s="5">
        <f>LTFUND1617BL</f>
        <v>6509924.6035473831</v>
      </c>
      <c r="J374" s="5">
        <f>I374*RPI_INC1718</f>
        <v>6637963.999914878</v>
      </c>
      <c r="Q374" s="6">
        <f t="shared" si="382"/>
        <v>44209462.619134262</v>
      </c>
      <c r="R374" s="6">
        <f t="shared" si="383"/>
        <v>45078989.265326254</v>
      </c>
      <c r="T374" s="6">
        <f t="shared" si="374"/>
        <v>45535000.000000007</v>
      </c>
      <c r="V374" s="5">
        <f>UTFUND1617RSG</f>
        <v>27885723.53625536</v>
      </c>
      <c r="W374" s="5">
        <f>LTFUND1617RSG</f>
        <v>3749988.0857069418</v>
      </c>
      <c r="AA374" s="6">
        <f t="shared" si="375"/>
        <v>31635711.621962301</v>
      </c>
      <c r="AB374" s="6">
        <f t="shared" si="376"/>
        <v>75845174.241096556</v>
      </c>
      <c r="AC374" s="6">
        <f t="shared" ref="AC374" si="433">SUM(AC375:AC376)</f>
        <v>121380174.24109657</v>
      </c>
      <c r="AD374" s="6">
        <f t="shared" si="364"/>
        <v>115148353.55784552</v>
      </c>
      <c r="AE374" s="6">
        <f t="shared" si="378"/>
        <v>69613353.557845503</v>
      </c>
      <c r="AF374" s="6">
        <f t="shared" si="365"/>
        <v>24534364.29251926</v>
      </c>
      <c r="AG374" s="5">
        <f t="shared" ref="AG374" si="434">AG376</f>
        <v>21940095.53826797</v>
      </c>
      <c r="AH374" s="5">
        <f t="shared" ref="AH374" si="435">AH375</f>
        <v>2594268.7542512892</v>
      </c>
      <c r="AM374" s="5">
        <f t="shared" si="381"/>
        <v>45112044.097876213</v>
      </c>
      <c r="AN374" s="5">
        <f t="shared" si="384"/>
        <v>69646408.390395477</v>
      </c>
    </row>
    <row r="375" spans="1:40" s="11" customFormat="1" x14ac:dyDescent="0.25">
      <c r="A375" s="8" t="s">
        <v>750</v>
      </c>
      <c r="B375" s="8" t="s">
        <v>751</v>
      </c>
      <c r="C375" s="8" t="s">
        <v>499</v>
      </c>
      <c r="D375" s="8"/>
      <c r="E375" s="8" t="s">
        <v>1440</v>
      </c>
      <c r="G375" s="9"/>
      <c r="H375" s="9"/>
      <c r="I375" s="9">
        <f>LTFUND1617BL</f>
        <v>6509924.6035473831</v>
      </c>
      <c r="J375" s="9">
        <f>I375*RPI_INC1718</f>
        <v>6637963.999914878</v>
      </c>
      <c r="K375" s="9"/>
      <c r="L375" s="9"/>
      <c r="M375" s="9"/>
      <c r="N375" s="9"/>
      <c r="O375" s="9"/>
      <c r="P375" s="9"/>
      <c r="Q375" s="10">
        <f t="shared" si="382"/>
        <v>6509924.6035473831</v>
      </c>
      <c r="R375" s="10">
        <f t="shared" si="383"/>
        <v>6637963.999914878</v>
      </c>
      <c r="S375" s="9"/>
      <c r="T375" s="10">
        <f t="shared" si="374"/>
        <v>6901277.7661681967</v>
      </c>
      <c r="V375" s="9"/>
      <c r="W375" s="9">
        <f>LTFUND1617RSG</f>
        <v>3749988.0857069418</v>
      </c>
      <c r="X375" s="9"/>
      <c r="Y375" s="9"/>
      <c r="Z375" s="9"/>
      <c r="AA375" s="10">
        <f t="shared" si="375"/>
        <v>3749988.0857069418</v>
      </c>
      <c r="AB375" s="10">
        <f t="shared" si="376"/>
        <v>10259912.689254325</v>
      </c>
      <c r="AC375" s="10">
        <f>W375+I375+T375</f>
        <v>17161190.455422521</v>
      </c>
      <c r="AD375" s="10">
        <f>AC375*LT_SF1718</f>
        <v>16133510.520334363</v>
      </c>
      <c r="AE375" s="10">
        <f t="shared" si="378"/>
        <v>9232232.7541661672</v>
      </c>
      <c r="AF375" s="10">
        <f>AD375-T375-R375</f>
        <v>2594268.7542512892</v>
      </c>
      <c r="AG375" s="9"/>
      <c r="AH375" s="9">
        <f>AF375</f>
        <v>2594268.7542512892</v>
      </c>
      <c r="AI375" s="9"/>
      <c r="AJ375" s="9"/>
      <c r="AK375" s="9"/>
      <c r="AM375" s="9">
        <f t="shared" si="381"/>
        <v>6642831.3847446134</v>
      </c>
      <c r="AN375" s="9">
        <f t="shared" si="384"/>
        <v>9237100.1389959026</v>
      </c>
    </row>
    <row r="376" spans="1:40" s="15" customFormat="1" x14ac:dyDescent="0.25">
      <c r="A376" s="12" t="s">
        <v>752</v>
      </c>
      <c r="B376" s="12" t="s">
        <v>753</v>
      </c>
      <c r="C376" s="12" t="s">
        <v>499</v>
      </c>
      <c r="D376" s="12"/>
      <c r="E376" s="12" t="s">
        <v>1441</v>
      </c>
      <c r="G376" s="13">
        <f>UTFUND1617BL</f>
        <v>37699538.015586883</v>
      </c>
      <c r="H376" s="13">
        <f>G376*RPI_INC1718</f>
        <v>38441025.265411377</v>
      </c>
      <c r="I376" s="13"/>
      <c r="J376" s="13"/>
      <c r="K376" s="13"/>
      <c r="L376" s="13"/>
      <c r="M376" s="13"/>
      <c r="N376" s="13"/>
      <c r="O376" s="13"/>
      <c r="P376" s="13"/>
      <c r="Q376" s="14">
        <f t="shared" si="382"/>
        <v>37699538.015586883</v>
      </c>
      <c r="R376" s="14">
        <f t="shared" si="383"/>
        <v>38441025.265411377</v>
      </c>
      <c r="S376" s="13"/>
      <c r="T376" s="14">
        <f t="shared" si="374"/>
        <v>38633722.233831808</v>
      </c>
      <c r="V376" s="13">
        <f>UTFUND1617RSG</f>
        <v>27885723.53625536</v>
      </c>
      <c r="W376" s="13"/>
      <c r="X376" s="13"/>
      <c r="Y376" s="13"/>
      <c r="Z376" s="13"/>
      <c r="AA376" s="14">
        <f t="shared" si="375"/>
        <v>27885723.53625536</v>
      </c>
      <c r="AB376" s="14">
        <f t="shared" si="376"/>
        <v>65585261.551842242</v>
      </c>
      <c r="AC376" s="14">
        <f>V376+G376+T376</f>
        <v>104218983.78567405</v>
      </c>
      <c r="AD376" s="14">
        <f>AC376*UT_SF1718</f>
        <v>99014843.037511155</v>
      </c>
      <c r="AE376" s="14">
        <f t="shared" si="378"/>
        <v>60381120.803679347</v>
      </c>
      <c r="AF376" s="14">
        <f>AD376-T376-R376</f>
        <v>21940095.53826797</v>
      </c>
      <c r="AG376" s="13">
        <f>AF376</f>
        <v>21940095.53826797</v>
      </c>
      <c r="AH376" s="13"/>
      <c r="AI376" s="13"/>
      <c r="AJ376" s="13"/>
      <c r="AK376" s="13"/>
      <c r="AM376" s="13">
        <f t="shared" si="381"/>
        <v>38469212.713131607</v>
      </c>
      <c r="AN376" s="13">
        <f t="shared" si="384"/>
        <v>60409308.251399577</v>
      </c>
    </row>
    <row r="377" spans="1:40" x14ac:dyDescent="0.25">
      <c r="A377" s="1" t="s">
        <v>754</v>
      </c>
      <c r="B377" s="1" t="s">
        <v>755</v>
      </c>
      <c r="C377" s="1"/>
      <c r="D377" s="1" t="s">
        <v>499</v>
      </c>
      <c r="E377" s="1"/>
      <c r="G377" s="5">
        <f>UTFUND1617BL</f>
        <v>73706941.509900317</v>
      </c>
      <c r="H377" s="5">
        <f>G377*RPI_INC1718</f>
        <v>75156634.536126643</v>
      </c>
      <c r="I377" s="5">
        <f>LTFUND1617BL</f>
        <v>14680159.160534907</v>
      </c>
      <c r="J377" s="5">
        <f>I377*RPI_INC1718</f>
        <v>14968893.490341028</v>
      </c>
      <c r="Q377" s="6">
        <f t="shared" si="382"/>
        <v>88387100.67043522</v>
      </c>
      <c r="R377" s="6">
        <f t="shared" si="383"/>
        <v>90125528.026467666</v>
      </c>
      <c r="T377" s="6">
        <f t="shared" si="374"/>
        <v>89108405.999999478</v>
      </c>
      <c r="V377" s="5">
        <f>UTFUND1617RSG</f>
        <v>50672588.737028822</v>
      </c>
      <c r="W377" s="5">
        <f>LTFUND1617RSG</f>
        <v>7706364.6270156763</v>
      </c>
      <c r="AA377" s="6">
        <f t="shared" si="375"/>
        <v>58378953.364044502</v>
      </c>
      <c r="AB377" s="6">
        <f t="shared" si="376"/>
        <v>146766054.03447974</v>
      </c>
      <c r="AC377" s="6">
        <f t="shared" ref="AC377" si="436">SUM(AC378:AC379)</f>
        <v>235874460.0344792</v>
      </c>
      <c r="AD377" s="6">
        <f t="shared" si="364"/>
        <v>223718947.92409</v>
      </c>
      <c r="AE377" s="6">
        <f t="shared" si="378"/>
        <v>134610541.9240905</v>
      </c>
      <c r="AF377" s="6">
        <f t="shared" si="365"/>
        <v>44485013.897622846</v>
      </c>
      <c r="AG377" s="5">
        <f t="shared" ref="AG377" si="437">AG379</f>
        <v>39337711.222574383</v>
      </c>
      <c r="AH377" s="5">
        <f t="shared" ref="AH377" si="438">AH378</f>
        <v>5147302.6750484649</v>
      </c>
      <c r="AM377" s="5">
        <f t="shared" si="381"/>
        <v>90191613.896757662</v>
      </c>
      <c r="AN377" s="5">
        <f t="shared" si="384"/>
        <v>134676627.79438052</v>
      </c>
    </row>
    <row r="378" spans="1:40" s="11" customFormat="1" x14ac:dyDescent="0.25">
      <c r="A378" s="8" t="s">
        <v>756</v>
      </c>
      <c r="B378" s="8" t="s">
        <v>757</v>
      </c>
      <c r="C378" s="8" t="s">
        <v>499</v>
      </c>
      <c r="D378" s="8"/>
      <c r="E378" s="8" t="s">
        <v>1440</v>
      </c>
      <c r="G378" s="9"/>
      <c r="H378" s="9"/>
      <c r="I378" s="9">
        <f>LTFUND1617BL</f>
        <v>14680159.160534907</v>
      </c>
      <c r="J378" s="9">
        <f>I378*RPI_INC1718</f>
        <v>14968893.490341028</v>
      </c>
      <c r="K378" s="9"/>
      <c r="L378" s="9"/>
      <c r="M378" s="9"/>
      <c r="N378" s="9"/>
      <c r="O378" s="9"/>
      <c r="P378" s="9"/>
      <c r="Q378" s="10">
        <f t="shared" si="382"/>
        <v>14680159.160534907</v>
      </c>
      <c r="R378" s="10">
        <f t="shared" si="383"/>
        <v>14968893.490341028</v>
      </c>
      <c r="S378" s="9"/>
      <c r="T378" s="10">
        <f t="shared" si="374"/>
        <v>15525595.920002921</v>
      </c>
      <c r="V378" s="9"/>
      <c r="W378" s="9">
        <f>LTFUND1617RSG</f>
        <v>7706364.6270156763</v>
      </c>
      <c r="X378" s="9"/>
      <c r="Y378" s="9"/>
      <c r="Z378" s="9"/>
      <c r="AA378" s="10">
        <f t="shared" si="375"/>
        <v>7706364.6270156763</v>
      </c>
      <c r="AB378" s="10">
        <f t="shared" si="376"/>
        <v>22386523.787550583</v>
      </c>
      <c r="AC378" s="10">
        <f>W378+I378+T378</f>
        <v>37912119.707553506</v>
      </c>
      <c r="AD378" s="10">
        <f>AC378*LT_SF1718</f>
        <v>35641792.085392416</v>
      </c>
      <c r="AE378" s="10">
        <f t="shared" si="378"/>
        <v>20116196.165389493</v>
      </c>
      <c r="AF378" s="10">
        <f>AD378-T378-R378</f>
        <v>5147302.6750484649</v>
      </c>
      <c r="AG378" s="9"/>
      <c r="AH378" s="9">
        <f>AF378</f>
        <v>5147302.6750484649</v>
      </c>
      <c r="AI378" s="9"/>
      <c r="AJ378" s="9"/>
      <c r="AK378" s="9"/>
      <c r="AM378" s="9">
        <f t="shared" si="381"/>
        <v>14979869.651870942</v>
      </c>
      <c r="AN378" s="9">
        <f t="shared" si="384"/>
        <v>20127172.326919407</v>
      </c>
    </row>
    <row r="379" spans="1:40" s="15" customFormat="1" x14ac:dyDescent="0.25">
      <c r="A379" s="12" t="s">
        <v>758</v>
      </c>
      <c r="B379" s="12" t="s">
        <v>759</v>
      </c>
      <c r="C379" s="12" t="s">
        <v>499</v>
      </c>
      <c r="D379" s="12"/>
      <c r="E379" s="12" t="s">
        <v>1441</v>
      </c>
      <c r="G379" s="13">
        <f>UTFUND1617BL</f>
        <v>73706941.509900317</v>
      </c>
      <c r="H379" s="13">
        <f>G379*RPI_INC1718</f>
        <v>75156634.536126643</v>
      </c>
      <c r="I379" s="13"/>
      <c r="J379" s="13"/>
      <c r="K379" s="13"/>
      <c r="L379" s="13"/>
      <c r="M379" s="13"/>
      <c r="N379" s="13"/>
      <c r="O379" s="13"/>
      <c r="P379" s="13"/>
      <c r="Q379" s="14">
        <f t="shared" si="382"/>
        <v>73706941.509900317</v>
      </c>
      <c r="R379" s="14">
        <f t="shared" si="383"/>
        <v>75156634.536126643</v>
      </c>
      <c r="S379" s="13"/>
      <c r="T379" s="14">
        <f t="shared" si="374"/>
        <v>73582810.079996556</v>
      </c>
      <c r="V379" s="13">
        <f>UTFUND1617RSG</f>
        <v>50672588.737028822</v>
      </c>
      <c r="W379" s="13"/>
      <c r="X379" s="13"/>
      <c r="Y379" s="13"/>
      <c r="Z379" s="13"/>
      <c r="AA379" s="14">
        <f t="shared" si="375"/>
        <v>50672588.737028822</v>
      </c>
      <c r="AB379" s="14">
        <f t="shared" si="376"/>
        <v>124379530.24692914</v>
      </c>
      <c r="AC379" s="14">
        <f>V379+G379+T379</f>
        <v>197962340.32692569</v>
      </c>
      <c r="AD379" s="14">
        <f>AC379*UT_SF1718</f>
        <v>188077155.83869758</v>
      </c>
      <c r="AE379" s="14">
        <f t="shared" si="378"/>
        <v>114494345.75870103</v>
      </c>
      <c r="AF379" s="14">
        <f>AD379-T379-R379</f>
        <v>39337711.222574383</v>
      </c>
      <c r="AG379" s="13">
        <f>AF379</f>
        <v>39337711.222574383</v>
      </c>
      <c r="AH379" s="13"/>
      <c r="AI379" s="13"/>
      <c r="AJ379" s="13"/>
      <c r="AK379" s="13"/>
      <c r="AM379" s="13">
        <f t="shared" si="381"/>
        <v>75211744.244886726</v>
      </c>
      <c r="AN379" s="13">
        <f t="shared" si="384"/>
        <v>114549455.46746111</v>
      </c>
    </row>
    <row r="380" spans="1:40" x14ac:dyDescent="0.25">
      <c r="A380" s="1" t="s">
        <v>760</v>
      </c>
      <c r="B380" s="1" t="s">
        <v>761</v>
      </c>
      <c r="C380" s="1"/>
      <c r="D380" s="1" t="s">
        <v>499</v>
      </c>
      <c r="E380" s="1"/>
      <c r="G380" s="5">
        <f>UTFUND1617BL</f>
        <v>30855113.68468485</v>
      </c>
      <c r="H380" s="5">
        <f>G380*RPI_INC1718</f>
        <v>31461982.484499317</v>
      </c>
      <c r="I380" s="5">
        <f>LTFUND1617BL</f>
        <v>4599502.2032650169</v>
      </c>
      <c r="J380" s="5">
        <f>I380*RPI_INC1718</f>
        <v>4689966.7664607409</v>
      </c>
      <c r="Q380" s="6">
        <f t="shared" si="382"/>
        <v>35454615.887949869</v>
      </c>
      <c r="R380" s="6">
        <f t="shared" si="383"/>
        <v>36151949.250960059</v>
      </c>
      <c r="T380" s="6">
        <f t="shared" si="374"/>
        <v>51857428</v>
      </c>
      <c r="V380" s="5">
        <f>UTFUND1617RSG</f>
        <v>22512525.131440952</v>
      </c>
      <c r="W380" s="5">
        <f>LTFUND1617RSG</f>
        <v>2386974.261987973</v>
      </c>
      <c r="AA380" s="6">
        <f t="shared" si="375"/>
        <v>24899499.393428925</v>
      </c>
      <c r="AB380" s="6">
        <f t="shared" si="376"/>
        <v>60354115.281378791</v>
      </c>
      <c r="AC380" s="6">
        <f t="shared" ref="AC380" si="439">SUM(AC381:AC382)</f>
        <v>112211543.28137879</v>
      </c>
      <c r="AD380" s="6">
        <f t="shared" ref="AD380" si="440">AD381+AD382</f>
        <v>106465896.69749847</v>
      </c>
      <c r="AE380" s="6">
        <f t="shared" si="378"/>
        <v>54608468.697498471</v>
      </c>
      <c r="AF380" s="6">
        <f t="shared" ref="AF380" si="441">SUM(AF381:AF382)</f>
        <v>18456519.446538419</v>
      </c>
      <c r="AG380" s="5">
        <f t="shared" ref="AG380" si="442">AG382</f>
        <v>17017104.269084375</v>
      </c>
      <c r="AH380" s="5">
        <f t="shared" ref="AH380" si="443">AH381</f>
        <v>1439415.1774540413</v>
      </c>
      <c r="AM380" s="5">
        <f t="shared" si="381"/>
        <v>36178458.199991986</v>
      </c>
      <c r="AN380" s="5">
        <f t="shared" si="384"/>
        <v>54634977.646530405</v>
      </c>
    </row>
    <row r="381" spans="1:40" s="11" customFormat="1" x14ac:dyDescent="0.25">
      <c r="A381" s="8" t="s">
        <v>762</v>
      </c>
      <c r="B381" s="8" t="s">
        <v>763</v>
      </c>
      <c r="C381" s="8" t="s">
        <v>499</v>
      </c>
      <c r="D381" s="8"/>
      <c r="E381" s="8" t="s">
        <v>1440</v>
      </c>
      <c r="G381" s="9"/>
      <c r="H381" s="9"/>
      <c r="I381" s="9">
        <f>LTFUND1617BL</f>
        <v>4599502.2032650169</v>
      </c>
      <c r="J381" s="9">
        <f>I381*RPI_INC1718</f>
        <v>4689966.7664607409</v>
      </c>
      <c r="K381" s="9"/>
      <c r="L381" s="9"/>
      <c r="M381" s="9"/>
      <c r="N381" s="9"/>
      <c r="O381" s="9"/>
      <c r="P381" s="9"/>
      <c r="Q381" s="10">
        <f t="shared" si="382"/>
        <v>4599502.2032650169</v>
      </c>
      <c r="R381" s="10">
        <f t="shared" si="383"/>
        <v>4689966.7664607409</v>
      </c>
      <c r="S381" s="9"/>
      <c r="T381" s="10">
        <f t="shared" si="374"/>
        <v>7326114.2712027486</v>
      </c>
      <c r="V381" s="9"/>
      <c r="W381" s="9">
        <f>LTFUND1617RSG</f>
        <v>2386974.261987973</v>
      </c>
      <c r="X381" s="9"/>
      <c r="Y381" s="9"/>
      <c r="Z381" s="9"/>
      <c r="AA381" s="10">
        <f t="shared" si="375"/>
        <v>2386974.261987973</v>
      </c>
      <c r="AB381" s="10">
        <f t="shared" si="376"/>
        <v>6986476.4652529899</v>
      </c>
      <c r="AC381" s="10">
        <f>W381+I381+T381</f>
        <v>14312590.736455739</v>
      </c>
      <c r="AD381" s="10">
        <f>AC381*LT_SF1718</f>
        <v>13455496.215117531</v>
      </c>
      <c r="AE381" s="10">
        <f t="shared" si="378"/>
        <v>6129381.9439147823</v>
      </c>
      <c r="AF381" s="10">
        <f>AD381-T381-R381</f>
        <v>1439415.1774540413</v>
      </c>
      <c r="AG381" s="9"/>
      <c r="AH381" s="9">
        <f>AF381</f>
        <v>1439415.1774540413</v>
      </c>
      <c r="AI381" s="9"/>
      <c r="AJ381" s="9"/>
      <c r="AK381" s="9"/>
      <c r="AM381" s="9">
        <f t="shared" si="381"/>
        <v>4693405.7536398415</v>
      </c>
      <c r="AN381" s="9">
        <f t="shared" si="384"/>
        <v>6132820.9310938828</v>
      </c>
    </row>
    <row r="382" spans="1:40" s="15" customFormat="1" x14ac:dyDescent="0.25">
      <c r="A382" s="12" t="s">
        <v>764</v>
      </c>
      <c r="B382" s="12" t="s">
        <v>765</v>
      </c>
      <c r="C382" s="12" t="s">
        <v>499</v>
      </c>
      <c r="D382" s="12"/>
      <c r="E382" s="12" t="s">
        <v>1441</v>
      </c>
      <c r="G382" s="13">
        <f>UTFUND1617BL</f>
        <v>30855113.68468485</v>
      </c>
      <c r="H382" s="13">
        <f>G382*RPI_INC1718</f>
        <v>31461982.484499317</v>
      </c>
      <c r="I382" s="13"/>
      <c r="J382" s="13"/>
      <c r="K382" s="13"/>
      <c r="L382" s="13"/>
      <c r="M382" s="13"/>
      <c r="N382" s="13"/>
      <c r="O382" s="13"/>
      <c r="P382" s="13"/>
      <c r="Q382" s="14">
        <f t="shared" si="382"/>
        <v>30855113.68468485</v>
      </c>
      <c r="R382" s="14">
        <f t="shared" si="383"/>
        <v>31461982.484499317</v>
      </c>
      <c r="S382" s="13"/>
      <c r="T382" s="14">
        <f t="shared" si="374"/>
        <v>44531313.728797249</v>
      </c>
      <c r="V382" s="13">
        <f>UTFUND1617RSG</f>
        <v>22512525.131440952</v>
      </c>
      <c r="W382" s="13"/>
      <c r="X382" s="13"/>
      <c r="Y382" s="13"/>
      <c r="Z382" s="13"/>
      <c r="AA382" s="14">
        <f t="shared" si="375"/>
        <v>22512525.131440952</v>
      </c>
      <c r="AB382" s="14">
        <f t="shared" si="376"/>
        <v>53367638.816125803</v>
      </c>
      <c r="AC382" s="14">
        <f>V382+G382+T382</f>
        <v>97898952.544923052</v>
      </c>
      <c r="AD382" s="14">
        <f>AC382*UT_SF1718</f>
        <v>93010400.482380942</v>
      </c>
      <c r="AE382" s="14">
        <f t="shared" si="378"/>
        <v>48479086.753583692</v>
      </c>
      <c r="AF382" s="14">
        <f>AD382-T382-R382</f>
        <v>17017104.269084375</v>
      </c>
      <c r="AG382" s="13">
        <f>AF382</f>
        <v>17017104.269084375</v>
      </c>
      <c r="AH382" s="13"/>
      <c r="AI382" s="13"/>
      <c r="AJ382" s="13"/>
      <c r="AK382" s="13"/>
      <c r="AM382" s="13">
        <f t="shared" si="381"/>
        <v>31485052.446352143</v>
      </c>
      <c r="AN382" s="13">
        <f t="shared" si="384"/>
        <v>48502156.715436518</v>
      </c>
    </row>
    <row r="383" spans="1:40" x14ac:dyDescent="0.25">
      <c r="A383" s="1" t="s">
        <v>766</v>
      </c>
      <c r="B383" s="1" t="s">
        <v>767</v>
      </c>
      <c r="C383" s="1"/>
      <c r="D383" s="1" t="s">
        <v>490</v>
      </c>
      <c r="E383" s="1"/>
      <c r="G383" s="5">
        <f>UTFUND1617BL</f>
        <v>80965286.265374497</v>
      </c>
      <c r="H383" s="5">
        <f>G383*RPI_INC1718</f>
        <v>82557738.868357167</v>
      </c>
      <c r="I383" s="5">
        <f>LTFUND1617BL</f>
        <v>14556626.214011567</v>
      </c>
      <c r="J383" s="5">
        <f>I383*RPI_INC1718</f>
        <v>14842930.856092008</v>
      </c>
      <c r="K383" s="5">
        <f>FIREFUND1617BL</f>
        <v>7102893.320017091</v>
      </c>
      <c r="L383" s="5">
        <f>K383*RPI_INC1718</f>
        <v>7242595.4254242908</v>
      </c>
      <c r="Q383" s="6">
        <f t="shared" si="382"/>
        <v>102624805.79940315</v>
      </c>
      <c r="R383" s="6">
        <f t="shared" si="383"/>
        <v>104643265.14987347</v>
      </c>
      <c r="T383" s="6">
        <f t="shared" si="374"/>
        <v>232704667</v>
      </c>
      <c r="V383" s="5">
        <f>UTFUND1617RSG</f>
        <v>52153657.073818877</v>
      </c>
      <c r="W383" s="5">
        <f>LTFUND1617RSG</f>
        <v>6827839.4705808666</v>
      </c>
      <c r="X383" s="5">
        <f>FIREFUND1617RSG</f>
        <v>6315443.6628804998</v>
      </c>
      <c r="AA383" s="6">
        <f t="shared" si="375"/>
        <v>65296940.207280248</v>
      </c>
      <c r="AB383" s="6">
        <f t="shared" si="376"/>
        <v>167921746.00668335</v>
      </c>
      <c r="AC383" s="6">
        <f>SUM(AC384:AC386)</f>
        <v>400626413.00668335</v>
      </c>
      <c r="AD383" s="6">
        <f>SUM(AD384:AD386)</f>
        <v>380324612.03244138</v>
      </c>
      <c r="AE383" s="6">
        <f t="shared" si="378"/>
        <v>147619945.03244138</v>
      </c>
      <c r="AF383" s="6">
        <f>SUM(AF384:AF386)</f>
        <v>42976679.882567912</v>
      </c>
      <c r="AG383" s="5">
        <f>AG385</f>
        <v>34800381.924897835</v>
      </c>
      <c r="AH383" s="5">
        <f>AH384</f>
        <v>3290397.3405157607</v>
      </c>
      <c r="AI383" s="5">
        <f>AI386</f>
        <v>4885900.6171543133</v>
      </c>
      <c r="AM383" s="5">
        <f t="shared" si="381"/>
        <v>104719996.36464518</v>
      </c>
      <c r="AN383" s="5">
        <f t="shared" si="384"/>
        <v>147696676.2472131</v>
      </c>
    </row>
    <row r="384" spans="1:40" s="11" customFormat="1" x14ac:dyDescent="0.25">
      <c r="A384" s="8" t="s">
        <v>768</v>
      </c>
      <c r="B384" s="8" t="s">
        <v>769</v>
      </c>
      <c r="C384" s="8" t="s">
        <v>490</v>
      </c>
      <c r="D384" s="8"/>
      <c r="E384" s="8" t="s">
        <v>1440</v>
      </c>
      <c r="G384" s="9"/>
      <c r="H384" s="9"/>
      <c r="I384" s="9">
        <f>LTFUND1617BL</f>
        <v>14556626.214011567</v>
      </c>
      <c r="J384" s="9">
        <f>I384*RPI_INC1718</f>
        <v>14842930.856092008</v>
      </c>
      <c r="K384" s="9"/>
      <c r="L384" s="9"/>
      <c r="M384" s="9"/>
      <c r="N384" s="9"/>
      <c r="O384" s="9"/>
      <c r="P384" s="9"/>
      <c r="Q384" s="10">
        <f t="shared" si="382"/>
        <v>14556626.214011567</v>
      </c>
      <c r="R384" s="10">
        <f t="shared" si="383"/>
        <v>14842930.856092008</v>
      </c>
      <c r="S384" s="9"/>
      <c r="T384" s="10">
        <f t="shared" si="374"/>
        <v>32906162.869211867</v>
      </c>
      <c r="V384" s="9"/>
      <c r="W384" s="9">
        <f>LTFUND1617RSG</f>
        <v>6827839.4705808666</v>
      </c>
      <c r="X384" s="9"/>
      <c r="Y384" s="9"/>
      <c r="Z384" s="9"/>
      <c r="AA384" s="10">
        <f t="shared" si="375"/>
        <v>6827839.4705808666</v>
      </c>
      <c r="AB384" s="10">
        <f t="shared" si="376"/>
        <v>21384465.684592433</v>
      </c>
      <c r="AC384" s="10">
        <f>W384+I384+T384</f>
        <v>54290628.553804301</v>
      </c>
      <c r="AD384" s="10">
        <f>AC384*LT_SF1718</f>
        <v>51039491.065819636</v>
      </c>
      <c r="AE384" s="10">
        <f t="shared" si="378"/>
        <v>18133328.196607769</v>
      </c>
      <c r="AF384" s="10">
        <f>AD384-T384-R384</f>
        <v>3290397.3405157607</v>
      </c>
      <c r="AG384" s="9"/>
      <c r="AH384" s="9">
        <f>AF384</f>
        <v>3290397.3405157607</v>
      </c>
      <c r="AI384" s="9"/>
      <c r="AJ384" s="9"/>
      <c r="AK384" s="9"/>
      <c r="AM384" s="9">
        <f t="shared" si="381"/>
        <v>14853814.653665885</v>
      </c>
      <c r="AN384" s="9">
        <f t="shared" si="384"/>
        <v>18144211.994181648</v>
      </c>
    </row>
    <row r="385" spans="1:40" s="15" customFormat="1" x14ac:dyDescent="0.25">
      <c r="A385" s="12" t="s">
        <v>770</v>
      </c>
      <c r="B385" s="12" t="s">
        <v>771</v>
      </c>
      <c r="C385" s="12" t="s">
        <v>490</v>
      </c>
      <c r="D385" s="12"/>
      <c r="E385" s="12" t="s">
        <v>1441</v>
      </c>
      <c r="G385" s="13">
        <f>UTFUND1617BL</f>
        <v>80965286.265374497</v>
      </c>
      <c r="H385" s="13">
        <f>G385*RPI_INC1718</f>
        <v>82557738.868357167</v>
      </c>
      <c r="I385" s="13"/>
      <c r="J385" s="13"/>
      <c r="K385" s="13"/>
      <c r="L385" s="13"/>
      <c r="M385" s="13"/>
      <c r="N385" s="13"/>
      <c r="O385" s="13"/>
      <c r="P385" s="13"/>
      <c r="Q385" s="14">
        <f t="shared" si="382"/>
        <v>80965286.265374497</v>
      </c>
      <c r="R385" s="14">
        <f t="shared" si="383"/>
        <v>82557738.868357167</v>
      </c>
      <c r="S385" s="13"/>
      <c r="T385" s="14">
        <f t="shared" si="374"/>
        <v>182509897.01142177</v>
      </c>
      <c r="V385" s="13">
        <f>UTFUND1617RSG</f>
        <v>52153657.073818877</v>
      </c>
      <c r="W385" s="13"/>
      <c r="X385" s="13"/>
      <c r="Y385" s="13"/>
      <c r="Z385" s="13"/>
      <c r="AA385" s="14">
        <f t="shared" si="375"/>
        <v>52153657.073818877</v>
      </c>
      <c r="AB385" s="14">
        <f t="shared" si="376"/>
        <v>133118943.33919337</v>
      </c>
      <c r="AC385" s="14">
        <f>V385+G385+T385</f>
        <v>315628840.35061514</v>
      </c>
      <c r="AD385" s="14">
        <f>AC385*UT_SF1718</f>
        <v>299868017.80467677</v>
      </c>
      <c r="AE385" s="14">
        <f t="shared" si="378"/>
        <v>117358120.793255</v>
      </c>
      <c r="AF385" s="14">
        <f>AD385-T385-R385</f>
        <v>34800381.924897835</v>
      </c>
      <c r="AG385" s="13">
        <f>AF385</f>
        <v>34800381.924897835</v>
      </c>
      <c r="AH385" s="13"/>
      <c r="AI385" s="13"/>
      <c r="AJ385" s="13"/>
      <c r="AK385" s="13"/>
      <c r="AM385" s="13">
        <f t="shared" si="381"/>
        <v>82618275.545830905</v>
      </c>
      <c r="AN385" s="13">
        <f t="shared" si="384"/>
        <v>117418657.47072874</v>
      </c>
    </row>
    <row r="386" spans="1:40" s="20" customFormat="1" x14ac:dyDescent="0.25">
      <c r="A386" s="17" t="s">
        <v>772</v>
      </c>
      <c r="B386" s="17" t="s">
        <v>773</v>
      </c>
      <c r="C386" s="17" t="s">
        <v>490</v>
      </c>
      <c r="D386" s="17"/>
      <c r="E386" s="17" t="s">
        <v>1443</v>
      </c>
      <c r="G386" s="18"/>
      <c r="H386" s="18"/>
      <c r="I386" s="18"/>
      <c r="J386" s="18"/>
      <c r="K386" s="18">
        <f>FIREFUND1617BL</f>
        <v>7102893.320017091</v>
      </c>
      <c r="L386" s="18">
        <f>K386*RPI_INC1718</f>
        <v>7242595.4254242908</v>
      </c>
      <c r="M386" s="18"/>
      <c r="N386" s="18"/>
      <c r="O386" s="18"/>
      <c r="P386" s="18"/>
      <c r="Q386" s="19">
        <f t="shared" si="382"/>
        <v>7102893.320017091</v>
      </c>
      <c r="R386" s="19">
        <f t="shared" si="383"/>
        <v>7242595.4254242908</v>
      </c>
      <c r="S386" s="18"/>
      <c r="T386" s="19">
        <f t="shared" si="374"/>
        <v>17288607.119366359</v>
      </c>
      <c r="V386" s="18"/>
      <c r="W386" s="18"/>
      <c r="X386" s="18">
        <f>FIREFUND1617RSG</f>
        <v>6315443.6628804998</v>
      </c>
      <c r="Y386" s="18"/>
      <c r="Z386" s="18"/>
      <c r="AA386" s="19">
        <f t="shared" si="375"/>
        <v>6315443.6628804998</v>
      </c>
      <c r="AB386" s="19">
        <f t="shared" si="376"/>
        <v>13418336.982897591</v>
      </c>
      <c r="AC386" s="19">
        <f>X386+K386+T386</f>
        <v>30706944.10226395</v>
      </c>
      <c r="AD386" s="19">
        <f>AC386*FR_SF1718</f>
        <v>29417103.161944963</v>
      </c>
      <c r="AE386" s="19">
        <f t="shared" si="378"/>
        <v>12128496.042578604</v>
      </c>
      <c r="AF386" s="19">
        <f>AD386-T386-R386</f>
        <v>4885900.6171543133</v>
      </c>
      <c r="AG386" s="18"/>
      <c r="AH386" s="18"/>
      <c r="AI386" s="18">
        <f>AF386</f>
        <v>4885900.6171543133</v>
      </c>
      <c r="AJ386" s="18"/>
      <c r="AK386" s="18"/>
      <c r="AM386" s="18">
        <f t="shared" si="381"/>
        <v>7247906.16514841</v>
      </c>
      <c r="AN386" s="18">
        <f t="shared" si="384"/>
        <v>12133806.782302722</v>
      </c>
    </row>
    <row r="387" spans="1:40" x14ac:dyDescent="0.25">
      <c r="A387" s="1" t="s">
        <v>774</v>
      </c>
      <c r="B387" s="1" t="s">
        <v>775</v>
      </c>
      <c r="C387" s="1"/>
      <c r="D387" s="1" t="s">
        <v>499</v>
      </c>
      <c r="E387" s="1"/>
      <c r="G387" s="5">
        <f>UTFUND1617BL</f>
        <v>100453249.00086802</v>
      </c>
      <c r="H387" s="5">
        <f>G387*RPI_INC1718</f>
        <v>102428997.438602</v>
      </c>
      <c r="I387" s="5">
        <f>LTFUND1617BL</f>
        <v>16050607.036393875</v>
      </c>
      <c r="J387" s="5">
        <f>I387*RPI_INC1718</f>
        <v>16366295.798004396</v>
      </c>
      <c r="Q387" s="6">
        <f t="shared" si="382"/>
        <v>116503856.0372619</v>
      </c>
      <c r="R387" s="6">
        <f t="shared" si="383"/>
        <v>118795293.23660639</v>
      </c>
      <c r="T387" s="6">
        <f t="shared" ref="T387:T450" si="444">CTR_1516</f>
        <v>174133772.9999992</v>
      </c>
      <c r="V387" s="5">
        <f>UTFUND1617RSG</f>
        <v>69006065.180157125</v>
      </c>
      <c r="W387" s="5">
        <f>LTFUND1617RSG</f>
        <v>8137409.0083406363</v>
      </c>
      <c r="AA387" s="6">
        <f t="shared" ref="AA387:AA450" si="445">RSG_1617</f>
        <v>77143474.188497767</v>
      </c>
      <c r="AB387" s="6">
        <f t="shared" ref="AB387:AB450" si="446">SFA_1617</f>
        <v>193647330.22575966</v>
      </c>
      <c r="AC387" s="6">
        <f t="shared" ref="AC387" si="447">SUM(AC388:AC389)</f>
        <v>367781103.22575885</v>
      </c>
      <c r="AD387" s="6">
        <f t="shared" ref="AD387" si="448">AD388+AD389</f>
        <v>348929130.22489119</v>
      </c>
      <c r="AE387" s="6">
        <f t="shared" ref="AE387:AE427" si="449">AD387-T387</f>
        <v>174795357.22489199</v>
      </c>
      <c r="AF387" s="6">
        <f t="shared" ref="AF387" si="450">SUM(AF388:AF389)</f>
        <v>56000063.988285571</v>
      </c>
      <c r="AG387" s="5">
        <f t="shared" ref="AG387" si="451">AG389</f>
        <v>51109223.74161914</v>
      </c>
      <c r="AH387" s="5">
        <f t="shared" ref="AH387" si="452">AH388</f>
        <v>4890840.2466664277</v>
      </c>
      <c r="AM387" s="5">
        <f t="shared" ref="AM387:AM450" si="453">Q387*RPI_INCBFL1718</f>
        <v>118882401.63432464</v>
      </c>
      <c r="AN387" s="5">
        <f t="shared" si="384"/>
        <v>174882465.62261021</v>
      </c>
    </row>
    <row r="388" spans="1:40" s="11" customFormat="1" x14ac:dyDescent="0.25">
      <c r="A388" s="8" t="s">
        <v>776</v>
      </c>
      <c r="B388" s="8" t="s">
        <v>777</v>
      </c>
      <c r="C388" s="8" t="s">
        <v>499</v>
      </c>
      <c r="D388" s="8"/>
      <c r="E388" s="8" t="s">
        <v>1440</v>
      </c>
      <c r="G388" s="9"/>
      <c r="H388" s="9"/>
      <c r="I388" s="9">
        <f>LTFUND1617BL</f>
        <v>16050607.036393875</v>
      </c>
      <c r="J388" s="9">
        <f>I388*RPI_INC1718</f>
        <v>16366295.798004396</v>
      </c>
      <c r="K388" s="9"/>
      <c r="L388" s="9"/>
      <c r="M388" s="9"/>
      <c r="N388" s="9"/>
      <c r="O388" s="9"/>
      <c r="P388" s="9"/>
      <c r="Q388" s="10">
        <f t="shared" ref="Q388:Q451" si="454">G388+I388+K388+M388+O388</f>
        <v>16050607.036393875</v>
      </c>
      <c r="R388" s="10">
        <f t="shared" ref="R388:R427" si="455">H388+J388+L388+N388+P388</f>
        <v>16366295.798004396</v>
      </c>
      <c r="S388" s="9"/>
      <c r="T388" s="10">
        <f t="shared" si="444"/>
        <v>24754644.18027721</v>
      </c>
      <c r="V388" s="9"/>
      <c r="W388" s="9">
        <f>LTFUND1617RSG</f>
        <v>8137409.0083406363</v>
      </c>
      <c r="X388" s="9"/>
      <c r="Y388" s="9"/>
      <c r="Z388" s="9"/>
      <c r="AA388" s="10">
        <f t="shared" si="445"/>
        <v>8137409.0083406363</v>
      </c>
      <c r="AB388" s="10">
        <f t="shared" si="446"/>
        <v>24188016.044734512</v>
      </c>
      <c r="AC388" s="10">
        <f>W388+I388+T388</f>
        <v>48942660.225011721</v>
      </c>
      <c r="AD388" s="10">
        <f>AC388*LT_SF1718</f>
        <v>46011780.224948034</v>
      </c>
      <c r="AE388" s="10">
        <f t="shared" si="449"/>
        <v>21257136.044670824</v>
      </c>
      <c r="AF388" s="10">
        <f>AD388-T388-R388</f>
        <v>4890840.2466664277</v>
      </c>
      <c r="AG388" s="9"/>
      <c r="AH388" s="9">
        <f>AF388</f>
        <v>4890840.2466664277</v>
      </c>
      <c r="AI388" s="9"/>
      <c r="AJ388" s="9"/>
      <c r="AK388" s="9"/>
      <c r="AM388" s="9">
        <f t="shared" si="453"/>
        <v>16378296.625349527</v>
      </c>
      <c r="AN388" s="9">
        <f t="shared" ref="AN388:AN451" si="456">AF388+AM388</f>
        <v>21269136.872015953</v>
      </c>
    </row>
    <row r="389" spans="1:40" s="15" customFormat="1" x14ac:dyDescent="0.25">
      <c r="A389" s="12" t="s">
        <v>778</v>
      </c>
      <c r="B389" s="12" t="s">
        <v>779</v>
      </c>
      <c r="C389" s="12" t="s">
        <v>499</v>
      </c>
      <c r="D389" s="12"/>
      <c r="E389" s="12" t="s">
        <v>1441</v>
      </c>
      <c r="G389" s="13">
        <f>UTFUND1617BL</f>
        <v>100453249.00086802</v>
      </c>
      <c r="H389" s="13">
        <f>G389*RPI_INC1718</f>
        <v>102428997.438602</v>
      </c>
      <c r="I389" s="13"/>
      <c r="J389" s="13"/>
      <c r="K389" s="13"/>
      <c r="L389" s="13"/>
      <c r="M389" s="13"/>
      <c r="N389" s="13"/>
      <c r="O389" s="13"/>
      <c r="P389" s="13"/>
      <c r="Q389" s="14">
        <f t="shared" si="454"/>
        <v>100453249.00086802</v>
      </c>
      <c r="R389" s="14">
        <f t="shared" si="455"/>
        <v>102428997.438602</v>
      </c>
      <c r="S389" s="13"/>
      <c r="T389" s="14">
        <f t="shared" si="444"/>
        <v>149379128.819722</v>
      </c>
      <c r="V389" s="13">
        <f>UTFUND1617RSG</f>
        <v>69006065.180157125</v>
      </c>
      <c r="W389" s="13"/>
      <c r="X389" s="13"/>
      <c r="Y389" s="13"/>
      <c r="Z389" s="13"/>
      <c r="AA389" s="14">
        <f t="shared" si="445"/>
        <v>69006065.180157125</v>
      </c>
      <c r="AB389" s="14">
        <f t="shared" si="446"/>
        <v>169459314.18102515</v>
      </c>
      <c r="AC389" s="14">
        <f>V389+G389+T389</f>
        <v>318838443.00074714</v>
      </c>
      <c r="AD389" s="14">
        <f>AC389*UT_SF1718</f>
        <v>302917349.99994314</v>
      </c>
      <c r="AE389" s="14">
        <f t="shared" si="449"/>
        <v>153538221.18022114</v>
      </c>
      <c r="AF389" s="14">
        <f>AD389-T389-R389</f>
        <v>51109223.74161914</v>
      </c>
      <c r="AG389" s="13">
        <f>AF389</f>
        <v>51109223.74161914</v>
      </c>
      <c r="AH389" s="13"/>
      <c r="AI389" s="13"/>
      <c r="AJ389" s="13"/>
      <c r="AK389" s="13"/>
      <c r="AM389" s="13">
        <f t="shared" si="453"/>
        <v>102504105.0089751</v>
      </c>
      <c r="AN389" s="13">
        <f t="shared" si="456"/>
        <v>153613328.75059426</v>
      </c>
    </row>
    <row r="390" spans="1:40" x14ac:dyDescent="0.25">
      <c r="A390" s="1" t="s">
        <v>780</v>
      </c>
      <c r="B390" s="1" t="s">
        <v>781</v>
      </c>
      <c r="C390" s="1"/>
      <c r="D390" s="1" t="s">
        <v>490</v>
      </c>
      <c r="E390" s="1"/>
      <c r="G390" s="5">
        <f>UTFUND1617BL</f>
        <v>50471277.59015283</v>
      </c>
      <c r="H390" s="5">
        <f>G390*RPI_INC1718</f>
        <v>51463963.728640206</v>
      </c>
      <c r="I390" s="5">
        <f>LTFUND1617BL</f>
        <v>9216268.7319120914</v>
      </c>
      <c r="J390" s="5">
        <f>I390*RPI_INC1718</f>
        <v>9397537.4188876078</v>
      </c>
      <c r="K390" s="5">
        <f>FIREFUND1617BL</f>
        <v>3381885.8119613416</v>
      </c>
      <c r="L390" s="5">
        <f>K390*RPI_INC1718</f>
        <v>3448401.8846223624</v>
      </c>
      <c r="Q390" s="6">
        <f t="shared" si="454"/>
        <v>63069432.134026259</v>
      </c>
      <c r="R390" s="6">
        <f t="shared" si="455"/>
        <v>64309903.032150179</v>
      </c>
      <c r="T390" s="6">
        <f t="shared" si="444"/>
        <v>139527936</v>
      </c>
      <c r="V390" s="5">
        <f>UTFUND1617RSG</f>
        <v>34199137.294165924</v>
      </c>
      <c r="W390" s="5">
        <f>LTFUND1617RSG</f>
        <v>4253731.4379465543</v>
      </c>
      <c r="X390" s="5">
        <f>FIREFUND1617RSG</f>
        <v>3006614.8437148398</v>
      </c>
      <c r="AA390" s="6">
        <f t="shared" si="445"/>
        <v>41459483.575827323</v>
      </c>
      <c r="AB390" s="6">
        <f t="shared" si="446"/>
        <v>104528915.70985356</v>
      </c>
      <c r="AC390" s="6">
        <f>SUM(AC391:AC393)</f>
        <v>244056851.70985356</v>
      </c>
      <c r="AD390" s="6">
        <f>SUM(AD391:AD393)</f>
        <v>231636697.13762176</v>
      </c>
      <c r="AE390" s="6">
        <f t="shared" si="449"/>
        <v>92108761.13762176</v>
      </c>
      <c r="AF390" s="6">
        <f>SUM(AF391:AF393)</f>
        <v>27798858.105471607</v>
      </c>
      <c r="AG390" s="5">
        <f>AG392</f>
        <v>23508186.927099235</v>
      </c>
      <c r="AH390" s="5">
        <f>AH391</f>
        <v>1967508.1153015867</v>
      </c>
      <c r="AI390" s="5">
        <f>AI393</f>
        <v>2323163.0630707853</v>
      </c>
      <c r="AM390" s="5">
        <f t="shared" si="453"/>
        <v>64357059.215344973</v>
      </c>
      <c r="AN390" s="5">
        <f t="shared" si="456"/>
        <v>92155917.320816576</v>
      </c>
    </row>
    <row r="391" spans="1:40" s="11" customFormat="1" x14ac:dyDescent="0.25">
      <c r="A391" s="8" t="s">
        <v>782</v>
      </c>
      <c r="B391" s="8" t="s">
        <v>783</v>
      </c>
      <c r="C391" s="8" t="s">
        <v>490</v>
      </c>
      <c r="D391" s="8"/>
      <c r="E391" s="8" t="s">
        <v>1440</v>
      </c>
      <c r="G391" s="9"/>
      <c r="H391" s="9"/>
      <c r="I391" s="9">
        <f>LTFUND1617BL</f>
        <v>9216268.7319120914</v>
      </c>
      <c r="J391" s="9">
        <f>I391*RPI_INC1718</f>
        <v>9397537.4188876078</v>
      </c>
      <c r="K391" s="9"/>
      <c r="L391" s="9"/>
      <c r="M391" s="9"/>
      <c r="N391" s="9"/>
      <c r="O391" s="9"/>
      <c r="P391" s="9"/>
      <c r="Q391" s="10">
        <f t="shared" si="454"/>
        <v>9216268.7319120914</v>
      </c>
      <c r="R391" s="10">
        <f t="shared" si="455"/>
        <v>9397537.4188876078</v>
      </c>
      <c r="S391" s="9"/>
      <c r="T391" s="10">
        <f t="shared" si="444"/>
        <v>21680561.954962049</v>
      </c>
      <c r="V391" s="9"/>
      <c r="W391" s="9">
        <f>LTFUND1617RSG</f>
        <v>4253731.4379465543</v>
      </c>
      <c r="X391" s="9"/>
      <c r="Y391" s="9"/>
      <c r="Z391" s="9"/>
      <c r="AA391" s="10">
        <f t="shared" si="445"/>
        <v>4253731.4379465543</v>
      </c>
      <c r="AB391" s="10">
        <f t="shared" si="446"/>
        <v>13470000.169858646</v>
      </c>
      <c r="AC391" s="10">
        <f>W391+I391+T391</f>
        <v>35150562.124820694</v>
      </c>
      <c r="AD391" s="10">
        <f>AC391*LT_SF1718</f>
        <v>33045607.489151243</v>
      </c>
      <c r="AE391" s="10">
        <f t="shared" si="449"/>
        <v>11365045.534189194</v>
      </c>
      <c r="AF391" s="10">
        <f>AD391-T391-R391</f>
        <v>1967508.1153015867</v>
      </c>
      <c r="AG391" s="9"/>
      <c r="AH391" s="9">
        <f>AF391</f>
        <v>1967508.1153015867</v>
      </c>
      <c r="AI391" s="9"/>
      <c r="AJ391" s="9"/>
      <c r="AK391" s="9"/>
      <c r="AM391" s="9">
        <f t="shared" si="453"/>
        <v>9404428.3015543632</v>
      </c>
      <c r="AN391" s="9">
        <f t="shared" si="456"/>
        <v>11371936.41685595</v>
      </c>
    </row>
    <row r="392" spans="1:40" s="15" customFormat="1" x14ac:dyDescent="0.25">
      <c r="A392" s="12" t="s">
        <v>784</v>
      </c>
      <c r="B392" s="12" t="s">
        <v>785</v>
      </c>
      <c r="C392" s="12" t="s">
        <v>490</v>
      </c>
      <c r="D392" s="12"/>
      <c r="E392" s="12" t="s">
        <v>1441</v>
      </c>
      <c r="G392" s="13">
        <f>UTFUND1617BL</f>
        <v>50471277.59015283</v>
      </c>
      <c r="H392" s="13">
        <f>G392*RPI_INC1718</f>
        <v>51463963.728640206</v>
      </c>
      <c r="I392" s="13"/>
      <c r="J392" s="13"/>
      <c r="K392" s="13"/>
      <c r="L392" s="13"/>
      <c r="M392" s="13"/>
      <c r="N392" s="13"/>
      <c r="O392" s="13"/>
      <c r="P392" s="13"/>
      <c r="Q392" s="14">
        <f t="shared" si="454"/>
        <v>50471277.59015283</v>
      </c>
      <c r="R392" s="14">
        <f t="shared" si="455"/>
        <v>51463963.728640206</v>
      </c>
      <c r="S392" s="13"/>
      <c r="T392" s="14">
        <f t="shared" si="444"/>
        <v>109548629.39197038</v>
      </c>
      <c r="V392" s="13">
        <f>UTFUND1617RSG</f>
        <v>34199137.294165924</v>
      </c>
      <c r="W392" s="13"/>
      <c r="X392" s="13"/>
      <c r="Y392" s="13"/>
      <c r="Z392" s="13"/>
      <c r="AA392" s="14">
        <f t="shared" si="445"/>
        <v>34199137.294165924</v>
      </c>
      <c r="AB392" s="14">
        <f t="shared" si="446"/>
        <v>84670414.884318754</v>
      </c>
      <c r="AC392" s="14">
        <f>V392+G392+T392</f>
        <v>194219044.27628914</v>
      </c>
      <c r="AD392" s="14">
        <f>AC392*UT_SF1718</f>
        <v>184520780.04770982</v>
      </c>
      <c r="AE392" s="14">
        <f t="shared" si="449"/>
        <v>74972150.655739442</v>
      </c>
      <c r="AF392" s="14">
        <f>AD392-T392-R392</f>
        <v>23508186.927099235</v>
      </c>
      <c r="AG392" s="13">
        <f>AF392</f>
        <v>23508186.927099235</v>
      </c>
      <c r="AH392" s="13"/>
      <c r="AI392" s="13"/>
      <c r="AJ392" s="13"/>
      <c r="AK392" s="13"/>
      <c r="AM392" s="13">
        <f t="shared" si="453"/>
        <v>51501700.437717579</v>
      </c>
      <c r="AN392" s="13">
        <f t="shared" si="456"/>
        <v>75009887.364816815</v>
      </c>
    </row>
    <row r="393" spans="1:40" s="20" customFormat="1" x14ac:dyDescent="0.25">
      <c r="A393" s="17" t="s">
        <v>786</v>
      </c>
      <c r="B393" s="17" t="s">
        <v>787</v>
      </c>
      <c r="C393" s="17" t="s">
        <v>490</v>
      </c>
      <c r="D393" s="17"/>
      <c r="E393" s="17" t="s">
        <v>1443</v>
      </c>
      <c r="G393" s="18"/>
      <c r="H393" s="18"/>
      <c r="I393" s="18"/>
      <c r="J393" s="18"/>
      <c r="K393" s="18">
        <f>FIREFUND1617BL</f>
        <v>3381885.8119613416</v>
      </c>
      <c r="L393" s="18">
        <f>K393*RPI_INC1718</f>
        <v>3448401.8846223624</v>
      </c>
      <c r="M393" s="18"/>
      <c r="N393" s="18"/>
      <c r="O393" s="18"/>
      <c r="P393" s="18"/>
      <c r="Q393" s="19">
        <f t="shared" si="454"/>
        <v>3381885.8119613416</v>
      </c>
      <c r="R393" s="19">
        <f t="shared" si="455"/>
        <v>3448401.8846223624</v>
      </c>
      <c r="S393" s="18"/>
      <c r="T393" s="19">
        <f t="shared" si="444"/>
        <v>8298744.6530675618</v>
      </c>
      <c r="V393" s="18"/>
      <c r="W393" s="18"/>
      <c r="X393" s="18">
        <f>FIREFUND1617RSG</f>
        <v>3006614.8437148398</v>
      </c>
      <c r="Y393" s="18"/>
      <c r="Z393" s="18"/>
      <c r="AA393" s="19">
        <f t="shared" si="445"/>
        <v>3006614.8437148398</v>
      </c>
      <c r="AB393" s="19">
        <f t="shared" si="446"/>
        <v>6388500.6556761814</v>
      </c>
      <c r="AC393" s="19">
        <f>X393+K393+T393</f>
        <v>14687245.308743743</v>
      </c>
      <c r="AD393" s="19">
        <f>AC393*FR_SF1718</f>
        <v>14070309.600760709</v>
      </c>
      <c r="AE393" s="19">
        <f t="shared" si="449"/>
        <v>5771564.9476931477</v>
      </c>
      <c r="AF393" s="19">
        <f>AD393-T393-R393</f>
        <v>2323163.0630707853</v>
      </c>
      <c r="AG393" s="18"/>
      <c r="AH393" s="18"/>
      <c r="AI393" s="18">
        <f>AF393</f>
        <v>2323163.0630707853</v>
      </c>
      <c r="AJ393" s="18"/>
      <c r="AK393" s="18"/>
      <c r="AM393" s="18">
        <f t="shared" si="453"/>
        <v>3450930.4760730327</v>
      </c>
      <c r="AN393" s="18">
        <f t="shared" si="456"/>
        <v>5774093.5391438175</v>
      </c>
    </row>
    <row r="394" spans="1:40" x14ac:dyDescent="0.25">
      <c r="A394" s="1" t="s">
        <v>788</v>
      </c>
      <c r="B394" s="1" t="s">
        <v>789</v>
      </c>
      <c r="C394" s="1"/>
      <c r="D394" s="1" t="s">
        <v>499</v>
      </c>
      <c r="E394" s="1"/>
      <c r="G394" s="5">
        <f>UTFUND1617BL</f>
        <v>38798546.999090813</v>
      </c>
      <c r="H394" s="5">
        <f>G394*RPI_INC1718</f>
        <v>39561649.928883955</v>
      </c>
      <c r="I394" s="5">
        <f>LTFUND1617BL</f>
        <v>7948832.4082946163</v>
      </c>
      <c r="J394" s="5">
        <f>I394*RPI_INC1718</f>
        <v>8105172.7294758819</v>
      </c>
      <c r="Q394" s="6">
        <f t="shared" si="454"/>
        <v>46747379.407385431</v>
      </c>
      <c r="R394" s="6">
        <f t="shared" si="455"/>
        <v>47666822.658359841</v>
      </c>
      <c r="T394" s="6">
        <f t="shared" si="444"/>
        <v>119280524</v>
      </c>
      <c r="V394" s="5">
        <f>UTFUND1617RSG</f>
        <v>27623430.932815649</v>
      </c>
      <c r="W394" s="5">
        <f>LTFUND1617RSG</f>
        <v>3942500.4536129329</v>
      </c>
      <c r="AA394" s="6">
        <f t="shared" si="445"/>
        <v>31565931.38642858</v>
      </c>
      <c r="AB394" s="6">
        <f t="shared" si="446"/>
        <v>78313310.793814003</v>
      </c>
      <c r="AC394" s="6">
        <f t="shared" ref="AC394:AC409" si="457">SUM(AC395:AC396)</f>
        <v>197593834.793814</v>
      </c>
      <c r="AD394" s="6">
        <f t="shared" ref="AD394:AD409" si="458">AD395+AD396</f>
        <v>187394857.34674111</v>
      </c>
      <c r="AE394" s="6">
        <f t="shared" si="449"/>
        <v>68114333.34674111</v>
      </c>
      <c r="AF394" s="6">
        <f t="shared" ref="AF394:AF409" si="459">SUM(AF395:AF396)</f>
        <v>20447510.688381273</v>
      </c>
      <c r="AG394" s="5">
        <f t="shared" ref="AG394" si="460">AG396</f>
        <v>18660801.36146228</v>
      </c>
      <c r="AH394" s="5">
        <f t="shared" ref="AH394" si="461">AH395</f>
        <v>1786709.3269189931</v>
      </c>
      <c r="AM394" s="5">
        <f t="shared" si="453"/>
        <v>47701775.057844378</v>
      </c>
      <c r="AN394" s="5">
        <f t="shared" si="456"/>
        <v>68149285.746225655</v>
      </c>
    </row>
    <row r="395" spans="1:40" s="11" customFormat="1" x14ac:dyDescent="0.25">
      <c r="A395" s="8" t="s">
        <v>790</v>
      </c>
      <c r="B395" s="8" t="s">
        <v>791</v>
      </c>
      <c r="C395" s="8" t="s">
        <v>499</v>
      </c>
      <c r="D395" s="8"/>
      <c r="E395" s="8" t="s">
        <v>1440</v>
      </c>
      <c r="G395" s="9"/>
      <c r="H395" s="9"/>
      <c r="I395" s="9">
        <f>LTFUND1617BL</f>
        <v>7948832.4082946163</v>
      </c>
      <c r="J395" s="9">
        <f>I395*RPI_INC1718</f>
        <v>8105172.7294758819</v>
      </c>
      <c r="K395" s="9"/>
      <c r="L395" s="9"/>
      <c r="M395" s="9"/>
      <c r="N395" s="9"/>
      <c r="O395" s="9"/>
      <c r="P395" s="9"/>
      <c r="Q395" s="10">
        <f t="shared" si="454"/>
        <v>7948832.4082946163</v>
      </c>
      <c r="R395" s="10">
        <f t="shared" si="455"/>
        <v>8105172.7294758819</v>
      </c>
      <c r="S395" s="9"/>
      <c r="T395" s="10">
        <f t="shared" si="444"/>
        <v>21497424.579102091</v>
      </c>
      <c r="V395" s="9"/>
      <c r="W395" s="9">
        <f>LTFUND1617RSG</f>
        <v>3942500.4536129329</v>
      </c>
      <c r="X395" s="9"/>
      <c r="Y395" s="9"/>
      <c r="Z395" s="9"/>
      <c r="AA395" s="10">
        <f t="shared" si="445"/>
        <v>3942500.4536129329</v>
      </c>
      <c r="AB395" s="10">
        <f t="shared" si="446"/>
        <v>11891332.861907549</v>
      </c>
      <c r="AC395" s="10">
        <f>W395+I395+T395</f>
        <v>33388757.441009641</v>
      </c>
      <c r="AD395" s="10">
        <f>AC395*LT_SF1718</f>
        <v>31389306.635496967</v>
      </c>
      <c r="AE395" s="10">
        <f t="shared" si="449"/>
        <v>9891882.056394875</v>
      </c>
      <c r="AF395" s="10">
        <f>AD395-T395-R395</f>
        <v>1786709.3269189931</v>
      </c>
      <c r="AG395" s="9"/>
      <c r="AH395" s="9">
        <f>AF395</f>
        <v>1786709.3269189931</v>
      </c>
      <c r="AI395" s="9"/>
      <c r="AJ395" s="9"/>
      <c r="AK395" s="9"/>
      <c r="AM395" s="9">
        <f t="shared" si="453"/>
        <v>8111115.9667074103</v>
      </c>
      <c r="AN395" s="9">
        <f t="shared" si="456"/>
        <v>9897825.2936264034</v>
      </c>
    </row>
    <row r="396" spans="1:40" s="15" customFormat="1" x14ac:dyDescent="0.25">
      <c r="A396" s="12" t="s">
        <v>792</v>
      </c>
      <c r="B396" s="12" t="s">
        <v>793</v>
      </c>
      <c r="C396" s="12" t="s">
        <v>499</v>
      </c>
      <c r="D396" s="12"/>
      <c r="E396" s="12" t="s">
        <v>1441</v>
      </c>
      <c r="G396" s="13">
        <f>UTFUND1617BL</f>
        <v>38798546.999090813</v>
      </c>
      <c r="H396" s="13">
        <f>G396*RPI_INC1718</f>
        <v>39561649.928883955</v>
      </c>
      <c r="I396" s="13"/>
      <c r="J396" s="13"/>
      <c r="K396" s="13"/>
      <c r="L396" s="13"/>
      <c r="M396" s="13"/>
      <c r="N396" s="13"/>
      <c r="O396" s="13"/>
      <c r="P396" s="13"/>
      <c r="Q396" s="14">
        <f t="shared" si="454"/>
        <v>38798546.999090813</v>
      </c>
      <c r="R396" s="14">
        <f t="shared" si="455"/>
        <v>39561649.928883955</v>
      </c>
      <c r="S396" s="13"/>
      <c r="T396" s="14">
        <f t="shared" si="444"/>
        <v>97783099.420897901</v>
      </c>
      <c r="V396" s="13">
        <f>UTFUND1617RSG</f>
        <v>27623430.932815649</v>
      </c>
      <c r="W396" s="13"/>
      <c r="X396" s="13"/>
      <c r="Y396" s="13"/>
      <c r="Z396" s="13"/>
      <c r="AA396" s="14">
        <f t="shared" si="445"/>
        <v>27623430.932815649</v>
      </c>
      <c r="AB396" s="14">
        <f t="shared" si="446"/>
        <v>66421977.931906462</v>
      </c>
      <c r="AC396" s="14">
        <f>V396+G396+T396</f>
        <v>164205077.35280436</v>
      </c>
      <c r="AD396" s="14">
        <f>AC396*UT_SF1718</f>
        <v>156005550.71124414</v>
      </c>
      <c r="AE396" s="14">
        <f t="shared" si="449"/>
        <v>58222451.290346235</v>
      </c>
      <c r="AF396" s="14">
        <f>AD396-T396-R396</f>
        <v>18660801.36146228</v>
      </c>
      <c r="AG396" s="13">
        <f>AF396</f>
        <v>18660801.36146228</v>
      </c>
      <c r="AH396" s="13"/>
      <c r="AI396" s="13"/>
      <c r="AJ396" s="13"/>
      <c r="AK396" s="13"/>
      <c r="AM396" s="13">
        <f t="shared" si="453"/>
        <v>39590659.091136962</v>
      </c>
      <c r="AN396" s="13">
        <f t="shared" si="456"/>
        <v>58251460.452599242</v>
      </c>
    </row>
    <row r="397" spans="1:40" x14ac:dyDescent="0.25">
      <c r="A397" s="1" t="s">
        <v>794</v>
      </c>
      <c r="B397" s="1" t="s">
        <v>795</v>
      </c>
      <c r="C397" s="1"/>
      <c r="D397" s="1" t="s">
        <v>499</v>
      </c>
      <c r="E397" s="1"/>
      <c r="G397" s="5">
        <f>UTFUND1617BL</f>
        <v>42813475.215527035</v>
      </c>
      <c r="H397" s="5">
        <f>G397*RPI_INC1718</f>
        <v>43655545.109854788</v>
      </c>
      <c r="I397" s="5">
        <f>LTFUND1617BL</f>
        <v>10166177.853873342</v>
      </c>
      <c r="J397" s="5">
        <f>I397*RPI_INC1718</f>
        <v>10366129.674369885</v>
      </c>
      <c r="Q397" s="6">
        <f t="shared" si="454"/>
        <v>52979653.069400378</v>
      </c>
      <c r="R397" s="6">
        <f t="shared" si="455"/>
        <v>54021674.784224674</v>
      </c>
      <c r="T397" s="6">
        <f t="shared" si="444"/>
        <v>208842984.99999997</v>
      </c>
      <c r="V397" s="5">
        <f>UTFUND1617RSG</f>
        <v>30313416.357706361</v>
      </c>
      <c r="W397" s="5">
        <f>LTFUND1617RSG</f>
        <v>4412157.3827741742</v>
      </c>
      <c r="AA397" s="6">
        <f t="shared" si="445"/>
        <v>34725573.740480535</v>
      </c>
      <c r="AB397" s="6">
        <f t="shared" si="446"/>
        <v>87705226.809880942</v>
      </c>
      <c r="AC397" s="6">
        <f t="shared" si="457"/>
        <v>296548211.80988091</v>
      </c>
      <c r="AD397" s="6">
        <f t="shared" si="458"/>
        <v>281152321.86995995</v>
      </c>
      <c r="AE397" s="6">
        <f t="shared" si="449"/>
        <v>72309336.86995998</v>
      </c>
      <c r="AF397" s="6">
        <f t="shared" si="459"/>
        <v>18287662.085735269</v>
      </c>
      <c r="AG397" s="5">
        <f t="shared" ref="AG397" si="462">AG399</f>
        <v>17613693.871341556</v>
      </c>
      <c r="AH397" s="5">
        <f t="shared" ref="AH397" si="463">AH398</f>
        <v>673968.21439371444</v>
      </c>
      <c r="AM397" s="5">
        <f t="shared" si="453"/>
        <v>54061286.97258921</v>
      </c>
      <c r="AN397" s="5">
        <f t="shared" si="456"/>
        <v>72348949.058324486</v>
      </c>
    </row>
    <row r="398" spans="1:40" s="11" customFormat="1" x14ac:dyDescent="0.25">
      <c r="A398" s="8" t="s">
        <v>796</v>
      </c>
      <c r="B398" s="8" t="s">
        <v>797</v>
      </c>
      <c r="C398" s="8" t="s">
        <v>499</v>
      </c>
      <c r="D398" s="8"/>
      <c r="E398" s="8" t="s">
        <v>1440</v>
      </c>
      <c r="G398" s="9"/>
      <c r="H398" s="9"/>
      <c r="I398" s="9">
        <f>LTFUND1617BL</f>
        <v>10166177.853873342</v>
      </c>
      <c r="J398" s="9">
        <f>I398*RPI_INC1718</f>
        <v>10366129.674369885</v>
      </c>
      <c r="K398" s="9"/>
      <c r="L398" s="9"/>
      <c r="M398" s="9"/>
      <c r="N398" s="9"/>
      <c r="O398" s="9"/>
      <c r="P398" s="9"/>
      <c r="Q398" s="10">
        <f t="shared" si="454"/>
        <v>10166177.853873342</v>
      </c>
      <c r="R398" s="10">
        <f t="shared" si="455"/>
        <v>10366129.674369885</v>
      </c>
      <c r="S398" s="9"/>
      <c r="T398" s="10">
        <f t="shared" si="444"/>
        <v>44506563.602324374</v>
      </c>
      <c r="V398" s="9"/>
      <c r="W398" s="9">
        <f>LTFUND1617RSG</f>
        <v>4412157.3827741742</v>
      </c>
      <c r="X398" s="9"/>
      <c r="Y398" s="9"/>
      <c r="Z398" s="9"/>
      <c r="AA398" s="10">
        <f t="shared" si="445"/>
        <v>4412157.3827741742</v>
      </c>
      <c r="AB398" s="10">
        <f t="shared" si="446"/>
        <v>14578335.236647516</v>
      </c>
      <c r="AC398" s="10">
        <f>W398+I398+T398</f>
        <v>59084898.838971891</v>
      </c>
      <c r="AD398" s="10">
        <f>AC398*LT_SF1718</f>
        <v>55546661.491087973</v>
      </c>
      <c r="AE398" s="10">
        <f t="shared" si="449"/>
        <v>11040097.888763599</v>
      </c>
      <c r="AF398" s="10">
        <f>AD398-T398-R398</f>
        <v>673968.21439371444</v>
      </c>
      <c r="AG398" s="9"/>
      <c r="AH398" s="9">
        <f>AF398</f>
        <v>673968.21439371444</v>
      </c>
      <c r="AI398" s="9"/>
      <c r="AJ398" s="9"/>
      <c r="AK398" s="9"/>
      <c r="AM398" s="9">
        <f t="shared" si="453"/>
        <v>10373730.791567981</v>
      </c>
      <c r="AN398" s="9">
        <f t="shared" si="456"/>
        <v>11047699.005961696</v>
      </c>
    </row>
    <row r="399" spans="1:40" s="15" customFormat="1" x14ac:dyDescent="0.25">
      <c r="A399" s="12" t="s">
        <v>798</v>
      </c>
      <c r="B399" s="12" t="s">
        <v>799</v>
      </c>
      <c r="C399" s="12" t="s">
        <v>499</v>
      </c>
      <c r="D399" s="12"/>
      <c r="E399" s="12" t="s">
        <v>1441</v>
      </c>
      <c r="G399" s="13">
        <f>UTFUND1617BL</f>
        <v>42813475.215527035</v>
      </c>
      <c r="H399" s="13">
        <f>G399*RPI_INC1718</f>
        <v>43655545.109854788</v>
      </c>
      <c r="I399" s="13"/>
      <c r="J399" s="13"/>
      <c r="K399" s="13"/>
      <c r="L399" s="13"/>
      <c r="M399" s="13"/>
      <c r="N399" s="13"/>
      <c r="O399" s="13"/>
      <c r="P399" s="13"/>
      <c r="Q399" s="14">
        <f t="shared" si="454"/>
        <v>42813475.215527035</v>
      </c>
      <c r="R399" s="14">
        <f t="shared" si="455"/>
        <v>43655545.109854788</v>
      </c>
      <c r="S399" s="13"/>
      <c r="T399" s="14">
        <f t="shared" si="444"/>
        <v>164336421.3976756</v>
      </c>
      <c r="V399" s="13">
        <f>UTFUND1617RSG</f>
        <v>30313416.357706361</v>
      </c>
      <c r="W399" s="13"/>
      <c r="X399" s="13"/>
      <c r="Y399" s="13"/>
      <c r="Z399" s="13"/>
      <c r="AA399" s="14">
        <f t="shared" si="445"/>
        <v>30313416.357706361</v>
      </c>
      <c r="AB399" s="14">
        <f t="shared" si="446"/>
        <v>73126891.573233396</v>
      </c>
      <c r="AC399" s="14">
        <f>V399+G399+T399</f>
        <v>237463312.970909</v>
      </c>
      <c r="AD399" s="14">
        <f>AC399*UT_SF1718</f>
        <v>225605660.37887195</v>
      </c>
      <c r="AE399" s="14">
        <f t="shared" si="449"/>
        <v>61269238.981196344</v>
      </c>
      <c r="AF399" s="14">
        <f>AD399-T399-R399</f>
        <v>17613693.871341556</v>
      </c>
      <c r="AG399" s="13">
        <f>AF399</f>
        <v>17613693.871341556</v>
      </c>
      <c r="AH399" s="13"/>
      <c r="AI399" s="13"/>
      <c r="AJ399" s="13"/>
      <c r="AK399" s="13"/>
      <c r="AM399" s="13">
        <f t="shared" si="453"/>
        <v>43687556.181021228</v>
      </c>
      <c r="AN399" s="13">
        <f t="shared" si="456"/>
        <v>61301250.052362785</v>
      </c>
    </row>
    <row r="400" spans="1:40" x14ac:dyDescent="0.25">
      <c r="A400" s="1" t="s">
        <v>800</v>
      </c>
      <c r="B400" s="1" t="s">
        <v>801</v>
      </c>
      <c r="C400" s="1"/>
      <c r="D400" s="1" t="s">
        <v>499</v>
      </c>
      <c r="E400" s="1"/>
      <c r="G400" s="5">
        <f>UTFUND1617BL</f>
        <v>31723967.706227135</v>
      </c>
      <c r="H400" s="5">
        <f>G400*RPI_INC1718</f>
        <v>32347925.420464531</v>
      </c>
      <c r="I400" s="5">
        <f>LTFUND1617BL</f>
        <v>7204634.4839768745</v>
      </c>
      <c r="J400" s="5">
        <f>I400*RPI_INC1718</f>
        <v>7346337.6689683199</v>
      </c>
      <c r="Q400" s="6">
        <f t="shared" si="454"/>
        <v>38928602.190204009</v>
      </c>
      <c r="R400" s="6">
        <f t="shared" si="455"/>
        <v>39694263.08943285</v>
      </c>
      <c r="T400" s="6">
        <f t="shared" si="444"/>
        <v>168784797</v>
      </c>
      <c r="V400" s="5">
        <f>UTFUND1617RSG</f>
        <v>23438677.107066963</v>
      </c>
      <c r="W400" s="5">
        <f>LTFUND1617RSG</f>
        <v>2900850.65679067</v>
      </c>
      <c r="AA400" s="6">
        <f t="shared" si="445"/>
        <v>26339527.763857633</v>
      </c>
      <c r="AB400" s="6">
        <f t="shared" si="446"/>
        <v>65268129.954061627</v>
      </c>
      <c r="AC400" s="6">
        <f t="shared" si="457"/>
        <v>234052926.95406163</v>
      </c>
      <c r="AD400" s="6">
        <f t="shared" si="458"/>
        <v>221894345.39340109</v>
      </c>
      <c r="AE400" s="6">
        <f t="shared" si="449"/>
        <v>53109548.393401086</v>
      </c>
      <c r="AF400" s="6">
        <f t="shared" si="459"/>
        <v>13415285.303968251</v>
      </c>
      <c r="AG400" s="5">
        <f t="shared" ref="AG400" si="464">AG402</f>
        <v>13492407.292133301</v>
      </c>
      <c r="AH400" s="5">
        <f t="shared" ref="AH400" si="465">AH401</f>
        <v>-77121.988165050745</v>
      </c>
      <c r="AM400" s="5">
        <f t="shared" si="453"/>
        <v>39723369.492238216</v>
      </c>
      <c r="AN400" s="5">
        <f t="shared" si="456"/>
        <v>53138654.796206467</v>
      </c>
    </row>
    <row r="401" spans="1:40" s="11" customFormat="1" x14ac:dyDescent="0.25">
      <c r="A401" s="8" t="s">
        <v>802</v>
      </c>
      <c r="B401" s="8" t="s">
        <v>803</v>
      </c>
      <c r="C401" s="8" t="s">
        <v>499</v>
      </c>
      <c r="D401" s="8"/>
      <c r="E401" s="8" t="s">
        <v>1440</v>
      </c>
      <c r="G401" s="9"/>
      <c r="H401" s="9"/>
      <c r="I401" s="9">
        <f>LTFUND1617BL</f>
        <v>7204634.4839768745</v>
      </c>
      <c r="J401" s="9">
        <f>I401*RPI_INC1718</f>
        <v>7346337.6689683199</v>
      </c>
      <c r="K401" s="9"/>
      <c r="L401" s="9"/>
      <c r="M401" s="9"/>
      <c r="N401" s="9"/>
      <c r="O401" s="9"/>
      <c r="P401" s="9"/>
      <c r="Q401" s="10">
        <f t="shared" si="454"/>
        <v>7204634.4839768745</v>
      </c>
      <c r="R401" s="10">
        <f t="shared" si="455"/>
        <v>7346337.6689683199</v>
      </c>
      <c r="S401" s="9"/>
      <c r="T401" s="10">
        <f t="shared" si="444"/>
        <v>37257277.061230697</v>
      </c>
      <c r="V401" s="9"/>
      <c r="W401" s="9">
        <f>LTFUND1617RSG</f>
        <v>2900850.65679067</v>
      </c>
      <c r="X401" s="9"/>
      <c r="Y401" s="9"/>
      <c r="Z401" s="9"/>
      <c r="AA401" s="10">
        <f t="shared" si="445"/>
        <v>2900850.65679067</v>
      </c>
      <c r="AB401" s="10">
        <f t="shared" si="446"/>
        <v>10105485.140767545</v>
      </c>
      <c r="AC401" s="10">
        <f>W401+I401+T401</f>
        <v>47362762.201998241</v>
      </c>
      <c r="AD401" s="10">
        <f>AC401*LT_SF1718</f>
        <v>44526492.742033966</v>
      </c>
      <c r="AE401" s="10">
        <f t="shared" si="449"/>
        <v>7269215.6808032691</v>
      </c>
      <c r="AF401" s="10">
        <f>AD401-T401-R401</f>
        <v>-77121.988165050745</v>
      </c>
      <c r="AG401" s="9"/>
      <c r="AH401" s="9">
        <f>AF401</f>
        <v>-77121.988165050745</v>
      </c>
      <c r="AI401" s="9"/>
      <c r="AJ401" s="9"/>
      <c r="AK401" s="9"/>
      <c r="AM401" s="9">
        <f t="shared" si="453"/>
        <v>7351724.4792198529</v>
      </c>
      <c r="AN401" s="9">
        <f t="shared" si="456"/>
        <v>7274602.4910548022</v>
      </c>
    </row>
    <row r="402" spans="1:40" s="15" customFormat="1" x14ac:dyDescent="0.25">
      <c r="A402" s="12" t="s">
        <v>804</v>
      </c>
      <c r="B402" s="12" t="s">
        <v>805</v>
      </c>
      <c r="C402" s="12" t="s">
        <v>499</v>
      </c>
      <c r="D402" s="12"/>
      <c r="E402" s="12" t="s">
        <v>1441</v>
      </c>
      <c r="G402" s="13">
        <f>UTFUND1617BL</f>
        <v>31723967.706227135</v>
      </c>
      <c r="H402" s="13">
        <f>G402*RPI_INC1718</f>
        <v>32347925.420464531</v>
      </c>
      <c r="I402" s="13"/>
      <c r="J402" s="13"/>
      <c r="K402" s="13"/>
      <c r="L402" s="13"/>
      <c r="M402" s="13"/>
      <c r="N402" s="13"/>
      <c r="O402" s="13"/>
      <c r="P402" s="13"/>
      <c r="Q402" s="14">
        <f t="shared" si="454"/>
        <v>31723967.706227135</v>
      </c>
      <c r="R402" s="14">
        <f t="shared" si="455"/>
        <v>32347925.420464531</v>
      </c>
      <c r="S402" s="13"/>
      <c r="T402" s="14">
        <f t="shared" si="444"/>
        <v>131527519.9387693</v>
      </c>
      <c r="V402" s="13">
        <f>UTFUND1617RSG</f>
        <v>23438677.107066963</v>
      </c>
      <c r="W402" s="13"/>
      <c r="X402" s="13"/>
      <c r="Y402" s="13"/>
      <c r="Z402" s="13"/>
      <c r="AA402" s="14">
        <f t="shared" si="445"/>
        <v>23438677.107066963</v>
      </c>
      <c r="AB402" s="14">
        <f t="shared" si="446"/>
        <v>55162644.813294098</v>
      </c>
      <c r="AC402" s="14">
        <f>V402+G402+T402</f>
        <v>186690164.75206339</v>
      </c>
      <c r="AD402" s="14">
        <f>AC402*UT_SF1718</f>
        <v>177367852.65136713</v>
      </c>
      <c r="AE402" s="14">
        <f t="shared" si="449"/>
        <v>45840332.712597832</v>
      </c>
      <c r="AF402" s="14">
        <f>AD402-T402-R402</f>
        <v>13492407.292133301</v>
      </c>
      <c r="AG402" s="13">
        <f>AF402</f>
        <v>13492407.292133301</v>
      </c>
      <c r="AH402" s="13"/>
      <c r="AI402" s="13"/>
      <c r="AJ402" s="13"/>
      <c r="AK402" s="13"/>
      <c r="AM402" s="13">
        <f t="shared" si="453"/>
        <v>32371645.013018366</v>
      </c>
      <c r="AN402" s="13">
        <f t="shared" si="456"/>
        <v>45864052.305151671</v>
      </c>
    </row>
    <row r="403" spans="1:40" x14ac:dyDescent="0.25">
      <c r="A403" s="1" t="s">
        <v>806</v>
      </c>
      <c r="B403" s="1" t="s">
        <v>807</v>
      </c>
      <c r="C403" s="1"/>
      <c r="D403" s="1" t="s">
        <v>499</v>
      </c>
      <c r="E403" s="1"/>
      <c r="G403" s="5">
        <f>UTFUND1617BL</f>
        <v>40569282.903791405</v>
      </c>
      <c r="H403" s="5">
        <f>G403*RPI_INC1718</f>
        <v>41367213.265570559</v>
      </c>
      <c r="I403" s="5">
        <f>LTFUND1617BL</f>
        <v>7892187.5651500756</v>
      </c>
      <c r="J403" s="5">
        <f>I403*RPI_INC1718</f>
        <v>8047413.7764198985</v>
      </c>
      <c r="Q403" s="6">
        <f t="shared" si="454"/>
        <v>48461470.46894148</v>
      </c>
      <c r="R403" s="6">
        <f t="shared" si="455"/>
        <v>49414627.041990459</v>
      </c>
      <c r="T403" s="6">
        <f t="shared" si="444"/>
        <v>143933935.00000003</v>
      </c>
      <c r="V403" s="5">
        <f>UTFUND1617RSG</f>
        <v>28164671.914877631</v>
      </c>
      <c r="W403" s="5">
        <f>LTFUND1617RSG</f>
        <v>3582727.1305099009</v>
      </c>
      <c r="AA403" s="6">
        <f t="shared" si="445"/>
        <v>31747399.045387533</v>
      </c>
      <c r="AB403" s="6">
        <f t="shared" si="446"/>
        <v>80208869.514329016</v>
      </c>
      <c r="AC403" s="6">
        <f t="shared" si="457"/>
        <v>224142804.51432905</v>
      </c>
      <c r="AD403" s="6">
        <f t="shared" si="458"/>
        <v>212584244.19986117</v>
      </c>
      <c r="AE403" s="6">
        <f t="shared" si="449"/>
        <v>68650309.199861139</v>
      </c>
      <c r="AF403" s="6">
        <f t="shared" si="459"/>
        <v>19235682.157870688</v>
      </c>
      <c r="AG403" s="5">
        <f t="shared" ref="AG403" si="466">AG405</f>
        <v>18011485.585491337</v>
      </c>
      <c r="AH403" s="5">
        <f t="shared" ref="AH403" si="467">AH404</f>
        <v>1224196.5723793488</v>
      </c>
      <c r="AM403" s="5">
        <f t="shared" si="453"/>
        <v>49450861.044771172</v>
      </c>
      <c r="AN403" s="5">
        <f t="shared" si="456"/>
        <v>68686543.20264186</v>
      </c>
    </row>
    <row r="404" spans="1:40" s="11" customFormat="1" x14ac:dyDescent="0.25">
      <c r="A404" s="8" t="s">
        <v>808</v>
      </c>
      <c r="B404" s="8" t="s">
        <v>809</v>
      </c>
      <c r="C404" s="8" t="s">
        <v>499</v>
      </c>
      <c r="D404" s="8"/>
      <c r="E404" s="8" t="s">
        <v>1440</v>
      </c>
      <c r="G404" s="9"/>
      <c r="H404" s="9"/>
      <c r="I404" s="9">
        <f>LTFUND1617BL</f>
        <v>7892187.5651500756</v>
      </c>
      <c r="J404" s="9">
        <f>I404*RPI_INC1718</f>
        <v>8047413.7764198985</v>
      </c>
      <c r="K404" s="9"/>
      <c r="L404" s="9"/>
      <c r="M404" s="9"/>
      <c r="N404" s="9"/>
      <c r="O404" s="9"/>
      <c r="P404" s="9"/>
      <c r="Q404" s="10">
        <f t="shared" si="454"/>
        <v>7892187.5651500756</v>
      </c>
      <c r="R404" s="10">
        <f t="shared" si="455"/>
        <v>8047413.7764198985</v>
      </c>
      <c r="S404" s="9"/>
      <c r="T404" s="10">
        <f t="shared" si="444"/>
        <v>25317985.736412596</v>
      </c>
      <c r="V404" s="9"/>
      <c r="W404" s="9">
        <f>LTFUND1617RSG</f>
        <v>3582727.1305099009</v>
      </c>
      <c r="X404" s="9"/>
      <c r="Y404" s="9"/>
      <c r="Z404" s="9"/>
      <c r="AA404" s="10">
        <f t="shared" si="445"/>
        <v>3582727.1305099009</v>
      </c>
      <c r="AB404" s="10">
        <f t="shared" si="446"/>
        <v>11474914.695659976</v>
      </c>
      <c r="AC404" s="10">
        <f>W404+I404+T404</f>
        <v>36792900.432072572</v>
      </c>
      <c r="AD404" s="10">
        <f>AC404*LT_SF1718</f>
        <v>34589596.085211843</v>
      </c>
      <c r="AE404" s="10">
        <f t="shared" si="449"/>
        <v>9271610.3487992473</v>
      </c>
      <c r="AF404" s="10">
        <f>AD404-T404-R404</f>
        <v>1224196.5723793488</v>
      </c>
      <c r="AG404" s="9"/>
      <c r="AH404" s="9">
        <f>AF404</f>
        <v>1224196.5723793488</v>
      </c>
      <c r="AI404" s="9"/>
      <c r="AJ404" s="9"/>
      <c r="AK404" s="9"/>
      <c r="AM404" s="9">
        <f t="shared" si="453"/>
        <v>8053314.6610487476</v>
      </c>
      <c r="AN404" s="9">
        <f t="shared" si="456"/>
        <v>9277511.2334280964</v>
      </c>
    </row>
    <row r="405" spans="1:40" s="15" customFormat="1" x14ac:dyDescent="0.25">
      <c r="A405" s="12" t="s">
        <v>810</v>
      </c>
      <c r="B405" s="12" t="s">
        <v>811</v>
      </c>
      <c r="C405" s="12" t="s">
        <v>499</v>
      </c>
      <c r="D405" s="12"/>
      <c r="E405" s="12" t="s">
        <v>1441</v>
      </c>
      <c r="G405" s="13">
        <f>UTFUND1617BL</f>
        <v>40569282.903791405</v>
      </c>
      <c r="H405" s="13">
        <f>G405*RPI_INC1718</f>
        <v>41367213.265570559</v>
      </c>
      <c r="I405" s="13"/>
      <c r="J405" s="13"/>
      <c r="K405" s="13"/>
      <c r="L405" s="13"/>
      <c r="M405" s="13"/>
      <c r="N405" s="13"/>
      <c r="O405" s="13"/>
      <c r="P405" s="13"/>
      <c r="Q405" s="14">
        <f t="shared" si="454"/>
        <v>40569282.903791405</v>
      </c>
      <c r="R405" s="14">
        <f t="shared" si="455"/>
        <v>41367213.265570559</v>
      </c>
      <c r="S405" s="13"/>
      <c r="T405" s="14">
        <f t="shared" si="444"/>
        <v>118615949.26358743</v>
      </c>
      <c r="V405" s="13">
        <f>UTFUND1617RSG</f>
        <v>28164671.914877631</v>
      </c>
      <c r="W405" s="13"/>
      <c r="X405" s="13"/>
      <c r="Y405" s="13"/>
      <c r="Z405" s="13"/>
      <c r="AA405" s="14">
        <f t="shared" si="445"/>
        <v>28164671.914877631</v>
      </c>
      <c r="AB405" s="14">
        <f t="shared" si="446"/>
        <v>68733954.818669036</v>
      </c>
      <c r="AC405" s="14">
        <f>V405+G405+T405</f>
        <v>187349904.08225647</v>
      </c>
      <c r="AD405" s="14">
        <f>AC405*UT_SF1718</f>
        <v>177994648.11464933</v>
      </c>
      <c r="AE405" s="14">
        <f t="shared" si="449"/>
        <v>59378698.851061895</v>
      </c>
      <c r="AF405" s="14">
        <f>AD405-T405-R405</f>
        <v>18011485.585491337</v>
      </c>
      <c r="AG405" s="13">
        <f>AF405</f>
        <v>18011485.585491337</v>
      </c>
      <c r="AH405" s="13"/>
      <c r="AI405" s="13"/>
      <c r="AJ405" s="13"/>
      <c r="AK405" s="13"/>
      <c r="AM405" s="13">
        <f t="shared" si="453"/>
        <v>41397546.383722432</v>
      </c>
      <c r="AN405" s="13">
        <f t="shared" si="456"/>
        <v>59409031.969213769</v>
      </c>
    </row>
    <row r="406" spans="1:40" x14ac:dyDescent="0.25">
      <c r="A406" s="1" t="s">
        <v>812</v>
      </c>
      <c r="B406" s="1" t="s">
        <v>813</v>
      </c>
      <c r="C406" s="1"/>
      <c r="D406" s="1" t="s">
        <v>499</v>
      </c>
      <c r="E406" s="1"/>
      <c r="G406" s="5">
        <f>UTFUND1617BL</f>
        <v>24089683.712002512</v>
      </c>
      <c r="H406" s="5">
        <f>G406*RPI_INC1718</f>
        <v>24563487.749531288</v>
      </c>
      <c r="I406" s="5">
        <f>LTFUND1617BL</f>
        <v>5323666.0807346506</v>
      </c>
      <c r="J406" s="5">
        <f>I406*RPI_INC1718</f>
        <v>5428373.7437186325</v>
      </c>
      <c r="Q406" s="6">
        <f t="shared" si="454"/>
        <v>29413349.792737164</v>
      </c>
      <c r="R406" s="6">
        <f t="shared" si="455"/>
        <v>29991861.493249919</v>
      </c>
      <c r="T406" s="6">
        <f t="shared" si="444"/>
        <v>69598490</v>
      </c>
      <c r="V406" s="5">
        <f>UTFUND1617RSG</f>
        <v>18805449.341931108</v>
      </c>
      <c r="W406" s="5">
        <f>LTFUND1617RSG</f>
        <v>2613251.6928427266</v>
      </c>
      <c r="AA406" s="6">
        <f t="shared" si="445"/>
        <v>21418701.034773834</v>
      </c>
      <c r="AB406" s="6">
        <f t="shared" si="446"/>
        <v>50832050.827510998</v>
      </c>
      <c r="AC406" s="6">
        <f t="shared" si="457"/>
        <v>120430540.827511</v>
      </c>
      <c r="AD406" s="6">
        <f t="shared" si="458"/>
        <v>114185586.60818273</v>
      </c>
      <c r="AE406" s="6">
        <f t="shared" si="449"/>
        <v>44587096.608182728</v>
      </c>
      <c r="AF406" s="6">
        <f t="shared" si="459"/>
        <v>14595235.114932813</v>
      </c>
      <c r="AG406" s="5">
        <f t="shared" ref="AG406" si="468">AG408</f>
        <v>13478835.831049737</v>
      </c>
      <c r="AH406" s="5">
        <f t="shared" ref="AH406" si="469">AH407</f>
        <v>1116399.2838830752</v>
      </c>
      <c r="AM406" s="5">
        <f t="shared" si="453"/>
        <v>30013853.467242196</v>
      </c>
      <c r="AN406" s="5">
        <f t="shared" si="456"/>
        <v>44609088.582175009</v>
      </c>
    </row>
    <row r="407" spans="1:40" s="11" customFormat="1" x14ac:dyDescent="0.25">
      <c r="A407" s="8" t="s">
        <v>814</v>
      </c>
      <c r="B407" s="8" t="s">
        <v>815</v>
      </c>
      <c r="C407" s="8" t="s">
        <v>499</v>
      </c>
      <c r="D407" s="8"/>
      <c r="E407" s="8" t="s">
        <v>1440</v>
      </c>
      <c r="G407" s="9"/>
      <c r="H407" s="9"/>
      <c r="I407" s="9">
        <f>LTFUND1617BL</f>
        <v>5323666.0807346506</v>
      </c>
      <c r="J407" s="9">
        <f>I407*RPI_INC1718</f>
        <v>5428373.7437186325</v>
      </c>
      <c r="K407" s="9"/>
      <c r="L407" s="9"/>
      <c r="M407" s="9"/>
      <c r="N407" s="9"/>
      <c r="O407" s="9"/>
      <c r="P407" s="9"/>
      <c r="Q407" s="10">
        <f t="shared" si="454"/>
        <v>5323666.0807346506</v>
      </c>
      <c r="R407" s="10">
        <f t="shared" si="455"/>
        <v>5428373.7437186325</v>
      </c>
      <c r="S407" s="9"/>
      <c r="T407" s="10">
        <f t="shared" si="444"/>
        <v>15310457.514677972</v>
      </c>
      <c r="V407" s="9"/>
      <c r="W407" s="9">
        <f>LTFUND1617RSG</f>
        <v>2613251.6928427266</v>
      </c>
      <c r="X407" s="9"/>
      <c r="Y407" s="9"/>
      <c r="Z407" s="9"/>
      <c r="AA407" s="10">
        <f t="shared" si="445"/>
        <v>2613251.6928427266</v>
      </c>
      <c r="AB407" s="10">
        <f t="shared" si="446"/>
        <v>7936917.7735773772</v>
      </c>
      <c r="AC407" s="10">
        <f>W407+I407+T407</f>
        <v>23247375.288255349</v>
      </c>
      <c r="AD407" s="10">
        <f>AC407*LT_SF1718</f>
        <v>21855230.542279679</v>
      </c>
      <c r="AE407" s="10">
        <f t="shared" si="449"/>
        <v>6544773.0276017077</v>
      </c>
      <c r="AF407" s="10">
        <f>AD407-T407-R407</f>
        <v>1116399.2838830752</v>
      </c>
      <c r="AG407" s="9"/>
      <c r="AH407" s="9">
        <f>AF407</f>
        <v>1116399.2838830752</v>
      </c>
      <c r="AI407" s="9"/>
      <c r="AJ407" s="9"/>
      <c r="AK407" s="9"/>
      <c r="AM407" s="9">
        <f t="shared" si="453"/>
        <v>5432354.178684934</v>
      </c>
      <c r="AN407" s="9">
        <f t="shared" si="456"/>
        <v>6548753.4625680093</v>
      </c>
    </row>
    <row r="408" spans="1:40" s="15" customFormat="1" x14ac:dyDescent="0.25">
      <c r="A408" s="12" t="s">
        <v>816</v>
      </c>
      <c r="B408" s="12" t="s">
        <v>817</v>
      </c>
      <c r="C408" s="12" t="s">
        <v>499</v>
      </c>
      <c r="D408" s="12"/>
      <c r="E408" s="12" t="s">
        <v>1441</v>
      </c>
      <c r="G408" s="13">
        <f>UTFUND1617BL</f>
        <v>24089683.712002512</v>
      </c>
      <c r="H408" s="13">
        <f>G408*RPI_INC1718</f>
        <v>24563487.749531288</v>
      </c>
      <c r="I408" s="13"/>
      <c r="J408" s="13"/>
      <c r="K408" s="13"/>
      <c r="L408" s="13"/>
      <c r="M408" s="13"/>
      <c r="N408" s="13"/>
      <c r="O408" s="13"/>
      <c r="P408" s="13"/>
      <c r="Q408" s="14">
        <f t="shared" si="454"/>
        <v>24089683.712002512</v>
      </c>
      <c r="R408" s="14">
        <f t="shared" si="455"/>
        <v>24563487.749531288</v>
      </c>
      <c r="S408" s="13"/>
      <c r="T408" s="14">
        <f t="shared" si="444"/>
        <v>54288032.485322028</v>
      </c>
      <c r="V408" s="13">
        <f>UTFUND1617RSG</f>
        <v>18805449.341931108</v>
      </c>
      <c r="W408" s="13"/>
      <c r="X408" s="13"/>
      <c r="Y408" s="13"/>
      <c r="Z408" s="13"/>
      <c r="AA408" s="14">
        <f t="shared" si="445"/>
        <v>18805449.341931108</v>
      </c>
      <c r="AB408" s="14">
        <f t="shared" si="446"/>
        <v>42895133.05393362</v>
      </c>
      <c r="AC408" s="14">
        <f>V408+G408+T408</f>
        <v>97183165.539255649</v>
      </c>
      <c r="AD408" s="14">
        <f>AC408*UT_SF1718</f>
        <v>92330356.065903053</v>
      </c>
      <c r="AE408" s="14">
        <f t="shared" si="449"/>
        <v>38042323.580581024</v>
      </c>
      <c r="AF408" s="14">
        <f>AD408-T408-R408</f>
        <v>13478835.831049737</v>
      </c>
      <c r="AG408" s="13">
        <f>AF408</f>
        <v>13478835.831049737</v>
      </c>
      <c r="AH408" s="13"/>
      <c r="AI408" s="13"/>
      <c r="AJ408" s="13"/>
      <c r="AK408" s="13"/>
      <c r="AM408" s="13">
        <f t="shared" si="453"/>
        <v>24581499.288557261</v>
      </c>
      <c r="AN408" s="13">
        <f t="shared" si="456"/>
        <v>38060335.119607002</v>
      </c>
    </row>
    <row r="409" spans="1:40" x14ac:dyDescent="0.25">
      <c r="A409" s="1" t="s">
        <v>818</v>
      </c>
      <c r="B409" s="1" t="s">
        <v>819</v>
      </c>
      <c r="C409" s="1"/>
      <c r="D409" s="1" t="s">
        <v>499</v>
      </c>
      <c r="E409" s="1"/>
      <c r="G409" s="5">
        <f>UTFUND1617BL</f>
        <v>23459533.621373851</v>
      </c>
      <c r="H409" s="5">
        <f>G409*RPI_INC1718</f>
        <v>23920943.654034883</v>
      </c>
      <c r="I409" s="5">
        <f>LTFUND1617BL</f>
        <v>5984734.8256618995</v>
      </c>
      <c r="J409" s="5">
        <f>I409*RPI_INC1718</f>
        <v>6102444.6120517002</v>
      </c>
      <c r="Q409" s="6">
        <f t="shared" si="454"/>
        <v>29444268.447035752</v>
      </c>
      <c r="R409" s="6">
        <f t="shared" si="455"/>
        <v>30023388.266086582</v>
      </c>
      <c r="T409" s="6">
        <f t="shared" si="444"/>
        <v>122187555.00000301</v>
      </c>
      <c r="V409" s="5">
        <f>UTFUND1617RSG</f>
        <v>17765873.853133123</v>
      </c>
      <c r="W409" s="5">
        <f>LTFUND1617RSG</f>
        <v>2385990.8398097735</v>
      </c>
      <c r="AA409" s="6">
        <f t="shared" si="445"/>
        <v>20151864.692942895</v>
      </c>
      <c r="AB409" s="6">
        <f t="shared" si="446"/>
        <v>49596133.139978647</v>
      </c>
      <c r="AC409" s="6">
        <f t="shared" si="457"/>
        <v>171783688.13998166</v>
      </c>
      <c r="AD409" s="6">
        <f t="shared" si="458"/>
        <v>162810057.45293358</v>
      </c>
      <c r="AE409" s="6">
        <f t="shared" si="449"/>
        <v>40622502.45293057</v>
      </c>
      <c r="AF409" s="6">
        <f t="shared" si="459"/>
        <v>10599114.186843995</v>
      </c>
      <c r="AG409" s="5">
        <f t="shared" ref="AG409" si="470">AG411</f>
        <v>10712331.663043186</v>
      </c>
      <c r="AH409" s="5">
        <f t="shared" ref="AH409" si="471">AH410</f>
        <v>-113217.47619919199</v>
      </c>
      <c r="AM409" s="5">
        <f t="shared" si="453"/>
        <v>30045403.357549191</v>
      </c>
      <c r="AN409" s="5">
        <f t="shared" si="456"/>
        <v>40644517.544393182</v>
      </c>
    </row>
    <row r="410" spans="1:40" s="11" customFormat="1" x14ac:dyDescent="0.25">
      <c r="A410" s="8" t="s">
        <v>820</v>
      </c>
      <c r="B410" s="8" t="s">
        <v>821</v>
      </c>
      <c r="C410" s="8" t="s">
        <v>499</v>
      </c>
      <c r="D410" s="8"/>
      <c r="E410" s="8" t="s">
        <v>1440</v>
      </c>
      <c r="G410" s="9"/>
      <c r="H410" s="9"/>
      <c r="I410" s="9">
        <f>LTFUND1617BL</f>
        <v>5984734.8256618995</v>
      </c>
      <c r="J410" s="9">
        <f>I410*RPI_INC1718</f>
        <v>6102444.6120517002</v>
      </c>
      <c r="K410" s="9"/>
      <c r="L410" s="9"/>
      <c r="M410" s="9"/>
      <c r="N410" s="9"/>
      <c r="O410" s="9"/>
      <c r="P410" s="9"/>
      <c r="Q410" s="10">
        <f t="shared" si="454"/>
        <v>5984734.8256618995</v>
      </c>
      <c r="R410" s="10">
        <f t="shared" si="455"/>
        <v>6102444.6120517002</v>
      </c>
      <c r="S410" s="9"/>
      <c r="T410" s="10">
        <f t="shared" si="444"/>
        <v>31397833.046922855</v>
      </c>
      <c r="V410" s="9"/>
      <c r="W410" s="9">
        <f>LTFUND1617RSG</f>
        <v>2385990.8398097735</v>
      </c>
      <c r="X410" s="9"/>
      <c r="Y410" s="9"/>
      <c r="Z410" s="9"/>
      <c r="AA410" s="10">
        <f t="shared" si="445"/>
        <v>2385990.8398097735</v>
      </c>
      <c r="AB410" s="10">
        <f t="shared" si="446"/>
        <v>8370725.665471673</v>
      </c>
      <c r="AC410" s="10">
        <f>W410+I410+T410</f>
        <v>39768558.712394528</v>
      </c>
      <c r="AD410" s="10">
        <f>AC410*LT_SF1718</f>
        <v>37387060.182775363</v>
      </c>
      <c r="AE410" s="10">
        <f t="shared" si="449"/>
        <v>5989227.1358525082</v>
      </c>
      <c r="AF410" s="10">
        <f t="shared" ref="AF410:AF427" si="472">AD410-T410-R410</f>
        <v>-113217.47619919199</v>
      </c>
      <c r="AG410" s="9"/>
      <c r="AH410" s="9">
        <f>AF410</f>
        <v>-113217.47619919199</v>
      </c>
      <c r="AI410" s="9"/>
      <c r="AJ410" s="9"/>
      <c r="AK410" s="9"/>
      <c r="AM410" s="9">
        <f t="shared" si="453"/>
        <v>6106919.3194061518</v>
      </c>
      <c r="AN410" s="9">
        <f t="shared" si="456"/>
        <v>5993701.8432069598</v>
      </c>
    </row>
    <row r="411" spans="1:40" s="15" customFormat="1" x14ac:dyDescent="0.25">
      <c r="A411" s="12" t="s">
        <v>822</v>
      </c>
      <c r="B411" s="12" t="s">
        <v>823</v>
      </c>
      <c r="C411" s="12" t="s">
        <v>499</v>
      </c>
      <c r="D411" s="12"/>
      <c r="E411" s="12" t="s">
        <v>1441</v>
      </c>
      <c r="G411" s="13">
        <f t="shared" ref="G411:G427" si="473">UTFUND1617BL</f>
        <v>23459533.621373851</v>
      </c>
      <c r="H411" s="13">
        <f t="shared" ref="H411:H427" si="474">G411*RPI_INC1718</f>
        <v>23920943.654034883</v>
      </c>
      <c r="I411" s="13"/>
      <c r="J411" s="13"/>
      <c r="K411" s="13"/>
      <c r="L411" s="13"/>
      <c r="M411" s="13"/>
      <c r="N411" s="13"/>
      <c r="O411" s="13"/>
      <c r="P411" s="13"/>
      <c r="Q411" s="14">
        <f t="shared" si="454"/>
        <v>23459533.621373851</v>
      </c>
      <c r="R411" s="14">
        <f t="shared" si="455"/>
        <v>23920943.654034883</v>
      </c>
      <c r="S411" s="13"/>
      <c r="T411" s="14">
        <f t="shared" si="444"/>
        <v>90789721.953080148</v>
      </c>
      <c r="V411" s="13">
        <f t="shared" ref="V411:V427" si="475">UTFUND1617RSG</f>
        <v>17765873.853133123</v>
      </c>
      <c r="W411" s="13"/>
      <c r="X411" s="13"/>
      <c r="Y411" s="13"/>
      <c r="Z411" s="13"/>
      <c r="AA411" s="14">
        <f t="shared" si="445"/>
        <v>17765873.853133123</v>
      </c>
      <c r="AB411" s="14">
        <f t="shared" si="446"/>
        <v>41225407.474506974</v>
      </c>
      <c r="AC411" s="14">
        <f t="shared" ref="AC411:AC427" si="476">V411+G411+T411</f>
        <v>132015129.42758712</v>
      </c>
      <c r="AD411" s="14">
        <f t="shared" ref="AD411:AD427" si="477">AC411*UT_SF1718</f>
        <v>125422997.27015822</v>
      </c>
      <c r="AE411" s="14">
        <f t="shared" si="449"/>
        <v>34633275.317078069</v>
      </c>
      <c r="AF411" s="14">
        <f t="shared" si="472"/>
        <v>10712331.663043186</v>
      </c>
      <c r="AG411" s="13">
        <f t="shared" ref="AG411:AG427" si="478">AF411</f>
        <v>10712331.663043186</v>
      </c>
      <c r="AH411" s="13"/>
      <c r="AI411" s="13"/>
      <c r="AJ411" s="13"/>
      <c r="AK411" s="13"/>
      <c r="AM411" s="13">
        <f t="shared" si="453"/>
        <v>23938484.038143039</v>
      </c>
      <c r="AN411" s="13">
        <f t="shared" si="456"/>
        <v>34650815.701186225</v>
      </c>
    </row>
    <row r="412" spans="1:40" s="15" customFormat="1" x14ac:dyDescent="0.25">
      <c r="A412" s="12" t="s">
        <v>824</v>
      </c>
      <c r="B412" s="12" t="s">
        <v>825</v>
      </c>
      <c r="C412" s="12" t="s">
        <v>826</v>
      </c>
      <c r="D412" s="12" t="s">
        <v>826</v>
      </c>
      <c r="E412" s="12" t="s">
        <v>1441</v>
      </c>
      <c r="G412" s="13">
        <f t="shared" si="473"/>
        <v>62509120.782530859</v>
      </c>
      <c r="H412" s="13">
        <f t="shared" si="474"/>
        <v>63738571.287702106</v>
      </c>
      <c r="I412" s="13"/>
      <c r="J412" s="13"/>
      <c r="K412" s="13"/>
      <c r="L412" s="13"/>
      <c r="M412" s="13"/>
      <c r="N412" s="13"/>
      <c r="O412" s="13"/>
      <c r="P412" s="13"/>
      <c r="Q412" s="14">
        <f t="shared" si="454"/>
        <v>62509120.782530859</v>
      </c>
      <c r="R412" s="14">
        <f t="shared" si="455"/>
        <v>63738571.287702106</v>
      </c>
      <c r="S412" s="13"/>
      <c r="T412" s="14">
        <f t="shared" si="444"/>
        <v>189389700</v>
      </c>
      <c r="V412" s="13">
        <f t="shared" si="475"/>
        <v>42241058.991012499</v>
      </c>
      <c r="W412" s="13"/>
      <c r="X412" s="13"/>
      <c r="Y412" s="13"/>
      <c r="Z412" s="13"/>
      <c r="AA412" s="14">
        <f t="shared" si="445"/>
        <v>42241058.991012499</v>
      </c>
      <c r="AB412" s="14">
        <f t="shared" si="446"/>
        <v>104750179.77354336</v>
      </c>
      <c r="AC412" s="14">
        <f t="shared" si="476"/>
        <v>294139879.77354336</v>
      </c>
      <c r="AD412" s="14">
        <f t="shared" si="477"/>
        <v>279452101.42082787</v>
      </c>
      <c r="AE412" s="14">
        <f t="shared" si="449"/>
        <v>90062401.420827866</v>
      </c>
      <c r="AF412" s="14">
        <f t="shared" si="472"/>
        <v>26323830.13312576</v>
      </c>
      <c r="AG412" s="13">
        <f t="shared" si="478"/>
        <v>26323830.13312576</v>
      </c>
      <c r="AH412" s="13"/>
      <c r="AI412" s="13"/>
      <c r="AJ412" s="13"/>
      <c r="AK412" s="13"/>
      <c r="AM412" s="13">
        <f t="shared" si="453"/>
        <v>63785308.533483908</v>
      </c>
      <c r="AN412" s="13">
        <f t="shared" si="456"/>
        <v>90109138.666609675</v>
      </c>
    </row>
    <row r="413" spans="1:40" s="15" customFormat="1" x14ac:dyDescent="0.25">
      <c r="A413" s="12" t="s">
        <v>827</v>
      </c>
      <c r="B413" s="12" t="s">
        <v>828</v>
      </c>
      <c r="C413" s="12" t="s">
        <v>826</v>
      </c>
      <c r="D413" s="12" t="s">
        <v>826</v>
      </c>
      <c r="E413" s="12" t="s">
        <v>1441</v>
      </c>
      <c r="G413" s="13">
        <f t="shared" si="473"/>
        <v>61972939.482472144</v>
      </c>
      <c r="H413" s="13">
        <f t="shared" si="474"/>
        <v>63191844.192694299</v>
      </c>
      <c r="I413" s="13"/>
      <c r="J413" s="13"/>
      <c r="K413" s="13"/>
      <c r="L413" s="13"/>
      <c r="M413" s="13"/>
      <c r="N413" s="13"/>
      <c r="O413" s="13"/>
      <c r="P413" s="13"/>
      <c r="Q413" s="14">
        <f t="shared" si="454"/>
        <v>61972939.482472144</v>
      </c>
      <c r="R413" s="14">
        <f t="shared" si="455"/>
        <v>63191844.192694299</v>
      </c>
      <c r="S413" s="13"/>
      <c r="T413" s="14">
        <f t="shared" si="444"/>
        <v>241795000</v>
      </c>
      <c r="V413" s="13">
        <f t="shared" si="475"/>
        <v>37372412.961912967</v>
      </c>
      <c r="W413" s="13"/>
      <c r="X413" s="13"/>
      <c r="Y413" s="13"/>
      <c r="Z413" s="13"/>
      <c r="AA413" s="14">
        <f t="shared" si="445"/>
        <v>37372412.961912967</v>
      </c>
      <c r="AB413" s="14">
        <f t="shared" si="446"/>
        <v>99345352.444385111</v>
      </c>
      <c r="AC413" s="14">
        <f t="shared" si="476"/>
        <v>341140352.44438511</v>
      </c>
      <c r="AD413" s="14">
        <f t="shared" si="477"/>
        <v>324105620.91553563</v>
      </c>
      <c r="AE413" s="14">
        <f t="shared" si="449"/>
        <v>82310620.915535629</v>
      </c>
      <c r="AF413" s="14">
        <f t="shared" si="472"/>
        <v>19118776.72284133</v>
      </c>
      <c r="AG413" s="13">
        <f t="shared" si="478"/>
        <v>19118776.72284133</v>
      </c>
      <c r="AH413" s="13"/>
      <c r="AI413" s="13"/>
      <c r="AJ413" s="13"/>
      <c r="AK413" s="13"/>
      <c r="AM413" s="13">
        <f t="shared" si="453"/>
        <v>63238180.542784549</v>
      </c>
      <c r="AN413" s="13">
        <f t="shared" si="456"/>
        <v>82356957.265625879</v>
      </c>
    </row>
    <row r="414" spans="1:40" s="15" customFormat="1" x14ac:dyDescent="0.25">
      <c r="A414" s="12" t="s">
        <v>829</v>
      </c>
      <c r="B414" s="12" t="s">
        <v>830</v>
      </c>
      <c r="C414" s="12" t="s">
        <v>826</v>
      </c>
      <c r="D414" s="12" t="s">
        <v>826</v>
      </c>
      <c r="E414" s="12" t="s">
        <v>1441</v>
      </c>
      <c r="G414" s="13">
        <f t="shared" si="473"/>
        <v>40732264.223091468</v>
      </c>
      <c r="H414" s="13">
        <f t="shared" si="474"/>
        <v>41533400.156519018</v>
      </c>
      <c r="I414" s="13"/>
      <c r="J414" s="13"/>
      <c r="K414" s="13"/>
      <c r="L414" s="13"/>
      <c r="M414" s="13"/>
      <c r="N414" s="13"/>
      <c r="O414" s="13"/>
      <c r="P414" s="13"/>
      <c r="Q414" s="14">
        <f t="shared" si="454"/>
        <v>40732264.223091468</v>
      </c>
      <c r="R414" s="14">
        <f t="shared" si="455"/>
        <v>41533400.156519018</v>
      </c>
      <c r="S414" s="13"/>
      <c r="T414" s="14">
        <f t="shared" si="444"/>
        <v>232644339</v>
      </c>
      <c r="V414" s="13">
        <f t="shared" si="475"/>
        <v>23712526.998185769</v>
      </c>
      <c r="W414" s="13"/>
      <c r="X414" s="13"/>
      <c r="Y414" s="13"/>
      <c r="Z414" s="13"/>
      <c r="AA414" s="14">
        <f t="shared" si="445"/>
        <v>23712526.998185769</v>
      </c>
      <c r="AB414" s="14">
        <f t="shared" si="446"/>
        <v>64444791.221277237</v>
      </c>
      <c r="AC414" s="14">
        <f t="shared" si="476"/>
        <v>297089130.22127724</v>
      </c>
      <c r="AD414" s="14">
        <f t="shared" si="477"/>
        <v>282254082.01546901</v>
      </c>
      <c r="AE414" s="14">
        <f t="shared" si="449"/>
        <v>49609743.015469015</v>
      </c>
      <c r="AF414" s="14">
        <f t="shared" si="472"/>
        <v>8076342.8589499965</v>
      </c>
      <c r="AG414" s="13">
        <f t="shared" si="478"/>
        <v>8076342.8589499965</v>
      </c>
      <c r="AH414" s="13"/>
      <c r="AI414" s="13"/>
      <c r="AJ414" s="13"/>
      <c r="AK414" s="13"/>
      <c r="AM414" s="13">
        <f t="shared" si="453"/>
        <v>41563855.133655354</v>
      </c>
      <c r="AN414" s="13">
        <f t="shared" si="456"/>
        <v>49640197.992605351</v>
      </c>
    </row>
    <row r="415" spans="1:40" s="15" customFormat="1" x14ac:dyDescent="0.25">
      <c r="A415" s="12" t="s">
        <v>831</v>
      </c>
      <c r="B415" s="12" t="s">
        <v>832</v>
      </c>
      <c r="C415" s="12" t="s">
        <v>826</v>
      </c>
      <c r="D415" s="12" t="s">
        <v>826</v>
      </c>
      <c r="E415" s="12" t="s">
        <v>1441</v>
      </c>
      <c r="G415" s="13">
        <f t="shared" si="473"/>
        <v>103300923.73205568</v>
      </c>
      <c r="H415" s="13">
        <f t="shared" si="474"/>
        <v>105332681.19844009</v>
      </c>
      <c r="I415" s="13"/>
      <c r="J415" s="13"/>
      <c r="K415" s="13"/>
      <c r="L415" s="13"/>
      <c r="M415" s="13"/>
      <c r="N415" s="13"/>
      <c r="O415" s="13"/>
      <c r="P415" s="13"/>
      <c r="Q415" s="14">
        <f t="shared" si="454"/>
        <v>103300923.73205568</v>
      </c>
      <c r="R415" s="14">
        <f t="shared" si="455"/>
        <v>105332681.19844009</v>
      </c>
      <c r="S415" s="13"/>
      <c r="T415" s="14">
        <f t="shared" si="444"/>
        <v>262225596</v>
      </c>
      <c r="V415" s="13">
        <f t="shared" si="475"/>
        <v>67722177.888516411</v>
      </c>
      <c r="W415" s="13"/>
      <c r="X415" s="13"/>
      <c r="Y415" s="13"/>
      <c r="Z415" s="13"/>
      <c r="AA415" s="14">
        <f t="shared" si="445"/>
        <v>67722177.888516411</v>
      </c>
      <c r="AB415" s="14">
        <f t="shared" si="446"/>
        <v>171023101.62057209</v>
      </c>
      <c r="AC415" s="14">
        <f t="shared" si="476"/>
        <v>433248697.62057209</v>
      </c>
      <c r="AD415" s="14">
        <f t="shared" si="477"/>
        <v>411614566.10752189</v>
      </c>
      <c r="AE415" s="14">
        <f t="shared" si="449"/>
        <v>149388970.10752189</v>
      </c>
      <c r="AF415" s="14">
        <f t="shared" si="472"/>
        <v>44056288.909081802</v>
      </c>
      <c r="AG415" s="13">
        <f t="shared" si="478"/>
        <v>44056288.909081802</v>
      </c>
      <c r="AH415" s="13"/>
      <c r="AI415" s="13"/>
      <c r="AJ415" s="13"/>
      <c r="AK415" s="13"/>
      <c r="AM415" s="13">
        <f t="shared" si="453"/>
        <v>105409917.93767931</v>
      </c>
      <c r="AN415" s="13">
        <f t="shared" si="456"/>
        <v>149466206.84676111</v>
      </c>
    </row>
    <row r="416" spans="1:40" s="15" customFormat="1" x14ac:dyDescent="0.25">
      <c r="A416" s="12" t="s">
        <v>833</v>
      </c>
      <c r="B416" s="12" t="s">
        <v>834</v>
      </c>
      <c r="C416" s="12" t="s">
        <v>826</v>
      </c>
      <c r="D416" s="12" t="s">
        <v>826</v>
      </c>
      <c r="E416" s="12" t="s">
        <v>1441</v>
      </c>
      <c r="G416" s="13">
        <f t="shared" si="473"/>
        <v>36696942.130798675</v>
      </c>
      <c r="H416" s="13">
        <f t="shared" si="474"/>
        <v>37418709.986051552</v>
      </c>
      <c r="I416" s="13"/>
      <c r="J416" s="13"/>
      <c r="K416" s="13"/>
      <c r="L416" s="13"/>
      <c r="M416" s="13"/>
      <c r="N416" s="13"/>
      <c r="O416" s="13"/>
      <c r="P416" s="13"/>
      <c r="Q416" s="14">
        <f t="shared" si="454"/>
        <v>36696942.130798675</v>
      </c>
      <c r="R416" s="14">
        <f t="shared" si="455"/>
        <v>37418709.986051552</v>
      </c>
      <c r="S416" s="13"/>
      <c r="T416" s="14">
        <f t="shared" si="444"/>
        <v>195912242</v>
      </c>
      <c r="V416" s="13">
        <f t="shared" si="475"/>
        <v>19446216.199488573</v>
      </c>
      <c r="W416" s="13"/>
      <c r="X416" s="13"/>
      <c r="Y416" s="13"/>
      <c r="Z416" s="13"/>
      <c r="AA416" s="14">
        <f t="shared" si="445"/>
        <v>19446216.199488573</v>
      </c>
      <c r="AB416" s="14">
        <f t="shared" si="446"/>
        <v>56143158.330287248</v>
      </c>
      <c r="AC416" s="14">
        <f t="shared" si="476"/>
        <v>252055400.33028725</v>
      </c>
      <c r="AD416" s="14">
        <f t="shared" si="477"/>
        <v>239469096.64543337</v>
      </c>
      <c r="AE416" s="14">
        <f t="shared" si="449"/>
        <v>43556854.645433366</v>
      </c>
      <c r="AF416" s="14">
        <f t="shared" si="472"/>
        <v>6138144.6593818143</v>
      </c>
      <c r="AG416" s="13">
        <f t="shared" si="478"/>
        <v>6138144.6593818143</v>
      </c>
      <c r="AH416" s="13"/>
      <c r="AI416" s="13"/>
      <c r="AJ416" s="13"/>
      <c r="AK416" s="13"/>
      <c r="AM416" s="13">
        <f t="shared" si="453"/>
        <v>37446147.806042254</v>
      </c>
      <c r="AN416" s="13">
        <f t="shared" si="456"/>
        <v>43584292.465424068</v>
      </c>
    </row>
    <row r="417" spans="1:40" s="15" customFormat="1" x14ac:dyDescent="0.25">
      <c r="A417" s="12" t="s">
        <v>835</v>
      </c>
      <c r="B417" s="12" t="s">
        <v>836</v>
      </c>
      <c r="C417" s="12" t="s">
        <v>826</v>
      </c>
      <c r="D417" s="12" t="s">
        <v>826</v>
      </c>
      <c r="E417" s="12" t="s">
        <v>1441</v>
      </c>
      <c r="G417" s="13">
        <f t="shared" si="473"/>
        <v>68697693.324623466</v>
      </c>
      <c r="H417" s="13">
        <f t="shared" si="474"/>
        <v>70048862.765254304</v>
      </c>
      <c r="I417" s="13"/>
      <c r="J417" s="13"/>
      <c r="K417" s="13"/>
      <c r="L417" s="13"/>
      <c r="M417" s="13"/>
      <c r="N417" s="13"/>
      <c r="O417" s="13"/>
      <c r="P417" s="13"/>
      <c r="Q417" s="14">
        <f t="shared" si="454"/>
        <v>68697693.324623466</v>
      </c>
      <c r="R417" s="14">
        <f t="shared" si="455"/>
        <v>70048862.765254304</v>
      </c>
      <c r="S417" s="13"/>
      <c r="T417" s="14">
        <f t="shared" si="444"/>
        <v>227220731</v>
      </c>
      <c r="V417" s="13">
        <f t="shared" si="475"/>
        <v>45106901.687627196</v>
      </c>
      <c r="W417" s="13"/>
      <c r="X417" s="13"/>
      <c r="Y417" s="13"/>
      <c r="Z417" s="13"/>
      <c r="AA417" s="14">
        <f t="shared" si="445"/>
        <v>45106901.687627196</v>
      </c>
      <c r="AB417" s="14">
        <f t="shared" si="446"/>
        <v>113804595.01225066</v>
      </c>
      <c r="AC417" s="14">
        <f t="shared" si="476"/>
        <v>341025326.01225066</v>
      </c>
      <c r="AD417" s="14">
        <f t="shared" si="477"/>
        <v>323996338.29053539</v>
      </c>
      <c r="AE417" s="14">
        <f t="shared" si="449"/>
        <v>96775607.29053539</v>
      </c>
      <c r="AF417" s="14">
        <f t="shared" si="472"/>
        <v>26726744.525281087</v>
      </c>
      <c r="AG417" s="13">
        <f t="shared" si="478"/>
        <v>26726744.525281087</v>
      </c>
      <c r="AH417" s="13"/>
      <c r="AI417" s="13"/>
      <c r="AJ417" s="13"/>
      <c r="AK417" s="13"/>
      <c r="AM417" s="13">
        <f t="shared" si="453"/>
        <v>70100227.125164688</v>
      </c>
      <c r="AN417" s="13">
        <f t="shared" si="456"/>
        <v>96826971.650445774</v>
      </c>
    </row>
    <row r="418" spans="1:40" s="15" customFormat="1" x14ac:dyDescent="0.25">
      <c r="A418" s="12" t="s">
        <v>837</v>
      </c>
      <c r="B418" s="12" t="s">
        <v>838</v>
      </c>
      <c r="C418" s="12" t="s">
        <v>826</v>
      </c>
      <c r="D418" s="12" t="s">
        <v>826</v>
      </c>
      <c r="E418" s="12" t="s">
        <v>1441</v>
      </c>
      <c r="G418" s="13">
        <f t="shared" si="473"/>
        <v>110054216.18955418</v>
      </c>
      <c r="H418" s="13">
        <f t="shared" si="474"/>
        <v>112218799.6934752</v>
      </c>
      <c r="I418" s="13"/>
      <c r="J418" s="13"/>
      <c r="K418" s="13"/>
      <c r="L418" s="13"/>
      <c r="M418" s="13"/>
      <c r="N418" s="13"/>
      <c r="O418" s="13"/>
      <c r="P418" s="13"/>
      <c r="Q418" s="14">
        <f t="shared" si="454"/>
        <v>110054216.18955418</v>
      </c>
      <c r="R418" s="14">
        <f t="shared" si="455"/>
        <v>112218799.6934752</v>
      </c>
      <c r="S418" s="13"/>
      <c r="T418" s="14">
        <f t="shared" si="444"/>
        <v>504890644</v>
      </c>
      <c r="V418" s="13">
        <f t="shared" si="475"/>
        <v>80764214.711753398</v>
      </c>
      <c r="W418" s="13"/>
      <c r="X418" s="13"/>
      <c r="Y418" s="13"/>
      <c r="Z418" s="13"/>
      <c r="AA418" s="14">
        <f t="shared" si="445"/>
        <v>80764214.711753398</v>
      </c>
      <c r="AB418" s="14">
        <f t="shared" si="446"/>
        <v>190818430.90130758</v>
      </c>
      <c r="AC418" s="14">
        <f t="shared" si="476"/>
        <v>695709074.90130758</v>
      </c>
      <c r="AD418" s="14">
        <f t="shared" si="477"/>
        <v>660969070.59454632</v>
      </c>
      <c r="AE418" s="14">
        <f t="shared" si="449"/>
        <v>156078426.59454632</v>
      </c>
      <c r="AF418" s="14">
        <f t="shared" si="472"/>
        <v>43859626.901071116</v>
      </c>
      <c r="AG418" s="13">
        <f t="shared" si="478"/>
        <v>43859626.901071116</v>
      </c>
      <c r="AH418" s="13"/>
      <c r="AI418" s="13"/>
      <c r="AJ418" s="13"/>
      <c r="AK418" s="13"/>
      <c r="AM418" s="13">
        <f t="shared" si="453"/>
        <v>112301085.78048113</v>
      </c>
      <c r="AN418" s="13">
        <f t="shared" si="456"/>
        <v>156160712.68155223</v>
      </c>
    </row>
    <row r="419" spans="1:40" s="15" customFormat="1" x14ac:dyDescent="0.25">
      <c r="A419" s="12" t="s">
        <v>839</v>
      </c>
      <c r="B419" s="12" t="s">
        <v>840</v>
      </c>
      <c r="C419" s="12" t="s">
        <v>826</v>
      </c>
      <c r="D419" s="12" t="s">
        <v>826</v>
      </c>
      <c r="E419" s="12" t="s">
        <v>1441</v>
      </c>
      <c r="G419" s="13">
        <f t="shared" si="473"/>
        <v>56626624.782881267</v>
      </c>
      <c r="H419" s="13">
        <f t="shared" si="474"/>
        <v>57740376.369432338</v>
      </c>
      <c r="I419" s="13"/>
      <c r="J419" s="13"/>
      <c r="K419" s="13"/>
      <c r="L419" s="13"/>
      <c r="M419" s="13"/>
      <c r="N419" s="13"/>
      <c r="O419" s="13"/>
      <c r="P419" s="13"/>
      <c r="Q419" s="14">
        <f t="shared" si="454"/>
        <v>56626624.782881267</v>
      </c>
      <c r="R419" s="14">
        <f t="shared" si="455"/>
        <v>57740376.369432338</v>
      </c>
      <c r="S419" s="13"/>
      <c r="T419" s="14">
        <f t="shared" si="444"/>
        <v>233405040</v>
      </c>
      <c r="V419" s="13">
        <f t="shared" si="475"/>
        <v>36991880.539161079</v>
      </c>
      <c r="W419" s="13"/>
      <c r="X419" s="13"/>
      <c r="Y419" s="13"/>
      <c r="Z419" s="13"/>
      <c r="AA419" s="14">
        <f t="shared" si="445"/>
        <v>36991880.539161079</v>
      </c>
      <c r="AB419" s="14">
        <f t="shared" si="446"/>
        <v>93618505.322042346</v>
      </c>
      <c r="AC419" s="14">
        <f t="shared" si="476"/>
        <v>327023545.32204235</v>
      </c>
      <c r="AD419" s="14">
        <f t="shared" si="477"/>
        <v>310693731.92337173</v>
      </c>
      <c r="AE419" s="14">
        <f t="shared" si="449"/>
        <v>77288691.923371732</v>
      </c>
      <c r="AF419" s="14">
        <f t="shared" si="472"/>
        <v>19548315.553939395</v>
      </c>
      <c r="AG419" s="13">
        <f t="shared" si="478"/>
        <v>19548315.553939395</v>
      </c>
      <c r="AH419" s="13"/>
      <c r="AI419" s="13"/>
      <c r="AJ419" s="13"/>
      <c r="AK419" s="13"/>
      <c r="AM419" s="13">
        <f t="shared" si="453"/>
        <v>57782715.350482456</v>
      </c>
      <c r="AN419" s="13">
        <f t="shared" si="456"/>
        <v>77331030.904421851</v>
      </c>
    </row>
    <row r="420" spans="1:40" s="15" customFormat="1" x14ac:dyDescent="0.25">
      <c r="A420" s="12" t="s">
        <v>841</v>
      </c>
      <c r="B420" s="12" t="s">
        <v>842</v>
      </c>
      <c r="C420" s="12" t="s">
        <v>826</v>
      </c>
      <c r="D420" s="12" t="s">
        <v>826</v>
      </c>
      <c r="E420" s="12" t="s">
        <v>1441</v>
      </c>
      <c r="G420" s="13">
        <f t="shared" si="473"/>
        <v>92609258.146827489</v>
      </c>
      <c r="H420" s="13">
        <f t="shared" si="474"/>
        <v>94430728.322488174</v>
      </c>
      <c r="I420" s="13"/>
      <c r="J420" s="13"/>
      <c r="K420" s="13"/>
      <c r="L420" s="13"/>
      <c r="M420" s="13"/>
      <c r="N420" s="13"/>
      <c r="O420" s="13"/>
      <c r="P420" s="13"/>
      <c r="Q420" s="14">
        <f t="shared" si="454"/>
        <v>92609258.146827489</v>
      </c>
      <c r="R420" s="14">
        <f t="shared" si="455"/>
        <v>94430728.322488174</v>
      </c>
      <c r="S420" s="13"/>
      <c r="T420" s="14">
        <f t="shared" si="444"/>
        <v>278856000</v>
      </c>
      <c r="V420" s="13">
        <f t="shared" si="475"/>
        <v>64266804.039213151</v>
      </c>
      <c r="W420" s="13"/>
      <c r="X420" s="13"/>
      <c r="Y420" s="13"/>
      <c r="Z420" s="13"/>
      <c r="AA420" s="14">
        <f t="shared" si="445"/>
        <v>64266804.039213151</v>
      </c>
      <c r="AB420" s="14">
        <f t="shared" si="446"/>
        <v>156876062.18604064</v>
      </c>
      <c r="AC420" s="14">
        <f t="shared" si="476"/>
        <v>435732062.18604064</v>
      </c>
      <c r="AD420" s="14">
        <f t="shared" si="477"/>
        <v>413973924.67851365</v>
      </c>
      <c r="AE420" s="14">
        <f t="shared" si="449"/>
        <v>135117924.67851365</v>
      </c>
      <c r="AF420" s="14">
        <f t="shared" si="472"/>
        <v>40687196.356025472</v>
      </c>
      <c r="AG420" s="13">
        <f t="shared" si="478"/>
        <v>40687196.356025472</v>
      </c>
      <c r="AH420" s="13"/>
      <c r="AI420" s="13"/>
      <c r="AJ420" s="13"/>
      <c r="AK420" s="13"/>
      <c r="AM420" s="13">
        <f t="shared" si="453"/>
        <v>94499971.044278115</v>
      </c>
      <c r="AN420" s="13">
        <f t="shared" si="456"/>
        <v>135187167.4003036</v>
      </c>
    </row>
    <row r="421" spans="1:40" s="15" customFormat="1" x14ac:dyDescent="0.25">
      <c r="A421" s="12" t="s">
        <v>843</v>
      </c>
      <c r="B421" s="12" t="s">
        <v>844</v>
      </c>
      <c r="C421" s="12" t="s">
        <v>826</v>
      </c>
      <c r="D421" s="12" t="s">
        <v>826</v>
      </c>
      <c r="E421" s="12" t="s">
        <v>1441</v>
      </c>
      <c r="G421" s="13">
        <f t="shared" si="473"/>
        <v>59846267.182124041</v>
      </c>
      <c r="H421" s="13">
        <f t="shared" si="474"/>
        <v>61023343.783083662</v>
      </c>
      <c r="I421" s="13"/>
      <c r="J421" s="13"/>
      <c r="K421" s="13"/>
      <c r="L421" s="13"/>
      <c r="M421" s="13"/>
      <c r="N421" s="13"/>
      <c r="O421" s="13"/>
      <c r="P421" s="13"/>
      <c r="Q421" s="14">
        <f t="shared" si="454"/>
        <v>59846267.182124041</v>
      </c>
      <c r="R421" s="14">
        <f t="shared" si="455"/>
        <v>61023343.783083662</v>
      </c>
      <c r="S421" s="13"/>
      <c r="T421" s="14">
        <f t="shared" si="444"/>
        <v>244398603</v>
      </c>
      <c r="V421" s="13">
        <f t="shared" si="475"/>
        <v>33346701.194270588</v>
      </c>
      <c r="W421" s="13"/>
      <c r="X421" s="13"/>
      <c r="Y421" s="13"/>
      <c r="Z421" s="13"/>
      <c r="AA421" s="14">
        <f t="shared" si="445"/>
        <v>33346701.194270588</v>
      </c>
      <c r="AB421" s="14">
        <f t="shared" si="446"/>
        <v>93192968.376394629</v>
      </c>
      <c r="AC421" s="14">
        <f t="shared" si="476"/>
        <v>337591571.37639463</v>
      </c>
      <c r="AD421" s="14">
        <f t="shared" si="477"/>
        <v>320734047.06538004</v>
      </c>
      <c r="AE421" s="14">
        <f t="shared" si="449"/>
        <v>76335444.065380037</v>
      </c>
      <c r="AF421" s="14">
        <f t="shared" si="472"/>
        <v>15312100.282296374</v>
      </c>
      <c r="AG421" s="13">
        <f t="shared" si="478"/>
        <v>15312100.282296374</v>
      </c>
      <c r="AH421" s="13"/>
      <c r="AI421" s="13"/>
      <c r="AJ421" s="13"/>
      <c r="AK421" s="13"/>
      <c r="AM421" s="13">
        <f t="shared" si="453"/>
        <v>61068090.048323028</v>
      </c>
      <c r="AN421" s="13">
        <f t="shared" si="456"/>
        <v>76380190.330619395</v>
      </c>
    </row>
    <row r="422" spans="1:40" s="15" customFormat="1" x14ac:dyDescent="0.25">
      <c r="A422" s="12" t="s">
        <v>845</v>
      </c>
      <c r="B422" s="12" t="s">
        <v>846</v>
      </c>
      <c r="C422" s="12" t="s">
        <v>826</v>
      </c>
      <c r="D422" s="12" t="s">
        <v>826</v>
      </c>
      <c r="E422" s="12" t="s">
        <v>1441</v>
      </c>
      <c r="G422" s="13">
        <f t="shared" si="473"/>
        <v>93944282.495834187</v>
      </c>
      <c r="H422" s="13">
        <f t="shared" si="474"/>
        <v>95792010.38140592</v>
      </c>
      <c r="I422" s="13"/>
      <c r="J422" s="13"/>
      <c r="K422" s="13"/>
      <c r="L422" s="13"/>
      <c r="M422" s="13"/>
      <c r="N422" s="13"/>
      <c r="O422" s="13"/>
      <c r="P422" s="13"/>
      <c r="Q422" s="14">
        <f t="shared" si="454"/>
        <v>93944282.495834187</v>
      </c>
      <c r="R422" s="14">
        <f t="shared" si="455"/>
        <v>95792010.38140592</v>
      </c>
      <c r="S422" s="13"/>
      <c r="T422" s="14">
        <f t="shared" si="444"/>
        <v>317111320</v>
      </c>
      <c r="V422" s="13">
        <f t="shared" si="475"/>
        <v>57699963.362771258</v>
      </c>
      <c r="W422" s="13"/>
      <c r="X422" s="13"/>
      <c r="Y422" s="13"/>
      <c r="Z422" s="13"/>
      <c r="AA422" s="14">
        <f t="shared" si="445"/>
        <v>57699963.362771258</v>
      </c>
      <c r="AB422" s="14">
        <f t="shared" si="446"/>
        <v>151644245.85860544</v>
      </c>
      <c r="AC422" s="14">
        <f t="shared" si="476"/>
        <v>468755565.85860544</v>
      </c>
      <c r="AD422" s="14">
        <f t="shared" si="477"/>
        <v>445348410.53429639</v>
      </c>
      <c r="AE422" s="14">
        <f t="shared" si="449"/>
        <v>128237090.53429639</v>
      </c>
      <c r="AF422" s="14">
        <f t="shared" si="472"/>
        <v>32445080.152890474</v>
      </c>
      <c r="AG422" s="13">
        <f t="shared" si="478"/>
        <v>32445080.152890474</v>
      </c>
      <c r="AH422" s="13"/>
      <c r="AI422" s="13"/>
      <c r="AJ422" s="13"/>
      <c r="AK422" s="13"/>
      <c r="AM422" s="13">
        <f t="shared" si="453"/>
        <v>95862251.283306912</v>
      </c>
      <c r="AN422" s="13">
        <f t="shared" si="456"/>
        <v>128307331.43619739</v>
      </c>
    </row>
    <row r="423" spans="1:40" s="15" customFormat="1" x14ac:dyDescent="0.25">
      <c r="A423" s="12" t="s">
        <v>847</v>
      </c>
      <c r="B423" s="12" t="s">
        <v>848</v>
      </c>
      <c r="C423" s="12" t="s">
        <v>826</v>
      </c>
      <c r="D423" s="12" t="s">
        <v>826</v>
      </c>
      <c r="E423" s="12" t="s">
        <v>1441</v>
      </c>
      <c r="G423" s="13">
        <f t="shared" si="473"/>
        <v>161654553.90781894</v>
      </c>
      <c r="H423" s="13">
        <f t="shared" si="474"/>
        <v>164834030.2862604</v>
      </c>
      <c r="I423" s="13"/>
      <c r="J423" s="13"/>
      <c r="K423" s="13"/>
      <c r="L423" s="13"/>
      <c r="M423" s="13"/>
      <c r="N423" s="13"/>
      <c r="O423" s="13"/>
      <c r="P423" s="13"/>
      <c r="Q423" s="14">
        <f t="shared" si="454"/>
        <v>161654553.90781894</v>
      </c>
      <c r="R423" s="14">
        <f t="shared" si="455"/>
        <v>164834030.2862604</v>
      </c>
      <c r="S423" s="13"/>
      <c r="T423" s="14">
        <f t="shared" si="444"/>
        <v>539137783</v>
      </c>
      <c r="V423" s="13">
        <f t="shared" si="475"/>
        <v>117938174.74872753</v>
      </c>
      <c r="W423" s="13"/>
      <c r="X423" s="13"/>
      <c r="Y423" s="13"/>
      <c r="Z423" s="13"/>
      <c r="AA423" s="14">
        <f t="shared" si="445"/>
        <v>117938174.74872753</v>
      </c>
      <c r="AB423" s="14">
        <f t="shared" si="446"/>
        <v>279592728.65654647</v>
      </c>
      <c r="AC423" s="14">
        <f t="shared" si="476"/>
        <v>818730511.65654647</v>
      </c>
      <c r="AD423" s="14">
        <f t="shared" si="477"/>
        <v>777847472.28400397</v>
      </c>
      <c r="AE423" s="14">
        <f t="shared" si="449"/>
        <v>238709689.28400397</v>
      </c>
      <c r="AF423" s="14">
        <f t="shared" si="472"/>
        <v>73875658.997743577</v>
      </c>
      <c r="AG423" s="13">
        <f t="shared" si="478"/>
        <v>73875658.997743577</v>
      </c>
      <c r="AH423" s="13"/>
      <c r="AI423" s="13"/>
      <c r="AJ423" s="13"/>
      <c r="AK423" s="13"/>
      <c r="AM423" s="13">
        <f t="shared" si="453"/>
        <v>164954897.26572123</v>
      </c>
      <c r="AN423" s="13">
        <f t="shared" si="456"/>
        <v>238830556.26346481</v>
      </c>
    </row>
    <row r="424" spans="1:40" s="15" customFormat="1" x14ac:dyDescent="0.25">
      <c r="A424" s="12" t="s">
        <v>849</v>
      </c>
      <c r="B424" s="12" t="s">
        <v>850</v>
      </c>
      <c r="C424" s="12" t="s">
        <v>826</v>
      </c>
      <c r="D424" s="12" t="s">
        <v>826</v>
      </c>
      <c r="E424" s="12" t="s">
        <v>1441</v>
      </c>
      <c r="G424" s="13">
        <f t="shared" si="473"/>
        <v>171961078.83678687</v>
      </c>
      <c r="H424" s="13">
        <f t="shared" si="474"/>
        <v>175343267.42941165</v>
      </c>
      <c r="I424" s="13"/>
      <c r="J424" s="13"/>
      <c r="K424" s="13"/>
      <c r="L424" s="13"/>
      <c r="M424" s="13"/>
      <c r="N424" s="13"/>
      <c r="O424" s="13"/>
      <c r="P424" s="13"/>
      <c r="Q424" s="14">
        <f t="shared" si="454"/>
        <v>171961078.83678687</v>
      </c>
      <c r="R424" s="14">
        <f t="shared" si="455"/>
        <v>175343267.42941165</v>
      </c>
      <c r="S424" s="13"/>
      <c r="T424" s="14">
        <f t="shared" si="444"/>
        <v>549034002</v>
      </c>
      <c r="V424" s="13">
        <f t="shared" si="475"/>
        <v>111424590.1943779</v>
      </c>
      <c r="W424" s="13"/>
      <c r="X424" s="13"/>
      <c r="Y424" s="13"/>
      <c r="Z424" s="13"/>
      <c r="AA424" s="14">
        <f t="shared" si="445"/>
        <v>111424590.1943779</v>
      </c>
      <c r="AB424" s="14">
        <f t="shared" si="446"/>
        <v>283385669.03116477</v>
      </c>
      <c r="AC424" s="14">
        <f t="shared" si="476"/>
        <v>832419671.03116477</v>
      </c>
      <c r="AD424" s="14">
        <f t="shared" si="477"/>
        <v>790853067.97836173</v>
      </c>
      <c r="AE424" s="14">
        <f t="shared" si="449"/>
        <v>241819065.97836173</v>
      </c>
      <c r="AF424" s="14">
        <f t="shared" si="472"/>
        <v>66475798.548950076</v>
      </c>
      <c r="AG424" s="13">
        <f t="shared" si="478"/>
        <v>66475798.548950076</v>
      </c>
      <c r="AH424" s="13"/>
      <c r="AI424" s="13"/>
      <c r="AJ424" s="13"/>
      <c r="AK424" s="13"/>
      <c r="AM424" s="13">
        <f t="shared" si="453"/>
        <v>175471840.46172896</v>
      </c>
      <c r="AN424" s="13">
        <f t="shared" si="456"/>
        <v>241947639.01067904</v>
      </c>
    </row>
    <row r="425" spans="1:40" s="15" customFormat="1" x14ac:dyDescent="0.25">
      <c r="A425" s="12" t="s">
        <v>851</v>
      </c>
      <c r="B425" s="12" t="s">
        <v>852</v>
      </c>
      <c r="C425" s="12" t="s">
        <v>826</v>
      </c>
      <c r="D425" s="12" t="s">
        <v>826</v>
      </c>
      <c r="E425" s="12" t="s">
        <v>1441</v>
      </c>
      <c r="G425" s="13">
        <f t="shared" si="473"/>
        <v>173407868.8241381</v>
      </c>
      <c r="H425" s="13">
        <f t="shared" si="474"/>
        <v>176818513.37100697</v>
      </c>
      <c r="I425" s="13"/>
      <c r="J425" s="13"/>
      <c r="K425" s="13"/>
      <c r="L425" s="13"/>
      <c r="M425" s="13"/>
      <c r="N425" s="13"/>
      <c r="O425" s="13"/>
      <c r="P425" s="13"/>
      <c r="Q425" s="14">
        <f t="shared" si="454"/>
        <v>173407868.8241381</v>
      </c>
      <c r="R425" s="14">
        <f t="shared" si="455"/>
        <v>176818513.37100697</v>
      </c>
      <c r="S425" s="13"/>
      <c r="T425" s="14">
        <f t="shared" si="444"/>
        <v>387103751</v>
      </c>
      <c r="V425" s="13">
        <f t="shared" si="475"/>
        <v>118841603.3393169</v>
      </c>
      <c r="W425" s="13"/>
      <c r="X425" s="13"/>
      <c r="Y425" s="13"/>
      <c r="Z425" s="13"/>
      <c r="AA425" s="14">
        <f t="shared" si="445"/>
        <v>118841603.3393169</v>
      </c>
      <c r="AB425" s="14">
        <f t="shared" si="446"/>
        <v>292249472.16345501</v>
      </c>
      <c r="AC425" s="14">
        <f t="shared" si="476"/>
        <v>679353223.16345501</v>
      </c>
      <c r="AD425" s="14">
        <f t="shared" si="477"/>
        <v>645429942.94483984</v>
      </c>
      <c r="AE425" s="14">
        <f t="shared" si="449"/>
        <v>258326191.94483984</v>
      </c>
      <c r="AF425" s="14">
        <f t="shared" si="472"/>
        <v>81507678.57383287</v>
      </c>
      <c r="AG425" s="13">
        <f t="shared" si="478"/>
        <v>81507678.57383287</v>
      </c>
      <c r="AH425" s="13"/>
      <c r="AI425" s="13"/>
      <c r="AJ425" s="13"/>
      <c r="AK425" s="13"/>
      <c r="AM425" s="13">
        <f t="shared" si="453"/>
        <v>176948168.14913014</v>
      </c>
      <c r="AN425" s="13">
        <f t="shared" si="456"/>
        <v>258455846.72296301</v>
      </c>
    </row>
    <row r="426" spans="1:40" s="15" customFormat="1" x14ac:dyDescent="0.25">
      <c r="A426" s="12" t="s">
        <v>853</v>
      </c>
      <c r="B426" s="12" t="s">
        <v>854</v>
      </c>
      <c r="C426" s="12" t="s">
        <v>826</v>
      </c>
      <c r="D426" s="12" t="s">
        <v>826</v>
      </c>
      <c r="E426" s="12" t="s">
        <v>1441</v>
      </c>
      <c r="G426" s="13">
        <f t="shared" si="473"/>
        <v>99662174.736993372</v>
      </c>
      <c r="H426" s="13">
        <f t="shared" si="474"/>
        <v>101622364.05885477</v>
      </c>
      <c r="I426" s="13"/>
      <c r="J426" s="13"/>
      <c r="K426" s="13"/>
      <c r="L426" s="13"/>
      <c r="M426" s="13"/>
      <c r="N426" s="13"/>
      <c r="O426" s="13"/>
      <c r="P426" s="13"/>
      <c r="Q426" s="14">
        <f t="shared" si="454"/>
        <v>99662174.736993372</v>
      </c>
      <c r="R426" s="14">
        <f t="shared" si="455"/>
        <v>101622364.05885477</v>
      </c>
      <c r="S426" s="13"/>
      <c r="T426" s="14">
        <f t="shared" si="444"/>
        <v>292975653</v>
      </c>
      <c r="V426" s="13">
        <f t="shared" si="475"/>
        <v>63234072.111862659</v>
      </c>
      <c r="W426" s="13"/>
      <c r="X426" s="13"/>
      <c r="Y426" s="13"/>
      <c r="Z426" s="13"/>
      <c r="AA426" s="14">
        <f t="shared" si="445"/>
        <v>63234072.111862659</v>
      </c>
      <c r="AB426" s="14">
        <f t="shared" si="446"/>
        <v>162896246.84885603</v>
      </c>
      <c r="AC426" s="14">
        <f t="shared" si="476"/>
        <v>455871899.84885603</v>
      </c>
      <c r="AD426" s="14">
        <f t="shared" si="477"/>
        <v>433108086.15801501</v>
      </c>
      <c r="AE426" s="14">
        <f t="shared" si="449"/>
        <v>140132433.15801501</v>
      </c>
      <c r="AF426" s="14">
        <f t="shared" si="472"/>
        <v>38510069.099160239</v>
      </c>
      <c r="AG426" s="13">
        <f t="shared" si="478"/>
        <v>38510069.099160239</v>
      </c>
      <c r="AH426" s="13"/>
      <c r="AI426" s="13"/>
      <c r="AJ426" s="13"/>
      <c r="AK426" s="13"/>
      <c r="AM426" s="13">
        <f t="shared" si="453"/>
        <v>101696880.15342659</v>
      </c>
      <c r="AN426" s="13">
        <f t="shared" si="456"/>
        <v>140206949.25258684</v>
      </c>
    </row>
    <row r="427" spans="1:40" s="15" customFormat="1" x14ac:dyDescent="0.25">
      <c r="A427" s="12" t="s">
        <v>855</v>
      </c>
      <c r="B427" s="12" t="s">
        <v>856</v>
      </c>
      <c r="C427" s="12" t="s">
        <v>826</v>
      </c>
      <c r="D427" s="12" t="s">
        <v>826</v>
      </c>
      <c r="E427" s="12" t="s">
        <v>1441</v>
      </c>
      <c r="G427" s="13">
        <f t="shared" si="473"/>
        <v>58103615.284811065</v>
      </c>
      <c r="H427" s="13">
        <f t="shared" si="474"/>
        <v>59246416.819529667</v>
      </c>
      <c r="I427" s="13"/>
      <c r="J427" s="13"/>
      <c r="K427" s="13"/>
      <c r="L427" s="13"/>
      <c r="M427" s="13"/>
      <c r="N427" s="13"/>
      <c r="O427" s="13"/>
      <c r="P427" s="13"/>
      <c r="Q427" s="14">
        <f t="shared" si="454"/>
        <v>58103615.284811065</v>
      </c>
      <c r="R427" s="14">
        <f t="shared" si="455"/>
        <v>59246416.819529667</v>
      </c>
      <c r="S427" s="13"/>
      <c r="T427" s="14">
        <f t="shared" si="444"/>
        <v>212083547</v>
      </c>
      <c r="V427" s="13">
        <f t="shared" si="475"/>
        <v>36346546.470634416</v>
      </c>
      <c r="W427" s="13"/>
      <c r="X427" s="13"/>
      <c r="Y427" s="13"/>
      <c r="Z427" s="13"/>
      <c r="AA427" s="14">
        <f t="shared" si="445"/>
        <v>36346546.470634416</v>
      </c>
      <c r="AB427" s="14">
        <f t="shared" si="446"/>
        <v>94450161.75544548</v>
      </c>
      <c r="AC427" s="14">
        <f t="shared" si="476"/>
        <v>306533708.75544548</v>
      </c>
      <c r="AD427" s="14">
        <f t="shared" si="477"/>
        <v>291227048.62047118</v>
      </c>
      <c r="AE427" s="14">
        <f t="shared" si="449"/>
        <v>79143501.620471179</v>
      </c>
      <c r="AF427" s="14">
        <f t="shared" si="472"/>
        <v>19897084.800941512</v>
      </c>
      <c r="AG427" s="13">
        <f t="shared" si="478"/>
        <v>19897084.800941512</v>
      </c>
      <c r="AH427" s="13"/>
      <c r="AI427" s="13"/>
      <c r="AJ427" s="13"/>
      <c r="AK427" s="13"/>
      <c r="AM427" s="13">
        <f t="shared" si="453"/>
        <v>59289860.126912363</v>
      </c>
      <c r="AN427" s="13">
        <f t="shared" si="456"/>
        <v>79186944.927853882</v>
      </c>
    </row>
    <row r="428" spans="1:40" x14ac:dyDescent="0.25">
      <c r="A428" s="1" t="s">
        <v>857</v>
      </c>
      <c r="B428" s="1" t="s">
        <v>858</v>
      </c>
      <c r="C428" s="21" t="s">
        <v>859</v>
      </c>
      <c r="D428" s="21" t="s">
        <v>859</v>
      </c>
      <c r="E428" s="21"/>
      <c r="Q428" s="6">
        <f>'1617 Calculations'!R428</f>
        <v>1395113.3584727168</v>
      </c>
      <c r="R428" s="6">
        <f>Q428*RPI_INC1718</f>
        <v>1422552.9193219678</v>
      </c>
      <c r="T428" s="6">
        <f t="shared" si="444"/>
        <v>1415946</v>
      </c>
      <c r="AA428" s="6">
        <f t="shared" si="445"/>
        <v>1889886.6415272832</v>
      </c>
      <c r="AB428" s="6">
        <f t="shared" si="446"/>
        <v>3285000</v>
      </c>
      <c r="AE428" s="6">
        <f>Q428+AA428</f>
        <v>3285000</v>
      </c>
      <c r="AF428" s="6">
        <f>ROUND((Q428+AA428)/1000,0)*1000-R428</f>
        <v>1862447.0806780322</v>
      </c>
      <c r="AM428" s="5">
        <f t="shared" si="453"/>
        <v>1423596.0271934615</v>
      </c>
      <c r="AN428" s="5">
        <f t="shared" si="456"/>
        <v>3286043.1078714938</v>
      </c>
    </row>
    <row r="429" spans="1:40" s="11" customFormat="1" x14ac:dyDescent="0.25">
      <c r="A429" s="8" t="s">
        <v>860</v>
      </c>
      <c r="B429" s="8" t="s">
        <v>861</v>
      </c>
      <c r="C429" s="8" t="s">
        <v>862</v>
      </c>
      <c r="D429" s="8" t="s">
        <v>862</v>
      </c>
      <c r="E429" s="8" t="s">
        <v>1440</v>
      </c>
      <c r="G429" s="9"/>
      <c r="H429" s="9"/>
      <c r="I429" s="9">
        <f t="shared" ref="I429:I492" si="479">LTFUND1617BL</f>
        <v>3645145.1319558001</v>
      </c>
      <c r="J429" s="9">
        <f t="shared" ref="J429:J492" si="480">I429*RPI_INC1718</f>
        <v>3716839.0778600592</v>
      </c>
      <c r="K429" s="9"/>
      <c r="L429" s="9"/>
      <c r="M429" s="9"/>
      <c r="N429" s="9"/>
      <c r="O429" s="9"/>
      <c r="P429" s="9"/>
      <c r="Q429" s="10">
        <f t="shared" si="454"/>
        <v>3645145.1319558001</v>
      </c>
      <c r="R429" s="10">
        <f t="shared" ref="R429:R492" si="481">H429+J429+L429+N429+P429</f>
        <v>3716839.0778600592</v>
      </c>
      <c r="S429" s="9"/>
      <c r="T429" s="10">
        <f t="shared" si="444"/>
        <v>10057700</v>
      </c>
      <c r="V429" s="9"/>
      <c r="W429" s="9">
        <f t="shared" ref="W429:W492" si="482">LTFUND1617RSG</f>
        <v>1569420.6773977787</v>
      </c>
      <c r="X429" s="9"/>
      <c r="Y429" s="9"/>
      <c r="Z429" s="9"/>
      <c r="AA429" s="10">
        <f t="shared" si="445"/>
        <v>1569420.6773977787</v>
      </c>
      <c r="AB429" s="10">
        <f t="shared" si="446"/>
        <v>5214565.8093535788</v>
      </c>
      <c r="AC429" s="10">
        <f t="shared" ref="AC429:AC492" si="483">W429+I429+T429</f>
        <v>15272265.809353579</v>
      </c>
      <c r="AD429" s="10">
        <f t="shared" ref="AD429:AD492" si="484">AC429*LT_SF1718</f>
        <v>14357702.150359495</v>
      </c>
      <c r="AE429" s="10">
        <f t="shared" ref="AE429:AE492" si="485">AD429-T429</f>
        <v>4300002.1503594946</v>
      </c>
      <c r="AF429" s="10">
        <f t="shared" ref="AF429:AF492" si="486">AD429-T429-R429</f>
        <v>583163.0724994354</v>
      </c>
      <c r="AG429" s="9"/>
      <c r="AH429" s="9">
        <f t="shared" ref="AH429:AH492" si="487">AF429</f>
        <v>583163.0724994354</v>
      </c>
      <c r="AI429" s="9"/>
      <c r="AJ429" s="9"/>
      <c r="AK429" s="9"/>
      <c r="AM429" s="9">
        <f t="shared" si="453"/>
        <v>3719564.5048347125</v>
      </c>
      <c r="AN429" s="9">
        <f t="shared" si="456"/>
        <v>4302727.5773341479</v>
      </c>
    </row>
    <row r="430" spans="1:40" s="11" customFormat="1" x14ac:dyDescent="0.25">
      <c r="A430" s="8" t="s">
        <v>863</v>
      </c>
      <c r="B430" s="8" t="s">
        <v>864</v>
      </c>
      <c r="C430" s="8" t="s">
        <v>862</v>
      </c>
      <c r="D430" s="8" t="s">
        <v>862</v>
      </c>
      <c r="E430" s="8" t="s">
        <v>1440</v>
      </c>
      <c r="G430" s="9"/>
      <c r="H430" s="9"/>
      <c r="I430" s="9">
        <f t="shared" si="479"/>
        <v>1011904.6770718417</v>
      </c>
      <c r="J430" s="9">
        <f t="shared" si="480"/>
        <v>1031807.1601149051</v>
      </c>
      <c r="K430" s="9"/>
      <c r="L430" s="9"/>
      <c r="M430" s="9"/>
      <c r="N430" s="9"/>
      <c r="O430" s="9"/>
      <c r="P430" s="9"/>
      <c r="Q430" s="10">
        <f t="shared" si="454"/>
        <v>1011904.6770718417</v>
      </c>
      <c r="R430" s="10">
        <f t="shared" si="481"/>
        <v>1031807.1601149051</v>
      </c>
      <c r="S430" s="9"/>
      <c r="T430" s="10">
        <f t="shared" si="444"/>
        <v>4540536</v>
      </c>
      <c r="V430" s="9"/>
      <c r="W430" s="9">
        <f t="shared" si="482"/>
        <v>435813.44522303878</v>
      </c>
      <c r="X430" s="9"/>
      <c r="Y430" s="9"/>
      <c r="Z430" s="9"/>
      <c r="AA430" s="10">
        <f t="shared" si="445"/>
        <v>435813.44522303878</v>
      </c>
      <c r="AB430" s="10">
        <f t="shared" si="446"/>
        <v>1447718.1222948804</v>
      </c>
      <c r="AC430" s="10">
        <f t="shared" si="483"/>
        <v>5988254.1222948804</v>
      </c>
      <c r="AD430" s="10">
        <f t="shared" si="484"/>
        <v>5629653.7895454196</v>
      </c>
      <c r="AE430" s="10">
        <f t="shared" si="485"/>
        <v>1089117.7895454196</v>
      </c>
      <c r="AF430" s="10">
        <f t="shared" si="486"/>
        <v>57310.629430514527</v>
      </c>
      <c r="AG430" s="9"/>
      <c r="AH430" s="9">
        <f t="shared" si="487"/>
        <v>57310.629430514527</v>
      </c>
      <c r="AI430" s="9"/>
      <c r="AJ430" s="9"/>
      <c r="AK430" s="9"/>
      <c r="AM430" s="9">
        <f t="shared" si="453"/>
        <v>1032563.7479057428</v>
      </c>
      <c r="AN430" s="9">
        <f t="shared" si="456"/>
        <v>1089874.3773362574</v>
      </c>
    </row>
    <row r="431" spans="1:40" s="11" customFormat="1" x14ac:dyDescent="0.25">
      <c r="A431" s="8" t="s">
        <v>865</v>
      </c>
      <c r="B431" s="8" t="s">
        <v>866</v>
      </c>
      <c r="C431" s="8" t="s">
        <v>862</v>
      </c>
      <c r="D431" s="8" t="s">
        <v>862</v>
      </c>
      <c r="E431" s="8" t="s">
        <v>1440</v>
      </c>
      <c r="G431" s="9"/>
      <c r="H431" s="9"/>
      <c r="I431" s="9">
        <f t="shared" si="479"/>
        <v>1366555.2499620081</v>
      </c>
      <c r="J431" s="9">
        <f t="shared" si="480"/>
        <v>1393433.1202852097</v>
      </c>
      <c r="K431" s="9"/>
      <c r="L431" s="9"/>
      <c r="M431" s="9"/>
      <c r="N431" s="9"/>
      <c r="O431" s="9"/>
      <c r="P431" s="9"/>
      <c r="Q431" s="10">
        <f t="shared" si="454"/>
        <v>1366555.2499620081</v>
      </c>
      <c r="R431" s="10">
        <f t="shared" si="481"/>
        <v>1393433.1202852097</v>
      </c>
      <c r="S431" s="9"/>
      <c r="T431" s="10">
        <f t="shared" si="444"/>
        <v>7145435</v>
      </c>
      <c r="V431" s="9"/>
      <c r="W431" s="9">
        <f t="shared" si="482"/>
        <v>406588.82396259299</v>
      </c>
      <c r="X431" s="9"/>
      <c r="Y431" s="9"/>
      <c r="Z431" s="9"/>
      <c r="AA431" s="10">
        <f t="shared" si="445"/>
        <v>406588.82396259299</v>
      </c>
      <c r="AB431" s="10">
        <f t="shared" si="446"/>
        <v>1773144.0739246011</v>
      </c>
      <c r="AC431" s="10">
        <f t="shared" si="483"/>
        <v>8918579.0739246011</v>
      </c>
      <c r="AD431" s="10">
        <f t="shared" si="484"/>
        <v>8384499.2973742876</v>
      </c>
      <c r="AE431" s="10">
        <f t="shared" si="485"/>
        <v>1239064.2973742876</v>
      </c>
      <c r="AF431" s="10">
        <f t="shared" si="486"/>
        <v>-154368.82291092211</v>
      </c>
      <c r="AG431" s="9"/>
      <c r="AH431" s="9">
        <f t="shared" si="487"/>
        <v>-154368.82291092211</v>
      </c>
      <c r="AI431" s="9"/>
      <c r="AJ431" s="9"/>
      <c r="AK431" s="9"/>
      <c r="AM431" s="9">
        <f t="shared" si="453"/>
        <v>1394454.8756353464</v>
      </c>
      <c r="AN431" s="9">
        <f t="shared" si="456"/>
        <v>1240086.0527244243</v>
      </c>
    </row>
    <row r="432" spans="1:40" s="11" customFormat="1" x14ac:dyDescent="0.25">
      <c r="A432" s="8" t="s">
        <v>867</v>
      </c>
      <c r="B432" s="8" t="s">
        <v>868</v>
      </c>
      <c r="C432" s="8" t="s">
        <v>862</v>
      </c>
      <c r="D432" s="8" t="s">
        <v>862</v>
      </c>
      <c r="E432" s="8" t="s">
        <v>1440</v>
      </c>
      <c r="G432" s="9"/>
      <c r="H432" s="9"/>
      <c r="I432" s="9">
        <f t="shared" si="479"/>
        <v>3062405.4531998583</v>
      </c>
      <c r="J432" s="9">
        <f t="shared" si="480"/>
        <v>3122637.8782338696</v>
      </c>
      <c r="K432" s="9"/>
      <c r="L432" s="9"/>
      <c r="M432" s="9"/>
      <c r="N432" s="9"/>
      <c r="O432" s="9"/>
      <c r="P432" s="9"/>
      <c r="Q432" s="10">
        <f t="shared" si="454"/>
        <v>3062405.4531998583</v>
      </c>
      <c r="R432" s="10">
        <f t="shared" si="481"/>
        <v>3122637.8782338696</v>
      </c>
      <c r="S432" s="9"/>
      <c r="T432" s="10">
        <f t="shared" si="444"/>
        <v>8721215</v>
      </c>
      <c r="V432" s="9"/>
      <c r="W432" s="9">
        <f t="shared" si="482"/>
        <v>1490245.8277499764</v>
      </c>
      <c r="X432" s="9"/>
      <c r="Y432" s="9"/>
      <c r="Z432" s="9"/>
      <c r="AA432" s="10">
        <f t="shared" si="445"/>
        <v>1490245.8277499764</v>
      </c>
      <c r="AB432" s="10">
        <f t="shared" si="446"/>
        <v>4552651.2809498347</v>
      </c>
      <c r="AC432" s="10">
        <f t="shared" si="483"/>
        <v>13273866.280949835</v>
      </c>
      <c r="AD432" s="10">
        <f t="shared" si="484"/>
        <v>12478974.686837547</v>
      </c>
      <c r="AE432" s="10">
        <f t="shared" si="485"/>
        <v>3757759.6868375465</v>
      </c>
      <c r="AF432" s="10">
        <f t="shared" si="486"/>
        <v>635121.80860367697</v>
      </c>
      <c r="AG432" s="9"/>
      <c r="AH432" s="9">
        <f t="shared" si="487"/>
        <v>635121.80860367697</v>
      </c>
      <c r="AI432" s="9"/>
      <c r="AJ432" s="9"/>
      <c r="AK432" s="9"/>
      <c r="AM432" s="9">
        <f t="shared" si="453"/>
        <v>3124927.5984308259</v>
      </c>
      <c r="AN432" s="9">
        <f t="shared" si="456"/>
        <v>3760049.4070345028</v>
      </c>
    </row>
    <row r="433" spans="1:40" s="11" customFormat="1" x14ac:dyDescent="0.25">
      <c r="A433" s="8" t="s">
        <v>869</v>
      </c>
      <c r="B433" s="8" t="s">
        <v>870</v>
      </c>
      <c r="C433" s="8" t="s">
        <v>862</v>
      </c>
      <c r="D433" s="8" t="s">
        <v>862</v>
      </c>
      <c r="E433" s="8" t="s">
        <v>1440</v>
      </c>
      <c r="G433" s="9"/>
      <c r="H433" s="9"/>
      <c r="I433" s="9">
        <f t="shared" si="479"/>
        <v>3909462.2332827416</v>
      </c>
      <c r="J433" s="9">
        <f t="shared" si="480"/>
        <v>3986354.8572308398</v>
      </c>
      <c r="K433" s="9"/>
      <c r="L433" s="9"/>
      <c r="M433" s="9"/>
      <c r="N433" s="9"/>
      <c r="O433" s="9"/>
      <c r="P433" s="9"/>
      <c r="Q433" s="10">
        <f t="shared" si="454"/>
        <v>3909462.2332827416</v>
      </c>
      <c r="R433" s="10">
        <f t="shared" si="481"/>
        <v>3986354.8572308398</v>
      </c>
      <c r="S433" s="9"/>
      <c r="T433" s="10">
        <f t="shared" si="444"/>
        <v>7060491</v>
      </c>
      <c r="V433" s="9"/>
      <c r="W433" s="9">
        <f t="shared" si="482"/>
        <v>1954431.3185251425</v>
      </c>
      <c r="X433" s="9"/>
      <c r="Y433" s="9"/>
      <c r="Z433" s="9"/>
      <c r="AA433" s="10">
        <f t="shared" si="445"/>
        <v>1954431.3185251425</v>
      </c>
      <c r="AB433" s="10">
        <f t="shared" si="446"/>
        <v>5863893.5518078841</v>
      </c>
      <c r="AC433" s="10">
        <f t="shared" si="483"/>
        <v>12924384.551807884</v>
      </c>
      <c r="AD433" s="10">
        <f t="shared" si="484"/>
        <v>12150421.305391056</v>
      </c>
      <c r="AE433" s="10">
        <f t="shared" si="485"/>
        <v>5089930.3053910565</v>
      </c>
      <c r="AF433" s="10">
        <f t="shared" si="486"/>
        <v>1103575.4481602167</v>
      </c>
      <c r="AG433" s="9"/>
      <c r="AH433" s="9">
        <f t="shared" si="487"/>
        <v>1103575.4481602167</v>
      </c>
      <c r="AI433" s="9"/>
      <c r="AJ433" s="9"/>
      <c r="AK433" s="9"/>
      <c r="AM433" s="9">
        <f t="shared" si="453"/>
        <v>3989277.9106186372</v>
      </c>
      <c r="AN433" s="9">
        <f t="shared" si="456"/>
        <v>5092853.3587788539</v>
      </c>
    </row>
    <row r="434" spans="1:40" s="11" customFormat="1" x14ac:dyDescent="0.25">
      <c r="A434" s="8" t="s">
        <v>871</v>
      </c>
      <c r="B434" s="8" t="s">
        <v>872</v>
      </c>
      <c r="C434" s="8" t="s">
        <v>862</v>
      </c>
      <c r="D434" s="8" t="s">
        <v>862</v>
      </c>
      <c r="E434" s="8" t="s">
        <v>1440</v>
      </c>
      <c r="G434" s="9"/>
      <c r="H434" s="9"/>
      <c r="I434" s="9">
        <f t="shared" si="479"/>
        <v>2256934.7058801581</v>
      </c>
      <c r="J434" s="9">
        <f t="shared" si="480"/>
        <v>2301324.8601415879</v>
      </c>
      <c r="K434" s="9"/>
      <c r="L434" s="9"/>
      <c r="M434" s="9"/>
      <c r="N434" s="9"/>
      <c r="O434" s="9"/>
      <c r="P434" s="9"/>
      <c r="Q434" s="10">
        <f t="shared" si="454"/>
        <v>2256934.7058801581</v>
      </c>
      <c r="R434" s="10">
        <f t="shared" si="481"/>
        <v>2301324.8601415879</v>
      </c>
      <c r="S434" s="9"/>
      <c r="T434" s="10">
        <f t="shared" si="444"/>
        <v>4017300</v>
      </c>
      <c r="V434" s="9"/>
      <c r="W434" s="9">
        <f t="shared" si="482"/>
        <v>1148916.3396303146</v>
      </c>
      <c r="X434" s="9"/>
      <c r="Y434" s="9"/>
      <c r="Z434" s="9"/>
      <c r="AA434" s="10">
        <f t="shared" si="445"/>
        <v>1148916.3396303146</v>
      </c>
      <c r="AB434" s="10">
        <f t="shared" si="446"/>
        <v>3405851.0455104727</v>
      </c>
      <c r="AC434" s="10">
        <f t="shared" si="483"/>
        <v>7423151.0455104727</v>
      </c>
      <c r="AD434" s="10">
        <f t="shared" si="484"/>
        <v>6978623.4118118836</v>
      </c>
      <c r="AE434" s="10">
        <f t="shared" si="485"/>
        <v>2961323.4118118836</v>
      </c>
      <c r="AF434" s="10">
        <f t="shared" si="486"/>
        <v>659998.55167029565</v>
      </c>
      <c r="AG434" s="9"/>
      <c r="AH434" s="9">
        <f t="shared" si="487"/>
        <v>659998.55167029565</v>
      </c>
      <c r="AI434" s="9"/>
      <c r="AJ434" s="9"/>
      <c r="AK434" s="9"/>
      <c r="AM434" s="9">
        <f t="shared" si="453"/>
        <v>2303012.3404763243</v>
      </c>
      <c r="AN434" s="9">
        <f t="shared" si="456"/>
        <v>2963010.89214662</v>
      </c>
    </row>
    <row r="435" spans="1:40" s="11" customFormat="1" x14ac:dyDescent="0.25">
      <c r="A435" s="8" t="s">
        <v>873</v>
      </c>
      <c r="B435" s="8" t="s">
        <v>874</v>
      </c>
      <c r="C435" s="8" t="s">
        <v>862</v>
      </c>
      <c r="D435" s="8" t="s">
        <v>862</v>
      </c>
      <c r="E435" s="8" t="s">
        <v>1440</v>
      </c>
      <c r="G435" s="9"/>
      <c r="H435" s="9"/>
      <c r="I435" s="9">
        <f t="shared" si="479"/>
        <v>3387896.9846232501</v>
      </c>
      <c r="J435" s="9">
        <f t="shared" si="480"/>
        <v>3454531.2870589555</v>
      </c>
      <c r="K435" s="9"/>
      <c r="L435" s="9"/>
      <c r="M435" s="9"/>
      <c r="N435" s="9"/>
      <c r="O435" s="9"/>
      <c r="P435" s="9"/>
      <c r="Q435" s="10">
        <f t="shared" si="454"/>
        <v>3387896.9846232501</v>
      </c>
      <c r="R435" s="10">
        <f t="shared" si="481"/>
        <v>3454531.2870589555</v>
      </c>
      <c r="S435" s="9"/>
      <c r="T435" s="10">
        <f t="shared" si="444"/>
        <v>6721854</v>
      </c>
      <c r="V435" s="9"/>
      <c r="W435" s="9">
        <f t="shared" si="482"/>
        <v>1698731.1739780116</v>
      </c>
      <c r="X435" s="9"/>
      <c r="Y435" s="9"/>
      <c r="Z435" s="9"/>
      <c r="AA435" s="10">
        <f t="shared" si="445"/>
        <v>1698731.1739780116</v>
      </c>
      <c r="AB435" s="10">
        <f t="shared" si="446"/>
        <v>5086628.1586012617</v>
      </c>
      <c r="AC435" s="10">
        <f t="shared" si="483"/>
        <v>11808482.158601262</v>
      </c>
      <c r="AD435" s="10">
        <f t="shared" si="484"/>
        <v>11101343.559460167</v>
      </c>
      <c r="AE435" s="10">
        <f t="shared" si="485"/>
        <v>4379489.5594601668</v>
      </c>
      <c r="AF435" s="10">
        <f t="shared" si="486"/>
        <v>924958.27240121132</v>
      </c>
      <c r="AG435" s="9"/>
      <c r="AH435" s="9">
        <f t="shared" si="487"/>
        <v>924958.27240121132</v>
      </c>
      <c r="AI435" s="9"/>
      <c r="AJ435" s="9"/>
      <c r="AK435" s="9"/>
      <c r="AM435" s="9">
        <f t="shared" si="453"/>
        <v>3457064.3729842021</v>
      </c>
      <c r="AN435" s="9">
        <f t="shared" si="456"/>
        <v>4382022.6453854134</v>
      </c>
    </row>
    <row r="436" spans="1:40" s="11" customFormat="1" x14ac:dyDescent="0.25">
      <c r="A436" s="8" t="s">
        <v>875</v>
      </c>
      <c r="B436" s="8" t="s">
        <v>876</v>
      </c>
      <c r="C436" s="8" t="s">
        <v>862</v>
      </c>
      <c r="D436" s="8" t="s">
        <v>862</v>
      </c>
      <c r="E436" s="8" t="s">
        <v>1440</v>
      </c>
      <c r="G436" s="9"/>
      <c r="H436" s="9"/>
      <c r="I436" s="9">
        <f t="shared" si="479"/>
        <v>2422635.5672222916</v>
      </c>
      <c r="J436" s="9">
        <f t="shared" si="480"/>
        <v>2470284.7820037552</v>
      </c>
      <c r="K436" s="9"/>
      <c r="L436" s="9"/>
      <c r="M436" s="9"/>
      <c r="N436" s="9"/>
      <c r="O436" s="9"/>
      <c r="P436" s="9"/>
      <c r="Q436" s="10">
        <f t="shared" si="454"/>
        <v>2422635.5672222916</v>
      </c>
      <c r="R436" s="10">
        <f t="shared" si="481"/>
        <v>2470284.7820037552</v>
      </c>
      <c r="S436" s="9"/>
      <c r="T436" s="10">
        <f t="shared" si="444"/>
        <v>7478550</v>
      </c>
      <c r="V436" s="9"/>
      <c r="W436" s="9">
        <f t="shared" si="482"/>
        <v>925753.85407105088</v>
      </c>
      <c r="X436" s="9"/>
      <c r="Y436" s="9"/>
      <c r="Z436" s="9"/>
      <c r="AA436" s="10">
        <f t="shared" si="445"/>
        <v>925753.85407105088</v>
      </c>
      <c r="AB436" s="10">
        <f t="shared" si="446"/>
        <v>3348389.4212933425</v>
      </c>
      <c r="AC436" s="10">
        <f t="shared" si="483"/>
        <v>10826939.421293342</v>
      </c>
      <c r="AD436" s="10">
        <f t="shared" si="484"/>
        <v>10178579.482011717</v>
      </c>
      <c r="AE436" s="10">
        <f t="shared" si="485"/>
        <v>2700029.4820117168</v>
      </c>
      <c r="AF436" s="10">
        <f t="shared" si="486"/>
        <v>229744.7000079616</v>
      </c>
      <c r="AG436" s="9"/>
      <c r="AH436" s="9">
        <f t="shared" si="487"/>
        <v>229744.7000079616</v>
      </c>
      <c r="AI436" s="9"/>
      <c r="AJ436" s="9"/>
      <c r="AK436" s="9"/>
      <c r="AM436" s="9">
        <f t="shared" si="453"/>
        <v>2472096.154688694</v>
      </c>
      <c r="AN436" s="9">
        <f t="shared" si="456"/>
        <v>2701840.8546966556</v>
      </c>
    </row>
    <row r="437" spans="1:40" s="11" customFormat="1" x14ac:dyDescent="0.25">
      <c r="A437" s="8" t="s">
        <v>877</v>
      </c>
      <c r="B437" s="8" t="s">
        <v>878</v>
      </c>
      <c r="C437" s="8" t="s">
        <v>862</v>
      </c>
      <c r="D437" s="8" t="s">
        <v>862</v>
      </c>
      <c r="E437" s="8" t="s">
        <v>1440</v>
      </c>
      <c r="G437" s="9"/>
      <c r="H437" s="9"/>
      <c r="I437" s="9">
        <f t="shared" si="479"/>
        <v>3345547.0469301832</v>
      </c>
      <c r="J437" s="9">
        <f t="shared" si="480"/>
        <v>3411348.3964841506</v>
      </c>
      <c r="K437" s="9"/>
      <c r="L437" s="9"/>
      <c r="M437" s="9"/>
      <c r="N437" s="9"/>
      <c r="O437" s="9"/>
      <c r="P437" s="9"/>
      <c r="Q437" s="10">
        <f t="shared" si="454"/>
        <v>3345547.0469301832</v>
      </c>
      <c r="R437" s="10">
        <f t="shared" si="481"/>
        <v>3411348.3964841506</v>
      </c>
      <c r="S437" s="9"/>
      <c r="T437" s="10">
        <f t="shared" si="444"/>
        <v>4537267</v>
      </c>
      <c r="V437" s="9"/>
      <c r="W437" s="9">
        <f t="shared" si="482"/>
        <v>1700465.9547044723</v>
      </c>
      <c r="X437" s="9"/>
      <c r="Y437" s="9"/>
      <c r="Z437" s="9"/>
      <c r="AA437" s="10">
        <f t="shared" si="445"/>
        <v>1700465.9547044723</v>
      </c>
      <c r="AB437" s="10">
        <f t="shared" si="446"/>
        <v>5046013.0016346555</v>
      </c>
      <c r="AC437" s="10">
        <f t="shared" si="483"/>
        <v>9583280.0016346555</v>
      </c>
      <c r="AD437" s="10">
        <f t="shared" si="484"/>
        <v>9009395.3054887876</v>
      </c>
      <c r="AE437" s="10">
        <f t="shared" si="485"/>
        <v>4472128.3054887876</v>
      </c>
      <c r="AF437" s="10">
        <f t="shared" si="486"/>
        <v>1060779.909004637</v>
      </c>
      <c r="AG437" s="9"/>
      <c r="AH437" s="9">
        <f t="shared" si="487"/>
        <v>1060779.909004637</v>
      </c>
      <c r="AI437" s="9"/>
      <c r="AJ437" s="9"/>
      <c r="AK437" s="9"/>
      <c r="AM437" s="9">
        <f t="shared" si="453"/>
        <v>3413849.8179191272</v>
      </c>
      <c r="AN437" s="9">
        <f t="shared" si="456"/>
        <v>4474629.7269237638</v>
      </c>
    </row>
    <row r="438" spans="1:40" s="11" customFormat="1" x14ac:dyDescent="0.25">
      <c r="A438" s="8" t="s">
        <v>879</v>
      </c>
      <c r="B438" s="8" t="s">
        <v>880</v>
      </c>
      <c r="C438" s="8" t="s">
        <v>862</v>
      </c>
      <c r="D438" s="8" t="s">
        <v>862</v>
      </c>
      <c r="E438" s="8" t="s">
        <v>1440</v>
      </c>
      <c r="G438" s="9"/>
      <c r="H438" s="9"/>
      <c r="I438" s="9">
        <f t="shared" si="479"/>
        <v>2864043.0464221579</v>
      </c>
      <c r="J438" s="9">
        <f t="shared" si="480"/>
        <v>2920374.0126263727</v>
      </c>
      <c r="K438" s="9"/>
      <c r="L438" s="9"/>
      <c r="M438" s="9"/>
      <c r="N438" s="9"/>
      <c r="O438" s="9"/>
      <c r="P438" s="9"/>
      <c r="Q438" s="10">
        <f t="shared" si="454"/>
        <v>2864043.0464221579</v>
      </c>
      <c r="R438" s="10">
        <f t="shared" si="481"/>
        <v>2920374.0126263727</v>
      </c>
      <c r="S438" s="9"/>
      <c r="T438" s="10">
        <f t="shared" si="444"/>
        <v>3918255</v>
      </c>
      <c r="V438" s="9"/>
      <c r="W438" s="9">
        <f t="shared" si="482"/>
        <v>2703584.1098003867</v>
      </c>
      <c r="X438" s="9"/>
      <c r="Y438" s="9"/>
      <c r="Z438" s="9"/>
      <c r="AA438" s="10">
        <f t="shared" si="445"/>
        <v>2703584.1098003867</v>
      </c>
      <c r="AB438" s="10">
        <f t="shared" si="446"/>
        <v>5567627.1562225446</v>
      </c>
      <c r="AC438" s="10">
        <f t="shared" si="483"/>
        <v>9485882.1562225446</v>
      </c>
      <c r="AD438" s="10">
        <f t="shared" si="484"/>
        <v>8917830.028144192</v>
      </c>
      <c r="AE438" s="10">
        <f t="shared" si="485"/>
        <v>4999575.028144192</v>
      </c>
      <c r="AF438" s="10">
        <f t="shared" si="486"/>
        <v>2079201.0155178192</v>
      </c>
      <c r="AG438" s="9"/>
      <c r="AH438" s="9">
        <f t="shared" si="487"/>
        <v>2079201.0155178192</v>
      </c>
      <c r="AI438" s="9"/>
      <c r="AJ438" s="9"/>
      <c r="AK438" s="9"/>
      <c r="AM438" s="9">
        <f t="shared" si="453"/>
        <v>2922515.4198660613</v>
      </c>
      <c r="AN438" s="9">
        <f t="shared" si="456"/>
        <v>5001716.4353838805</v>
      </c>
    </row>
    <row r="439" spans="1:40" s="11" customFormat="1" x14ac:dyDescent="0.25">
      <c r="A439" s="8" t="s">
        <v>881</v>
      </c>
      <c r="B439" s="8" t="s">
        <v>882</v>
      </c>
      <c r="C439" s="8" t="s">
        <v>862</v>
      </c>
      <c r="D439" s="8" t="s">
        <v>862</v>
      </c>
      <c r="E439" s="8" t="s">
        <v>1440</v>
      </c>
      <c r="G439" s="9"/>
      <c r="H439" s="9"/>
      <c r="I439" s="9">
        <f t="shared" si="479"/>
        <v>3052299.4550752002</v>
      </c>
      <c r="J439" s="9">
        <f t="shared" si="480"/>
        <v>3112333.11192396</v>
      </c>
      <c r="K439" s="9"/>
      <c r="L439" s="9"/>
      <c r="M439" s="9"/>
      <c r="N439" s="9"/>
      <c r="O439" s="9"/>
      <c r="P439" s="9"/>
      <c r="Q439" s="10">
        <f t="shared" si="454"/>
        <v>3052299.4550752002</v>
      </c>
      <c r="R439" s="10">
        <f t="shared" si="481"/>
        <v>3112333.11192396</v>
      </c>
      <c r="S439" s="9"/>
      <c r="T439" s="10">
        <f t="shared" si="444"/>
        <v>6109653</v>
      </c>
      <c r="V439" s="9"/>
      <c r="W439" s="9">
        <f t="shared" si="482"/>
        <v>1589530.2333871354</v>
      </c>
      <c r="X439" s="9"/>
      <c r="Y439" s="9"/>
      <c r="Z439" s="9"/>
      <c r="AA439" s="10">
        <f t="shared" si="445"/>
        <v>1589530.2333871354</v>
      </c>
      <c r="AB439" s="10">
        <f t="shared" si="446"/>
        <v>4641829.6884623356</v>
      </c>
      <c r="AC439" s="10">
        <f t="shared" si="483"/>
        <v>10751482.688462336</v>
      </c>
      <c r="AD439" s="10">
        <f t="shared" si="484"/>
        <v>10107641.396677757</v>
      </c>
      <c r="AE439" s="10">
        <f t="shared" si="485"/>
        <v>3997988.3966777567</v>
      </c>
      <c r="AF439" s="10">
        <f t="shared" si="486"/>
        <v>885655.28475379664</v>
      </c>
      <c r="AG439" s="9"/>
      <c r="AH439" s="9">
        <f t="shared" si="487"/>
        <v>885655.28475379664</v>
      </c>
      <c r="AI439" s="9"/>
      <c r="AJ439" s="9"/>
      <c r="AK439" s="9"/>
      <c r="AM439" s="9">
        <f t="shared" si="453"/>
        <v>3114615.2759993086</v>
      </c>
      <c r="AN439" s="9">
        <f t="shared" si="456"/>
        <v>4000270.5607531052</v>
      </c>
    </row>
    <row r="440" spans="1:40" s="11" customFormat="1" x14ac:dyDescent="0.25">
      <c r="A440" s="8" t="s">
        <v>883</v>
      </c>
      <c r="B440" s="8" t="s">
        <v>884</v>
      </c>
      <c r="C440" s="8" t="s">
        <v>862</v>
      </c>
      <c r="D440" s="8" t="s">
        <v>862</v>
      </c>
      <c r="E440" s="8" t="s">
        <v>1440</v>
      </c>
      <c r="G440" s="9"/>
      <c r="H440" s="9"/>
      <c r="I440" s="9">
        <f t="shared" si="479"/>
        <v>2307946.7497505825</v>
      </c>
      <c r="J440" s="9">
        <f t="shared" si="480"/>
        <v>2353340.2261243882</v>
      </c>
      <c r="K440" s="9"/>
      <c r="L440" s="9"/>
      <c r="M440" s="9"/>
      <c r="N440" s="9"/>
      <c r="O440" s="9"/>
      <c r="P440" s="9"/>
      <c r="Q440" s="10">
        <f t="shared" si="454"/>
        <v>2307946.7497505825</v>
      </c>
      <c r="R440" s="10">
        <f t="shared" si="481"/>
        <v>2353340.2261243882</v>
      </c>
      <c r="S440" s="9"/>
      <c r="T440" s="10">
        <f t="shared" si="444"/>
        <v>3789271</v>
      </c>
      <c r="V440" s="9"/>
      <c r="W440" s="9">
        <f t="shared" si="482"/>
        <v>1159225.5337464716</v>
      </c>
      <c r="X440" s="9"/>
      <c r="Y440" s="9"/>
      <c r="Z440" s="9"/>
      <c r="AA440" s="10">
        <f t="shared" si="445"/>
        <v>1159225.5337464716</v>
      </c>
      <c r="AB440" s="10">
        <f t="shared" si="446"/>
        <v>3467172.2834970541</v>
      </c>
      <c r="AC440" s="10">
        <f t="shared" si="483"/>
        <v>7256443.2834970541</v>
      </c>
      <c r="AD440" s="10">
        <f t="shared" si="484"/>
        <v>6821898.7697043754</v>
      </c>
      <c r="AE440" s="10">
        <f t="shared" si="485"/>
        <v>3032627.7697043754</v>
      </c>
      <c r="AF440" s="10">
        <f t="shared" si="486"/>
        <v>679287.54357998725</v>
      </c>
      <c r="AG440" s="9"/>
      <c r="AH440" s="9">
        <f t="shared" si="487"/>
        <v>679287.54357998725</v>
      </c>
      <c r="AI440" s="9"/>
      <c r="AJ440" s="9"/>
      <c r="AK440" s="9"/>
      <c r="AM440" s="9">
        <f t="shared" si="453"/>
        <v>2355065.8474920234</v>
      </c>
      <c r="AN440" s="9">
        <f t="shared" si="456"/>
        <v>3034353.3910720106</v>
      </c>
    </row>
    <row r="441" spans="1:40" s="11" customFormat="1" x14ac:dyDescent="0.25">
      <c r="A441" s="8" t="s">
        <v>885</v>
      </c>
      <c r="B441" s="8" t="s">
        <v>886</v>
      </c>
      <c r="C441" s="8" t="s">
        <v>862</v>
      </c>
      <c r="D441" s="8" t="s">
        <v>862</v>
      </c>
      <c r="E441" s="8" t="s">
        <v>1440</v>
      </c>
      <c r="G441" s="9"/>
      <c r="H441" s="9"/>
      <c r="I441" s="9">
        <f t="shared" si="479"/>
        <v>1570124.8623195668</v>
      </c>
      <c r="J441" s="9">
        <f t="shared" si="480"/>
        <v>1601006.6085510736</v>
      </c>
      <c r="K441" s="9"/>
      <c r="L441" s="9"/>
      <c r="M441" s="9"/>
      <c r="N441" s="9"/>
      <c r="O441" s="9"/>
      <c r="P441" s="9"/>
      <c r="Q441" s="10">
        <f t="shared" si="454"/>
        <v>1570124.8623195668</v>
      </c>
      <c r="R441" s="10">
        <f t="shared" si="481"/>
        <v>1601006.6085510736</v>
      </c>
      <c r="S441" s="9"/>
      <c r="T441" s="10">
        <f t="shared" si="444"/>
        <v>3618973</v>
      </c>
      <c r="V441" s="9"/>
      <c r="W441" s="9">
        <f t="shared" si="482"/>
        <v>707937.4761694544</v>
      </c>
      <c r="X441" s="9"/>
      <c r="Y441" s="9"/>
      <c r="Z441" s="9"/>
      <c r="AA441" s="10">
        <f t="shared" si="445"/>
        <v>707937.4761694544</v>
      </c>
      <c r="AB441" s="10">
        <f t="shared" si="446"/>
        <v>2278062.3384890212</v>
      </c>
      <c r="AC441" s="10">
        <f t="shared" si="483"/>
        <v>5897035.3384890212</v>
      </c>
      <c r="AD441" s="10">
        <f t="shared" si="484"/>
        <v>5543897.5471677864</v>
      </c>
      <c r="AE441" s="10">
        <f t="shared" si="485"/>
        <v>1924924.5471677864</v>
      </c>
      <c r="AF441" s="10">
        <f t="shared" si="486"/>
        <v>323917.93861671281</v>
      </c>
      <c r="AG441" s="9"/>
      <c r="AH441" s="9">
        <f t="shared" si="487"/>
        <v>323917.93861671281</v>
      </c>
      <c r="AI441" s="9"/>
      <c r="AJ441" s="9"/>
      <c r="AK441" s="9"/>
      <c r="AM441" s="9">
        <f t="shared" si="453"/>
        <v>1602180.5702174623</v>
      </c>
      <c r="AN441" s="9">
        <f t="shared" si="456"/>
        <v>1926098.5088341751</v>
      </c>
    </row>
    <row r="442" spans="1:40" s="11" customFormat="1" x14ac:dyDescent="0.25">
      <c r="A442" s="8" t="s">
        <v>887</v>
      </c>
      <c r="B442" s="8" t="s">
        <v>888</v>
      </c>
      <c r="C442" s="8" t="s">
        <v>862</v>
      </c>
      <c r="D442" s="8" t="s">
        <v>862</v>
      </c>
      <c r="E442" s="8" t="s">
        <v>1440</v>
      </c>
      <c r="G442" s="9"/>
      <c r="H442" s="9"/>
      <c r="I442" s="9">
        <f t="shared" si="479"/>
        <v>2058379.8431161167</v>
      </c>
      <c r="J442" s="9">
        <f t="shared" si="480"/>
        <v>2098864.7532583922</v>
      </c>
      <c r="K442" s="9"/>
      <c r="L442" s="9"/>
      <c r="M442" s="9"/>
      <c r="N442" s="9"/>
      <c r="O442" s="9"/>
      <c r="P442" s="9"/>
      <c r="Q442" s="10">
        <f t="shared" si="454"/>
        <v>2058379.8431161167</v>
      </c>
      <c r="R442" s="10">
        <f t="shared" si="481"/>
        <v>2098864.7532583922</v>
      </c>
      <c r="S442" s="9"/>
      <c r="T442" s="10">
        <f t="shared" si="444"/>
        <v>7763310</v>
      </c>
      <c r="V442" s="9"/>
      <c r="W442" s="9">
        <f t="shared" si="482"/>
        <v>933995.65250112582</v>
      </c>
      <c r="X442" s="9"/>
      <c r="Y442" s="9"/>
      <c r="Z442" s="9"/>
      <c r="AA442" s="10">
        <f t="shared" si="445"/>
        <v>933995.65250112582</v>
      </c>
      <c r="AB442" s="10">
        <f t="shared" si="446"/>
        <v>2992375.4956172425</v>
      </c>
      <c r="AC442" s="10">
        <f t="shared" si="483"/>
        <v>10755685.495617243</v>
      </c>
      <c r="AD442" s="10">
        <f t="shared" si="484"/>
        <v>10111592.523123488</v>
      </c>
      <c r="AE442" s="10">
        <f t="shared" si="485"/>
        <v>2348282.5231234878</v>
      </c>
      <c r="AF442" s="10">
        <f t="shared" si="486"/>
        <v>249417.76986509562</v>
      </c>
      <c r="AG442" s="9"/>
      <c r="AH442" s="9">
        <f t="shared" si="487"/>
        <v>249417.76986509562</v>
      </c>
      <c r="AI442" s="9"/>
      <c r="AJ442" s="9"/>
      <c r="AK442" s="9"/>
      <c r="AM442" s="9">
        <f t="shared" si="453"/>
        <v>2100403.7767390572</v>
      </c>
      <c r="AN442" s="9">
        <f t="shared" si="456"/>
        <v>2349821.5466041528</v>
      </c>
    </row>
    <row r="443" spans="1:40" s="11" customFormat="1" x14ac:dyDescent="0.25">
      <c r="A443" s="8" t="s">
        <v>889</v>
      </c>
      <c r="B443" s="8" t="s">
        <v>890</v>
      </c>
      <c r="C443" s="8" t="s">
        <v>862</v>
      </c>
      <c r="D443" s="8" t="s">
        <v>862</v>
      </c>
      <c r="E443" s="8" t="s">
        <v>1440</v>
      </c>
      <c r="G443" s="9"/>
      <c r="H443" s="9"/>
      <c r="I443" s="9">
        <f t="shared" si="479"/>
        <v>2949030.4320903248</v>
      </c>
      <c r="J443" s="9">
        <f t="shared" si="480"/>
        <v>3007032.9589073728</v>
      </c>
      <c r="K443" s="9"/>
      <c r="L443" s="9"/>
      <c r="M443" s="9"/>
      <c r="N443" s="9"/>
      <c r="O443" s="9"/>
      <c r="P443" s="9"/>
      <c r="Q443" s="10">
        <f t="shared" si="454"/>
        <v>2949030.4320903248</v>
      </c>
      <c r="R443" s="10">
        <f t="shared" si="481"/>
        <v>3007032.9589073728</v>
      </c>
      <c r="S443" s="9"/>
      <c r="T443" s="10">
        <f t="shared" si="444"/>
        <v>5648493</v>
      </c>
      <c r="V443" s="9"/>
      <c r="W443" s="9">
        <f t="shared" si="482"/>
        <v>1547731.789481998</v>
      </c>
      <c r="X443" s="9"/>
      <c r="Y443" s="9"/>
      <c r="Z443" s="9"/>
      <c r="AA443" s="10">
        <f t="shared" si="445"/>
        <v>1547731.789481998</v>
      </c>
      <c r="AB443" s="10">
        <f t="shared" si="446"/>
        <v>4496762.2215723228</v>
      </c>
      <c r="AC443" s="10">
        <f t="shared" si="483"/>
        <v>10145255.221572323</v>
      </c>
      <c r="AD443" s="10">
        <f t="shared" si="484"/>
        <v>9537717.2273614462</v>
      </c>
      <c r="AE443" s="10">
        <f t="shared" si="485"/>
        <v>3889224.2273614462</v>
      </c>
      <c r="AF443" s="10">
        <f t="shared" si="486"/>
        <v>882191.26845407346</v>
      </c>
      <c r="AG443" s="9"/>
      <c r="AH443" s="9">
        <f t="shared" si="487"/>
        <v>882191.26845407346</v>
      </c>
      <c r="AI443" s="9"/>
      <c r="AJ443" s="9"/>
      <c r="AK443" s="9"/>
      <c r="AM443" s="9">
        <f t="shared" si="453"/>
        <v>3009237.9100952502</v>
      </c>
      <c r="AN443" s="9">
        <f t="shared" si="456"/>
        <v>3891429.1785493237</v>
      </c>
    </row>
    <row r="444" spans="1:40" s="11" customFormat="1" x14ac:dyDescent="0.25">
      <c r="A444" s="8" t="s">
        <v>891</v>
      </c>
      <c r="B444" s="8" t="s">
        <v>892</v>
      </c>
      <c r="C444" s="8" t="s">
        <v>862</v>
      </c>
      <c r="D444" s="8" t="s">
        <v>862</v>
      </c>
      <c r="E444" s="8" t="s">
        <v>1440</v>
      </c>
      <c r="G444" s="9"/>
      <c r="H444" s="9"/>
      <c r="I444" s="9">
        <f t="shared" si="479"/>
        <v>2678201.0425607245</v>
      </c>
      <c r="J444" s="9">
        <f t="shared" si="480"/>
        <v>2730876.8054495002</v>
      </c>
      <c r="K444" s="9"/>
      <c r="L444" s="9"/>
      <c r="M444" s="9"/>
      <c r="N444" s="9"/>
      <c r="O444" s="9"/>
      <c r="P444" s="9"/>
      <c r="Q444" s="10">
        <f t="shared" si="454"/>
        <v>2678201.0425607245</v>
      </c>
      <c r="R444" s="10">
        <f t="shared" si="481"/>
        <v>2730876.8054495002</v>
      </c>
      <c r="S444" s="9"/>
      <c r="T444" s="10">
        <f t="shared" si="444"/>
        <v>3189278</v>
      </c>
      <c r="V444" s="9"/>
      <c r="W444" s="9">
        <f t="shared" si="482"/>
        <v>2456990.977063491</v>
      </c>
      <c r="X444" s="9"/>
      <c r="Y444" s="9"/>
      <c r="Z444" s="9"/>
      <c r="AA444" s="10">
        <f t="shared" si="445"/>
        <v>2456990.977063491</v>
      </c>
      <c r="AB444" s="10">
        <f t="shared" si="446"/>
        <v>5135192.0196242156</v>
      </c>
      <c r="AC444" s="10">
        <f t="shared" si="483"/>
        <v>8324470.0196242156</v>
      </c>
      <c r="AD444" s="10">
        <f t="shared" si="484"/>
        <v>7825967.8421888743</v>
      </c>
      <c r="AE444" s="10">
        <f t="shared" si="485"/>
        <v>4636689.8421888743</v>
      </c>
      <c r="AF444" s="10">
        <f t="shared" si="486"/>
        <v>1905813.036739374</v>
      </c>
      <c r="AG444" s="9"/>
      <c r="AH444" s="9">
        <f t="shared" si="487"/>
        <v>1905813.036739374</v>
      </c>
      <c r="AI444" s="9"/>
      <c r="AJ444" s="9"/>
      <c r="AK444" s="9"/>
      <c r="AM444" s="9">
        <f t="shared" si="453"/>
        <v>2732879.2610721723</v>
      </c>
      <c r="AN444" s="9">
        <f t="shared" si="456"/>
        <v>4638692.2978115464</v>
      </c>
    </row>
    <row r="445" spans="1:40" s="11" customFormat="1" x14ac:dyDescent="0.25">
      <c r="A445" s="8" t="s">
        <v>893</v>
      </c>
      <c r="B445" s="8" t="s">
        <v>894</v>
      </c>
      <c r="C445" s="8" t="s">
        <v>862</v>
      </c>
      <c r="D445" s="8" t="s">
        <v>862</v>
      </c>
      <c r="E445" s="8" t="s">
        <v>1440</v>
      </c>
      <c r="G445" s="9"/>
      <c r="H445" s="9"/>
      <c r="I445" s="9">
        <f t="shared" si="479"/>
        <v>3087389.7390823662</v>
      </c>
      <c r="J445" s="9">
        <f t="shared" si="480"/>
        <v>3148113.5634916215</v>
      </c>
      <c r="K445" s="9"/>
      <c r="L445" s="9"/>
      <c r="M445" s="9"/>
      <c r="N445" s="9"/>
      <c r="O445" s="9"/>
      <c r="P445" s="9"/>
      <c r="Q445" s="10">
        <f t="shared" si="454"/>
        <v>3087389.7390823662</v>
      </c>
      <c r="R445" s="10">
        <f t="shared" si="481"/>
        <v>3148113.5634916215</v>
      </c>
      <c r="S445" s="9"/>
      <c r="T445" s="10">
        <f t="shared" si="444"/>
        <v>4025272</v>
      </c>
      <c r="V445" s="9"/>
      <c r="W445" s="9">
        <f t="shared" si="482"/>
        <v>1836074.640964929</v>
      </c>
      <c r="X445" s="9"/>
      <c r="Y445" s="9"/>
      <c r="Z445" s="9"/>
      <c r="AA445" s="10">
        <f t="shared" si="445"/>
        <v>1836074.640964929</v>
      </c>
      <c r="AB445" s="10">
        <f t="shared" si="446"/>
        <v>4923464.3800472952</v>
      </c>
      <c r="AC445" s="10">
        <f t="shared" si="483"/>
        <v>8948736.3800472952</v>
      </c>
      <c r="AD445" s="10">
        <f t="shared" si="484"/>
        <v>8412850.6647726782</v>
      </c>
      <c r="AE445" s="10">
        <f t="shared" si="485"/>
        <v>4387578.6647726782</v>
      </c>
      <c r="AF445" s="10">
        <f t="shared" si="486"/>
        <v>1239465.1012810566</v>
      </c>
      <c r="AG445" s="9"/>
      <c r="AH445" s="9">
        <f t="shared" si="487"/>
        <v>1239465.1012810566</v>
      </c>
      <c r="AI445" s="9"/>
      <c r="AJ445" s="9"/>
      <c r="AK445" s="9"/>
      <c r="AM445" s="9">
        <f t="shared" si="453"/>
        <v>3150421.9641098566</v>
      </c>
      <c r="AN445" s="9">
        <f t="shared" si="456"/>
        <v>4389887.0653909128</v>
      </c>
    </row>
    <row r="446" spans="1:40" s="11" customFormat="1" x14ac:dyDescent="0.25">
      <c r="A446" s="8" t="s">
        <v>895</v>
      </c>
      <c r="B446" s="8" t="s">
        <v>896</v>
      </c>
      <c r="C446" s="8" t="s">
        <v>862</v>
      </c>
      <c r="D446" s="8" t="s">
        <v>862</v>
      </c>
      <c r="E446" s="8" t="s">
        <v>1440</v>
      </c>
      <c r="G446" s="9"/>
      <c r="H446" s="9"/>
      <c r="I446" s="9">
        <f t="shared" si="479"/>
        <v>3042179.0332090664</v>
      </c>
      <c r="J446" s="9">
        <f t="shared" si="480"/>
        <v>3102013.6381815542</v>
      </c>
      <c r="K446" s="9"/>
      <c r="L446" s="9"/>
      <c r="M446" s="9"/>
      <c r="N446" s="9"/>
      <c r="O446" s="9"/>
      <c r="P446" s="9"/>
      <c r="Q446" s="10">
        <f t="shared" si="454"/>
        <v>3042179.0332090664</v>
      </c>
      <c r="R446" s="10">
        <f t="shared" si="481"/>
        <v>3102013.6381815542</v>
      </c>
      <c r="S446" s="9"/>
      <c r="T446" s="10">
        <f t="shared" si="444"/>
        <v>5252590</v>
      </c>
      <c r="V446" s="9"/>
      <c r="W446" s="9">
        <f t="shared" si="482"/>
        <v>1625950.0641825707</v>
      </c>
      <c r="X446" s="9"/>
      <c r="Y446" s="9"/>
      <c r="Z446" s="9"/>
      <c r="AA446" s="10">
        <f t="shared" si="445"/>
        <v>1625950.0641825707</v>
      </c>
      <c r="AB446" s="10">
        <f t="shared" si="446"/>
        <v>4668129.097391637</v>
      </c>
      <c r="AC446" s="10">
        <f t="shared" si="483"/>
        <v>9920719.097391637</v>
      </c>
      <c r="AD446" s="10">
        <f t="shared" si="484"/>
        <v>9326627.2140506543</v>
      </c>
      <c r="AE446" s="10">
        <f t="shared" si="485"/>
        <v>4074037.2140506543</v>
      </c>
      <c r="AF446" s="10">
        <f t="shared" si="486"/>
        <v>972023.57586910017</v>
      </c>
      <c r="AG446" s="9"/>
      <c r="AH446" s="9">
        <f t="shared" si="487"/>
        <v>972023.57586910017</v>
      </c>
      <c r="AI446" s="9"/>
      <c r="AJ446" s="9"/>
      <c r="AK446" s="9"/>
      <c r="AM446" s="9">
        <f t="shared" si="453"/>
        <v>3104288.2353508538</v>
      </c>
      <c r="AN446" s="9">
        <f t="shared" si="456"/>
        <v>4076311.8112199539</v>
      </c>
    </row>
    <row r="447" spans="1:40" s="11" customFormat="1" x14ac:dyDescent="0.25">
      <c r="A447" s="8" t="s">
        <v>897</v>
      </c>
      <c r="B447" s="8" t="s">
        <v>898</v>
      </c>
      <c r="C447" s="8" t="s">
        <v>862</v>
      </c>
      <c r="D447" s="8" t="s">
        <v>862</v>
      </c>
      <c r="E447" s="8" t="s">
        <v>1440</v>
      </c>
      <c r="G447" s="9"/>
      <c r="H447" s="9"/>
      <c r="I447" s="9">
        <f t="shared" si="479"/>
        <v>2166892.9118349333</v>
      </c>
      <c r="J447" s="9">
        <f t="shared" si="480"/>
        <v>2209512.0936720255</v>
      </c>
      <c r="K447" s="9"/>
      <c r="L447" s="9"/>
      <c r="M447" s="9"/>
      <c r="N447" s="9"/>
      <c r="O447" s="9"/>
      <c r="P447" s="9"/>
      <c r="Q447" s="10">
        <f t="shared" si="454"/>
        <v>2166892.9118349333</v>
      </c>
      <c r="R447" s="10">
        <f t="shared" si="481"/>
        <v>2209512.0936720255</v>
      </c>
      <c r="S447" s="9"/>
      <c r="T447" s="10">
        <f t="shared" si="444"/>
        <v>5089050</v>
      </c>
      <c r="V447" s="9"/>
      <c r="W447" s="9">
        <f t="shared" si="482"/>
        <v>1124574.2248561815</v>
      </c>
      <c r="X447" s="9"/>
      <c r="Y447" s="9"/>
      <c r="Z447" s="9"/>
      <c r="AA447" s="10">
        <f t="shared" si="445"/>
        <v>1124574.2248561815</v>
      </c>
      <c r="AB447" s="10">
        <f t="shared" si="446"/>
        <v>3291467.1366911149</v>
      </c>
      <c r="AC447" s="10">
        <f t="shared" si="483"/>
        <v>8380517.1366911149</v>
      </c>
      <c r="AD447" s="10">
        <f t="shared" si="484"/>
        <v>7878658.6362909535</v>
      </c>
      <c r="AE447" s="10">
        <f t="shared" si="485"/>
        <v>2789608.6362909535</v>
      </c>
      <c r="AF447" s="10">
        <f t="shared" si="486"/>
        <v>580096.54261892801</v>
      </c>
      <c r="AG447" s="9"/>
      <c r="AH447" s="9">
        <f t="shared" si="487"/>
        <v>580096.54261892801</v>
      </c>
      <c r="AI447" s="9"/>
      <c r="AJ447" s="9"/>
      <c r="AK447" s="9"/>
      <c r="AM447" s="9">
        <f t="shared" si="453"/>
        <v>2211132.250944044</v>
      </c>
      <c r="AN447" s="9">
        <f t="shared" si="456"/>
        <v>2791228.793562972</v>
      </c>
    </row>
    <row r="448" spans="1:40" s="11" customFormat="1" x14ac:dyDescent="0.25">
      <c r="A448" s="8" t="s">
        <v>899</v>
      </c>
      <c r="B448" s="8" t="s">
        <v>900</v>
      </c>
      <c r="C448" s="8" t="s">
        <v>862</v>
      </c>
      <c r="D448" s="8" t="s">
        <v>862</v>
      </c>
      <c r="E448" s="8" t="s">
        <v>1440</v>
      </c>
      <c r="G448" s="9"/>
      <c r="H448" s="9"/>
      <c r="I448" s="9">
        <f t="shared" si="479"/>
        <v>2564265.3424564917</v>
      </c>
      <c r="J448" s="9">
        <f t="shared" si="480"/>
        <v>2614700.1795044206</v>
      </c>
      <c r="K448" s="9"/>
      <c r="L448" s="9"/>
      <c r="M448" s="9"/>
      <c r="N448" s="9"/>
      <c r="O448" s="9"/>
      <c r="P448" s="9"/>
      <c r="Q448" s="10">
        <f t="shared" si="454"/>
        <v>2564265.3424564917</v>
      </c>
      <c r="R448" s="10">
        <f t="shared" si="481"/>
        <v>2614700.1795044206</v>
      </c>
      <c r="S448" s="9"/>
      <c r="T448" s="10">
        <f t="shared" si="444"/>
        <v>5125242</v>
      </c>
      <c r="V448" s="9"/>
      <c r="W448" s="9">
        <f t="shared" si="482"/>
        <v>1294946.4720721021</v>
      </c>
      <c r="X448" s="9"/>
      <c r="Y448" s="9"/>
      <c r="Z448" s="9"/>
      <c r="AA448" s="10">
        <f t="shared" si="445"/>
        <v>1294946.4720721021</v>
      </c>
      <c r="AB448" s="10">
        <f t="shared" si="446"/>
        <v>3859211.8145285938</v>
      </c>
      <c r="AC448" s="10">
        <f t="shared" si="483"/>
        <v>8984453.8145285938</v>
      </c>
      <c r="AD448" s="10">
        <f t="shared" si="484"/>
        <v>8446429.1980603449</v>
      </c>
      <c r="AE448" s="10">
        <f t="shared" si="485"/>
        <v>3321187.1980603449</v>
      </c>
      <c r="AF448" s="10">
        <f t="shared" si="486"/>
        <v>706487.0185559243</v>
      </c>
      <c r="AG448" s="9"/>
      <c r="AH448" s="9">
        <f t="shared" si="487"/>
        <v>706487.0185559243</v>
      </c>
      <c r="AI448" s="9"/>
      <c r="AJ448" s="9"/>
      <c r="AK448" s="9"/>
      <c r="AM448" s="9">
        <f t="shared" si="453"/>
        <v>2616617.4469057187</v>
      </c>
      <c r="AN448" s="9">
        <f t="shared" si="456"/>
        <v>3323104.4654616429</v>
      </c>
    </row>
    <row r="449" spans="1:40" s="11" customFormat="1" x14ac:dyDescent="0.25">
      <c r="A449" s="8" t="s">
        <v>901</v>
      </c>
      <c r="B449" s="8" t="s">
        <v>902</v>
      </c>
      <c r="C449" s="8" t="s">
        <v>862</v>
      </c>
      <c r="D449" s="8" t="s">
        <v>862</v>
      </c>
      <c r="E449" s="8" t="s">
        <v>1440</v>
      </c>
      <c r="G449" s="9"/>
      <c r="H449" s="9"/>
      <c r="I449" s="9">
        <f t="shared" si="479"/>
        <v>2309742.9842840834</v>
      </c>
      <c r="J449" s="9">
        <f t="shared" si="480"/>
        <v>2355171.7896055207</v>
      </c>
      <c r="K449" s="9"/>
      <c r="L449" s="9"/>
      <c r="M449" s="9"/>
      <c r="N449" s="9"/>
      <c r="O449" s="9"/>
      <c r="P449" s="9"/>
      <c r="Q449" s="10">
        <f t="shared" si="454"/>
        <v>2309742.9842840834</v>
      </c>
      <c r="R449" s="10">
        <f t="shared" si="481"/>
        <v>2355171.7896055207</v>
      </c>
      <c r="S449" s="9"/>
      <c r="T449" s="10">
        <f t="shared" si="444"/>
        <v>4598852</v>
      </c>
      <c r="V449" s="9"/>
      <c r="W449" s="9">
        <f t="shared" si="482"/>
        <v>1199194.2075321227</v>
      </c>
      <c r="X449" s="9"/>
      <c r="Y449" s="9"/>
      <c r="Z449" s="9"/>
      <c r="AA449" s="10">
        <f t="shared" si="445"/>
        <v>1199194.2075321227</v>
      </c>
      <c r="AB449" s="10">
        <f t="shared" si="446"/>
        <v>3508937.1918162061</v>
      </c>
      <c r="AC449" s="10">
        <f t="shared" si="483"/>
        <v>8107789.1918162061</v>
      </c>
      <c r="AD449" s="10">
        <f t="shared" si="484"/>
        <v>7622262.7190462844</v>
      </c>
      <c r="AE449" s="10">
        <f t="shared" si="485"/>
        <v>3023410.7190462844</v>
      </c>
      <c r="AF449" s="10">
        <f t="shared" si="486"/>
        <v>668238.92944076378</v>
      </c>
      <c r="AG449" s="9"/>
      <c r="AH449" s="9">
        <f t="shared" si="487"/>
        <v>668238.92944076378</v>
      </c>
      <c r="AI449" s="9"/>
      <c r="AJ449" s="9"/>
      <c r="AK449" s="9"/>
      <c r="AM449" s="9">
        <f t="shared" si="453"/>
        <v>2356898.7539940435</v>
      </c>
      <c r="AN449" s="9">
        <f t="shared" si="456"/>
        <v>3025137.6834348072</v>
      </c>
    </row>
    <row r="450" spans="1:40" s="11" customFormat="1" x14ac:dyDescent="0.25">
      <c r="A450" s="8" t="s">
        <v>903</v>
      </c>
      <c r="B450" s="8" t="s">
        <v>904</v>
      </c>
      <c r="C450" s="8" t="s">
        <v>862</v>
      </c>
      <c r="D450" s="8" t="s">
        <v>862</v>
      </c>
      <c r="E450" s="8" t="s">
        <v>1440</v>
      </c>
      <c r="G450" s="9"/>
      <c r="H450" s="9"/>
      <c r="I450" s="9">
        <f t="shared" si="479"/>
        <v>1533027.6662180335</v>
      </c>
      <c r="J450" s="9">
        <f t="shared" si="480"/>
        <v>1563179.7722639721</v>
      </c>
      <c r="K450" s="9"/>
      <c r="L450" s="9"/>
      <c r="M450" s="9"/>
      <c r="N450" s="9"/>
      <c r="O450" s="9"/>
      <c r="P450" s="9"/>
      <c r="Q450" s="10">
        <f t="shared" si="454"/>
        <v>1533027.6662180335</v>
      </c>
      <c r="R450" s="10">
        <f t="shared" si="481"/>
        <v>1563179.7722639721</v>
      </c>
      <c r="S450" s="9"/>
      <c r="T450" s="10">
        <f t="shared" si="444"/>
        <v>5322715</v>
      </c>
      <c r="V450" s="9"/>
      <c r="W450" s="9">
        <f t="shared" si="482"/>
        <v>736448.01990740234</v>
      </c>
      <c r="X450" s="9"/>
      <c r="Y450" s="9"/>
      <c r="Z450" s="9"/>
      <c r="AA450" s="10">
        <f t="shared" si="445"/>
        <v>736448.01990740234</v>
      </c>
      <c r="AB450" s="10">
        <f t="shared" si="446"/>
        <v>2269475.6861254359</v>
      </c>
      <c r="AC450" s="10">
        <f t="shared" si="483"/>
        <v>7592190.6861254359</v>
      </c>
      <c r="AD450" s="10">
        <f t="shared" si="484"/>
        <v>7137540.2904106714</v>
      </c>
      <c r="AE450" s="10">
        <f t="shared" si="485"/>
        <v>1814825.2904106714</v>
      </c>
      <c r="AF450" s="10">
        <f t="shared" si="486"/>
        <v>251645.51814669929</v>
      </c>
      <c r="AG450" s="9"/>
      <c r="AH450" s="9">
        <f t="shared" si="487"/>
        <v>251645.51814669929</v>
      </c>
      <c r="AI450" s="9"/>
      <c r="AJ450" s="9"/>
      <c r="AK450" s="9"/>
      <c r="AM450" s="9">
        <f t="shared" si="453"/>
        <v>1564325.9968457513</v>
      </c>
      <c r="AN450" s="9">
        <f t="shared" si="456"/>
        <v>1815971.5149924506</v>
      </c>
    </row>
    <row r="451" spans="1:40" s="11" customFormat="1" x14ac:dyDescent="0.25">
      <c r="A451" s="8" t="s">
        <v>905</v>
      </c>
      <c r="B451" s="8" t="s">
        <v>906</v>
      </c>
      <c r="C451" s="8" t="s">
        <v>862</v>
      </c>
      <c r="D451" s="8" t="s">
        <v>862</v>
      </c>
      <c r="E451" s="8" t="s">
        <v>1440</v>
      </c>
      <c r="G451" s="9"/>
      <c r="H451" s="9"/>
      <c r="I451" s="9">
        <f t="shared" si="479"/>
        <v>2441083.2519183913</v>
      </c>
      <c r="J451" s="9">
        <f t="shared" si="480"/>
        <v>2489095.3019946879</v>
      </c>
      <c r="K451" s="9"/>
      <c r="L451" s="9"/>
      <c r="M451" s="9"/>
      <c r="N451" s="9"/>
      <c r="O451" s="9"/>
      <c r="P451" s="9"/>
      <c r="Q451" s="10">
        <f t="shared" si="454"/>
        <v>2441083.2519183913</v>
      </c>
      <c r="R451" s="10">
        <f t="shared" si="481"/>
        <v>2489095.3019946879</v>
      </c>
      <c r="S451" s="9"/>
      <c r="T451" s="10">
        <f t="shared" ref="T451:T514" si="488">CTR_1516</f>
        <v>6733090</v>
      </c>
      <c r="V451" s="9"/>
      <c r="W451" s="9">
        <f t="shared" si="482"/>
        <v>1202790.7651836397</v>
      </c>
      <c r="X451" s="9"/>
      <c r="Y451" s="9"/>
      <c r="Z451" s="9"/>
      <c r="AA451" s="10">
        <f t="shared" ref="AA451:AA514" si="489">RSG_1617</f>
        <v>1202790.7651836397</v>
      </c>
      <c r="AB451" s="10">
        <f t="shared" ref="AB451:AB514" si="490">SFA_1617</f>
        <v>3643874.017102031</v>
      </c>
      <c r="AC451" s="10">
        <f t="shared" si="483"/>
        <v>10376964.017102031</v>
      </c>
      <c r="AD451" s="10">
        <f t="shared" si="484"/>
        <v>9755550.3841021173</v>
      </c>
      <c r="AE451" s="10">
        <f t="shared" si="485"/>
        <v>3022460.3841021173</v>
      </c>
      <c r="AF451" s="10">
        <f t="shared" si="486"/>
        <v>533365.08210742939</v>
      </c>
      <c r="AG451" s="9"/>
      <c r="AH451" s="9">
        <f t="shared" si="487"/>
        <v>533365.08210742939</v>
      </c>
      <c r="AI451" s="9"/>
      <c r="AJ451" s="9"/>
      <c r="AK451" s="9"/>
      <c r="AM451" s="9">
        <f t="shared" ref="AM451:AM514" si="491">Q451*RPI_INCBFL1718</f>
        <v>2490920.467770346</v>
      </c>
      <c r="AN451" s="9">
        <f t="shared" si="456"/>
        <v>3024285.5498777754</v>
      </c>
    </row>
    <row r="452" spans="1:40" s="11" customFormat="1" x14ac:dyDescent="0.25">
      <c r="A452" s="8" t="s">
        <v>907</v>
      </c>
      <c r="B452" s="8" t="s">
        <v>908</v>
      </c>
      <c r="C452" s="8" t="s">
        <v>862</v>
      </c>
      <c r="D452" s="8" t="s">
        <v>862</v>
      </c>
      <c r="E452" s="8" t="s">
        <v>1440</v>
      </c>
      <c r="G452" s="9"/>
      <c r="H452" s="9"/>
      <c r="I452" s="9">
        <f t="shared" si="479"/>
        <v>3779736.7248588754</v>
      </c>
      <c r="J452" s="9">
        <f t="shared" si="480"/>
        <v>3854077.8636817834</v>
      </c>
      <c r="K452" s="9"/>
      <c r="L452" s="9"/>
      <c r="M452" s="9"/>
      <c r="N452" s="9"/>
      <c r="O452" s="9"/>
      <c r="P452" s="9"/>
      <c r="Q452" s="10">
        <f t="shared" ref="Q452:Q515" si="492">G452+I452+K452+M452+O452</f>
        <v>3779736.7248588754</v>
      </c>
      <c r="R452" s="10">
        <f t="shared" si="481"/>
        <v>3854077.8636817834</v>
      </c>
      <c r="S452" s="9"/>
      <c r="T452" s="10">
        <f t="shared" si="488"/>
        <v>4693008</v>
      </c>
      <c r="V452" s="9"/>
      <c r="W452" s="9">
        <f t="shared" si="482"/>
        <v>2022489.4864563709</v>
      </c>
      <c r="X452" s="9"/>
      <c r="Y452" s="9"/>
      <c r="Z452" s="9"/>
      <c r="AA452" s="10">
        <f t="shared" si="489"/>
        <v>2022489.4864563709</v>
      </c>
      <c r="AB452" s="10">
        <f t="shared" si="490"/>
        <v>5802226.2113152463</v>
      </c>
      <c r="AC452" s="10">
        <f t="shared" si="483"/>
        <v>10495234.211315246</v>
      </c>
      <c r="AD452" s="10">
        <f t="shared" si="484"/>
        <v>9866738.0914780926</v>
      </c>
      <c r="AE452" s="10">
        <f t="shared" si="485"/>
        <v>5173730.0914780926</v>
      </c>
      <c r="AF452" s="10">
        <f t="shared" si="486"/>
        <v>1319652.2277963092</v>
      </c>
      <c r="AG452" s="9"/>
      <c r="AH452" s="9">
        <f t="shared" si="487"/>
        <v>1319652.2277963092</v>
      </c>
      <c r="AI452" s="9"/>
      <c r="AJ452" s="9"/>
      <c r="AK452" s="9"/>
      <c r="AM452" s="9">
        <f t="shared" si="491"/>
        <v>3856903.9230166255</v>
      </c>
      <c r="AN452" s="9">
        <f t="shared" ref="AN452:AN515" si="493">AF452+AM452</f>
        <v>5176556.1508129351</v>
      </c>
    </row>
    <row r="453" spans="1:40" s="11" customFormat="1" x14ac:dyDescent="0.25">
      <c r="A453" s="8" t="s">
        <v>909</v>
      </c>
      <c r="B453" s="8" t="s">
        <v>910</v>
      </c>
      <c r="C453" s="8" t="s">
        <v>862</v>
      </c>
      <c r="D453" s="8" t="s">
        <v>862</v>
      </c>
      <c r="E453" s="8" t="s">
        <v>1440</v>
      </c>
      <c r="G453" s="9"/>
      <c r="H453" s="9"/>
      <c r="I453" s="9">
        <f t="shared" si="479"/>
        <v>2737078.4378968254</v>
      </c>
      <c r="J453" s="9">
        <f t="shared" si="480"/>
        <v>2790912.2212877767</v>
      </c>
      <c r="K453" s="9"/>
      <c r="L453" s="9"/>
      <c r="M453" s="9"/>
      <c r="N453" s="9"/>
      <c r="O453" s="9"/>
      <c r="P453" s="9"/>
      <c r="Q453" s="10">
        <f t="shared" si="492"/>
        <v>2737078.4378968254</v>
      </c>
      <c r="R453" s="10">
        <f t="shared" si="481"/>
        <v>2790912.2212877767</v>
      </c>
      <c r="S453" s="9"/>
      <c r="T453" s="10">
        <f t="shared" si="488"/>
        <v>5219650</v>
      </c>
      <c r="V453" s="9"/>
      <c r="W453" s="9">
        <f t="shared" si="482"/>
        <v>1446332.4254133441</v>
      </c>
      <c r="X453" s="9"/>
      <c r="Y453" s="9"/>
      <c r="Z453" s="9"/>
      <c r="AA453" s="10">
        <f t="shared" si="489"/>
        <v>1446332.4254133441</v>
      </c>
      <c r="AB453" s="10">
        <f t="shared" si="490"/>
        <v>4183410.8633101694</v>
      </c>
      <c r="AC453" s="10">
        <f t="shared" si="483"/>
        <v>9403060.8633101694</v>
      </c>
      <c r="AD453" s="10">
        <f t="shared" si="484"/>
        <v>8839968.4017039761</v>
      </c>
      <c r="AE453" s="10">
        <f t="shared" si="485"/>
        <v>3620318.4017039761</v>
      </c>
      <c r="AF453" s="10">
        <f t="shared" si="486"/>
        <v>829406.18041619938</v>
      </c>
      <c r="AG453" s="9"/>
      <c r="AH453" s="9">
        <f t="shared" si="487"/>
        <v>829406.18041619938</v>
      </c>
      <c r="AI453" s="9"/>
      <c r="AJ453" s="9"/>
      <c r="AK453" s="9"/>
      <c r="AM453" s="9">
        <f t="shared" si="491"/>
        <v>2792958.6987629775</v>
      </c>
      <c r="AN453" s="9">
        <f t="shared" si="493"/>
        <v>3622364.8791791769</v>
      </c>
    </row>
    <row r="454" spans="1:40" s="11" customFormat="1" x14ac:dyDescent="0.25">
      <c r="A454" s="8" t="s">
        <v>911</v>
      </c>
      <c r="B454" s="8" t="s">
        <v>912</v>
      </c>
      <c r="C454" s="8" t="s">
        <v>862</v>
      </c>
      <c r="D454" s="8" t="s">
        <v>862</v>
      </c>
      <c r="E454" s="8" t="s">
        <v>1440</v>
      </c>
      <c r="G454" s="9"/>
      <c r="H454" s="9"/>
      <c r="I454" s="9">
        <f t="shared" si="479"/>
        <v>1764799.1628725331</v>
      </c>
      <c r="J454" s="9">
        <f t="shared" si="480"/>
        <v>1799509.8290146459</v>
      </c>
      <c r="K454" s="9"/>
      <c r="L454" s="9"/>
      <c r="M454" s="9"/>
      <c r="N454" s="9"/>
      <c r="O454" s="9"/>
      <c r="P454" s="9"/>
      <c r="Q454" s="10">
        <f t="shared" si="492"/>
        <v>1764799.1628725331</v>
      </c>
      <c r="R454" s="10">
        <f t="shared" si="481"/>
        <v>1799509.8290146459</v>
      </c>
      <c r="S454" s="9"/>
      <c r="T454" s="10">
        <f t="shared" si="488"/>
        <v>5323372</v>
      </c>
      <c r="V454" s="9"/>
      <c r="W454" s="9">
        <f t="shared" si="482"/>
        <v>749451.87825784762</v>
      </c>
      <c r="X454" s="9"/>
      <c r="Y454" s="9"/>
      <c r="Z454" s="9"/>
      <c r="AA454" s="10">
        <f t="shared" si="489"/>
        <v>749451.87825784762</v>
      </c>
      <c r="AB454" s="10">
        <f t="shared" si="490"/>
        <v>2514251.0411303807</v>
      </c>
      <c r="AC454" s="10">
        <f t="shared" si="483"/>
        <v>7837623.0411303807</v>
      </c>
      <c r="AD454" s="10">
        <f t="shared" si="484"/>
        <v>7368275.185626029</v>
      </c>
      <c r="AE454" s="10">
        <f t="shared" si="485"/>
        <v>2044903.185626029</v>
      </c>
      <c r="AF454" s="10">
        <f t="shared" si="486"/>
        <v>245393.35661138315</v>
      </c>
      <c r="AG454" s="9"/>
      <c r="AH454" s="9">
        <f t="shared" si="487"/>
        <v>245393.35661138315</v>
      </c>
      <c r="AI454" s="9"/>
      <c r="AJ454" s="9"/>
      <c r="AK454" s="9"/>
      <c r="AM454" s="9">
        <f t="shared" si="491"/>
        <v>1800829.3460898844</v>
      </c>
      <c r="AN454" s="9">
        <f t="shared" si="493"/>
        <v>2046222.7027012676</v>
      </c>
    </row>
    <row r="455" spans="1:40" s="11" customFormat="1" x14ac:dyDescent="0.25">
      <c r="A455" s="8" t="s">
        <v>913</v>
      </c>
      <c r="B455" s="8" t="s">
        <v>914</v>
      </c>
      <c r="C455" s="8" t="s">
        <v>862</v>
      </c>
      <c r="D455" s="8" t="s">
        <v>862</v>
      </c>
      <c r="E455" s="8" t="s">
        <v>1440</v>
      </c>
      <c r="G455" s="9"/>
      <c r="H455" s="9"/>
      <c r="I455" s="9">
        <f t="shared" si="479"/>
        <v>3105944.4949058169</v>
      </c>
      <c r="J455" s="9">
        <f t="shared" si="480"/>
        <v>3167033.2605210096</v>
      </c>
      <c r="K455" s="9"/>
      <c r="L455" s="9"/>
      <c r="M455" s="9"/>
      <c r="N455" s="9"/>
      <c r="O455" s="9"/>
      <c r="P455" s="9"/>
      <c r="Q455" s="10">
        <f t="shared" si="492"/>
        <v>3105944.4949058169</v>
      </c>
      <c r="R455" s="10">
        <f t="shared" si="481"/>
        <v>3167033.2605210096</v>
      </c>
      <c r="S455" s="9"/>
      <c r="T455" s="10">
        <f t="shared" si="488"/>
        <v>6869677</v>
      </c>
      <c r="V455" s="9"/>
      <c r="W455" s="9">
        <f t="shared" si="482"/>
        <v>1601405.7347322102</v>
      </c>
      <c r="X455" s="9"/>
      <c r="Y455" s="9"/>
      <c r="Z455" s="9"/>
      <c r="AA455" s="10">
        <f t="shared" si="489"/>
        <v>1601405.7347322102</v>
      </c>
      <c r="AB455" s="10">
        <f t="shared" si="490"/>
        <v>4707350.229638027</v>
      </c>
      <c r="AC455" s="10">
        <f t="shared" si="483"/>
        <v>11577027.229638027</v>
      </c>
      <c r="AD455" s="10">
        <f t="shared" si="484"/>
        <v>10883749.066752251</v>
      </c>
      <c r="AE455" s="10">
        <f t="shared" si="485"/>
        <v>4014072.0667522512</v>
      </c>
      <c r="AF455" s="10">
        <f t="shared" si="486"/>
        <v>847038.80623124167</v>
      </c>
      <c r="AG455" s="9"/>
      <c r="AH455" s="9">
        <f t="shared" si="487"/>
        <v>847038.80623124167</v>
      </c>
      <c r="AI455" s="9"/>
      <c r="AJ455" s="9"/>
      <c r="AK455" s="9"/>
      <c r="AM455" s="9">
        <f t="shared" si="491"/>
        <v>3169355.5342856348</v>
      </c>
      <c r="AN455" s="9">
        <f t="shared" si="493"/>
        <v>4016394.3405168764</v>
      </c>
    </row>
    <row r="456" spans="1:40" s="11" customFormat="1" x14ac:dyDescent="0.25">
      <c r="A456" s="8" t="s">
        <v>915</v>
      </c>
      <c r="B456" s="8" t="s">
        <v>916</v>
      </c>
      <c r="C456" s="8" t="s">
        <v>862</v>
      </c>
      <c r="D456" s="8" t="s">
        <v>862</v>
      </c>
      <c r="E456" s="8" t="s">
        <v>1440</v>
      </c>
      <c r="G456" s="9"/>
      <c r="H456" s="9"/>
      <c r="I456" s="9">
        <f t="shared" si="479"/>
        <v>2025369.9433531666</v>
      </c>
      <c r="J456" s="9">
        <f t="shared" si="480"/>
        <v>2065205.6036350834</v>
      </c>
      <c r="K456" s="9"/>
      <c r="L456" s="9"/>
      <c r="M456" s="9"/>
      <c r="N456" s="9"/>
      <c r="O456" s="9"/>
      <c r="P456" s="9"/>
      <c r="Q456" s="10">
        <f t="shared" si="492"/>
        <v>2025369.9433531666</v>
      </c>
      <c r="R456" s="10">
        <f t="shared" si="481"/>
        <v>2065205.6036350834</v>
      </c>
      <c r="S456" s="9"/>
      <c r="T456" s="10">
        <f t="shared" si="488"/>
        <v>4970830</v>
      </c>
      <c r="V456" s="9"/>
      <c r="W456" s="9">
        <f t="shared" si="482"/>
        <v>1017266.3485692006</v>
      </c>
      <c r="X456" s="9"/>
      <c r="Y456" s="9"/>
      <c r="Z456" s="9"/>
      <c r="AA456" s="10">
        <f t="shared" si="489"/>
        <v>1017266.3485692006</v>
      </c>
      <c r="AB456" s="10">
        <f t="shared" si="490"/>
        <v>3042636.2919223672</v>
      </c>
      <c r="AC456" s="10">
        <f t="shared" si="483"/>
        <v>8013466.2919223672</v>
      </c>
      <c r="AD456" s="10">
        <f t="shared" si="484"/>
        <v>7533588.2473248402</v>
      </c>
      <c r="AE456" s="10">
        <f t="shared" si="485"/>
        <v>2562758.2473248402</v>
      </c>
      <c r="AF456" s="10">
        <f t="shared" si="486"/>
        <v>497552.64368975675</v>
      </c>
      <c r="AG456" s="9"/>
      <c r="AH456" s="9">
        <f t="shared" si="487"/>
        <v>497552.64368975675</v>
      </c>
      <c r="AI456" s="9"/>
      <c r="AJ456" s="9"/>
      <c r="AK456" s="9"/>
      <c r="AM456" s="9">
        <f t="shared" si="491"/>
        <v>2066719.9460487433</v>
      </c>
      <c r="AN456" s="9">
        <f t="shared" si="493"/>
        <v>2564272.5897385003</v>
      </c>
    </row>
    <row r="457" spans="1:40" s="11" customFormat="1" x14ac:dyDescent="0.25">
      <c r="A457" s="8" t="s">
        <v>917</v>
      </c>
      <c r="B457" s="8" t="s">
        <v>918</v>
      </c>
      <c r="C457" s="8" t="s">
        <v>862</v>
      </c>
      <c r="D457" s="8" t="s">
        <v>862</v>
      </c>
      <c r="E457" s="8" t="s">
        <v>1440</v>
      </c>
      <c r="G457" s="9"/>
      <c r="H457" s="9"/>
      <c r="I457" s="9">
        <f t="shared" si="479"/>
        <v>2178628.7152810586</v>
      </c>
      <c r="J457" s="9">
        <f t="shared" si="480"/>
        <v>2221478.7208650666</v>
      </c>
      <c r="K457" s="9"/>
      <c r="L457" s="9"/>
      <c r="M457" s="9"/>
      <c r="N457" s="9"/>
      <c r="O457" s="9"/>
      <c r="P457" s="9"/>
      <c r="Q457" s="10">
        <f t="shared" si="492"/>
        <v>2178628.7152810586</v>
      </c>
      <c r="R457" s="10">
        <f t="shared" si="481"/>
        <v>2221478.7208650666</v>
      </c>
      <c r="S457" s="9"/>
      <c r="T457" s="10">
        <f t="shared" si="488"/>
        <v>3238672</v>
      </c>
      <c r="V457" s="9"/>
      <c r="W457" s="9">
        <f t="shared" si="482"/>
        <v>1152325.6706333929</v>
      </c>
      <c r="X457" s="9"/>
      <c r="Y457" s="9"/>
      <c r="Z457" s="9"/>
      <c r="AA457" s="10">
        <f t="shared" si="489"/>
        <v>1152325.6706333929</v>
      </c>
      <c r="AB457" s="10">
        <f t="shared" si="490"/>
        <v>3330954.3859144514</v>
      </c>
      <c r="AC457" s="10">
        <f t="shared" si="483"/>
        <v>6569626.3859144514</v>
      </c>
      <c r="AD457" s="10">
        <f t="shared" si="484"/>
        <v>6176211.183433746</v>
      </c>
      <c r="AE457" s="10">
        <f t="shared" si="485"/>
        <v>2937539.183433746</v>
      </c>
      <c r="AF457" s="10">
        <f t="shared" si="486"/>
        <v>716060.46256867936</v>
      </c>
      <c r="AG457" s="9"/>
      <c r="AH457" s="9">
        <f t="shared" si="487"/>
        <v>716060.46256867936</v>
      </c>
      <c r="AI457" s="9"/>
      <c r="AJ457" s="9"/>
      <c r="AK457" s="9"/>
      <c r="AM457" s="9">
        <f t="shared" si="491"/>
        <v>2223107.6528426516</v>
      </c>
      <c r="AN457" s="9">
        <f t="shared" si="493"/>
        <v>2939168.1154113309</v>
      </c>
    </row>
    <row r="458" spans="1:40" s="11" customFormat="1" x14ac:dyDescent="0.25">
      <c r="A458" s="8" t="s">
        <v>919</v>
      </c>
      <c r="B458" s="8" t="s">
        <v>920</v>
      </c>
      <c r="C458" s="8" t="s">
        <v>862</v>
      </c>
      <c r="D458" s="8" t="s">
        <v>862</v>
      </c>
      <c r="E458" s="8" t="s">
        <v>1440</v>
      </c>
      <c r="G458" s="9"/>
      <c r="H458" s="9"/>
      <c r="I458" s="9">
        <f t="shared" si="479"/>
        <v>1508181.7355581168</v>
      </c>
      <c r="J458" s="9">
        <f t="shared" si="480"/>
        <v>1537845.1634460702</v>
      </c>
      <c r="K458" s="9"/>
      <c r="L458" s="9"/>
      <c r="M458" s="9"/>
      <c r="N458" s="9"/>
      <c r="O458" s="9"/>
      <c r="P458" s="9"/>
      <c r="Q458" s="10">
        <f t="shared" si="492"/>
        <v>1508181.7355581168</v>
      </c>
      <c r="R458" s="10">
        <f t="shared" si="481"/>
        <v>1537845.1634460702</v>
      </c>
      <c r="S458" s="9"/>
      <c r="T458" s="10">
        <f t="shared" si="488"/>
        <v>4054644</v>
      </c>
      <c r="V458" s="9"/>
      <c r="W458" s="9">
        <f t="shared" si="482"/>
        <v>623403.53270096984</v>
      </c>
      <c r="X458" s="9"/>
      <c r="Y458" s="9"/>
      <c r="Z458" s="9"/>
      <c r="AA458" s="10">
        <f t="shared" si="489"/>
        <v>623403.53270096984</v>
      </c>
      <c r="AB458" s="10">
        <f t="shared" si="490"/>
        <v>2131585.2682590866</v>
      </c>
      <c r="AC458" s="10">
        <f t="shared" si="483"/>
        <v>6186229.2682590866</v>
      </c>
      <c r="AD458" s="10">
        <f t="shared" si="484"/>
        <v>5815773.4010301232</v>
      </c>
      <c r="AE458" s="10">
        <f t="shared" si="485"/>
        <v>1761129.4010301232</v>
      </c>
      <c r="AF458" s="10">
        <f t="shared" si="486"/>
        <v>223284.23758405307</v>
      </c>
      <c r="AG458" s="9"/>
      <c r="AH458" s="9">
        <f t="shared" si="487"/>
        <v>223284.23758405307</v>
      </c>
      <c r="AI458" s="9"/>
      <c r="AJ458" s="9"/>
      <c r="AK458" s="9"/>
      <c r="AM458" s="9">
        <f t="shared" si="491"/>
        <v>1538972.8110529473</v>
      </c>
      <c r="AN458" s="9">
        <f t="shared" si="493"/>
        <v>1762257.0486370004</v>
      </c>
    </row>
    <row r="459" spans="1:40" s="11" customFormat="1" x14ac:dyDescent="0.25">
      <c r="A459" s="8" t="s">
        <v>921</v>
      </c>
      <c r="B459" s="8" t="s">
        <v>922</v>
      </c>
      <c r="C459" s="8" t="s">
        <v>862</v>
      </c>
      <c r="D459" s="8" t="s">
        <v>862</v>
      </c>
      <c r="E459" s="8" t="s">
        <v>1440</v>
      </c>
      <c r="G459" s="9"/>
      <c r="H459" s="9"/>
      <c r="I459" s="9">
        <f t="shared" si="479"/>
        <v>911039.29761652509</v>
      </c>
      <c r="J459" s="9">
        <f t="shared" si="480"/>
        <v>928957.92630084534</v>
      </c>
      <c r="K459" s="9"/>
      <c r="L459" s="9"/>
      <c r="M459" s="9"/>
      <c r="N459" s="9"/>
      <c r="O459" s="9"/>
      <c r="P459" s="9"/>
      <c r="Q459" s="10">
        <f t="shared" si="492"/>
        <v>911039.29761652509</v>
      </c>
      <c r="R459" s="10">
        <f t="shared" si="481"/>
        <v>928957.92630084534</v>
      </c>
      <c r="S459" s="9"/>
      <c r="T459" s="10">
        <f t="shared" si="488"/>
        <v>3561520</v>
      </c>
      <c r="V459" s="9"/>
      <c r="W459" s="9">
        <f t="shared" si="482"/>
        <v>312870.40247145435</v>
      </c>
      <c r="X459" s="9"/>
      <c r="Y459" s="9"/>
      <c r="Z459" s="9"/>
      <c r="AA459" s="10">
        <f t="shared" si="489"/>
        <v>312870.40247145435</v>
      </c>
      <c r="AB459" s="10">
        <f t="shared" si="490"/>
        <v>1223909.7000879794</v>
      </c>
      <c r="AC459" s="10">
        <f t="shared" si="483"/>
        <v>4785429.7000879794</v>
      </c>
      <c r="AD459" s="10">
        <f t="shared" si="484"/>
        <v>4498859.2493765363</v>
      </c>
      <c r="AE459" s="10">
        <f t="shared" si="485"/>
        <v>937339.24937653635</v>
      </c>
      <c r="AF459" s="10">
        <f t="shared" si="486"/>
        <v>8381.3230756910052</v>
      </c>
      <c r="AG459" s="9"/>
      <c r="AH459" s="9">
        <f t="shared" si="487"/>
        <v>8381.3230756910052</v>
      </c>
      <c r="AI459" s="9"/>
      <c r="AJ459" s="9"/>
      <c r="AK459" s="9"/>
      <c r="AM459" s="9">
        <f t="shared" si="491"/>
        <v>929639.09837680077</v>
      </c>
      <c r="AN459" s="9">
        <f t="shared" si="493"/>
        <v>938020.42145249178</v>
      </c>
    </row>
    <row r="460" spans="1:40" s="11" customFormat="1" x14ac:dyDescent="0.25">
      <c r="A460" s="8" t="s">
        <v>923</v>
      </c>
      <c r="B460" s="8" t="s">
        <v>924</v>
      </c>
      <c r="C460" s="8" t="s">
        <v>862</v>
      </c>
      <c r="D460" s="8" t="s">
        <v>862</v>
      </c>
      <c r="E460" s="8" t="s">
        <v>1440</v>
      </c>
      <c r="G460" s="9"/>
      <c r="H460" s="9"/>
      <c r="I460" s="9">
        <f t="shared" si="479"/>
        <v>1518587.6365397833</v>
      </c>
      <c r="J460" s="9">
        <f t="shared" si="480"/>
        <v>1548455.7312036969</v>
      </c>
      <c r="K460" s="9"/>
      <c r="L460" s="9"/>
      <c r="M460" s="9"/>
      <c r="N460" s="9"/>
      <c r="O460" s="9"/>
      <c r="P460" s="9"/>
      <c r="Q460" s="10">
        <f t="shared" si="492"/>
        <v>1518587.6365397833</v>
      </c>
      <c r="R460" s="10">
        <f t="shared" si="481"/>
        <v>1548455.7312036969</v>
      </c>
      <c r="S460" s="9"/>
      <c r="T460" s="10">
        <f t="shared" si="488"/>
        <v>2926142</v>
      </c>
      <c r="V460" s="9"/>
      <c r="W460" s="9">
        <f t="shared" si="482"/>
        <v>734812.98065305687</v>
      </c>
      <c r="X460" s="9"/>
      <c r="Y460" s="9"/>
      <c r="Z460" s="9"/>
      <c r="AA460" s="10">
        <f t="shared" si="489"/>
        <v>734812.98065305687</v>
      </c>
      <c r="AB460" s="10">
        <f t="shared" si="490"/>
        <v>2253400.6171928402</v>
      </c>
      <c r="AC460" s="10">
        <f t="shared" si="483"/>
        <v>5179542.6171928402</v>
      </c>
      <c r="AD460" s="10">
        <f t="shared" si="484"/>
        <v>4869371.1267913003</v>
      </c>
      <c r="AE460" s="10">
        <f t="shared" si="485"/>
        <v>1943229.1267913003</v>
      </c>
      <c r="AF460" s="10">
        <f t="shared" si="486"/>
        <v>394773.39558760333</v>
      </c>
      <c r="AG460" s="9"/>
      <c r="AH460" s="9">
        <f t="shared" si="487"/>
        <v>394773.39558760333</v>
      </c>
      <c r="AI460" s="9"/>
      <c r="AJ460" s="9"/>
      <c r="AK460" s="9"/>
      <c r="AM460" s="9">
        <f t="shared" si="491"/>
        <v>1549591.1591655954</v>
      </c>
      <c r="AN460" s="9">
        <f t="shared" si="493"/>
        <v>1944364.5547531988</v>
      </c>
    </row>
    <row r="461" spans="1:40" s="11" customFormat="1" x14ac:dyDescent="0.25">
      <c r="A461" s="8" t="s">
        <v>925</v>
      </c>
      <c r="B461" s="8" t="s">
        <v>926</v>
      </c>
      <c r="C461" s="8" t="s">
        <v>862</v>
      </c>
      <c r="D461" s="8" t="s">
        <v>862</v>
      </c>
      <c r="E461" s="8" t="s">
        <v>1440</v>
      </c>
      <c r="G461" s="9"/>
      <c r="H461" s="9"/>
      <c r="I461" s="9">
        <f t="shared" si="479"/>
        <v>1057702.3217510751</v>
      </c>
      <c r="J461" s="9">
        <f t="shared" si="480"/>
        <v>1078505.5683416282</v>
      </c>
      <c r="K461" s="9"/>
      <c r="L461" s="9"/>
      <c r="M461" s="9"/>
      <c r="N461" s="9"/>
      <c r="O461" s="9"/>
      <c r="P461" s="9"/>
      <c r="Q461" s="10">
        <f t="shared" si="492"/>
        <v>1057702.3217510751</v>
      </c>
      <c r="R461" s="10">
        <f t="shared" si="481"/>
        <v>1078505.5683416282</v>
      </c>
      <c r="S461" s="9"/>
      <c r="T461" s="10">
        <f t="shared" si="488"/>
        <v>3181468</v>
      </c>
      <c r="V461" s="9"/>
      <c r="W461" s="9">
        <f t="shared" si="482"/>
        <v>418911.24076939072</v>
      </c>
      <c r="X461" s="9"/>
      <c r="Y461" s="9"/>
      <c r="Z461" s="9"/>
      <c r="AA461" s="10">
        <f t="shared" si="489"/>
        <v>418911.24076939072</v>
      </c>
      <c r="AB461" s="10">
        <f t="shared" si="490"/>
        <v>1476613.5625204658</v>
      </c>
      <c r="AC461" s="10">
        <f t="shared" si="483"/>
        <v>4658081.5625204658</v>
      </c>
      <c r="AD461" s="10">
        <f t="shared" si="484"/>
        <v>4379137.2217860045</v>
      </c>
      <c r="AE461" s="10">
        <f t="shared" si="485"/>
        <v>1197669.2217860045</v>
      </c>
      <c r="AF461" s="10">
        <f t="shared" si="486"/>
        <v>119163.65344437631</v>
      </c>
      <c r="AG461" s="9"/>
      <c r="AH461" s="9">
        <f t="shared" si="487"/>
        <v>119163.65344437631</v>
      </c>
      <c r="AI461" s="9"/>
      <c r="AJ461" s="9"/>
      <c r="AK461" s="9"/>
      <c r="AM461" s="9">
        <f t="shared" si="491"/>
        <v>1079296.3984278112</v>
      </c>
      <c r="AN461" s="9">
        <f t="shared" si="493"/>
        <v>1198460.0518721875</v>
      </c>
    </row>
    <row r="462" spans="1:40" s="11" customFormat="1" x14ac:dyDescent="0.25">
      <c r="A462" s="8" t="s">
        <v>927</v>
      </c>
      <c r="B462" s="8" t="s">
        <v>928</v>
      </c>
      <c r="C462" s="8" t="s">
        <v>862</v>
      </c>
      <c r="D462" s="8" t="s">
        <v>862</v>
      </c>
      <c r="E462" s="8" t="s">
        <v>1440</v>
      </c>
      <c r="G462" s="9"/>
      <c r="H462" s="9"/>
      <c r="I462" s="9">
        <f t="shared" si="479"/>
        <v>2675668.3260261165</v>
      </c>
      <c r="J462" s="9">
        <f t="shared" si="480"/>
        <v>2728294.2745904555</v>
      </c>
      <c r="K462" s="9"/>
      <c r="L462" s="9"/>
      <c r="M462" s="9"/>
      <c r="N462" s="9"/>
      <c r="O462" s="9"/>
      <c r="P462" s="9"/>
      <c r="Q462" s="10">
        <f t="shared" si="492"/>
        <v>2675668.3260261165</v>
      </c>
      <c r="R462" s="10">
        <f t="shared" si="481"/>
        <v>2728294.2745904555</v>
      </c>
      <c r="S462" s="9"/>
      <c r="T462" s="10">
        <f t="shared" si="488"/>
        <v>5259017</v>
      </c>
      <c r="V462" s="9"/>
      <c r="W462" s="9">
        <f t="shared" si="482"/>
        <v>1289042.6864145072</v>
      </c>
      <c r="X462" s="9"/>
      <c r="Y462" s="9"/>
      <c r="Z462" s="9"/>
      <c r="AA462" s="10">
        <f t="shared" si="489"/>
        <v>1289042.6864145072</v>
      </c>
      <c r="AB462" s="10">
        <f t="shared" si="490"/>
        <v>3964711.0124406237</v>
      </c>
      <c r="AC462" s="10">
        <f t="shared" si="483"/>
        <v>9223728.0124406237</v>
      </c>
      <c r="AD462" s="10">
        <f t="shared" si="484"/>
        <v>8671374.7109771669</v>
      </c>
      <c r="AE462" s="10">
        <f t="shared" si="485"/>
        <v>3412357.7109771669</v>
      </c>
      <c r="AF462" s="10">
        <f t="shared" si="486"/>
        <v>684063.43638671143</v>
      </c>
      <c r="AG462" s="9"/>
      <c r="AH462" s="9">
        <f t="shared" si="487"/>
        <v>684063.43638671143</v>
      </c>
      <c r="AI462" s="9"/>
      <c r="AJ462" s="9"/>
      <c r="AK462" s="9"/>
      <c r="AM462" s="9">
        <f t="shared" si="491"/>
        <v>2730294.8365343534</v>
      </c>
      <c r="AN462" s="9">
        <f t="shared" si="493"/>
        <v>3414358.2729210649</v>
      </c>
    </row>
    <row r="463" spans="1:40" s="11" customFormat="1" x14ac:dyDescent="0.25">
      <c r="A463" s="8" t="s">
        <v>929</v>
      </c>
      <c r="B463" s="8" t="s">
        <v>930</v>
      </c>
      <c r="C463" s="8" t="s">
        <v>862</v>
      </c>
      <c r="D463" s="8" t="s">
        <v>862</v>
      </c>
      <c r="E463" s="8" t="s">
        <v>1440</v>
      </c>
      <c r="G463" s="9"/>
      <c r="H463" s="9"/>
      <c r="I463" s="9">
        <f t="shared" si="479"/>
        <v>1866256.3522580082</v>
      </c>
      <c r="J463" s="9">
        <f t="shared" si="480"/>
        <v>1902962.5126765033</v>
      </c>
      <c r="K463" s="9"/>
      <c r="L463" s="9"/>
      <c r="M463" s="9"/>
      <c r="N463" s="9"/>
      <c r="O463" s="9"/>
      <c r="P463" s="9"/>
      <c r="Q463" s="10">
        <f t="shared" si="492"/>
        <v>1866256.3522580082</v>
      </c>
      <c r="R463" s="10">
        <f t="shared" si="481"/>
        <v>1902962.5126765033</v>
      </c>
      <c r="S463" s="9"/>
      <c r="T463" s="10">
        <f t="shared" si="488"/>
        <v>5784677</v>
      </c>
      <c r="V463" s="9"/>
      <c r="W463" s="9">
        <f t="shared" si="482"/>
        <v>742382.37099417835</v>
      </c>
      <c r="X463" s="9"/>
      <c r="Y463" s="9"/>
      <c r="Z463" s="9"/>
      <c r="AA463" s="10">
        <f t="shared" si="489"/>
        <v>742382.37099417835</v>
      </c>
      <c r="AB463" s="10">
        <f t="shared" si="490"/>
        <v>2608638.7232521866</v>
      </c>
      <c r="AC463" s="10">
        <f t="shared" si="483"/>
        <v>8393315.7232521866</v>
      </c>
      <c r="AD463" s="10">
        <f t="shared" si="484"/>
        <v>7890690.7928866642</v>
      </c>
      <c r="AE463" s="10">
        <f t="shared" si="485"/>
        <v>2106013.7928866642</v>
      </c>
      <c r="AF463" s="10">
        <f t="shared" si="486"/>
        <v>203051.28021016088</v>
      </c>
      <c r="AG463" s="9"/>
      <c r="AH463" s="9">
        <f t="shared" si="487"/>
        <v>203051.28021016088</v>
      </c>
      <c r="AI463" s="9"/>
      <c r="AJ463" s="9"/>
      <c r="AK463" s="9"/>
      <c r="AM463" s="9">
        <f t="shared" si="491"/>
        <v>1904357.8879551091</v>
      </c>
      <c r="AN463" s="9">
        <f t="shared" si="493"/>
        <v>2107409.1681652702</v>
      </c>
    </row>
    <row r="464" spans="1:40" s="11" customFormat="1" x14ac:dyDescent="0.25">
      <c r="A464" s="8" t="s">
        <v>931</v>
      </c>
      <c r="B464" s="8" t="s">
        <v>932</v>
      </c>
      <c r="C464" s="8" t="s">
        <v>862</v>
      </c>
      <c r="D464" s="8" t="s">
        <v>862</v>
      </c>
      <c r="E464" s="8" t="s">
        <v>1440</v>
      </c>
      <c r="G464" s="9"/>
      <c r="H464" s="9"/>
      <c r="I464" s="9">
        <f t="shared" si="479"/>
        <v>1264083.7937914082</v>
      </c>
      <c r="J464" s="9">
        <f t="shared" si="480"/>
        <v>1288946.2208964452</v>
      </c>
      <c r="K464" s="9"/>
      <c r="L464" s="9"/>
      <c r="M464" s="9"/>
      <c r="N464" s="9"/>
      <c r="O464" s="9"/>
      <c r="P464" s="9"/>
      <c r="Q464" s="10">
        <f t="shared" si="492"/>
        <v>1264083.7937914082</v>
      </c>
      <c r="R464" s="10">
        <f t="shared" si="481"/>
        <v>1288946.2208964452</v>
      </c>
      <c r="S464" s="9"/>
      <c r="T464" s="10">
        <f t="shared" si="488"/>
        <v>7373717</v>
      </c>
      <c r="V464" s="9"/>
      <c r="W464" s="9">
        <f t="shared" si="482"/>
        <v>262863.67144904053</v>
      </c>
      <c r="X464" s="9"/>
      <c r="Y464" s="9"/>
      <c r="Z464" s="9"/>
      <c r="AA464" s="10">
        <f t="shared" si="489"/>
        <v>262863.67144904053</v>
      </c>
      <c r="AB464" s="10">
        <f t="shared" si="490"/>
        <v>1526947.4652404487</v>
      </c>
      <c r="AC464" s="10">
        <f t="shared" si="483"/>
        <v>8900664.4652404487</v>
      </c>
      <c r="AD464" s="10">
        <f t="shared" si="484"/>
        <v>8367657.4862875678</v>
      </c>
      <c r="AE464" s="10">
        <f t="shared" si="485"/>
        <v>993940.48628756776</v>
      </c>
      <c r="AF464" s="10">
        <f t="shared" si="486"/>
        <v>-295005.73460887745</v>
      </c>
      <c r="AG464" s="9"/>
      <c r="AH464" s="9">
        <f t="shared" si="487"/>
        <v>-295005.73460887745</v>
      </c>
      <c r="AI464" s="9"/>
      <c r="AJ464" s="9"/>
      <c r="AK464" s="9"/>
      <c r="AM464" s="9">
        <f t="shared" si="491"/>
        <v>1289891.3596893067</v>
      </c>
      <c r="AN464" s="9">
        <f t="shared" si="493"/>
        <v>994885.62508042925</v>
      </c>
    </row>
    <row r="465" spans="1:40" s="11" customFormat="1" x14ac:dyDescent="0.25">
      <c r="A465" s="8" t="s">
        <v>933</v>
      </c>
      <c r="B465" s="8" t="s">
        <v>934</v>
      </c>
      <c r="C465" s="8" t="s">
        <v>862</v>
      </c>
      <c r="D465" s="8" t="s">
        <v>862</v>
      </c>
      <c r="E465" s="8" t="s">
        <v>1440</v>
      </c>
      <c r="G465" s="9"/>
      <c r="H465" s="9"/>
      <c r="I465" s="9">
        <f t="shared" si="479"/>
        <v>3342419.643437325</v>
      </c>
      <c r="J465" s="9">
        <f t="shared" si="480"/>
        <v>3408159.482162856</v>
      </c>
      <c r="K465" s="9"/>
      <c r="L465" s="9"/>
      <c r="M465" s="9"/>
      <c r="N465" s="9"/>
      <c r="O465" s="9"/>
      <c r="P465" s="9"/>
      <c r="Q465" s="10">
        <f t="shared" si="492"/>
        <v>3342419.643437325</v>
      </c>
      <c r="R465" s="10">
        <f t="shared" si="481"/>
        <v>3408159.482162856</v>
      </c>
      <c r="S465" s="9"/>
      <c r="T465" s="10">
        <f t="shared" si="488"/>
        <v>7299400</v>
      </c>
      <c r="V465" s="9"/>
      <c r="W465" s="9">
        <f t="shared" si="482"/>
        <v>1751975.9063409148</v>
      </c>
      <c r="X465" s="9"/>
      <c r="Y465" s="9"/>
      <c r="Z465" s="9"/>
      <c r="AA465" s="10">
        <f t="shared" si="489"/>
        <v>1751975.9063409148</v>
      </c>
      <c r="AB465" s="10">
        <f t="shared" si="490"/>
        <v>5094395.5497782398</v>
      </c>
      <c r="AC465" s="10">
        <f t="shared" si="483"/>
        <v>12393795.54977824</v>
      </c>
      <c r="AD465" s="10">
        <f t="shared" si="484"/>
        <v>11651606.07060563</v>
      </c>
      <c r="AE465" s="10">
        <f t="shared" si="485"/>
        <v>4352206.0706056301</v>
      </c>
      <c r="AF465" s="10">
        <f t="shared" si="486"/>
        <v>944046.58844277402</v>
      </c>
      <c r="AG465" s="9"/>
      <c r="AH465" s="9">
        <f t="shared" si="487"/>
        <v>944046.58844277402</v>
      </c>
      <c r="AI465" s="9"/>
      <c r="AJ465" s="9"/>
      <c r="AK465" s="9"/>
      <c r="AM465" s="9">
        <f t="shared" si="491"/>
        <v>3410658.5652794582</v>
      </c>
      <c r="AN465" s="9">
        <f t="shared" si="493"/>
        <v>4354705.1537222322</v>
      </c>
    </row>
    <row r="466" spans="1:40" s="11" customFormat="1" x14ac:dyDescent="0.25">
      <c r="A466" s="8" t="s">
        <v>935</v>
      </c>
      <c r="B466" s="8" t="s">
        <v>936</v>
      </c>
      <c r="C466" s="8" t="s">
        <v>862</v>
      </c>
      <c r="D466" s="8" t="s">
        <v>862</v>
      </c>
      <c r="E466" s="8" t="s">
        <v>1440</v>
      </c>
      <c r="G466" s="9"/>
      <c r="H466" s="9"/>
      <c r="I466" s="9">
        <f t="shared" si="479"/>
        <v>3495558.7491068747</v>
      </c>
      <c r="J466" s="9">
        <f t="shared" si="480"/>
        <v>3564310.5794981006</v>
      </c>
      <c r="K466" s="9"/>
      <c r="L466" s="9"/>
      <c r="M466" s="9"/>
      <c r="N466" s="9"/>
      <c r="O466" s="9"/>
      <c r="P466" s="9"/>
      <c r="Q466" s="10">
        <f t="shared" si="492"/>
        <v>3495558.7491068747</v>
      </c>
      <c r="R466" s="10">
        <f t="shared" si="481"/>
        <v>3564310.5794981006</v>
      </c>
      <c r="S466" s="9"/>
      <c r="T466" s="10">
        <f t="shared" si="488"/>
        <v>5835486</v>
      </c>
      <c r="V466" s="9"/>
      <c r="W466" s="9">
        <f t="shared" si="482"/>
        <v>2835302.5205671582</v>
      </c>
      <c r="X466" s="9"/>
      <c r="Y466" s="9"/>
      <c r="Z466" s="9"/>
      <c r="AA466" s="10">
        <f t="shared" si="489"/>
        <v>2835302.5205671582</v>
      </c>
      <c r="AB466" s="10">
        <f t="shared" si="490"/>
        <v>6330861.2696740329</v>
      </c>
      <c r="AC466" s="10">
        <f t="shared" si="483"/>
        <v>12166347.269674033</v>
      </c>
      <c r="AD466" s="10">
        <f t="shared" si="484"/>
        <v>11437778.292781878</v>
      </c>
      <c r="AE466" s="10">
        <f t="shared" si="485"/>
        <v>5602292.2927818783</v>
      </c>
      <c r="AF466" s="10">
        <f t="shared" si="486"/>
        <v>2037981.7132837777</v>
      </c>
      <c r="AG466" s="9"/>
      <c r="AH466" s="9">
        <f t="shared" si="487"/>
        <v>2037981.7132837777</v>
      </c>
      <c r="AI466" s="9"/>
      <c r="AJ466" s="9"/>
      <c r="AK466" s="9"/>
      <c r="AM466" s="9">
        <f t="shared" si="491"/>
        <v>3566924.1627057437</v>
      </c>
      <c r="AN466" s="9">
        <f t="shared" si="493"/>
        <v>5604905.8759895209</v>
      </c>
    </row>
    <row r="467" spans="1:40" s="11" customFormat="1" x14ac:dyDescent="0.25">
      <c r="A467" s="8" t="s">
        <v>937</v>
      </c>
      <c r="B467" s="8" t="s">
        <v>938</v>
      </c>
      <c r="C467" s="8" t="s">
        <v>862</v>
      </c>
      <c r="D467" s="8" t="s">
        <v>862</v>
      </c>
      <c r="E467" s="8" t="s">
        <v>1440</v>
      </c>
      <c r="G467" s="9"/>
      <c r="H467" s="9"/>
      <c r="I467" s="9">
        <f t="shared" si="479"/>
        <v>2052629.5108076085</v>
      </c>
      <c r="J467" s="9">
        <f t="shared" si="480"/>
        <v>2093001.3214713905</v>
      </c>
      <c r="K467" s="9"/>
      <c r="L467" s="9"/>
      <c r="M467" s="9"/>
      <c r="N467" s="9"/>
      <c r="O467" s="9"/>
      <c r="P467" s="9"/>
      <c r="Q467" s="10">
        <f t="shared" si="492"/>
        <v>2052629.5108076085</v>
      </c>
      <c r="R467" s="10">
        <f t="shared" si="481"/>
        <v>2093001.3214713905</v>
      </c>
      <c r="S467" s="9"/>
      <c r="T467" s="10">
        <f t="shared" si="488"/>
        <v>6632448</v>
      </c>
      <c r="V467" s="9"/>
      <c r="W467" s="9">
        <f t="shared" si="482"/>
        <v>995014.71758377063</v>
      </c>
      <c r="X467" s="9"/>
      <c r="Y467" s="9"/>
      <c r="Z467" s="9"/>
      <c r="AA467" s="10">
        <f t="shared" si="489"/>
        <v>995014.71758377063</v>
      </c>
      <c r="AB467" s="10">
        <f t="shared" si="490"/>
        <v>3047644.2283913791</v>
      </c>
      <c r="AC467" s="10">
        <f t="shared" si="483"/>
        <v>9680092.2283913791</v>
      </c>
      <c r="AD467" s="10">
        <f t="shared" si="484"/>
        <v>9100410.0333384555</v>
      </c>
      <c r="AE467" s="10">
        <f t="shared" si="485"/>
        <v>2467962.0333384555</v>
      </c>
      <c r="AF467" s="10">
        <f t="shared" si="486"/>
        <v>374960.71186706494</v>
      </c>
      <c r="AG467" s="9"/>
      <c r="AH467" s="9">
        <f t="shared" si="487"/>
        <v>374960.71186706494</v>
      </c>
      <c r="AI467" s="9"/>
      <c r="AJ467" s="9"/>
      <c r="AK467" s="9"/>
      <c r="AM467" s="9">
        <f t="shared" si="491"/>
        <v>2094536.0455043737</v>
      </c>
      <c r="AN467" s="9">
        <f t="shared" si="493"/>
        <v>2469496.7573714387</v>
      </c>
    </row>
    <row r="468" spans="1:40" s="11" customFormat="1" x14ac:dyDescent="0.25">
      <c r="A468" s="8" t="s">
        <v>939</v>
      </c>
      <c r="B468" s="8" t="s">
        <v>940</v>
      </c>
      <c r="C468" s="8" t="s">
        <v>862</v>
      </c>
      <c r="D468" s="8" t="s">
        <v>862</v>
      </c>
      <c r="E468" s="8" t="s">
        <v>1440</v>
      </c>
      <c r="G468" s="9"/>
      <c r="H468" s="9"/>
      <c r="I468" s="9">
        <f t="shared" si="479"/>
        <v>2173931.3741731667</v>
      </c>
      <c r="J468" s="9">
        <f t="shared" si="480"/>
        <v>2216688.9908653498</v>
      </c>
      <c r="K468" s="9"/>
      <c r="L468" s="9"/>
      <c r="M468" s="9"/>
      <c r="N468" s="9"/>
      <c r="O468" s="9"/>
      <c r="P468" s="9"/>
      <c r="Q468" s="10">
        <f t="shared" si="492"/>
        <v>2173931.3741731667</v>
      </c>
      <c r="R468" s="10">
        <f t="shared" si="481"/>
        <v>2216688.9908653498</v>
      </c>
      <c r="S468" s="9"/>
      <c r="T468" s="10">
        <f t="shared" si="488"/>
        <v>6457050</v>
      </c>
      <c r="V468" s="9"/>
      <c r="W468" s="9">
        <f t="shared" si="482"/>
        <v>1073470.5468703206</v>
      </c>
      <c r="X468" s="9"/>
      <c r="Y468" s="9"/>
      <c r="Z468" s="9"/>
      <c r="AA468" s="10">
        <f t="shared" si="489"/>
        <v>1073470.5468703206</v>
      </c>
      <c r="AB468" s="10">
        <f t="shared" si="490"/>
        <v>3247401.9210434873</v>
      </c>
      <c r="AC468" s="10">
        <f t="shared" si="483"/>
        <v>9704451.9210434873</v>
      </c>
      <c r="AD468" s="10">
        <f t="shared" si="484"/>
        <v>9123310.9712830428</v>
      </c>
      <c r="AE468" s="10">
        <f t="shared" si="485"/>
        <v>2666260.9712830428</v>
      </c>
      <c r="AF468" s="10">
        <f t="shared" si="486"/>
        <v>449571.98041769303</v>
      </c>
      <c r="AG468" s="9"/>
      <c r="AH468" s="9">
        <f t="shared" si="487"/>
        <v>449571.98041769303</v>
      </c>
      <c r="AI468" s="9"/>
      <c r="AJ468" s="9"/>
      <c r="AK468" s="9"/>
      <c r="AM468" s="9">
        <f t="shared" si="491"/>
        <v>2218314.4107028958</v>
      </c>
      <c r="AN468" s="9">
        <f t="shared" si="493"/>
        <v>2667886.3911205889</v>
      </c>
    </row>
    <row r="469" spans="1:40" s="11" customFormat="1" x14ac:dyDescent="0.25">
      <c r="A469" s="8" t="s">
        <v>941</v>
      </c>
      <c r="B469" s="8" t="s">
        <v>942</v>
      </c>
      <c r="C469" s="8" t="s">
        <v>862</v>
      </c>
      <c r="D469" s="8" t="s">
        <v>862</v>
      </c>
      <c r="E469" s="8" t="s">
        <v>1440</v>
      </c>
      <c r="G469" s="9"/>
      <c r="H469" s="9"/>
      <c r="I469" s="9">
        <f t="shared" si="479"/>
        <v>2702421.6593282335</v>
      </c>
      <c r="J469" s="9">
        <f t="shared" si="480"/>
        <v>2755573.8014901071</v>
      </c>
      <c r="K469" s="9"/>
      <c r="L469" s="9"/>
      <c r="M469" s="9"/>
      <c r="N469" s="9"/>
      <c r="O469" s="9"/>
      <c r="P469" s="9"/>
      <c r="Q469" s="10">
        <f t="shared" si="492"/>
        <v>2702421.6593282335</v>
      </c>
      <c r="R469" s="10">
        <f t="shared" si="481"/>
        <v>2755573.8014901071</v>
      </c>
      <c r="S469" s="9"/>
      <c r="T469" s="10">
        <f t="shared" si="488"/>
        <v>10653200</v>
      </c>
      <c r="V469" s="9"/>
      <c r="W469" s="9">
        <f t="shared" si="482"/>
        <v>1213322.2249416746</v>
      </c>
      <c r="X469" s="9"/>
      <c r="Y469" s="9"/>
      <c r="Z469" s="9"/>
      <c r="AA469" s="10">
        <f t="shared" si="489"/>
        <v>1213322.2249416746</v>
      </c>
      <c r="AB469" s="10">
        <f t="shared" si="490"/>
        <v>3915743.8842699081</v>
      </c>
      <c r="AC469" s="10">
        <f t="shared" si="483"/>
        <v>14568943.884269908</v>
      </c>
      <c r="AD469" s="10">
        <f t="shared" si="484"/>
        <v>13696497.922890892</v>
      </c>
      <c r="AE469" s="10">
        <f t="shared" si="485"/>
        <v>3043297.9228908923</v>
      </c>
      <c r="AF469" s="10">
        <f t="shared" si="486"/>
        <v>287724.12140078517</v>
      </c>
      <c r="AG469" s="9"/>
      <c r="AH469" s="9">
        <f t="shared" si="487"/>
        <v>287724.12140078517</v>
      </c>
      <c r="AI469" s="9"/>
      <c r="AJ469" s="9"/>
      <c r="AK469" s="9"/>
      <c r="AM469" s="9">
        <f t="shared" si="491"/>
        <v>2757594.3665487249</v>
      </c>
      <c r="AN469" s="9">
        <f t="shared" si="493"/>
        <v>3045318.4879495101</v>
      </c>
    </row>
    <row r="470" spans="1:40" s="11" customFormat="1" x14ac:dyDescent="0.25">
      <c r="A470" s="8" t="s">
        <v>943</v>
      </c>
      <c r="B470" s="8" t="s">
        <v>944</v>
      </c>
      <c r="C470" s="8" t="s">
        <v>862</v>
      </c>
      <c r="D470" s="8" t="s">
        <v>862</v>
      </c>
      <c r="E470" s="8" t="s">
        <v>1440</v>
      </c>
      <c r="G470" s="9"/>
      <c r="H470" s="9"/>
      <c r="I470" s="9">
        <f t="shared" si="479"/>
        <v>5217890.9653493334</v>
      </c>
      <c r="J470" s="9">
        <f t="shared" si="480"/>
        <v>5320518.2076296313</v>
      </c>
      <c r="K470" s="9"/>
      <c r="L470" s="9"/>
      <c r="M470" s="9"/>
      <c r="N470" s="9"/>
      <c r="O470" s="9"/>
      <c r="P470" s="9"/>
      <c r="Q470" s="10">
        <f t="shared" si="492"/>
        <v>5217890.9653493334</v>
      </c>
      <c r="R470" s="10">
        <f t="shared" si="481"/>
        <v>5320518.2076296313</v>
      </c>
      <c r="S470" s="9"/>
      <c r="T470" s="10">
        <f t="shared" si="488"/>
        <v>14506491</v>
      </c>
      <c r="V470" s="9"/>
      <c r="W470" s="9">
        <f t="shared" si="482"/>
        <v>2594990.4810046647</v>
      </c>
      <c r="X470" s="9"/>
      <c r="Y470" s="9"/>
      <c r="Z470" s="9"/>
      <c r="AA470" s="10">
        <f t="shared" si="489"/>
        <v>2594990.4810046647</v>
      </c>
      <c r="AB470" s="10">
        <f t="shared" si="490"/>
        <v>7812881.446353998</v>
      </c>
      <c r="AC470" s="10">
        <f t="shared" si="483"/>
        <v>22319372.446353998</v>
      </c>
      <c r="AD470" s="10">
        <f t="shared" si="484"/>
        <v>20982800.179618862</v>
      </c>
      <c r="AE470" s="10">
        <f t="shared" si="485"/>
        <v>6476309.1796188615</v>
      </c>
      <c r="AF470" s="10">
        <f t="shared" si="486"/>
        <v>1155790.9719892303</v>
      </c>
      <c r="AG470" s="9"/>
      <c r="AH470" s="9">
        <f t="shared" si="487"/>
        <v>1155790.9719892303</v>
      </c>
      <c r="AI470" s="9"/>
      <c r="AJ470" s="9"/>
      <c r="AK470" s="9"/>
      <c r="AM470" s="9">
        <f t="shared" si="491"/>
        <v>5324419.5559362033</v>
      </c>
      <c r="AN470" s="9">
        <f t="shared" si="493"/>
        <v>6480210.5279254336</v>
      </c>
    </row>
    <row r="471" spans="1:40" s="11" customFormat="1" x14ac:dyDescent="0.25">
      <c r="A471" s="8" t="s">
        <v>945</v>
      </c>
      <c r="B471" s="8" t="s">
        <v>946</v>
      </c>
      <c r="C471" s="8" t="s">
        <v>862</v>
      </c>
      <c r="D471" s="8" t="s">
        <v>862</v>
      </c>
      <c r="E471" s="8" t="s">
        <v>1440</v>
      </c>
      <c r="G471" s="9"/>
      <c r="H471" s="9"/>
      <c r="I471" s="9">
        <f t="shared" si="479"/>
        <v>3191179.3610773999</v>
      </c>
      <c r="J471" s="9">
        <f t="shared" si="480"/>
        <v>3253944.5548355742</v>
      </c>
      <c r="K471" s="9"/>
      <c r="L471" s="9"/>
      <c r="M471" s="9"/>
      <c r="N471" s="9"/>
      <c r="O471" s="9"/>
      <c r="P471" s="9"/>
      <c r="Q471" s="10">
        <f t="shared" si="492"/>
        <v>3191179.3610773999</v>
      </c>
      <c r="R471" s="10">
        <f t="shared" si="481"/>
        <v>3253944.5548355742</v>
      </c>
      <c r="S471" s="9"/>
      <c r="T471" s="10">
        <f t="shared" si="488"/>
        <v>7937331</v>
      </c>
      <c r="V471" s="9"/>
      <c r="W471" s="9">
        <f t="shared" si="482"/>
        <v>1602495.3812904917</v>
      </c>
      <c r="X471" s="9"/>
      <c r="Y471" s="9"/>
      <c r="Z471" s="9"/>
      <c r="AA471" s="10">
        <f t="shared" si="489"/>
        <v>1602495.3812904917</v>
      </c>
      <c r="AB471" s="10">
        <f t="shared" si="490"/>
        <v>4793674.7423678916</v>
      </c>
      <c r="AC471" s="10">
        <f t="shared" si="483"/>
        <v>12731005.742367892</v>
      </c>
      <c r="AD471" s="10">
        <f t="shared" si="484"/>
        <v>11968622.783626847</v>
      </c>
      <c r="AE471" s="10">
        <f t="shared" si="485"/>
        <v>4031291.783626847</v>
      </c>
      <c r="AF471" s="10">
        <f t="shared" si="486"/>
        <v>777347.22879127273</v>
      </c>
      <c r="AG471" s="9"/>
      <c r="AH471" s="9">
        <f t="shared" si="487"/>
        <v>777347.22879127273</v>
      </c>
      <c r="AI471" s="9"/>
      <c r="AJ471" s="9"/>
      <c r="AK471" s="9"/>
      <c r="AM471" s="9">
        <f t="shared" si="491"/>
        <v>3256330.5575862988</v>
      </c>
      <c r="AN471" s="9">
        <f t="shared" si="493"/>
        <v>4033677.7863775715</v>
      </c>
    </row>
    <row r="472" spans="1:40" s="11" customFormat="1" x14ac:dyDescent="0.25">
      <c r="A472" s="8" t="s">
        <v>947</v>
      </c>
      <c r="B472" s="8" t="s">
        <v>948</v>
      </c>
      <c r="C472" s="8" t="s">
        <v>862</v>
      </c>
      <c r="D472" s="8" t="s">
        <v>862</v>
      </c>
      <c r="E472" s="8" t="s">
        <v>1440</v>
      </c>
      <c r="G472" s="9"/>
      <c r="H472" s="9"/>
      <c r="I472" s="9">
        <f t="shared" si="479"/>
        <v>1518509.0044820665</v>
      </c>
      <c r="J472" s="9">
        <f t="shared" si="480"/>
        <v>1548375.5525841045</v>
      </c>
      <c r="K472" s="9"/>
      <c r="L472" s="9"/>
      <c r="M472" s="9"/>
      <c r="N472" s="9"/>
      <c r="O472" s="9"/>
      <c r="P472" s="9"/>
      <c r="Q472" s="10">
        <f t="shared" si="492"/>
        <v>1518509.0044820665</v>
      </c>
      <c r="R472" s="10">
        <f t="shared" si="481"/>
        <v>1548375.5525841045</v>
      </c>
      <c r="S472" s="9"/>
      <c r="T472" s="10">
        <f t="shared" si="488"/>
        <v>5238503</v>
      </c>
      <c r="V472" s="9"/>
      <c r="W472" s="9">
        <f t="shared" si="482"/>
        <v>710152.3438266681</v>
      </c>
      <c r="X472" s="9"/>
      <c r="Y472" s="9"/>
      <c r="Z472" s="9"/>
      <c r="AA472" s="10">
        <f t="shared" si="489"/>
        <v>710152.3438266681</v>
      </c>
      <c r="AB472" s="10">
        <f t="shared" si="490"/>
        <v>2228661.3483087346</v>
      </c>
      <c r="AC472" s="10">
        <f t="shared" si="483"/>
        <v>7467164.3483087346</v>
      </c>
      <c r="AD472" s="10">
        <f t="shared" si="484"/>
        <v>7020001.0240221163</v>
      </c>
      <c r="AE472" s="10">
        <f t="shared" si="485"/>
        <v>1781498.0240221163</v>
      </c>
      <c r="AF472" s="10">
        <f t="shared" si="486"/>
        <v>233122.47143801185</v>
      </c>
      <c r="AG472" s="9"/>
      <c r="AH472" s="9">
        <f t="shared" si="487"/>
        <v>233122.47143801185</v>
      </c>
      <c r="AI472" s="9"/>
      <c r="AJ472" s="9"/>
      <c r="AK472" s="9"/>
      <c r="AM472" s="9">
        <f t="shared" si="491"/>
        <v>1549510.9217538496</v>
      </c>
      <c r="AN472" s="9">
        <f t="shared" si="493"/>
        <v>1782633.3931918615</v>
      </c>
    </row>
    <row r="473" spans="1:40" s="11" customFormat="1" x14ac:dyDescent="0.25">
      <c r="A473" s="8" t="s">
        <v>949</v>
      </c>
      <c r="B473" s="8" t="s">
        <v>950</v>
      </c>
      <c r="C473" s="8" t="s">
        <v>862</v>
      </c>
      <c r="D473" s="8" t="s">
        <v>862</v>
      </c>
      <c r="E473" s="8" t="s">
        <v>1440</v>
      </c>
      <c r="G473" s="9"/>
      <c r="H473" s="9"/>
      <c r="I473" s="9">
        <f t="shared" si="479"/>
        <v>2071275.5776415083</v>
      </c>
      <c r="J473" s="9">
        <f t="shared" si="480"/>
        <v>2112014.1254470292</v>
      </c>
      <c r="K473" s="9"/>
      <c r="L473" s="9"/>
      <c r="M473" s="9"/>
      <c r="N473" s="9"/>
      <c r="O473" s="9"/>
      <c r="P473" s="9"/>
      <c r="Q473" s="10">
        <f t="shared" si="492"/>
        <v>2071275.5776415083</v>
      </c>
      <c r="R473" s="10">
        <f t="shared" si="481"/>
        <v>2112014.1254470292</v>
      </c>
      <c r="S473" s="9"/>
      <c r="T473" s="10">
        <f t="shared" si="488"/>
        <v>6862114</v>
      </c>
      <c r="V473" s="9"/>
      <c r="W473" s="9">
        <f t="shared" si="482"/>
        <v>917525.27323607286</v>
      </c>
      <c r="X473" s="9"/>
      <c r="Y473" s="9"/>
      <c r="Z473" s="9"/>
      <c r="AA473" s="10">
        <f t="shared" si="489"/>
        <v>917525.27323607286</v>
      </c>
      <c r="AB473" s="10">
        <f t="shared" si="490"/>
        <v>2988800.8508775812</v>
      </c>
      <c r="AC473" s="10">
        <f t="shared" si="483"/>
        <v>9850914.8508775812</v>
      </c>
      <c r="AD473" s="10">
        <f t="shared" si="484"/>
        <v>9261003.1218046118</v>
      </c>
      <c r="AE473" s="10">
        <f t="shared" si="485"/>
        <v>2398889.1218046118</v>
      </c>
      <c r="AF473" s="10">
        <f t="shared" si="486"/>
        <v>286874.99635758251</v>
      </c>
      <c r="AG473" s="9"/>
      <c r="AH473" s="9">
        <f t="shared" si="487"/>
        <v>286874.99635758251</v>
      </c>
      <c r="AI473" s="9"/>
      <c r="AJ473" s="9"/>
      <c r="AK473" s="9"/>
      <c r="AM473" s="9">
        <f t="shared" si="491"/>
        <v>2113562.7908984418</v>
      </c>
      <c r="AN473" s="9">
        <f t="shared" si="493"/>
        <v>2400437.7872560243</v>
      </c>
    </row>
    <row r="474" spans="1:40" s="11" customFormat="1" x14ac:dyDescent="0.25">
      <c r="A474" s="8" t="s">
        <v>951</v>
      </c>
      <c r="B474" s="8" t="s">
        <v>952</v>
      </c>
      <c r="C474" s="8" t="s">
        <v>862</v>
      </c>
      <c r="D474" s="8" t="s">
        <v>862</v>
      </c>
      <c r="E474" s="8" t="s">
        <v>1440</v>
      </c>
      <c r="G474" s="9"/>
      <c r="H474" s="9"/>
      <c r="I474" s="9">
        <f t="shared" si="479"/>
        <v>3119068.5590216168</v>
      </c>
      <c r="J474" s="9">
        <f t="shared" si="480"/>
        <v>3180415.4531635763</v>
      </c>
      <c r="K474" s="9"/>
      <c r="L474" s="9"/>
      <c r="M474" s="9"/>
      <c r="N474" s="9"/>
      <c r="O474" s="9"/>
      <c r="P474" s="9"/>
      <c r="Q474" s="10">
        <f t="shared" si="492"/>
        <v>3119068.5590216168</v>
      </c>
      <c r="R474" s="10">
        <f t="shared" si="481"/>
        <v>3180415.4531635763</v>
      </c>
      <c r="S474" s="9"/>
      <c r="T474" s="10">
        <f t="shared" si="488"/>
        <v>10849744</v>
      </c>
      <c r="V474" s="9"/>
      <c r="W474" s="9">
        <f t="shared" si="482"/>
        <v>1220702.9597291625</v>
      </c>
      <c r="X474" s="9"/>
      <c r="Y474" s="9"/>
      <c r="Z474" s="9"/>
      <c r="AA474" s="10">
        <f t="shared" si="489"/>
        <v>1220702.9597291625</v>
      </c>
      <c r="AB474" s="10">
        <f t="shared" si="490"/>
        <v>4339771.5187507793</v>
      </c>
      <c r="AC474" s="10">
        <f t="shared" si="483"/>
        <v>15189515.518750779</v>
      </c>
      <c r="AD474" s="10">
        <f t="shared" si="484"/>
        <v>14279907.274329836</v>
      </c>
      <c r="AE474" s="10">
        <f t="shared" si="485"/>
        <v>3430163.2743298355</v>
      </c>
      <c r="AF474" s="10">
        <f t="shared" si="486"/>
        <v>249747.82116625924</v>
      </c>
      <c r="AG474" s="9"/>
      <c r="AH474" s="9">
        <f t="shared" si="487"/>
        <v>249747.82116625924</v>
      </c>
      <c r="AI474" s="9"/>
      <c r="AJ474" s="9"/>
      <c r="AK474" s="9"/>
      <c r="AM474" s="9">
        <f t="shared" si="491"/>
        <v>3182747.5396179748</v>
      </c>
      <c r="AN474" s="9">
        <f t="shared" si="493"/>
        <v>3432495.360784234</v>
      </c>
    </row>
    <row r="475" spans="1:40" s="11" customFormat="1" x14ac:dyDescent="0.25">
      <c r="A475" s="8" t="s">
        <v>953</v>
      </c>
      <c r="B475" s="8" t="s">
        <v>954</v>
      </c>
      <c r="C475" s="8" t="s">
        <v>862</v>
      </c>
      <c r="D475" s="8" t="s">
        <v>862</v>
      </c>
      <c r="E475" s="8" t="s">
        <v>1440</v>
      </c>
      <c r="G475" s="9"/>
      <c r="H475" s="9"/>
      <c r="I475" s="9">
        <f t="shared" si="479"/>
        <v>3959915.5155083328</v>
      </c>
      <c r="J475" s="9">
        <f t="shared" si="480"/>
        <v>4037800.4716560086</v>
      </c>
      <c r="K475" s="9"/>
      <c r="L475" s="9"/>
      <c r="M475" s="9"/>
      <c r="N475" s="9"/>
      <c r="O475" s="9"/>
      <c r="P475" s="9"/>
      <c r="Q475" s="10">
        <f t="shared" si="492"/>
        <v>3959915.5155083328</v>
      </c>
      <c r="R475" s="10">
        <f t="shared" si="481"/>
        <v>4037800.4716560086</v>
      </c>
      <c r="S475" s="9"/>
      <c r="T475" s="10">
        <f t="shared" si="488"/>
        <v>10434500</v>
      </c>
      <c r="V475" s="9"/>
      <c r="W475" s="9">
        <f t="shared" si="482"/>
        <v>1978472.1705479813</v>
      </c>
      <c r="X475" s="9"/>
      <c r="Y475" s="9"/>
      <c r="Z475" s="9"/>
      <c r="AA475" s="10">
        <f t="shared" si="489"/>
        <v>1978472.1705479813</v>
      </c>
      <c r="AB475" s="10">
        <f t="shared" si="490"/>
        <v>5938387.686056314</v>
      </c>
      <c r="AC475" s="10">
        <f t="shared" si="483"/>
        <v>16372887.686056314</v>
      </c>
      <c r="AD475" s="10">
        <f t="shared" si="484"/>
        <v>15392414.4375297</v>
      </c>
      <c r="AE475" s="10">
        <f t="shared" si="485"/>
        <v>4957914.4375296999</v>
      </c>
      <c r="AF475" s="10">
        <f t="shared" si="486"/>
        <v>920113.96587369125</v>
      </c>
      <c r="AG475" s="9"/>
      <c r="AH475" s="9">
        <f t="shared" si="487"/>
        <v>920113.96587369125</v>
      </c>
      <c r="AI475" s="9"/>
      <c r="AJ475" s="9"/>
      <c r="AK475" s="9"/>
      <c r="AM475" s="9">
        <f t="shared" si="491"/>
        <v>4040761.2482979866</v>
      </c>
      <c r="AN475" s="9">
        <f t="shared" si="493"/>
        <v>4960875.2141716778</v>
      </c>
    </row>
    <row r="476" spans="1:40" s="11" customFormat="1" x14ac:dyDescent="0.25">
      <c r="A476" s="8" t="s">
        <v>955</v>
      </c>
      <c r="B476" s="8" t="s">
        <v>956</v>
      </c>
      <c r="C476" s="8" t="s">
        <v>862</v>
      </c>
      <c r="D476" s="8" t="s">
        <v>862</v>
      </c>
      <c r="E476" s="8" t="s">
        <v>1440</v>
      </c>
      <c r="G476" s="9"/>
      <c r="H476" s="9"/>
      <c r="I476" s="9">
        <f t="shared" si="479"/>
        <v>3047808.7999620251</v>
      </c>
      <c r="J476" s="9">
        <f t="shared" si="480"/>
        <v>3107754.1330889291</v>
      </c>
      <c r="K476" s="9"/>
      <c r="L476" s="9"/>
      <c r="M476" s="9"/>
      <c r="N476" s="9"/>
      <c r="O476" s="9"/>
      <c r="P476" s="9"/>
      <c r="Q476" s="10">
        <f t="shared" si="492"/>
        <v>3047808.7999620251</v>
      </c>
      <c r="R476" s="10">
        <f t="shared" si="481"/>
        <v>3107754.1330889291</v>
      </c>
      <c r="S476" s="9"/>
      <c r="T476" s="10">
        <f t="shared" si="488"/>
        <v>7616474</v>
      </c>
      <c r="V476" s="9"/>
      <c r="W476" s="9">
        <f t="shared" si="482"/>
        <v>1534311.6971734799</v>
      </c>
      <c r="X476" s="9"/>
      <c r="Y476" s="9"/>
      <c r="Z476" s="9"/>
      <c r="AA476" s="10">
        <f t="shared" si="489"/>
        <v>1534311.6971734799</v>
      </c>
      <c r="AB476" s="10">
        <f t="shared" si="490"/>
        <v>4582120.4971355051</v>
      </c>
      <c r="AC476" s="10">
        <f t="shared" si="483"/>
        <v>12198594.497135505</v>
      </c>
      <c r="AD476" s="10">
        <f t="shared" si="484"/>
        <v>11468094.428766308</v>
      </c>
      <c r="AE476" s="10">
        <f t="shared" si="485"/>
        <v>3851620.4287663084</v>
      </c>
      <c r="AF476" s="10">
        <f t="shared" si="486"/>
        <v>743866.29567737924</v>
      </c>
      <c r="AG476" s="9"/>
      <c r="AH476" s="9">
        <f t="shared" si="487"/>
        <v>743866.29567737924</v>
      </c>
      <c r="AI476" s="9"/>
      <c r="AJ476" s="9"/>
      <c r="AK476" s="9"/>
      <c r="AM476" s="9">
        <f t="shared" si="491"/>
        <v>3110032.9395606332</v>
      </c>
      <c r="AN476" s="9">
        <f t="shared" si="493"/>
        <v>3853899.2352380124</v>
      </c>
    </row>
    <row r="477" spans="1:40" s="11" customFormat="1" x14ac:dyDescent="0.25">
      <c r="A477" s="8" t="s">
        <v>957</v>
      </c>
      <c r="B477" s="8" t="s">
        <v>958</v>
      </c>
      <c r="C477" s="8" t="s">
        <v>862</v>
      </c>
      <c r="D477" s="8" t="s">
        <v>862</v>
      </c>
      <c r="E477" s="8" t="s">
        <v>1440</v>
      </c>
      <c r="G477" s="9"/>
      <c r="H477" s="9"/>
      <c r="I477" s="9">
        <f t="shared" si="479"/>
        <v>2853711.6605579085</v>
      </c>
      <c r="J477" s="9">
        <f t="shared" si="480"/>
        <v>2909839.4255746659</v>
      </c>
      <c r="K477" s="9"/>
      <c r="L477" s="9"/>
      <c r="M477" s="9"/>
      <c r="N477" s="9"/>
      <c r="O477" s="9"/>
      <c r="P477" s="9"/>
      <c r="Q477" s="10">
        <f t="shared" si="492"/>
        <v>2853711.6605579085</v>
      </c>
      <c r="R477" s="10">
        <f t="shared" si="481"/>
        <v>2909839.4255746659</v>
      </c>
      <c r="S477" s="9"/>
      <c r="T477" s="10">
        <f t="shared" si="488"/>
        <v>6387575</v>
      </c>
      <c r="V477" s="9"/>
      <c r="W477" s="9">
        <f t="shared" si="482"/>
        <v>1289266.3670121622</v>
      </c>
      <c r="X477" s="9"/>
      <c r="Y477" s="9"/>
      <c r="Z477" s="9"/>
      <c r="AA477" s="10">
        <f t="shared" si="489"/>
        <v>1289266.3670121622</v>
      </c>
      <c r="AB477" s="10">
        <f t="shared" si="490"/>
        <v>4142978.0275700707</v>
      </c>
      <c r="AC477" s="10">
        <f t="shared" si="483"/>
        <v>10530553.027570071</v>
      </c>
      <c r="AD477" s="10">
        <f t="shared" si="484"/>
        <v>9899941.8773747124</v>
      </c>
      <c r="AE477" s="10">
        <f t="shared" si="485"/>
        <v>3512366.8773747124</v>
      </c>
      <c r="AF477" s="10">
        <f t="shared" si="486"/>
        <v>602527.45180004649</v>
      </c>
      <c r="AG477" s="9"/>
      <c r="AH477" s="9">
        <f t="shared" si="487"/>
        <v>602527.45180004649</v>
      </c>
      <c r="AI477" s="9"/>
      <c r="AJ477" s="9"/>
      <c r="AK477" s="9"/>
      <c r="AM477" s="9">
        <f t="shared" si="491"/>
        <v>2911973.1081733047</v>
      </c>
      <c r="AN477" s="9">
        <f t="shared" si="493"/>
        <v>3514500.5599733512</v>
      </c>
    </row>
    <row r="478" spans="1:40" s="11" customFormat="1" x14ac:dyDescent="0.25">
      <c r="A478" s="8" t="s">
        <v>959</v>
      </c>
      <c r="B478" s="8" t="s">
        <v>960</v>
      </c>
      <c r="C478" s="8" t="s">
        <v>862</v>
      </c>
      <c r="D478" s="8" t="s">
        <v>862</v>
      </c>
      <c r="E478" s="8" t="s">
        <v>1440</v>
      </c>
      <c r="G478" s="9"/>
      <c r="H478" s="9"/>
      <c r="I478" s="9">
        <f t="shared" si="479"/>
        <v>1402505.4264859001</v>
      </c>
      <c r="J478" s="9">
        <f t="shared" si="480"/>
        <v>1430090.377026116</v>
      </c>
      <c r="K478" s="9"/>
      <c r="L478" s="9"/>
      <c r="M478" s="9"/>
      <c r="N478" s="9"/>
      <c r="O478" s="9"/>
      <c r="P478" s="9"/>
      <c r="Q478" s="10">
        <f t="shared" si="492"/>
        <v>1402505.4264859001</v>
      </c>
      <c r="R478" s="10">
        <f t="shared" si="481"/>
        <v>1430090.377026116</v>
      </c>
      <c r="S478" s="9"/>
      <c r="T478" s="10">
        <f t="shared" si="488"/>
        <v>4121717</v>
      </c>
      <c r="V478" s="9"/>
      <c r="W478" s="9">
        <f t="shared" si="482"/>
        <v>561442.76112278993</v>
      </c>
      <c r="X478" s="9"/>
      <c r="Y478" s="9"/>
      <c r="Z478" s="9"/>
      <c r="AA478" s="10">
        <f t="shared" si="489"/>
        <v>561442.76112278993</v>
      </c>
      <c r="AB478" s="10">
        <f t="shared" si="490"/>
        <v>1963948.18760869</v>
      </c>
      <c r="AC478" s="10">
        <f t="shared" si="483"/>
        <v>6085665.18760869</v>
      </c>
      <c r="AD478" s="10">
        <f t="shared" si="484"/>
        <v>5721231.495131732</v>
      </c>
      <c r="AE478" s="10">
        <f t="shared" si="485"/>
        <v>1599514.495131732</v>
      </c>
      <c r="AF478" s="10">
        <f t="shared" si="486"/>
        <v>169424.11810561595</v>
      </c>
      <c r="AG478" s="9"/>
      <c r="AH478" s="9">
        <f t="shared" si="487"/>
        <v>169424.11810561595</v>
      </c>
      <c r="AI478" s="9"/>
      <c r="AJ478" s="9"/>
      <c r="AK478" s="9"/>
      <c r="AM478" s="9">
        <f t="shared" si="491"/>
        <v>1431139.0118494411</v>
      </c>
      <c r="AN478" s="9">
        <f t="shared" si="493"/>
        <v>1600563.1299550571</v>
      </c>
    </row>
    <row r="479" spans="1:40" s="11" customFormat="1" x14ac:dyDescent="0.25">
      <c r="A479" s="8" t="s">
        <v>961</v>
      </c>
      <c r="B479" s="8" t="s">
        <v>962</v>
      </c>
      <c r="C479" s="8" t="s">
        <v>862</v>
      </c>
      <c r="D479" s="8" t="s">
        <v>862</v>
      </c>
      <c r="E479" s="8" t="s">
        <v>1440</v>
      </c>
      <c r="G479" s="9"/>
      <c r="H479" s="9"/>
      <c r="I479" s="9">
        <f t="shared" si="479"/>
        <v>1590409.2039042164</v>
      </c>
      <c r="J479" s="9">
        <f t="shared" si="480"/>
        <v>1621689.9094187224</v>
      </c>
      <c r="K479" s="9"/>
      <c r="L479" s="9"/>
      <c r="M479" s="9"/>
      <c r="N479" s="9"/>
      <c r="O479" s="9"/>
      <c r="P479" s="9"/>
      <c r="Q479" s="10">
        <f t="shared" si="492"/>
        <v>1590409.2039042164</v>
      </c>
      <c r="R479" s="10">
        <f t="shared" si="481"/>
        <v>1621689.9094187224</v>
      </c>
      <c r="S479" s="9"/>
      <c r="T479" s="10">
        <f t="shared" si="488"/>
        <v>6316678</v>
      </c>
      <c r="V479" s="9"/>
      <c r="W479" s="9">
        <f t="shared" si="482"/>
        <v>583466.10323322262</v>
      </c>
      <c r="X479" s="9"/>
      <c r="Y479" s="9"/>
      <c r="Z479" s="9"/>
      <c r="AA479" s="10">
        <f t="shared" si="489"/>
        <v>583466.10323322262</v>
      </c>
      <c r="AB479" s="10">
        <f t="shared" si="490"/>
        <v>2173875.307137439</v>
      </c>
      <c r="AC479" s="10">
        <f t="shared" si="483"/>
        <v>8490553.307137439</v>
      </c>
      <c r="AD479" s="10">
        <f t="shared" si="484"/>
        <v>7982105.4057982592</v>
      </c>
      <c r="AE479" s="10">
        <f t="shared" si="485"/>
        <v>1665427.4057982592</v>
      </c>
      <c r="AF479" s="10">
        <f t="shared" si="486"/>
        <v>43737.496379536809</v>
      </c>
      <c r="AG479" s="9"/>
      <c r="AH479" s="9">
        <f t="shared" si="487"/>
        <v>43737.496379536809</v>
      </c>
      <c r="AI479" s="9"/>
      <c r="AJ479" s="9"/>
      <c r="AK479" s="9"/>
      <c r="AM479" s="9">
        <f t="shared" si="491"/>
        <v>1622879.0374199804</v>
      </c>
      <c r="AN479" s="9">
        <f t="shared" si="493"/>
        <v>1666616.5337995172</v>
      </c>
    </row>
    <row r="480" spans="1:40" s="11" customFormat="1" x14ac:dyDescent="0.25">
      <c r="A480" s="8" t="s">
        <v>963</v>
      </c>
      <c r="B480" s="8" t="s">
        <v>964</v>
      </c>
      <c r="C480" s="8" t="s">
        <v>862</v>
      </c>
      <c r="D480" s="8" t="s">
        <v>862</v>
      </c>
      <c r="E480" s="8" t="s">
        <v>1440</v>
      </c>
      <c r="G480" s="9"/>
      <c r="H480" s="9"/>
      <c r="I480" s="9">
        <f t="shared" si="479"/>
        <v>4629843.8842722923</v>
      </c>
      <c r="J480" s="9">
        <f t="shared" si="480"/>
        <v>4720905.2179004773</v>
      </c>
      <c r="K480" s="9"/>
      <c r="L480" s="9"/>
      <c r="M480" s="9"/>
      <c r="N480" s="9"/>
      <c r="O480" s="9"/>
      <c r="P480" s="9"/>
      <c r="Q480" s="10">
        <f t="shared" si="492"/>
        <v>4629843.8842722923</v>
      </c>
      <c r="R480" s="10">
        <f t="shared" si="481"/>
        <v>4720905.2179004773</v>
      </c>
      <c r="S480" s="9"/>
      <c r="T480" s="10">
        <f t="shared" si="488"/>
        <v>6538990</v>
      </c>
      <c r="V480" s="9"/>
      <c r="W480" s="9">
        <f t="shared" si="482"/>
        <v>2563841.6138370633</v>
      </c>
      <c r="X480" s="9"/>
      <c r="Y480" s="9"/>
      <c r="Z480" s="9"/>
      <c r="AA480" s="10">
        <f t="shared" si="489"/>
        <v>2563841.6138370633</v>
      </c>
      <c r="AB480" s="10">
        <f t="shared" si="490"/>
        <v>7193685.4981093556</v>
      </c>
      <c r="AC480" s="10">
        <f t="shared" si="483"/>
        <v>13732675.498109356</v>
      </c>
      <c r="AD480" s="10">
        <f t="shared" si="484"/>
        <v>12910308.594068358</v>
      </c>
      <c r="AE480" s="10">
        <f t="shared" si="485"/>
        <v>6371318.5940683577</v>
      </c>
      <c r="AF480" s="10">
        <f t="shared" si="486"/>
        <v>1650413.3761678804</v>
      </c>
      <c r="AG480" s="9"/>
      <c r="AH480" s="9">
        <f t="shared" si="487"/>
        <v>1650413.3761678804</v>
      </c>
      <c r="AI480" s="9"/>
      <c r="AJ480" s="9"/>
      <c r="AK480" s="9"/>
      <c r="AM480" s="9">
        <f t="shared" si="491"/>
        <v>4724366.8911545845</v>
      </c>
      <c r="AN480" s="9">
        <f t="shared" si="493"/>
        <v>6374780.2673224648</v>
      </c>
    </row>
    <row r="481" spans="1:40" s="11" customFormat="1" x14ac:dyDescent="0.25">
      <c r="A481" s="8" t="s">
        <v>965</v>
      </c>
      <c r="B481" s="8" t="s">
        <v>966</v>
      </c>
      <c r="C481" s="8" t="s">
        <v>862</v>
      </c>
      <c r="D481" s="8" t="s">
        <v>862</v>
      </c>
      <c r="E481" s="8" t="s">
        <v>1440</v>
      </c>
      <c r="G481" s="9"/>
      <c r="H481" s="9"/>
      <c r="I481" s="9">
        <f t="shared" si="479"/>
        <v>1420619.9865801164</v>
      </c>
      <c r="J481" s="9">
        <f t="shared" si="480"/>
        <v>1448561.2204079549</v>
      </c>
      <c r="K481" s="9"/>
      <c r="L481" s="9"/>
      <c r="M481" s="9"/>
      <c r="N481" s="9"/>
      <c r="O481" s="9"/>
      <c r="P481" s="9"/>
      <c r="Q481" s="10">
        <f t="shared" si="492"/>
        <v>1420619.9865801164</v>
      </c>
      <c r="R481" s="10">
        <f t="shared" si="481"/>
        <v>1448561.2204079549</v>
      </c>
      <c r="S481" s="9"/>
      <c r="T481" s="10">
        <f t="shared" si="488"/>
        <v>4653312</v>
      </c>
      <c r="V481" s="9"/>
      <c r="W481" s="9">
        <f t="shared" si="482"/>
        <v>684176.30473862332</v>
      </c>
      <c r="X481" s="9"/>
      <c r="Y481" s="9"/>
      <c r="Z481" s="9"/>
      <c r="AA481" s="10">
        <f t="shared" si="489"/>
        <v>684176.30473862332</v>
      </c>
      <c r="AB481" s="10">
        <f t="shared" si="490"/>
        <v>2104796.2913187398</v>
      </c>
      <c r="AC481" s="10">
        <f t="shared" si="483"/>
        <v>6758108.2913187398</v>
      </c>
      <c r="AD481" s="10">
        <f t="shared" si="484"/>
        <v>6353406.0471369168</v>
      </c>
      <c r="AE481" s="10">
        <f t="shared" si="485"/>
        <v>1700094.0471369168</v>
      </c>
      <c r="AF481" s="10">
        <f t="shared" si="486"/>
        <v>251532.8267289619</v>
      </c>
      <c r="AG481" s="9"/>
      <c r="AH481" s="9">
        <f t="shared" si="487"/>
        <v>251532.8267289619</v>
      </c>
      <c r="AI481" s="9"/>
      <c r="AJ481" s="9"/>
      <c r="AK481" s="9"/>
      <c r="AM481" s="9">
        <f t="shared" si="491"/>
        <v>1449623.3992491248</v>
      </c>
      <c r="AN481" s="9">
        <f t="shared" si="493"/>
        <v>1701156.2259780867</v>
      </c>
    </row>
    <row r="482" spans="1:40" s="11" customFormat="1" x14ac:dyDescent="0.25">
      <c r="A482" s="8" t="s">
        <v>967</v>
      </c>
      <c r="B482" s="8" t="s">
        <v>968</v>
      </c>
      <c r="C482" s="8" t="s">
        <v>862</v>
      </c>
      <c r="D482" s="8" t="s">
        <v>862</v>
      </c>
      <c r="E482" s="8" t="s">
        <v>1440</v>
      </c>
      <c r="G482" s="9"/>
      <c r="H482" s="9"/>
      <c r="I482" s="9">
        <f t="shared" si="479"/>
        <v>2600441.6169193918</v>
      </c>
      <c r="J482" s="9">
        <f t="shared" si="480"/>
        <v>2651587.9811549829</v>
      </c>
      <c r="K482" s="9"/>
      <c r="L482" s="9"/>
      <c r="M482" s="9"/>
      <c r="N482" s="9"/>
      <c r="O482" s="9"/>
      <c r="P482" s="9"/>
      <c r="Q482" s="10">
        <f t="shared" si="492"/>
        <v>2600441.6169193918</v>
      </c>
      <c r="R482" s="10">
        <f t="shared" si="481"/>
        <v>2651587.9811549829</v>
      </c>
      <c r="S482" s="9"/>
      <c r="T482" s="10">
        <f t="shared" si="488"/>
        <v>7444962</v>
      </c>
      <c r="V482" s="9"/>
      <c r="W482" s="9">
        <f t="shared" si="482"/>
        <v>1272961.6673219698</v>
      </c>
      <c r="X482" s="9"/>
      <c r="Y482" s="9"/>
      <c r="Z482" s="9"/>
      <c r="AA482" s="10">
        <f t="shared" si="489"/>
        <v>1272961.6673219698</v>
      </c>
      <c r="AB482" s="10">
        <f t="shared" si="490"/>
        <v>3873403.2842413615</v>
      </c>
      <c r="AC482" s="10">
        <f t="shared" si="483"/>
        <v>11318365.284241362</v>
      </c>
      <c r="AD482" s="10">
        <f t="shared" si="484"/>
        <v>10640576.821323983</v>
      </c>
      <c r="AE482" s="10">
        <f t="shared" si="485"/>
        <v>3195614.8213239834</v>
      </c>
      <c r="AF482" s="10">
        <f t="shared" si="486"/>
        <v>544026.84016900044</v>
      </c>
      <c r="AG482" s="9"/>
      <c r="AH482" s="9">
        <f t="shared" si="487"/>
        <v>544026.84016900044</v>
      </c>
      <c r="AI482" s="9"/>
      <c r="AJ482" s="9"/>
      <c r="AK482" s="9"/>
      <c r="AM482" s="9">
        <f t="shared" si="491"/>
        <v>2653532.2970799184</v>
      </c>
      <c r="AN482" s="9">
        <f t="shared" si="493"/>
        <v>3197559.1372489189</v>
      </c>
    </row>
    <row r="483" spans="1:40" s="11" customFormat="1" x14ac:dyDescent="0.25">
      <c r="A483" s="8" t="s">
        <v>969</v>
      </c>
      <c r="B483" s="8" t="s">
        <v>970</v>
      </c>
      <c r="C483" s="8" t="s">
        <v>862</v>
      </c>
      <c r="D483" s="8" t="s">
        <v>862</v>
      </c>
      <c r="E483" s="8" t="s">
        <v>1440</v>
      </c>
      <c r="G483" s="9"/>
      <c r="H483" s="9"/>
      <c r="I483" s="9">
        <f t="shared" si="479"/>
        <v>1719003.3576453833</v>
      </c>
      <c r="J483" s="9">
        <f t="shared" si="480"/>
        <v>1752813.2964189714</v>
      </c>
      <c r="K483" s="9"/>
      <c r="L483" s="9"/>
      <c r="M483" s="9"/>
      <c r="N483" s="9"/>
      <c r="O483" s="9"/>
      <c r="P483" s="9"/>
      <c r="Q483" s="10">
        <f t="shared" si="492"/>
        <v>1719003.3576453833</v>
      </c>
      <c r="R483" s="10">
        <f t="shared" si="481"/>
        <v>1752813.2964189714</v>
      </c>
      <c r="S483" s="9"/>
      <c r="T483" s="10">
        <f t="shared" si="488"/>
        <v>4708424</v>
      </c>
      <c r="V483" s="9"/>
      <c r="W483" s="9">
        <f t="shared" si="482"/>
        <v>856353.32403125032</v>
      </c>
      <c r="X483" s="9"/>
      <c r="Y483" s="9"/>
      <c r="Z483" s="9"/>
      <c r="AA483" s="10">
        <f t="shared" si="489"/>
        <v>856353.32403125032</v>
      </c>
      <c r="AB483" s="10">
        <f t="shared" si="490"/>
        <v>2575356.6816766337</v>
      </c>
      <c r="AC483" s="10">
        <f t="shared" si="483"/>
        <v>7283780.6816766337</v>
      </c>
      <c r="AD483" s="10">
        <f t="shared" si="484"/>
        <v>6847599.0963964229</v>
      </c>
      <c r="AE483" s="10">
        <f t="shared" si="485"/>
        <v>2139175.0963964229</v>
      </c>
      <c r="AF483" s="10">
        <f t="shared" si="486"/>
        <v>386361.79997745156</v>
      </c>
      <c r="AG483" s="9"/>
      <c r="AH483" s="9">
        <f t="shared" si="487"/>
        <v>386361.79997745156</v>
      </c>
      <c r="AI483" s="9"/>
      <c r="AJ483" s="9"/>
      <c r="AK483" s="9"/>
      <c r="AM483" s="9">
        <f t="shared" si="491"/>
        <v>1754098.5725741987</v>
      </c>
      <c r="AN483" s="9">
        <f t="shared" si="493"/>
        <v>2140460.3725516503</v>
      </c>
    </row>
    <row r="484" spans="1:40" s="11" customFormat="1" x14ac:dyDescent="0.25">
      <c r="A484" s="8" t="s">
        <v>971</v>
      </c>
      <c r="B484" s="8" t="s">
        <v>972</v>
      </c>
      <c r="C484" s="8" t="s">
        <v>862</v>
      </c>
      <c r="D484" s="8" t="s">
        <v>862</v>
      </c>
      <c r="E484" s="8" t="s">
        <v>1440</v>
      </c>
      <c r="G484" s="9"/>
      <c r="H484" s="9"/>
      <c r="I484" s="9">
        <f t="shared" si="479"/>
        <v>2372313.3539743912</v>
      </c>
      <c r="J484" s="9">
        <f t="shared" si="480"/>
        <v>2418972.8144652098</v>
      </c>
      <c r="K484" s="9"/>
      <c r="L484" s="9"/>
      <c r="M484" s="9"/>
      <c r="N484" s="9"/>
      <c r="O484" s="9"/>
      <c r="P484" s="9"/>
      <c r="Q484" s="10">
        <f t="shared" si="492"/>
        <v>2372313.3539743912</v>
      </c>
      <c r="R484" s="10">
        <f t="shared" si="481"/>
        <v>2418972.8144652098</v>
      </c>
      <c r="S484" s="9"/>
      <c r="T484" s="10">
        <f t="shared" si="488"/>
        <v>4381100</v>
      </c>
      <c r="V484" s="9"/>
      <c r="W484" s="9">
        <f t="shared" si="482"/>
        <v>1247186.7764024264</v>
      </c>
      <c r="X484" s="9"/>
      <c r="Y484" s="9"/>
      <c r="Z484" s="9"/>
      <c r="AA484" s="10">
        <f t="shared" si="489"/>
        <v>1247186.7764024264</v>
      </c>
      <c r="AB484" s="10">
        <f t="shared" si="490"/>
        <v>3619500.1303768177</v>
      </c>
      <c r="AC484" s="10">
        <f t="shared" si="483"/>
        <v>8000600.1303768177</v>
      </c>
      <c r="AD484" s="10">
        <f t="shared" si="484"/>
        <v>7521492.5624018945</v>
      </c>
      <c r="AE484" s="10">
        <f t="shared" si="485"/>
        <v>3140392.5624018945</v>
      </c>
      <c r="AF484" s="10">
        <f t="shared" si="486"/>
        <v>721419.74793668464</v>
      </c>
      <c r="AG484" s="9"/>
      <c r="AH484" s="9">
        <f t="shared" si="487"/>
        <v>721419.74793668464</v>
      </c>
      <c r="AI484" s="9"/>
      <c r="AJ484" s="9"/>
      <c r="AK484" s="9"/>
      <c r="AM484" s="9">
        <f t="shared" si="491"/>
        <v>2420746.5618945155</v>
      </c>
      <c r="AN484" s="9">
        <f t="shared" si="493"/>
        <v>3142166.3098312002</v>
      </c>
    </row>
    <row r="485" spans="1:40" s="11" customFormat="1" x14ac:dyDescent="0.25">
      <c r="A485" s="8" t="s">
        <v>973</v>
      </c>
      <c r="B485" s="8" t="s">
        <v>974</v>
      </c>
      <c r="C485" s="8" t="s">
        <v>862</v>
      </c>
      <c r="D485" s="8" t="s">
        <v>862</v>
      </c>
      <c r="E485" s="8" t="s">
        <v>1440</v>
      </c>
      <c r="G485" s="9"/>
      <c r="H485" s="9"/>
      <c r="I485" s="9">
        <f t="shared" si="479"/>
        <v>3390317.5808336083</v>
      </c>
      <c r="J485" s="9">
        <f t="shared" si="480"/>
        <v>3456999.4923733352</v>
      </c>
      <c r="K485" s="9"/>
      <c r="L485" s="9"/>
      <c r="M485" s="9"/>
      <c r="N485" s="9"/>
      <c r="O485" s="9"/>
      <c r="P485" s="9"/>
      <c r="Q485" s="10">
        <f t="shared" si="492"/>
        <v>3390317.5808336083</v>
      </c>
      <c r="R485" s="10">
        <f t="shared" si="481"/>
        <v>3456999.4923733352</v>
      </c>
      <c r="S485" s="9"/>
      <c r="T485" s="10">
        <f t="shared" si="488"/>
        <v>6394031</v>
      </c>
      <c r="V485" s="9"/>
      <c r="W485" s="9">
        <f t="shared" si="482"/>
        <v>1856462.8592740074</v>
      </c>
      <c r="X485" s="9"/>
      <c r="Y485" s="9"/>
      <c r="Z485" s="9"/>
      <c r="AA485" s="10">
        <f t="shared" si="489"/>
        <v>1856462.8592740074</v>
      </c>
      <c r="AB485" s="10">
        <f t="shared" si="490"/>
        <v>5246780.4401076157</v>
      </c>
      <c r="AC485" s="10">
        <f t="shared" si="483"/>
        <v>11640811.440107616</v>
      </c>
      <c r="AD485" s="10">
        <f t="shared" si="484"/>
        <v>10943713.626513733</v>
      </c>
      <c r="AE485" s="10">
        <f t="shared" si="485"/>
        <v>4549682.6265137326</v>
      </c>
      <c r="AF485" s="10">
        <f t="shared" si="486"/>
        <v>1092683.1341403974</v>
      </c>
      <c r="AG485" s="9"/>
      <c r="AH485" s="9">
        <f t="shared" si="487"/>
        <v>1092683.1341403974</v>
      </c>
      <c r="AI485" s="9"/>
      <c r="AJ485" s="9"/>
      <c r="AK485" s="9"/>
      <c r="AM485" s="9">
        <f t="shared" si="491"/>
        <v>3459534.3881464666</v>
      </c>
      <c r="AN485" s="9">
        <f t="shared" si="493"/>
        <v>4552217.522286864</v>
      </c>
    </row>
    <row r="486" spans="1:40" s="11" customFormat="1" x14ac:dyDescent="0.25">
      <c r="A486" s="8" t="s">
        <v>975</v>
      </c>
      <c r="B486" s="8" t="s">
        <v>976</v>
      </c>
      <c r="C486" s="8" t="s">
        <v>862</v>
      </c>
      <c r="D486" s="8" t="s">
        <v>862</v>
      </c>
      <c r="E486" s="8" t="s">
        <v>1440</v>
      </c>
      <c r="G486" s="9"/>
      <c r="H486" s="9"/>
      <c r="I486" s="9">
        <f t="shared" si="479"/>
        <v>2260652.8372233664</v>
      </c>
      <c r="J486" s="9">
        <f t="shared" si="480"/>
        <v>2305116.1209481601</v>
      </c>
      <c r="K486" s="9"/>
      <c r="L486" s="9"/>
      <c r="M486" s="9"/>
      <c r="N486" s="9"/>
      <c r="O486" s="9"/>
      <c r="P486" s="9"/>
      <c r="Q486" s="10">
        <f t="shared" si="492"/>
        <v>2260652.8372233664</v>
      </c>
      <c r="R486" s="10">
        <f t="shared" si="481"/>
        <v>2305116.1209481601</v>
      </c>
      <c r="S486" s="9"/>
      <c r="T486" s="10">
        <f t="shared" si="488"/>
        <v>7744317</v>
      </c>
      <c r="V486" s="9"/>
      <c r="W486" s="9">
        <f t="shared" si="482"/>
        <v>1053285.0193449124</v>
      </c>
      <c r="X486" s="9"/>
      <c r="Y486" s="9"/>
      <c r="Z486" s="9"/>
      <c r="AA486" s="10">
        <f t="shared" si="489"/>
        <v>1053285.0193449124</v>
      </c>
      <c r="AB486" s="10">
        <f t="shared" si="490"/>
        <v>3313937.8565682787</v>
      </c>
      <c r="AC486" s="10">
        <f t="shared" si="483"/>
        <v>11058254.856568279</v>
      </c>
      <c r="AD486" s="10">
        <f t="shared" si="484"/>
        <v>10396042.83446491</v>
      </c>
      <c r="AE486" s="10">
        <f t="shared" si="485"/>
        <v>2651725.8344649095</v>
      </c>
      <c r="AF486" s="10">
        <f t="shared" si="486"/>
        <v>346609.71351674944</v>
      </c>
      <c r="AG486" s="9"/>
      <c r="AH486" s="9">
        <f t="shared" si="487"/>
        <v>346609.71351674944</v>
      </c>
      <c r="AI486" s="9"/>
      <c r="AJ486" s="9"/>
      <c r="AK486" s="9"/>
      <c r="AM486" s="9">
        <f t="shared" si="491"/>
        <v>2306806.3812806997</v>
      </c>
      <c r="AN486" s="9">
        <f t="shared" si="493"/>
        <v>2653416.0947974492</v>
      </c>
    </row>
    <row r="487" spans="1:40" s="11" customFormat="1" x14ac:dyDescent="0.25">
      <c r="A487" s="8" t="s">
        <v>977</v>
      </c>
      <c r="B487" s="8" t="s">
        <v>978</v>
      </c>
      <c r="C487" s="8" t="s">
        <v>862</v>
      </c>
      <c r="D487" s="8" t="s">
        <v>862</v>
      </c>
      <c r="E487" s="8" t="s">
        <v>1440</v>
      </c>
      <c r="G487" s="9"/>
      <c r="H487" s="9"/>
      <c r="I487" s="9">
        <f t="shared" si="479"/>
        <v>1689642.5076707001</v>
      </c>
      <c r="J487" s="9">
        <f t="shared" si="480"/>
        <v>1722874.9673279331</v>
      </c>
      <c r="K487" s="9"/>
      <c r="L487" s="9"/>
      <c r="M487" s="9"/>
      <c r="N487" s="9"/>
      <c r="O487" s="9"/>
      <c r="P487" s="9"/>
      <c r="Q487" s="10">
        <f t="shared" si="492"/>
        <v>1689642.5076707001</v>
      </c>
      <c r="R487" s="10">
        <f t="shared" si="481"/>
        <v>1722874.9673279331</v>
      </c>
      <c r="S487" s="9"/>
      <c r="T487" s="10">
        <f t="shared" si="488"/>
        <v>3083538</v>
      </c>
      <c r="V487" s="9"/>
      <c r="W487" s="9">
        <f t="shared" si="482"/>
        <v>887466.98421315337</v>
      </c>
      <c r="X487" s="9"/>
      <c r="Y487" s="9"/>
      <c r="Z487" s="9"/>
      <c r="AA487" s="10">
        <f t="shared" si="489"/>
        <v>887466.98421315337</v>
      </c>
      <c r="AB487" s="10">
        <f t="shared" si="490"/>
        <v>2577109.4918838535</v>
      </c>
      <c r="AC487" s="10">
        <f t="shared" si="483"/>
        <v>5660647.4918838535</v>
      </c>
      <c r="AD487" s="10">
        <f t="shared" si="484"/>
        <v>5321665.5394297335</v>
      </c>
      <c r="AE487" s="10">
        <f t="shared" si="485"/>
        <v>2238127.5394297335</v>
      </c>
      <c r="AF487" s="10">
        <f t="shared" si="486"/>
        <v>515252.57210180047</v>
      </c>
      <c r="AG487" s="9"/>
      <c r="AH487" s="9">
        <f t="shared" si="487"/>
        <v>515252.57210180047</v>
      </c>
      <c r="AI487" s="9"/>
      <c r="AJ487" s="9"/>
      <c r="AK487" s="9"/>
      <c r="AM487" s="9">
        <f t="shared" si="491"/>
        <v>1724138.2907625902</v>
      </c>
      <c r="AN487" s="9">
        <f t="shared" si="493"/>
        <v>2239390.8628643909</v>
      </c>
    </row>
    <row r="488" spans="1:40" s="11" customFormat="1" x14ac:dyDescent="0.25">
      <c r="A488" s="8" t="s">
        <v>979</v>
      </c>
      <c r="B488" s="8" t="s">
        <v>980</v>
      </c>
      <c r="C488" s="8" t="s">
        <v>862</v>
      </c>
      <c r="D488" s="8" t="s">
        <v>862</v>
      </c>
      <c r="E488" s="8" t="s">
        <v>1440</v>
      </c>
      <c r="G488" s="9"/>
      <c r="H488" s="9"/>
      <c r="I488" s="9">
        <f t="shared" si="479"/>
        <v>2793302.1581962747</v>
      </c>
      <c r="J488" s="9">
        <f t="shared" si="480"/>
        <v>2848241.7687122826</v>
      </c>
      <c r="K488" s="9"/>
      <c r="L488" s="9"/>
      <c r="M488" s="9"/>
      <c r="N488" s="9"/>
      <c r="O488" s="9"/>
      <c r="P488" s="9"/>
      <c r="Q488" s="10">
        <f t="shared" si="492"/>
        <v>2793302.1581962747</v>
      </c>
      <c r="R488" s="10">
        <f t="shared" si="481"/>
        <v>2848241.7687122826</v>
      </c>
      <c r="S488" s="9"/>
      <c r="T488" s="10">
        <f t="shared" si="488"/>
        <v>6437191</v>
      </c>
      <c r="V488" s="9"/>
      <c r="W488" s="9">
        <f t="shared" si="482"/>
        <v>1423875.5104180123</v>
      </c>
      <c r="X488" s="9"/>
      <c r="Y488" s="9"/>
      <c r="Z488" s="9"/>
      <c r="AA488" s="10">
        <f t="shared" si="489"/>
        <v>1423875.5104180123</v>
      </c>
      <c r="AB488" s="10">
        <f t="shared" si="490"/>
        <v>4217177.6686142869</v>
      </c>
      <c r="AC488" s="10">
        <f t="shared" si="483"/>
        <v>10654368.668614287</v>
      </c>
      <c r="AD488" s="10">
        <f t="shared" si="484"/>
        <v>10016342.94830028</v>
      </c>
      <c r="AE488" s="10">
        <f t="shared" si="485"/>
        <v>3579151.9483002797</v>
      </c>
      <c r="AF488" s="10">
        <f t="shared" si="486"/>
        <v>730910.17958799703</v>
      </c>
      <c r="AG488" s="9"/>
      <c r="AH488" s="9">
        <f t="shared" si="487"/>
        <v>730910.17958799703</v>
      </c>
      <c r="AI488" s="9"/>
      <c r="AJ488" s="9"/>
      <c r="AK488" s="9"/>
      <c r="AM488" s="9">
        <f t="shared" si="491"/>
        <v>2850330.2839221614</v>
      </c>
      <c r="AN488" s="9">
        <f t="shared" si="493"/>
        <v>3581240.4635101585</v>
      </c>
    </row>
    <row r="489" spans="1:40" s="11" customFormat="1" x14ac:dyDescent="0.25">
      <c r="A489" s="8" t="s">
        <v>981</v>
      </c>
      <c r="B489" s="8" t="s">
        <v>982</v>
      </c>
      <c r="C489" s="8" t="s">
        <v>862</v>
      </c>
      <c r="D489" s="8" t="s">
        <v>862</v>
      </c>
      <c r="E489" s="8" t="s">
        <v>1440</v>
      </c>
      <c r="G489" s="9"/>
      <c r="H489" s="9"/>
      <c r="I489" s="9">
        <f t="shared" si="479"/>
        <v>1734931.8495594249</v>
      </c>
      <c r="J489" s="9">
        <f t="shared" si="480"/>
        <v>1769055.0752931426</v>
      </c>
      <c r="K489" s="9"/>
      <c r="L489" s="9"/>
      <c r="M489" s="9"/>
      <c r="N489" s="9"/>
      <c r="O489" s="9"/>
      <c r="P489" s="9"/>
      <c r="Q489" s="10">
        <f t="shared" si="492"/>
        <v>1734931.8495594249</v>
      </c>
      <c r="R489" s="10">
        <f t="shared" si="481"/>
        <v>1769055.0752931426</v>
      </c>
      <c r="S489" s="9"/>
      <c r="T489" s="10">
        <f t="shared" si="488"/>
        <v>6501226</v>
      </c>
      <c r="V489" s="9"/>
      <c r="W489" s="9">
        <f t="shared" si="482"/>
        <v>733672.09067320218</v>
      </c>
      <c r="X489" s="9"/>
      <c r="Y489" s="9"/>
      <c r="Z489" s="9"/>
      <c r="AA489" s="10">
        <f t="shared" si="489"/>
        <v>733672.09067320218</v>
      </c>
      <c r="AB489" s="10">
        <f t="shared" si="490"/>
        <v>2468603.9402326271</v>
      </c>
      <c r="AC489" s="10">
        <f t="shared" si="483"/>
        <v>8969829.9402326271</v>
      </c>
      <c r="AD489" s="10">
        <f t="shared" si="484"/>
        <v>8432681.0591759887</v>
      </c>
      <c r="AE489" s="10">
        <f t="shared" si="485"/>
        <v>1931455.0591759887</v>
      </c>
      <c r="AF489" s="10">
        <f t="shared" si="486"/>
        <v>162399.98388284608</v>
      </c>
      <c r="AG489" s="9"/>
      <c r="AH489" s="9">
        <f t="shared" si="487"/>
        <v>162399.98388284608</v>
      </c>
      <c r="AI489" s="9"/>
      <c r="AJ489" s="9"/>
      <c r="AK489" s="9"/>
      <c r="AM489" s="9">
        <f t="shared" si="491"/>
        <v>1770352.2609718475</v>
      </c>
      <c r="AN489" s="9">
        <f t="shared" si="493"/>
        <v>1932752.2448546935</v>
      </c>
    </row>
    <row r="490" spans="1:40" s="11" customFormat="1" x14ac:dyDescent="0.25">
      <c r="A490" s="8" t="s">
        <v>983</v>
      </c>
      <c r="B490" s="8" t="s">
        <v>984</v>
      </c>
      <c r="C490" s="8" t="s">
        <v>862</v>
      </c>
      <c r="D490" s="8" t="s">
        <v>862</v>
      </c>
      <c r="E490" s="8" t="s">
        <v>1440</v>
      </c>
      <c r="G490" s="9"/>
      <c r="H490" s="9"/>
      <c r="I490" s="9">
        <f t="shared" si="479"/>
        <v>2364478.5296430835</v>
      </c>
      <c r="J490" s="9">
        <f t="shared" si="480"/>
        <v>2410983.8921620948</v>
      </c>
      <c r="K490" s="9"/>
      <c r="L490" s="9"/>
      <c r="M490" s="9"/>
      <c r="N490" s="9"/>
      <c r="O490" s="9"/>
      <c r="P490" s="9"/>
      <c r="Q490" s="10">
        <f t="shared" si="492"/>
        <v>2364478.5296430835</v>
      </c>
      <c r="R490" s="10">
        <f t="shared" si="481"/>
        <v>2410983.8921620948</v>
      </c>
      <c r="S490" s="9"/>
      <c r="T490" s="10">
        <f t="shared" si="488"/>
        <v>5548880</v>
      </c>
      <c r="V490" s="9"/>
      <c r="W490" s="9">
        <f t="shared" si="482"/>
        <v>1195596.0376674398</v>
      </c>
      <c r="X490" s="9"/>
      <c r="Y490" s="9"/>
      <c r="Z490" s="9"/>
      <c r="AA490" s="10">
        <f t="shared" si="489"/>
        <v>1195596.0376674398</v>
      </c>
      <c r="AB490" s="10">
        <f t="shared" si="490"/>
        <v>3560074.5673105232</v>
      </c>
      <c r="AC490" s="10">
        <f t="shared" si="483"/>
        <v>9108954.5673105232</v>
      </c>
      <c r="AD490" s="10">
        <f t="shared" si="484"/>
        <v>8563474.3535240274</v>
      </c>
      <c r="AE490" s="10">
        <f t="shared" si="485"/>
        <v>3014594.3535240274</v>
      </c>
      <c r="AF490" s="10">
        <f t="shared" si="486"/>
        <v>603610.46136193257</v>
      </c>
      <c r="AG490" s="9"/>
      <c r="AH490" s="9">
        <f t="shared" si="487"/>
        <v>603610.46136193257</v>
      </c>
      <c r="AI490" s="9"/>
      <c r="AJ490" s="9"/>
      <c r="AK490" s="9"/>
      <c r="AM490" s="9">
        <f t="shared" si="491"/>
        <v>2412751.7815965051</v>
      </c>
      <c r="AN490" s="9">
        <f t="shared" si="493"/>
        <v>3016362.2429584377</v>
      </c>
    </row>
    <row r="491" spans="1:40" s="11" customFormat="1" x14ac:dyDescent="0.25">
      <c r="A491" s="8" t="s">
        <v>985</v>
      </c>
      <c r="B491" s="8" t="s">
        <v>986</v>
      </c>
      <c r="C491" s="8" t="s">
        <v>862</v>
      </c>
      <c r="D491" s="8" t="s">
        <v>862</v>
      </c>
      <c r="E491" s="8" t="s">
        <v>1440</v>
      </c>
      <c r="G491" s="9"/>
      <c r="H491" s="9"/>
      <c r="I491" s="9">
        <f t="shared" si="479"/>
        <v>1765033.3579893666</v>
      </c>
      <c r="J491" s="9">
        <f t="shared" si="480"/>
        <v>1799748.6303601561</v>
      </c>
      <c r="K491" s="9"/>
      <c r="L491" s="9"/>
      <c r="M491" s="9"/>
      <c r="N491" s="9"/>
      <c r="O491" s="9"/>
      <c r="P491" s="9"/>
      <c r="Q491" s="10">
        <f t="shared" si="492"/>
        <v>1765033.3579893666</v>
      </c>
      <c r="R491" s="10">
        <f t="shared" si="481"/>
        <v>1799748.6303601561</v>
      </c>
      <c r="S491" s="9"/>
      <c r="T491" s="10">
        <f t="shared" si="488"/>
        <v>5837387</v>
      </c>
      <c r="V491" s="9"/>
      <c r="W491" s="9">
        <f t="shared" si="482"/>
        <v>827826.03192086564</v>
      </c>
      <c r="X491" s="9"/>
      <c r="Y491" s="9"/>
      <c r="Z491" s="9"/>
      <c r="AA491" s="10">
        <f t="shared" si="489"/>
        <v>827826.03192086564</v>
      </c>
      <c r="AB491" s="10">
        <f t="shared" si="490"/>
        <v>2592859.3899102323</v>
      </c>
      <c r="AC491" s="10">
        <f t="shared" si="483"/>
        <v>8430246.3899102323</v>
      </c>
      <c r="AD491" s="10">
        <f t="shared" si="484"/>
        <v>7925409.9052115483</v>
      </c>
      <c r="AE491" s="10">
        <f t="shared" si="485"/>
        <v>2088022.9052115483</v>
      </c>
      <c r="AF491" s="10">
        <f t="shared" si="486"/>
        <v>288274.27485139226</v>
      </c>
      <c r="AG491" s="9"/>
      <c r="AH491" s="9">
        <f t="shared" si="487"/>
        <v>288274.27485139226</v>
      </c>
      <c r="AI491" s="9"/>
      <c r="AJ491" s="9"/>
      <c r="AK491" s="9"/>
      <c r="AM491" s="9">
        <f t="shared" si="491"/>
        <v>1801068.3225399968</v>
      </c>
      <c r="AN491" s="9">
        <f t="shared" si="493"/>
        <v>2089342.5973913891</v>
      </c>
    </row>
    <row r="492" spans="1:40" s="11" customFormat="1" x14ac:dyDescent="0.25">
      <c r="A492" s="8" t="s">
        <v>987</v>
      </c>
      <c r="B492" s="8" t="s">
        <v>988</v>
      </c>
      <c r="C492" s="8" t="s">
        <v>862</v>
      </c>
      <c r="D492" s="8" t="s">
        <v>862</v>
      </c>
      <c r="E492" s="8" t="s">
        <v>1440</v>
      </c>
      <c r="G492" s="9"/>
      <c r="H492" s="9"/>
      <c r="I492" s="9">
        <f t="shared" si="479"/>
        <v>2292470.8045086828</v>
      </c>
      <c r="J492" s="9">
        <f t="shared" si="480"/>
        <v>2337559.8947631917</v>
      </c>
      <c r="K492" s="9"/>
      <c r="L492" s="9"/>
      <c r="M492" s="9"/>
      <c r="N492" s="9"/>
      <c r="O492" s="9"/>
      <c r="P492" s="9"/>
      <c r="Q492" s="10">
        <f t="shared" si="492"/>
        <v>2292470.8045086828</v>
      </c>
      <c r="R492" s="10">
        <f t="shared" si="481"/>
        <v>2337559.8947631917</v>
      </c>
      <c r="S492" s="9"/>
      <c r="T492" s="10">
        <f t="shared" si="488"/>
        <v>5200130</v>
      </c>
      <c r="V492" s="9"/>
      <c r="W492" s="9">
        <f t="shared" si="482"/>
        <v>1175888.5769666112</v>
      </c>
      <c r="X492" s="9"/>
      <c r="Y492" s="9"/>
      <c r="Z492" s="9"/>
      <c r="AA492" s="10">
        <f t="shared" si="489"/>
        <v>1175888.5769666112</v>
      </c>
      <c r="AB492" s="10">
        <f t="shared" si="490"/>
        <v>3468359.381475294</v>
      </c>
      <c r="AC492" s="10">
        <f t="shared" si="483"/>
        <v>8668489.381475294</v>
      </c>
      <c r="AD492" s="10">
        <f t="shared" si="484"/>
        <v>8149385.9644945646</v>
      </c>
      <c r="AE492" s="10">
        <f t="shared" si="485"/>
        <v>2949255.9644945646</v>
      </c>
      <c r="AF492" s="10">
        <f t="shared" si="486"/>
        <v>611696.06973137287</v>
      </c>
      <c r="AG492" s="9"/>
      <c r="AH492" s="9">
        <f t="shared" si="487"/>
        <v>611696.06973137287</v>
      </c>
      <c r="AI492" s="9"/>
      <c r="AJ492" s="9"/>
      <c r="AK492" s="9"/>
      <c r="AM492" s="9">
        <f t="shared" si="491"/>
        <v>2339273.9449705319</v>
      </c>
      <c r="AN492" s="9">
        <f t="shared" si="493"/>
        <v>2950970.0147019047</v>
      </c>
    </row>
    <row r="493" spans="1:40" s="11" customFormat="1" x14ac:dyDescent="0.25">
      <c r="A493" s="8" t="s">
        <v>989</v>
      </c>
      <c r="B493" s="8" t="s">
        <v>990</v>
      </c>
      <c r="C493" s="8" t="s">
        <v>862</v>
      </c>
      <c r="D493" s="8" t="s">
        <v>862</v>
      </c>
      <c r="E493" s="8" t="s">
        <v>1440</v>
      </c>
      <c r="G493" s="9"/>
      <c r="H493" s="9"/>
      <c r="I493" s="9">
        <f t="shared" ref="I493:I556" si="494">LTFUND1617BL</f>
        <v>1264831.5433387333</v>
      </c>
      <c r="J493" s="9">
        <f t="shared" ref="J493:J556" si="495">I493*RPI_INC1718</f>
        <v>1289708.6774344814</v>
      </c>
      <c r="K493" s="9"/>
      <c r="L493" s="9"/>
      <c r="M493" s="9"/>
      <c r="N493" s="9"/>
      <c r="O493" s="9"/>
      <c r="P493" s="9"/>
      <c r="Q493" s="10">
        <f t="shared" si="492"/>
        <v>1264831.5433387333</v>
      </c>
      <c r="R493" s="10">
        <f t="shared" ref="R493:R556" si="496">H493+J493+L493+N493+P493</f>
        <v>1289708.6774344814</v>
      </c>
      <c r="S493" s="9"/>
      <c r="T493" s="10">
        <f t="shared" si="488"/>
        <v>5767041</v>
      </c>
      <c r="V493" s="9"/>
      <c r="W493" s="9">
        <f t="shared" ref="W493:W556" si="497">LTFUND1617RSG</f>
        <v>561758.58875589026</v>
      </c>
      <c r="X493" s="9"/>
      <c r="Y493" s="9"/>
      <c r="Z493" s="9"/>
      <c r="AA493" s="10">
        <f t="shared" si="489"/>
        <v>561758.58875589026</v>
      </c>
      <c r="AB493" s="10">
        <f t="shared" si="490"/>
        <v>1826590.1320946235</v>
      </c>
      <c r="AC493" s="10">
        <f t="shared" ref="AC493:AC556" si="498">W493+I493+T493</f>
        <v>7593631.1320946235</v>
      </c>
      <c r="AD493" s="10">
        <f t="shared" ref="AD493:AD556" si="499">AC493*LT_SF1718</f>
        <v>7138894.476780097</v>
      </c>
      <c r="AE493" s="10">
        <f t="shared" ref="AE493:AE556" si="500">AD493-T493</f>
        <v>1371853.476780097</v>
      </c>
      <c r="AF493" s="10">
        <f t="shared" ref="AF493:AF556" si="501">AD493-T493-R493</f>
        <v>82144.799345615553</v>
      </c>
      <c r="AG493" s="9"/>
      <c r="AH493" s="9">
        <f t="shared" ref="AH493:AH556" si="502">AF493</f>
        <v>82144.799345615553</v>
      </c>
      <c r="AI493" s="9"/>
      <c r="AJ493" s="9"/>
      <c r="AK493" s="9"/>
      <c r="AM493" s="9">
        <f t="shared" si="491"/>
        <v>1290654.3753098245</v>
      </c>
      <c r="AN493" s="9">
        <f t="shared" si="493"/>
        <v>1372799.17465544</v>
      </c>
    </row>
    <row r="494" spans="1:40" s="11" customFormat="1" x14ac:dyDescent="0.25">
      <c r="A494" s="8" t="s">
        <v>991</v>
      </c>
      <c r="B494" s="8" t="s">
        <v>992</v>
      </c>
      <c r="C494" s="8" t="s">
        <v>862</v>
      </c>
      <c r="D494" s="8" t="s">
        <v>862</v>
      </c>
      <c r="E494" s="8" t="s">
        <v>1440</v>
      </c>
      <c r="G494" s="9"/>
      <c r="H494" s="9"/>
      <c r="I494" s="9">
        <f t="shared" si="494"/>
        <v>3063873.8926198334</v>
      </c>
      <c r="J494" s="9">
        <f t="shared" si="495"/>
        <v>3124135.1994164432</v>
      </c>
      <c r="K494" s="9"/>
      <c r="L494" s="9"/>
      <c r="M494" s="9"/>
      <c r="N494" s="9"/>
      <c r="O494" s="9"/>
      <c r="P494" s="9"/>
      <c r="Q494" s="10">
        <f t="shared" si="492"/>
        <v>3063873.8926198334</v>
      </c>
      <c r="R494" s="10">
        <f t="shared" si="496"/>
        <v>3124135.1994164432</v>
      </c>
      <c r="S494" s="9"/>
      <c r="T494" s="10">
        <f t="shared" si="488"/>
        <v>7488750</v>
      </c>
      <c r="V494" s="9"/>
      <c r="W494" s="9">
        <f t="shared" si="497"/>
        <v>1556482.5016739871</v>
      </c>
      <c r="X494" s="9"/>
      <c r="Y494" s="9"/>
      <c r="Z494" s="9"/>
      <c r="AA494" s="10">
        <f t="shared" si="489"/>
        <v>1556482.5016739871</v>
      </c>
      <c r="AB494" s="10">
        <f t="shared" si="490"/>
        <v>4620356.3942938205</v>
      </c>
      <c r="AC494" s="10">
        <f t="shared" si="498"/>
        <v>12109106.39429382</v>
      </c>
      <c r="AD494" s="10">
        <f t="shared" si="499"/>
        <v>11383965.22733408</v>
      </c>
      <c r="AE494" s="10">
        <f t="shared" si="500"/>
        <v>3895215.2273340803</v>
      </c>
      <c r="AF494" s="10">
        <f t="shared" si="501"/>
        <v>771080.02791763702</v>
      </c>
      <c r="AG494" s="9"/>
      <c r="AH494" s="9">
        <f t="shared" si="502"/>
        <v>771080.02791763702</v>
      </c>
      <c r="AI494" s="9"/>
      <c r="AJ494" s="9"/>
      <c r="AK494" s="9"/>
      <c r="AM494" s="9">
        <f t="shared" si="491"/>
        <v>3126426.0175462011</v>
      </c>
      <c r="AN494" s="9">
        <f t="shared" si="493"/>
        <v>3897506.0454638381</v>
      </c>
    </row>
    <row r="495" spans="1:40" s="11" customFormat="1" x14ac:dyDescent="0.25">
      <c r="A495" s="8" t="s">
        <v>993</v>
      </c>
      <c r="B495" s="8" t="s">
        <v>994</v>
      </c>
      <c r="C495" s="8" t="s">
        <v>862</v>
      </c>
      <c r="D495" s="8" t="s">
        <v>862</v>
      </c>
      <c r="E495" s="8" t="s">
        <v>1440</v>
      </c>
      <c r="G495" s="9"/>
      <c r="H495" s="9"/>
      <c r="I495" s="9">
        <f t="shared" si="494"/>
        <v>3658351.7858164748</v>
      </c>
      <c r="J495" s="9">
        <f t="shared" si="495"/>
        <v>3730305.4846505043</v>
      </c>
      <c r="K495" s="9"/>
      <c r="L495" s="9"/>
      <c r="M495" s="9"/>
      <c r="N495" s="9"/>
      <c r="O495" s="9"/>
      <c r="P495" s="9"/>
      <c r="Q495" s="10">
        <f t="shared" si="492"/>
        <v>3658351.7858164748</v>
      </c>
      <c r="R495" s="10">
        <f t="shared" si="496"/>
        <v>3730305.4846505043</v>
      </c>
      <c r="S495" s="9"/>
      <c r="T495" s="10">
        <f t="shared" si="488"/>
        <v>10777660</v>
      </c>
      <c r="V495" s="9"/>
      <c r="W495" s="9">
        <f t="shared" si="497"/>
        <v>1764860.5028902451</v>
      </c>
      <c r="X495" s="9"/>
      <c r="Y495" s="9"/>
      <c r="Z495" s="9"/>
      <c r="AA495" s="10">
        <f t="shared" si="489"/>
        <v>1764860.5028902451</v>
      </c>
      <c r="AB495" s="10">
        <f t="shared" si="490"/>
        <v>5423212.2887067199</v>
      </c>
      <c r="AC495" s="10">
        <f t="shared" si="498"/>
        <v>16200872.28870672</v>
      </c>
      <c r="AD495" s="10">
        <f t="shared" si="499"/>
        <v>15230700.002274875</v>
      </c>
      <c r="AE495" s="10">
        <f t="shared" si="500"/>
        <v>4453040.0022748746</v>
      </c>
      <c r="AF495" s="10">
        <f t="shared" si="501"/>
        <v>722734.51762437029</v>
      </c>
      <c r="AG495" s="9"/>
      <c r="AH495" s="9">
        <f t="shared" si="502"/>
        <v>722734.51762437029</v>
      </c>
      <c r="AI495" s="9"/>
      <c r="AJ495" s="9"/>
      <c r="AK495" s="9"/>
      <c r="AM495" s="9">
        <f t="shared" si="491"/>
        <v>3733040.7860661945</v>
      </c>
      <c r="AN495" s="9">
        <f t="shared" si="493"/>
        <v>4455775.3036905648</v>
      </c>
    </row>
    <row r="496" spans="1:40" s="11" customFormat="1" x14ac:dyDescent="0.25">
      <c r="A496" s="8" t="s">
        <v>995</v>
      </c>
      <c r="B496" s="8" t="s">
        <v>996</v>
      </c>
      <c r="C496" s="8" t="s">
        <v>862</v>
      </c>
      <c r="D496" s="8" t="s">
        <v>862</v>
      </c>
      <c r="E496" s="8" t="s">
        <v>1440</v>
      </c>
      <c r="G496" s="9"/>
      <c r="H496" s="9"/>
      <c r="I496" s="9">
        <f t="shared" si="494"/>
        <v>2178993.1419890332</v>
      </c>
      <c r="J496" s="9">
        <f t="shared" si="495"/>
        <v>2221850.315240649</v>
      </c>
      <c r="K496" s="9"/>
      <c r="L496" s="9"/>
      <c r="M496" s="9"/>
      <c r="N496" s="9"/>
      <c r="O496" s="9"/>
      <c r="P496" s="9"/>
      <c r="Q496" s="10">
        <f t="shared" si="492"/>
        <v>2178993.1419890332</v>
      </c>
      <c r="R496" s="10">
        <f t="shared" si="496"/>
        <v>2221850.315240649</v>
      </c>
      <c r="S496" s="9"/>
      <c r="T496" s="10">
        <f t="shared" si="488"/>
        <v>5476353</v>
      </c>
      <c r="V496" s="9"/>
      <c r="W496" s="9">
        <f t="shared" si="497"/>
        <v>1103830.3957774849</v>
      </c>
      <c r="X496" s="9"/>
      <c r="Y496" s="9"/>
      <c r="Z496" s="9"/>
      <c r="AA496" s="10">
        <f t="shared" si="489"/>
        <v>1103830.3957774849</v>
      </c>
      <c r="AB496" s="10">
        <f t="shared" si="490"/>
        <v>3282823.5377665181</v>
      </c>
      <c r="AC496" s="10">
        <f t="shared" si="498"/>
        <v>8759176.5377665181</v>
      </c>
      <c r="AD496" s="10">
        <f t="shared" si="499"/>
        <v>8234642.4153150478</v>
      </c>
      <c r="AE496" s="10">
        <f t="shared" si="500"/>
        <v>2758289.4153150478</v>
      </c>
      <c r="AF496" s="10">
        <f t="shared" si="501"/>
        <v>536439.1000743988</v>
      </c>
      <c r="AG496" s="9"/>
      <c r="AH496" s="9">
        <f t="shared" si="502"/>
        <v>536439.1000743988</v>
      </c>
      <c r="AI496" s="9"/>
      <c r="AJ496" s="9"/>
      <c r="AK496" s="9"/>
      <c r="AM496" s="9">
        <f t="shared" si="491"/>
        <v>2223479.5196952806</v>
      </c>
      <c r="AN496" s="9">
        <f t="shared" si="493"/>
        <v>2759918.6197696794</v>
      </c>
    </row>
    <row r="497" spans="1:40" s="11" customFormat="1" x14ac:dyDescent="0.25">
      <c r="A497" s="8" t="s">
        <v>997</v>
      </c>
      <c r="B497" s="8" t="s">
        <v>998</v>
      </c>
      <c r="C497" s="8" t="s">
        <v>862</v>
      </c>
      <c r="D497" s="8" t="s">
        <v>862</v>
      </c>
      <c r="E497" s="8" t="s">
        <v>1440</v>
      </c>
      <c r="G497" s="9"/>
      <c r="H497" s="9"/>
      <c r="I497" s="9">
        <f t="shared" si="494"/>
        <v>2179308.795245633</v>
      </c>
      <c r="J497" s="9">
        <f t="shared" si="495"/>
        <v>2222172.1768721375</v>
      </c>
      <c r="K497" s="9"/>
      <c r="L497" s="9"/>
      <c r="M497" s="9"/>
      <c r="N497" s="9"/>
      <c r="O497" s="9"/>
      <c r="P497" s="9"/>
      <c r="Q497" s="10">
        <f t="shared" si="492"/>
        <v>2179308.795245633</v>
      </c>
      <c r="R497" s="10">
        <f t="shared" si="496"/>
        <v>2222172.1768721375</v>
      </c>
      <c r="S497" s="9"/>
      <c r="T497" s="10">
        <f t="shared" si="488"/>
        <v>6023659</v>
      </c>
      <c r="V497" s="9"/>
      <c r="W497" s="9">
        <f t="shared" si="497"/>
        <v>1012196.4344356018</v>
      </c>
      <c r="X497" s="9"/>
      <c r="Y497" s="9"/>
      <c r="Z497" s="9"/>
      <c r="AA497" s="10">
        <f t="shared" si="489"/>
        <v>1012196.4344356018</v>
      </c>
      <c r="AB497" s="10">
        <f t="shared" si="490"/>
        <v>3191505.2296812348</v>
      </c>
      <c r="AC497" s="10">
        <f t="shared" si="498"/>
        <v>9215164.2296812348</v>
      </c>
      <c r="AD497" s="10">
        <f t="shared" si="499"/>
        <v>8663323.7613882478</v>
      </c>
      <c r="AE497" s="10">
        <f t="shared" si="500"/>
        <v>2639664.7613882478</v>
      </c>
      <c r="AF497" s="10">
        <f t="shared" si="501"/>
        <v>417492.58451611036</v>
      </c>
      <c r="AG497" s="9"/>
      <c r="AH497" s="9">
        <f t="shared" si="502"/>
        <v>417492.58451611036</v>
      </c>
      <c r="AI497" s="9"/>
      <c r="AJ497" s="9"/>
      <c r="AK497" s="9"/>
      <c r="AM497" s="9">
        <f t="shared" si="491"/>
        <v>2223801.6173365489</v>
      </c>
      <c r="AN497" s="9">
        <f t="shared" si="493"/>
        <v>2641294.2018526592</v>
      </c>
    </row>
    <row r="498" spans="1:40" s="11" customFormat="1" x14ac:dyDescent="0.25">
      <c r="A498" s="8" t="s">
        <v>999</v>
      </c>
      <c r="B498" s="8" t="s">
        <v>1000</v>
      </c>
      <c r="C498" s="8" t="s">
        <v>862</v>
      </c>
      <c r="D498" s="8" t="s">
        <v>862</v>
      </c>
      <c r="E498" s="8" t="s">
        <v>1440</v>
      </c>
      <c r="G498" s="9"/>
      <c r="H498" s="9"/>
      <c r="I498" s="9">
        <f t="shared" si="494"/>
        <v>2040899.043658108</v>
      </c>
      <c r="J498" s="9">
        <f t="shared" si="495"/>
        <v>2081040.1355310592</v>
      </c>
      <c r="K498" s="9"/>
      <c r="L498" s="9"/>
      <c r="M498" s="9"/>
      <c r="N498" s="9"/>
      <c r="O498" s="9"/>
      <c r="P498" s="9"/>
      <c r="Q498" s="10">
        <f t="shared" si="492"/>
        <v>2040899.043658108</v>
      </c>
      <c r="R498" s="10">
        <f t="shared" si="496"/>
        <v>2081040.1355310592</v>
      </c>
      <c r="S498" s="9"/>
      <c r="T498" s="10">
        <f t="shared" si="488"/>
        <v>6672588</v>
      </c>
      <c r="V498" s="9"/>
      <c r="W498" s="9">
        <f t="shared" si="497"/>
        <v>1003015.2764730188</v>
      </c>
      <c r="X498" s="9"/>
      <c r="Y498" s="9"/>
      <c r="Z498" s="9"/>
      <c r="AA498" s="10">
        <f t="shared" si="489"/>
        <v>1003015.2764730188</v>
      </c>
      <c r="AB498" s="10">
        <f t="shared" si="490"/>
        <v>3043914.3201311268</v>
      </c>
      <c r="AC498" s="10">
        <f t="shared" si="498"/>
        <v>9716502.3201311268</v>
      </c>
      <c r="AD498" s="10">
        <f t="shared" si="499"/>
        <v>9134639.7448293585</v>
      </c>
      <c r="AE498" s="10">
        <f t="shared" si="500"/>
        <v>2462051.7448293585</v>
      </c>
      <c r="AF498" s="10">
        <f t="shared" si="501"/>
        <v>381011.6092982993</v>
      </c>
      <c r="AG498" s="9"/>
      <c r="AH498" s="9">
        <f t="shared" si="502"/>
        <v>381011.6092982993</v>
      </c>
      <c r="AI498" s="9"/>
      <c r="AJ498" s="9"/>
      <c r="AK498" s="9"/>
      <c r="AM498" s="9">
        <f t="shared" si="491"/>
        <v>2082566.0888483543</v>
      </c>
      <c r="AN498" s="9">
        <f t="shared" si="493"/>
        <v>2463577.6981466534</v>
      </c>
    </row>
    <row r="499" spans="1:40" s="11" customFormat="1" x14ac:dyDescent="0.25">
      <c r="A499" s="8" t="s">
        <v>1001</v>
      </c>
      <c r="B499" s="8" t="s">
        <v>1002</v>
      </c>
      <c r="C499" s="8" t="s">
        <v>862</v>
      </c>
      <c r="D499" s="8" t="s">
        <v>862</v>
      </c>
      <c r="E499" s="8" t="s">
        <v>1440</v>
      </c>
      <c r="G499" s="9"/>
      <c r="H499" s="9"/>
      <c r="I499" s="9">
        <f t="shared" si="494"/>
        <v>1598069.3659082167</v>
      </c>
      <c r="J499" s="9">
        <f t="shared" si="495"/>
        <v>1629500.7340768701</v>
      </c>
      <c r="K499" s="9"/>
      <c r="L499" s="9"/>
      <c r="M499" s="9"/>
      <c r="N499" s="9"/>
      <c r="O499" s="9"/>
      <c r="P499" s="9"/>
      <c r="Q499" s="10">
        <f t="shared" si="492"/>
        <v>1598069.3659082167</v>
      </c>
      <c r="R499" s="10">
        <f t="shared" si="496"/>
        <v>1629500.7340768701</v>
      </c>
      <c r="S499" s="9"/>
      <c r="T499" s="10">
        <f t="shared" si="488"/>
        <v>6989946</v>
      </c>
      <c r="V499" s="9"/>
      <c r="W499" s="9">
        <f t="shared" si="497"/>
        <v>563828.95458281599</v>
      </c>
      <c r="X499" s="9"/>
      <c r="Y499" s="9"/>
      <c r="Z499" s="9"/>
      <c r="AA499" s="10">
        <f t="shared" si="489"/>
        <v>563828.95458281599</v>
      </c>
      <c r="AB499" s="10">
        <f t="shared" si="490"/>
        <v>2161898.3204910327</v>
      </c>
      <c r="AC499" s="10">
        <f t="shared" si="498"/>
        <v>9151844.3204910327</v>
      </c>
      <c r="AD499" s="10">
        <f t="shared" si="499"/>
        <v>8603795.6987098251</v>
      </c>
      <c r="AE499" s="10">
        <f t="shared" si="500"/>
        <v>1613849.6987098251</v>
      </c>
      <c r="AF499" s="10">
        <f t="shared" si="501"/>
        <v>-15651.035367045086</v>
      </c>
      <c r="AG499" s="9"/>
      <c r="AH499" s="9">
        <f t="shared" si="502"/>
        <v>-15651.035367045086</v>
      </c>
      <c r="AI499" s="9"/>
      <c r="AJ499" s="9"/>
      <c r="AK499" s="9"/>
      <c r="AM499" s="9">
        <f t="shared" si="491"/>
        <v>1630695.5894803028</v>
      </c>
      <c r="AN499" s="9">
        <f t="shared" si="493"/>
        <v>1615044.5541132577</v>
      </c>
    </row>
    <row r="500" spans="1:40" s="11" customFormat="1" x14ac:dyDescent="0.25">
      <c r="A500" s="8" t="s">
        <v>1003</v>
      </c>
      <c r="B500" s="8" t="s">
        <v>1004</v>
      </c>
      <c r="C500" s="8" t="s">
        <v>862</v>
      </c>
      <c r="D500" s="8" t="s">
        <v>862</v>
      </c>
      <c r="E500" s="8" t="s">
        <v>1440</v>
      </c>
      <c r="G500" s="9"/>
      <c r="H500" s="9"/>
      <c r="I500" s="9">
        <f t="shared" si="494"/>
        <v>2019243.9051129583</v>
      </c>
      <c r="J500" s="9">
        <f t="shared" si="495"/>
        <v>2058959.0764051911</v>
      </c>
      <c r="K500" s="9"/>
      <c r="L500" s="9"/>
      <c r="M500" s="9"/>
      <c r="N500" s="9"/>
      <c r="O500" s="9"/>
      <c r="P500" s="9"/>
      <c r="Q500" s="10">
        <f t="shared" si="492"/>
        <v>2019243.9051129583</v>
      </c>
      <c r="R500" s="10">
        <f t="shared" si="496"/>
        <v>2058959.0764051911</v>
      </c>
      <c r="S500" s="9"/>
      <c r="T500" s="10">
        <f t="shared" si="488"/>
        <v>5396888</v>
      </c>
      <c r="V500" s="9"/>
      <c r="W500" s="9">
        <f t="shared" si="497"/>
        <v>901089.95016500284</v>
      </c>
      <c r="X500" s="9"/>
      <c r="Y500" s="9"/>
      <c r="Z500" s="9"/>
      <c r="AA500" s="10">
        <f t="shared" si="489"/>
        <v>901089.95016500284</v>
      </c>
      <c r="AB500" s="10">
        <f t="shared" si="490"/>
        <v>2920333.8552779611</v>
      </c>
      <c r="AC500" s="10">
        <f t="shared" si="498"/>
        <v>8317221.8552779611</v>
      </c>
      <c r="AD500" s="10">
        <f t="shared" si="499"/>
        <v>7819153.7265809178</v>
      </c>
      <c r="AE500" s="10">
        <f t="shared" si="500"/>
        <v>2422265.7265809178</v>
      </c>
      <c r="AF500" s="10">
        <f t="shared" si="501"/>
        <v>363306.65017572674</v>
      </c>
      <c r="AG500" s="9"/>
      <c r="AH500" s="9">
        <f t="shared" si="502"/>
        <v>363306.65017572674</v>
      </c>
      <c r="AI500" s="9"/>
      <c r="AJ500" s="9"/>
      <c r="AK500" s="9"/>
      <c r="AM500" s="9">
        <f t="shared" si="491"/>
        <v>2060468.8384607958</v>
      </c>
      <c r="AN500" s="9">
        <f t="shared" si="493"/>
        <v>2423775.4886365226</v>
      </c>
    </row>
    <row r="501" spans="1:40" s="11" customFormat="1" x14ac:dyDescent="0.25">
      <c r="A501" s="8" t="s">
        <v>1005</v>
      </c>
      <c r="B501" s="8" t="s">
        <v>1006</v>
      </c>
      <c r="C501" s="8" t="s">
        <v>862</v>
      </c>
      <c r="D501" s="8" t="s">
        <v>862</v>
      </c>
      <c r="E501" s="8" t="s">
        <v>1440</v>
      </c>
      <c r="G501" s="9"/>
      <c r="H501" s="9"/>
      <c r="I501" s="9">
        <f t="shared" si="494"/>
        <v>2393362.8502928833</v>
      </c>
      <c r="J501" s="9">
        <f t="shared" si="495"/>
        <v>2440436.3193885009</v>
      </c>
      <c r="K501" s="9"/>
      <c r="L501" s="9"/>
      <c r="M501" s="9"/>
      <c r="N501" s="9"/>
      <c r="O501" s="9"/>
      <c r="P501" s="9"/>
      <c r="Q501" s="10">
        <f t="shared" si="492"/>
        <v>2393362.8502928833</v>
      </c>
      <c r="R501" s="10">
        <f t="shared" si="496"/>
        <v>2440436.3193885009</v>
      </c>
      <c r="S501" s="9"/>
      <c r="T501" s="10">
        <f t="shared" si="488"/>
        <v>4961001</v>
      </c>
      <c r="V501" s="9"/>
      <c r="W501" s="9">
        <f t="shared" si="497"/>
        <v>1213262.2816234813</v>
      </c>
      <c r="X501" s="9"/>
      <c r="Y501" s="9"/>
      <c r="Z501" s="9"/>
      <c r="AA501" s="10">
        <f t="shared" si="489"/>
        <v>1213262.2816234813</v>
      </c>
      <c r="AB501" s="10">
        <f t="shared" si="490"/>
        <v>3606625.1319163647</v>
      </c>
      <c r="AC501" s="10">
        <f t="shared" si="498"/>
        <v>8567626.1319163647</v>
      </c>
      <c r="AD501" s="10">
        <f t="shared" si="499"/>
        <v>8054562.8051047148</v>
      </c>
      <c r="AE501" s="10">
        <f t="shared" si="500"/>
        <v>3093561.8051047148</v>
      </c>
      <c r="AF501" s="10">
        <f t="shared" si="501"/>
        <v>653125.48571621394</v>
      </c>
      <c r="AG501" s="9"/>
      <c r="AH501" s="9">
        <f t="shared" si="502"/>
        <v>653125.48571621394</v>
      </c>
      <c r="AI501" s="9"/>
      <c r="AJ501" s="9"/>
      <c r="AK501" s="9"/>
      <c r="AM501" s="9">
        <f t="shared" si="491"/>
        <v>2442225.8052487858</v>
      </c>
      <c r="AN501" s="9">
        <f t="shared" si="493"/>
        <v>3095351.2909649997</v>
      </c>
    </row>
    <row r="502" spans="1:40" s="11" customFormat="1" x14ac:dyDescent="0.25">
      <c r="A502" s="8" t="s">
        <v>1007</v>
      </c>
      <c r="B502" s="8" t="s">
        <v>1008</v>
      </c>
      <c r="C502" s="8" t="s">
        <v>862</v>
      </c>
      <c r="D502" s="8" t="s">
        <v>862</v>
      </c>
      <c r="E502" s="8" t="s">
        <v>1440</v>
      </c>
      <c r="G502" s="9"/>
      <c r="H502" s="9"/>
      <c r="I502" s="9">
        <f t="shared" si="494"/>
        <v>2427298.6869801083</v>
      </c>
      <c r="J502" s="9">
        <f t="shared" si="495"/>
        <v>2475039.617576323</v>
      </c>
      <c r="K502" s="9"/>
      <c r="L502" s="9"/>
      <c r="M502" s="9"/>
      <c r="N502" s="9"/>
      <c r="O502" s="9"/>
      <c r="P502" s="9"/>
      <c r="Q502" s="10">
        <f t="shared" si="492"/>
        <v>2427298.6869801083</v>
      </c>
      <c r="R502" s="10">
        <f t="shared" si="496"/>
        <v>2475039.617576323</v>
      </c>
      <c r="S502" s="9"/>
      <c r="T502" s="10">
        <f t="shared" si="488"/>
        <v>5231163</v>
      </c>
      <c r="V502" s="9"/>
      <c r="W502" s="9">
        <f t="shared" si="497"/>
        <v>1141362.5954683027</v>
      </c>
      <c r="X502" s="9"/>
      <c r="Y502" s="9"/>
      <c r="Z502" s="9"/>
      <c r="AA502" s="10">
        <f t="shared" si="489"/>
        <v>1141362.5954683027</v>
      </c>
      <c r="AB502" s="10">
        <f t="shared" si="490"/>
        <v>3568661.282448411</v>
      </c>
      <c r="AC502" s="10">
        <f t="shared" si="498"/>
        <v>8799824.282448411</v>
      </c>
      <c r="AD502" s="10">
        <f t="shared" si="499"/>
        <v>8272856.0123354085</v>
      </c>
      <c r="AE502" s="10">
        <f t="shared" si="500"/>
        <v>3041693.0123354085</v>
      </c>
      <c r="AF502" s="10">
        <f t="shared" si="501"/>
        <v>566653.3947590855</v>
      </c>
      <c r="AG502" s="9"/>
      <c r="AH502" s="9">
        <f t="shared" si="502"/>
        <v>566653.3947590855</v>
      </c>
      <c r="AI502" s="9"/>
      <c r="AJ502" s="9"/>
      <c r="AK502" s="9"/>
      <c r="AM502" s="9">
        <f t="shared" si="491"/>
        <v>2476854.4768144479</v>
      </c>
      <c r="AN502" s="9">
        <f t="shared" si="493"/>
        <v>3043507.8715735334</v>
      </c>
    </row>
    <row r="503" spans="1:40" s="11" customFormat="1" x14ac:dyDescent="0.25">
      <c r="A503" s="8" t="s">
        <v>1009</v>
      </c>
      <c r="B503" s="8" t="s">
        <v>1010</v>
      </c>
      <c r="C503" s="8" t="s">
        <v>862</v>
      </c>
      <c r="D503" s="8" t="s">
        <v>862</v>
      </c>
      <c r="E503" s="8" t="s">
        <v>1440</v>
      </c>
      <c r="G503" s="9"/>
      <c r="H503" s="9"/>
      <c r="I503" s="9">
        <f t="shared" si="494"/>
        <v>2602059.5848612753</v>
      </c>
      <c r="J503" s="9">
        <f t="shared" si="495"/>
        <v>2653237.7718369495</v>
      </c>
      <c r="K503" s="9"/>
      <c r="L503" s="9"/>
      <c r="M503" s="9"/>
      <c r="N503" s="9"/>
      <c r="O503" s="9"/>
      <c r="P503" s="9"/>
      <c r="Q503" s="10">
        <f t="shared" si="492"/>
        <v>2602059.5848612753</v>
      </c>
      <c r="R503" s="10">
        <f t="shared" si="496"/>
        <v>2653237.7718369495</v>
      </c>
      <c r="S503" s="9"/>
      <c r="T503" s="10">
        <f t="shared" si="488"/>
        <v>6533320</v>
      </c>
      <c r="V503" s="9"/>
      <c r="W503" s="9">
        <f t="shared" si="497"/>
        <v>1179065.5865594107</v>
      </c>
      <c r="X503" s="9"/>
      <c r="Y503" s="9"/>
      <c r="Z503" s="9"/>
      <c r="AA503" s="10">
        <f t="shared" si="489"/>
        <v>1179065.5865594107</v>
      </c>
      <c r="AB503" s="10">
        <f t="shared" si="490"/>
        <v>3781125.1714206859</v>
      </c>
      <c r="AC503" s="10">
        <f t="shared" si="498"/>
        <v>10314445.171420686</v>
      </c>
      <c r="AD503" s="10">
        <f t="shared" si="499"/>
        <v>9696775.4140824564</v>
      </c>
      <c r="AE503" s="10">
        <f t="shared" si="500"/>
        <v>3163455.4140824564</v>
      </c>
      <c r="AF503" s="10">
        <f t="shared" si="501"/>
        <v>510217.64224550687</v>
      </c>
      <c r="AG503" s="9"/>
      <c r="AH503" s="9">
        <f t="shared" si="502"/>
        <v>510217.64224550687</v>
      </c>
      <c r="AI503" s="9"/>
      <c r="AJ503" s="9"/>
      <c r="AK503" s="9"/>
      <c r="AM503" s="9">
        <f t="shared" si="491"/>
        <v>2655183.2974951919</v>
      </c>
      <c r="AN503" s="9">
        <f t="shared" si="493"/>
        <v>3165400.9397406988</v>
      </c>
    </row>
    <row r="504" spans="1:40" s="11" customFormat="1" x14ac:dyDescent="0.25">
      <c r="A504" s="8" t="s">
        <v>1011</v>
      </c>
      <c r="B504" s="8" t="s">
        <v>1012</v>
      </c>
      <c r="C504" s="8" t="s">
        <v>862</v>
      </c>
      <c r="D504" s="8" t="s">
        <v>862</v>
      </c>
      <c r="E504" s="8" t="s">
        <v>1440</v>
      </c>
      <c r="G504" s="9"/>
      <c r="H504" s="9"/>
      <c r="I504" s="9">
        <f t="shared" si="494"/>
        <v>2154453.2081383667</v>
      </c>
      <c r="J504" s="9">
        <f t="shared" si="495"/>
        <v>2196827.7216806174</v>
      </c>
      <c r="K504" s="9"/>
      <c r="L504" s="9"/>
      <c r="M504" s="9"/>
      <c r="N504" s="9"/>
      <c r="O504" s="9"/>
      <c r="P504" s="9"/>
      <c r="Q504" s="10">
        <f t="shared" si="492"/>
        <v>2154453.2081383667</v>
      </c>
      <c r="R504" s="10">
        <f t="shared" si="496"/>
        <v>2196827.7216806174</v>
      </c>
      <c r="S504" s="9"/>
      <c r="T504" s="10">
        <f t="shared" si="488"/>
        <v>3811018</v>
      </c>
      <c r="V504" s="9"/>
      <c r="W504" s="9">
        <f t="shared" si="497"/>
        <v>1142702.7793797129</v>
      </c>
      <c r="X504" s="9"/>
      <c r="Y504" s="9"/>
      <c r="Z504" s="9"/>
      <c r="AA504" s="10">
        <f t="shared" si="489"/>
        <v>1142702.7793797129</v>
      </c>
      <c r="AB504" s="10">
        <f t="shared" si="490"/>
        <v>3297155.9875180796</v>
      </c>
      <c r="AC504" s="10">
        <f t="shared" si="498"/>
        <v>7108173.9875180796</v>
      </c>
      <c r="AD504" s="10">
        <f t="shared" si="499"/>
        <v>6682508.425384555</v>
      </c>
      <c r="AE504" s="10">
        <f t="shared" si="500"/>
        <v>2871490.425384555</v>
      </c>
      <c r="AF504" s="10">
        <f t="shared" si="501"/>
        <v>674662.70370393759</v>
      </c>
      <c r="AG504" s="9"/>
      <c r="AH504" s="9">
        <f t="shared" si="502"/>
        <v>674662.70370393759</v>
      </c>
      <c r="AI504" s="9"/>
      <c r="AJ504" s="9"/>
      <c r="AK504" s="9"/>
      <c r="AM504" s="9">
        <f t="shared" si="491"/>
        <v>2198438.5779501284</v>
      </c>
      <c r="AN504" s="9">
        <f t="shared" si="493"/>
        <v>2873101.2816540659</v>
      </c>
    </row>
    <row r="505" spans="1:40" s="11" customFormat="1" x14ac:dyDescent="0.25">
      <c r="A505" s="8" t="s">
        <v>1013</v>
      </c>
      <c r="B505" s="8" t="s">
        <v>1014</v>
      </c>
      <c r="C505" s="8" t="s">
        <v>862</v>
      </c>
      <c r="D505" s="8" t="s">
        <v>862</v>
      </c>
      <c r="E505" s="8" t="s">
        <v>1440</v>
      </c>
      <c r="G505" s="9"/>
      <c r="H505" s="9"/>
      <c r="I505" s="9">
        <f t="shared" si="494"/>
        <v>2761231.9870293583</v>
      </c>
      <c r="J505" s="9">
        <f t="shared" si="495"/>
        <v>2815540.8305845051</v>
      </c>
      <c r="K505" s="9"/>
      <c r="L505" s="9"/>
      <c r="M505" s="9"/>
      <c r="N505" s="9"/>
      <c r="O505" s="9"/>
      <c r="P505" s="9"/>
      <c r="Q505" s="10">
        <f t="shared" si="492"/>
        <v>2761231.9870293583</v>
      </c>
      <c r="R505" s="10">
        <f t="shared" si="496"/>
        <v>2815540.8305845051</v>
      </c>
      <c r="S505" s="9"/>
      <c r="T505" s="10">
        <f t="shared" si="488"/>
        <v>9825498</v>
      </c>
      <c r="V505" s="9"/>
      <c r="W505" s="9">
        <f t="shared" si="497"/>
        <v>970732.09717558185</v>
      </c>
      <c r="X505" s="9"/>
      <c r="Y505" s="9"/>
      <c r="Z505" s="9"/>
      <c r="AA505" s="10">
        <f t="shared" si="489"/>
        <v>970732.09717558185</v>
      </c>
      <c r="AB505" s="10">
        <f t="shared" si="490"/>
        <v>3731964.0842049401</v>
      </c>
      <c r="AC505" s="10">
        <f t="shared" si="498"/>
        <v>13557462.08420494</v>
      </c>
      <c r="AD505" s="10">
        <f t="shared" si="499"/>
        <v>12745587.652134089</v>
      </c>
      <c r="AE505" s="10">
        <f t="shared" si="500"/>
        <v>2920089.6521340888</v>
      </c>
      <c r="AF505" s="10">
        <f t="shared" si="501"/>
        <v>104548.82154958369</v>
      </c>
      <c r="AG505" s="9"/>
      <c r="AH505" s="9">
        <f t="shared" si="502"/>
        <v>104548.82154958369</v>
      </c>
      <c r="AI505" s="9"/>
      <c r="AJ505" s="9"/>
      <c r="AK505" s="9"/>
      <c r="AM505" s="9">
        <f t="shared" si="491"/>
        <v>2817605.3673500651</v>
      </c>
      <c r="AN505" s="9">
        <f t="shared" si="493"/>
        <v>2922154.1888996488</v>
      </c>
    </row>
    <row r="506" spans="1:40" s="11" customFormat="1" x14ac:dyDescent="0.25">
      <c r="A506" s="8" t="s">
        <v>1015</v>
      </c>
      <c r="B506" s="8" t="s">
        <v>1016</v>
      </c>
      <c r="C506" s="8" t="s">
        <v>862</v>
      </c>
      <c r="D506" s="8" t="s">
        <v>862</v>
      </c>
      <c r="E506" s="8" t="s">
        <v>1440</v>
      </c>
      <c r="G506" s="9"/>
      <c r="H506" s="9"/>
      <c r="I506" s="9">
        <f t="shared" si="494"/>
        <v>2489772.4239135915</v>
      </c>
      <c r="J506" s="9">
        <f t="shared" si="495"/>
        <v>2538742.1090734806</v>
      </c>
      <c r="K506" s="9"/>
      <c r="L506" s="9"/>
      <c r="M506" s="9"/>
      <c r="N506" s="9"/>
      <c r="O506" s="9"/>
      <c r="P506" s="9"/>
      <c r="Q506" s="10">
        <f t="shared" si="492"/>
        <v>2489772.4239135915</v>
      </c>
      <c r="R506" s="10">
        <f t="shared" si="496"/>
        <v>2538742.1090734806</v>
      </c>
      <c r="S506" s="9"/>
      <c r="T506" s="10">
        <f t="shared" si="488"/>
        <v>8800671</v>
      </c>
      <c r="V506" s="9"/>
      <c r="W506" s="9">
        <f t="shared" si="497"/>
        <v>1144559.2170909913</v>
      </c>
      <c r="X506" s="9"/>
      <c r="Y506" s="9"/>
      <c r="Z506" s="9"/>
      <c r="AA506" s="10">
        <f t="shared" si="489"/>
        <v>1144559.2170909913</v>
      </c>
      <c r="AB506" s="10">
        <f t="shared" si="490"/>
        <v>3634331.6410045829</v>
      </c>
      <c r="AC506" s="10">
        <f t="shared" si="498"/>
        <v>12435002.641004583</v>
      </c>
      <c r="AD506" s="10">
        <f t="shared" si="499"/>
        <v>11690345.518287858</v>
      </c>
      <c r="AE506" s="10">
        <f t="shared" si="500"/>
        <v>2889674.518287858</v>
      </c>
      <c r="AF506" s="10">
        <f t="shared" si="501"/>
        <v>350932.4092143774</v>
      </c>
      <c r="AG506" s="9"/>
      <c r="AH506" s="9">
        <f t="shared" si="502"/>
        <v>350932.4092143774</v>
      </c>
      <c r="AI506" s="9"/>
      <c r="AJ506" s="9"/>
      <c r="AK506" s="9"/>
      <c r="AM506" s="9">
        <f t="shared" si="491"/>
        <v>2540603.6791013498</v>
      </c>
      <c r="AN506" s="9">
        <f t="shared" si="493"/>
        <v>2891536.0883157272</v>
      </c>
    </row>
    <row r="507" spans="1:40" s="11" customFormat="1" x14ac:dyDescent="0.25">
      <c r="A507" s="8" t="s">
        <v>1017</v>
      </c>
      <c r="B507" s="8" t="s">
        <v>1018</v>
      </c>
      <c r="C507" s="8" t="s">
        <v>862</v>
      </c>
      <c r="D507" s="8" t="s">
        <v>862</v>
      </c>
      <c r="E507" s="8" t="s">
        <v>1440</v>
      </c>
      <c r="G507" s="9"/>
      <c r="H507" s="9"/>
      <c r="I507" s="9">
        <f t="shared" si="494"/>
        <v>2491833.0938345166</v>
      </c>
      <c r="J507" s="9">
        <f t="shared" si="495"/>
        <v>2540843.3089465718</v>
      </c>
      <c r="K507" s="9"/>
      <c r="L507" s="9"/>
      <c r="M507" s="9"/>
      <c r="N507" s="9"/>
      <c r="O507" s="9"/>
      <c r="P507" s="9"/>
      <c r="Q507" s="10">
        <f t="shared" si="492"/>
        <v>2491833.0938345166</v>
      </c>
      <c r="R507" s="10">
        <f t="shared" si="496"/>
        <v>2540843.3089465718</v>
      </c>
      <c r="S507" s="9"/>
      <c r="T507" s="10">
        <f t="shared" si="488"/>
        <v>6129603</v>
      </c>
      <c r="V507" s="9"/>
      <c r="W507" s="9">
        <f t="shared" si="497"/>
        <v>1253478.6463867603</v>
      </c>
      <c r="X507" s="9"/>
      <c r="Y507" s="9"/>
      <c r="Z507" s="9"/>
      <c r="AA507" s="10">
        <f t="shared" si="489"/>
        <v>1253478.6463867603</v>
      </c>
      <c r="AB507" s="10">
        <f t="shared" si="490"/>
        <v>3745311.7402212769</v>
      </c>
      <c r="AC507" s="10">
        <f t="shared" si="498"/>
        <v>9874914.7402212769</v>
      </c>
      <c r="AD507" s="10">
        <f t="shared" si="499"/>
        <v>9283565.8028854597</v>
      </c>
      <c r="AE507" s="10">
        <f t="shared" si="500"/>
        <v>3153962.8028854597</v>
      </c>
      <c r="AF507" s="10">
        <f t="shared" si="501"/>
        <v>613119.49393888796</v>
      </c>
      <c r="AG507" s="9"/>
      <c r="AH507" s="9">
        <f t="shared" si="502"/>
        <v>613119.49393888796</v>
      </c>
      <c r="AI507" s="9"/>
      <c r="AJ507" s="9"/>
      <c r="AK507" s="9"/>
      <c r="AM507" s="9">
        <f t="shared" si="491"/>
        <v>2542706.4197101826</v>
      </c>
      <c r="AN507" s="9">
        <f t="shared" si="493"/>
        <v>3155825.9136490705</v>
      </c>
    </row>
    <row r="508" spans="1:40" s="11" customFormat="1" x14ac:dyDescent="0.25">
      <c r="A508" s="8" t="s">
        <v>1019</v>
      </c>
      <c r="B508" s="8" t="s">
        <v>1020</v>
      </c>
      <c r="C508" s="8" t="s">
        <v>862</v>
      </c>
      <c r="D508" s="8" t="s">
        <v>862</v>
      </c>
      <c r="E508" s="8" t="s">
        <v>1440</v>
      </c>
      <c r="G508" s="9"/>
      <c r="H508" s="9"/>
      <c r="I508" s="9">
        <f t="shared" si="494"/>
        <v>2494745.890910625</v>
      </c>
      <c r="J508" s="9">
        <f t="shared" si="495"/>
        <v>2543813.3958996111</v>
      </c>
      <c r="K508" s="9"/>
      <c r="L508" s="9"/>
      <c r="M508" s="9"/>
      <c r="N508" s="9"/>
      <c r="O508" s="9"/>
      <c r="P508" s="9"/>
      <c r="Q508" s="10">
        <f t="shared" si="492"/>
        <v>2494745.890910625</v>
      </c>
      <c r="R508" s="10">
        <f t="shared" si="496"/>
        <v>2543813.3958996111</v>
      </c>
      <c r="S508" s="9"/>
      <c r="T508" s="10">
        <f t="shared" si="488"/>
        <v>9853746</v>
      </c>
      <c r="V508" s="9"/>
      <c r="W508" s="9">
        <f t="shared" si="497"/>
        <v>821279.96512385504</v>
      </c>
      <c r="X508" s="9"/>
      <c r="Y508" s="9"/>
      <c r="Z508" s="9"/>
      <c r="AA508" s="10">
        <f t="shared" si="489"/>
        <v>821279.96512385504</v>
      </c>
      <c r="AB508" s="10">
        <f t="shared" si="490"/>
        <v>3316025.85603448</v>
      </c>
      <c r="AC508" s="10">
        <f t="shared" si="498"/>
        <v>13169771.85603448</v>
      </c>
      <c r="AD508" s="10">
        <f t="shared" si="499"/>
        <v>12381113.847646791</v>
      </c>
      <c r="AE508" s="10">
        <f t="shared" si="500"/>
        <v>2527367.8476467915</v>
      </c>
      <c r="AF508" s="10">
        <f t="shared" si="501"/>
        <v>-16445.548252819572</v>
      </c>
      <c r="AG508" s="9"/>
      <c r="AH508" s="9">
        <f t="shared" si="502"/>
        <v>-16445.548252819572</v>
      </c>
      <c r="AI508" s="9"/>
      <c r="AJ508" s="9"/>
      <c r="AK508" s="9"/>
      <c r="AM508" s="9">
        <f t="shared" si="491"/>
        <v>2545678.6845232071</v>
      </c>
      <c r="AN508" s="9">
        <f t="shared" si="493"/>
        <v>2529233.1362703876</v>
      </c>
    </row>
    <row r="509" spans="1:40" s="11" customFormat="1" x14ac:dyDescent="0.25">
      <c r="A509" s="8" t="s">
        <v>1021</v>
      </c>
      <c r="B509" s="8" t="s">
        <v>1022</v>
      </c>
      <c r="C509" s="8" t="s">
        <v>862</v>
      </c>
      <c r="D509" s="8" t="s">
        <v>862</v>
      </c>
      <c r="E509" s="8" t="s">
        <v>1440</v>
      </c>
      <c r="G509" s="9"/>
      <c r="H509" s="9"/>
      <c r="I509" s="9">
        <f t="shared" si="494"/>
        <v>2310890.4552058415</v>
      </c>
      <c r="J509" s="9">
        <f t="shared" si="495"/>
        <v>2356341.8293730211</v>
      </c>
      <c r="K509" s="9"/>
      <c r="L509" s="9"/>
      <c r="M509" s="9"/>
      <c r="N509" s="9"/>
      <c r="O509" s="9"/>
      <c r="P509" s="9"/>
      <c r="Q509" s="10">
        <f t="shared" si="492"/>
        <v>2310890.4552058415</v>
      </c>
      <c r="R509" s="10">
        <f t="shared" si="496"/>
        <v>2356341.8293730211</v>
      </c>
      <c r="S509" s="9"/>
      <c r="T509" s="10">
        <f t="shared" si="488"/>
        <v>10012500</v>
      </c>
      <c r="V509" s="9"/>
      <c r="W509" s="9">
        <f t="shared" si="497"/>
        <v>998369.75464755064</v>
      </c>
      <c r="X509" s="9"/>
      <c r="Y509" s="9"/>
      <c r="Z509" s="9"/>
      <c r="AA509" s="10">
        <f t="shared" si="489"/>
        <v>998369.75464755064</v>
      </c>
      <c r="AB509" s="10">
        <f t="shared" si="490"/>
        <v>3309260.2098533921</v>
      </c>
      <c r="AC509" s="10">
        <f t="shared" si="498"/>
        <v>13321760.209853392</v>
      </c>
      <c r="AD509" s="10">
        <f t="shared" si="499"/>
        <v>12524000.537918963</v>
      </c>
      <c r="AE509" s="10">
        <f t="shared" si="500"/>
        <v>2511500.5379189625</v>
      </c>
      <c r="AF509" s="10">
        <f t="shared" si="501"/>
        <v>155158.70854594139</v>
      </c>
      <c r="AG509" s="9"/>
      <c r="AH509" s="9">
        <f t="shared" si="502"/>
        <v>155158.70854594139</v>
      </c>
      <c r="AI509" s="9"/>
      <c r="AJ509" s="9"/>
      <c r="AK509" s="9"/>
      <c r="AM509" s="9">
        <f t="shared" si="491"/>
        <v>2358069.6517104288</v>
      </c>
      <c r="AN509" s="9">
        <f t="shared" si="493"/>
        <v>2513228.3602563702</v>
      </c>
    </row>
    <row r="510" spans="1:40" s="11" customFormat="1" x14ac:dyDescent="0.25">
      <c r="A510" s="8" t="s">
        <v>1023</v>
      </c>
      <c r="B510" s="8" t="s">
        <v>1024</v>
      </c>
      <c r="C510" s="8" t="s">
        <v>862</v>
      </c>
      <c r="D510" s="8" t="s">
        <v>862</v>
      </c>
      <c r="E510" s="8" t="s">
        <v>1440</v>
      </c>
      <c r="G510" s="9"/>
      <c r="H510" s="9"/>
      <c r="I510" s="9">
        <f t="shared" si="494"/>
        <v>2354253.0723808245</v>
      </c>
      <c r="J510" s="9">
        <f t="shared" si="495"/>
        <v>2400557.3171519083</v>
      </c>
      <c r="K510" s="9"/>
      <c r="L510" s="9"/>
      <c r="M510" s="9"/>
      <c r="N510" s="9"/>
      <c r="O510" s="9"/>
      <c r="P510" s="9"/>
      <c r="Q510" s="10">
        <f t="shared" si="492"/>
        <v>2354253.0723808245</v>
      </c>
      <c r="R510" s="10">
        <f t="shared" si="496"/>
        <v>2400557.3171519083</v>
      </c>
      <c r="S510" s="9"/>
      <c r="T510" s="10">
        <f t="shared" si="488"/>
        <v>4752099</v>
      </c>
      <c r="V510" s="9"/>
      <c r="W510" s="9">
        <f t="shared" si="497"/>
        <v>1235835.9836820601</v>
      </c>
      <c r="X510" s="9"/>
      <c r="Y510" s="9"/>
      <c r="Z510" s="9"/>
      <c r="AA510" s="10">
        <f t="shared" si="489"/>
        <v>1235835.9836820601</v>
      </c>
      <c r="AB510" s="10">
        <f t="shared" si="490"/>
        <v>3590089.0560628846</v>
      </c>
      <c r="AC510" s="10">
        <f t="shared" si="498"/>
        <v>8342188.0560628846</v>
      </c>
      <c r="AD510" s="10">
        <f t="shared" si="499"/>
        <v>7842624.852553363</v>
      </c>
      <c r="AE510" s="10">
        <f t="shared" si="500"/>
        <v>3090525.852553363</v>
      </c>
      <c r="AF510" s="10">
        <f t="shared" si="501"/>
        <v>689968.53540145466</v>
      </c>
      <c r="AG510" s="9"/>
      <c r="AH510" s="9">
        <f t="shared" si="502"/>
        <v>689968.53540145466</v>
      </c>
      <c r="AI510" s="9"/>
      <c r="AJ510" s="9"/>
      <c r="AK510" s="9"/>
      <c r="AM510" s="9">
        <f t="shared" si="491"/>
        <v>2402317.5611466886</v>
      </c>
      <c r="AN510" s="9">
        <f t="shared" si="493"/>
        <v>3092286.0965481433</v>
      </c>
    </row>
    <row r="511" spans="1:40" s="11" customFormat="1" x14ac:dyDescent="0.25">
      <c r="A511" s="8" t="s">
        <v>1025</v>
      </c>
      <c r="B511" s="8" t="s">
        <v>1026</v>
      </c>
      <c r="C511" s="8" t="s">
        <v>862</v>
      </c>
      <c r="D511" s="8" t="s">
        <v>862</v>
      </c>
      <c r="E511" s="8" t="s">
        <v>1440</v>
      </c>
      <c r="G511" s="9"/>
      <c r="H511" s="9"/>
      <c r="I511" s="9">
        <f t="shared" si="494"/>
        <v>1825607.1235541333</v>
      </c>
      <c r="J511" s="9">
        <f t="shared" si="495"/>
        <v>1861513.7812098449</v>
      </c>
      <c r="K511" s="9"/>
      <c r="L511" s="9"/>
      <c r="M511" s="9"/>
      <c r="N511" s="9"/>
      <c r="O511" s="9"/>
      <c r="P511" s="9"/>
      <c r="Q511" s="10">
        <f t="shared" si="492"/>
        <v>1825607.1235541333</v>
      </c>
      <c r="R511" s="10">
        <f t="shared" si="496"/>
        <v>1861513.7812098449</v>
      </c>
      <c r="S511" s="9"/>
      <c r="T511" s="10">
        <f t="shared" si="488"/>
        <v>5686919</v>
      </c>
      <c r="V511" s="9"/>
      <c r="W511" s="9">
        <f t="shared" si="497"/>
        <v>874194.91430694284</v>
      </c>
      <c r="X511" s="9"/>
      <c r="Y511" s="9"/>
      <c r="Z511" s="9"/>
      <c r="AA511" s="10">
        <f t="shared" si="489"/>
        <v>874194.91430694284</v>
      </c>
      <c r="AB511" s="10">
        <f t="shared" si="490"/>
        <v>2699802.0378610762</v>
      </c>
      <c r="AC511" s="10">
        <f t="shared" si="498"/>
        <v>8386721.0378610762</v>
      </c>
      <c r="AD511" s="10">
        <f t="shared" si="499"/>
        <v>7884491.023330342</v>
      </c>
      <c r="AE511" s="10">
        <f t="shared" si="500"/>
        <v>2197572.023330342</v>
      </c>
      <c r="AF511" s="10">
        <f t="shared" si="501"/>
        <v>336058.24212049716</v>
      </c>
      <c r="AG511" s="9"/>
      <c r="AH511" s="9">
        <f t="shared" si="502"/>
        <v>336058.24212049716</v>
      </c>
      <c r="AI511" s="9"/>
      <c r="AJ511" s="9"/>
      <c r="AK511" s="9"/>
      <c r="AM511" s="9">
        <f t="shared" si="491"/>
        <v>1862878.7635958779</v>
      </c>
      <c r="AN511" s="9">
        <f t="shared" si="493"/>
        <v>2198937.0057163751</v>
      </c>
    </row>
    <row r="512" spans="1:40" s="11" customFormat="1" x14ac:dyDescent="0.25">
      <c r="A512" s="8" t="s">
        <v>1027</v>
      </c>
      <c r="B512" s="8" t="s">
        <v>1028</v>
      </c>
      <c r="C512" s="8" t="s">
        <v>862</v>
      </c>
      <c r="D512" s="8" t="s">
        <v>862</v>
      </c>
      <c r="E512" s="8" t="s">
        <v>1440</v>
      </c>
      <c r="G512" s="9"/>
      <c r="H512" s="9"/>
      <c r="I512" s="9">
        <f t="shared" si="494"/>
        <v>2598319.2275786162</v>
      </c>
      <c r="J512" s="9">
        <f t="shared" si="495"/>
        <v>2649423.8479436408</v>
      </c>
      <c r="K512" s="9"/>
      <c r="L512" s="9"/>
      <c r="M512" s="9"/>
      <c r="N512" s="9"/>
      <c r="O512" s="9"/>
      <c r="P512" s="9"/>
      <c r="Q512" s="10">
        <f t="shared" si="492"/>
        <v>2598319.2275786162</v>
      </c>
      <c r="R512" s="10">
        <f t="shared" si="496"/>
        <v>2649423.8479436408</v>
      </c>
      <c r="S512" s="9"/>
      <c r="T512" s="10">
        <f t="shared" si="488"/>
        <v>7696220</v>
      </c>
      <c r="V512" s="9"/>
      <c r="W512" s="9">
        <f t="shared" si="497"/>
        <v>1311304.2522414117</v>
      </c>
      <c r="X512" s="9"/>
      <c r="Y512" s="9"/>
      <c r="Z512" s="9"/>
      <c r="AA512" s="10">
        <f t="shared" si="489"/>
        <v>1311304.2522414117</v>
      </c>
      <c r="AB512" s="10">
        <f t="shared" si="490"/>
        <v>3909623.4798200279</v>
      </c>
      <c r="AC512" s="10">
        <f t="shared" si="498"/>
        <v>11605843.479820028</v>
      </c>
      <c r="AD512" s="10">
        <f t="shared" si="499"/>
        <v>10910839.685941843</v>
      </c>
      <c r="AE512" s="10">
        <f t="shared" si="500"/>
        <v>3214619.6859418433</v>
      </c>
      <c r="AF512" s="10">
        <f t="shared" si="501"/>
        <v>565195.83799820254</v>
      </c>
      <c r="AG512" s="9"/>
      <c r="AH512" s="9">
        <f t="shared" si="502"/>
        <v>565195.83799820254</v>
      </c>
      <c r="AI512" s="9"/>
      <c r="AJ512" s="9"/>
      <c r="AK512" s="9"/>
      <c r="AM512" s="9">
        <f t="shared" si="491"/>
        <v>2651366.5769860377</v>
      </c>
      <c r="AN512" s="9">
        <f t="shared" si="493"/>
        <v>3216562.4149842402</v>
      </c>
    </row>
    <row r="513" spans="1:40" s="11" customFormat="1" x14ac:dyDescent="0.25">
      <c r="A513" s="8" t="s">
        <v>1029</v>
      </c>
      <c r="B513" s="8" t="s">
        <v>1030</v>
      </c>
      <c r="C513" s="8" t="s">
        <v>862</v>
      </c>
      <c r="D513" s="8" t="s">
        <v>862</v>
      </c>
      <c r="E513" s="8" t="s">
        <v>1440</v>
      </c>
      <c r="G513" s="9"/>
      <c r="H513" s="9"/>
      <c r="I513" s="9">
        <f t="shared" si="494"/>
        <v>2664021.9246692332</v>
      </c>
      <c r="J513" s="9">
        <f t="shared" si="495"/>
        <v>2716418.8078771504</v>
      </c>
      <c r="K513" s="9"/>
      <c r="L513" s="9"/>
      <c r="M513" s="9"/>
      <c r="N513" s="9"/>
      <c r="O513" s="9"/>
      <c r="P513" s="9"/>
      <c r="Q513" s="10">
        <f t="shared" si="492"/>
        <v>2664021.9246692332</v>
      </c>
      <c r="R513" s="10">
        <f t="shared" si="496"/>
        <v>2716418.8078771504</v>
      </c>
      <c r="S513" s="9"/>
      <c r="T513" s="10">
        <f t="shared" si="488"/>
        <v>7662344</v>
      </c>
      <c r="V513" s="9"/>
      <c r="W513" s="9">
        <f t="shared" si="497"/>
        <v>1306989.5077451998</v>
      </c>
      <c r="X513" s="9"/>
      <c r="Y513" s="9"/>
      <c r="Z513" s="9"/>
      <c r="AA513" s="10">
        <f t="shared" si="489"/>
        <v>1306989.5077451998</v>
      </c>
      <c r="AB513" s="10">
        <f t="shared" si="490"/>
        <v>3971011.432414433</v>
      </c>
      <c r="AC513" s="10">
        <f t="shared" si="498"/>
        <v>11633355.432414433</v>
      </c>
      <c r="AD513" s="10">
        <f t="shared" si="499"/>
        <v>10936704.114040216</v>
      </c>
      <c r="AE513" s="10">
        <f t="shared" si="500"/>
        <v>3274360.1140402164</v>
      </c>
      <c r="AF513" s="10">
        <f t="shared" si="501"/>
        <v>557941.30616306607</v>
      </c>
      <c r="AG513" s="9"/>
      <c r="AH513" s="9">
        <f t="shared" si="502"/>
        <v>557941.30616306607</v>
      </c>
      <c r="AI513" s="9"/>
      <c r="AJ513" s="9"/>
      <c r="AK513" s="9"/>
      <c r="AM513" s="9">
        <f t="shared" si="491"/>
        <v>2718410.6619602456</v>
      </c>
      <c r="AN513" s="9">
        <f t="shared" si="493"/>
        <v>3276351.9681233116</v>
      </c>
    </row>
    <row r="514" spans="1:40" s="11" customFormat="1" x14ac:dyDescent="0.25">
      <c r="A514" s="8" t="s">
        <v>1031</v>
      </c>
      <c r="B514" s="8" t="s">
        <v>1032</v>
      </c>
      <c r="C514" s="8" t="s">
        <v>862</v>
      </c>
      <c r="D514" s="8" t="s">
        <v>862</v>
      </c>
      <c r="E514" s="8" t="s">
        <v>1440</v>
      </c>
      <c r="G514" s="9"/>
      <c r="H514" s="9"/>
      <c r="I514" s="9">
        <f t="shared" si="494"/>
        <v>2633557.6361951083</v>
      </c>
      <c r="J514" s="9">
        <f t="shared" si="495"/>
        <v>2685355.3374854862</v>
      </c>
      <c r="K514" s="9"/>
      <c r="L514" s="9"/>
      <c r="M514" s="9"/>
      <c r="N514" s="9"/>
      <c r="O514" s="9"/>
      <c r="P514" s="9"/>
      <c r="Q514" s="10">
        <f t="shared" si="492"/>
        <v>2633557.6361951083</v>
      </c>
      <c r="R514" s="10">
        <f t="shared" si="496"/>
        <v>2685355.3374854862</v>
      </c>
      <c r="S514" s="9"/>
      <c r="T514" s="10">
        <f t="shared" si="488"/>
        <v>6161990</v>
      </c>
      <c r="V514" s="9"/>
      <c r="W514" s="9">
        <f t="shared" si="497"/>
        <v>1269914.6594838854</v>
      </c>
      <c r="X514" s="9"/>
      <c r="Y514" s="9"/>
      <c r="Z514" s="9"/>
      <c r="AA514" s="10">
        <f t="shared" si="489"/>
        <v>1269914.6594838854</v>
      </c>
      <c r="AB514" s="10">
        <f t="shared" si="490"/>
        <v>3903472.2956789937</v>
      </c>
      <c r="AC514" s="10">
        <f t="shared" si="498"/>
        <v>10065462.295678994</v>
      </c>
      <c r="AD514" s="10">
        <f t="shared" si="499"/>
        <v>9462702.6173498482</v>
      </c>
      <c r="AE514" s="10">
        <f t="shared" si="500"/>
        <v>3300712.6173498482</v>
      </c>
      <c r="AF514" s="10">
        <f t="shared" si="501"/>
        <v>615357.27986436198</v>
      </c>
      <c r="AG514" s="9"/>
      <c r="AH514" s="9">
        <f t="shared" si="502"/>
        <v>615357.27986436198</v>
      </c>
      <c r="AI514" s="9"/>
      <c r="AJ514" s="9"/>
      <c r="AK514" s="9"/>
      <c r="AM514" s="9">
        <f t="shared" si="491"/>
        <v>2687324.4138215878</v>
      </c>
      <c r="AN514" s="9">
        <f t="shared" si="493"/>
        <v>3302681.6936859498</v>
      </c>
    </row>
    <row r="515" spans="1:40" s="11" customFormat="1" x14ac:dyDescent="0.25">
      <c r="A515" s="8" t="s">
        <v>1033</v>
      </c>
      <c r="B515" s="8" t="s">
        <v>1034</v>
      </c>
      <c r="C515" s="8" t="s">
        <v>862</v>
      </c>
      <c r="D515" s="8" t="s">
        <v>862</v>
      </c>
      <c r="E515" s="8" t="s">
        <v>1440</v>
      </c>
      <c r="G515" s="9"/>
      <c r="H515" s="9"/>
      <c r="I515" s="9">
        <f t="shared" si="494"/>
        <v>4289783.5944710998</v>
      </c>
      <c r="J515" s="9">
        <f t="shared" si="495"/>
        <v>4374156.5074360147</v>
      </c>
      <c r="K515" s="9"/>
      <c r="L515" s="9"/>
      <c r="M515" s="9"/>
      <c r="N515" s="9"/>
      <c r="O515" s="9"/>
      <c r="P515" s="9"/>
      <c r="Q515" s="10">
        <f t="shared" si="492"/>
        <v>4289783.5944710998</v>
      </c>
      <c r="R515" s="10">
        <f t="shared" si="496"/>
        <v>4374156.5074360147</v>
      </c>
      <c r="S515" s="9"/>
      <c r="T515" s="10">
        <f t="shared" ref="T515:T578" si="503">CTR_1516</f>
        <v>8939750</v>
      </c>
      <c r="V515" s="9"/>
      <c r="W515" s="9">
        <f t="shared" si="497"/>
        <v>1994181.2032107199</v>
      </c>
      <c r="X515" s="9"/>
      <c r="Y515" s="9"/>
      <c r="Z515" s="9"/>
      <c r="AA515" s="10">
        <f t="shared" ref="AA515:AA578" si="504">RSG_1617</f>
        <v>1994181.2032107199</v>
      </c>
      <c r="AB515" s="10">
        <f t="shared" ref="AB515:AB578" si="505">SFA_1617</f>
        <v>6283964.7976818196</v>
      </c>
      <c r="AC515" s="10">
        <f t="shared" si="498"/>
        <v>15223714.79768182</v>
      </c>
      <c r="AD515" s="10">
        <f t="shared" si="499"/>
        <v>14312058.56522396</v>
      </c>
      <c r="AE515" s="10">
        <f t="shared" si="500"/>
        <v>5372308.5652239602</v>
      </c>
      <c r="AF515" s="10">
        <f t="shared" si="501"/>
        <v>998152.05778794549</v>
      </c>
      <c r="AG515" s="9"/>
      <c r="AH515" s="9">
        <f t="shared" si="502"/>
        <v>998152.05778794549</v>
      </c>
      <c r="AI515" s="9"/>
      <c r="AJ515" s="9"/>
      <c r="AK515" s="9"/>
      <c r="AM515" s="9">
        <f t="shared" ref="AM515:AM578" si="506">Q515*RPI_INCBFL1718</f>
        <v>4377363.9220931986</v>
      </c>
      <c r="AN515" s="9">
        <f t="shared" si="493"/>
        <v>5375515.9798811441</v>
      </c>
    </row>
    <row r="516" spans="1:40" s="11" customFormat="1" x14ac:dyDescent="0.25">
      <c r="A516" s="8" t="s">
        <v>1035</v>
      </c>
      <c r="B516" s="8" t="s">
        <v>1036</v>
      </c>
      <c r="C516" s="8" t="s">
        <v>862</v>
      </c>
      <c r="D516" s="8" t="s">
        <v>862</v>
      </c>
      <c r="E516" s="8" t="s">
        <v>1440</v>
      </c>
      <c r="G516" s="9"/>
      <c r="H516" s="9"/>
      <c r="I516" s="9">
        <f t="shared" si="494"/>
        <v>2485553.2120319088</v>
      </c>
      <c r="J516" s="9">
        <f t="shared" si="495"/>
        <v>2534439.9123071213</v>
      </c>
      <c r="K516" s="9"/>
      <c r="L516" s="9"/>
      <c r="M516" s="9"/>
      <c r="N516" s="9"/>
      <c r="O516" s="9"/>
      <c r="P516" s="9"/>
      <c r="Q516" s="10">
        <f t="shared" ref="Q516:Q579" si="507">G516+I516+K516+M516+O516</f>
        <v>2485553.2120319088</v>
      </c>
      <c r="R516" s="10">
        <f t="shared" si="496"/>
        <v>2534439.9123071213</v>
      </c>
      <c r="S516" s="9"/>
      <c r="T516" s="10">
        <f t="shared" si="503"/>
        <v>5413001</v>
      </c>
      <c r="V516" s="9"/>
      <c r="W516" s="9">
        <f t="shared" si="497"/>
        <v>1283208.572651492</v>
      </c>
      <c r="X516" s="9"/>
      <c r="Y516" s="9"/>
      <c r="Z516" s="9"/>
      <c r="AA516" s="10">
        <f t="shared" si="504"/>
        <v>1283208.572651492</v>
      </c>
      <c r="AB516" s="10">
        <f t="shared" si="505"/>
        <v>3768761.7846834008</v>
      </c>
      <c r="AC516" s="10">
        <f t="shared" si="498"/>
        <v>9181762.7846834008</v>
      </c>
      <c r="AD516" s="10">
        <f t="shared" si="499"/>
        <v>8631922.5269769914</v>
      </c>
      <c r="AE516" s="10">
        <f t="shared" si="500"/>
        <v>3218921.5269769914</v>
      </c>
      <c r="AF516" s="10">
        <f t="shared" si="501"/>
        <v>684481.61466987012</v>
      </c>
      <c r="AG516" s="9"/>
      <c r="AH516" s="9">
        <f t="shared" si="502"/>
        <v>684481.61466987012</v>
      </c>
      <c r="AI516" s="9"/>
      <c r="AJ516" s="9"/>
      <c r="AK516" s="9"/>
      <c r="AM516" s="9">
        <f t="shared" si="506"/>
        <v>2536298.327685873</v>
      </c>
      <c r="AN516" s="9">
        <f t="shared" ref="AN516:AN579" si="508">AF516+AM516</f>
        <v>3220779.9423557431</v>
      </c>
    </row>
    <row r="517" spans="1:40" s="11" customFormat="1" x14ac:dyDescent="0.25">
      <c r="A517" s="8" t="s">
        <v>1037</v>
      </c>
      <c r="B517" s="8" t="s">
        <v>1038</v>
      </c>
      <c r="C517" s="8" t="s">
        <v>862</v>
      </c>
      <c r="D517" s="8" t="s">
        <v>862</v>
      </c>
      <c r="E517" s="8" t="s">
        <v>1440</v>
      </c>
      <c r="G517" s="9"/>
      <c r="H517" s="9"/>
      <c r="I517" s="9">
        <f t="shared" si="494"/>
        <v>3390768.7208706662</v>
      </c>
      <c r="J517" s="9">
        <f t="shared" si="495"/>
        <v>3457459.5055850521</v>
      </c>
      <c r="K517" s="9"/>
      <c r="L517" s="9"/>
      <c r="M517" s="9"/>
      <c r="N517" s="9"/>
      <c r="O517" s="9"/>
      <c r="P517" s="9"/>
      <c r="Q517" s="10">
        <f t="shared" si="507"/>
        <v>3390768.7208706662</v>
      </c>
      <c r="R517" s="10">
        <f t="shared" si="496"/>
        <v>3457459.5055850521</v>
      </c>
      <c r="S517" s="9"/>
      <c r="T517" s="10">
        <f t="shared" si="503"/>
        <v>5946520</v>
      </c>
      <c r="V517" s="9"/>
      <c r="W517" s="9">
        <f t="shared" si="497"/>
        <v>1757945.880984528</v>
      </c>
      <c r="X517" s="9"/>
      <c r="Y517" s="9"/>
      <c r="Z517" s="9"/>
      <c r="AA517" s="10">
        <f t="shared" si="504"/>
        <v>1757945.880984528</v>
      </c>
      <c r="AB517" s="10">
        <f t="shared" si="505"/>
        <v>5148714.6018551942</v>
      </c>
      <c r="AC517" s="10">
        <f t="shared" si="498"/>
        <v>11095234.601855194</v>
      </c>
      <c r="AD517" s="10">
        <f t="shared" si="499"/>
        <v>10430808.086396324</v>
      </c>
      <c r="AE517" s="10">
        <f t="shared" si="500"/>
        <v>4484288.0863963235</v>
      </c>
      <c r="AF517" s="10">
        <f t="shared" si="501"/>
        <v>1026828.5808112714</v>
      </c>
      <c r="AG517" s="9"/>
      <c r="AH517" s="9">
        <f t="shared" si="502"/>
        <v>1026828.5808112714</v>
      </c>
      <c r="AI517" s="9"/>
      <c r="AJ517" s="9"/>
      <c r="AK517" s="9"/>
      <c r="AM517" s="9">
        <f t="shared" si="506"/>
        <v>3459994.7386696432</v>
      </c>
      <c r="AN517" s="9">
        <f t="shared" si="508"/>
        <v>4486823.3194809146</v>
      </c>
    </row>
    <row r="518" spans="1:40" s="11" customFormat="1" x14ac:dyDescent="0.25">
      <c r="A518" s="8" t="s">
        <v>1039</v>
      </c>
      <c r="B518" s="8" t="s">
        <v>1040</v>
      </c>
      <c r="C518" s="8" t="s">
        <v>862</v>
      </c>
      <c r="D518" s="8" t="s">
        <v>862</v>
      </c>
      <c r="E518" s="8" t="s">
        <v>1440</v>
      </c>
      <c r="G518" s="9"/>
      <c r="H518" s="9"/>
      <c r="I518" s="9">
        <f t="shared" si="494"/>
        <v>2713346.8337297668</v>
      </c>
      <c r="J518" s="9">
        <f t="shared" si="495"/>
        <v>2766713.85591265</v>
      </c>
      <c r="K518" s="9"/>
      <c r="L518" s="9"/>
      <c r="M518" s="9"/>
      <c r="N518" s="9"/>
      <c r="O518" s="9"/>
      <c r="P518" s="9"/>
      <c r="Q518" s="10">
        <f t="shared" si="507"/>
        <v>2713346.8337297668</v>
      </c>
      <c r="R518" s="10">
        <f t="shared" si="496"/>
        <v>2766713.85591265</v>
      </c>
      <c r="S518" s="9"/>
      <c r="T518" s="10">
        <f t="shared" si="503"/>
        <v>5783890</v>
      </c>
      <c r="V518" s="9"/>
      <c r="W518" s="9">
        <f t="shared" si="497"/>
        <v>1225771.2096542376</v>
      </c>
      <c r="X518" s="9"/>
      <c r="Y518" s="9"/>
      <c r="Z518" s="9"/>
      <c r="AA518" s="10">
        <f t="shared" si="504"/>
        <v>1225771.2096542376</v>
      </c>
      <c r="AB518" s="10">
        <f t="shared" si="505"/>
        <v>3939118.0433840044</v>
      </c>
      <c r="AC518" s="10">
        <f t="shared" si="498"/>
        <v>9723008.0433840044</v>
      </c>
      <c r="AD518" s="10">
        <f t="shared" si="499"/>
        <v>9140755.8796520159</v>
      </c>
      <c r="AE518" s="10">
        <f t="shared" si="500"/>
        <v>3356865.8796520159</v>
      </c>
      <c r="AF518" s="10">
        <f t="shared" si="501"/>
        <v>590152.02373936586</v>
      </c>
      <c r="AG518" s="9"/>
      <c r="AH518" s="9">
        <f t="shared" si="502"/>
        <v>590152.02373936586</v>
      </c>
      <c r="AI518" s="9"/>
      <c r="AJ518" s="9"/>
      <c r="AK518" s="9"/>
      <c r="AM518" s="9">
        <f t="shared" si="506"/>
        <v>2768742.5895801815</v>
      </c>
      <c r="AN518" s="9">
        <f t="shared" si="508"/>
        <v>3358894.6133195474</v>
      </c>
    </row>
    <row r="519" spans="1:40" s="11" customFormat="1" x14ac:dyDescent="0.25">
      <c r="A519" s="8" t="s">
        <v>1041</v>
      </c>
      <c r="B519" s="8" t="s">
        <v>1042</v>
      </c>
      <c r="C519" s="8" t="s">
        <v>862</v>
      </c>
      <c r="D519" s="8" t="s">
        <v>862</v>
      </c>
      <c r="E519" s="8" t="s">
        <v>1440</v>
      </c>
      <c r="G519" s="9"/>
      <c r="H519" s="9"/>
      <c r="I519" s="9">
        <f t="shared" si="494"/>
        <v>2983340.9328155583</v>
      </c>
      <c r="J519" s="9">
        <f t="shared" si="495"/>
        <v>3042018.2901520766</v>
      </c>
      <c r="K519" s="9"/>
      <c r="L519" s="9"/>
      <c r="M519" s="9"/>
      <c r="N519" s="9"/>
      <c r="O519" s="9"/>
      <c r="P519" s="9"/>
      <c r="Q519" s="10">
        <f t="shared" si="507"/>
        <v>2983340.9328155583</v>
      </c>
      <c r="R519" s="10">
        <f t="shared" si="496"/>
        <v>3042018.2901520766</v>
      </c>
      <c r="S519" s="9"/>
      <c r="T519" s="10">
        <f t="shared" si="503"/>
        <v>13429409</v>
      </c>
      <c r="V519" s="9"/>
      <c r="W519" s="9">
        <f t="shared" si="497"/>
        <v>870179.41611013282</v>
      </c>
      <c r="X519" s="9"/>
      <c r="Y519" s="9"/>
      <c r="Z519" s="9"/>
      <c r="AA519" s="10">
        <f t="shared" si="504"/>
        <v>870179.41611013282</v>
      </c>
      <c r="AB519" s="10">
        <f t="shared" si="505"/>
        <v>3853520.3489256911</v>
      </c>
      <c r="AC519" s="10">
        <f t="shared" si="498"/>
        <v>17282929.348925691</v>
      </c>
      <c r="AD519" s="10">
        <f t="shared" si="499"/>
        <v>16247959.207572531</v>
      </c>
      <c r="AE519" s="10">
        <f t="shared" si="500"/>
        <v>2818550.207572531</v>
      </c>
      <c r="AF519" s="10">
        <f t="shared" si="501"/>
        <v>-223468.08257954568</v>
      </c>
      <c r="AG519" s="9"/>
      <c r="AH519" s="9">
        <f t="shared" si="502"/>
        <v>-223468.08257954568</v>
      </c>
      <c r="AI519" s="9"/>
      <c r="AJ519" s="9"/>
      <c r="AK519" s="9"/>
      <c r="AM519" s="9">
        <f t="shared" si="506"/>
        <v>3044248.8948491579</v>
      </c>
      <c r="AN519" s="9">
        <f t="shared" si="508"/>
        <v>2820780.8122696122</v>
      </c>
    </row>
    <row r="520" spans="1:40" s="11" customFormat="1" x14ac:dyDescent="0.25">
      <c r="A520" s="8" t="s">
        <v>1043</v>
      </c>
      <c r="B520" s="8" t="s">
        <v>1044</v>
      </c>
      <c r="C520" s="8" t="s">
        <v>862</v>
      </c>
      <c r="D520" s="8" t="s">
        <v>862</v>
      </c>
      <c r="E520" s="8" t="s">
        <v>1440</v>
      </c>
      <c r="G520" s="9"/>
      <c r="H520" s="9"/>
      <c r="I520" s="9">
        <f t="shared" si="494"/>
        <v>2108806.8277462083</v>
      </c>
      <c r="J520" s="9">
        <f t="shared" si="495"/>
        <v>2150283.5528580691</v>
      </c>
      <c r="K520" s="9"/>
      <c r="L520" s="9"/>
      <c r="M520" s="9"/>
      <c r="N520" s="9"/>
      <c r="O520" s="9"/>
      <c r="P520" s="9"/>
      <c r="Q520" s="10">
        <f t="shared" si="507"/>
        <v>2108806.8277462083</v>
      </c>
      <c r="R520" s="10">
        <f t="shared" si="496"/>
        <v>2150283.5528580691</v>
      </c>
      <c r="S520" s="9"/>
      <c r="T520" s="10">
        <f t="shared" si="503"/>
        <v>9298079</v>
      </c>
      <c r="V520" s="9"/>
      <c r="W520" s="9">
        <f t="shared" si="497"/>
        <v>632791.28220063681</v>
      </c>
      <c r="X520" s="9"/>
      <c r="Y520" s="9"/>
      <c r="Z520" s="9"/>
      <c r="AA520" s="10">
        <f t="shared" si="504"/>
        <v>632791.28220063681</v>
      </c>
      <c r="AB520" s="10">
        <f t="shared" si="505"/>
        <v>2741598.1099468451</v>
      </c>
      <c r="AC520" s="10">
        <f t="shared" si="498"/>
        <v>12039677.109946845</v>
      </c>
      <c r="AD520" s="10">
        <f t="shared" si="499"/>
        <v>11318693.643038057</v>
      </c>
      <c r="AE520" s="10">
        <f t="shared" si="500"/>
        <v>2020614.6430380568</v>
      </c>
      <c r="AF520" s="10">
        <f t="shared" si="501"/>
        <v>-129668.90982001228</v>
      </c>
      <c r="AG520" s="9"/>
      <c r="AH520" s="9">
        <f t="shared" si="502"/>
        <v>-129668.90982001228</v>
      </c>
      <c r="AI520" s="9"/>
      <c r="AJ520" s="9"/>
      <c r="AK520" s="9"/>
      <c r="AM520" s="9">
        <f t="shared" si="506"/>
        <v>2151860.2799305492</v>
      </c>
      <c r="AN520" s="9">
        <f t="shared" si="508"/>
        <v>2022191.3701105369</v>
      </c>
    </row>
    <row r="521" spans="1:40" s="11" customFormat="1" x14ac:dyDescent="0.25">
      <c r="A521" s="8" t="s">
        <v>1045</v>
      </c>
      <c r="B521" s="8" t="s">
        <v>1046</v>
      </c>
      <c r="C521" s="8" t="s">
        <v>862</v>
      </c>
      <c r="D521" s="8" t="s">
        <v>862</v>
      </c>
      <c r="E521" s="8" t="s">
        <v>1440</v>
      </c>
      <c r="G521" s="9"/>
      <c r="H521" s="9"/>
      <c r="I521" s="9">
        <f t="shared" si="494"/>
        <v>3415966.8735342333</v>
      </c>
      <c r="J521" s="9">
        <f t="shared" si="495"/>
        <v>3483153.2640279643</v>
      </c>
      <c r="K521" s="9"/>
      <c r="L521" s="9"/>
      <c r="M521" s="9"/>
      <c r="N521" s="9"/>
      <c r="O521" s="9"/>
      <c r="P521" s="9"/>
      <c r="Q521" s="10">
        <f t="shared" si="507"/>
        <v>3415966.8735342333</v>
      </c>
      <c r="R521" s="10">
        <f t="shared" si="496"/>
        <v>3483153.2640279643</v>
      </c>
      <c r="S521" s="9"/>
      <c r="T521" s="10">
        <f t="shared" si="503"/>
        <v>8555860</v>
      </c>
      <c r="V521" s="9"/>
      <c r="W521" s="9">
        <f t="shared" si="497"/>
        <v>1736221.191919296</v>
      </c>
      <c r="X521" s="9"/>
      <c r="Y521" s="9"/>
      <c r="Z521" s="9"/>
      <c r="AA521" s="10">
        <f t="shared" si="504"/>
        <v>1736221.191919296</v>
      </c>
      <c r="AB521" s="10">
        <f t="shared" si="505"/>
        <v>5152188.0654535294</v>
      </c>
      <c r="AC521" s="10">
        <f t="shared" si="498"/>
        <v>13708048.065453529</v>
      </c>
      <c r="AD521" s="10">
        <f t="shared" si="499"/>
        <v>12887155.949450044</v>
      </c>
      <c r="AE521" s="10">
        <f t="shared" si="500"/>
        <v>4331295.949450044</v>
      </c>
      <c r="AF521" s="10">
        <f t="shared" si="501"/>
        <v>848142.68542207964</v>
      </c>
      <c r="AG521" s="9"/>
      <c r="AH521" s="9">
        <f t="shared" si="502"/>
        <v>848142.68542207964</v>
      </c>
      <c r="AI521" s="9"/>
      <c r="AJ521" s="9"/>
      <c r="AK521" s="9"/>
      <c r="AM521" s="9">
        <f t="shared" si="506"/>
        <v>3485707.3374392078</v>
      </c>
      <c r="AN521" s="9">
        <f t="shared" si="508"/>
        <v>4333850.022861287</v>
      </c>
    </row>
    <row r="522" spans="1:40" s="11" customFormat="1" x14ac:dyDescent="0.25">
      <c r="A522" s="8" t="s">
        <v>1047</v>
      </c>
      <c r="B522" s="8" t="s">
        <v>1048</v>
      </c>
      <c r="C522" s="8" t="s">
        <v>862</v>
      </c>
      <c r="D522" s="8" t="s">
        <v>862</v>
      </c>
      <c r="E522" s="8" t="s">
        <v>1440</v>
      </c>
      <c r="G522" s="9"/>
      <c r="H522" s="9"/>
      <c r="I522" s="9">
        <f t="shared" si="494"/>
        <v>3926420.2874920834</v>
      </c>
      <c r="J522" s="9">
        <f t="shared" si="495"/>
        <v>4003646.4481793544</v>
      </c>
      <c r="K522" s="9"/>
      <c r="L522" s="9"/>
      <c r="M522" s="9"/>
      <c r="N522" s="9"/>
      <c r="O522" s="9"/>
      <c r="P522" s="9"/>
      <c r="Q522" s="10">
        <f t="shared" si="507"/>
        <v>3926420.2874920834</v>
      </c>
      <c r="R522" s="10">
        <f t="shared" si="496"/>
        <v>4003646.4481793544</v>
      </c>
      <c r="S522" s="9"/>
      <c r="T522" s="10">
        <f t="shared" si="503"/>
        <v>6856118</v>
      </c>
      <c r="V522" s="9"/>
      <c r="W522" s="9">
        <f t="shared" si="497"/>
        <v>2085950.6421368588</v>
      </c>
      <c r="X522" s="9"/>
      <c r="Y522" s="9"/>
      <c r="Z522" s="9"/>
      <c r="AA522" s="10">
        <f t="shared" si="504"/>
        <v>2085950.6421368588</v>
      </c>
      <c r="AB522" s="10">
        <f t="shared" si="505"/>
        <v>6012370.9296289422</v>
      </c>
      <c r="AC522" s="10">
        <f t="shared" si="498"/>
        <v>12868488.929628942</v>
      </c>
      <c r="AD522" s="10">
        <f t="shared" si="499"/>
        <v>12097872.934064073</v>
      </c>
      <c r="AE522" s="10">
        <f t="shared" si="500"/>
        <v>5241754.9340640735</v>
      </c>
      <c r="AF522" s="10">
        <f t="shared" si="501"/>
        <v>1238108.4858847191</v>
      </c>
      <c r="AG522" s="9"/>
      <c r="AH522" s="9">
        <f t="shared" si="502"/>
        <v>1238108.4858847191</v>
      </c>
      <c r="AI522" s="9"/>
      <c r="AJ522" s="9"/>
      <c r="AK522" s="9"/>
      <c r="AM522" s="9">
        <f t="shared" si="506"/>
        <v>4006582.1808807892</v>
      </c>
      <c r="AN522" s="9">
        <f t="shared" si="508"/>
        <v>5244690.6667655082</v>
      </c>
    </row>
    <row r="523" spans="1:40" s="11" customFormat="1" x14ac:dyDescent="0.25">
      <c r="A523" s="8" t="s">
        <v>1049</v>
      </c>
      <c r="B523" s="8" t="s">
        <v>1050</v>
      </c>
      <c r="C523" s="8" t="s">
        <v>862</v>
      </c>
      <c r="D523" s="8" t="s">
        <v>862</v>
      </c>
      <c r="E523" s="8" t="s">
        <v>1440</v>
      </c>
      <c r="G523" s="9"/>
      <c r="H523" s="9"/>
      <c r="I523" s="9">
        <f t="shared" si="494"/>
        <v>4625204.226150292</v>
      </c>
      <c r="J523" s="9">
        <f t="shared" si="495"/>
        <v>4716174.305415106</v>
      </c>
      <c r="K523" s="9"/>
      <c r="L523" s="9"/>
      <c r="M523" s="9"/>
      <c r="N523" s="9"/>
      <c r="O523" s="9"/>
      <c r="P523" s="9"/>
      <c r="Q523" s="10">
        <f t="shared" si="507"/>
        <v>4625204.226150292</v>
      </c>
      <c r="R523" s="10">
        <f t="shared" si="496"/>
        <v>4716174.305415106</v>
      </c>
      <c r="S523" s="9"/>
      <c r="T523" s="10">
        <f t="shared" si="503"/>
        <v>8408980</v>
      </c>
      <c r="V523" s="9"/>
      <c r="W523" s="9">
        <f t="shared" si="497"/>
        <v>2464891.5209888304</v>
      </c>
      <c r="X523" s="9"/>
      <c r="Y523" s="9"/>
      <c r="Z523" s="9"/>
      <c r="AA523" s="10">
        <f t="shared" si="504"/>
        <v>2464891.5209888304</v>
      </c>
      <c r="AB523" s="10">
        <f t="shared" si="505"/>
        <v>7090095.7471391223</v>
      </c>
      <c r="AC523" s="10">
        <f t="shared" si="498"/>
        <v>15499075.747139122</v>
      </c>
      <c r="AD523" s="10">
        <f t="shared" si="499"/>
        <v>14570929.812326455</v>
      </c>
      <c r="AE523" s="10">
        <f t="shared" si="500"/>
        <v>6161949.8123264555</v>
      </c>
      <c r="AF523" s="10">
        <f t="shared" si="501"/>
        <v>1445775.5069113495</v>
      </c>
      <c r="AG523" s="9"/>
      <c r="AH523" s="9">
        <f t="shared" si="502"/>
        <v>1445775.5069113495</v>
      </c>
      <c r="AI523" s="9"/>
      <c r="AJ523" s="9"/>
      <c r="AK523" s="9"/>
      <c r="AM523" s="9">
        <f t="shared" si="506"/>
        <v>4719632.5096579827</v>
      </c>
      <c r="AN523" s="9">
        <f t="shared" si="508"/>
        <v>6165408.0165693322</v>
      </c>
    </row>
    <row r="524" spans="1:40" s="11" customFormat="1" x14ac:dyDescent="0.25">
      <c r="A524" s="8" t="s">
        <v>1051</v>
      </c>
      <c r="B524" s="8" t="s">
        <v>1052</v>
      </c>
      <c r="C524" s="8" t="s">
        <v>862</v>
      </c>
      <c r="D524" s="8" t="s">
        <v>862</v>
      </c>
      <c r="E524" s="8" t="s">
        <v>1440</v>
      </c>
      <c r="G524" s="9"/>
      <c r="H524" s="9"/>
      <c r="I524" s="9">
        <f t="shared" si="494"/>
        <v>2106524.7283324748</v>
      </c>
      <c r="J524" s="9">
        <f t="shared" si="495"/>
        <v>2147956.568342099</v>
      </c>
      <c r="K524" s="9"/>
      <c r="L524" s="9"/>
      <c r="M524" s="9"/>
      <c r="N524" s="9"/>
      <c r="O524" s="9"/>
      <c r="P524" s="9"/>
      <c r="Q524" s="10">
        <f t="shared" si="507"/>
        <v>2106524.7283324748</v>
      </c>
      <c r="R524" s="10">
        <f t="shared" si="496"/>
        <v>2147956.568342099</v>
      </c>
      <c r="S524" s="9"/>
      <c r="T524" s="10">
        <f t="shared" si="503"/>
        <v>8794301</v>
      </c>
      <c r="V524" s="9"/>
      <c r="W524" s="9">
        <f t="shared" si="497"/>
        <v>655042.1882480979</v>
      </c>
      <c r="X524" s="9"/>
      <c r="Y524" s="9"/>
      <c r="Z524" s="9"/>
      <c r="AA524" s="10">
        <f t="shared" si="504"/>
        <v>655042.1882480979</v>
      </c>
      <c r="AB524" s="10">
        <f t="shared" si="505"/>
        <v>2761566.9165805727</v>
      </c>
      <c r="AC524" s="10">
        <f t="shared" si="498"/>
        <v>11555867.916580573</v>
      </c>
      <c r="AD524" s="10">
        <f t="shared" si="499"/>
        <v>10863856.857018771</v>
      </c>
      <c r="AE524" s="10">
        <f t="shared" si="500"/>
        <v>2069555.8570187707</v>
      </c>
      <c r="AF524" s="10">
        <f t="shared" si="501"/>
        <v>-78400.711323328316</v>
      </c>
      <c r="AG524" s="9"/>
      <c r="AH524" s="9">
        <f t="shared" si="502"/>
        <v>-78400.711323328316</v>
      </c>
      <c r="AI524" s="9"/>
      <c r="AJ524" s="9"/>
      <c r="AK524" s="9"/>
      <c r="AM524" s="9">
        <f t="shared" si="506"/>
        <v>2149531.5891189235</v>
      </c>
      <c r="AN524" s="9">
        <f t="shared" si="508"/>
        <v>2071130.8777955952</v>
      </c>
    </row>
    <row r="525" spans="1:40" s="11" customFormat="1" x14ac:dyDescent="0.25">
      <c r="A525" s="8" t="s">
        <v>1053</v>
      </c>
      <c r="B525" s="8" t="s">
        <v>1054</v>
      </c>
      <c r="C525" s="8" t="s">
        <v>862</v>
      </c>
      <c r="D525" s="8" t="s">
        <v>862</v>
      </c>
      <c r="E525" s="8" t="s">
        <v>1440</v>
      </c>
      <c r="G525" s="9"/>
      <c r="H525" s="9"/>
      <c r="I525" s="9">
        <f t="shared" si="494"/>
        <v>2173270.8987869001</v>
      </c>
      <c r="J525" s="9">
        <f t="shared" si="495"/>
        <v>2216015.525026056</v>
      </c>
      <c r="K525" s="9"/>
      <c r="L525" s="9"/>
      <c r="M525" s="9"/>
      <c r="N525" s="9"/>
      <c r="O525" s="9"/>
      <c r="P525" s="9"/>
      <c r="Q525" s="10">
        <f t="shared" si="507"/>
        <v>2173270.8987869001</v>
      </c>
      <c r="R525" s="10">
        <f t="shared" si="496"/>
        <v>2216015.525026056</v>
      </c>
      <c r="S525" s="9"/>
      <c r="T525" s="10">
        <f t="shared" si="503"/>
        <v>6836429</v>
      </c>
      <c r="V525" s="9"/>
      <c r="W525" s="9">
        <f t="shared" si="497"/>
        <v>833822.94758343557</v>
      </c>
      <c r="X525" s="9"/>
      <c r="Y525" s="9"/>
      <c r="Z525" s="9"/>
      <c r="AA525" s="10">
        <f t="shared" si="504"/>
        <v>833822.94758343557</v>
      </c>
      <c r="AB525" s="10">
        <f t="shared" si="505"/>
        <v>3007093.8463703357</v>
      </c>
      <c r="AC525" s="10">
        <f t="shared" si="498"/>
        <v>9843522.8463703357</v>
      </c>
      <c r="AD525" s="10">
        <f t="shared" si="499"/>
        <v>9254053.77975321</v>
      </c>
      <c r="AE525" s="10">
        <f t="shared" si="500"/>
        <v>2417624.77975321</v>
      </c>
      <c r="AF525" s="10">
        <f t="shared" si="501"/>
        <v>201609.25472715404</v>
      </c>
      <c r="AG525" s="9"/>
      <c r="AH525" s="9">
        <f t="shared" si="502"/>
        <v>201609.25472715404</v>
      </c>
      <c r="AI525" s="9"/>
      <c r="AJ525" s="9"/>
      <c r="AK525" s="9"/>
      <c r="AM525" s="9">
        <f t="shared" si="506"/>
        <v>2217640.4510348607</v>
      </c>
      <c r="AN525" s="9">
        <f t="shared" si="508"/>
        <v>2419249.7057620147</v>
      </c>
    </row>
    <row r="526" spans="1:40" s="11" customFormat="1" x14ac:dyDescent="0.25">
      <c r="A526" s="8" t="s">
        <v>1055</v>
      </c>
      <c r="B526" s="8" t="s">
        <v>1056</v>
      </c>
      <c r="C526" s="8" t="s">
        <v>862</v>
      </c>
      <c r="D526" s="8" t="s">
        <v>862</v>
      </c>
      <c r="E526" s="8" t="s">
        <v>1440</v>
      </c>
      <c r="G526" s="9"/>
      <c r="H526" s="9"/>
      <c r="I526" s="9">
        <f t="shared" si="494"/>
        <v>3902794.9976447667</v>
      </c>
      <c r="J526" s="9">
        <f t="shared" si="495"/>
        <v>3979556.488149927</v>
      </c>
      <c r="K526" s="9"/>
      <c r="L526" s="9"/>
      <c r="M526" s="9"/>
      <c r="N526" s="9"/>
      <c r="O526" s="9"/>
      <c r="P526" s="9"/>
      <c r="Q526" s="10">
        <f t="shared" si="507"/>
        <v>3902794.9976447667</v>
      </c>
      <c r="R526" s="10">
        <f t="shared" si="496"/>
        <v>3979556.488149927</v>
      </c>
      <c r="S526" s="9"/>
      <c r="T526" s="10">
        <f t="shared" si="503"/>
        <v>5895905</v>
      </c>
      <c r="V526" s="9"/>
      <c r="W526" s="9">
        <f t="shared" si="497"/>
        <v>3660209.8305045743</v>
      </c>
      <c r="X526" s="9"/>
      <c r="Y526" s="9"/>
      <c r="Z526" s="9"/>
      <c r="AA526" s="10">
        <f t="shared" si="504"/>
        <v>3660209.8305045743</v>
      </c>
      <c r="AB526" s="10">
        <f t="shared" si="505"/>
        <v>7563004.828149341</v>
      </c>
      <c r="AC526" s="10">
        <f t="shared" si="498"/>
        <v>13458909.828149341</v>
      </c>
      <c r="AD526" s="10">
        <f t="shared" si="499"/>
        <v>12652937.094819559</v>
      </c>
      <c r="AE526" s="10">
        <f t="shared" si="500"/>
        <v>6757032.0948195588</v>
      </c>
      <c r="AF526" s="10">
        <f t="shared" si="501"/>
        <v>2777475.6066696318</v>
      </c>
      <c r="AG526" s="9"/>
      <c r="AH526" s="9">
        <f t="shared" si="502"/>
        <v>2777475.6066696318</v>
      </c>
      <c r="AI526" s="9"/>
      <c r="AJ526" s="9"/>
      <c r="AK526" s="9"/>
      <c r="AM526" s="9">
        <f t="shared" si="506"/>
        <v>3982474.556533508</v>
      </c>
      <c r="AN526" s="9">
        <f t="shared" si="508"/>
        <v>6759950.1632031398</v>
      </c>
    </row>
    <row r="527" spans="1:40" s="11" customFormat="1" x14ac:dyDescent="0.25">
      <c r="A527" s="8" t="s">
        <v>1057</v>
      </c>
      <c r="B527" s="8" t="s">
        <v>1058</v>
      </c>
      <c r="C527" s="8" t="s">
        <v>862</v>
      </c>
      <c r="D527" s="8" t="s">
        <v>862</v>
      </c>
      <c r="E527" s="8" t="s">
        <v>1440</v>
      </c>
      <c r="G527" s="9"/>
      <c r="H527" s="9"/>
      <c r="I527" s="9">
        <f t="shared" si="494"/>
        <v>2691599.7413041913</v>
      </c>
      <c r="J527" s="9">
        <f t="shared" si="495"/>
        <v>2744539.0343263713</v>
      </c>
      <c r="K527" s="9"/>
      <c r="L527" s="9"/>
      <c r="M527" s="9"/>
      <c r="N527" s="9"/>
      <c r="O527" s="9"/>
      <c r="P527" s="9"/>
      <c r="Q527" s="10">
        <f t="shared" si="507"/>
        <v>2691599.7413041913</v>
      </c>
      <c r="R527" s="10">
        <f t="shared" si="496"/>
        <v>2744539.0343263713</v>
      </c>
      <c r="S527" s="9"/>
      <c r="T527" s="10">
        <f t="shared" si="503"/>
        <v>6121393</v>
      </c>
      <c r="V527" s="9"/>
      <c r="W527" s="9">
        <f t="shared" si="497"/>
        <v>1370190.5891361195</v>
      </c>
      <c r="X527" s="9"/>
      <c r="Y527" s="9"/>
      <c r="Z527" s="9"/>
      <c r="AA527" s="10">
        <f t="shared" si="504"/>
        <v>1370190.5891361195</v>
      </c>
      <c r="AB527" s="10">
        <f t="shared" si="505"/>
        <v>4061790.3304403108</v>
      </c>
      <c r="AC527" s="10">
        <f t="shared" si="498"/>
        <v>10183183.330440311</v>
      </c>
      <c r="AD527" s="10">
        <f t="shared" si="499"/>
        <v>9573374.0511131305</v>
      </c>
      <c r="AE527" s="10">
        <f t="shared" si="500"/>
        <v>3451981.0511131305</v>
      </c>
      <c r="AF527" s="10">
        <f t="shared" si="501"/>
        <v>707442.01678675925</v>
      </c>
      <c r="AG527" s="9"/>
      <c r="AH527" s="9">
        <f t="shared" si="502"/>
        <v>707442.01678675925</v>
      </c>
      <c r="AI527" s="9"/>
      <c r="AJ527" s="9"/>
      <c r="AK527" s="9"/>
      <c r="AM527" s="9">
        <f t="shared" si="506"/>
        <v>2746551.5079795076</v>
      </c>
      <c r="AN527" s="9">
        <f t="shared" si="508"/>
        <v>3453993.5247662668</v>
      </c>
    </row>
    <row r="528" spans="1:40" s="11" customFormat="1" x14ac:dyDescent="0.25">
      <c r="A528" s="8" t="s">
        <v>1059</v>
      </c>
      <c r="B528" s="8" t="s">
        <v>1060</v>
      </c>
      <c r="C528" s="8" t="s">
        <v>862</v>
      </c>
      <c r="D528" s="8" t="s">
        <v>862</v>
      </c>
      <c r="E528" s="8" t="s">
        <v>1440</v>
      </c>
      <c r="G528" s="9"/>
      <c r="H528" s="9"/>
      <c r="I528" s="9">
        <f t="shared" si="494"/>
        <v>1771178.2748351081</v>
      </c>
      <c r="J528" s="9">
        <f t="shared" si="495"/>
        <v>1806014.4075063728</v>
      </c>
      <c r="K528" s="9"/>
      <c r="L528" s="9"/>
      <c r="M528" s="9"/>
      <c r="N528" s="9"/>
      <c r="O528" s="9"/>
      <c r="P528" s="9"/>
      <c r="Q528" s="10">
        <f t="shared" si="507"/>
        <v>1771178.2748351081</v>
      </c>
      <c r="R528" s="10">
        <f t="shared" si="496"/>
        <v>1806014.4075063728</v>
      </c>
      <c r="S528" s="9"/>
      <c r="T528" s="10">
        <f t="shared" si="503"/>
        <v>5253212</v>
      </c>
      <c r="V528" s="9"/>
      <c r="W528" s="9">
        <f t="shared" si="497"/>
        <v>860648.16474831174</v>
      </c>
      <c r="X528" s="9"/>
      <c r="Y528" s="9"/>
      <c r="Z528" s="9"/>
      <c r="AA528" s="10">
        <f t="shared" si="504"/>
        <v>860648.16474831174</v>
      </c>
      <c r="AB528" s="10">
        <f t="shared" si="505"/>
        <v>2631826.4395834198</v>
      </c>
      <c r="AC528" s="10">
        <f t="shared" si="498"/>
        <v>7885038.4395834198</v>
      </c>
      <c r="AD528" s="10">
        <f t="shared" si="499"/>
        <v>7412851.1625522822</v>
      </c>
      <c r="AE528" s="10">
        <f t="shared" si="500"/>
        <v>2159639.1625522822</v>
      </c>
      <c r="AF528" s="10">
        <f t="shared" si="501"/>
        <v>353624.75504590943</v>
      </c>
      <c r="AG528" s="9"/>
      <c r="AH528" s="9">
        <f t="shared" si="502"/>
        <v>353624.75504590943</v>
      </c>
      <c r="AI528" s="9"/>
      <c r="AJ528" s="9"/>
      <c r="AK528" s="9"/>
      <c r="AM528" s="9">
        <f t="shared" si="506"/>
        <v>1807338.6941595536</v>
      </c>
      <c r="AN528" s="9">
        <f t="shared" si="508"/>
        <v>2160963.4492054628</v>
      </c>
    </row>
    <row r="529" spans="1:40" s="11" customFormat="1" x14ac:dyDescent="0.25">
      <c r="A529" s="8" t="s">
        <v>1061</v>
      </c>
      <c r="B529" s="8" t="s">
        <v>1062</v>
      </c>
      <c r="C529" s="8" t="s">
        <v>862</v>
      </c>
      <c r="D529" s="8" t="s">
        <v>862</v>
      </c>
      <c r="E529" s="8" t="s">
        <v>1440</v>
      </c>
      <c r="G529" s="9"/>
      <c r="H529" s="9"/>
      <c r="I529" s="9">
        <f t="shared" si="494"/>
        <v>3295314.0492923749</v>
      </c>
      <c r="J529" s="9">
        <f t="shared" si="495"/>
        <v>3360127.3992784563</v>
      </c>
      <c r="K529" s="9"/>
      <c r="L529" s="9"/>
      <c r="M529" s="9"/>
      <c r="N529" s="9"/>
      <c r="O529" s="9"/>
      <c r="P529" s="9"/>
      <c r="Q529" s="10">
        <f t="shared" si="507"/>
        <v>3295314.0492923749</v>
      </c>
      <c r="R529" s="10">
        <f t="shared" si="496"/>
        <v>3360127.3992784563</v>
      </c>
      <c r="S529" s="9"/>
      <c r="T529" s="10">
        <f t="shared" si="503"/>
        <v>4343918</v>
      </c>
      <c r="V529" s="9"/>
      <c r="W529" s="9">
        <f t="shared" si="497"/>
        <v>3194687.9865481327</v>
      </c>
      <c r="X529" s="9"/>
      <c r="Y529" s="9"/>
      <c r="Z529" s="9"/>
      <c r="AA529" s="10">
        <f t="shared" si="504"/>
        <v>3194687.9865481327</v>
      </c>
      <c r="AB529" s="10">
        <f t="shared" si="505"/>
        <v>6490002.0358405076</v>
      </c>
      <c r="AC529" s="10">
        <f t="shared" si="498"/>
        <v>10833920.035840508</v>
      </c>
      <c r="AD529" s="10">
        <f t="shared" si="499"/>
        <v>10185142.069760373</v>
      </c>
      <c r="AE529" s="10">
        <f t="shared" si="500"/>
        <v>5841224.0697603729</v>
      </c>
      <c r="AF529" s="10">
        <f t="shared" si="501"/>
        <v>2481096.6704819165</v>
      </c>
      <c r="AG529" s="9"/>
      <c r="AH529" s="9">
        <f t="shared" si="502"/>
        <v>2481096.6704819165</v>
      </c>
      <c r="AI529" s="9"/>
      <c r="AJ529" s="9"/>
      <c r="AK529" s="9"/>
      <c r="AM529" s="9">
        <f t="shared" si="506"/>
        <v>3362591.2621631357</v>
      </c>
      <c r="AN529" s="9">
        <f t="shared" si="508"/>
        <v>5843687.9326450527</v>
      </c>
    </row>
    <row r="530" spans="1:40" s="11" customFormat="1" x14ac:dyDescent="0.25">
      <c r="A530" s="8" t="s">
        <v>1063</v>
      </c>
      <c r="B530" s="8" t="s">
        <v>1064</v>
      </c>
      <c r="C530" s="8" t="s">
        <v>862</v>
      </c>
      <c r="D530" s="8" t="s">
        <v>862</v>
      </c>
      <c r="E530" s="8" t="s">
        <v>1440</v>
      </c>
      <c r="G530" s="9"/>
      <c r="H530" s="9"/>
      <c r="I530" s="9">
        <f t="shared" si="494"/>
        <v>5250188.5490093417</v>
      </c>
      <c r="J530" s="9">
        <f t="shared" si="495"/>
        <v>5353451.0310762422</v>
      </c>
      <c r="K530" s="9"/>
      <c r="L530" s="9"/>
      <c r="M530" s="9"/>
      <c r="N530" s="9"/>
      <c r="O530" s="9"/>
      <c r="P530" s="9"/>
      <c r="Q530" s="10">
        <f t="shared" si="507"/>
        <v>5250188.5490093417</v>
      </c>
      <c r="R530" s="10">
        <f t="shared" si="496"/>
        <v>5353451.0310762422</v>
      </c>
      <c r="S530" s="9"/>
      <c r="T530" s="10">
        <f t="shared" si="503"/>
        <v>7852800</v>
      </c>
      <c r="V530" s="9"/>
      <c r="W530" s="9">
        <f t="shared" si="497"/>
        <v>2651907.3740510177</v>
      </c>
      <c r="X530" s="9"/>
      <c r="Y530" s="9"/>
      <c r="Z530" s="9"/>
      <c r="AA530" s="10">
        <f t="shared" si="504"/>
        <v>2651907.3740510177</v>
      </c>
      <c r="AB530" s="10">
        <f t="shared" si="505"/>
        <v>7902095.9230603594</v>
      </c>
      <c r="AC530" s="10">
        <f t="shared" si="498"/>
        <v>15754895.923060359</v>
      </c>
      <c r="AD530" s="10">
        <f t="shared" si="499"/>
        <v>14811430.464671057</v>
      </c>
      <c r="AE530" s="10">
        <f t="shared" si="500"/>
        <v>6958630.4646710567</v>
      </c>
      <c r="AF530" s="10">
        <f t="shared" si="501"/>
        <v>1605179.4335948145</v>
      </c>
      <c r="AG530" s="9"/>
      <c r="AH530" s="9">
        <f t="shared" si="502"/>
        <v>1605179.4335948145</v>
      </c>
      <c r="AI530" s="9"/>
      <c r="AJ530" s="9"/>
      <c r="AK530" s="9"/>
      <c r="AM530" s="9">
        <f t="shared" si="506"/>
        <v>5357376.5278604561</v>
      </c>
      <c r="AN530" s="9">
        <f t="shared" si="508"/>
        <v>6962555.9614552706</v>
      </c>
    </row>
    <row r="531" spans="1:40" s="11" customFormat="1" x14ac:dyDescent="0.25">
      <c r="A531" s="8" t="s">
        <v>1065</v>
      </c>
      <c r="B531" s="8" t="s">
        <v>1066</v>
      </c>
      <c r="C531" s="8" t="s">
        <v>862</v>
      </c>
      <c r="D531" s="8" t="s">
        <v>862</v>
      </c>
      <c r="E531" s="8" t="s">
        <v>1440</v>
      </c>
      <c r="G531" s="9"/>
      <c r="H531" s="9"/>
      <c r="I531" s="9">
        <f t="shared" si="494"/>
        <v>3726066.8621847914</v>
      </c>
      <c r="J531" s="9">
        <f t="shared" si="495"/>
        <v>3799352.4040171951</v>
      </c>
      <c r="K531" s="9"/>
      <c r="L531" s="9"/>
      <c r="M531" s="9"/>
      <c r="N531" s="9"/>
      <c r="O531" s="9"/>
      <c r="P531" s="9"/>
      <c r="Q531" s="10">
        <f t="shared" si="507"/>
        <v>3726066.8621847914</v>
      </c>
      <c r="R531" s="10">
        <f t="shared" si="496"/>
        <v>3799352.4040171951</v>
      </c>
      <c r="S531" s="9"/>
      <c r="T531" s="10">
        <f t="shared" si="503"/>
        <v>5436750</v>
      </c>
      <c r="V531" s="9"/>
      <c r="W531" s="9">
        <f t="shared" si="497"/>
        <v>3012792.3830407946</v>
      </c>
      <c r="X531" s="9"/>
      <c r="Y531" s="9"/>
      <c r="Z531" s="9"/>
      <c r="AA531" s="10">
        <f t="shared" si="504"/>
        <v>3012792.3830407946</v>
      </c>
      <c r="AB531" s="10">
        <f t="shared" si="505"/>
        <v>6738859.245225586</v>
      </c>
      <c r="AC531" s="10">
        <f t="shared" si="498"/>
        <v>12175609.245225586</v>
      </c>
      <c r="AD531" s="10">
        <f t="shared" si="499"/>
        <v>11446485.624618106</v>
      </c>
      <c r="AE531" s="10">
        <f t="shared" si="500"/>
        <v>6009735.6246181056</v>
      </c>
      <c r="AF531" s="10">
        <f t="shared" si="501"/>
        <v>2210383.2206009105</v>
      </c>
      <c r="AG531" s="9"/>
      <c r="AH531" s="9">
        <f t="shared" si="502"/>
        <v>2210383.2206009105</v>
      </c>
      <c r="AI531" s="9"/>
      <c r="AJ531" s="9"/>
      <c r="AK531" s="9"/>
      <c r="AM531" s="9">
        <f t="shared" si="506"/>
        <v>3802138.3351030475</v>
      </c>
      <c r="AN531" s="9">
        <f t="shared" si="508"/>
        <v>6012521.5557039585</v>
      </c>
    </row>
    <row r="532" spans="1:40" s="11" customFormat="1" x14ac:dyDescent="0.25">
      <c r="A532" s="8" t="s">
        <v>1067</v>
      </c>
      <c r="B532" s="8" t="s">
        <v>1068</v>
      </c>
      <c r="C532" s="8" t="s">
        <v>862</v>
      </c>
      <c r="D532" s="8" t="s">
        <v>862</v>
      </c>
      <c r="E532" s="8" t="s">
        <v>1440</v>
      </c>
      <c r="G532" s="9"/>
      <c r="H532" s="9"/>
      <c r="I532" s="9">
        <f t="shared" si="494"/>
        <v>5088039.420289374</v>
      </c>
      <c r="J532" s="9">
        <f t="shared" si="495"/>
        <v>5188112.6985133449</v>
      </c>
      <c r="K532" s="9"/>
      <c r="L532" s="9"/>
      <c r="M532" s="9"/>
      <c r="N532" s="9"/>
      <c r="O532" s="9"/>
      <c r="P532" s="9"/>
      <c r="Q532" s="10">
        <f t="shared" si="507"/>
        <v>5088039.420289374</v>
      </c>
      <c r="R532" s="10">
        <f t="shared" si="496"/>
        <v>5188112.6985133449</v>
      </c>
      <c r="S532" s="9"/>
      <c r="T532" s="10">
        <f t="shared" si="503"/>
        <v>9871342</v>
      </c>
      <c r="V532" s="9"/>
      <c r="W532" s="9">
        <f t="shared" si="497"/>
        <v>2527131.2349520745</v>
      </c>
      <c r="X532" s="9"/>
      <c r="Y532" s="9"/>
      <c r="Z532" s="9"/>
      <c r="AA532" s="10">
        <f t="shared" si="504"/>
        <v>2527131.2349520745</v>
      </c>
      <c r="AB532" s="10">
        <f t="shared" si="505"/>
        <v>7615170.6552414484</v>
      </c>
      <c r="AC532" s="10">
        <f t="shared" si="498"/>
        <v>17486512.655241448</v>
      </c>
      <c r="AD532" s="10">
        <f t="shared" si="499"/>
        <v>16439351.140593814</v>
      </c>
      <c r="AE532" s="10">
        <f t="shared" si="500"/>
        <v>6568009.1405938137</v>
      </c>
      <c r="AF532" s="10">
        <f t="shared" si="501"/>
        <v>1379896.4420804689</v>
      </c>
      <c r="AG532" s="9"/>
      <c r="AH532" s="9">
        <f t="shared" si="502"/>
        <v>1379896.4420804689</v>
      </c>
      <c r="AI532" s="9"/>
      <c r="AJ532" s="9"/>
      <c r="AK532" s="9"/>
      <c r="AM532" s="9">
        <f t="shared" si="506"/>
        <v>5191916.9585310286</v>
      </c>
      <c r="AN532" s="9">
        <f t="shared" si="508"/>
        <v>6571813.4006114975</v>
      </c>
    </row>
    <row r="533" spans="1:40" s="11" customFormat="1" x14ac:dyDescent="0.25">
      <c r="A533" s="8" t="s">
        <v>1069</v>
      </c>
      <c r="B533" s="8" t="s">
        <v>1070</v>
      </c>
      <c r="C533" s="8" t="s">
        <v>862</v>
      </c>
      <c r="D533" s="8" t="s">
        <v>862</v>
      </c>
      <c r="E533" s="8" t="s">
        <v>1440</v>
      </c>
      <c r="G533" s="9"/>
      <c r="H533" s="9"/>
      <c r="I533" s="9">
        <f t="shared" si="494"/>
        <v>1239518.1119968165</v>
      </c>
      <c r="J533" s="9">
        <f t="shared" si="495"/>
        <v>1263897.3729732288</v>
      </c>
      <c r="K533" s="9"/>
      <c r="L533" s="9"/>
      <c r="M533" s="9"/>
      <c r="N533" s="9"/>
      <c r="O533" s="9"/>
      <c r="P533" s="9"/>
      <c r="Q533" s="10">
        <f t="shared" si="507"/>
        <v>1239518.1119968165</v>
      </c>
      <c r="R533" s="10">
        <f t="shared" si="496"/>
        <v>1263897.3729732288</v>
      </c>
      <c r="S533" s="9"/>
      <c r="T533" s="10">
        <f t="shared" si="503"/>
        <v>3053395</v>
      </c>
      <c r="V533" s="9"/>
      <c r="W533" s="9">
        <f t="shared" si="497"/>
        <v>623087.49679054692</v>
      </c>
      <c r="X533" s="9"/>
      <c r="Y533" s="9"/>
      <c r="Z533" s="9"/>
      <c r="AA533" s="10">
        <f t="shared" si="504"/>
        <v>623087.49679054692</v>
      </c>
      <c r="AB533" s="10">
        <f t="shared" si="505"/>
        <v>1862605.6087873634</v>
      </c>
      <c r="AC533" s="10">
        <f t="shared" si="498"/>
        <v>4916000.6087873634</v>
      </c>
      <c r="AD533" s="10">
        <f t="shared" si="499"/>
        <v>4621611.0558216134</v>
      </c>
      <c r="AE533" s="10">
        <f t="shared" si="500"/>
        <v>1568216.0558216134</v>
      </c>
      <c r="AF533" s="10">
        <f t="shared" si="501"/>
        <v>304318.6828483846</v>
      </c>
      <c r="AG533" s="9"/>
      <c r="AH533" s="9">
        <f t="shared" si="502"/>
        <v>304318.6828483846</v>
      </c>
      <c r="AI533" s="9"/>
      <c r="AJ533" s="9"/>
      <c r="AK533" s="9"/>
      <c r="AM533" s="9">
        <f t="shared" si="506"/>
        <v>1264824.1443295712</v>
      </c>
      <c r="AN533" s="9">
        <f t="shared" si="508"/>
        <v>1569142.8271779558</v>
      </c>
    </row>
    <row r="534" spans="1:40" s="11" customFormat="1" x14ac:dyDescent="0.25">
      <c r="A534" s="8" t="s">
        <v>1071</v>
      </c>
      <c r="B534" s="8" t="s">
        <v>1072</v>
      </c>
      <c r="C534" s="8" t="s">
        <v>862</v>
      </c>
      <c r="D534" s="8" t="s">
        <v>862</v>
      </c>
      <c r="E534" s="8" t="s">
        <v>1440</v>
      </c>
      <c r="G534" s="9"/>
      <c r="H534" s="9"/>
      <c r="I534" s="9">
        <f t="shared" si="494"/>
        <v>1994694.9596995667</v>
      </c>
      <c r="J534" s="9">
        <f t="shared" si="495"/>
        <v>2033927.2940399742</v>
      </c>
      <c r="K534" s="9"/>
      <c r="L534" s="9"/>
      <c r="M534" s="9"/>
      <c r="N534" s="9"/>
      <c r="O534" s="9"/>
      <c r="P534" s="9"/>
      <c r="Q534" s="10">
        <f t="shared" si="507"/>
        <v>1994694.9596995667</v>
      </c>
      <c r="R534" s="10">
        <f t="shared" si="496"/>
        <v>2033927.2940399742</v>
      </c>
      <c r="S534" s="9"/>
      <c r="T534" s="10">
        <f t="shared" si="503"/>
        <v>4891380</v>
      </c>
      <c r="V534" s="9"/>
      <c r="W534" s="9">
        <f t="shared" si="497"/>
        <v>1015671.4746683666</v>
      </c>
      <c r="X534" s="9"/>
      <c r="Y534" s="9"/>
      <c r="Z534" s="9"/>
      <c r="AA534" s="10">
        <f t="shared" si="504"/>
        <v>1015671.4746683666</v>
      </c>
      <c r="AB534" s="10">
        <f t="shared" si="505"/>
        <v>3010366.4343679333</v>
      </c>
      <c r="AC534" s="10">
        <f t="shared" si="498"/>
        <v>7901746.4343679333</v>
      </c>
      <c r="AD534" s="10">
        <f t="shared" si="499"/>
        <v>7428558.6165502919</v>
      </c>
      <c r="AE534" s="10">
        <f t="shared" si="500"/>
        <v>2537178.6165502919</v>
      </c>
      <c r="AF534" s="10">
        <f t="shared" si="501"/>
        <v>503251.32251031767</v>
      </c>
      <c r="AG534" s="9"/>
      <c r="AH534" s="9">
        <f t="shared" si="502"/>
        <v>503251.32251031767</v>
      </c>
      <c r="AI534" s="9"/>
      <c r="AJ534" s="9"/>
      <c r="AK534" s="9"/>
      <c r="AM534" s="9">
        <f t="shared" si="506"/>
        <v>2035418.7011726317</v>
      </c>
      <c r="AN534" s="9">
        <f t="shared" si="508"/>
        <v>2538670.0236829491</v>
      </c>
    </row>
    <row r="535" spans="1:40" s="11" customFormat="1" x14ac:dyDescent="0.25">
      <c r="A535" s="8" t="s">
        <v>1073</v>
      </c>
      <c r="B535" s="8" t="s">
        <v>1074</v>
      </c>
      <c r="C535" s="8" t="s">
        <v>862</v>
      </c>
      <c r="D535" s="8" t="s">
        <v>862</v>
      </c>
      <c r="E535" s="8" t="s">
        <v>1440</v>
      </c>
      <c r="G535" s="9"/>
      <c r="H535" s="9"/>
      <c r="I535" s="9">
        <f t="shared" si="494"/>
        <v>2147430.2267095335</v>
      </c>
      <c r="J535" s="9">
        <f t="shared" si="495"/>
        <v>2189666.6098804493</v>
      </c>
      <c r="K535" s="9"/>
      <c r="L535" s="9"/>
      <c r="M535" s="9"/>
      <c r="N535" s="9"/>
      <c r="O535" s="9"/>
      <c r="P535" s="9"/>
      <c r="Q535" s="10">
        <f t="shared" si="507"/>
        <v>2147430.2267095335</v>
      </c>
      <c r="R535" s="10">
        <f t="shared" si="496"/>
        <v>2189666.6098804493</v>
      </c>
      <c r="S535" s="9"/>
      <c r="T535" s="10">
        <f t="shared" si="503"/>
        <v>7179748</v>
      </c>
      <c r="V535" s="9"/>
      <c r="W535" s="9">
        <f t="shared" si="497"/>
        <v>1006651.2928561792</v>
      </c>
      <c r="X535" s="9"/>
      <c r="Y535" s="9"/>
      <c r="Z535" s="9"/>
      <c r="AA535" s="10">
        <f t="shared" si="504"/>
        <v>1006651.2928561792</v>
      </c>
      <c r="AB535" s="10">
        <f t="shared" si="505"/>
        <v>3154081.5195657127</v>
      </c>
      <c r="AC535" s="10">
        <f t="shared" si="498"/>
        <v>10333829.519565713</v>
      </c>
      <c r="AD535" s="10">
        <f t="shared" si="499"/>
        <v>9714998.950820189</v>
      </c>
      <c r="AE535" s="10">
        <f t="shared" si="500"/>
        <v>2535250.950820189</v>
      </c>
      <c r="AF535" s="10">
        <f t="shared" si="501"/>
        <v>345584.34093973972</v>
      </c>
      <c r="AG535" s="9"/>
      <c r="AH535" s="9">
        <f t="shared" si="502"/>
        <v>345584.34093973972</v>
      </c>
      <c r="AI535" s="9"/>
      <c r="AJ535" s="9"/>
      <c r="AK535" s="9"/>
      <c r="AM535" s="9">
        <f t="shared" si="506"/>
        <v>2191272.2151593044</v>
      </c>
      <c r="AN535" s="9">
        <f t="shared" si="508"/>
        <v>2536856.5560990442</v>
      </c>
    </row>
    <row r="536" spans="1:40" s="11" customFormat="1" x14ac:dyDescent="0.25">
      <c r="A536" s="8" t="s">
        <v>1075</v>
      </c>
      <c r="B536" s="8" t="s">
        <v>1076</v>
      </c>
      <c r="C536" s="8" t="s">
        <v>862</v>
      </c>
      <c r="D536" s="8" t="s">
        <v>862</v>
      </c>
      <c r="E536" s="8" t="s">
        <v>1440</v>
      </c>
      <c r="G536" s="9"/>
      <c r="H536" s="9"/>
      <c r="I536" s="9">
        <f t="shared" si="494"/>
        <v>3033589.3970212415</v>
      </c>
      <c r="J536" s="9">
        <f t="shared" si="495"/>
        <v>3093255.0581273278</v>
      </c>
      <c r="K536" s="9"/>
      <c r="L536" s="9"/>
      <c r="M536" s="9"/>
      <c r="N536" s="9"/>
      <c r="O536" s="9"/>
      <c r="P536" s="9"/>
      <c r="Q536" s="10">
        <f t="shared" si="507"/>
        <v>3033589.3970212415</v>
      </c>
      <c r="R536" s="10">
        <f t="shared" si="496"/>
        <v>3093255.0581273278</v>
      </c>
      <c r="S536" s="9"/>
      <c r="T536" s="10">
        <f t="shared" si="503"/>
        <v>6165002</v>
      </c>
      <c r="V536" s="9"/>
      <c r="W536" s="9">
        <f t="shared" si="497"/>
        <v>1575625.9650298543</v>
      </c>
      <c r="X536" s="9"/>
      <c r="Y536" s="9"/>
      <c r="Z536" s="9"/>
      <c r="AA536" s="10">
        <f t="shared" si="504"/>
        <v>1575625.9650298543</v>
      </c>
      <c r="AB536" s="10">
        <f t="shared" si="505"/>
        <v>4609215.3620510958</v>
      </c>
      <c r="AC536" s="10">
        <f t="shared" si="498"/>
        <v>10774217.362051096</v>
      </c>
      <c r="AD536" s="10">
        <f t="shared" si="499"/>
        <v>10129014.628125388</v>
      </c>
      <c r="AE536" s="10">
        <f t="shared" si="500"/>
        <v>3964012.6281253882</v>
      </c>
      <c r="AF536" s="10">
        <f t="shared" si="501"/>
        <v>870757.56999806035</v>
      </c>
      <c r="AG536" s="9"/>
      <c r="AH536" s="9">
        <f t="shared" si="502"/>
        <v>870757.56999806035</v>
      </c>
      <c r="AI536" s="9"/>
      <c r="AJ536" s="9"/>
      <c r="AK536" s="9"/>
      <c r="AM536" s="9">
        <f t="shared" si="506"/>
        <v>3095523.2329388554</v>
      </c>
      <c r="AN536" s="9">
        <f t="shared" si="508"/>
        <v>3966280.8029369158</v>
      </c>
    </row>
    <row r="537" spans="1:40" s="11" customFormat="1" x14ac:dyDescent="0.25">
      <c r="A537" s="8" t="s">
        <v>1077</v>
      </c>
      <c r="B537" s="8" t="s">
        <v>1078</v>
      </c>
      <c r="C537" s="8" t="s">
        <v>862</v>
      </c>
      <c r="D537" s="8" t="s">
        <v>862</v>
      </c>
      <c r="E537" s="8" t="s">
        <v>1440</v>
      </c>
      <c r="G537" s="9"/>
      <c r="H537" s="9"/>
      <c r="I537" s="9">
        <f t="shared" si="494"/>
        <v>3120101.4527554666</v>
      </c>
      <c r="J537" s="9">
        <f t="shared" si="495"/>
        <v>3181468.6622003284</v>
      </c>
      <c r="K537" s="9"/>
      <c r="L537" s="9"/>
      <c r="M537" s="9"/>
      <c r="N537" s="9"/>
      <c r="O537" s="9"/>
      <c r="P537" s="9"/>
      <c r="Q537" s="10">
        <f t="shared" si="507"/>
        <v>3120101.4527554666</v>
      </c>
      <c r="R537" s="10">
        <f t="shared" si="496"/>
        <v>3181468.6622003284</v>
      </c>
      <c r="S537" s="9"/>
      <c r="T537" s="10">
        <f t="shared" si="503"/>
        <v>6231536</v>
      </c>
      <c r="V537" s="9"/>
      <c r="W537" s="9">
        <f t="shared" si="497"/>
        <v>1631265.6288725934</v>
      </c>
      <c r="X537" s="9"/>
      <c r="Y537" s="9"/>
      <c r="Z537" s="9"/>
      <c r="AA537" s="10">
        <f t="shared" si="504"/>
        <v>1631265.6288725934</v>
      </c>
      <c r="AB537" s="10">
        <f t="shared" si="505"/>
        <v>4751367.08162806</v>
      </c>
      <c r="AC537" s="10">
        <f t="shared" si="498"/>
        <v>10982903.08162806</v>
      </c>
      <c r="AD537" s="10">
        <f t="shared" si="499"/>
        <v>10325203.421728263</v>
      </c>
      <c r="AE537" s="10">
        <f t="shared" si="500"/>
        <v>4093667.4217282627</v>
      </c>
      <c r="AF537" s="10">
        <f t="shared" si="501"/>
        <v>912198.75952793425</v>
      </c>
      <c r="AG537" s="9"/>
      <c r="AH537" s="9">
        <f t="shared" si="502"/>
        <v>912198.75952793425</v>
      </c>
      <c r="AI537" s="9"/>
      <c r="AJ537" s="9"/>
      <c r="AK537" s="9"/>
      <c r="AM537" s="9">
        <f t="shared" si="506"/>
        <v>3183801.5209357589</v>
      </c>
      <c r="AN537" s="9">
        <f t="shared" si="508"/>
        <v>4096000.2804636932</v>
      </c>
    </row>
    <row r="538" spans="1:40" s="11" customFormat="1" x14ac:dyDescent="0.25">
      <c r="A538" s="8" t="s">
        <v>1079</v>
      </c>
      <c r="B538" s="8" t="s">
        <v>1080</v>
      </c>
      <c r="C538" s="8" t="s">
        <v>862</v>
      </c>
      <c r="D538" s="8" t="s">
        <v>862</v>
      </c>
      <c r="E538" s="8" t="s">
        <v>1440</v>
      </c>
      <c r="G538" s="9"/>
      <c r="H538" s="9"/>
      <c r="I538" s="9">
        <f t="shared" si="494"/>
        <v>2041077.3272098915</v>
      </c>
      <c r="J538" s="9">
        <f t="shared" si="495"/>
        <v>2081221.9256239692</v>
      </c>
      <c r="K538" s="9"/>
      <c r="L538" s="9"/>
      <c r="M538" s="9"/>
      <c r="N538" s="9"/>
      <c r="O538" s="9"/>
      <c r="P538" s="9"/>
      <c r="Q538" s="10">
        <f t="shared" si="507"/>
        <v>2041077.3272098915</v>
      </c>
      <c r="R538" s="10">
        <f t="shared" si="496"/>
        <v>2081221.9256239692</v>
      </c>
      <c r="S538" s="9"/>
      <c r="T538" s="10">
        <f t="shared" si="503"/>
        <v>4437349</v>
      </c>
      <c r="V538" s="9"/>
      <c r="W538" s="9">
        <f t="shared" si="497"/>
        <v>952283.76279000961</v>
      </c>
      <c r="X538" s="9"/>
      <c r="Y538" s="9"/>
      <c r="Z538" s="9"/>
      <c r="AA538" s="10">
        <f t="shared" si="504"/>
        <v>952283.76279000961</v>
      </c>
      <c r="AB538" s="10">
        <f t="shared" si="505"/>
        <v>2993361.0899999011</v>
      </c>
      <c r="AC538" s="10">
        <f t="shared" si="498"/>
        <v>7430710.0899999011</v>
      </c>
      <c r="AD538" s="10">
        <f t="shared" si="499"/>
        <v>6985729.7908309065</v>
      </c>
      <c r="AE538" s="10">
        <f t="shared" si="500"/>
        <v>2548380.7908309065</v>
      </c>
      <c r="AF538" s="10">
        <f t="shared" si="501"/>
        <v>467158.86520693731</v>
      </c>
      <c r="AG538" s="9"/>
      <c r="AH538" s="9">
        <f t="shared" si="502"/>
        <v>467158.86520693731</v>
      </c>
      <c r="AI538" s="9"/>
      <c r="AJ538" s="9"/>
      <c r="AK538" s="9"/>
      <c r="AM538" s="9">
        <f t="shared" si="506"/>
        <v>2082748.0122415263</v>
      </c>
      <c r="AN538" s="9">
        <f t="shared" si="508"/>
        <v>2549906.8774484638</v>
      </c>
    </row>
    <row r="539" spans="1:40" s="11" customFormat="1" x14ac:dyDescent="0.25">
      <c r="A539" s="8" t="s">
        <v>1081</v>
      </c>
      <c r="B539" s="8" t="s">
        <v>1082</v>
      </c>
      <c r="C539" s="8" t="s">
        <v>862</v>
      </c>
      <c r="D539" s="8" t="s">
        <v>862</v>
      </c>
      <c r="E539" s="8" t="s">
        <v>1440</v>
      </c>
      <c r="G539" s="9"/>
      <c r="H539" s="9"/>
      <c r="I539" s="9">
        <f t="shared" si="494"/>
        <v>3928663.674495542</v>
      </c>
      <c r="J539" s="9">
        <f t="shared" si="495"/>
        <v>4005933.9588762866</v>
      </c>
      <c r="K539" s="9"/>
      <c r="L539" s="9"/>
      <c r="M539" s="9"/>
      <c r="N539" s="9"/>
      <c r="O539" s="9"/>
      <c r="P539" s="9"/>
      <c r="Q539" s="10">
        <f t="shared" si="507"/>
        <v>3928663.674495542</v>
      </c>
      <c r="R539" s="10">
        <f t="shared" si="496"/>
        <v>4005933.9588762866</v>
      </c>
      <c r="S539" s="9"/>
      <c r="T539" s="10">
        <f t="shared" si="503"/>
        <v>6477281</v>
      </c>
      <c r="V539" s="9"/>
      <c r="W539" s="9">
        <f t="shared" si="497"/>
        <v>2090258.4152953499</v>
      </c>
      <c r="X539" s="9"/>
      <c r="Y539" s="9"/>
      <c r="Z539" s="9"/>
      <c r="AA539" s="10">
        <f t="shared" si="504"/>
        <v>2090258.4152953499</v>
      </c>
      <c r="AB539" s="10">
        <f t="shared" si="505"/>
        <v>6018922.0897908919</v>
      </c>
      <c r="AC539" s="10">
        <f t="shared" si="498"/>
        <v>12496203.089790892</v>
      </c>
      <c r="AD539" s="10">
        <f t="shared" si="499"/>
        <v>11747881.042231135</v>
      </c>
      <c r="AE539" s="10">
        <f t="shared" si="500"/>
        <v>5270600.0422311351</v>
      </c>
      <c r="AF539" s="10">
        <f t="shared" si="501"/>
        <v>1264666.0833548484</v>
      </c>
      <c r="AG539" s="9"/>
      <c r="AH539" s="9">
        <f t="shared" si="502"/>
        <v>1264666.0833548484</v>
      </c>
      <c r="AI539" s="9"/>
      <c r="AJ539" s="9"/>
      <c r="AK539" s="9"/>
      <c r="AM539" s="9">
        <f t="shared" si="506"/>
        <v>4008871.3689286169</v>
      </c>
      <c r="AN539" s="9">
        <f t="shared" si="508"/>
        <v>5273537.4522834653</v>
      </c>
    </row>
    <row r="540" spans="1:40" s="11" customFormat="1" x14ac:dyDescent="0.25">
      <c r="A540" s="8" t="s">
        <v>1083</v>
      </c>
      <c r="B540" s="8" t="s">
        <v>1084</v>
      </c>
      <c r="C540" s="8" t="s">
        <v>862</v>
      </c>
      <c r="D540" s="8" t="s">
        <v>862</v>
      </c>
      <c r="E540" s="8" t="s">
        <v>1440</v>
      </c>
      <c r="G540" s="9"/>
      <c r="H540" s="9"/>
      <c r="I540" s="9">
        <f t="shared" si="494"/>
        <v>1620400.2912865165</v>
      </c>
      <c r="J540" s="9">
        <f t="shared" si="495"/>
        <v>1652270.8716396254</v>
      </c>
      <c r="K540" s="9"/>
      <c r="L540" s="9"/>
      <c r="M540" s="9"/>
      <c r="N540" s="9"/>
      <c r="O540" s="9"/>
      <c r="P540" s="9"/>
      <c r="Q540" s="10">
        <f t="shared" si="507"/>
        <v>1620400.2912865165</v>
      </c>
      <c r="R540" s="10">
        <f t="shared" si="496"/>
        <v>1652270.8716396254</v>
      </c>
      <c r="S540" s="9"/>
      <c r="T540" s="10">
        <f t="shared" si="503"/>
        <v>5161628</v>
      </c>
      <c r="V540" s="9"/>
      <c r="W540" s="9">
        <f t="shared" si="497"/>
        <v>785267.79527145112</v>
      </c>
      <c r="X540" s="9"/>
      <c r="Y540" s="9"/>
      <c r="Z540" s="9"/>
      <c r="AA540" s="10">
        <f t="shared" si="504"/>
        <v>785267.79527145112</v>
      </c>
      <c r="AB540" s="10">
        <f t="shared" si="505"/>
        <v>2405668.0865579676</v>
      </c>
      <c r="AC540" s="10">
        <f t="shared" si="498"/>
        <v>7567296.0865579676</v>
      </c>
      <c r="AD540" s="10">
        <f t="shared" si="499"/>
        <v>7114136.4778916882</v>
      </c>
      <c r="AE540" s="10">
        <f t="shared" si="500"/>
        <v>1952508.4778916882</v>
      </c>
      <c r="AF540" s="10">
        <f t="shared" si="501"/>
        <v>300237.60625206283</v>
      </c>
      <c r="AG540" s="9"/>
      <c r="AH540" s="9">
        <f t="shared" si="502"/>
        <v>300237.60625206283</v>
      </c>
      <c r="AI540" s="9"/>
      <c r="AJ540" s="9"/>
      <c r="AK540" s="9"/>
      <c r="AM540" s="9">
        <f t="shared" si="506"/>
        <v>1653482.423581657</v>
      </c>
      <c r="AN540" s="9">
        <f t="shared" si="508"/>
        <v>1953720.0298337198</v>
      </c>
    </row>
    <row r="541" spans="1:40" s="11" customFormat="1" x14ac:dyDescent="0.25">
      <c r="A541" s="8" t="s">
        <v>1085</v>
      </c>
      <c r="B541" s="8" t="s">
        <v>1086</v>
      </c>
      <c r="C541" s="8" t="s">
        <v>862</v>
      </c>
      <c r="D541" s="8" t="s">
        <v>862</v>
      </c>
      <c r="E541" s="8" t="s">
        <v>1440</v>
      </c>
      <c r="G541" s="9"/>
      <c r="H541" s="9"/>
      <c r="I541" s="9">
        <f t="shared" si="494"/>
        <v>2378358.4000881836</v>
      </c>
      <c r="J541" s="9">
        <f t="shared" si="495"/>
        <v>2425136.7565881819</v>
      </c>
      <c r="K541" s="9"/>
      <c r="L541" s="9"/>
      <c r="M541" s="9"/>
      <c r="N541" s="9"/>
      <c r="O541" s="9"/>
      <c r="P541" s="9"/>
      <c r="Q541" s="10">
        <f t="shared" si="507"/>
        <v>2378358.4000881836</v>
      </c>
      <c r="R541" s="10">
        <f t="shared" si="496"/>
        <v>2425136.7565881819</v>
      </c>
      <c r="S541" s="9"/>
      <c r="T541" s="10">
        <f t="shared" si="503"/>
        <v>3990359</v>
      </c>
      <c r="V541" s="9"/>
      <c r="W541" s="9">
        <f t="shared" si="497"/>
        <v>1257386.3289656388</v>
      </c>
      <c r="X541" s="9"/>
      <c r="Y541" s="9"/>
      <c r="Z541" s="9"/>
      <c r="AA541" s="10">
        <f t="shared" si="504"/>
        <v>1257386.3289656388</v>
      </c>
      <c r="AB541" s="10">
        <f t="shared" si="505"/>
        <v>3635744.7290538223</v>
      </c>
      <c r="AC541" s="10">
        <f t="shared" si="498"/>
        <v>7626103.7290538223</v>
      </c>
      <c r="AD541" s="10">
        <f t="shared" si="499"/>
        <v>7169422.4862456806</v>
      </c>
      <c r="AE541" s="10">
        <f t="shared" si="500"/>
        <v>3179063.4862456806</v>
      </c>
      <c r="AF541" s="10">
        <f t="shared" si="501"/>
        <v>753926.72965749865</v>
      </c>
      <c r="AG541" s="9"/>
      <c r="AH541" s="9">
        <f t="shared" si="502"/>
        <v>753926.72965749865</v>
      </c>
      <c r="AI541" s="9"/>
      <c r="AJ541" s="9"/>
      <c r="AK541" s="9"/>
      <c r="AM541" s="9">
        <f t="shared" si="506"/>
        <v>2426915.0238187974</v>
      </c>
      <c r="AN541" s="9">
        <f t="shared" si="508"/>
        <v>3180841.7534762961</v>
      </c>
    </row>
    <row r="542" spans="1:40" s="11" customFormat="1" x14ac:dyDescent="0.25">
      <c r="A542" s="8" t="s">
        <v>1087</v>
      </c>
      <c r="B542" s="8" t="s">
        <v>1088</v>
      </c>
      <c r="C542" s="8" t="s">
        <v>862</v>
      </c>
      <c r="D542" s="8" t="s">
        <v>862</v>
      </c>
      <c r="E542" s="8" t="s">
        <v>1440</v>
      </c>
      <c r="G542" s="9"/>
      <c r="H542" s="9"/>
      <c r="I542" s="9">
        <f t="shared" si="494"/>
        <v>1215025.5504417247</v>
      </c>
      <c r="J542" s="9">
        <f t="shared" si="495"/>
        <v>1238923.083443085</v>
      </c>
      <c r="K542" s="9"/>
      <c r="L542" s="9"/>
      <c r="M542" s="9"/>
      <c r="N542" s="9"/>
      <c r="O542" s="9"/>
      <c r="P542" s="9"/>
      <c r="Q542" s="10">
        <f t="shared" si="507"/>
        <v>1215025.5504417247</v>
      </c>
      <c r="R542" s="10">
        <f t="shared" si="496"/>
        <v>1238923.083443085</v>
      </c>
      <c r="S542" s="9"/>
      <c r="T542" s="10">
        <f t="shared" si="503"/>
        <v>3242239</v>
      </c>
      <c r="V542" s="9"/>
      <c r="W542" s="9">
        <f t="shared" si="497"/>
        <v>575863.28330789739</v>
      </c>
      <c r="X542" s="9"/>
      <c r="Y542" s="9"/>
      <c r="Z542" s="9"/>
      <c r="AA542" s="10">
        <f t="shared" si="504"/>
        <v>575863.28330789739</v>
      </c>
      <c r="AB542" s="10">
        <f t="shared" si="505"/>
        <v>1790888.8337496221</v>
      </c>
      <c r="AC542" s="10">
        <f t="shared" si="498"/>
        <v>5033127.8337496221</v>
      </c>
      <c r="AD542" s="10">
        <f t="shared" si="499"/>
        <v>4731724.239464364</v>
      </c>
      <c r="AE542" s="10">
        <f t="shared" si="500"/>
        <v>1489485.239464364</v>
      </c>
      <c r="AF542" s="10">
        <f t="shared" si="501"/>
        <v>250562.15602127905</v>
      </c>
      <c r="AG542" s="9"/>
      <c r="AH542" s="9">
        <f t="shared" si="502"/>
        <v>250562.15602127905</v>
      </c>
      <c r="AI542" s="9"/>
      <c r="AJ542" s="9"/>
      <c r="AK542" s="9"/>
      <c r="AM542" s="9">
        <f t="shared" si="506"/>
        <v>1239831.5420339478</v>
      </c>
      <c r="AN542" s="9">
        <f t="shared" si="508"/>
        <v>1490393.6980552268</v>
      </c>
    </row>
    <row r="543" spans="1:40" s="11" customFormat="1" x14ac:dyDescent="0.25">
      <c r="A543" s="8" t="s">
        <v>1089</v>
      </c>
      <c r="B543" s="8" t="s">
        <v>1090</v>
      </c>
      <c r="C543" s="8" t="s">
        <v>862</v>
      </c>
      <c r="D543" s="8" t="s">
        <v>862</v>
      </c>
      <c r="E543" s="8" t="s">
        <v>1440</v>
      </c>
      <c r="G543" s="9"/>
      <c r="H543" s="9"/>
      <c r="I543" s="9">
        <f t="shared" si="494"/>
        <v>2199750.48502055</v>
      </c>
      <c r="J543" s="9">
        <f t="shared" si="495"/>
        <v>2243015.9207074172</v>
      </c>
      <c r="K543" s="9"/>
      <c r="L543" s="9"/>
      <c r="M543" s="9"/>
      <c r="N543" s="9"/>
      <c r="O543" s="9"/>
      <c r="P543" s="9"/>
      <c r="Q543" s="10">
        <f t="shared" si="507"/>
        <v>2199750.48502055</v>
      </c>
      <c r="R543" s="10">
        <f t="shared" si="496"/>
        <v>2243015.9207074172</v>
      </c>
      <c r="S543" s="9"/>
      <c r="T543" s="10">
        <f t="shared" si="503"/>
        <v>5122189</v>
      </c>
      <c r="V543" s="9"/>
      <c r="W543" s="9">
        <f t="shared" si="497"/>
        <v>1121566.6236251257</v>
      </c>
      <c r="X543" s="9"/>
      <c r="Y543" s="9"/>
      <c r="Z543" s="9"/>
      <c r="AA543" s="10">
        <f t="shared" si="504"/>
        <v>1121566.6236251257</v>
      </c>
      <c r="AB543" s="10">
        <f t="shared" si="505"/>
        <v>3321317.1086456757</v>
      </c>
      <c r="AC543" s="10">
        <f t="shared" si="498"/>
        <v>8443506.1086456757</v>
      </c>
      <c r="AD543" s="10">
        <f t="shared" si="499"/>
        <v>7937875.5795638394</v>
      </c>
      <c r="AE543" s="10">
        <f t="shared" si="500"/>
        <v>2815686.5795638394</v>
      </c>
      <c r="AF543" s="10">
        <f t="shared" si="501"/>
        <v>572670.65885642217</v>
      </c>
      <c r="AG543" s="9"/>
      <c r="AH543" s="9">
        <f t="shared" si="502"/>
        <v>572670.65885642217</v>
      </c>
      <c r="AI543" s="9"/>
      <c r="AJ543" s="9"/>
      <c r="AK543" s="9"/>
      <c r="AM543" s="9">
        <f t="shared" si="506"/>
        <v>2244660.6451538661</v>
      </c>
      <c r="AN543" s="9">
        <f t="shared" si="508"/>
        <v>2817331.3040102883</v>
      </c>
    </row>
    <row r="544" spans="1:40" s="11" customFormat="1" x14ac:dyDescent="0.25">
      <c r="A544" s="8" t="s">
        <v>1091</v>
      </c>
      <c r="B544" s="8" t="s">
        <v>1092</v>
      </c>
      <c r="C544" s="8" t="s">
        <v>862</v>
      </c>
      <c r="D544" s="8" t="s">
        <v>862</v>
      </c>
      <c r="E544" s="8" t="s">
        <v>1440</v>
      </c>
      <c r="G544" s="9"/>
      <c r="H544" s="9"/>
      <c r="I544" s="9">
        <f t="shared" si="494"/>
        <v>1411462.0238587915</v>
      </c>
      <c r="J544" s="9">
        <f t="shared" si="495"/>
        <v>1439223.1357819682</v>
      </c>
      <c r="K544" s="9"/>
      <c r="L544" s="9"/>
      <c r="M544" s="9"/>
      <c r="N544" s="9"/>
      <c r="O544" s="9"/>
      <c r="P544" s="9"/>
      <c r="Q544" s="10">
        <f t="shared" si="507"/>
        <v>1411462.0238587915</v>
      </c>
      <c r="R544" s="10">
        <f t="shared" si="496"/>
        <v>1439223.1357819682</v>
      </c>
      <c r="S544" s="9"/>
      <c r="T544" s="10">
        <f t="shared" si="503"/>
        <v>3383197</v>
      </c>
      <c r="V544" s="9"/>
      <c r="W544" s="9">
        <f t="shared" si="497"/>
        <v>718275.11339776474</v>
      </c>
      <c r="X544" s="9"/>
      <c r="Y544" s="9"/>
      <c r="Z544" s="9"/>
      <c r="AA544" s="10">
        <f t="shared" si="504"/>
        <v>718275.11339776474</v>
      </c>
      <c r="AB544" s="10">
        <f t="shared" si="505"/>
        <v>2129737.1372565562</v>
      </c>
      <c r="AC544" s="10">
        <f t="shared" si="498"/>
        <v>5512934.1372565562</v>
      </c>
      <c r="AD544" s="10">
        <f t="shared" si="499"/>
        <v>5182797.8444954129</v>
      </c>
      <c r="AE544" s="10">
        <f t="shared" si="500"/>
        <v>1799600.8444954129</v>
      </c>
      <c r="AF544" s="10">
        <f t="shared" si="501"/>
        <v>360377.70871344465</v>
      </c>
      <c r="AG544" s="9"/>
      <c r="AH544" s="9">
        <f t="shared" si="502"/>
        <v>360377.70871344465</v>
      </c>
      <c r="AI544" s="9"/>
      <c r="AJ544" s="9"/>
      <c r="AK544" s="9"/>
      <c r="AM544" s="9">
        <f t="shared" si="506"/>
        <v>1440278.4673351073</v>
      </c>
      <c r="AN544" s="9">
        <f t="shared" si="508"/>
        <v>1800656.1760485519</v>
      </c>
    </row>
    <row r="545" spans="1:40" s="11" customFormat="1" x14ac:dyDescent="0.25">
      <c r="A545" s="8" t="s">
        <v>1093</v>
      </c>
      <c r="B545" s="8" t="s">
        <v>1094</v>
      </c>
      <c r="C545" s="8" t="s">
        <v>862</v>
      </c>
      <c r="D545" s="8" t="s">
        <v>862</v>
      </c>
      <c r="E545" s="8" t="s">
        <v>1440</v>
      </c>
      <c r="G545" s="9"/>
      <c r="H545" s="9"/>
      <c r="I545" s="9">
        <f t="shared" si="494"/>
        <v>2473720.3380267583</v>
      </c>
      <c r="J545" s="9">
        <f t="shared" si="495"/>
        <v>2522374.3053385066</v>
      </c>
      <c r="K545" s="9"/>
      <c r="L545" s="9"/>
      <c r="M545" s="9"/>
      <c r="N545" s="9"/>
      <c r="O545" s="9"/>
      <c r="P545" s="9"/>
      <c r="Q545" s="10">
        <f t="shared" si="507"/>
        <v>2473720.3380267583</v>
      </c>
      <c r="R545" s="10">
        <f t="shared" si="496"/>
        <v>2522374.3053385066</v>
      </c>
      <c r="S545" s="9"/>
      <c r="T545" s="10">
        <f t="shared" si="503"/>
        <v>2992763</v>
      </c>
      <c r="V545" s="9"/>
      <c r="W545" s="9">
        <f t="shared" si="497"/>
        <v>1430588.7571710022</v>
      </c>
      <c r="X545" s="9"/>
      <c r="Y545" s="9"/>
      <c r="Z545" s="9"/>
      <c r="AA545" s="10">
        <f t="shared" si="504"/>
        <v>1430588.7571710022</v>
      </c>
      <c r="AB545" s="10">
        <f t="shared" si="505"/>
        <v>3904309.0951977605</v>
      </c>
      <c r="AC545" s="10">
        <f t="shared" si="498"/>
        <v>6897072.0951977605</v>
      </c>
      <c r="AD545" s="10">
        <f t="shared" si="499"/>
        <v>6484048.1490150793</v>
      </c>
      <c r="AE545" s="10">
        <f t="shared" si="500"/>
        <v>3491285.1490150793</v>
      </c>
      <c r="AF545" s="10">
        <f t="shared" si="501"/>
        <v>968910.84367657267</v>
      </c>
      <c r="AG545" s="9"/>
      <c r="AH545" s="9">
        <f t="shared" si="502"/>
        <v>968910.84367657267</v>
      </c>
      <c r="AI545" s="9"/>
      <c r="AJ545" s="9"/>
      <c r="AK545" s="9"/>
      <c r="AM545" s="9">
        <f t="shared" si="506"/>
        <v>2524223.8734333138</v>
      </c>
      <c r="AN545" s="9">
        <f t="shared" si="508"/>
        <v>3493134.7171098865</v>
      </c>
    </row>
    <row r="546" spans="1:40" s="11" customFormat="1" x14ac:dyDescent="0.25">
      <c r="A546" s="8" t="s">
        <v>1095</v>
      </c>
      <c r="B546" s="8" t="s">
        <v>1096</v>
      </c>
      <c r="C546" s="8" t="s">
        <v>862</v>
      </c>
      <c r="D546" s="8" t="s">
        <v>862</v>
      </c>
      <c r="E546" s="8" t="s">
        <v>1440</v>
      </c>
      <c r="G546" s="9"/>
      <c r="H546" s="9"/>
      <c r="I546" s="9">
        <f t="shared" si="494"/>
        <v>5629317.8472215664</v>
      </c>
      <c r="J546" s="9">
        <f t="shared" si="495"/>
        <v>5740037.1724079521</v>
      </c>
      <c r="K546" s="9"/>
      <c r="L546" s="9"/>
      <c r="M546" s="9"/>
      <c r="N546" s="9"/>
      <c r="O546" s="9"/>
      <c r="P546" s="9"/>
      <c r="Q546" s="10">
        <f t="shared" si="507"/>
        <v>5629317.8472215664</v>
      </c>
      <c r="R546" s="10">
        <f t="shared" si="496"/>
        <v>5740037.1724079521</v>
      </c>
      <c r="S546" s="9"/>
      <c r="T546" s="10">
        <f t="shared" si="503"/>
        <v>5034926</v>
      </c>
      <c r="V546" s="9"/>
      <c r="W546" s="9">
        <f t="shared" si="497"/>
        <v>3150637.0866563562</v>
      </c>
      <c r="X546" s="9"/>
      <c r="Y546" s="9"/>
      <c r="Z546" s="9"/>
      <c r="AA546" s="10">
        <f t="shared" si="504"/>
        <v>3150637.0866563562</v>
      </c>
      <c r="AB546" s="10">
        <f t="shared" si="505"/>
        <v>8779954.9338779226</v>
      </c>
      <c r="AC546" s="10">
        <f t="shared" si="498"/>
        <v>13814880.933877923</v>
      </c>
      <c r="AD546" s="10">
        <f t="shared" si="499"/>
        <v>12987591.243325466</v>
      </c>
      <c r="AE546" s="10">
        <f t="shared" si="500"/>
        <v>7952665.2433254663</v>
      </c>
      <c r="AF546" s="10">
        <f t="shared" si="501"/>
        <v>2212628.0709175142</v>
      </c>
      <c r="AG546" s="9"/>
      <c r="AH546" s="9">
        <f t="shared" si="502"/>
        <v>2212628.0709175142</v>
      </c>
      <c r="AI546" s="9"/>
      <c r="AJ546" s="9"/>
      <c r="AK546" s="9"/>
      <c r="AM546" s="9">
        <f t="shared" si="506"/>
        <v>5744246.1391717754</v>
      </c>
      <c r="AN546" s="9">
        <f t="shared" si="508"/>
        <v>7956874.2100892896</v>
      </c>
    </row>
    <row r="547" spans="1:40" s="11" customFormat="1" x14ac:dyDescent="0.25">
      <c r="A547" s="8" t="s">
        <v>1097</v>
      </c>
      <c r="B547" s="8" t="s">
        <v>1098</v>
      </c>
      <c r="C547" s="8" t="s">
        <v>862</v>
      </c>
      <c r="D547" s="8" t="s">
        <v>862</v>
      </c>
      <c r="E547" s="8" t="s">
        <v>1440</v>
      </c>
      <c r="G547" s="9"/>
      <c r="H547" s="9"/>
      <c r="I547" s="9">
        <f t="shared" si="494"/>
        <v>3490681.8417080501</v>
      </c>
      <c r="J547" s="9">
        <f t="shared" si="495"/>
        <v>3559337.7514369776</v>
      </c>
      <c r="K547" s="9"/>
      <c r="L547" s="9"/>
      <c r="M547" s="9"/>
      <c r="N547" s="9"/>
      <c r="O547" s="9"/>
      <c r="P547" s="9"/>
      <c r="Q547" s="10">
        <f t="shared" si="507"/>
        <v>3490681.8417080501</v>
      </c>
      <c r="R547" s="10">
        <f t="shared" si="496"/>
        <v>3559337.7514369776</v>
      </c>
      <c r="S547" s="9"/>
      <c r="T547" s="10">
        <f t="shared" si="503"/>
        <v>5636661</v>
      </c>
      <c r="V547" s="9"/>
      <c r="W547" s="9">
        <f t="shared" si="497"/>
        <v>1697505.3059083773</v>
      </c>
      <c r="X547" s="9"/>
      <c r="Y547" s="9"/>
      <c r="Z547" s="9"/>
      <c r="AA547" s="10">
        <f t="shared" si="504"/>
        <v>1697505.3059083773</v>
      </c>
      <c r="AB547" s="10">
        <f t="shared" si="505"/>
        <v>5188187.1476164274</v>
      </c>
      <c r="AC547" s="10">
        <f t="shared" si="498"/>
        <v>10824848.147616427</v>
      </c>
      <c r="AD547" s="10">
        <f t="shared" si="499"/>
        <v>10176613.442070896</v>
      </c>
      <c r="AE547" s="10">
        <f t="shared" si="500"/>
        <v>4539952.4420708958</v>
      </c>
      <c r="AF547" s="10">
        <f t="shared" si="501"/>
        <v>980614.69063391816</v>
      </c>
      <c r="AG547" s="9"/>
      <c r="AH547" s="9">
        <f t="shared" si="502"/>
        <v>980614.69063391816</v>
      </c>
      <c r="AI547" s="9"/>
      <c r="AJ547" s="9"/>
      <c r="AK547" s="9"/>
      <c r="AM547" s="9">
        <f t="shared" si="506"/>
        <v>3561947.6882452327</v>
      </c>
      <c r="AN547" s="9">
        <f t="shared" si="508"/>
        <v>4542562.3788791504</v>
      </c>
    </row>
    <row r="548" spans="1:40" s="11" customFormat="1" x14ac:dyDescent="0.25">
      <c r="A548" s="8" t="s">
        <v>1099</v>
      </c>
      <c r="B548" s="8" t="s">
        <v>1100</v>
      </c>
      <c r="C548" s="8" t="s">
        <v>862</v>
      </c>
      <c r="D548" s="8" t="s">
        <v>862</v>
      </c>
      <c r="E548" s="8" t="s">
        <v>1440</v>
      </c>
      <c r="G548" s="9"/>
      <c r="H548" s="9"/>
      <c r="I548" s="9">
        <f t="shared" si="494"/>
        <v>2849624.2450756663</v>
      </c>
      <c r="J548" s="9">
        <f t="shared" si="495"/>
        <v>2905671.6174238566</v>
      </c>
      <c r="K548" s="9"/>
      <c r="L548" s="9"/>
      <c r="M548" s="9"/>
      <c r="N548" s="9"/>
      <c r="O548" s="9"/>
      <c r="P548" s="9"/>
      <c r="Q548" s="10">
        <f t="shared" si="507"/>
        <v>2849624.2450756663</v>
      </c>
      <c r="R548" s="10">
        <f t="shared" si="496"/>
        <v>2905671.6174238566</v>
      </c>
      <c r="S548" s="9"/>
      <c r="T548" s="10">
        <f t="shared" si="503"/>
        <v>5152404</v>
      </c>
      <c r="V548" s="9"/>
      <c r="W548" s="9">
        <f t="shared" si="497"/>
        <v>1342147.9702130137</v>
      </c>
      <c r="X548" s="9"/>
      <c r="Y548" s="9"/>
      <c r="Z548" s="9"/>
      <c r="AA548" s="10">
        <f t="shared" si="504"/>
        <v>1342147.9702130137</v>
      </c>
      <c r="AB548" s="10">
        <f t="shared" si="505"/>
        <v>4191772.21528868</v>
      </c>
      <c r="AC548" s="10">
        <f t="shared" si="498"/>
        <v>9344176.21528868</v>
      </c>
      <c r="AD548" s="10">
        <f t="shared" si="499"/>
        <v>8784609.9992196821</v>
      </c>
      <c r="AE548" s="10">
        <f t="shared" si="500"/>
        <v>3632205.9992196821</v>
      </c>
      <c r="AF548" s="10">
        <f t="shared" si="501"/>
        <v>726534.38179582544</v>
      </c>
      <c r="AG548" s="9"/>
      <c r="AH548" s="9">
        <f t="shared" si="502"/>
        <v>726534.38179582544</v>
      </c>
      <c r="AI548" s="9"/>
      <c r="AJ548" s="9"/>
      <c r="AK548" s="9"/>
      <c r="AM548" s="9">
        <f t="shared" si="506"/>
        <v>2907802.2439158089</v>
      </c>
      <c r="AN548" s="9">
        <f t="shared" si="508"/>
        <v>3634336.6257116343</v>
      </c>
    </row>
    <row r="549" spans="1:40" s="11" customFormat="1" x14ac:dyDescent="0.25">
      <c r="A549" s="8" t="s">
        <v>1101</v>
      </c>
      <c r="B549" s="8" t="s">
        <v>1102</v>
      </c>
      <c r="C549" s="8" t="s">
        <v>862</v>
      </c>
      <c r="D549" s="8" t="s">
        <v>862</v>
      </c>
      <c r="E549" s="8" t="s">
        <v>1440</v>
      </c>
      <c r="G549" s="9"/>
      <c r="H549" s="9"/>
      <c r="I549" s="9">
        <f t="shared" si="494"/>
        <v>3061963.559277975</v>
      </c>
      <c r="J549" s="9">
        <f t="shared" si="495"/>
        <v>3122187.2929930445</v>
      </c>
      <c r="K549" s="9"/>
      <c r="L549" s="9"/>
      <c r="M549" s="9"/>
      <c r="N549" s="9"/>
      <c r="O549" s="9"/>
      <c r="P549" s="9"/>
      <c r="Q549" s="10">
        <f t="shared" si="507"/>
        <v>3061963.559277975</v>
      </c>
      <c r="R549" s="10">
        <f t="shared" si="496"/>
        <v>3122187.2929930445</v>
      </c>
      <c r="S549" s="9"/>
      <c r="T549" s="10">
        <f t="shared" si="503"/>
        <v>4184762</v>
      </c>
      <c r="V549" s="9"/>
      <c r="W549" s="9">
        <f t="shared" si="497"/>
        <v>1665557.7577081909</v>
      </c>
      <c r="X549" s="9"/>
      <c r="Y549" s="9"/>
      <c r="Z549" s="9"/>
      <c r="AA549" s="10">
        <f t="shared" si="504"/>
        <v>1665557.7577081909</v>
      </c>
      <c r="AB549" s="10">
        <f t="shared" si="505"/>
        <v>4727521.3169861659</v>
      </c>
      <c r="AC549" s="10">
        <f t="shared" si="498"/>
        <v>8912283.3169861659</v>
      </c>
      <c r="AD549" s="10">
        <f t="shared" si="499"/>
        <v>8378580.555253014</v>
      </c>
      <c r="AE549" s="10">
        <f t="shared" si="500"/>
        <v>4193818.555253014</v>
      </c>
      <c r="AF549" s="10">
        <f t="shared" si="501"/>
        <v>1071631.2622599695</v>
      </c>
      <c r="AG549" s="9"/>
      <c r="AH549" s="9">
        <f t="shared" si="502"/>
        <v>1071631.2622599695</v>
      </c>
      <c r="AI549" s="9"/>
      <c r="AJ549" s="9"/>
      <c r="AK549" s="9"/>
      <c r="AM549" s="9">
        <f t="shared" si="506"/>
        <v>3124476.6827917392</v>
      </c>
      <c r="AN549" s="9">
        <f t="shared" si="508"/>
        <v>4196107.9450517092</v>
      </c>
    </row>
    <row r="550" spans="1:40" s="11" customFormat="1" x14ac:dyDescent="0.25">
      <c r="A550" s="8" t="s">
        <v>1103</v>
      </c>
      <c r="B550" s="8" t="s">
        <v>1104</v>
      </c>
      <c r="C550" s="8" t="s">
        <v>862</v>
      </c>
      <c r="D550" s="8" t="s">
        <v>862</v>
      </c>
      <c r="E550" s="8" t="s">
        <v>1440</v>
      </c>
      <c r="G550" s="9"/>
      <c r="H550" s="9"/>
      <c r="I550" s="9">
        <f t="shared" si="494"/>
        <v>3358043.533526917</v>
      </c>
      <c r="J550" s="9">
        <f t="shared" si="495"/>
        <v>3424090.6682009897</v>
      </c>
      <c r="K550" s="9"/>
      <c r="L550" s="9"/>
      <c r="M550" s="9"/>
      <c r="N550" s="9"/>
      <c r="O550" s="9"/>
      <c r="P550" s="9"/>
      <c r="Q550" s="10">
        <f t="shared" si="507"/>
        <v>3358043.533526917</v>
      </c>
      <c r="R550" s="10">
        <f t="shared" si="496"/>
        <v>3424090.6682009897</v>
      </c>
      <c r="S550" s="9"/>
      <c r="T550" s="10">
        <f t="shared" si="503"/>
        <v>6248442</v>
      </c>
      <c r="V550" s="9"/>
      <c r="W550" s="9">
        <f t="shared" si="497"/>
        <v>1699697.4934763974</v>
      </c>
      <c r="X550" s="9"/>
      <c r="Y550" s="9"/>
      <c r="Z550" s="9"/>
      <c r="AA550" s="10">
        <f t="shared" si="504"/>
        <v>1699697.4934763974</v>
      </c>
      <c r="AB550" s="10">
        <f t="shared" si="505"/>
        <v>5057741.0270033143</v>
      </c>
      <c r="AC550" s="10">
        <f t="shared" si="498"/>
        <v>11306183.027003314</v>
      </c>
      <c r="AD550" s="10">
        <f t="shared" si="499"/>
        <v>10629124.085814638</v>
      </c>
      <c r="AE550" s="10">
        <f t="shared" si="500"/>
        <v>4380682.0858146381</v>
      </c>
      <c r="AF550" s="10">
        <f t="shared" si="501"/>
        <v>956591.41761364834</v>
      </c>
      <c r="AG550" s="9"/>
      <c r="AH550" s="9">
        <f t="shared" si="502"/>
        <v>956591.41761364834</v>
      </c>
      <c r="AI550" s="9"/>
      <c r="AJ550" s="9"/>
      <c r="AK550" s="9"/>
      <c r="AM550" s="9">
        <f t="shared" si="506"/>
        <v>3426601.4330942999</v>
      </c>
      <c r="AN550" s="9">
        <f t="shared" si="508"/>
        <v>4383192.8507079482</v>
      </c>
    </row>
    <row r="551" spans="1:40" s="11" customFormat="1" x14ac:dyDescent="0.25">
      <c r="A551" s="8" t="s">
        <v>1105</v>
      </c>
      <c r="B551" s="8" t="s">
        <v>1106</v>
      </c>
      <c r="C551" s="8" t="s">
        <v>862</v>
      </c>
      <c r="D551" s="8" t="s">
        <v>862</v>
      </c>
      <c r="E551" s="8" t="s">
        <v>1440</v>
      </c>
      <c r="G551" s="9"/>
      <c r="H551" s="9"/>
      <c r="I551" s="9">
        <f t="shared" si="494"/>
        <v>2766319.2082691002</v>
      </c>
      <c r="J551" s="9">
        <f t="shared" si="495"/>
        <v>2820728.1090102196</v>
      </c>
      <c r="K551" s="9"/>
      <c r="L551" s="9"/>
      <c r="M551" s="9"/>
      <c r="N551" s="9"/>
      <c r="O551" s="9"/>
      <c r="P551" s="9"/>
      <c r="Q551" s="10">
        <f t="shared" si="507"/>
        <v>2766319.2082691002</v>
      </c>
      <c r="R551" s="10">
        <f t="shared" si="496"/>
        <v>2820728.1090102196</v>
      </c>
      <c r="S551" s="9"/>
      <c r="T551" s="10">
        <f t="shared" si="503"/>
        <v>5400400</v>
      </c>
      <c r="V551" s="9"/>
      <c r="W551" s="9">
        <f t="shared" si="497"/>
        <v>1387345.4916868531</v>
      </c>
      <c r="X551" s="9"/>
      <c r="Y551" s="9"/>
      <c r="Z551" s="9"/>
      <c r="AA551" s="10">
        <f t="shared" si="504"/>
        <v>1387345.4916868531</v>
      </c>
      <c r="AB551" s="10">
        <f t="shared" si="505"/>
        <v>4153664.6999559533</v>
      </c>
      <c r="AC551" s="10">
        <f t="shared" si="498"/>
        <v>9554064.6999559533</v>
      </c>
      <c r="AD551" s="10">
        <f t="shared" si="499"/>
        <v>8981929.5315838568</v>
      </c>
      <c r="AE551" s="10">
        <f t="shared" si="500"/>
        <v>3581529.5315838568</v>
      </c>
      <c r="AF551" s="10">
        <f t="shared" si="501"/>
        <v>760801.42257363722</v>
      </c>
      <c r="AG551" s="9"/>
      <c r="AH551" s="9">
        <f t="shared" si="502"/>
        <v>760801.42257363722</v>
      </c>
      <c r="AI551" s="9"/>
      <c r="AJ551" s="9"/>
      <c r="AK551" s="9"/>
      <c r="AM551" s="9">
        <f t="shared" si="506"/>
        <v>2822796.4494240545</v>
      </c>
      <c r="AN551" s="9">
        <f t="shared" si="508"/>
        <v>3583597.8719976917</v>
      </c>
    </row>
    <row r="552" spans="1:40" s="11" customFormat="1" x14ac:dyDescent="0.25">
      <c r="A552" s="8" t="s">
        <v>1107</v>
      </c>
      <c r="B552" s="8" t="s">
        <v>1108</v>
      </c>
      <c r="C552" s="8" t="s">
        <v>862</v>
      </c>
      <c r="D552" s="8" t="s">
        <v>862</v>
      </c>
      <c r="E552" s="8" t="s">
        <v>1440</v>
      </c>
      <c r="G552" s="9"/>
      <c r="H552" s="9"/>
      <c r="I552" s="9">
        <f t="shared" si="494"/>
        <v>3623589.1229984416</v>
      </c>
      <c r="J552" s="9">
        <f t="shared" si="495"/>
        <v>3694859.0980362045</v>
      </c>
      <c r="K552" s="9"/>
      <c r="L552" s="9"/>
      <c r="M552" s="9"/>
      <c r="N552" s="9"/>
      <c r="O552" s="9"/>
      <c r="P552" s="9"/>
      <c r="Q552" s="10">
        <f t="shared" si="507"/>
        <v>3623589.1229984416</v>
      </c>
      <c r="R552" s="10">
        <f t="shared" si="496"/>
        <v>3694859.0980362045</v>
      </c>
      <c r="S552" s="9"/>
      <c r="T552" s="10">
        <f t="shared" si="503"/>
        <v>2794028</v>
      </c>
      <c r="V552" s="9"/>
      <c r="W552" s="9">
        <f t="shared" si="497"/>
        <v>2028242.9293707283</v>
      </c>
      <c r="X552" s="9"/>
      <c r="Y552" s="9"/>
      <c r="Z552" s="9"/>
      <c r="AA552" s="10">
        <f t="shared" si="504"/>
        <v>2028242.9293707283</v>
      </c>
      <c r="AB552" s="10">
        <f t="shared" si="505"/>
        <v>5651832.0523691699</v>
      </c>
      <c r="AC552" s="10">
        <f t="shared" si="498"/>
        <v>8445860.0523691699</v>
      </c>
      <c r="AD552" s="10">
        <f t="shared" si="499"/>
        <v>7940088.5598303266</v>
      </c>
      <c r="AE552" s="10">
        <f t="shared" si="500"/>
        <v>5146060.5598303266</v>
      </c>
      <c r="AF552" s="10">
        <f t="shared" si="501"/>
        <v>1451201.4617941221</v>
      </c>
      <c r="AG552" s="9"/>
      <c r="AH552" s="9">
        <f t="shared" si="502"/>
        <v>1451201.4617941221</v>
      </c>
      <c r="AI552" s="9"/>
      <c r="AJ552" s="9"/>
      <c r="AK552" s="9"/>
      <c r="AM552" s="9">
        <f t="shared" si="506"/>
        <v>3697568.4078670535</v>
      </c>
      <c r="AN552" s="9">
        <f t="shared" si="508"/>
        <v>5148769.8696611756</v>
      </c>
    </row>
    <row r="553" spans="1:40" s="11" customFormat="1" x14ac:dyDescent="0.25">
      <c r="A553" s="8" t="s">
        <v>1109</v>
      </c>
      <c r="B553" s="8" t="s">
        <v>1110</v>
      </c>
      <c r="C553" s="8" t="s">
        <v>862</v>
      </c>
      <c r="D553" s="8" t="s">
        <v>862</v>
      </c>
      <c r="E553" s="8" t="s">
        <v>1440</v>
      </c>
      <c r="G553" s="9"/>
      <c r="H553" s="9"/>
      <c r="I553" s="9">
        <f t="shared" si="494"/>
        <v>2631654.4573674663</v>
      </c>
      <c r="J553" s="9">
        <f t="shared" si="495"/>
        <v>2683414.7262937059</v>
      </c>
      <c r="K553" s="9"/>
      <c r="L553" s="9"/>
      <c r="M553" s="9"/>
      <c r="N553" s="9"/>
      <c r="O553" s="9"/>
      <c r="P553" s="9"/>
      <c r="Q553" s="10">
        <f t="shared" si="507"/>
        <v>2631654.4573674663</v>
      </c>
      <c r="R553" s="10">
        <f t="shared" si="496"/>
        <v>2683414.7262937059</v>
      </c>
      <c r="S553" s="9"/>
      <c r="T553" s="10">
        <f t="shared" si="503"/>
        <v>4894641</v>
      </c>
      <c r="V553" s="9"/>
      <c r="W553" s="9">
        <f t="shared" si="497"/>
        <v>1389408.6719601774</v>
      </c>
      <c r="X553" s="9"/>
      <c r="Y553" s="9"/>
      <c r="Z553" s="9"/>
      <c r="AA553" s="10">
        <f t="shared" si="504"/>
        <v>1389408.6719601774</v>
      </c>
      <c r="AB553" s="10">
        <f t="shared" si="505"/>
        <v>4021063.1293276437</v>
      </c>
      <c r="AC553" s="10">
        <f t="shared" si="498"/>
        <v>8915704.1293276437</v>
      </c>
      <c r="AD553" s="10">
        <f t="shared" si="499"/>
        <v>8381796.5158265345</v>
      </c>
      <c r="AE553" s="10">
        <f t="shared" si="500"/>
        <v>3487155.5158265345</v>
      </c>
      <c r="AF553" s="10">
        <f t="shared" si="501"/>
        <v>803740.78953282861</v>
      </c>
      <c r="AG553" s="9"/>
      <c r="AH553" s="9">
        <f t="shared" si="502"/>
        <v>803740.78953282861</v>
      </c>
      <c r="AI553" s="9"/>
      <c r="AJ553" s="9"/>
      <c r="AK553" s="9"/>
      <c r="AM553" s="9">
        <f t="shared" si="506"/>
        <v>2685382.3796480806</v>
      </c>
      <c r="AN553" s="9">
        <f t="shared" si="508"/>
        <v>3489123.1691809092</v>
      </c>
    </row>
    <row r="554" spans="1:40" s="11" customFormat="1" x14ac:dyDescent="0.25">
      <c r="A554" s="8" t="s">
        <v>1111</v>
      </c>
      <c r="B554" s="8" t="s">
        <v>1112</v>
      </c>
      <c r="C554" s="8" t="s">
        <v>862</v>
      </c>
      <c r="D554" s="8" t="s">
        <v>862</v>
      </c>
      <c r="E554" s="8" t="s">
        <v>1440</v>
      </c>
      <c r="G554" s="9"/>
      <c r="H554" s="9"/>
      <c r="I554" s="9">
        <f t="shared" si="494"/>
        <v>3514927.2491360502</v>
      </c>
      <c r="J554" s="9">
        <f t="shared" si="495"/>
        <v>3584060.0257291612</v>
      </c>
      <c r="K554" s="9"/>
      <c r="L554" s="9"/>
      <c r="M554" s="9"/>
      <c r="N554" s="9"/>
      <c r="O554" s="9"/>
      <c r="P554" s="9"/>
      <c r="Q554" s="10">
        <f t="shared" si="507"/>
        <v>3514927.2491360502</v>
      </c>
      <c r="R554" s="10">
        <f t="shared" si="496"/>
        <v>3584060.0257291612</v>
      </c>
      <c r="S554" s="9"/>
      <c r="T554" s="10">
        <f t="shared" si="503"/>
        <v>3831214</v>
      </c>
      <c r="V554" s="9"/>
      <c r="W554" s="9">
        <f t="shared" si="497"/>
        <v>3739667.4819031702</v>
      </c>
      <c r="X554" s="9"/>
      <c r="Y554" s="9"/>
      <c r="Z554" s="9"/>
      <c r="AA554" s="10">
        <f t="shared" si="504"/>
        <v>3739667.4819031702</v>
      </c>
      <c r="AB554" s="10">
        <f t="shared" si="505"/>
        <v>7254594.7310392205</v>
      </c>
      <c r="AC554" s="10">
        <f t="shared" si="498"/>
        <v>11085808.73103922</v>
      </c>
      <c r="AD554" s="10">
        <f t="shared" si="499"/>
        <v>10421946.673992105</v>
      </c>
      <c r="AE554" s="10">
        <f t="shared" si="500"/>
        <v>6590732.6739921048</v>
      </c>
      <c r="AF554" s="10">
        <f t="shared" si="501"/>
        <v>3006672.6482629436</v>
      </c>
      <c r="AG554" s="9"/>
      <c r="AH554" s="9">
        <f t="shared" si="502"/>
        <v>3006672.6482629436</v>
      </c>
      <c r="AI554" s="9"/>
      <c r="AJ554" s="9"/>
      <c r="AK554" s="9"/>
      <c r="AM554" s="9">
        <f t="shared" si="506"/>
        <v>3586688.0905090123</v>
      </c>
      <c r="AN554" s="9">
        <f t="shared" si="508"/>
        <v>6593360.7387719564</v>
      </c>
    </row>
    <row r="555" spans="1:40" s="11" customFormat="1" x14ac:dyDescent="0.25">
      <c r="A555" s="8" t="s">
        <v>1113</v>
      </c>
      <c r="B555" s="8" t="s">
        <v>1114</v>
      </c>
      <c r="C555" s="8" t="s">
        <v>862</v>
      </c>
      <c r="D555" s="8" t="s">
        <v>862</v>
      </c>
      <c r="E555" s="8" t="s">
        <v>1440</v>
      </c>
      <c r="G555" s="9"/>
      <c r="H555" s="9"/>
      <c r="I555" s="9">
        <f t="shared" si="494"/>
        <v>2951672.7146361582</v>
      </c>
      <c r="J555" s="9">
        <f t="shared" si="495"/>
        <v>3009727.2107589669</v>
      </c>
      <c r="K555" s="9"/>
      <c r="L555" s="9"/>
      <c r="M555" s="9"/>
      <c r="N555" s="9"/>
      <c r="O555" s="9"/>
      <c r="P555" s="9"/>
      <c r="Q555" s="10">
        <f t="shared" si="507"/>
        <v>2951672.7146361582</v>
      </c>
      <c r="R555" s="10">
        <f t="shared" si="496"/>
        <v>3009727.2107589669</v>
      </c>
      <c r="S555" s="9"/>
      <c r="T555" s="10">
        <f t="shared" si="503"/>
        <v>5176239</v>
      </c>
      <c r="V555" s="9"/>
      <c r="W555" s="9">
        <f t="shared" si="497"/>
        <v>1575146.5140569881</v>
      </c>
      <c r="X555" s="9"/>
      <c r="Y555" s="9"/>
      <c r="Z555" s="9"/>
      <c r="AA555" s="10">
        <f t="shared" si="504"/>
        <v>1575146.5140569881</v>
      </c>
      <c r="AB555" s="10">
        <f t="shared" si="505"/>
        <v>4526819.2286931463</v>
      </c>
      <c r="AC555" s="10">
        <f t="shared" si="498"/>
        <v>9703058.2286931463</v>
      </c>
      <c r="AD555" s="10">
        <f t="shared" si="499"/>
        <v>9122000.7387409154</v>
      </c>
      <c r="AE555" s="10">
        <f t="shared" si="500"/>
        <v>3945761.7387409154</v>
      </c>
      <c r="AF555" s="10">
        <f t="shared" si="501"/>
        <v>936034.52798194857</v>
      </c>
      <c r="AG555" s="9"/>
      <c r="AH555" s="9">
        <f t="shared" si="502"/>
        <v>936034.52798194857</v>
      </c>
      <c r="AI555" s="9"/>
      <c r="AJ555" s="9"/>
      <c r="AK555" s="9"/>
      <c r="AM555" s="9">
        <f t="shared" si="506"/>
        <v>3011934.1375466804</v>
      </c>
      <c r="AN555" s="9">
        <f t="shared" si="508"/>
        <v>3947968.665528629</v>
      </c>
    </row>
    <row r="556" spans="1:40" s="11" customFormat="1" x14ac:dyDescent="0.25">
      <c r="A556" s="8" t="s">
        <v>1115</v>
      </c>
      <c r="B556" s="8" t="s">
        <v>1116</v>
      </c>
      <c r="C556" s="8" t="s">
        <v>862</v>
      </c>
      <c r="D556" s="8" t="s">
        <v>862</v>
      </c>
      <c r="E556" s="8" t="s">
        <v>1440</v>
      </c>
      <c r="G556" s="9"/>
      <c r="H556" s="9"/>
      <c r="I556" s="9">
        <f t="shared" si="494"/>
        <v>5478820.8667736501</v>
      </c>
      <c r="J556" s="9">
        <f t="shared" si="495"/>
        <v>5586580.1665057959</v>
      </c>
      <c r="K556" s="9"/>
      <c r="L556" s="9"/>
      <c r="M556" s="9"/>
      <c r="N556" s="9"/>
      <c r="O556" s="9"/>
      <c r="P556" s="9"/>
      <c r="Q556" s="10">
        <f t="shared" si="507"/>
        <v>5478820.8667736501</v>
      </c>
      <c r="R556" s="10">
        <f t="shared" si="496"/>
        <v>5586580.1665057959</v>
      </c>
      <c r="S556" s="9"/>
      <c r="T556" s="10">
        <f t="shared" si="503"/>
        <v>8082033</v>
      </c>
      <c r="V556" s="9"/>
      <c r="W556" s="9">
        <f t="shared" si="497"/>
        <v>2755714.2199856956</v>
      </c>
      <c r="X556" s="9"/>
      <c r="Y556" s="9"/>
      <c r="Z556" s="9"/>
      <c r="AA556" s="10">
        <f t="shared" si="504"/>
        <v>2755714.2199856956</v>
      </c>
      <c r="AB556" s="10">
        <f t="shared" si="505"/>
        <v>8234535.0867593456</v>
      </c>
      <c r="AC556" s="10">
        <f t="shared" si="498"/>
        <v>16316568.086759346</v>
      </c>
      <c r="AD556" s="10">
        <f t="shared" si="499"/>
        <v>15339467.478510808</v>
      </c>
      <c r="AE556" s="10">
        <f t="shared" si="500"/>
        <v>7257434.4785108082</v>
      </c>
      <c r="AF556" s="10">
        <f t="shared" si="501"/>
        <v>1670854.3120050123</v>
      </c>
      <c r="AG556" s="9"/>
      <c r="AH556" s="9">
        <f t="shared" si="502"/>
        <v>1670854.3120050123</v>
      </c>
      <c r="AI556" s="9"/>
      <c r="AJ556" s="9"/>
      <c r="AK556" s="9"/>
      <c r="AM556" s="9">
        <f t="shared" si="506"/>
        <v>5590676.6086607855</v>
      </c>
      <c r="AN556" s="9">
        <f t="shared" si="508"/>
        <v>7261530.9206657978</v>
      </c>
    </row>
    <row r="557" spans="1:40" s="11" customFormat="1" x14ac:dyDescent="0.25">
      <c r="A557" s="8" t="s">
        <v>1117</v>
      </c>
      <c r="B557" s="8" t="s">
        <v>1118</v>
      </c>
      <c r="C557" s="8" t="s">
        <v>862</v>
      </c>
      <c r="D557" s="8" t="s">
        <v>862</v>
      </c>
      <c r="E557" s="8" t="s">
        <v>1440</v>
      </c>
      <c r="G557" s="9"/>
      <c r="H557" s="9"/>
      <c r="I557" s="9">
        <f t="shared" ref="I557:I620" si="509">LTFUND1617BL</f>
        <v>2856692.7575249248</v>
      </c>
      <c r="J557" s="9">
        <f t="shared" ref="J557:J620" si="510">I557*RPI_INC1718</f>
        <v>2912879.1557639414</v>
      </c>
      <c r="K557" s="9"/>
      <c r="L557" s="9"/>
      <c r="M557" s="9"/>
      <c r="N557" s="9"/>
      <c r="O557" s="9"/>
      <c r="P557" s="9"/>
      <c r="Q557" s="10">
        <f t="shared" si="507"/>
        <v>2856692.7575249248</v>
      </c>
      <c r="R557" s="10">
        <f t="shared" ref="R557:R620" si="511">H557+J557+L557+N557+P557</f>
        <v>2912879.1557639414</v>
      </c>
      <c r="S557" s="9"/>
      <c r="T557" s="10">
        <f t="shared" si="503"/>
        <v>5892823</v>
      </c>
      <c r="V557" s="9"/>
      <c r="W557" s="9">
        <f t="shared" ref="W557:W620" si="512">LTFUND1617RSG</f>
        <v>1502046.4268878861</v>
      </c>
      <c r="X557" s="9"/>
      <c r="Y557" s="9"/>
      <c r="Z557" s="9"/>
      <c r="AA557" s="10">
        <f t="shared" si="504"/>
        <v>1502046.4268878861</v>
      </c>
      <c r="AB557" s="10">
        <f t="shared" si="505"/>
        <v>4358739.184412811</v>
      </c>
      <c r="AC557" s="10">
        <f t="shared" ref="AC557:AC620" si="513">W557+I557+T557</f>
        <v>10251562.184412811</v>
      </c>
      <c r="AD557" s="10">
        <f t="shared" ref="AD557:AD620" si="514">AC557*LT_SF1718</f>
        <v>9637658.1089586131</v>
      </c>
      <c r="AE557" s="10">
        <f t="shared" ref="AE557:AE620" si="515">AD557-T557</f>
        <v>3744835.1089586131</v>
      </c>
      <c r="AF557" s="10">
        <f t="shared" ref="AF557:AF620" si="516">AD557-T557-R557</f>
        <v>831955.95319467178</v>
      </c>
      <c r="AG557" s="9"/>
      <c r="AH557" s="9">
        <f t="shared" ref="AH557:AH620" si="517">AF557</f>
        <v>831955.95319467178</v>
      </c>
      <c r="AI557" s="9"/>
      <c r="AJ557" s="9"/>
      <c r="AK557" s="9"/>
      <c r="AM557" s="9">
        <f t="shared" si="506"/>
        <v>2915015.0672894935</v>
      </c>
      <c r="AN557" s="9">
        <f t="shared" si="508"/>
        <v>3746971.0204841653</v>
      </c>
    </row>
    <row r="558" spans="1:40" s="11" customFormat="1" x14ac:dyDescent="0.25">
      <c r="A558" s="8" t="s">
        <v>1119</v>
      </c>
      <c r="B558" s="8" t="s">
        <v>1120</v>
      </c>
      <c r="C558" s="8" t="s">
        <v>862</v>
      </c>
      <c r="D558" s="8" t="s">
        <v>862</v>
      </c>
      <c r="E558" s="8" t="s">
        <v>1440</v>
      </c>
      <c r="G558" s="9"/>
      <c r="H558" s="9"/>
      <c r="I558" s="9">
        <f t="shared" si="509"/>
        <v>5025478.3268029084</v>
      </c>
      <c r="J558" s="9">
        <f t="shared" si="510"/>
        <v>5124321.1323050084</v>
      </c>
      <c r="K558" s="9"/>
      <c r="L558" s="9"/>
      <c r="M558" s="9"/>
      <c r="N558" s="9"/>
      <c r="O558" s="9"/>
      <c r="P558" s="9"/>
      <c r="Q558" s="10">
        <f t="shared" si="507"/>
        <v>5025478.3268029084</v>
      </c>
      <c r="R558" s="10">
        <f t="shared" si="511"/>
        <v>5124321.1323050084</v>
      </c>
      <c r="S558" s="9"/>
      <c r="T558" s="10">
        <f t="shared" si="503"/>
        <v>5789741</v>
      </c>
      <c r="V558" s="9"/>
      <c r="W558" s="9">
        <f t="shared" si="512"/>
        <v>2770262.0587735539</v>
      </c>
      <c r="X558" s="9"/>
      <c r="Y558" s="9"/>
      <c r="Z558" s="9"/>
      <c r="AA558" s="10">
        <f t="shared" si="504"/>
        <v>2770262.0587735539</v>
      </c>
      <c r="AB558" s="10">
        <f t="shared" si="505"/>
        <v>7795740.3855764624</v>
      </c>
      <c r="AC558" s="10">
        <f t="shared" si="513"/>
        <v>13585481.385576462</v>
      </c>
      <c r="AD558" s="10">
        <f t="shared" si="514"/>
        <v>12771929.046958888</v>
      </c>
      <c r="AE558" s="10">
        <f t="shared" si="515"/>
        <v>6982188.0469588879</v>
      </c>
      <c r="AF558" s="10">
        <f t="shared" si="516"/>
        <v>1857866.9146538796</v>
      </c>
      <c r="AG558" s="9"/>
      <c r="AH558" s="9">
        <f t="shared" si="517"/>
        <v>1857866.9146538796</v>
      </c>
      <c r="AI558" s="9"/>
      <c r="AJ558" s="9"/>
      <c r="AK558" s="9"/>
      <c r="AM558" s="9">
        <f t="shared" si="506"/>
        <v>5128078.6162176058</v>
      </c>
      <c r="AN558" s="9">
        <f t="shared" si="508"/>
        <v>6985945.5308714854</v>
      </c>
    </row>
    <row r="559" spans="1:40" s="11" customFormat="1" x14ac:dyDescent="0.25">
      <c r="A559" s="8" t="s">
        <v>1121</v>
      </c>
      <c r="B559" s="8" t="s">
        <v>1122</v>
      </c>
      <c r="C559" s="8" t="s">
        <v>862</v>
      </c>
      <c r="D559" s="8" t="s">
        <v>862</v>
      </c>
      <c r="E559" s="8" t="s">
        <v>1440</v>
      </c>
      <c r="G559" s="9"/>
      <c r="H559" s="9"/>
      <c r="I559" s="9">
        <f t="shared" si="509"/>
        <v>1935181.8098217</v>
      </c>
      <c r="J559" s="9">
        <f t="shared" si="510"/>
        <v>1973243.619424826</v>
      </c>
      <c r="K559" s="9"/>
      <c r="L559" s="9"/>
      <c r="M559" s="9"/>
      <c r="N559" s="9"/>
      <c r="O559" s="9"/>
      <c r="P559" s="9"/>
      <c r="Q559" s="10">
        <f t="shared" si="507"/>
        <v>1935181.8098217</v>
      </c>
      <c r="R559" s="10">
        <f t="shared" si="511"/>
        <v>1973243.619424826</v>
      </c>
      <c r="S559" s="9"/>
      <c r="T559" s="10">
        <f t="shared" si="503"/>
        <v>3069766</v>
      </c>
      <c r="V559" s="9"/>
      <c r="W559" s="9">
        <f t="shared" si="512"/>
        <v>1042258.5037777561</v>
      </c>
      <c r="X559" s="9"/>
      <c r="Y559" s="9"/>
      <c r="Z559" s="9"/>
      <c r="AA559" s="10">
        <f t="shared" si="504"/>
        <v>1042258.5037777561</v>
      </c>
      <c r="AB559" s="10">
        <f t="shared" si="505"/>
        <v>2977440.3135994561</v>
      </c>
      <c r="AC559" s="10">
        <f t="shared" si="513"/>
        <v>6047206.3135994561</v>
      </c>
      <c r="AD559" s="10">
        <f t="shared" si="514"/>
        <v>5685075.6905539595</v>
      </c>
      <c r="AE559" s="10">
        <f t="shared" si="515"/>
        <v>2615309.6905539595</v>
      </c>
      <c r="AF559" s="10">
        <f t="shared" si="516"/>
        <v>642066.07112913346</v>
      </c>
      <c r="AG559" s="9"/>
      <c r="AH559" s="9">
        <f t="shared" si="517"/>
        <v>642066.07112913346</v>
      </c>
      <c r="AI559" s="9"/>
      <c r="AJ559" s="9"/>
      <c r="AK559" s="9"/>
      <c r="AM559" s="9">
        <f t="shared" si="506"/>
        <v>1974690.5293596622</v>
      </c>
      <c r="AN559" s="9">
        <f t="shared" si="508"/>
        <v>2616756.6004887959</v>
      </c>
    </row>
    <row r="560" spans="1:40" s="11" customFormat="1" x14ac:dyDescent="0.25">
      <c r="A560" s="8" t="s">
        <v>1123</v>
      </c>
      <c r="B560" s="8" t="s">
        <v>1124</v>
      </c>
      <c r="C560" s="8" t="s">
        <v>862</v>
      </c>
      <c r="D560" s="8" t="s">
        <v>862</v>
      </c>
      <c r="E560" s="8" t="s">
        <v>1440</v>
      </c>
      <c r="G560" s="9"/>
      <c r="H560" s="9"/>
      <c r="I560" s="9">
        <f t="shared" si="509"/>
        <v>1938231.010200833</v>
      </c>
      <c r="J560" s="9">
        <f t="shared" si="510"/>
        <v>1976352.7925071351</v>
      </c>
      <c r="K560" s="9"/>
      <c r="L560" s="9"/>
      <c r="M560" s="9"/>
      <c r="N560" s="9"/>
      <c r="O560" s="9"/>
      <c r="P560" s="9"/>
      <c r="Q560" s="10">
        <f t="shared" si="507"/>
        <v>1938231.010200833</v>
      </c>
      <c r="R560" s="10">
        <f t="shared" si="511"/>
        <v>1976352.7925071351</v>
      </c>
      <c r="S560" s="9"/>
      <c r="T560" s="10">
        <f t="shared" si="503"/>
        <v>3995994</v>
      </c>
      <c r="V560" s="9"/>
      <c r="W560" s="9">
        <f t="shared" si="512"/>
        <v>880483.23857662268</v>
      </c>
      <c r="X560" s="9"/>
      <c r="Y560" s="9"/>
      <c r="Z560" s="9"/>
      <c r="AA560" s="10">
        <f t="shared" si="504"/>
        <v>880483.23857662268</v>
      </c>
      <c r="AB560" s="10">
        <f t="shared" si="505"/>
        <v>2818714.2487774557</v>
      </c>
      <c r="AC560" s="10">
        <f t="shared" si="513"/>
        <v>6814708.2487774557</v>
      </c>
      <c r="AD560" s="10">
        <f t="shared" si="514"/>
        <v>6406616.5753623722</v>
      </c>
      <c r="AE560" s="10">
        <f t="shared" si="515"/>
        <v>2410622.5753623722</v>
      </c>
      <c r="AF560" s="10">
        <f t="shared" si="516"/>
        <v>434269.78285523714</v>
      </c>
      <c r="AG560" s="9"/>
      <c r="AH560" s="9">
        <f t="shared" si="517"/>
        <v>434269.78285523714</v>
      </c>
      <c r="AI560" s="9"/>
      <c r="AJ560" s="9"/>
      <c r="AK560" s="9"/>
      <c r="AM560" s="9">
        <f t="shared" si="506"/>
        <v>1977801.9822889084</v>
      </c>
      <c r="AN560" s="9">
        <f t="shared" si="508"/>
        <v>2412071.7651441456</v>
      </c>
    </row>
    <row r="561" spans="1:40" s="11" customFormat="1" x14ac:dyDescent="0.25">
      <c r="A561" s="8" t="s">
        <v>1125</v>
      </c>
      <c r="B561" s="8" t="s">
        <v>1126</v>
      </c>
      <c r="C561" s="8" t="s">
        <v>862</v>
      </c>
      <c r="D561" s="8" t="s">
        <v>862</v>
      </c>
      <c r="E561" s="8" t="s">
        <v>1440</v>
      </c>
      <c r="G561" s="9"/>
      <c r="H561" s="9"/>
      <c r="I561" s="9">
        <f t="shared" si="509"/>
        <v>2205518.2172460253</v>
      </c>
      <c r="J561" s="9">
        <f t="shared" si="510"/>
        <v>2248897.0946388314</v>
      </c>
      <c r="K561" s="9"/>
      <c r="L561" s="9"/>
      <c r="M561" s="9"/>
      <c r="N561" s="9"/>
      <c r="O561" s="9"/>
      <c r="P561" s="9"/>
      <c r="Q561" s="10">
        <f t="shared" si="507"/>
        <v>2205518.2172460253</v>
      </c>
      <c r="R561" s="10">
        <f t="shared" si="511"/>
        <v>2248897.0946388314</v>
      </c>
      <c r="S561" s="9"/>
      <c r="T561" s="10">
        <f t="shared" si="503"/>
        <v>3634939</v>
      </c>
      <c r="V561" s="9"/>
      <c r="W561" s="9">
        <f t="shared" si="512"/>
        <v>1168478.2692728941</v>
      </c>
      <c r="X561" s="9"/>
      <c r="Y561" s="9"/>
      <c r="Z561" s="9"/>
      <c r="AA561" s="10">
        <f t="shared" si="504"/>
        <v>1168478.2692728941</v>
      </c>
      <c r="AB561" s="10">
        <f t="shared" si="505"/>
        <v>3373996.4865189195</v>
      </c>
      <c r="AC561" s="10">
        <f t="shared" si="513"/>
        <v>7008935.4865189195</v>
      </c>
      <c r="AD561" s="10">
        <f t="shared" si="514"/>
        <v>6589212.7181869075</v>
      </c>
      <c r="AE561" s="10">
        <f t="shared" si="515"/>
        <v>2954273.7181869075</v>
      </c>
      <c r="AF561" s="10">
        <f t="shared" si="516"/>
        <v>705376.62354807602</v>
      </c>
      <c r="AG561" s="9"/>
      <c r="AH561" s="9">
        <f t="shared" si="517"/>
        <v>705376.62354807602</v>
      </c>
      <c r="AI561" s="9"/>
      <c r="AJ561" s="9"/>
      <c r="AK561" s="9"/>
      <c r="AM561" s="9">
        <f t="shared" si="506"/>
        <v>2250546.1315426505</v>
      </c>
      <c r="AN561" s="9">
        <f t="shared" si="508"/>
        <v>2955922.7550907265</v>
      </c>
    </row>
    <row r="562" spans="1:40" s="11" customFormat="1" x14ac:dyDescent="0.25">
      <c r="A562" s="8" t="s">
        <v>1127</v>
      </c>
      <c r="B562" s="8" t="s">
        <v>1128</v>
      </c>
      <c r="C562" s="8" t="s">
        <v>862</v>
      </c>
      <c r="D562" s="8" t="s">
        <v>862</v>
      </c>
      <c r="E562" s="8" t="s">
        <v>1440</v>
      </c>
      <c r="G562" s="9"/>
      <c r="H562" s="9"/>
      <c r="I562" s="9">
        <f t="shared" si="509"/>
        <v>2310232.92120555</v>
      </c>
      <c r="J562" s="9">
        <f t="shared" si="510"/>
        <v>2355671.3627718752</v>
      </c>
      <c r="K562" s="9"/>
      <c r="L562" s="9"/>
      <c r="M562" s="9"/>
      <c r="N562" s="9"/>
      <c r="O562" s="9"/>
      <c r="P562" s="9"/>
      <c r="Q562" s="10">
        <f t="shared" si="507"/>
        <v>2310232.92120555</v>
      </c>
      <c r="R562" s="10">
        <f t="shared" si="511"/>
        <v>2355671.3627718752</v>
      </c>
      <c r="S562" s="9"/>
      <c r="T562" s="10">
        <f t="shared" si="503"/>
        <v>6036700</v>
      </c>
      <c r="V562" s="9"/>
      <c r="W562" s="9">
        <f t="shared" si="512"/>
        <v>1160417.9383913004</v>
      </c>
      <c r="X562" s="9"/>
      <c r="Y562" s="9"/>
      <c r="Z562" s="9"/>
      <c r="AA562" s="10">
        <f t="shared" si="504"/>
        <v>1160417.9383913004</v>
      </c>
      <c r="AB562" s="10">
        <f t="shared" si="505"/>
        <v>3470650.8595968504</v>
      </c>
      <c r="AC562" s="10">
        <f t="shared" si="513"/>
        <v>9507350.8595968504</v>
      </c>
      <c r="AD562" s="10">
        <f t="shared" si="514"/>
        <v>8938013.100679107</v>
      </c>
      <c r="AE562" s="10">
        <f t="shared" si="515"/>
        <v>2901313.100679107</v>
      </c>
      <c r="AF562" s="10">
        <f t="shared" si="516"/>
        <v>545641.73790723179</v>
      </c>
      <c r="AG562" s="9"/>
      <c r="AH562" s="9">
        <f t="shared" si="517"/>
        <v>545641.73790723179</v>
      </c>
      <c r="AI562" s="9"/>
      <c r="AJ562" s="9"/>
      <c r="AK562" s="9"/>
      <c r="AM562" s="9">
        <f t="shared" si="506"/>
        <v>2357398.6934797773</v>
      </c>
      <c r="AN562" s="9">
        <f t="shared" si="508"/>
        <v>2903040.4313870091</v>
      </c>
    </row>
    <row r="563" spans="1:40" s="11" customFormat="1" x14ac:dyDescent="0.25">
      <c r="A563" s="8" t="s">
        <v>1129</v>
      </c>
      <c r="B563" s="8" t="s">
        <v>1130</v>
      </c>
      <c r="C563" s="8" t="s">
        <v>862</v>
      </c>
      <c r="D563" s="8" t="s">
        <v>862</v>
      </c>
      <c r="E563" s="8" t="s">
        <v>1440</v>
      </c>
      <c r="G563" s="9"/>
      <c r="H563" s="9"/>
      <c r="I563" s="9">
        <f t="shared" si="509"/>
        <v>6252252.2470792085</v>
      </c>
      <c r="J563" s="9">
        <f t="shared" si="510"/>
        <v>6375223.6564895585</v>
      </c>
      <c r="K563" s="9"/>
      <c r="L563" s="9"/>
      <c r="M563" s="9"/>
      <c r="N563" s="9"/>
      <c r="O563" s="9"/>
      <c r="P563" s="9"/>
      <c r="Q563" s="10">
        <f t="shared" si="507"/>
        <v>6252252.2470792085</v>
      </c>
      <c r="R563" s="10">
        <f t="shared" si="511"/>
        <v>6375223.6564895585</v>
      </c>
      <c r="S563" s="9"/>
      <c r="T563" s="10">
        <f t="shared" si="503"/>
        <v>12875243</v>
      </c>
      <c r="V563" s="9"/>
      <c r="W563" s="9">
        <f t="shared" si="512"/>
        <v>3256382.1313618384</v>
      </c>
      <c r="X563" s="9"/>
      <c r="Y563" s="9"/>
      <c r="Z563" s="9"/>
      <c r="AA563" s="10">
        <f t="shared" si="504"/>
        <v>3256382.1313618384</v>
      </c>
      <c r="AB563" s="10">
        <f t="shared" si="505"/>
        <v>9508634.3784410469</v>
      </c>
      <c r="AC563" s="10">
        <f t="shared" si="513"/>
        <v>22383877.378441047</v>
      </c>
      <c r="AD563" s="10">
        <f t="shared" si="514"/>
        <v>21043442.301337812</v>
      </c>
      <c r="AE563" s="10">
        <f t="shared" si="515"/>
        <v>8168199.3013378121</v>
      </c>
      <c r="AF563" s="10">
        <f t="shared" si="516"/>
        <v>1792975.6448482536</v>
      </c>
      <c r="AG563" s="9"/>
      <c r="AH563" s="9">
        <f t="shared" si="517"/>
        <v>1792975.6448482536</v>
      </c>
      <c r="AI563" s="9"/>
      <c r="AJ563" s="9"/>
      <c r="AK563" s="9"/>
      <c r="AM563" s="9">
        <f t="shared" si="506"/>
        <v>6379898.383094307</v>
      </c>
      <c r="AN563" s="9">
        <f t="shared" si="508"/>
        <v>8172874.0279425606</v>
      </c>
    </row>
    <row r="564" spans="1:40" s="11" customFormat="1" x14ac:dyDescent="0.25">
      <c r="A564" s="8" t="s">
        <v>1131</v>
      </c>
      <c r="B564" s="8" t="s">
        <v>1132</v>
      </c>
      <c r="C564" s="8" t="s">
        <v>862</v>
      </c>
      <c r="D564" s="8" t="s">
        <v>862</v>
      </c>
      <c r="E564" s="8" t="s">
        <v>1440</v>
      </c>
      <c r="G564" s="9"/>
      <c r="H564" s="9"/>
      <c r="I564" s="9">
        <f t="shared" si="509"/>
        <v>1725864.3403074332</v>
      </c>
      <c r="J564" s="9">
        <f t="shared" si="510"/>
        <v>1759809.2232058821</v>
      </c>
      <c r="K564" s="9"/>
      <c r="L564" s="9"/>
      <c r="M564" s="9"/>
      <c r="N564" s="9"/>
      <c r="O564" s="9"/>
      <c r="P564" s="9"/>
      <c r="Q564" s="10">
        <f t="shared" si="507"/>
        <v>1725864.3403074332</v>
      </c>
      <c r="R564" s="10">
        <f t="shared" si="511"/>
        <v>1759809.2232058821</v>
      </c>
      <c r="S564" s="9"/>
      <c r="T564" s="10">
        <f t="shared" si="503"/>
        <v>5655125</v>
      </c>
      <c r="V564" s="9"/>
      <c r="W564" s="9">
        <f t="shared" si="512"/>
        <v>811667.43158221897</v>
      </c>
      <c r="X564" s="9"/>
      <c r="Y564" s="9"/>
      <c r="Z564" s="9"/>
      <c r="AA564" s="10">
        <f t="shared" si="504"/>
        <v>811667.43158221897</v>
      </c>
      <c r="AB564" s="10">
        <f t="shared" si="505"/>
        <v>2537531.7718896521</v>
      </c>
      <c r="AC564" s="10">
        <f t="shared" si="513"/>
        <v>8192656.7718896521</v>
      </c>
      <c r="AD564" s="10">
        <f t="shared" si="514"/>
        <v>7702048.0928819105</v>
      </c>
      <c r="AE564" s="10">
        <f t="shared" si="515"/>
        <v>2046923.0928819105</v>
      </c>
      <c r="AF564" s="10">
        <f t="shared" si="516"/>
        <v>287113.86967602838</v>
      </c>
      <c r="AG564" s="9"/>
      <c r="AH564" s="9">
        <f t="shared" si="517"/>
        <v>287113.86967602838</v>
      </c>
      <c r="AI564" s="9"/>
      <c r="AJ564" s="9"/>
      <c r="AK564" s="9"/>
      <c r="AM564" s="9">
        <f t="shared" si="506"/>
        <v>1761099.6292274231</v>
      </c>
      <c r="AN564" s="9">
        <f t="shared" si="508"/>
        <v>2048213.4989034515</v>
      </c>
    </row>
    <row r="565" spans="1:40" s="11" customFormat="1" x14ac:dyDescent="0.25">
      <c r="A565" s="8" t="s">
        <v>1133</v>
      </c>
      <c r="B565" s="8" t="s">
        <v>1134</v>
      </c>
      <c r="C565" s="8" t="s">
        <v>862</v>
      </c>
      <c r="D565" s="8" t="s">
        <v>862</v>
      </c>
      <c r="E565" s="8" t="s">
        <v>1440</v>
      </c>
      <c r="G565" s="9"/>
      <c r="H565" s="9"/>
      <c r="I565" s="9">
        <f t="shared" si="509"/>
        <v>2215165.5713290586</v>
      </c>
      <c r="J565" s="9">
        <f t="shared" si="510"/>
        <v>2258734.1961411606</v>
      </c>
      <c r="K565" s="9"/>
      <c r="L565" s="9"/>
      <c r="M565" s="9"/>
      <c r="N565" s="9"/>
      <c r="O565" s="9"/>
      <c r="P565" s="9"/>
      <c r="Q565" s="10">
        <f t="shared" si="507"/>
        <v>2215165.5713290586</v>
      </c>
      <c r="R565" s="10">
        <f t="shared" si="511"/>
        <v>2258734.1961411606</v>
      </c>
      <c r="S565" s="9"/>
      <c r="T565" s="10">
        <f t="shared" si="503"/>
        <v>3042935</v>
      </c>
      <c r="V565" s="9"/>
      <c r="W565" s="9">
        <f t="shared" si="512"/>
        <v>1238676.1737710484</v>
      </c>
      <c r="X565" s="9"/>
      <c r="Y565" s="9"/>
      <c r="Z565" s="9"/>
      <c r="AA565" s="10">
        <f t="shared" si="504"/>
        <v>1238676.1737710484</v>
      </c>
      <c r="AB565" s="10">
        <f t="shared" si="505"/>
        <v>3453841.745100107</v>
      </c>
      <c r="AC565" s="10">
        <f t="shared" si="513"/>
        <v>6496776.745100107</v>
      </c>
      <c r="AD565" s="10">
        <f t="shared" si="514"/>
        <v>6107724.0671387669</v>
      </c>
      <c r="AE565" s="10">
        <f t="shared" si="515"/>
        <v>3064789.0671387669</v>
      </c>
      <c r="AF565" s="10">
        <f t="shared" si="516"/>
        <v>806054.87099760631</v>
      </c>
      <c r="AG565" s="9"/>
      <c r="AH565" s="9">
        <f t="shared" si="517"/>
        <v>806054.87099760631</v>
      </c>
      <c r="AI565" s="9"/>
      <c r="AJ565" s="9"/>
      <c r="AK565" s="9"/>
      <c r="AM565" s="9">
        <f t="shared" si="506"/>
        <v>2260390.4462444824</v>
      </c>
      <c r="AN565" s="9">
        <f t="shared" si="508"/>
        <v>3066445.3172420887</v>
      </c>
    </row>
    <row r="566" spans="1:40" s="11" customFormat="1" x14ac:dyDescent="0.25">
      <c r="A566" s="8" t="s">
        <v>1135</v>
      </c>
      <c r="B566" s="8" t="s">
        <v>1136</v>
      </c>
      <c r="C566" s="8" t="s">
        <v>862</v>
      </c>
      <c r="D566" s="8" t="s">
        <v>862</v>
      </c>
      <c r="E566" s="8" t="s">
        <v>1440</v>
      </c>
      <c r="G566" s="9"/>
      <c r="H566" s="9"/>
      <c r="I566" s="9">
        <f t="shared" si="509"/>
        <v>1359535.6682560581</v>
      </c>
      <c r="J566" s="9">
        <f t="shared" si="510"/>
        <v>1386275.4750748235</v>
      </c>
      <c r="K566" s="9"/>
      <c r="L566" s="9"/>
      <c r="M566" s="9"/>
      <c r="N566" s="9"/>
      <c r="O566" s="9"/>
      <c r="P566" s="9"/>
      <c r="Q566" s="10">
        <f t="shared" si="507"/>
        <v>1359535.6682560581</v>
      </c>
      <c r="R566" s="10">
        <f t="shared" si="511"/>
        <v>1386275.4750748235</v>
      </c>
      <c r="S566" s="9"/>
      <c r="T566" s="10">
        <f t="shared" si="503"/>
        <v>3252270</v>
      </c>
      <c r="V566" s="9"/>
      <c r="W566" s="9">
        <f t="shared" si="512"/>
        <v>697348.83987681777</v>
      </c>
      <c r="X566" s="9"/>
      <c r="Y566" s="9"/>
      <c r="Z566" s="9"/>
      <c r="AA566" s="10">
        <f t="shared" si="504"/>
        <v>697348.83987681777</v>
      </c>
      <c r="AB566" s="10">
        <f t="shared" si="505"/>
        <v>2056884.5081328759</v>
      </c>
      <c r="AC566" s="10">
        <f t="shared" si="513"/>
        <v>5309154.5081328759</v>
      </c>
      <c r="AD566" s="10">
        <f t="shared" si="514"/>
        <v>4991221.3452521507</v>
      </c>
      <c r="AE566" s="10">
        <f t="shared" si="515"/>
        <v>1738951.3452521507</v>
      </c>
      <c r="AF566" s="10">
        <f t="shared" si="516"/>
        <v>352675.87017732719</v>
      </c>
      <c r="AG566" s="9"/>
      <c r="AH566" s="9">
        <f t="shared" si="517"/>
        <v>352675.87017732719</v>
      </c>
      <c r="AI566" s="9"/>
      <c r="AJ566" s="9"/>
      <c r="AK566" s="9"/>
      <c r="AM566" s="9">
        <f t="shared" si="506"/>
        <v>1387291.9819762318</v>
      </c>
      <c r="AN566" s="9">
        <f t="shared" si="508"/>
        <v>1739967.852153559</v>
      </c>
    </row>
    <row r="567" spans="1:40" s="11" customFormat="1" x14ac:dyDescent="0.25">
      <c r="A567" s="8" t="s">
        <v>1137</v>
      </c>
      <c r="B567" s="8" t="s">
        <v>1138</v>
      </c>
      <c r="C567" s="8" t="s">
        <v>862</v>
      </c>
      <c r="D567" s="8" t="s">
        <v>862</v>
      </c>
      <c r="E567" s="8" t="s">
        <v>1440</v>
      </c>
      <c r="G567" s="9"/>
      <c r="H567" s="9"/>
      <c r="I567" s="9">
        <f t="shared" si="509"/>
        <v>1910556.9929252581</v>
      </c>
      <c r="J567" s="9">
        <f t="shared" si="510"/>
        <v>1948134.4733105984</v>
      </c>
      <c r="K567" s="9"/>
      <c r="L567" s="9"/>
      <c r="M567" s="9"/>
      <c r="N567" s="9"/>
      <c r="O567" s="9"/>
      <c r="P567" s="9"/>
      <c r="Q567" s="10">
        <f t="shared" si="507"/>
        <v>1910556.9929252581</v>
      </c>
      <c r="R567" s="10">
        <f t="shared" si="511"/>
        <v>1948134.4733105984</v>
      </c>
      <c r="S567" s="9"/>
      <c r="T567" s="10">
        <f t="shared" si="503"/>
        <v>3105876</v>
      </c>
      <c r="V567" s="9"/>
      <c r="W567" s="9">
        <f t="shared" si="512"/>
        <v>1020747.8957468981</v>
      </c>
      <c r="X567" s="9"/>
      <c r="Y567" s="9"/>
      <c r="Z567" s="9"/>
      <c r="AA567" s="10">
        <f t="shared" si="504"/>
        <v>1020747.8957468981</v>
      </c>
      <c r="AB567" s="10">
        <f t="shared" si="505"/>
        <v>2931304.8886721563</v>
      </c>
      <c r="AC567" s="10">
        <f t="shared" si="513"/>
        <v>6037180.8886721563</v>
      </c>
      <c r="AD567" s="10">
        <f t="shared" si="514"/>
        <v>5675650.6277090739</v>
      </c>
      <c r="AE567" s="10">
        <f t="shared" si="515"/>
        <v>2569774.6277090739</v>
      </c>
      <c r="AF567" s="10">
        <f t="shared" si="516"/>
        <v>621640.15439847554</v>
      </c>
      <c r="AG567" s="9"/>
      <c r="AH567" s="9">
        <f t="shared" si="517"/>
        <v>621640.15439847554</v>
      </c>
      <c r="AI567" s="9"/>
      <c r="AJ567" s="9"/>
      <c r="AK567" s="9"/>
      <c r="AM567" s="9">
        <f t="shared" si="506"/>
        <v>1949562.9715943793</v>
      </c>
      <c r="AN567" s="9">
        <f t="shared" si="508"/>
        <v>2571203.1259928551</v>
      </c>
    </row>
    <row r="568" spans="1:40" s="11" customFormat="1" x14ac:dyDescent="0.25">
      <c r="A568" s="8" t="s">
        <v>1139</v>
      </c>
      <c r="B568" s="8" t="s">
        <v>1140</v>
      </c>
      <c r="C568" s="8" t="s">
        <v>862</v>
      </c>
      <c r="D568" s="8" t="s">
        <v>862</v>
      </c>
      <c r="E568" s="8" t="s">
        <v>1440</v>
      </c>
      <c r="G568" s="9"/>
      <c r="H568" s="9"/>
      <c r="I568" s="9">
        <f t="shared" si="509"/>
        <v>1376667.2492571166</v>
      </c>
      <c r="J568" s="9">
        <f t="shared" si="510"/>
        <v>1403744.0057986176</v>
      </c>
      <c r="K568" s="9"/>
      <c r="L568" s="9"/>
      <c r="M568" s="9"/>
      <c r="N568" s="9"/>
      <c r="O568" s="9"/>
      <c r="P568" s="9"/>
      <c r="Q568" s="10">
        <f t="shared" si="507"/>
        <v>1376667.2492571166</v>
      </c>
      <c r="R568" s="10">
        <f t="shared" si="511"/>
        <v>1403744.0057986176</v>
      </c>
      <c r="S568" s="9"/>
      <c r="T568" s="10">
        <f t="shared" si="503"/>
        <v>3748127</v>
      </c>
      <c r="V568" s="9"/>
      <c r="W568" s="9">
        <f t="shared" si="512"/>
        <v>610932.34807551652</v>
      </c>
      <c r="X568" s="9"/>
      <c r="Y568" s="9"/>
      <c r="Z568" s="9"/>
      <c r="AA568" s="10">
        <f t="shared" si="504"/>
        <v>610932.34807551652</v>
      </c>
      <c r="AB568" s="10">
        <f t="shared" si="505"/>
        <v>1987599.5973326331</v>
      </c>
      <c r="AC568" s="10">
        <f t="shared" si="513"/>
        <v>5735726.5973326331</v>
      </c>
      <c r="AD568" s="10">
        <f t="shared" si="514"/>
        <v>5392248.6112021487</v>
      </c>
      <c r="AE568" s="10">
        <f t="shared" si="515"/>
        <v>1644121.6112021487</v>
      </c>
      <c r="AF568" s="10">
        <f t="shared" si="516"/>
        <v>240377.60540353111</v>
      </c>
      <c r="AG568" s="9"/>
      <c r="AH568" s="9">
        <f t="shared" si="517"/>
        <v>240377.60540353111</v>
      </c>
      <c r="AI568" s="9"/>
      <c r="AJ568" s="9"/>
      <c r="AK568" s="9"/>
      <c r="AM568" s="9">
        <f t="shared" si="506"/>
        <v>1404773.321757358</v>
      </c>
      <c r="AN568" s="9">
        <f t="shared" si="508"/>
        <v>1645150.9271608891</v>
      </c>
    </row>
    <row r="569" spans="1:40" s="11" customFormat="1" x14ac:dyDescent="0.25">
      <c r="A569" s="8" t="s">
        <v>1141</v>
      </c>
      <c r="B569" s="8" t="s">
        <v>1142</v>
      </c>
      <c r="C569" s="8" t="s">
        <v>862</v>
      </c>
      <c r="D569" s="8" t="s">
        <v>862</v>
      </c>
      <c r="E569" s="8" t="s">
        <v>1440</v>
      </c>
      <c r="G569" s="9"/>
      <c r="H569" s="9"/>
      <c r="I569" s="9">
        <f t="shared" si="509"/>
        <v>3922538.5501169078</v>
      </c>
      <c r="J569" s="9">
        <f t="shared" si="510"/>
        <v>3999688.3634821065</v>
      </c>
      <c r="K569" s="9"/>
      <c r="L569" s="9"/>
      <c r="M569" s="9"/>
      <c r="N569" s="9"/>
      <c r="O569" s="9"/>
      <c r="P569" s="9"/>
      <c r="Q569" s="10">
        <f t="shared" si="507"/>
        <v>3922538.5501169078</v>
      </c>
      <c r="R569" s="10">
        <f t="shared" si="511"/>
        <v>3999688.3634821065</v>
      </c>
      <c r="S569" s="9"/>
      <c r="T569" s="10">
        <f t="shared" si="503"/>
        <v>7654826</v>
      </c>
      <c r="V569" s="9"/>
      <c r="W569" s="9">
        <f t="shared" si="512"/>
        <v>2128505.370894134</v>
      </c>
      <c r="X569" s="9"/>
      <c r="Y569" s="9"/>
      <c r="Z569" s="9"/>
      <c r="AA569" s="10">
        <f t="shared" si="504"/>
        <v>2128505.370894134</v>
      </c>
      <c r="AB569" s="10">
        <f t="shared" si="505"/>
        <v>6051043.9210110418</v>
      </c>
      <c r="AC569" s="10">
        <f t="shared" si="513"/>
        <v>13705869.921011042</v>
      </c>
      <c r="AD569" s="10">
        <f t="shared" si="514"/>
        <v>12885108.240908556</v>
      </c>
      <c r="AE569" s="10">
        <f t="shared" si="515"/>
        <v>5230282.2409085557</v>
      </c>
      <c r="AF569" s="10">
        <f t="shared" si="516"/>
        <v>1230593.8774264492</v>
      </c>
      <c r="AG569" s="9"/>
      <c r="AH569" s="9">
        <f t="shared" si="517"/>
        <v>1230593.8774264492</v>
      </c>
      <c r="AI569" s="9"/>
      <c r="AJ569" s="9"/>
      <c r="AK569" s="9"/>
      <c r="AM569" s="9">
        <f t="shared" si="506"/>
        <v>4002621.1938596643</v>
      </c>
      <c r="AN569" s="9">
        <f t="shared" si="508"/>
        <v>5233215.0712861139</v>
      </c>
    </row>
    <row r="570" spans="1:40" s="11" customFormat="1" x14ac:dyDescent="0.25">
      <c r="A570" s="8" t="s">
        <v>1143</v>
      </c>
      <c r="B570" s="8" t="s">
        <v>1144</v>
      </c>
      <c r="C570" s="8" t="s">
        <v>862</v>
      </c>
      <c r="D570" s="8" t="s">
        <v>862</v>
      </c>
      <c r="E570" s="8" t="s">
        <v>1440</v>
      </c>
      <c r="G570" s="9"/>
      <c r="H570" s="9"/>
      <c r="I570" s="9">
        <f t="shared" si="509"/>
        <v>3555683.8304606662</v>
      </c>
      <c r="J570" s="9">
        <f t="shared" si="510"/>
        <v>3625618.2212641728</v>
      </c>
      <c r="K570" s="9"/>
      <c r="L570" s="9"/>
      <c r="M570" s="9"/>
      <c r="N570" s="9"/>
      <c r="O570" s="9"/>
      <c r="P570" s="9"/>
      <c r="Q570" s="10">
        <f t="shared" si="507"/>
        <v>3555683.8304606662</v>
      </c>
      <c r="R570" s="10">
        <f t="shared" si="511"/>
        <v>3625618.2212641728</v>
      </c>
      <c r="S570" s="9"/>
      <c r="T570" s="10">
        <f t="shared" si="503"/>
        <v>5293158</v>
      </c>
      <c r="V570" s="9"/>
      <c r="W570" s="9">
        <f t="shared" si="512"/>
        <v>1859391.9601278915</v>
      </c>
      <c r="X570" s="9"/>
      <c r="Y570" s="9"/>
      <c r="Z570" s="9"/>
      <c r="AA570" s="10">
        <f t="shared" si="504"/>
        <v>1859391.9601278915</v>
      </c>
      <c r="AB570" s="10">
        <f t="shared" si="505"/>
        <v>5415075.7905885577</v>
      </c>
      <c r="AC570" s="10">
        <f t="shared" si="513"/>
        <v>10708233.790588558</v>
      </c>
      <c r="AD570" s="10">
        <f t="shared" si="514"/>
        <v>10066982.413802885</v>
      </c>
      <c r="AE570" s="10">
        <f t="shared" si="515"/>
        <v>4773824.4138028845</v>
      </c>
      <c r="AF570" s="10">
        <f t="shared" si="516"/>
        <v>1148206.1925387117</v>
      </c>
      <c r="AG570" s="9"/>
      <c r="AH570" s="9">
        <f t="shared" si="517"/>
        <v>1148206.1925387117</v>
      </c>
      <c r="AI570" s="9"/>
      <c r="AJ570" s="9"/>
      <c r="AK570" s="9"/>
      <c r="AM570" s="9">
        <f t="shared" si="506"/>
        <v>3628276.7592027364</v>
      </c>
      <c r="AN570" s="9">
        <f t="shared" si="508"/>
        <v>4776482.9517414477</v>
      </c>
    </row>
    <row r="571" spans="1:40" s="11" customFormat="1" x14ac:dyDescent="0.25">
      <c r="A571" s="8" t="s">
        <v>1145</v>
      </c>
      <c r="B571" s="8" t="s">
        <v>1146</v>
      </c>
      <c r="C571" s="8" t="s">
        <v>862</v>
      </c>
      <c r="D571" s="8" t="s">
        <v>862</v>
      </c>
      <c r="E571" s="8" t="s">
        <v>1440</v>
      </c>
      <c r="G571" s="9"/>
      <c r="H571" s="9"/>
      <c r="I571" s="9">
        <f t="shared" si="509"/>
        <v>3712195.2386247669</v>
      </c>
      <c r="J571" s="9">
        <f t="shared" si="510"/>
        <v>3785207.9486787049</v>
      </c>
      <c r="K571" s="9"/>
      <c r="L571" s="9"/>
      <c r="M571" s="9"/>
      <c r="N571" s="9"/>
      <c r="O571" s="9"/>
      <c r="P571" s="9"/>
      <c r="Q571" s="10">
        <f t="shared" si="507"/>
        <v>3712195.2386247669</v>
      </c>
      <c r="R571" s="10">
        <f t="shared" si="511"/>
        <v>3785207.9486787049</v>
      </c>
      <c r="S571" s="9"/>
      <c r="T571" s="10">
        <f t="shared" si="503"/>
        <v>5123940</v>
      </c>
      <c r="V571" s="9"/>
      <c r="W571" s="9">
        <f t="shared" si="512"/>
        <v>1907059.8740125573</v>
      </c>
      <c r="X571" s="9"/>
      <c r="Y571" s="9"/>
      <c r="Z571" s="9"/>
      <c r="AA571" s="10">
        <f t="shared" si="504"/>
        <v>1907059.8740125573</v>
      </c>
      <c r="AB571" s="10">
        <f t="shared" si="505"/>
        <v>5619255.1126373243</v>
      </c>
      <c r="AC571" s="10">
        <f t="shared" si="513"/>
        <v>10743195.112637324</v>
      </c>
      <c r="AD571" s="10">
        <f t="shared" si="514"/>
        <v>10099850.113659939</v>
      </c>
      <c r="AE571" s="10">
        <f t="shared" si="515"/>
        <v>4975910.1136599388</v>
      </c>
      <c r="AF571" s="10">
        <f t="shared" si="516"/>
        <v>1190702.1649812339</v>
      </c>
      <c r="AG571" s="9"/>
      <c r="AH571" s="9">
        <f t="shared" si="517"/>
        <v>1190702.1649812339</v>
      </c>
      <c r="AI571" s="9"/>
      <c r="AJ571" s="9"/>
      <c r="AK571" s="9"/>
      <c r="AM571" s="9">
        <f t="shared" si="506"/>
        <v>3787983.5081344401</v>
      </c>
      <c r="AN571" s="9">
        <f t="shared" si="508"/>
        <v>4978685.6731156744</v>
      </c>
    </row>
    <row r="572" spans="1:40" s="11" customFormat="1" x14ac:dyDescent="0.25">
      <c r="A572" s="8" t="s">
        <v>1147</v>
      </c>
      <c r="B572" s="8" t="s">
        <v>1148</v>
      </c>
      <c r="C572" s="8" t="s">
        <v>862</v>
      </c>
      <c r="D572" s="8" t="s">
        <v>862</v>
      </c>
      <c r="E572" s="8" t="s">
        <v>1440</v>
      </c>
      <c r="G572" s="9"/>
      <c r="H572" s="9"/>
      <c r="I572" s="9">
        <f t="shared" si="509"/>
        <v>2651722.062821425</v>
      </c>
      <c r="J572" s="9">
        <f t="shared" si="510"/>
        <v>2703877.0281912251</v>
      </c>
      <c r="K572" s="9"/>
      <c r="L572" s="9"/>
      <c r="M572" s="9"/>
      <c r="N572" s="9"/>
      <c r="O572" s="9"/>
      <c r="P572" s="9"/>
      <c r="Q572" s="10">
        <f t="shared" si="507"/>
        <v>2651722.062821425</v>
      </c>
      <c r="R572" s="10">
        <f t="shared" si="511"/>
        <v>2703877.0281912251</v>
      </c>
      <c r="S572" s="9"/>
      <c r="T572" s="10">
        <f t="shared" si="503"/>
        <v>5269037</v>
      </c>
      <c r="V572" s="9"/>
      <c r="W572" s="9">
        <f t="shared" si="512"/>
        <v>1413461.0391202071</v>
      </c>
      <c r="X572" s="9"/>
      <c r="Y572" s="9"/>
      <c r="Z572" s="9"/>
      <c r="AA572" s="10">
        <f t="shared" si="504"/>
        <v>1413461.0391202071</v>
      </c>
      <c r="AB572" s="10">
        <f t="shared" si="505"/>
        <v>4065183.1019416321</v>
      </c>
      <c r="AC572" s="10">
        <f t="shared" si="513"/>
        <v>9334220.1019416321</v>
      </c>
      <c r="AD572" s="10">
        <f t="shared" si="514"/>
        <v>8775250.0973035842</v>
      </c>
      <c r="AE572" s="10">
        <f t="shared" si="515"/>
        <v>3506213.0973035842</v>
      </c>
      <c r="AF572" s="10">
        <f t="shared" si="516"/>
        <v>802336.06911235908</v>
      </c>
      <c r="AG572" s="9"/>
      <c r="AH572" s="9">
        <f t="shared" si="517"/>
        <v>802336.06911235908</v>
      </c>
      <c r="AI572" s="9"/>
      <c r="AJ572" s="9"/>
      <c r="AK572" s="9"/>
      <c r="AM572" s="9">
        <f t="shared" si="506"/>
        <v>2705859.6858297205</v>
      </c>
      <c r="AN572" s="9">
        <f t="shared" si="508"/>
        <v>3508195.7549420795</v>
      </c>
    </row>
    <row r="573" spans="1:40" s="11" customFormat="1" x14ac:dyDescent="0.25">
      <c r="A573" s="8" t="s">
        <v>1149</v>
      </c>
      <c r="B573" s="8" t="s">
        <v>1150</v>
      </c>
      <c r="C573" s="8" t="s">
        <v>862</v>
      </c>
      <c r="D573" s="8" t="s">
        <v>862</v>
      </c>
      <c r="E573" s="8" t="s">
        <v>1440</v>
      </c>
      <c r="G573" s="9"/>
      <c r="H573" s="9"/>
      <c r="I573" s="9">
        <f t="shared" si="509"/>
        <v>2815510.4364177077</v>
      </c>
      <c r="J573" s="9">
        <f t="shared" si="510"/>
        <v>2870886.8468524558</v>
      </c>
      <c r="K573" s="9"/>
      <c r="L573" s="9"/>
      <c r="M573" s="9"/>
      <c r="N573" s="9"/>
      <c r="O573" s="9"/>
      <c r="P573" s="9"/>
      <c r="Q573" s="10">
        <f t="shared" si="507"/>
        <v>2815510.4364177077</v>
      </c>
      <c r="R573" s="10">
        <f t="shared" si="511"/>
        <v>2870886.8468524558</v>
      </c>
      <c r="S573" s="9"/>
      <c r="T573" s="10">
        <f t="shared" si="503"/>
        <v>5450823</v>
      </c>
      <c r="V573" s="9"/>
      <c r="W573" s="9">
        <f t="shared" si="512"/>
        <v>1415714.2892273911</v>
      </c>
      <c r="X573" s="9"/>
      <c r="Y573" s="9"/>
      <c r="Z573" s="9"/>
      <c r="AA573" s="10">
        <f t="shared" si="504"/>
        <v>1415714.2892273911</v>
      </c>
      <c r="AB573" s="10">
        <f t="shared" si="505"/>
        <v>4231224.7256450988</v>
      </c>
      <c r="AC573" s="10">
        <f t="shared" si="513"/>
        <v>9682047.7256450988</v>
      </c>
      <c r="AD573" s="10">
        <f t="shared" si="514"/>
        <v>9102248.4276851248</v>
      </c>
      <c r="AE573" s="10">
        <f t="shared" si="515"/>
        <v>3651425.4276851248</v>
      </c>
      <c r="AF573" s="10">
        <f t="shared" si="516"/>
        <v>780538.58083266905</v>
      </c>
      <c r="AG573" s="9"/>
      <c r="AH573" s="9">
        <f t="shared" si="517"/>
        <v>780538.58083266905</v>
      </c>
      <c r="AI573" s="9"/>
      <c r="AJ573" s="9"/>
      <c r="AK573" s="9"/>
      <c r="AM573" s="9">
        <f t="shared" si="506"/>
        <v>2872991.9668992707</v>
      </c>
      <c r="AN573" s="9">
        <f t="shared" si="508"/>
        <v>3653530.5477319397</v>
      </c>
    </row>
    <row r="574" spans="1:40" s="11" customFormat="1" x14ac:dyDescent="0.25">
      <c r="A574" s="8" t="s">
        <v>1151</v>
      </c>
      <c r="B574" s="8" t="s">
        <v>1152</v>
      </c>
      <c r="C574" s="8" t="s">
        <v>862</v>
      </c>
      <c r="D574" s="8" t="s">
        <v>862</v>
      </c>
      <c r="E574" s="8" t="s">
        <v>1440</v>
      </c>
      <c r="G574" s="9"/>
      <c r="H574" s="9"/>
      <c r="I574" s="9">
        <f t="shared" si="509"/>
        <v>3415485.5548478495</v>
      </c>
      <c r="J574" s="9">
        <f t="shared" si="510"/>
        <v>3482662.4786030515</v>
      </c>
      <c r="K574" s="9"/>
      <c r="L574" s="9"/>
      <c r="M574" s="9"/>
      <c r="N574" s="9"/>
      <c r="O574" s="9"/>
      <c r="P574" s="9"/>
      <c r="Q574" s="10">
        <f t="shared" si="507"/>
        <v>3415485.5548478495</v>
      </c>
      <c r="R574" s="10">
        <f t="shared" si="511"/>
        <v>3482662.4786030515</v>
      </c>
      <c r="S574" s="9"/>
      <c r="T574" s="10">
        <f t="shared" si="503"/>
        <v>5126238</v>
      </c>
      <c r="V574" s="9"/>
      <c r="W574" s="9">
        <f t="shared" si="512"/>
        <v>1858759.4081814792</v>
      </c>
      <c r="X574" s="9"/>
      <c r="Y574" s="9"/>
      <c r="Z574" s="9"/>
      <c r="AA574" s="10">
        <f t="shared" si="504"/>
        <v>1858759.4081814792</v>
      </c>
      <c r="AB574" s="10">
        <f t="shared" si="505"/>
        <v>5274244.9630293287</v>
      </c>
      <c r="AC574" s="10">
        <f t="shared" si="513"/>
        <v>10400482.963029329</v>
      </c>
      <c r="AD574" s="10">
        <f t="shared" si="514"/>
        <v>9777660.9225598574</v>
      </c>
      <c r="AE574" s="10">
        <f t="shared" si="515"/>
        <v>4651422.9225598574</v>
      </c>
      <c r="AF574" s="10">
        <f t="shared" si="516"/>
        <v>1168760.4439568059</v>
      </c>
      <c r="AG574" s="9"/>
      <c r="AH574" s="9">
        <f t="shared" si="517"/>
        <v>1168760.4439568059</v>
      </c>
      <c r="AI574" s="9"/>
      <c r="AJ574" s="9"/>
      <c r="AK574" s="9"/>
      <c r="AM574" s="9">
        <f t="shared" si="506"/>
        <v>3485216.1921386565</v>
      </c>
      <c r="AN574" s="9">
        <f t="shared" si="508"/>
        <v>4653976.6360954624</v>
      </c>
    </row>
    <row r="575" spans="1:40" s="11" customFormat="1" x14ac:dyDescent="0.25">
      <c r="A575" s="8" t="s">
        <v>1153</v>
      </c>
      <c r="B575" s="8" t="s">
        <v>1154</v>
      </c>
      <c r="C575" s="8" t="s">
        <v>862</v>
      </c>
      <c r="D575" s="8" t="s">
        <v>862</v>
      </c>
      <c r="E575" s="8" t="s">
        <v>1440</v>
      </c>
      <c r="G575" s="9"/>
      <c r="H575" s="9"/>
      <c r="I575" s="9">
        <f t="shared" si="509"/>
        <v>3365802.8369918331</v>
      </c>
      <c r="J575" s="9">
        <f t="shared" si="510"/>
        <v>3432002.5842677997</v>
      </c>
      <c r="K575" s="9"/>
      <c r="L575" s="9"/>
      <c r="M575" s="9"/>
      <c r="N575" s="9"/>
      <c r="O575" s="9"/>
      <c r="P575" s="9"/>
      <c r="Q575" s="10">
        <f t="shared" si="507"/>
        <v>3365802.8369918331</v>
      </c>
      <c r="R575" s="10">
        <f t="shared" si="511"/>
        <v>3432002.5842677997</v>
      </c>
      <c r="S575" s="9"/>
      <c r="T575" s="10">
        <f t="shared" si="503"/>
        <v>5910188</v>
      </c>
      <c r="V575" s="9"/>
      <c r="W575" s="9">
        <f t="shared" si="512"/>
        <v>1776668.27799926</v>
      </c>
      <c r="X575" s="9"/>
      <c r="Y575" s="9"/>
      <c r="Z575" s="9"/>
      <c r="AA575" s="10">
        <f t="shared" si="504"/>
        <v>1776668.27799926</v>
      </c>
      <c r="AB575" s="10">
        <f t="shared" si="505"/>
        <v>5142471.1149910931</v>
      </c>
      <c r="AC575" s="10">
        <f t="shared" si="513"/>
        <v>11052659.114991093</v>
      </c>
      <c r="AD575" s="10">
        <f t="shared" si="514"/>
        <v>10390782.188017385</v>
      </c>
      <c r="AE575" s="10">
        <f t="shared" si="515"/>
        <v>4480594.1880173851</v>
      </c>
      <c r="AF575" s="10">
        <f t="shared" si="516"/>
        <v>1048591.6037495853</v>
      </c>
      <c r="AG575" s="9"/>
      <c r="AH575" s="9">
        <f t="shared" si="517"/>
        <v>1048591.6037495853</v>
      </c>
      <c r="AI575" s="9"/>
      <c r="AJ575" s="9"/>
      <c r="AK575" s="9"/>
      <c r="AM575" s="9">
        <f t="shared" si="506"/>
        <v>3434519.150690048</v>
      </c>
      <c r="AN575" s="9">
        <f t="shared" si="508"/>
        <v>4483110.7544396333</v>
      </c>
    </row>
    <row r="576" spans="1:40" s="11" customFormat="1" x14ac:dyDescent="0.25">
      <c r="A576" s="8" t="s">
        <v>1155</v>
      </c>
      <c r="B576" s="8" t="s">
        <v>1156</v>
      </c>
      <c r="C576" s="8" t="s">
        <v>862</v>
      </c>
      <c r="D576" s="8" t="s">
        <v>862</v>
      </c>
      <c r="E576" s="8" t="s">
        <v>1440</v>
      </c>
      <c r="G576" s="9"/>
      <c r="H576" s="9"/>
      <c r="I576" s="9">
        <f t="shared" si="509"/>
        <v>2182092.8238676419</v>
      </c>
      <c r="J576" s="9">
        <f t="shared" si="510"/>
        <v>2225010.9627096197</v>
      </c>
      <c r="K576" s="9"/>
      <c r="L576" s="9"/>
      <c r="M576" s="9"/>
      <c r="N576" s="9"/>
      <c r="O576" s="9"/>
      <c r="P576" s="9"/>
      <c r="Q576" s="10">
        <f t="shared" si="507"/>
        <v>2182092.8238676419</v>
      </c>
      <c r="R576" s="10">
        <f t="shared" si="511"/>
        <v>2225010.9627096197</v>
      </c>
      <c r="S576" s="9"/>
      <c r="T576" s="10">
        <f t="shared" si="503"/>
        <v>5428101</v>
      </c>
      <c r="V576" s="9"/>
      <c r="W576" s="9">
        <f t="shared" si="512"/>
        <v>1033742.6426544632</v>
      </c>
      <c r="X576" s="9"/>
      <c r="Y576" s="9"/>
      <c r="Z576" s="9"/>
      <c r="AA576" s="10">
        <f t="shared" si="504"/>
        <v>1033742.6426544632</v>
      </c>
      <c r="AB576" s="10">
        <f t="shared" si="505"/>
        <v>3215835.466522105</v>
      </c>
      <c r="AC576" s="10">
        <f t="shared" si="513"/>
        <v>8643936.466522105</v>
      </c>
      <c r="AD576" s="10">
        <f t="shared" si="514"/>
        <v>8126303.3751642322</v>
      </c>
      <c r="AE576" s="10">
        <f t="shared" si="515"/>
        <v>2698202.3751642322</v>
      </c>
      <c r="AF576" s="10">
        <f t="shared" si="516"/>
        <v>473191.41245461255</v>
      </c>
      <c r="AG576" s="9"/>
      <c r="AH576" s="9">
        <f t="shared" si="517"/>
        <v>473191.41245461255</v>
      </c>
      <c r="AI576" s="9"/>
      <c r="AJ576" s="9"/>
      <c r="AK576" s="9"/>
      <c r="AM576" s="9">
        <f t="shared" si="506"/>
        <v>2226642.4847555403</v>
      </c>
      <c r="AN576" s="9">
        <f t="shared" si="508"/>
        <v>2699833.8972101528</v>
      </c>
    </row>
    <row r="577" spans="1:40" s="11" customFormat="1" x14ac:dyDescent="0.25">
      <c r="A577" s="8" t="s">
        <v>1157</v>
      </c>
      <c r="B577" s="8" t="s">
        <v>1158</v>
      </c>
      <c r="C577" s="8" t="s">
        <v>862</v>
      </c>
      <c r="D577" s="8" t="s">
        <v>862</v>
      </c>
      <c r="E577" s="8" t="s">
        <v>1440</v>
      </c>
      <c r="G577" s="9"/>
      <c r="H577" s="9"/>
      <c r="I577" s="9">
        <f t="shared" si="509"/>
        <v>3494938.9260835499</v>
      </c>
      <c r="J577" s="9">
        <f t="shared" si="510"/>
        <v>3563678.5655861567</v>
      </c>
      <c r="K577" s="9"/>
      <c r="L577" s="9"/>
      <c r="M577" s="9"/>
      <c r="N577" s="9"/>
      <c r="O577" s="9"/>
      <c r="P577" s="9"/>
      <c r="Q577" s="10">
        <f t="shared" si="507"/>
        <v>3494938.9260835499</v>
      </c>
      <c r="R577" s="10">
        <f t="shared" si="511"/>
        <v>3563678.5655861567</v>
      </c>
      <c r="S577" s="9"/>
      <c r="T577" s="10">
        <f t="shared" si="503"/>
        <v>5959246</v>
      </c>
      <c r="V577" s="9"/>
      <c r="W577" s="9">
        <f t="shared" si="512"/>
        <v>1851183.1552457977</v>
      </c>
      <c r="X577" s="9"/>
      <c r="Y577" s="9"/>
      <c r="Z577" s="9"/>
      <c r="AA577" s="10">
        <f t="shared" si="504"/>
        <v>1851183.1552457977</v>
      </c>
      <c r="AB577" s="10">
        <f t="shared" si="505"/>
        <v>5346122.0813293476</v>
      </c>
      <c r="AC577" s="10">
        <f t="shared" si="513"/>
        <v>11305368.081329348</v>
      </c>
      <c r="AD577" s="10">
        <f t="shared" si="514"/>
        <v>10628357.9423097</v>
      </c>
      <c r="AE577" s="10">
        <f t="shared" si="515"/>
        <v>4669111.9423097</v>
      </c>
      <c r="AF577" s="10">
        <f t="shared" si="516"/>
        <v>1105433.3767235433</v>
      </c>
      <c r="AG577" s="9"/>
      <c r="AH577" s="9">
        <f t="shared" si="517"/>
        <v>1105433.3767235433</v>
      </c>
      <c r="AI577" s="9"/>
      <c r="AJ577" s="9"/>
      <c r="AK577" s="9"/>
      <c r="AM577" s="9">
        <f t="shared" si="506"/>
        <v>3566291.6853602938</v>
      </c>
      <c r="AN577" s="9">
        <f t="shared" si="508"/>
        <v>4671725.0620838366</v>
      </c>
    </row>
    <row r="578" spans="1:40" s="11" customFormat="1" x14ac:dyDescent="0.25">
      <c r="A578" s="8" t="s">
        <v>1159</v>
      </c>
      <c r="B578" s="8" t="s">
        <v>1160</v>
      </c>
      <c r="C578" s="8" t="s">
        <v>862</v>
      </c>
      <c r="D578" s="8" t="s">
        <v>862</v>
      </c>
      <c r="E578" s="8" t="s">
        <v>1440</v>
      </c>
      <c r="G578" s="9"/>
      <c r="H578" s="9"/>
      <c r="I578" s="9">
        <f t="shared" si="509"/>
        <v>5728887.5972849578</v>
      </c>
      <c r="J578" s="9">
        <f t="shared" si="510"/>
        <v>5841565.2939534998</v>
      </c>
      <c r="K578" s="9"/>
      <c r="L578" s="9"/>
      <c r="M578" s="9"/>
      <c r="N578" s="9"/>
      <c r="O578" s="9"/>
      <c r="P578" s="9"/>
      <c r="Q578" s="10">
        <f t="shared" si="507"/>
        <v>5728887.5972849578</v>
      </c>
      <c r="R578" s="10">
        <f t="shared" si="511"/>
        <v>5841565.2939534998</v>
      </c>
      <c r="S578" s="9"/>
      <c r="T578" s="10">
        <f t="shared" si="503"/>
        <v>11900498</v>
      </c>
      <c r="V578" s="9"/>
      <c r="W578" s="9">
        <f t="shared" si="512"/>
        <v>2793827.7979204953</v>
      </c>
      <c r="X578" s="9"/>
      <c r="Y578" s="9"/>
      <c r="Z578" s="9"/>
      <c r="AA578" s="10">
        <f t="shared" si="504"/>
        <v>2793827.7979204953</v>
      </c>
      <c r="AB578" s="10">
        <f t="shared" si="505"/>
        <v>8522715.395205453</v>
      </c>
      <c r="AC578" s="10">
        <f t="shared" si="513"/>
        <v>20423213.395205453</v>
      </c>
      <c r="AD578" s="10">
        <f t="shared" si="514"/>
        <v>19200190.629343402</v>
      </c>
      <c r="AE578" s="10">
        <f t="shared" si="515"/>
        <v>7299692.6293434016</v>
      </c>
      <c r="AF578" s="10">
        <f t="shared" si="516"/>
        <v>1458127.3353899019</v>
      </c>
      <c r="AG578" s="9"/>
      <c r="AH578" s="9">
        <f t="shared" si="517"/>
        <v>1458127.3353899019</v>
      </c>
      <c r="AI578" s="9"/>
      <c r="AJ578" s="9"/>
      <c r="AK578" s="9"/>
      <c r="AM578" s="9">
        <f t="shared" si="506"/>
        <v>5845848.7077071853</v>
      </c>
      <c r="AN578" s="9">
        <f t="shared" si="508"/>
        <v>7303976.0430970872</v>
      </c>
    </row>
    <row r="579" spans="1:40" s="11" customFormat="1" x14ac:dyDescent="0.25">
      <c r="A579" s="8" t="s">
        <v>1161</v>
      </c>
      <c r="B579" s="8" t="s">
        <v>1162</v>
      </c>
      <c r="C579" s="8" t="s">
        <v>862</v>
      </c>
      <c r="D579" s="8" t="s">
        <v>862</v>
      </c>
      <c r="E579" s="8" t="s">
        <v>1440</v>
      </c>
      <c r="G579" s="9"/>
      <c r="H579" s="9"/>
      <c r="I579" s="9">
        <f t="shared" si="509"/>
        <v>2383953.4549802579</v>
      </c>
      <c r="J579" s="9">
        <f t="shared" si="510"/>
        <v>2430841.8569100657</v>
      </c>
      <c r="K579" s="9"/>
      <c r="L579" s="9"/>
      <c r="M579" s="9"/>
      <c r="N579" s="9"/>
      <c r="O579" s="9"/>
      <c r="P579" s="9"/>
      <c r="Q579" s="10">
        <f t="shared" si="507"/>
        <v>2383953.4549802579</v>
      </c>
      <c r="R579" s="10">
        <f t="shared" si="511"/>
        <v>2430841.8569100657</v>
      </c>
      <c r="S579" s="9"/>
      <c r="T579" s="10">
        <f t="shared" ref="T579:T642" si="518">CTR_1516</f>
        <v>6032946</v>
      </c>
      <c r="V579" s="9"/>
      <c r="W579" s="9">
        <f t="shared" si="512"/>
        <v>1194864.725558348</v>
      </c>
      <c r="X579" s="9"/>
      <c r="Y579" s="9"/>
      <c r="Z579" s="9"/>
      <c r="AA579" s="10">
        <f t="shared" ref="AA579:AA644" si="519">RSG_1617</f>
        <v>1194864.725558348</v>
      </c>
      <c r="AB579" s="10">
        <f t="shared" ref="AB579:AB644" si="520">SFA_1617</f>
        <v>3578818.1805386059</v>
      </c>
      <c r="AC579" s="10">
        <f t="shared" si="513"/>
        <v>9611764.1805386059</v>
      </c>
      <c r="AD579" s="10">
        <f t="shared" si="514"/>
        <v>9036173.7391413748</v>
      </c>
      <c r="AE579" s="10">
        <f t="shared" si="515"/>
        <v>3003227.7391413748</v>
      </c>
      <c r="AF579" s="10">
        <f t="shared" si="516"/>
        <v>572385.88223130908</v>
      </c>
      <c r="AG579" s="9"/>
      <c r="AH579" s="9">
        <f t="shared" si="517"/>
        <v>572385.88223130908</v>
      </c>
      <c r="AI579" s="9"/>
      <c r="AJ579" s="9"/>
      <c r="AK579" s="9"/>
      <c r="AM579" s="9">
        <f t="shared" ref="AM579:AM642" si="521">Q579*RPI_INCBFL1718</f>
        <v>2432624.307489485</v>
      </c>
      <c r="AN579" s="9">
        <f t="shared" si="508"/>
        <v>3005010.1897207941</v>
      </c>
    </row>
    <row r="580" spans="1:40" s="11" customFormat="1" x14ac:dyDescent="0.25">
      <c r="A580" s="8" t="s">
        <v>1163</v>
      </c>
      <c r="B580" s="8" t="s">
        <v>1164</v>
      </c>
      <c r="C580" s="8" t="s">
        <v>862</v>
      </c>
      <c r="D580" s="8" t="s">
        <v>862</v>
      </c>
      <c r="E580" s="8" t="s">
        <v>1440</v>
      </c>
      <c r="G580" s="9"/>
      <c r="H580" s="9"/>
      <c r="I580" s="9">
        <f t="shared" si="509"/>
        <v>2169027.2176509746</v>
      </c>
      <c r="J580" s="9">
        <f t="shared" si="510"/>
        <v>2211688.3777358951</v>
      </c>
      <c r="K580" s="9"/>
      <c r="L580" s="9"/>
      <c r="M580" s="9"/>
      <c r="N580" s="9"/>
      <c r="O580" s="9"/>
      <c r="P580" s="9"/>
      <c r="Q580" s="10">
        <f t="shared" ref="Q580:Q643" si="522">G580+I580+K580+M580+O580</f>
        <v>2169027.2176509746</v>
      </c>
      <c r="R580" s="10">
        <f t="shared" si="511"/>
        <v>2211688.3777358951</v>
      </c>
      <c r="S580" s="9"/>
      <c r="T580" s="10">
        <f t="shared" si="518"/>
        <v>5550138</v>
      </c>
      <c r="V580" s="9"/>
      <c r="W580" s="9">
        <f t="shared" si="512"/>
        <v>1082453.9319001115</v>
      </c>
      <c r="X580" s="9"/>
      <c r="Y580" s="9"/>
      <c r="Z580" s="9"/>
      <c r="AA580" s="10">
        <f t="shared" si="519"/>
        <v>1082453.9319001115</v>
      </c>
      <c r="AB580" s="10">
        <f t="shared" si="520"/>
        <v>3251481.1495510861</v>
      </c>
      <c r="AC580" s="10">
        <f t="shared" si="513"/>
        <v>8801619.1495510861</v>
      </c>
      <c r="AD580" s="10">
        <f t="shared" si="514"/>
        <v>8274543.3956995662</v>
      </c>
      <c r="AE580" s="10">
        <f t="shared" si="515"/>
        <v>2724405.3956995662</v>
      </c>
      <c r="AF580" s="10">
        <f t="shared" si="516"/>
        <v>512717.01796367113</v>
      </c>
      <c r="AG580" s="9"/>
      <c r="AH580" s="9">
        <f t="shared" si="517"/>
        <v>512717.01796367113</v>
      </c>
      <c r="AI580" s="9"/>
      <c r="AJ580" s="9"/>
      <c r="AK580" s="9"/>
      <c r="AM580" s="9">
        <f t="shared" si="521"/>
        <v>2213310.130800243</v>
      </c>
      <c r="AN580" s="9">
        <f t="shared" ref="AN580:AN643" si="523">AF580+AM580</f>
        <v>2726027.1487639141</v>
      </c>
    </row>
    <row r="581" spans="1:40" s="11" customFormat="1" x14ac:dyDescent="0.25">
      <c r="A581" s="8" t="s">
        <v>1165</v>
      </c>
      <c r="B581" s="8" t="s">
        <v>1166</v>
      </c>
      <c r="C581" s="8" t="s">
        <v>862</v>
      </c>
      <c r="D581" s="8" t="s">
        <v>862</v>
      </c>
      <c r="E581" s="8" t="s">
        <v>1440</v>
      </c>
      <c r="G581" s="9"/>
      <c r="H581" s="9"/>
      <c r="I581" s="9">
        <f t="shared" si="509"/>
        <v>1964046.624149225</v>
      </c>
      <c r="J581" s="9">
        <f t="shared" si="510"/>
        <v>2002676.1566720207</v>
      </c>
      <c r="K581" s="9"/>
      <c r="L581" s="9"/>
      <c r="M581" s="9"/>
      <c r="N581" s="9"/>
      <c r="O581" s="9"/>
      <c r="P581" s="9"/>
      <c r="Q581" s="10">
        <f t="shared" si="522"/>
        <v>1964046.624149225</v>
      </c>
      <c r="R581" s="10">
        <f t="shared" si="511"/>
        <v>2002676.1566720207</v>
      </c>
      <c r="S581" s="9"/>
      <c r="T581" s="10">
        <f t="shared" si="518"/>
        <v>3361181</v>
      </c>
      <c r="V581" s="9"/>
      <c r="W581" s="9">
        <f t="shared" si="512"/>
        <v>1057446.278905791</v>
      </c>
      <c r="X581" s="9"/>
      <c r="Y581" s="9"/>
      <c r="Z581" s="9"/>
      <c r="AA581" s="10">
        <f t="shared" si="519"/>
        <v>1057446.278905791</v>
      </c>
      <c r="AB581" s="10">
        <f t="shared" si="520"/>
        <v>3021492.903055016</v>
      </c>
      <c r="AC581" s="10">
        <f t="shared" si="513"/>
        <v>6382673.903055016</v>
      </c>
      <c r="AD581" s="10">
        <f t="shared" si="514"/>
        <v>6000454.1544065261</v>
      </c>
      <c r="AE581" s="10">
        <f t="shared" si="515"/>
        <v>2639273.1544065261</v>
      </c>
      <c r="AF581" s="10">
        <f t="shared" si="516"/>
        <v>636596.99773450545</v>
      </c>
      <c r="AG581" s="9"/>
      <c r="AH581" s="9">
        <f t="shared" si="517"/>
        <v>636596.99773450545</v>
      </c>
      <c r="AI581" s="9"/>
      <c r="AJ581" s="9"/>
      <c r="AK581" s="9"/>
      <c r="AM581" s="9">
        <f t="shared" si="521"/>
        <v>2004144.6484481113</v>
      </c>
      <c r="AN581" s="9">
        <f t="shared" si="523"/>
        <v>2640741.6461826167</v>
      </c>
    </row>
    <row r="582" spans="1:40" s="11" customFormat="1" x14ac:dyDescent="0.25">
      <c r="A582" s="8" t="s">
        <v>1167</v>
      </c>
      <c r="B582" s="8" t="s">
        <v>1168</v>
      </c>
      <c r="C582" s="8" t="s">
        <v>862</v>
      </c>
      <c r="D582" s="8" t="s">
        <v>862</v>
      </c>
      <c r="E582" s="8" t="s">
        <v>1440</v>
      </c>
      <c r="G582" s="9"/>
      <c r="H582" s="9"/>
      <c r="I582" s="9">
        <f t="shared" si="509"/>
        <v>2659911.4898011331</v>
      </c>
      <c r="J582" s="9">
        <f t="shared" si="510"/>
        <v>2712227.5275874254</v>
      </c>
      <c r="K582" s="9"/>
      <c r="L582" s="9"/>
      <c r="M582" s="9"/>
      <c r="N582" s="9"/>
      <c r="O582" s="9"/>
      <c r="P582" s="9"/>
      <c r="Q582" s="10">
        <f t="shared" si="522"/>
        <v>2659911.4898011331</v>
      </c>
      <c r="R582" s="10">
        <f t="shared" si="511"/>
        <v>2712227.5275874254</v>
      </c>
      <c r="S582" s="9"/>
      <c r="T582" s="10">
        <f t="shared" si="518"/>
        <v>5603077</v>
      </c>
      <c r="V582" s="9"/>
      <c r="W582" s="9">
        <f t="shared" si="512"/>
        <v>1403342.9326036945</v>
      </c>
      <c r="X582" s="9"/>
      <c r="Y582" s="9"/>
      <c r="Z582" s="9"/>
      <c r="AA582" s="10">
        <f t="shared" si="519"/>
        <v>1403342.9326036945</v>
      </c>
      <c r="AB582" s="10">
        <f t="shared" si="520"/>
        <v>4063254.4224048276</v>
      </c>
      <c r="AC582" s="10">
        <f t="shared" si="513"/>
        <v>9666331.4224048276</v>
      </c>
      <c r="AD582" s="10">
        <f t="shared" si="514"/>
        <v>9087473.2788208127</v>
      </c>
      <c r="AE582" s="10">
        <f t="shared" si="515"/>
        <v>3484396.2788208127</v>
      </c>
      <c r="AF582" s="10">
        <f t="shared" si="516"/>
        <v>772168.75123338727</v>
      </c>
      <c r="AG582" s="9"/>
      <c r="AH582" s="9">
        <f t="shared" si="517"/>
        <v>772168.75123338727</v>
      </c>
      <c r="AI582" s="9"/>
      <c r="AJ582" s="9"/>
      <c r="AK582" s="9"/>
      <c r="AM582" s="9">
        <f t="shared" si="521"/>
        <v>2714216.3083525426</v>
      </c>
      <c r="AN582" s="9">
        <f t="shared" si="523"/>
        <v>3486385.0595859298</v>
      </c>
    </row>
    <row r="583" spans="1:40" s="11" customFormat="1" x14ac:dyDescent="0.25">
      <c r="A583" s="8" t="s">
        <v>1169</v>
      </c>
      <c r="B583" s="8" t="s">
        <v>1170</v>
      </c>
      <c r="C583" s="8" t="s">
        <v>862</v>
      </c>
      <c r="D583" s="8" t="s">
        <v>862</v>
      </c>
      <c r="E583" s="8" t="s">
        <v>1440</v>
      </c>
      <c r="G583" s="9"/>
      <c r="H583" s="9"/>
      <c r="I583" s="9">
        <f t="shared" si="509"/>
        <v>3251521.670133458</v>
      </c>
      <c r="J583" s="9">
        <f t="shared" si="510"/>
        <v>3315473.6968117477</v>
      </c>
      <c r="K583" s="9"/>
      <c r="L583" s="9"/>
      <c r="M583" s="9"/>
      <c r="N583" s="9"/>
      <c r="O583" s="9"/>
      <c r="P583" s="9"/>
      <c r="Q583" s="10">
        <f t="shared" si="522"/>
        <v>3251521.670133458</v>
      </c>
      <c r="R583" s="10">
        <f t="shared" si="511"/>
        <v>3315473.6968117477</v>
      </c>
      <c r="S583" s="9"/>
      <c r="T583" s="10">
        <f t="shared" si="518"/>
        <v>5255424</v>
      </c>
      <c r="V583" s="9"/>
      <c r="W583" s="9">
        <f t="shared" si="512"/>
        <v>1581042.6311806836</v>
      </c>
      <c r="X583" s="9"/>
      <c r="Y583" s="9"/>
      <c r="Z583" s="9"/>
      <c r="AA583" s="10">
        <f t="shared" si="519"/>
        <v>1581042.6311806836</v>
      </c>
      <c r="AB583" s="10">
        <f t="shared" si="520"/>
        <v>4832564.3013141416</v>
      </c>
      <c r="AC583" s="10">
        <f t="shared" si="513"/>
        <v>10087988.301314142</v>
      </c>
      <c r="AD583" s="10">
        <f t="shared" si="514"/>
        <v>9483879.6767059453</v>
      </c>
      <c r="AE583" s="10">
        <f t="shared" si="515"/>
        <v>4228455.6767059453</v>
      </c>
      <c r="AF583" s="10">
        <f t="shared" si="516"/>
        <v>912981.97989419755</v>
      </c>
      <c r="AG583" s="9"/>
      <c r="AH583" s="9">
        <f t="shared" si="517"/>
        <v>912981.97989419755</v>
      </c>
      <c r="AI583" s="9"/>
      <c r="AJ583" s="9"/>
      <c r="AK583" s="9"/>
      <c r="AM583" s="9">
        <f t="shared" si="521"/>
        <v>3317904.8167116833</v>
      </c>
      <c r="AN583" s="9">
        <f t="shared" si="523"/>
        <v>4230886.7966058813</v>
      </c>
    </row>
    <row r="584" spans="1:40" s="11" customFormat="1" x14ac:dyDescent="0.25">
      <c r="A584" s="8" t="s">
        <v>1171</v>
      </c>
      <c r="B584" s="8" t="s">
        <v>1172</v>
      </c>
      <c r="C584" s="8" t="s">
        <v>862</v>
      </c>
      <c r="D584" s="8" t="s">
        <v>862</v>
      </c>
      <c r="E584" s="8" t="s">
        <v>1440</v>
      </c>
      <c r="G584" s="9"/>
      <c r="H584" s="9"/>
      <c r="I584" s="9">
        <f t="shared" si="509"/>
        <v>2478434.4993738914</v>
      </c>
      <c r="J584" s="9">
        <f t="shared" si="510"/>
        <v>2527181.1864036126</v>
      </c>
      <c r="K584" s="9"/>
      <c r="L584" s="9"/>
      <c r="M584" s="9"/>
      <c r="N584" s="9"/>
      <c r="O584" s="9"/>
      <c r="P584" s="9"/>
      <c r="Q584" s="10">
        <f t="shared" si="522"/>
        <v>2478434.4993738914</v>
      </c>
      <c r="R584" s="10">
        <f t="shared" si="511"/>
        <v>2527181.1864036126</v>
      </c>
      <c r="S584" s="9"/>
      <c r="T584" s="10">
        <f t="shared" si="518"/>
        <v>5330400</v>
      </c>
      <c r="V584" s="9"/>
      <c r="W584" s="9">
        <f t="shared" si="512"/>
        <v>1235136.7098304974</v>
      </c>
      <c r="X584" s="9"/>
      <c r="Y584" s="9"/>
      <c r="Z584" s="9"/>
      <c r="AA584" s="10">
        <f t="shared" si="519"/>
        <v>1235136.7098304974</v>
      </c>
      <c r="AB584" s="10">
        <f t="shared" si="520"/>
        <v>3713571.2092043888</v>
      </c>
      <c r="AC584" s="10">
        <f t="shared" si="513"/>
        <v>9043971.2092043888</v>
      </c>
      <c r="AD584" s="10">
        <f t="shared" si="514"/>
        <v>8502382.455827577</v>
      </c>
      <c r="AE584" s="10">
        <f t="shared" si="515"/>
        <v>3171982.455827577</v>
      </c>
      <c r="AF584" s="10">
        <f t="shared" si="516"/>
        <v>644801.26942396443</v>
      </c>
      <c r="AG584" s="9"/>
      <c r="AH584" s="9">
        <f t="shared" si="517"/>
        <v>644801.26942396443</v>
      </c>
      <c r="AI584" s="9"/>
      <c r="AJ584" s="9"/>
      <c r="AK584" s="9"/>
      <c r="AM584" s="9">
        <f t="shared" si="521"/>
        <v>2529034.2792147296</v>
      </c>
      <c r="AN584" s="9">
        <f t="shared" si="523"/>
        <v>3173835.548638694</v>
      </c>
    </row>
    <row r="585" spans="1:40" s="11" customFormat="1" x14ac:dyDescent="0.25">
      <c r="A585" s="8" t="s">
        <v>1173</v>
      </c>
      <c r="B585" s="8" t="s">
        <v>1174</v>
      </c>
      <c r="C585" s="8" t="s">
        <v>862</v>
      </c>
      <c r="D585" s="8" t="s">
        <v>862</v>
      </c>
      <c r="E585" s="8" t="s">
        <v>1440</v>
      </c>
      <c r="G585" s="9"/>
      <c r="H585" s="9"/>
      <c r="I585" s="9">
        <f t="shared" si="509"/>
        <v>1100694.3631936999</v>
      </c>
      <c r="J585" s="9">
        <f t="shared" si="510"/>
        <v>1122343.1917794608</v>
      </c>
      <c r="K585" s="9"/>
      <c r="L585" s="9"/>
      <c r="M585" s="9"/>
      <c r="N585" s="9"/>
      <c r="O585" s="9"/>
      <c r="P585" s="9"/>
      <c r="Q585" s="10">
        <f t="shared" si="522"/>
        <v>1100694.3631936999</v>
      </c>
      <c r="R585" s="10">
        <f t="shared" si="511"/>
        <v>1122343.1917794608</v>
      </c>
      <c r="S585" s="9"/>
      <c r="T585" s="10">
        <f t="shared" si="518"/>
        <v>1885584</v>
      </c>
      <c r="V585" s="9"/>
      <c r="W585" s="9">
        <f t="shared" si="512"/>
        <v>550319.71445254586</v>
      </c>
      <c r="X585" s="9"/>
      <c r="Y585" s="9"/>
      <c r="Z585" s="9"/>
      <c r="AA585" s="10">
        <f t="shared" si="519"/>
        <v>550319.71445254586</v>
      </c>
      <c r="AB585" s="10">
        <f t="shared" si="520"/>
        <v>1651014.0776462457</v>
      </c>
      <c r="AC585" s="10">
        <f t="shared" si="513"/>
        <v>3536598.0776462457</v>
      </c>
      <c r="AD585" s="10">
        <f t="shared" si="514"/>
        <v>3324812.6020226721</v>
      </c>
      <c r="AE585" s="10">
        <f t="shared" si="515"/>
        <v>1439228.6020226721</v>
      </c>
      <c r="AF585" s="10">
        <f t="shared" si="516"/>
        <v>316885.41024321131</v>
      </c>
      <c r="AG585" s="9"/>
      <c r="AH585" s="9">
        <f t="shared" si="517"/>
        <v>316885.41024321131</v>
      </c>
      <c r="AI585" s="9"/>
      <c r="AJ585" s="9"/>
      <c r="AK585" s="9"/>
      <c r="AM585" s="9">
        <f t="shared" si="521"/>
        <v>1123166.1664484248</v>
      </c>
      <c r="AN585" s="9">
        <f t="shared" si="523"/>
        <v>1440051.5766916361</v>
      </c>
    </row>
    <row r="586" spans="1:40" s="11" customFormat="1" x14ac:dyDescent="0.25">
      <c r="A586" s="8" t="s">
        <v>1175</v>
      </c>
      <c r="B586" s="8" t="s">
        <v>1176</v>
      </c>
      <c r="C586" s="8" t="s">
        <v>862</v>
      </c>
      <c r="D586" s="8" t="s">
        <v>862</v>
      </c>
      <c r="E586" s="8" t="s">
        <v>1440</v>
      </c>
      <c r="G586" s="9"/>
      <c r="H586" s="9"/>
      <c r="I586" s="9">
        <f t="shared" si="509"/>
        <v>3356183.9485712084</v>
      </c>
      <c r="J586" s="9">
        <f t="shared" si="510"/>
        <v>3422194.5083001442</v>
      </c>
      <c r="K586" s="9"/>
      <c r="L586" s="9"/>
      <c r="M586" s="9"/>
      <c r="N586" s="9"/>
      <c r="O586" s="9"/>
      <c r="P586" s="9"/>
      <c r="Q586" s="10">
        <f t="shared" si="522"/>
        <v>3356183.9485712084</v>
      </c>
      <c r="R586" s="10">
        <f t="shared" si="511"/>
        <v>3422194.5083001442</v>
      </c>
      <c r="S586" s="9"/>
      <c r="T586" s="10">
        <f t="shared" si="518"/>
        <v>8442979</v>
      </c>
      <c r="V586" s="9"/>
      <c r="W586" s="9">
        <f t="shared" si="512"/>
        <v>1675549.5580310174</v>
      </c>
      <c r="X586" s="9"/>
      <c r="Y586" s="9"/>
      <c r="Z586" s="9"/>
      <c r="AA586" s="10">
        <f t="shared" si="519"/>
        <v>1675549.5580310174</v>
      </c>
      <c r="AB586" s="10">
        <f t="shared" si="520"/>
        <v>5031733.5066022258</v>
      </c>
      <c r="AC586" s="10">
        <f t="shared" si="513"/>
        <v>13474712.506602226</v>
      </c>
      <c r="AD586" s="10">
        <f t="shared" si="514"/>
        <v>12667793.446407249</v>
      </c>
      <c r="AE586" s="10">
        <f t="shared" si="515"/>
        <v>4224814.4464072492</v>
      </c>
      <c r="AF586" s="10">
        <f t="shared" si="516"/>
        <v>802619.93810710497</v>
      </c>
      <c r="AG586" s="9"/>
      <c r="AH586" s="9">
        <f t="shared" si="517"/>
        <v>802619.93810710497</v>
      </c>
      <c r="AI586" s="9"/>
      <c r="AJ586" s="9"/>
      <c r="AK586" s="9"/>
      <c r="AM586" s="9">
        <f t="shared" si="521"/>
        <v>3424703.8828062904</v>
      </c>
      <c r="AN586" s="9">
        <f t="shared" si="523"/>
        <v>4227323.8209133949</v>
      </c>
    </row>
    <row r="587" spans="1:40" s="11" customFormat="1" x14ac:dyDescent="0.25">
      <c r="A587" s="8" t="s">
        <v>1177</v>
      </c>
      <c r="B587" s="8" t="s">
        <v>1178</v>
      </c>
      <c r="C587" s="8" t="s">
        <v>862</v>
      </c>
      <c r="D587" s="8" t="s">
        <v>862</v>
      </c>
      <c r="E587" s="8" t="s">
        <v>1440</v>
      </c>
      <c r="G587" s="9"/>
      <c r="H587" s="9"/>
      <c r="I587" s="9">
        <f t="shared" si="509"/>
        <v>2787252.7358008665</v>
      </c>
      <c r="J587" s="9">
        <f t="shared" si="510"/>
        <v>2842073.3642335092</v>
      </c>
      <c r="K587" s="9"/>
      <c r="L587" s="9"/>
      <c r="M587" s="9"/>
      <c r="N587" s="9"/>
      <c r="O587" s="9"/>
      <c r="P587" s="9"/>
      <c r="Q587" s="10">
        <f t="shared" si="522"/>
        <v>2787252.7358008665</v>
      </c>
      <c r="R587" s="10">
        <f t="shared" si="511"/>
        <v>2842073.3642335092</v>
      </c>
      <c r="S587" s="9"/>
      <c r="T587" s="10">
        <f t="shared" si="518"/>
        <v>5406130</v>
      </c>
      <c r="V587" s="9"/>
      <c r="W587" s="9">
        <f t="shared" si="512"/>
        <v>1405767.021459566</v>
      </c>
      <c r="X587" s="9"/>
      <c r="Y587" s="9"/>
      <c r="Z587" s="9"/>
      <c r="AA587" s="10">
        <f t="shared" si="519"/>
        <v>1405767.021459566</v>
      </c>
      <c r="AB587" s="10">
        <f t="shared" si="520"/>
        <v>4193019.7572604325</v>
      </c>
      <c r="AC587" s="10">
        <f t="shared" si="513"/>
        <v>9599149.7572604325</v>
      </c>
      <c r="AD587" s="10">
        <f t="shared" si="514"/>
        <v>9024314.7174030524</v>
      </c>
      <c r="AE587" s="10">
        <f t="shared" si="515"/>
        <v>3618184.7174030524</v>
      </c>
      <c r="AF587" s="10">
        <f t="shared" si="516"/>
        <v>776111.3531695432</v>
      </c>
      <c r="AG587" s="9"/>
      <c r="AH587" s="9">
        <f t="shared" si="517"/>
        <v>776111.3531695432</v>
      </c>
      <c r="AI587" s="9"/>
      <c r="AJ587" s="9"/>
      <c r="AK587" s="9"/>
      <c r="AM587" s="9">
        <f t="shared" si="521"/>
        <v>2844157.3563699904</v>
      </c>
      <c r="AN587" s="9">
        <f t="shared" si="523"/>
        <v>3620268.7095395336</v>
      </c>
    </row>
    <row r="588" spans="1:40" s="11" customFormat="1" x14ac:dyDescent="0.25">
      <c r="A588" s="8" t="s">
        <v>1179</v>
      </c>
      <c r="B588" s="8" t="s">
        <v>1180</v>
      </c>
      <c r="C588" s="8" t="s">
        <v>862</v>
      </c>
      <c r="D588" s="8" t="s">
        <v>862</v>
      </c>
      <c r="E588" s="8" t="s">
        <v>1440</v>
      </c>
      <c r="G588" s="9"/>
      <c r="H588" s="9"/>
      <c r="I588" s="9">
        <f t="shared" si="509"/>
        <v>2927949.4939762834</v>
      </c>
      <c r="J588" s="9">
        <f t="shared" si="510"/>
        <v>2985537.3937806757</v>
      </c>
      <c r="K588" s="9"/>
      <c r="L588" s="9"/>
      <c r="M588" s="9"/>
      <c r="N588" s="9"/>
      <c r="O588" s="9"/>
      <c r="P588" s="9"/>
      <c r="Q588" s="10">
        <f t="shared" si="522"/>
        <v>2927949.4939762834</v>
      </c>
      <c r="R588" s="10">
        <f t="shared" si="511"/>
        <v>2985537.3937806757</v>
      </c>
      <c r="S588" s="9"/>
      <c r="T588" s="10">
        <f t="shared" si="518"/>
        <v>6207130</v>
      </c>
      <c r="V588" s="9"/>
      <c r="W588" s="9">
        <f t="shared" si="512"/>
        <v>1507687.5420531319</v>
      </c>
      <c r="X588" s="9"/>
      <c r="Y588" s="9"/>
      <c r="Z588" s="9"/>
      <c r="AA588" s="10">
        <f t="shared" si="519"/>
        <v>1507687.5420531319</v>
      </c>
      <c r="AB588" s="10">
        <f t="shared" si="520"/>
        <v>4435637.0360294152</v>
      </c>
      <c r="AC588" s="10">
        <f t="shared" si="513"/>
        <v>10642767.036029415</v>
      </c>
      <c r="AD588" s="10">
        <f t="shared" si="514"/>
        <v>10005436.067344248</v>
      </c>
      <c r="AE588" s="10">
        <f t="shared" si="515"/>
        <v>3798306.0673442483</v>
      </c>
      <c r="AF588" s="10">
        <f t="shared" si="516"/>
        <v>812768.67356357258</v>
      </c>
      <c r="AG588" s="9"/>
      <c r="AH588" s="9">
        <f t="shared" si="517"/>
        <v>812768.67356357258</v>
      </c>
      <c r="AI588" s="9"/>
      <c r="AJ588" s="9"/>
      <c r="AK588" s="9"/>
      <c r="AM588" s="9">
        <f t="shared" si="521"/>
        <v>2987726.5830289577</v>
      </c>
      <c r="AN588" s="9">
        <f t="shared" si="523"/>
        <v>3800495.2565925303</v>
      </c>
    </row>
    <row r="589" spans="1:40" s="11" customFormat="1" x14ac:dyDescent="0.25">
      <c r="A589" s="8" t="s">
        <v>1181</v>
      </c>
      <c r="B589" s="8" t="s">
        <v>1182</v>
      </c>
      <c r="C589" s="8" t="s">
        <v>862</v>
      </c>
      <c r="D589" s="8" t="s">
        <v>862</v>
      </c>
      <c r="E589" s="8" t="s">
        <v>1440</v>
      </c>
      <c r="G589" s="9"/>
      <c r="H589" s="9"/>
      <c r="I589" s="9">
        <f t="shared" si="509"/>
        <v>1937216.4921481165</v>
      </c>
      <c r="J589" s="9">
        <f t="shared" si="510"/>
        <v>1975318.3205706205</v>
      </c>
      <c r="K589" s="9"/>
      <c r="L589" s="9"/>
      <c r="M589" s="9"/>
      <c r="N589" s="9"/>
      <c r="O589" s="9"/>
      <c r="P589" s="9"/>
      <c r="Q589" s="10">
        <f t="shared" si="522"/>
        <v>1937216.4921481165</v>
      </c>
      <c r="R589" s="10">
        <f t="shared" si="511"/>
        <v>1975318.3205706205</v>
      </c>
      <c r="S589" s="9"/>
      <c r="T589" s="10">
        <f t="shared" si="518"/>
        <v>5620560</v>
      </c>
      <c r="V589" s="9"/>
      <c r="W589" s="9">
        <f t="shared" si="512"/>
        <v>773444.24119184515</v>
      </c>
      <c r="X589" s="9"/>
      <c r="Y589" s="9"/>
      <c r="Z589" s="9"/>
      <c r="AA589" s="10">
        <f t="shared" si="519"/>
        <v>773444.24119184515</v>
      </c>
      <c r="AB589" s="10">
        <f t="shared" si="520"/>
        <v>2710660.7333399616</v>
      </c>
      <c r="AC589" s="10">
        <f t="shared" si="513"/>
        <v>8331220.7333399616</v>
      </c>
      <c r="AD589" s="10">
        <f t="shared" si="514"/>
        <v>7832314.2964768596</v>
      </c>
      <c r="AE589" s="10">
        <f t="shared" si="515"/>
        <v>2211754.2964768596</v>
      </c>
      <c r="AF589" s="10">
        <f t="shared" si="516"/>
        <v>236435.97590623912</v>
      </c>
      <c r="AG589" s="9"/>
      <c r="AH589" s="9">
        <f t="shared" si="517"/>
        <v>236435.97590623912</v>
      </c>
      <c r="AI589" s="9"/>
      <c r="AJ589" s="9"/>
      <c r="AK589" s="9"/>
      <c r="AM589" s="9">
        <f t="shared" si="521"/>
        <v>1976766.7518106163</v>
      </c>
      <c r="AN589" s="9">
        <f t="shared" si="523"/>
        <v>2213202.7277168557</v>
      </c>
    </row>
    <row r="590" spans="1:40" s="11" customFormat="1" x14ac:dyDescent="0.25">
      <c r="A590" s="8" t="s">
        <v>1183</v>
      </c>
      <c r="B590" s="8" t="s">
        <v>1184</v>
      </c>
      <c r="C590" s="8" t="s">
        <v>862</v>
      </c>
      <c r="D590" s="8" t="s">
        <v>862</v>
      </c>
      <c r="E590" s="8" t="s">
        <v>1440</v>
      </c>
      <c r="G590" s="9"/>
      <c r="H590" s="9"/>
      <c r="I590" s="9">
        <f t="shared" si="509"/>
        <v>3419141.4178718501</v>
      </c>
      <c r="J590" s="9">
        <f t="shared" si="510"/>
        <v>3486390.2463760781</v>
      </c>
      <c r="K590" s="9"/>
      <c r="L590" s="9"/>
      <c r="M590" s="9"/>
      <c r="N590" s="9"/>
      <c r="O590" s="9"/>
      <c r="P590" s="9"/>
      <c r="Q590" s="10">
        <f t="shared" si="522"/>
        <v>3419141.4178718501</v>
      </c>
      <c r="R590" s="10">
        <f t="shared" si="511"/>
        <v>3486390.2463760781</v>
      </c>
      <c r="S590" s="9"/>
      <c r="T590" s="10">
        <f t="shared" si="518"/>
        <v>6235367</v>
      </c>
      <c r="V590" s="9"/>
      <c r="W590" s="9">
        <f t="shared" si="512"/>
        <v>1813983.7462179097</v>
      </c>
      <c r="X590" s="9"/>
      <c r="Y590" s="9"/>
      <c r="Z590" s="9"/>
      <c r="AA590" s="10">
        <f t="shared" si="519"/>
        <v>1813983.7462179097</v>
      </c>
      <c r="AB590" s="10">
        <f t="shared" si="520"/>
        <v>5233125.1640897598</v>
      </c>
      <c r="AC590" s="10">
        <f t="shared" si="513"/>
        <v>11468492.16408976</v>
      </c>
      <c r="AD590" s="10">
        <f t="shared" si="514"/>
        <v>10781713.510046752</v>
      </c>
      <c r="AE590" s="10">
        <f t="shared" si="515"/>
        <v>4546346.5100467522</v>
      </c>
      <c r="AF590" s="10">
        <f t="shared" si="516"/>
        <v>1059956.2636706741</v>
      </c>
      <c r="AG590" s="9"/>
      <c r="AH590" s="9">
        <f t="shared" si="517"/>
        <v>1059956.2636706741</v>
      </c>
      <c r="AI590" s="9"/>
      <c r="AJ590" s="9"/>
      <c r="AK590" s="9"/>
      <c r="AM590" s="9">
        <f t="shared" si="521"/>
        <v>3488946.6933522844</v>
      </c>
      <c r="AN590" s="9">
        <f t="shared" si="523"/>
        <v>4548902.9570229584</v>
      </c>
    </row>
    <row r="591" spans="1:40" s="11" customFormat="1" x14ac:dyDescent="0.25">
      <c r="A591" s="8" t="s">
        <v>1185</v>
      </c>
      <c r="B591" s="8" t="s">
        <v>1186</v>
      </c>
      <c r="C591" s="8" t="s">
        <v>862</v>
      </c>
      <c r="D591" s="8" t="s">
        <v>862</v>
      </c>
      <c r="E591" s="8" t="s">
        <v>1440</v>
      </c>
      <c r="G591" s="9"/>
      <c r="H591" s="9"/>
      <c r="I591" s="9">
        <f t="shared" si="509"/>
        <v>2148704.305118158</v>
      </c>
      <c r="J591" s="9">
        <f t="shared" si="510"/>
        <v>2190965.7472936399</v>
      </c>
      <c r="K591" s="9"/>
      <c r="L591" s="9"/>
      <c r="M591" s="9"/>
      <c r="N591" s="9"/>
      <c r="O591" s="9"/>
      <c r="P591" s="9"/>
      <c r="Q591" s="10">
        <f t="shared" si="522"/>
        <v>2148704.305118158</v>
      </c>
      <c r="R591" s="10">
        <f t="shared" si="511"/>
        <v>2190965.7472936399</v>
      </c>
      <c r="S591" s="9"/>
      <c r="T591" s="10">
        <f t="shared" si="518"/>
        <v>3522063</v>
      </c>
      <c r="V591" s="9"/>
      <c r="W591" s="9">
        <f t="shared" si="512"/>
        <v>1143512.4124916052</v>
      </c>
      <c r="X591" s="9"/>
      <c r="Y591" s="9"/>
      <c r="Z591" s="9"/>
      <c r="AA591" s="10">
        <f t="shared" si="519"/>
        <v>1143512.4124916052</v>
      </c>
      <c r="AB591" s="10">
        <f t="shared" si="520"/>
        <v>3292216.7176097631</v>
      </c>
      <c r="AC591" s="10">
        <f t="shared" si="513"/>
        <v>6814279.7176097631</v>
      </c>
      <c r="AD591" s="10">
        <f t="shared" si="514"/>
        <v>6406213.706335295</v>
      </c>
      <c r="AE591" s="10">
        <f t="shared" si="515"/>
        <v>2884150.706335295</v>
      </c>
      <c r="AF591" s="10">
        <f t="shared" si="516"/>
        <v>693184.95904165506</v>
      </c>
      <c r="AG591" s="9"/>
      <c r="AH591" s="9">
        <f t="shared" si="517"/>
        <v>693184.95904165506</v>
      </c>
      <c r="AI591" s="9"/>
      <c r="AJ591" s="9"/>
      <c r="AK591" s="9"/>
      <c r="AM591" s="9">
        <f t="shared" si="521"/>
        <v>2192572.3051841296</v>
      </c>
      <c r="AN591" s="9">
        <f t="shared" si="523"/>
        <v>2885757.2642257847</v>
      </c>
    </row>
    <row r="592" spans="1:40" s="11" customFormat="1" x14ac:dyDescent="0.25">
      <c r="A592" s="8" t="s">
        <v>1187</v>
      </c>
      <c r="B592" s="8" t="s">
        <v>1188</v>
      </c>
      <c r="C592" s="8" t="s">
        <v>862</v>
      </c>
      <c r="D592" s="8" t="s">
        <v>862</v>
      </c>
      <c r="E592" s="8" t="s">
        <v>1440</v>
      </c>
      <c r="G592" s="9"/>
      <c r="H592" s="9"/>
      <c r="I592" s="9">
        <f t="shared" si="509"/>
        <v>2584864.7357260743</v>
      </c>
      <c r="J592" s="9">
        <f t="shared" si="510"/>
        <v>2635704.7285999767</v>
      </c>
      <c r="K592" s="9"/>
      <c r="L592" s="9"/>
      <c r="M592" s="9"/>
      <c r="N592" s="9"/>
      <c r="O592" s="9"/>
      <c r="P592" s="9"/>
      <c r="Q592" s="10">
        <f t="shared" si="522"/>
        <v>2584864.7357260743</v>
      </c>
      <c r="R592" s="10">
        <f t="shared" si="511"/>
        <v>2635704.7285999767</v>
      </c>
      <c r="S592" s="9"/>
      <c r="T592" s="10">
        <f t="shared" si="518"/>
        <v>6468969</v>
      </c>
      <c r="V592" s="9"/>
      <c r="W592" s="9">
        <f t="shared" si="512"/>
        <v>1288409.3626187919</v>
      </c>
      <c r="X592" s="9"/>
      <c r="Y592" s="9"/>
      <c r="Z592" s="9"/>
      <c r="AA592" s="10">
        <f t="shared" si="519"/>
        <v>1288409.3626187919</v>
      </c>
      <c r="AB592" s="10">
        <f t="shared" si="520"/>
        <v>3873274.0983448662</v>
      </c>
      <c r="AC592" s="10">
        <f t="shared" si="513"/>
        <v>10342243.098344866</v>
      </c>
      <c r="AD592" s="10">
        <f t="shared" si="514"/>
        <v>9722908.6912370753</v>
      </c>
      <c r="AE592" s="10">
        <f t="shared" si="515"/>
        <v>3253939.6912370753</v>
      </c>
      <c r="AF592" s="10">
        <f t="shared" si="516"/>
        <v>618234.96263709851</v>
      </c>
      <c r="AG592" s="9"/>
      <c r="AH592" s="9">
        <f t="shared" si="517"/>
        <v>618234.96263709851</v>
      </c>
      <c r="AI592" s="9"/>
      <c r="AJ592" s="9"/>
      <c r="AK592" s="9"/>
      <c r="AM592" s="9">
        <f t="shared" si="521"/>
        <v>2637637.3978961366</v>
      </c>
      <c r="AN592" s="9">
        <f t="shared" si="523"/>
        <v>3255872.3605332351</v>
      </c>
    </row>
    <row r="593" spans="1:40" s="11" customFormat="1" x14ac:dyDescent="0.25">
      <c r="A593" s="8" t="s">
        <v>1189</v>
      </c>
      <c r="B593" s="8" t="s">
        <v>1190</v>
      </c>
      <c r="C593" s="8" t="s">
        <v>862</v>
      </c>
      <c r="D593" s="8" t="s">
        <v>862</v>
      </c>
      <c r="E593" s="8" t="s">
        <v>1440</v>
      </c>
      <c r="G593" s="9"/>
      <c r="H593" s="9"/>
      <c r="I593" s="9">
        <f t="shared" si="509"/>
        <v>2400000.7364602499</v>
      </c>
      <c r="J593" s="9">
        <f t="shared" si="510"/>
        <v>2447204.7617435018</v>
      </c>
      <c r="K593" s="9"/>
      <c r="L593" s="9"/>
      <c r="M593" s="9"/>
      <c r="N593" s="9"/>
      <c r="O593" s="9"/>
      <c r="P593" s="9"/>
      <c r="Q593" s="10">
        <f t="shared" si="522"/>
        <v>2400000.7364602499</v>
      </c>
      <c r="R593" s="10">
        <f t="shared" si="511"/>
        <v>2447204.7617435018</v>
      </c>
      <c r="S593" s="9"/>
      <c r="T593" s="10">
        <f t="shared" si="518"/>
        <v>4830750</v>
      </c>
      <c r="V593" s="9"/>
      <c r="W593" s="9">
        <f t="shared" si="512"/>
        <v>1246290.5058209188</v>
      </c>
      <c r="X593" s="9"/>
      <c r="Y593" s="9"/>
      <c r="Z593" s="9"/>
      <c r="AA593" s="10">
        <f t="shared" si="519"/>
        <v>1246290.5058209188</v>
      </c>
      <c r="AB593" s="10">
        <f t="shared" si="520"/>
        <v>3646291.2422811687</v>
      </c>
      <c r="AC593" s="10">
        <f t="shared" si="513"/>
        <v>8477041.2422811687</v>
      </c>
      <c r="AD593" s="10">
        <f t="shared" si="514"/>
        <v>7969402.4968085634</v>
      </c>
      <c r="AE593" s="10">
        <f t="shared" si="515"/>
        <v>3138652.4968085634</v>
      </c>
      <c r="AF593" s="10">
        <f t="shared" si="516"/>
        <v>691447.7350650616</v>
      </c>
      <c r="AG593" s="9"/>
      <c r="AH593" s="9">
        <f t="shared" si="517"/>
        <v>691447.7350650616</v>
      </c>
      <c r="AI593" s="9"/>
      <c r="AJ593" s="9"/>
      <c r="AK593" s="9"/>
      <c r="AM593" s="9">
        <f t="shared" si="521"/>
        <v>2448999.2106637908</v>
      </c>
      <c r="AN593" s="9">
        <f t="shared" si="523"/>
        <v>3140446.9457288524</v>
      </c>
    </row>
    <row r="594" spans="1:40" s="11" customFormat="1" x14ac:dyDescent="0.25">
      <c r="A594" s="8" t="s">
        <v>1191</v>
      </c>
      <c r="B594" s="8" t="s">
        <v>1192</v>
      </c>
      <c r="C594" s="8" t="s">
        <v>862</v>
      </c>
      <c r="D594" s="8" t="s">
        <v>862</v>
      </c>
      <c r="E594" s="8" t="s">
        <v>1440</v>
      </c>
      <c r="G594" s="9"/>
      <c r="H594" s="9"/>
      <c r="I594" s="9">
        <f t="shared" si="509"/>
        <v>2140161.864067791</v>
      </c>
      <c r="J594" s="9">
        <f t="shared" si="510"/>
        <v>2182255.2906267792</v>
      </c>
      <c r="K594" s="9"/>
      <c r="L594" s="9"/>
      <c r="M594" s="9"/>
      <c r="N594" s="9"/>
      <c r="O594" s="9"/>
      <c r="P594" s="9"/>
      <c r="Q594" s="10">
        <f t="shared" si="522"/>
        <v>2140161.864067791</v>
      </c>
      <c r="R594" s="10">
        <f t="shared" si="511"/>
        <v>2182255.2906267792</v>
      </c>
      <c r="S594" s="9"/>
      <c r="T594" s="10">
        <f t="shared" si="518"/>
        <v>3271601</v>
      </c>
      <c r="V594" s="9"/>
      <c r="W594" s="9">
        <f t="shared" si="512"/>
        <v>1209603.2942375978</v>
      </c>
      <c r="X594" s="9"/>
      <c r="Y594" s="9"/>
      <c r="Z594" s="9"/>
      <c r="AA594" s="10">
        <f t="shared" si="519"/>
        <v>1209603.2942375978</v>
      </c>
      <c r="AB594" s="10">
        <f t="shared" si="520"/>
        <v>3349765.1583053889</v>
      </c>
      <c r="AC594" s="10">
        <f t="shared" si="513"/>
        <v>6621366.1583053889</v>
      </c>
      <c r="AD594" s="10">
        <f t="shared" si="514"/>
        <v>6224852.5736891134</v>
      </c>
      <c r="AE594" s="10">
        <f t="shared" si="515"/>
        <v>2953251.5736891134</v>
      </c>
      <c r="AF594" s="10">
        <f t="shared" si="516"/>
        <v>770996.28306233417</v>
      </c>
      <c r="AG594" s="9"/>
      <c r="AH594" s="9">
        <f t="shared" si="517"/>
        <v>770996.28306233417</v>
      </c>
      <c r="AI594" s="9"/>
      <c r="AJ594" s="9"/>
      <c r="AK594" s="9"/>
      <c r="AM594" s="9">
        <f t="shared" si="521"/>
        <v>2183855.4614466787</v>
      </c>
      <c r="AN594" s="9">
        <f t="shared" si="523"/>
        <v>2954851.7445090129</v>
      </c>
    </row>
    <row r="595" spans="1:40" s="11" customFormat="1" x14ac:dyDescent="0.25">
      <c r="A595" s="8" t="s">
        <v>1193</v>
      </c>
      <c r="B595" s="8" t="s">
        <v>1194</v>
      </c>
      <c r="C595" s="8" t="s">
        <v>862</v>
      </c>
      <c r="D595" s="8" t="s">
        <v>862</v>
      </c>
      <c r="E595" s="8" t="s">
        <v>1440</v>
      </c>
      <c r="G595" s="9"/>
      <c r="H595" s="9"/>
      <c r="I595" s="9">
        <f t="shared" si="509"/>
        <v>1957299.7569552166</v>
      </c>
      <c r="J595" s="9">
        <f t="shared" si="510"/>
        <v>1995796.5898147288</v>
      </c>
      <c r="K595" s="9"/>
      <c r="L595" s="9"/>
      <c r="M595" s="9"/>
      <c r="N595" s="9"/>
      <c r="O595" s="9"/>
      <c r="P595" s="9"/>
      <c r="Q595" s="10">
        <f t="shared" si="522"/>
        <v>1957299.7569552166</v>
      </c>
      <c r="R595" s="10">
        <f t="shared" si="511"/>
        <v>1995796.5898147288</v>
      </c>
      <c r="S595" s="9"/>
      <c r="T595" s="10">
        <f t="shared" si="518"/>
        <v>4551915</v>
      </c>
      <c r="V595" s="9"/>
      <c r="W595" s="9">
        <f t="shared" si="512"/>
        <v>991546.4379216712</v>
      </c>
      <c r="X595" s="9"/>
      <c r="Y595" s="9"/>
      <c r="Z595" s="9"/>
      <c r="AA595" s="10">
        <f t="shared" si="519"/>
        <v>991546.4379216712</v>
      </c>
      <c r="AB595" s="10">
        <f t="shared" si="520"/>
        <v>2948846.1948768878</v>
      </c>
      <c r="AC595" s="10">
        <f t="shared" si="513"/>
        <v>7500761.1948768878</v>
      </c>
      <c r="AD595" s="10">
        <f t="shared" si="514"/>
        <v>7051585.9585850965</v>
      </c>
      <c r="AE595" s="10">
        <f t="shared" si="515"/>
        <v>2499670.9585850965</v>
      </c>
      <c r="AF595" s="10">
        <f t="shared" si="516"/>
        <v>503874.3687703677</v>
      </c>
      <c r="AG595" s="9"/>
      <c r="AH595" s="9">
        <f t="shared" si="517"/>
        <v>503874.3687703677</v>
      </c>
      <c r="AI595" s="9"/>
      <c r="AJ595" s="9"/>
      <c r="AK595" s="9"/>
      <c r="AM595" s="9">
        <f t="shared" si="521"/>
        <v>1997260.0370471373</v>
      </c>
      <c r="AN595" s="9">
        <f t="shared" si="523"/>
        <v>2501134.405817505</v>
      </c>
    </row>
    <row r="596" spans="1:40" s="11" customFormat="1" x14ac:dyDescent="0.25">
      <c r="A596" s="8" t="s">
        <v>1195</v>
      </c>
      <c r="B596" s="8" t="s">
        <v>1196</v>
      </c>
      <c r="C596" s="8" t="s">
        <v>862</v>
      </c>
      <c r="D596" s="8" t="s">
        <v>862</v>
      </c>
      <c r="E596" s="8" t="s">
        <v>1440</v>
      </c>
      <c r="G596" s="9"/>
      <c r="H596" s="9"/>
      <c r="I596" s="9">
        <f t="shared" si="509"/>
        <v>1834119.700458375</v>
      </c>
      <c r="J596" s="9">
        <f t="shared" si="510"/>
        <v>1870193.7863524654</v>
      </c>
      <c r="K596" s="9"/>
      <c r="L596" s="9"/>
      <c r="M596" s="9"/>
      <c r="N596" s="9"/>
      <c r="O596" s="9"/>
      <c r="P596" s="9"/>
      <c r="Q596" s="10">
        <f t="shared" si="522"/>
        <v>1834119.700458375</v>
      </c>
      <c r="R596" s="10">
        <f t="shared" si="511"/>
        <v>1870193.7863524654</v>
      </c>
      <c r="S596" s="9"/>
      <c r="T596" s="10">
        <f t="shared" si="518"/>
        <v>2288391</v>
      </c>
      <c r="V596" s="9"/>
      <c r="W596" s="9">
        <f t="shared" si="512"/>
        <v>1004215.1787400141</v>
      </c>
      <c r="X596" s="9"/>
      <c r="Y596" s="9"/>
      <c r="Z596" s="9"/>
      <c r="AA596" s="10">
        <f t="shared" si="519"/>
        <v>1004215.1787400141</v>
      </c>
      <c r="AB596" s="10">
        <f t="shared" si="520"/>
        <v>2838334.8791983891</v>
      </c>
      <c r="AC596" s="10">
        <f t="shared" si="513"/>
        <v>5126725.8791983891</v>
      </c>
      <c r="AD596" s="10">
        <f t="shared" si="514"/>
        <v>4819717.2638907833</v>
      </c>
      <c r="AE596" s="10">
        <f t="shared" si="515"/>
        <v>2531326.2638907833</v>
      </c>
      <c r="AF596" s="10">
        <f t="shared" si="516"/>
        <v>661132.47753831791</v>
      </c>
      <c r="AG596" s="9"/>
      <c r="AH596" s="9">
        <f t="shared" si="517"/>
        <v>661132.47753831791</v>
      </c>
      <c r="AI596" s="9"/>
      <c r="AJ596" s="9"/>
      <c r="AK596" s="9"/>
      <c r="AM596" s="9">
        <f t="shared" si="521"/>
        <v>1871565.1334800597</v>
      </c>
      <c r="AN596" s="9">
        <f t="shared" si="523"/>
        <v>2532697.6110183774</v>
      </c>
    </row>
    <row r="597" spans="1:40" s="11" customFormat="1" x14ac:dyDescent="0.25">
      <c r="A597" s="8" t="s">
        <v>1197</v>
      </c>
      <c r="B597" s="8" t="s">
        <v>1198</v>
      </c>
      <c r="C597" s="8" t="s">
        <v>862</v>
      </c>
      <c r="D597" s="8" t="s">
        <v>862</v>
      </c>
      <c r="E597" s="8" t="s">
        <v>1440</v>
      </c>
      <c r="G597" s="9"/>
      <c r="H597" s="9"/>
      <c r="I597" s="9">
        <f t="shared" si="509"/>
        <v>3987665.8759239502</v>
      </c>
      <c r="J597" s="9">
        <f t="shared" si="510"/>
        <v>4066096.6355352574</v>
      </c>
      <c r="K597" s="9"/>
      <c r="L597" s="9"/>
      <c r="M597" s="9"/>
      <c r="N597" s="9"/>
      <c r="O597" s="9"/>
      <c r="P597" s="9"/>
      <c r="Q597" s="10">
        <f t="shared" si="522"/>
        <v>3987665.8759239502</v>
      </c>
      <c r="R597" s="10">
        <f t="shared" si="511"/>
        <v>4066096.6355352574</v>
      </c>
      <c r="S597" s="9"/>
      <c r="T597" s="10">
        <f t="shared" si="518"/>
        <v>11975472</v>
      </c>
      <c r="V597" s="9"/>
      <c r="W597" s="9">
        <f t="shared" si="512"/>
        <v>1568575.0078222677</v>
      </c>
      <c r="X597" s="9"/>
      <c r="Y597" s="9"/>
      <c r="Z597" s="9"/>
      <c r="AA597" s="10">
        <f t="shared" si="519"/>
        <v>1568575.0078222677</v>
      </c>
      <c r="AB597" s="10">
        <f t="shared" si="520"/>
        <v>5556240.8837462179</v>
      </c>
      <c r="AC597" s="10">
        <f t="shared" si="513"/>
        <v>17531712.883746218</v>
      </c>
      <c r="AD597" s="10">
        <f t="shared" si="514"/>
        <v>16481844.600706473</v>
      </c>
      <c r="AE597" s="10">
        <f t="shared" si="515"/>
        <v>4506372.600706473</v>
      </c>
      <c r="AF597" s="10">
        <f t="shared" si="516"/>
        <v>440275.96517121559</v>
      </c>
      <c r="AG597" s="9"/>
      <c r="AH597" s="9">
        <f t="shared" si="517"/>
        <v>440275.96517121559</v>
      </c>
      <c r="AI597" s="9"/>
      <c r="AJ597" s="9"/>
      <c r="AK597" s="9"/>
      <c r="AM597" s="9">
        <f t="shared" si="521"/>
        <v>4069078.1607559873</v>
      </c>
      <c r="AN597" s="9">
        <f t="shared" si="523"/>
        <v>4509354.1259272024</v>
      </c>
    </row>
    <row r="598" spans="1:40" s="11" customFormat="1" x14ac:dyDescent="0.25">
      <c r="A598" s="8" t="s">
        <v>1199</v>
      </c>
      <c r="B598" s="8" t="s">
        <v>1200</v>
      </c>
      <c r="C598" s="8" t="s">
        <v>862</v>
      </c>
      <c r="D598" s="8" t="s">
        <v>862</v>
      </c>
      <c r="E598" s="8" t="s">
        <v>1440</v>
      </c>
      <c r="G598" s="9"/>
      <c r="H598" s="9"/>
      <c r="I598" s="9">
        <f t="shared" si="509"/>
        <v>2081307.6534791749</v>
      </c>
      <c r="J598" s="9">
        <f t="shared" si="510"/>
        <v>2122243.5155414338</v>
      </c>
      <c r="K598" s="9"/>
      <c r="L598" s="9"/>
      <c r="M598" s="9"/>
      <c r="N598" s="9"/>
      <c r="O598" s="9"/>
      <c r="P598" s="9"/>
      <c r="Q598" s="10">
        <f t="shared" si="522"/>
        <v>2081307.6534791749</v>
      </c>
      <c r="R598" s="10">
        <f t="shared" si="511"/>
        <v>2122243.5155414338</v>
      </c>
      <c r="S598" s="9"/>
      <c r="T598" s="10">
        <f t="shared" si="518"/>
        <v>5459921</v>
      </c>
      <c r="V598" s="9"/>
      <c r="W598" s="9">
        <f t="shared" si="512"/>
        <v>917892.30952040362</v>
      </c>
      <c r="X598" s="9"/>
      <c r="Y598" s="9"/>
      <c r="Z598" s="9"/>
      <c r="AA598" s="10">
        <f t="shared" si="519"/>
        <v>917892.30952040362</v>
      </c>
      <c r="AB598" s="10">
        <f t="shared" si="520"/>
        <v>2999199.9629995786</v>
      </c>
      <c r="AC598" s="10">
        <f t="shared" si="513"/>
        <v>8459120.9629995786</v>
      </c>
      <c r="AD598" s="10">
        <f t="shared" si="514"/>
        <v>7952555.3547021998</v>
      </c>
      <c r="AE598" s="10">
        <f t="shared" si="515"/>
        <v>2492634.3547021998</v>
      </c>
      <c r="AF598" s="10">
        <f t="shared" si="516"/>
        <v>370390.83916076599</v>
      </c>
      <c r="AG598" s="9"/>
      <c r="AH598" s="9">
        <f t="shared" si="517"/>
        <v>370390.83916076599</v>
      </c>
      <c r="AI598" s="9"/>
      <c r="AJ598" s="9"/>
      <c r="AK598" s="9"/>
      <c r="AM598" s="9">
        <f t="shared" si="521"/>
        <v>2123799.6818437343</v>
      </c>
      <c r="AN598" s="9">
        <f t="shared" si="523"/>
        <v>2494190.5210045003</v>
      </c>
    </row>
    <row r="599" spans="1:40" s="11" customFormat="1" x14ac:dyDescent="0.25">
      <c r="A599" s="8" t="s">
        <v>1201</v>
      </c>
      <c r="B599" s="8" t="s">
        <v>1202</v>
      </c>
      <c r="C599" s="8" t="s">
        <v>862</v>
      </c>
      <c r="D599" s="8" t="s">
        <v>862</v>
      </c>
      <c r="E599" s="8" t="s">
        <v>1440</v>
      </c>
      <c r="G599" s="9"/>
      <c r="H599" s="9"/>
      <c r="I599" s="9">
        <f t="shared" si="509"/>
        <v>2305934.032474508</v>
      </c>
      <c r="J599" s="9">
        <f t="shared" si="510"/>
        <v>2351287.9220449664</v>
      </c>
      <c r="K599" s="9"/>
      <c r="L599" s="9"/>
      <c r="M599" s="9"/>
      <c r="N599" s="9"/>
      <c r="O599" s="9"/>
      <c r="P599" s="9"/>
      <c r="Q599" s="10">
        <f t="shared" si="522"/>
        <v>2305934.032474508</v>
      </c>
      <c r="R599" s="10">
        <f t="shared" si="511"/>
        <v>2351287.9220449664</v>
      </c>
      <c r="S599" s="9"/>
      <c r="T599" s="10">
        <f t="shared" si="518"/>
        <v>6143482</v>
      </c>
      <c r="V599" s="9"/>
      <c r="W599" s="9">
        <f t="shared" si="512"/>
        <v>1140743.4192385175</v>
      </c>
      <c r="X599" s="9"/>
      <c r="Y599" s="9"/>
      <c r="Z599" s="9"/>
      <c r="AA599" s="10">
        <f t="shared" si="519"/>
        <v>1140743.4192385175</v>
      </c>
      <c r="AB599" s="10">
        <f t="shared" si="520"/>
        <v>3446677.4517130256</v>
      </c>
      <c r="AC599" s="10">
        <f t="shared" si="513"/>
        <v>9590159.4517130256</v>
      </c>
      <c r="AD599" s="10">
        <f t="shared" si="514"/>
        <v>9015862.7868970148</v>
      </c>
      <c r="AE599" s="10">
        <f t="shared" si="515"/>
        <v>2872380.7868970148</v>
      </c>
      <c r="AF599" s="10">
        <f t="shared" si="516"/>
        <v>521092.86485204846</v>
      </c>
      <c r="AG599" s="9"/>
      <c r="AH599" s="9">
        <f t="shared" si="517"/>
        <v>521092.86485204846</v>
      </c>
      <c r="AI599" s="9"/>
      <c r="AJ599" s="9"/>
      <c r="AK599" s="9"/>
      <c r="AM599" s="9">
        <f t="shared" si="521"/>
        <v>2353012.0385304205</v>
      </c>
      <c r="AN599" s="9">
        <f t="shared" si="523"/>
        <v>2874104.903382469</v>
      </c>
    </row>
    <row r="600" spans="1:40" s="11" customFormat="1" x14ac:dyDescent="0.25">
      <c r="A600" s="8" t="s">
        <v>1203</v>
      </c>
      <c r="B600" s="8" t="s">
        <v>1204</v>
      </c>
      <c r="C600" s="8" t="s">
        <v>862</v>
      </c>
      <c r="D600" s="8" t="s">
        <v>862</v>
      </c>
      <c r="E600" s="8" t="s">
        <v>1440</v>
      </c>
      <c r="G600" s="9"/>
      <c r="H600" s="9"/>
      <c r="I600" s="9">
        <f t="shared" si="509"/>
        <v>2636554.9524740251</v>
      </c>
      <c r="J600" s="9">
        <f t="shared" si="510"/>
        <v>2688411.6059935675</v>
      </c>
      <c r="K600" s="9"/>
      <c r="L600" s="9"/>
      <c r="M600" s="9"/>
      <c r="N600" s="9"/>
      <c r="O600" s="9"/>
      <c r="P600" s="9"/>
      <c r="Q600" s="10">
        <f t="shared" si="522"/>
        <v>2636554.9524740251</v>
      </c>
      <c r="R600" s="10">
        <f t="shared" si="511"/>
        <v>2688411.6059935675</v>
      </c>
      <c r="S600" s="9"/>
      <c r="T600" s="10">
        <f t="shared" si="518"/>
        <v>6986700</v>
      </c>
      <c r="V600" s="9"/>
      <c r="W600" s="9">
        <f t="shared" si="512"/>
        <v>1304078.141849312</v>
      </c>
      <c r="X600" s="9"/>
      <c r="Y600" s="9"/>
      <c r="Z600" s="9"/>
      <c r="AA600" s="10">
        <f t="shared" si="519"/>
        <v>1304078.141849312</v>
      </c>
      <c r="AB600" s="10">
        <f t="shared" si="520"/>
        <v>3940633.0943233371</v>
      </c>
      <c r="AC600" s="10">
        <f t="shared" si="513"/>
        <v>10927333.094323337</v>
      </c>
      <c r="AD600" s="10">
        <f t="shared" si="514"/>
        <v>10272961.184971761</v>
      </c>
      <c r="AE600" s="10">
        <f t="shared" si="515"/>
        <v>3286261.184971761</v>
      </c>
      <c r="AF600" s="10">
        <f t="shared" si="516"/>
        <v>597849.57897819346</v>
      </c>
      <c r="AG600" s="9"/>
      <c r="AH600" s="9">
        <f t="shared" si="517"/>
        <v>597849.57897819346</v>
      </c>
      <c r="AI600" s="9"/>
      <c r="AJ600" s="9"/>
      <c r="AK600" s="9"/>
      <c r="AM600" s="9">
        <f t="shared" si="521"/>
        <v>2690382.9233835484</v>
      </c>
      <c r="AN600" s="9">
        <f t="shared" si="523"/>
        <v>3288232.5023617418</v>
      </c>
    </row>
    <row r="601" spans="1:40" s="11" customFormat="1" x14ac:dyDescent="0.25">
      <c r="A601" s="8" t="s">
        <v>1205</v>
      </c>
      <c r="B601" s="8" t="s">
        <v>1206</v>
      </c>
      <c r="C601" s="8" t="s">
        <v>862</v>
      </c>
      <c r="D601" s="8" t="s">
        <v>862</v>
      </c>
      <c r="E601" s="8" t="s">
        <v>1440</v>
      </c>
      <c r="G601" s="9"/>
      <c r="H601" s="9"/>
      <c r="I601" s="9">
        <f t="shared" si="509"/>
        <v>3701065.0972976997</v>
      </c>
      <c r="J601" s="9">
        <f t="shared" si="510"/>
        <v>3773858.8959718919</v>
      </c>
      <c r="K601" s="9"/>
      <c r="L601" s="9"/>
      <c r="M601" s="9"/>
      <c r="N601" s="9"/>
      <c r="O601" s="9"/>
      <c r="P601" s="9"/>
      <c r="Q601" s="10">
        <f t="shared" si="522"/>
        <v>3701065.0972976997</v>
      </c>
      <c r="R601" s="10">
        <f t="shared" si="511"/>
        <v>3773858.8959718919</v>
      </c>
      <c r="S601" s="9"/>
      <c r="T601" s="10">
        <f t="shared" si="518"/>
        <v>5129341</v>
      </c>
      <c r="V601" s="9"/>
      <c r="W601" s="9">
        <f t="shared" si="512"/>
        <v>2018177.4975416404</v>
      </c>
      <c r="X601" s="9"/>
      <c r="Y601" s="9"/>
      <c r="Z601" s="9"/>
      <c r="AA601" s="10">
        <f t="shared" si="519"/>
        <v>2018177.4975416404</v>
      </c>
      <c r="AB601" s="10">
        <f t="shared" si="520"/>
        <v>5719242.5948393401</v>
      </c>
      <c r="AC601" s="10">
        <f t="shared" si="513"/>
        <v>10848583.59483934</v>
      </c>
      <c r="AD601" s="10">
        <f t="shared" si="514"/>
        <v>10198927.516870683</v>
      </c>
      <c r="AE601" s="10">
        <f t="shared" si="515"/>
        <v>5069586.5168706831</v>
      </c>
      <c r="AF601" s="10">
        <f t="shared" si="516"/>
        <v>1295727.6208987911</v>
      </c>
      <c r="AG601" s="9"/>
      <c r="AH601" s="9">
        <f t="shared" si="517"/>
        <v>1295727.6208987911</v>
      </c>
      <c r="AI601" s="9"/>
      <c r="AJ601" s="9"/>
      <c r="AK601" s="9"/>
      <c r="AM601" s="9">
        <f t="shared" si="521"/>
        <v>3776626.1335676447</v>
      </c>
      <c r="AN601" s="9">
        <f t="shared" si="523"/>
        <v>5072353.7544664359</v>
      </c>
    </row>
    <row r="602" spans="1:40" s="11" customFormat="1" x14ac:dyDescent="0.25">
      <c r="A602" s="8" t="s">
        <v>1207</v>
      </c>
      <c r="B602" s="8" t="s">
        <v>1208</v>
      </c>
      <c r="C602" s="8" t="s">
        <v>862</v>
      </c>
      <c r="D602" s="8" t="s">
        <v>862</v>
      </c>
      <c r="E602" s="8" t="s">
        <v>1440</v>
      </c>
      <c r="G602" s="9"/>
      <c r="H602" s="9"/>
      <c r="I602" s="9">
        <f t="shared" si="509"/>
        <v>2130854.1361485585</v>
      </c>
      <c r="J602" s="9">
        <f t="shared" si="510"/>
        <v>2172764.4951703772</v>
      </c>
      <c r="K602" s="9"/>
      <c r="L602" s="9"/>
      <c r="M602" s="9"/>
      <c r="N602" s="9"/>
      <c r="O602" s="9"/>
      <c r="P602" s="9"/>
      <c r="Q602" s="10">
        <f t="shared" si="522"/>
        <v>2130854.1361485585</v>
      </c>
      <c r="R602" s="10">
        <f t="shared" si="511"/>
        <v>2172764.4951703772</v>
      </c>
      <c r="S602" s="9"/>
      <c r="T602" s="10">
        <f t="shared" si="518"/>
        <v>12607601</v>
      </c>
      <c r="V602" s="9"/>
      <c r="W602" s="9">
        <f t="shared" si="512"/>
        <v>667304.62226951355</v>
      </c>
      <c r="X602" s="9"/>
      <c r="Y602" s="9"/>
      <c r="Z602" s="9"/>
      <c r="AA602" s="10">
        <f t="shared" si="519"/>
        <v>667304.62226951355</v>
      </c>
      <c r="AB602" s="10">
        <f t="shared" si="520"/>
        <v>2798158.758418072</v>
      </c>
      <c r="AC602" s="10">
        <f t="shared" si="513"/>
        <v>15405759.758418072</v>
      </c>
      <c r="AD602" s="10">
        <f t="shared" si="514"/>
        <v>14483201.953955723</v>
      </c>
      <c r="AE602" s="10">
        <f t="shared" si="515"/>
        <v>1875600.953955723</v>
      </c>
      <c r="AF602" s="10">
        <f t="shared" si="516"/>
        <v>-297163.54121465422</v>
      </c>
      <c r="AG602" s="9"/>
      <c r="AH602" s="9">
        <f t="shared" si="517"/>
        <v>-297163.54121465422</v>
      </c>
      <c r="AI602" s="9"/>
      <c r="AJ602" s="9"/>
      <c r="AK602" s="9"/>
      <c r="AM602" s="9">
        <f t="shared" si="521"/>
        <v>2174357.7067247806</v>
      </c>
      <c r="AN602" s="9">
        <f t="shared" si="523"/>
        <v>1877194.1655101264</v>
      </c>
    </row>
    <row r="603" spans="1:40" s="11" customFormat="1" x14ac:dyDescent="0.25">
      <c r="A603" s="8" t="s">
        <v>1209</v>
      </c>
      <c r="B603" s="8" t="s">
        <v>1210</v>
      </c>
      <c r="C603" s="8" t="s">
        <v>862</v>
      </c>
      <c r="D603" s="8" t="s">
        <v>862</v>
      </c>
      <c r="E603" s="8" t="s">
        <v>1440</v>
      </c>
      <c r="G603" s="9"/>
      <c r="H603" s="9"/>
      <c r="I603" s="9">
        <f t="shared" si="509"/>
        <v>1299304.2908142</v>
      </c>
      <c r="J603" s="9">
        <f t="shared" si="510"/>
        <v>1324859.4465533143</v>
      </c>
      <c r="K603" s="9"/>
      <c r="L603" s="9"/>
      <c r="M603" s="9"/>
      <c r="N603" s="9"/>
      <c r="O603" s="9"/>
      <c r="P603" s="9"/>
      <c r="Q603" s="10">
        <f t="shared" si="522"/>
        <v>1299304.2908142</v>
      </c>
      <c r="R603" s="10">
        <f t="shared" si="511"/>
        <v>1324859.4465533143</v>
      </c>
      <c r="S603" s="9"/>
      <c r="T603" s="10">
        <f t="shared" si="518"/>
        <v>5581317</v>
      </c>
      <c r="V603" s="9"/>
      <c r="W603" s="9">
        <f t="shared" si="512"/>
        <v>416850.23134501604</v>
      </c>
      <c r="X603" s="9"/>
      <c r="Y603" s="9"/>
      <c r="Z603" s="9"/>
      <c r="AA603" s="10">
        <f t="shared" si="519"/>
        <v>416850.23134501604</v>
      </c>
      <c r="AB603" s="10">
        <f t="shared" si="520"/>
        <v>1716154.522159216</v>
      </c>
      <c r="AC603" s="10">
        <f t="shared" si="513"/>
        <v>7297471.522159216</v>
      </c>
      <c r="AD603" s="10">
        <f t="shared" si="514"/>
        <v>6860470.075221098</v>
      </c>
      <c r="AE603" s="10">
        <f t="shared" si="515"/>
        <v>1279153.075221098</v>
      </c>
      <c r="AF603" s="10">
        <f t="shared" si="516"/>
        <v>-45706.371332216309</v>
      </c>
      <c r="AG603" s="9"/>
      <c r="AH603" s="9">
        <f t="shared" si="517"/>
        <v>-45706.371332216309</v>
      </c>
      <c r="AI603" s="9"/>
      <c r="AJ603" s="9"/>
      <c r="AK603" s="9"/>
      <c r="AM603" s="9">
        <f t="shared" si="521"/>
        <v>1325830.9192476177</v>
      </c>
      <c r="AN603" s="9">
        <f t="shared" si="523"/>
        <v>1280124.5479154014</v>
      </c>
    </row>
    <row r="604" spans="1:40" s="11" customFormat="1" x14ac:dyDescent="0.25">
      <c r="A604" s="8" t="s">
        <v>1211</v>
      </c>
      <c r="B604" s="8" t="s">
        <v>1212</v>
      </c>
      <c r="C604" s="8" t="s">
        <v>862</v>
      </c>
      <c r="D604" s="8" t="s">
        <v>862</v>
      </c>
      <c r="E604" s="8" t="s">
        <v>1440</v>
      </c>
      <c r="G604" s="9"/>
      <c r="H604" s="9"/>
      <c r="I604" s="9">
        <f t="shared" si="509"/>
        <v>2680140.7536004749</v>
      </c>
      <c r="J604" s="9">
        <f t="shared" si="510"/>
        <v>2732854.6673812782</v>
      </c>
      <c r="K604" s="9"/>
      <c r="L604" s="9"/>
      <c r="M604" s="9"/>
      <c r="N604" s="9"/>
      <c r="O604" s="9"/>
      <c r="P604" s="9"/>
      <c r="Q604" s="10">
        <f t="shared" si="522"/>
        <v>2680140.7536004749</v>
      </c>
      <c r="R604" s="10">
        <f t="shared" si="511"/>
        <v>2732854.6673812782</v>
      </c>
      <c r="S604" s="9"/>
      <c r="T604" s="10">
        <f t="shared" si="518"/>
        <v>8323650</v>
      </c>
      <c r="V604" s="9"/>
      <c r="W604" s="9">
        <f t="shared" si="512"/>
        <v>1096749.0055102441</v>
      </c>
      <c r="X604" s="9"/>
      <c r="Y604" s="9"/>
      <c r="Z604" s="9"/>
      <c r="AA604" s="10">
        <f t="shared" si="519"/>
        <v>1096749.0055102441</v>
      </c>
      <c r="AB604" s="10">
        <f t="shared" si="520"/>
        <v>3776889.759110719</v>
      </c>
      <c r="AC604" s="10">
        <f t="shared" si="513"/>
        <v>12100539.759110719</v>
      </c>
      <c r="AD604" s="10">
        <f t="shared" si="514"/>
        <v>11375911.596135857</v>
      </c>
      <c r="AE604" s="10">
        <f t="shared" si="515"/>
        <v>3052261.5961358566</v>
      </c>
      <c r="AF604" s="10">
        <f t="shared" si="516"/>
        <v>319406.92875457834</v>
      </c>
      <c r="AG604" s="9"/>
      <c r="AH604" s="9">
        <f t="shared" si="517"/>
        <v>319406.92875457834</v>
      </c>
      <c r="AI604" s="9"/>
      <c r="AJ604" s="9"/>
      <c r="AK604" s="9"/>
      <c r="AM604" s="9">
        <f t="shared" si="521"/>
        <v>2734858.5733003304</v>
      </c>
      <c r="AN604" s="9">
        <f t="shared" si="523"/>
        <v>3054265.5020549088</v>
      </c>
    </row>
    <row r="605" spans="1:40" s="11" customFormat="1" x14ac:dyDescent="0.25">
      <c r="A605" s="8" t="s">
        <v>1213</v>
      </c>
      <c r="B605" s="8" t="s">
        <v>1214</v>
      </c>
      <c r="C605" s="8" t="s">
        <v>862</v>
      </c>
      <c r="D605" s="8" t="s">
        <v>862</v>
      </c>
      <c r="E605" s="8" t="s">
        <v>1440</v>
      </c>
      <c r="G605" s="9"/>
      <c r="H605" s="9"/>
      <c r="I605" s="9">
        <f t="shared" si="509"/>
        <v>1177118.051133475</v>
      </c>
      <c r="J605" s="9">
        <f t="shared" si="510"/>
        <v>1200270.0066320507</v>
      </c>
      <c r="K605" s="9"/>
      <c r="L605" s="9"/>
      <c r="M605" s="9"/>
      <c r="N605" s="9"/>
      <c r="O605" s="9"/>
      <c r="P605" s="9"/>
      <c r="Q605" s="10">
        <f t="shared" si="522"/>
        <v>1177118.051133475</v>
      </c>
      <c r="R605" s="10">
        <f t="shared" si="511"/>
        <v>1200270.0066320507</v>
      </c>
      <c r="S605" s="9"/>
      <c r="T605" s="10">
        <f t="shared" si="518"/>
        <v>6361729</v>
      </c>
      <c r="V605" s="9"/>
      <c r="W605" s="9">
        <f t="shared" si="512"/>
        <v>273535.74541682587</v>
      </c>
      <c r="X605" s="9"/>
      <c r="Y605" s="9"/>
      <c r="Z605" s="9"/>
      <c r="AA605" s="10">
        <f t="shared" si="519"/>
        <v>273535.74541682587</v>
      </c>
      <c r="AB605" s="10">
        <f t="shared" si="520"/>
        <v>1450653.7965503009</v>
      </c>
      <c r="AC605" s="10">
        <f t="shared" si="513"/>
        <v>7812382.7965503009</v>
      </c>
      <c r="AD605" s="10">
        <f t="shared" si="514"/>
        <v>7344546.4266843749</v>
      </c>
      <c r="AE605" s="10">
        <f t="shared" si="515"/>
        <v>982817.42668437492</v>
      </c>
      <c r="AF605" s="10">
        <f t="shared" si="516"/>
        <v>-217452.57994767581</v>
      </c>
      <c r="AG605" s="9"/>
      <c r="AH605" s="9">
        <f t="shared" si="517"/>
        <v>-217452.57994767581</v>
      </c>
      <c r="AI605" s="9"/>
      <c r="AJ605" s="9"/>
      <c r="AK605" s="9"/>
      <c r="AM605" s="9">
        <f t="shared" si="521"/>
        <v>1201150.1222852755</v>
      </c>
      <c r="AN605" s="9">
        <f t="shared" si="523"/>
        <v>983697.54233759968</v>
      </c>
    </row>
    <row r="606" spans="1:40" s="11" customFormat="1" x14ac:dyDescent="0.25">
      <c r="A606" s="8" t="s">
        <v>1215</v>
      </c>
      <c r="B606" s="8" t="s">
        <v>1216</v>
      </c>
      <c r="C606" s="8" t="s">
        <v>862</v>
      </c>
      <c r="D606" s="8" t="s">
        <v>862</v>
      </c>
      <c r="E606" s="8" t="s">
        <v>1440</v>
      </c>
      <c r="G606" s="9"/>
      <c r="H606" s="9"/>
      <c r="I606" s="9">
        <f t="shared" si="509"/>
        <v>2183224.4988595252</v>
      </c>
      <c r="J606" s="9">
        <f t="shared" si="510"/>
        <v>2226164.8958675601</v>
      </c>
      <c r="K606" s="9"/>
      <c r="L606" s="9"/>
      <c r="M606" s="9"/>
      <c r="N606" s="9"/>
      <c r="O606" s="9"/>
      <c r="P606" s="9"/>
      <c r="Q606" s="10">
        <f t="shared" si="522"/>
        <v>2183224.4988595252</v>
      </c>
      <c r="R606" s="10">
        <f t="shared" si="511"/>
        <v>2226164.8958675601</v>
      </c>
      <c r="S606" s="9"/>
      <c r="T606" s="10">
        <f t="shared" si="518"/>
        <v>11839599</v>
      </c>
      <c r="V606" s="9"/>
      <c r="W606" s="9">
        <f t="shared" si="512"/>
        <v>495104.65015714383</v>
      </c>
      <c r="X606" s="9"/>
      <c r="Y606" s="9"/>
      <c r="Z606" s="9"/>
      <c r="AA606" s="10">
        <f t="shared" si="519"/>
        <v>495104.65015714383</v>
      </c>
      <c r="AB606" s="10">
        <f t="shared" si="520"/>
        <v>2678329.149016669</v>
      </c>
      <c r="AC606" s="10">
        <f t="shared" si="513"/>
        <v>14517928.149016669</v>
      </c>
      <c r="AD606" s="10">
        <f t="shared" si="514"/>
        <v>13648537.211566774</v>
      </c>
      <c r="AE606" s="10">
        <f t="shared" si="515"/>
        <v>1808938.2115667742</v>
      </c>
      <c r="AF606" s="10">
        <f t="shared" si="516"/>
        <v>-417226.68430078588</v>
      </c>
      <c r="AG606" s="9"/>
      <c r="AH606" s="9">
        <f t="shared" si="517"/>
        <v>-417226.68430078588</v>
      </c>
      <c r="AI606" s="9"/>
      <c r="AJ606" s="9"/>
      <c r="AK606" s="9"/>
      <c r="AM606" s="9">
        <f t="shared" si="521"/>
        <v>2227797.2640519575</v>
      </c>
      <c r="AN606" s="9">
        <f t="shared" si="523"/>
        <v>1810570.5797511716</v>
      </c>
    </row>
    <row r="607" spans="1:40" s="11" customFormat="1" x14ac:dyDescent="0.25">
      <c r="A607" s="8" t="s">
        <v>1217</v>
      </c>
      <c r="B607" s="8" t="s">
        <v>1218</v>
      </c>
      <c r="C607" s="8" t="s">
        <v>862</v>
      </c>
      <c r="D607" s="8" t="s">
        <v>862</v>
      </c>
      <c r="E607" s="8" t="s">
        <v>1440</v>
      </c>
      <c r="G607" s="9"/>
      <c r="H607" s="9"/>
      <c r="I607" s="9">
        <f t="shared" si="509"/>
        <v>1696293.7688412834</v>
      </c>
      <c r="J607" s="9">
        <f t="shared" si="510"/>
        <v>1729657.0477502323</v>
      </c>
      <c r="K607" s="9"/>
      <c r="L607" s="9"/>
      <c r="M607" s="9"/>
      <c r="N607" s="9"/>
      <c r="O607" s="9"/>
      <c r="P607" s="9"/>
      <c r="Q607" s="10">
        <f t="shared" si="522"/>
        <v>1696293.7688412834</v>
      </c>
      <c r="R607" s="10">
        <f t="shared" si="511"/>
        <v>1729657.0477502323</v>
      </c>
      <c r="S607" s="9"/>
      <c r="T607" s="10">
        <f t="shared" si="518"/>
        <v>4637072</v>
      </c>
      <c r="V607" s="9"/>
      <c r="W607" s="9">
        <f t="shared" si="512"/>
        <v>746228.46183569264</v>
      </c>
      <c r="X607" s="9"/>
      <c r="Y607" s="9"/>
      <c r="Z607" s="9"/>
      <c r="AA607" s="10">
        <f t="shared" si="519"/>
        <v>746228.46183569264</v>
      </c>
      <c r="AB607" s="10">
        <f t="shared" si="520"/>
        <v>2442522.230676976</v>
      </c>
      <c r="AC607" s="10">
        <f t="shared" si="513"/>
        <v>7079594.230676976</v>
      </c>
      <c r="AD607" s="10">
        <f t="shared" si="514"/>
        <v>6655640.1373795783</v>
      </c>
      <c r="AE607" s="10">
        <f t="shared" si="515"/>
        <v>2018568.1373795783</v>
      </c>
      <c r="AF607" s="10">
        <f t="shared" si="516"/>
        <v>288911.08962934604</v>
      </c>
      <c r="AG607" s="9"/>
      <c r="AH607" s="9">
        <f t="shared" si="517"/>
        <v>288911.08962934604</v>
      </c>
      <c r="AI607" s="9"/>
      <c r="AJ607" s="9"/>
      <c r="AK607" s="9"/>
      <c r="AM607" s="9">
        <f t="shared" si="521"/>
        <v>1730925.3442452077</v>
      </c>
      <c r="AN607" s="9">
        <f t="shared" si="523"/>
        <v>2019836.4338745538</v>
      </c>
    </row>
    <row r="608" spans="1:40" s="11" customFormat="1" x14ac:dyDescent="0.25">
      <c r="A608" s="8" t="s">
        <v>1219</v>
      </c>
      <c r="B608" s="8" t="s">
        <v>1220</v>
      </c>
      <c r="C608" s="8" t="s">
        <v>862</v>
      </c>
      <c r="D608" s="8" t="s">
        <v>862</v>
      </c>
      <c r="E608" s="8" t="s">
        <v>1440</v>
      </c>
      <c r="G608" s="9"/>
      <c r="H608" s="9"/>
      <c r="I608" s="9">
        <f t="shared" si="509"/>
        <v>1765269.1769776249</v>
      </c>
      <c r="J608" s="9">
        <f t="shared" si="510"/>
        <v>1799989.0875159428</v>
      </c>
      <c r="K608" s="9"/>
      <c r="L608" s="9"/>
      <c r="M608" s="9"/>
      <c r="N608" s="9"/>
      <c r="O608" s="9"/>
      <c r="P608" s="9"/>
      <c r="Q608" s="10">
        <f t="shared" si="522"/>
        <v>1765269.1769776249</v>
      </c>
      <c r="R608" s="10">
        <f t="shared" si="511"/>
        <v>1799989.0875159428</v>
      </c>
      <c r="S608" s="9"/>
      <c r="T608" s="10">
        <f t="shared" si="518"/>
        <v>6927524</v>
      </c>
      <c r="V608" s="9"/>
      <c r="W608" s="9">
        <f t="shared" si="512"/>
        <v>580247.75003042282</v>
      </c>
      <c r="X608" s="9"/>
      <c r="Y608" s="9"/>
      <c r="Z608" s="9"/>
      <c r="AA608" s="10">
        <f t="shared" si="519"/>
        <v>580247.75003042282</v>
      </c>
      <c r="AB608" s="10">
        <f t="shared" si="520"/>
        <v>2345516.9270080477</v>
      </c>
      <c r="AC608" s="10">
        <f t="shared" si="513"/>
        <v>9273040.9270080477</v>
      </c>
      <c r="AD608" s="10">
        <f t="shared" si="514"/>
        <v>8717734.5732506197</v>
      </c>
      <c r="AE608" s="10">
        <f t="shared" si="515"/>
        <v>1790210.5732506197</v>
      </c>
      <c r="AF608" s="10">
        <f t="shared" si="516"/>
        <v>-9778.5142653230578</v>
      </c>
      <c r="AG608" s="9"/>
      <c r="AH608" s="9">
        <f t="shared" si="517"/>
        <v>-9778.5142653230578</v>
      </c>
      <c r="AI608" s="9"/>
      <c r="AJ608" s="9"/>
      <c r="AK608" s="9"/>
      <c r="AM608" s="9">
        <f t="shared" si="521"/>
        <v>1801308.9560145331</v>
      </c>
      <c r="AN608" s="9">
        <f t="shared" si="523"/>
        <v>1791530.44174921</v>
      </c>
    </row>
    <row r="609" spans="1:40" s="11" customFormat="1" x14ac:dyDescent="0.25">
      <c r="A609" s="8" t="s">
        <v>1221</v>
      </c>
      <c r="B609" s="8" t="s">
        <v>1222</v>
      </c>
      <c r="C609" s="8" t="s">
        <v>862</v>
      </c>
      <c r="D609" s="8" t="s">
        <v>862</v>
      </c>
      <c r="E609" s="8" t="s">
        <v>1440</v>
      </c>
      <c r="G609" s="9"/>
      <c r="H609" s="9"/>
      <c r="I609" s="9">
        <f t="shared" si="509"/>
        <v>1435359.0004470749</v>
      </c>
      <c r="J609" s="9">
        <f t="shared" si="510"/>
        <v>1463590.1261789685</v>
      </c>
      <c r="K609" s="9"/>
      <c r="L609" s="9"/>
      <c r="M609" s="9"/>
      <c r="N609" s="9"/>
      <c r="O609" s="9"/>
      <c r="P609" s="9"/>
      <c r="Q609" s="10">
        <f t="shared" si="522"/>
        <v>1435359.0004470749</v>
      </c>
      <c r="R609" s="10">
        <f t="shared" si="511"/>
        <v>1463590.1261789685</v>
      </c>
      <c r="S609" s="9"/>
      <c r="T609" s="10">
        <f t="shared" si="518"/>
        <v>7360678</v>
      </c>
      <c r="V609" s="9"/>
      <c r="W609" s="9">
        <f t="shared" si="512"/>
        <v>356816.50604502205</v>
      </c>
      <c r="X609" s="9"/>
      <c r="Y609" s="9"/>
      <c r="Z609" s="9"/>
      <c r="AA609" s="10">
        <f t="shared" si="519"/>
        <v>356816.50604502205</v>
      </c>
      <c r="AB609" s="10">
        <f t="shared" si="520"/>
        <v>1792175.5064920969</v>
      </c>
      <c r="AC609" s="10">
        <f t="shared" si="513"/>
        <v>9152853.5064920969</v>
      </c>
      <c r="AD609" s="10">
        <f t="shared" si="514"/>
        <v>8604744.4506631009</v>
      </c>
      <c r="AE609" s="10">
        <f t="shared" si="515"/>
        <v>1244066.4506631009</v>
      </c>
      <c r="AF609" s="10">
        <f t="shared" si="516"/>
        <v>-219523.67551586754</v>
      </c>
      <c r="AG609" s="9"/>
      <c r="AH609" s="9">
        <f t="shared" si="517"/>
        <v>-219523.67551586754</v>
      </c>
      <c r="AI609" s="9"/>
      <c r="AJ609" s="9"/>
      <c r="AK609" s="9"/>
      <c r="AM609" s="9">
        <f t="shared" si="521"/>
        <v>1464663.3251865567</v>
      </c>
      <c r="AN609" s="9">
        <f t="shared" si="523"/>
        <v>1245139.6496706891</v>
      </c>
    </row>
    <row r="610" spans="1:40" s="11" customFormat="1" x14ac:dyDescent="0.25">
      <c r="A610" s="8" t="s">
        <v>1223</v>
      </c>
      <c r="B610" s="8" t="s">
        <v>1224</v>
      </c>
      <c r="C610" s="8" t="s">
        <v>862</v>
      </c>
      <c r="D610" s="8" t="s">
        <v>862</v>
      </c>
      <c r="E610" s="8" t="s">
        <v>1440</v>
      </c>
      <c r="G610" s="9"/>
      <c r="H610" s="9"/>
      <c r="I610" s="9">
        <f t="shared" si="509"/>
        <v>1335399.4252029748</v>
      </c>
      <c r="J610" s="9">
        <f t="shared" si="510"/>
        <v>1361664.5122393616</v>
      </c>
      <c r="K610" s="9"/>
      <c r="L610" s="9"/>
      <c r="M610" s="9"/>
      <c r="N610" s="9"/>
      <c r="O610" s="9"/>
      <c r="P610" s="9"/>
      <c r="Q610" s="10">
        <f t="shared" si="522"/>
        <v>1335399.4252029748</v>
      </c>
      <c r="R610" s="10">
        <f t="shared" si="511"/>
        <v>1361664.5122393616</v>
      </c>
      <c r="S610" s="9"/>
      <c r="T610" s="10">
        <f t="shared" si="518"/>
        <v>7099400</v>
      </c>
      <c r="V610" s="9"/>
      <c r="W610" s="9">
        <f t="shared" si="512"/>
        <v>528756.13443450653</v>
      </c>
      <c r="X610" s="9"/>
      <c r="Y610" s="9"/>
      <c r="Z610" s="9"/>
      <c r="AA610" s="10">
        <f t="shared" si="519"/>
        <v>528756.13443450653</v>
      </c>
      <c r="AB610" s="10">
        <f t="shared" si="520"/>
        <v>1864155.5596374813</v>
      </c>
      <c r="AC610" s="10">
        <f t="shared" si="513"/>
        <v>8963555.5596374813</v>
      </c>
      <c r="AD610" s="10">
        <f t="shared" si="514"/>
        <v>8426782.4132980518</v>
      </c>
      <c r="AE610" s="10">
        <f t="shared" si="515"/>
        <v>1327382.4132980518</v>
      </c>
      <c r="AF610" s="10">
        <f t="shared" si="516"/>
        <v>-34282.098941309843</v>
      </c>
      <c r="AG610" s="9"/>
      <c r="AH610" s="9">
        <f t="shared" si="517"/>
        <v>-34282.098941309843</v>
      </c>
      <c r="AI610" s="9"/>
      <c r="AJ610" s="9"/>
      <c r="AK610" s="9"/>
      <c r="AM610" s="9">
        <f t="shared" si="521"/>
        <v>1362662.9727899383</v>
      </c>
      <c r="AN610" s="9">
        <f t="shared" si="523"/>
        <v>1328380.8738486285</v>
      </c>
    </row>
    <row r="611" spans="1:40" s="11" customFormat="1" x14ac:dyDescent="0.25">
      <c r="A611" s="8" t="s">
        <v>1225</v>
      </c>
      <c r="B611" s="8" t="s">
        <v>1226</v>
      </c>
      <c r="C611" s="8" t="s">
        <v>862</v>
      </c>
      <c r="D611" s="8" t="s">
        <v>862</v>
      </c>
      <c r="E611" s="8" t="s">
        <v>1440</v>
      </c>
      <c r="G611" s="9"/>
      <c r="H611" s="9"/>
      <c r="I611" s="9">
        <f t="shared" si="509"/>
        <v>1832786.5022110415</v>
      </c>
      <c r="J611" s="9">
        <f t="shared" si="510"/>
        <v>1868834.3663116053</v>
      </c>
      <c r="K611" s="9"/>
      <c r="L611" s="9"/>
      <c r="M611" s="9"/>
      <c r="N611" s="9"/>
      <c r="O611" s="9"/>
      <c r="P611" s="9"/>
      <c r="Q611" s="10">
        <f t="shared" si="522"/>
        <v>1832786.5022110415</v>
      </c>
      <c r="R611" s="10">
        <f t="shared" si="511"/>
        <v>1868834.3663116053</v>
      </c>
      <c r="S611" s="9"/>
      <c r="T611" s="10">
        <f t="shared" si="518"/>
        <v>8553900</v>
      </c>
      <c r="V611" s="9"/>
      <c r="W611" s="9">
        <f t="shared" si="512"/>
        <v>764748.91560290405</v>
      </c>
      <c r="X611" s="9"/>
      <c r="Y611" s="9"/>
      <c r="Z611" s="9"/>
      <c r="AA611" s="10">
        <f t="shared" si="519"/>
        <v>764748.91560290405</v>
      </c>
      <c r="AB611" s="10">
        <f t="shared" si="520"/>
        <v>2597535.4178139456</v>
      </c>
      <c r="AC611" s="10">
        <f t="shared" si="513"/>
        <v>11151435.417813946</v>
      </c>
      <c r="AD611" s="10">
        <f t="shared" si="514"/>
        <v>10483643.375292927</v>
      </c>
      <c r="AE611" s="10">
        <f t="shared" si="515"/>
        <v>1929743.375292927</v>
      </c>
      <c r="AF611" s="10">
        <f t="shared" si="516"/>
        <v>60909.008981321706</v>
      </c>
      <c r="AG611" s="9"/>
      <c r="AH611" s="9">
        <f t="shared" si="517"/>
        <v>60909.008981321706</v>
      </c>
      <c r="AI611" s="9"/>
      <c r="AJ611" s="9"/>
      <c r="AK611" s="9"/>
      <c r="AM611" s="9">
        <f t="shared" si="521"/>
        <v>1870204.7166244409</v>
      </c>
      <c r="AN611" s="9">
        <f t="shared" si="523"/>
        <v>1931113.7256057626</v>
      </c>
    </row>
    <row r="612" spans="1:40" s="11" customFormat="1" x14ac:dyDescent="0.25">
      <c r="A612" s="8" t="s">
        <v>1227</v>
      </c>
      <c r="B612" s="8" t="s">
        <v>1228</v>
      </c>
      <c r="C612" s="8" t="s">
        <v>862</v>
      </c>
      <c r="D612" s="8" t="s">
        <v>862</v>
      </c>
      <c r="E612" s="8" t="s">
        <v>1440</v>
      </c>
      <c r="G612" s="9"/>
      <c r="H612" s="9"/>
      <c r="I612" s="9">
        <f t="shared" si="509"/>
        <v>1953573.4637203582</v>
      </c>
      <c r="J612" s="9">
        <f t="shared" si="510"/>
        <v>1991997.0065856639</v>
      </c>
      <c r="K612" s="9"/>
      <c r="L612" s="9"/>
      <c r="M612" s="9"/>
      <c r="N612" s="9"/>
      <c r="O612" s="9"/>
      <c r="P612" s="9"/>
      <c r="Q612" s="10">
        <f t="shared" si="522"/>
        <v>1953573.4637203582</v>
      </c>
      <c r="R612" s="10">
        <f t="shared" si="511"/>
        <v>1991997.0065856639</v>
      </c>
      <c r="S612" s="9"/>
      <c r="T612" s="10">
        <f t="shared" si="518"/>
        <v>8532677</v>
      </c>
      <c r="V612" s="9"/>
      <c r="W612" s="9">
        <f t="shared" si="512"/>
        <v>587622.08745321888</v>
      </c>
      <c r="X612" s="9"/>
      <c r="Y612" s="9"/>
      <c r="Z612" s="9"/>
      <c r="AA612" s="10">
        <f t="shared" si="519"/>
        <v>587622.08745321888</v>
      </c>
      <c r="AB612" s="10">
        <f t="shared" si="520"/>
        <v>2541195.5511735771</v>
      </c>
      <c r="AC612" s="10">
        <f t="shared" si="513"/>
        <v>11073872.551173577</v>
      </c>
      <c r="AD612" s="10">
        <f t="shared" si="514"/>
        <v>10410725.279769182</v>
      </c>
      <c r="AE612" s="10">
        <f t="shared" si="515"/>
        <v>1878048.2797691822</v>
      </c>
      <c r="AF612" s="10">
        <f t="shared" si="516"/>
        <v>-113948.72681648168</v>
      </c>
      <c r="AG612" s="9"/>
      <c r="AH612" s="9">
        <f t="shared" si="517"/>
        <v>-113948.72681648168</v>
      </c>
      <c r="AI612" s="9"/>
      <c r="AJ612" s="9"/>
      <c r="AK612" s="9"/>
      <c r="AM612" s="9">
        <f t="shared" si="521"/>
        <v>1993457.6677177306</v>
      </c>
      <c r="AN612" s="9">
        <f t="shared" si="523"/>
        <v>1879508.9409012489</v>
      </c>
    </row>
    <row r="613" spans="1:40" s="11" customFormat="1" x14ac:dyDescent="0.25">
      <c r="A613" s="8" t="s">
        <v>1229</v>
      </c>
      <c r="B613" s="8" t="s">
        <v>1230</v>
      </c>
      <c r="C613" s="8" t="s">
        <v>862</v>
      </c>
      <c r="D613" s="8" t="s">
        <v>862</v>
      </c>
      <c r="E613" s="8" t="s">
        <v>1440</v>
      </c>
      <c r="G613" s="9"/>
      <c r="H613" s="9"/>
      <c r="I613" s="9">
        <f t="shared" si="509"/>
        <v>1758667.2447008498</v>
      </c>
      <c r="J613" s="9">
        <f t="shared" si="510"/>
        <v>1793257.3062047998</v>
      </c>
      <c r="K613" s="9"/>
      <c r="L613" s="9"/>
      <c r="M613" s="9"/>
      <c r="N613" s="9"/>
      <c r="O613" s="9"/>
      <c r="P613" s="9"/>
      <c r="Q613" s="10">
        <f t="shared" si="522"/>
        <v>1758667.2447008498</v>
      </c>
      <c r="R613" s="10">
        <f t="shared" si="511"/>
        <v>1793257.3062047998</v>
      </c>
      <c r="S613" s="9"/>
      <c r="T613" s="10">
        <f t="shared" si="518"/>
        <v>4081020</v>
      </c>
      <c r="V613" s="9"/>
      <c r="W613" s="9">
        <f t="shared" si="512"/>
        <v>898915.75966438674</v>
      </c>
      <c r="X613" s="9"/>
      <c r="Y613" s="9"/>
      <c r="Z613" s="9"/>
      <c r="AA613" s="10">
        <f t="shared" si="519"/>
        <v>898915.75966438674</v>
      </c>
      <c r="AB613" s="10">
        <f t="shared" si="520"/>
        <v>2657583.0043652365</v>
      </c>
      <c r="AC613" s="10">
        <f t="shared" si="513"/>
        <v>6738603.0043652365</v>
      </c>
      <c r="AD613" s="10">
        <f t="shared" si="514"/>
        <v>6335068.8138847183</v>
      </c>
      <c r="AE613" s="10">
        <f t="shared" si="515"/>
        <v>2254048.8138847183</v>
      </c>
      <c r="AF613" s="10">
        <f t="shared" si="516"/>
        <v>460791.50767991855</v>
      </c>
      <c r="AG613" s="9"/>
      <c r="AH613" s="9">
        <f t="shared" si="517"/>
        <v>460791.50767991855</v>
      </c>
      <c r="AI613" s="9"/>
      <c r="AJ613" s="9"/>
      <c r="AK613" s="9"/>
      <c r="AM613" s="9">
        <f t="shared" si="521"/>
        <v>1794572.2385256358</v>
      </c>
      <c r="AN613" s="9">
        <f t="shared" si="523"/>
        <v>2255363.7462055543</v>
      </c>
    </row>
    <row r="614" spans="1:40" s="11" customFormat="1" x14ac:dyDescent="0.25">
      <c r="A614" s="8" t="s">
        <v>1231</v>
      </c>
      <c r="B614" s="8" t="s">
        <v>1232</v>
      </c>
      <c r="C614" s="8" t="s">
        <v>862</v>
      </c>
      <c r="D614" s="8" t="s">
        <v>862</v>
      </c>
      <c r="E614" s="8" t="s">
        <v>1440</v>
      </c>
      <c r="G614" s="9"/>
      <c r="H614" s="9"/>
      <c r="I614" s="9">
        <f t="shared" si="509"/>
        <v>3378603.1970111667</v>
      </c>
      <c r="J614" s="9">
        <f t="shared" si="510"/>
        <v>3445054.706092373</v>
      </c>
      <c r="K614" s="9"/>
      <c r="L614" s="9"/>
      <c r="M614" s="9"/>
      <c r="N614" s="9"/>
      <c r="O614" s="9"/>
      <c r="P614" s="9"/>
      <c r="Q614" s="10">
        <f t="shared" si="522"/>
        <v>3378603.1970111667</v>
      </c>
      <c r="R614" s="10">
        <f t="shared" si="511"/>
        <v>3445054.706092373</v>
      </c>
      <c r="S614" s="9"/>
      <c r="T614" s="10">
        <f t="shared" si="518"/>
        <v>7435472</v>
      </c>
      <c r="V614" s="9"/>
      <c r="W614" s="9">
        <f t="shared" si="512"/>
        <v>1576754.7759174001</v>
      </c>
      <c r="X614" s="9"/>
      <c r="Y614" s="9"/>
      <c r="Z614" s="9"/>
      <c r="AA614" s="10">
        <f t="shared" si="519"/>
        <v>1576754.7759174001</v>
      </c>
      <c r="AB614" s="10">
        <f t="shared" si="520"/>
        <v>4955357.9729285669</v>
      </c>
      <c r="AC614" s="10">
        <f t="shared" si="513"/>
        <v>12390829.972928567</v>
      </c>
      <c r="AD614" s="10">
        <f t="shared" si="514"/>
        <v>11648818.08422279</v>
      </c>
      <c r="AE614" s="10">
        <f t="shared" si="515"/>
        <v>4213346.0842227899</v>
      </c>
      <c r="AF614" s="10">
        <f t="shared" si="516"/>
        <v>768291.37813041685</v>
      </c>
      <c r="AG614" s="9"/>
      <c r="AH614" s="9">
        <f t="shared" si="517"/>
        <v>768291.37813041685</v>
      </c>
      <c r="AI614" s="9"/>
      <c r="AJ614" s="9"/>
      <c r="AK614" s="9"/>
      <c r="AM614" s="9">
        <f t="shared" si="521"/>
        <v>3447580.8431751081</v>
      </c>
      <c r="AN614" s="9">
        <f t="shared" si="523"/>
        <v>4215872.2213055249</v>
      </c>
    </row>
    <row r="615" spans="1:40" s="11" customFormat="1" x14ac:dyDescent="0.25">
      <c r="A615" s="8" t="s">
        <v>1233</v>
      </c>
      <c r="B615" s="8" t="s">
        <v>1234</v>
      </c>
      <c r="C615" s="8" t="s">
        <v>862</v>
      </c>
      <c r="D615" s="8" t="s">
        <v>862</v>
      </c>
      <c r="E615" s="8" t="s">
        <v>1440</v>
      </c>
      <c r="G615" s="9"/>
      <c r="H615" s="9"/>
      <c r="I615" s="9">
        <f t="shared" si="509"/>
        <v>2209581.2528335336</v>
      </c>
      <c r="J615" s="9">
        <f t="shared" si="510"/>
        <v>2253040.0433829008</v>
      </c>
      <c r="K615" s="9"/>
      <c r="L615" s="9"/>
      <c r="M615" s="9"/>
      <c r="N615" s="9"/>
      <c r="O615" s="9"/>
      <c r="P615" s="9"/>
      <c r="Q615" s="10">
        <f t="shared" si="522"/>
        <v>2209581.2528335336</v>
      </c>
      <c r="R615" s="10">
        <f t="shared" si="511"/>
        <v>2253040.0433829008</v>
      </c>
      <c r="S615" s="9"/>
      <c r="T615" s="10">
        <f t="shared" si="518"/>
        <v>5777250</v>
      </c>
      <c r="V615" s="9"/>
      <c r="W615" s="9">
        <f t="shared" si="512"/>
        <v>1098454.729679449</v>
      </c>
      <c r="X615" s="9"/>
      <c r="Y615" s="9"/>
      <c r="Z615" s="9"/>
      <c r="AA615" s="10">
        <f t="shared" si="519"/>
        <v>1098454.729679449</v>
      </c>
      <c r="AB615" s="10">
        <f t="shared" si="520"/>
        <v>3308035.9825129826</v>
      </c>
      <c r="AC615" s="10">
        <f t="shared" si="513"/>
        <v>9085285.9825129826</v>
      </c>
      <c r="AD615" s="10">
        <f t="shared" si="514"/>
        <v>8541223.1371632256</v>
      </c>
      <c r="AE615" s="10">
        <f t="shared" si="515"/>
        <v>2763973.1371632256</v>
      </c>
      <c r="AF615" s="10">
        <f t="shared" si="516"/>
        <v>510933.09378032479</v>
      </c>
      <c r="AG615" s="9"/>
      <c r="AH615" s="9">
        <f t="shared" si="517"/>
        <v>510933.09378032479</v>
      </c>
      <c r="AI615" s="9"/>
      <c r="AJ615" s="9"/>
      <c r="AK615" s="9"/>
      <c r="AM615" s="9">
        <f t="shared" si="521"/>
        <v>2254692.1181648807</v>
      </c>
      <c r="AN615" s="9">
        <f t="shared" si="523"/>
        <v>2765625.2119452055</v>
      </c>
    </row>
    <row r="616" spans="1:40" s="11" customFormat="1" x14ac:dyDescent="0.25">
      <c r="A616" s="8" t="s">
        <v>1235</v>
      </c>
      <c r="B616" s="8" t="s">
        <v>1236</v>
      </c>
      <c r="C616" s="8" t="s">
        <v>862</v>
      </c>
      <c r="D616" s="8" t="s">
        <v>862</v>
      </c>
      <c r="E616" s="8" t="s">
        <v>1440</v>
      </c>
      <c r="G616" s="9"/>
      <c r="H616" s="9"/>
      <c r="I616" s="9">
        <f t="shared" si="509"/>
        <v>2260878.9237329168</v>
      </c>
      <c r="J616" s="9">
        <f t="shared" si="510"/>
        <v>2305346.6542035597</v>
      </c>
      <c r="K616" s="9"/>
      <c r="L616" s="9"/>
      <c r="M616" s="9"/>
      <c r="N616" s="9"/>
      <c r="O616" s="9"/>
      <c r="P616" s="9"/>
      <c r="Q616" s="10">
        <f t="shared" si="522"/>
        <v>2260878.9237329168</v>
      </c>
      <c r="R616" s="10">
        <f t="shared" si="511"/>
        <v>2305346.6542035597</v>
      </c>
      <c r="S616" s="9"/>
      <c r="T616" s="10">
        <f t="shared" si="518"/>
        <v>6331663</v>
      </c>
      <c r="V616" s="9"/>
      <c r="W616" s="9">
        <f t="shared" si="512"/>
        <v>1117333.6211534748</v>
      </c>
      <c r="X616" s="9"/>
      <c r="Y616" s="9"/>
      <c r="Z616" s="9"/>
      <c r="AA616" s="10">
        <f t="shared" si="519"/>
        <v>1117333.6211534748</v>
      </c>
      <c r="AB616" s="10">
        <f t="shared" si="520"/>
        <v>3378212.5448863916</v>
      </c>
      <c r="AC616" s="10">
        <f t="shared" si="513"/>
        <v>9709875.5448863916</v>
      </c>
      <c r="AD616" s="10">
        <f t="shared" si="514"/>
        <v>9128409.8070867211</v>
      </c>
      <c r="AE616" s="10">
        <f t="shared" si="515"/>
        <v>2796746.8070867211</v>
      </c>
      <c r="AF616" s="10">
        <f t="shared" si="516"/>
        <v>491400.15288316133</v>
      </c>
      <c r="AG616" s="9"/>
      <c r="AH616" s="9">
        <f t="shared" si="517"/>
        <v>491400.15288316133</v>
      </c>
      <c r="AI616" s="9"/>
      <c r="AJ616" s="9"/>
      <c r="AK616" s="9"/>
      <c r="AM616" s="9">
        <f t="shared" si="521"/>
        <v>2307037.0835780031</v>
      </c>
      <c r="AN616" s="9">
        <f t="shared" si="523"/>
        <v>2798437.2364611644</v>
      </c>
    </row>
    <row r="617" spans="1:40" s="11" customFormat="1" x14ac:dyDescent="0.25">
      <c r="A617" s="8" t="s">
        <v>1237</v>
      </c>
      <c r="B617" s="8" t="s">
        <v>1238</v>
      </c>
      <c r="C617" s="8" t="s">
        <v>862</v>
      </c>
      <c r="D617" s="8" t="s">
        <v>862</v>
      </c>
      <c r="E617" s="8" t="s">
        <v>1440</v>
      </c>
      <c r="G617" s="9"/>
      <c r="H617" s="9"/>
      <c r="I617" s="9">
        <f t="shared" si="509"/>
        <v>3154517.2829915253</v>
      </c>
      <c r="J617" s="9">
        <f t="shared" si="510"/>
        <v>3216561.3946122606</v>
      </c>
      <c r="K617" s="9"/>
      <c r="L617" s="9"/>
      <c r="M617" s="9"/>
      <c r="N617" s="9"/>
      <c r="O617" s="9"/>
      <c r="P617" s="9"/>
      <c r="Q617" s="10">
        <f t="shared" si="522"/>
        <v>3154517.2829915253</v>
      </c>
      <c r="R617" s="10">
        <f t="shared" si="511"/>
        <v>3216561.3946122606</v>
      </c>
      <c r="S617" s="9"/>
      <c r="T617" s="10">
        <f t="shared" si="518"/>
        <v>7465882</v>
      </c>
      <c r="V617" s="9"/>
      <c r="W617" s="9">
        <f t="shared" si="512"/>
        <v>1586730.674919968</v>
      </c>
      <c r="X617" s="9"/>
      <c r="Y617" s="9"/>
      <c r="Z617" s="9"/>
      <c r="AA617" s="10">
        <f t="shared" si="519"/>
        <v>1586730.674919968</v>
      </c>
      <c r="AB617" s="10">
        <f t="shared" si="520"/>
        <v>4741247.9579114933</v>
      </c>
      <c r="AC617" s="10">
        <f t="shared" si="513"/>
        <v>12207129.957911493</v>
      </c>
      <c r="AD617" s="10">
        <f t="shared" si="514"/>
        <v>11476118.75240417</v>
      </c>
      <c r="AE617" s="10">
        <f t="shared" si="515"/>
        <v>4010236.7524041701</v>
      </c>
      <c r="AF617" s="10">
        <f t="shared" si="516"/>
        <v>793675.35779190948</v>
      </c>
      <c r="AG617" s="9"/>
      <c r="AH617" s="9">
        <f t="shared" si="517"/>
        <v>793675.35779190948</v>
      </c>
      <c r="AI617" s="9"/>
      <c r="AJ617" s="9"/>
      <c r="AK617" s="9"/>
      <c r="AM617" s="9">
        <f t="shared" si="521"/>
        <v>3218919.9856103812</v>
      </c>
      <c r="AN617" s="9">
        <f t="shared" si="523"/>
        <v>4012595.3434022907</v>
      </c>
    </row>
    <row r="618" spans="1:40" s="11" customFormat="1" x14ac:dyDescent="0.25">
      <c r="A618" s="8" t="s">
        <v>1239</v>
      </c>
      <c r="B618" s="8" t="s">
        <v>1240</v>
      </c>
      <c r="C618" s="8" t="s">
        <v>862</v>
      </c>
      <c r="D618" s="8" t="s">
        <v>862</v>
      </c>
      <c r="E618" s="8" t="s">
        <v>1440</v>
      </c>
      <c r="G618" s="9"/>
      <c r="H618" s="9"/>
      <c r="I618" s="9">
        <f t="shared" si="509"/>
        <v>1617269.3271034665</v>
      </c>
      <c r="J618" s="9">
        <f t="shared" si="510"/>
        <v>1649078.3265952815</v>
      </c>
      <c r="K618" s="9"/>
      <c r="L618" s="9"/>
      <c r="M618" s="9"/>
      <c r="N618" s="9"/>
      <c r="O618" s="9"/>
      <c r="P618" s="9"/>
      <c r="Q618" s="10">
        <f t="shared" si="522"/>
        <v>1617269.3271034665</v>
      </c>
      <c r="R618" s="10">
        <f t="shared" si="511"/>
        <v>1649078.3265952815</v>
      </c>
      <c r="S618" s="9"/>
      <c r="T618" s="10">
        <f t="shared" si="518"/>
        <v>5472850</v>
      </c>
      <c r="V618" s="9"/>
      <c r="W618" s="9">
        <f t="shared" si="512"/>
        <v>773934.75775651191</v>
      </c>
      <c r="X618" s="9"/>
      <c r="Y618" s="9"/>
      <c r="Z618" s="9"/>
      <c r="AA618" s="10">
        <f t="shared" si="519"/>
        <v>773934.75775651191</v>
      </c>
      <c r="AB618" s="10">
        <f t="shared" si="520"/>
        <v>2391204.0848599784</v>
      </c>
      <c r="AC618" s="10">
        <f t="shared" si="513"/>
        <v>7864054.0848599784</v>
      </c>
      <c r="AD618" s="10">
        <f t="shared" si="514"/>
        <v>7393123.4339560354</v>
      </c>
      <c r="AE618" s="10">
        <f t="shared" si="515"/>
        <v>1920273.4339560354</v>
      </c>
      <c r="AF618" s="10">
        <f t="shared" si="516"/>
        <v>271195.10736075393</v>
      </c>
      <c r="AG618" s="9"/>
      <c r="AH618" s="9">
        <f t="shared" si="517"/>
        <v>271195.10736075393</v>
      </c>
      <c r="AI618" s="9"/>
      <c r="AJ618" s="9"/>
      <c r="AK618" s="9"/>
      <c r="AM618" s="9">
        <f t="shared" si="521"/>
        <v>1650287.5375566573</v>
      </c>
      <c r="AN618" s="9">
        <f t="shared" si="523"/>
        <v>1921482.6449174113</v>
      </c>
    </row>
    <row r="619" spans="1:40" s="11" customFormat="1" x14ac:dyDescent="0.25">
      <c r="A619" s="8" t="s">
        <v>1241</v>
      </c>
      <c r="B619" s="8" t="s">
        <v>1242</v>
      </c>
      <c r="C619" s="8" t="s">
        <v>862</v>
      </c>
      <c r="D619" s="8" t="s">
        <v>862</v>
      </c>
      <c r="E619" s="8" t="s">
        <v>1440</v>
      </c>
      <c r="G619" s="9"/>
      <c r="H619" s="9"/>
      <c r="I619" s="9">
        <f t="shared" si="509"/>
        <v>3357525.3831080496</v>
      </c>
      <c r="J619" s="9">
        <f t="shared" si="510"/>
        <v>3423562.3266246361</v>
      </c>
      <c r="K619" s="9"/>
      <c r="L619" s="9"/>
      <c r="M619" s="9"/>
      <c r="N619" s="9"/>
      <c r="O619" s="9"/>
      <c r="P619" s="9"/>
      <c r="Q619" s="10">
        <f t="shared" si="522"/>
        <v>3357525.3831080496</v>
      </c>
      <c r="R619" s="10">
        <f t="shared" si="511"/>
        <v>3423562.3266246361</v>
      </c>
      <c r="S619" s="9"/>
      <c r="T619" s="10">
        <f t="shared" si="518"/>
        <v>9159684</v>
      </c>
      <c r="V619" s="9"/>
      <c r="W619" s="9">
        <f t="shared" si="512"/>
        <v>1665613.2383800596</v>
      </c>
      <c r="X619" s="9"/>
      <c r="Y619" s="9"/>
      <c r="Z619" s="9"/>
      <c r="AA619" s="10">
        <f t="shared" si="519"/>
        <v>1665613.2383800596</v>
      </c>
      <c r="AB619" s="10">
        <f t="shared" si="520"/>
        <v>5023138.6214881092</v>
      </c>
      <c r="AC619" s="10">
        <f t="shared" si="513"/>
        <v>14182822.621488109</v>
      </c>
      <c r="AD619" s="10">
        <f t="shared" si="514"/>
        <v>13333499.127941526</v>
      </c>
      <c r="AE619" s="10">
        <f t="shared" si="515"/>
        <v>4173815.1279415265</v>
      </c>
      <c r="AF619" s="10">
        <f t="shared" si="516"/>
        <v>750252.8013168904</v>
      </c>
      <c r="AG619" s="9"/>
      <c r="AH619" s="9">
        <f t="shared" si="517"/>
        <v>750252.8013168904</v>
      </c>
      <c r="AI619" s="9"/>
      <c r="AJ619" s="9"/>
      <c r="AK619" s="9"/>
      <c r="AM619" s="9">
        <f t="shared" si="521"/>
        <v>3426072.7041037069</v>
      </c>
      <c r="AN619" s="9">
        <f t="shared" si="523"/>
        <v>4176325.5054205973</v>
      </c>
    </row>
    <row r="620" spans="1:40" s="11" customFormat="1" x14ac:dyDescent="0.25">
      <c r="A620" s="8" t="s">
        <v>1243</v>
      </c>
      <c r="B620" s="8" t="s">
        <v>1244</v>
      </c>
      <c r="C620" s="8" t="s">
        <v>862</v>
      </c>
      <c r="D620" s="8" t="s">
        <v>862</v>
      </c>
      <c r="E620" s="8" t="s">
        <v>1440</v>
      </c>
      <c r="G620" s="9"/>
      <c r="H620" s="9"/>
      <c r="I620" s="9">
        <f t="shared" si="509"/>
        <v>2060904.8810814752</v>
      </c>
      <c r="J620" s="9">
        <f t="shared" si="510"/>
        <v>2101439.454523494</v>
      </c>
      <c r="K620" s="9"/>
      <c r="L620" s="9"/>
      <c r="M620" s="9"/>
      <c r="N620" s="9"/>
      <c r="O620" s="9"/>
      <c r="P620" s="9"/>
      <c r="Q620" s="10">
        <f t="shared" si="522"/>
        <v>2060904.8810814752</v>
      </c>
      <c r="R620" s="10">
        <f t="shared" si="511"/>
        <v>2101439.454523494</v>
      </c>
      <c r="S620" s="9"/>
      <c r="T620" s="10">
        <f t="shared" si="518"/>
        <v>7111496</v>
      </c>
      <c r="V620" s="9"/>
      <c r="W620" s="9">
        <f t="shared" si="512"/>
        <v>829057.25608004793</v>
      </c>
      <c r="X620" s="9"/>
      <c r="Y620" s="9"/>
      <c r="Z620" s="9"/>
      <c r="AA620" s="10">
        <f t="shared" si="519"/>
        <v>829057.25608004793</v>
      </c>
      <c r="AB620" s="10">
        <f t="shared" si="520"/>
        <v>2889962.1371615231</v>
      </c>
      <c r="AC620" s="10">
        <f t="shared" si="513"/>
        <v>10001458.137161523</v>
      </c>
      <c r="AD620" s="10">
        <f t="shared" si="514"/>
        <v>9402531.280899208</v>
      </c>
      <c r="AE620" s="10">
        <f t="shared" si="515"/>
        <v>2291035.280899208</v>
      </c>
      <c r="AF620" s="10">
        <f t="shared" si="516"/>
        <v>189595.82637571404</v>
      </c>
      <c r="AG620" s="9"/>
      <c r="AH620" s="9">
        <f t="shared" si="517"/>
        <v>189595.82637571404</v>
      </c>
      <c r="AI620" s="9"/>
      <c r="AJ620" s="9"/>
      <c r="AK620" s="9"/>
      <c r="AM620" s="9">
        <f t="shared" si="521"/>
        <v>2102980.3659417671</v>
      </c>
      <c r="AN620" s="9">
        <f t="shared" si="523"/>
        <v>2292576.1923174812</v>
      </c>
    </row>
    <row r="621" spans="1:40" s="11" customFormat="1" x14ac:dyDescent="0.25">
      <c r="A621" s="8" t="s">
        <v>1245</v>
      </c>
      <c r="B621" s="8" t="s">
        <v>1246</v>
      </c>
      <c r="C621" s="8" t="s">
        <v>862</v>
      </c>
      <c r="D621" s="8" t="s">
        <v>862</v>
      </c>
      <c r="E621" s="8" t="s">
        <v>1440</v>
      </c>
      <c r="G621" s="9"/>
      <c r="H621" s="9"/>
      <c r="I621" s="9">
        <f t="shared" ref="I621:I629" si="524">LTFUND1617BL</f>
        <v>3333945.5533620501</v>
      </c>
      <c r="J621" s="9">
        <f t="shared" ref="J621:J629" si="525">I621*RPI_INC1718</f>
        <v>3399518.7208211566</v>
      </c>
      <c r="K621" s="9"/>
      <c r="L621" s="9"/>
      <c r="M621" s="9"/>
      <c r="N621" s="9"/>
      <c r="O621" s="9"/>
      <c r="P621" s="9"/>
      <c r="Q621" s="10">
        <f t="shared" si="522"/>
        <v>3333945.5533620501</v>
      </c>
      <c r="R621" s="10">
        <f t="shared" ref="R621:R644" si="526">H621+J621+L621+N621+P621</f>
        <v>3399518.7208211566</v>
      </c>
      <c r="S621" s="9"/>
      <c r="T621" s="10">
        <f t="shared" si="518"/>
        <v>6141571</v>
      </c>
      <c r="V621" s="9"/>
      <c r="W621" s="9">
        <f t="shared" ref="W621:W629" si="527">LTFUND1617RSG</f>
        <v>1775733.6814658744</v>
      </c>
      <c r="X621" s="9"/>
      <c r="Y621" s="9"/>
      <c r="Z621" s="9"/>
      <c r="AA621" s="10">
        <f t="shared" si="519"/>
        <v>1775733.6814658744</v>
      </c>
      <c r="AB621" s="10">
        <f t="shared" si="520"/>
        <v>5109679.2348279245</v>
      </c>
      <c r="AC621" s="10">
        <f t="shared" ref="AC621:AC629" si="528">W621+I621+T621</f>
        <v>11251250.234827925</v>
      </c>
      <c r="AD621" s="10">
        <f t="shared" ref="AD621:AD629" si="529">AC621*LT_SF1718</f>
        <v>10577480.886423832</v>
      </c>
      <c r="AE621" s="10">
        <f t="shared" ref="AE621:AE663" si="530">AD621-T621</f>
        <v>4435909.8864238318</v>
      </c>
      <c r="AF621" s="10">
        <f t="shared" ref="AF621:AF644" si="531">AD621-T621-R621</f>
        <v>1036391.1656026752</v>
      </c>
      <c r="AG621" s="9"/>
      <c r="AH621" s="9">
        <f t="shared" ref="AH621:AH629" si="532">AF621</f>
        <v>1036391.1656026752</v>
      </c>
      <c r="AI621" s="9"/>
      <c r="AJ621" s="9"/>
      <c r="AK621" s="9"/>
      <c r="AM621" s="9">
        <f t="shared" si="521"/>
        <v>3402011.4679722921</v>
      </c>
      <c r="AN621" s="9">
        <f t="shared" si="523"/>
        <v>4438402.6335749673</v>
      </c>
    </row>
    <row r="622" spans="1:40" s="11" customFormat="1" x14ac:dyDescent="0.25">
      <c r="A622" s="8" t="s">
        <v>1247</v>
      </c>
      <c r="B622" s="8" t="s">
        <v>1248</v>
      </c>
      <c r="C622" s="8" t="s">
        <v>862</v>
      </c>
      <c r="D622" s="8" t="s">
        <v>862</v>
      </c>
      <c r="E622" s="8" t="s">
        <v>1440</v>
      </c>
      <c r="G622" s="9"/>
      <c r="H622" s="9"/>
      <c r="I622" s="9">
        <f t="shared" si="524"/>
        <v>1878080.2768450247</v>
      </c>
      <c r="J622" s="9">
        <f t="shared" si="525"/>
        <v>1915018.9942068045</v>
      </c>
      <c r="K622" s="9"/>
      <c r="L622" s="9"/>
      <c r="M622" s="9"/>
      <c r="N622" s="9"/>
      <c r="O622" s="9"/>
      <c r="P622" s="9"/>
      <c r="Q622" s="10">
        <f t="shared" si="522"/>
        <v>1878080.2768450247</v>
      </c>
      <c r="R622" s="10">
        <f t="shared" si="526"/>
        <v>1915018.9942068045</v>
      </c>
      <c r="S622" s="9"/>
      <c r="T622" s="10">
        <f t="shared" si="518"/>
        <v>7958997</v>
      </c>
      <c r="V622" s="9"/>
      <c r="W622" s="9">
        <f t="shared" si="527"/>
        <v>824646.12818315648</v>
      </c>
      <c r="X622" s="9"/>
      <c r="Y622" s="9"/>
      <c r="Z622" s="9"/>
      <c r="AA622" s="10">
        <f t="shared" si="519"/>
        <v>824646.12818315648</v>
      </c>
      <c r="AB622" s="10">
        <f t="shared" si="520"/>
        <v>2702726.4050281812</v>
      </c>
      <c r="AC622" s="10">
        <f t="shared" si="528"/>
        <v>10661723.405028181</v>
      </c>
      <c r="AD622" s="10">
        <f t="shared" si="529"/>
        <v>10023257.25401911</v>
      </c>
      <c r="AE622" s="10">
        <f t="shared" si="530"/>
        <v>2064260.2540191095</v>
      </c>
      <c r="AF622" s="10">
        <f t="shared" si="531"/>
        <v>149241.25981230498</v>
      </c>
      <c r="AG622" s="9"/>
      <c r="AH622" s="9">
        <f t="shared" si="532"/>
        <v>149241.25981230498</v>
      </c>
      <c r="AI622" s="9"/>
      <c r="AJ622" s="9"/>
      <c r="AK622" s="9"/>
      <c r="AM622" s="9">
        <f t="shared" si="521"/>
        <v>1916423.2100779931</v>
      </c>
      <c r="AN622" s="9">
        <f t="shared" si="523"/>
        <v>2065664.4698902981</v>
      </c>
    </row>
    <row r="623" spans="1:40" s="11" customFormat="1" x14ac:dyDescent="0.25">
      <c r="A623" s="8" t="s">
        <v>1249</v>
      </c>
      <c r="B623" s="8" t="s">
        <v>1250</v>
      </c>
      <c r="C623" s="8" t="s">
        <v>862</v>
      </c>
      <c r="D623" s="8" t="s">
        <v>862</v>
      </c>
      <c r="E623" s="8" t="s">
        <v>1440</v>
      </c>
      <c r="G623" s="9"/>
      <c r="H623" s="9"/>
      <c r="I623" s="9">
        <f t="shared" si="524"/>
        <v>1960572.2573106999</v>
      </c>
      <c r="J623" s="9">
        <f t="shared" si="525"/>
        <v>1999133.4548127612</v>
      </c>
      <c r="K623" s="9"/>
      <c r="L623" s="9"/>
      <c r="M623" s="9"/>
      <c r="N623" s="9"/>
      <c r="O623" s="9"/>
      <c r="P623" s="9"/>
      <c r="Q623" s="10">
        <f t="shared" si="522"/>
        <v>1960572.2573106999</v>
      </c>
      <c r="R623" s="10">
        <f t="shared" si="526"/>
        <v>1999133.4548127612</v>
      </c>
      <c r="S623" s="9"/>
      <c r="T623" s="10">
        <f t="shared" si="518"/>
        <v>8521573</v>
      </c>
      <c r="V623" s="9"/>
      <c r="W623" s="9">
        <f t="shared" si="527"/>
        <v>845250.62096459768</v>
      </c>
      <c r="X623" s="9"/>
      <c r="Y623" s="9"/>
      <c r="Z623" s="9"/>
      <c r="AA623" s="10">
        <f t="shared" si="519"/>
        <v>845250.62096459768</v>
      </c>
      <c r="AB623" s="10">
        <f t="shared" si="520"/>
        <v>2805822.8782752976</v>
      </c>
      <c r="AC623" s="10">
        <f t="shared" si="528"/>
        <v>11327395.878275298</v>
      </c>
      <c r="AD623" s="10">
        <f t="shared" si="529"/>
        <v>10649066.627682688</v>
      </c>
      <c r="AE623" s="10">
        <f t="shared" si="530"/>
        <v>2127493.6276826877</v>
      </c>
      <c r="AF623" s="10">
        <f t="shared" si="531"/>
        <v>128360.17286992655</v>
      </c>
      <c r="AG623" s="9"/>
      <c r="AH623" s="9">
        <f t="shared" si="532"/>
        <v>128360.17286992655</v>
      </c>
      <c r="AI623" s="9"/>
      <c r="AJ623" s="9"/>
      <c r="AK623" s="9"/>
      <c r="AM623" s="9">
        <f t="shared" si="521"/>
        <v>2000599.3488505562</v>
      </c>
      <c r="AN623" s="9">
        <f t="shared" si="523"/>
        <v>2128959.521720483</v>
      </c>
    </row>
    <row r="624" spans="1:40" s="11" customFormat="1" x14ac:dyDescent="0.25">
      <c r="A624" s="8" t="s">
        <v>1251</v>
      </c>
      <c r="B624" s="8" t="s">
        <v>1252</v>
      </c>
      <c r="C624" s="8" t="s">
        <v>862</v>
      </c>
      <c r="D624" s="8" t="s">
        <v>862</v>
      </c>
      <c r="E624" s="8" t="s">
        <v>1440</v>
      </c>
      <c r="G624" s="9"/>
      <c r="H624" s="9"/>
      <c r="I624" s="9">
        <f t="shared" si="524"/>
        <v>2464179.2741975752</v>
      </c>
      <c r="J624" s="9">
        <f t="shared" si="525"/>
        <v>2512645.5846426487</v>
      </c>
      <c r="K624" s="9"/>
      <c r="L624" s="9"/>
      <c r="M624" s="9"/>
      <c r="N624" s="9"/>
      <c r="O624" s="9"/>
      <c r="P624" s="9"/>
      <c r="Q624" s="10">
        <f t="shared" si="522"/>
        <v>2464179.2741975752</v>
      </c>
      <c r="R624" s="10">
        <f t="shared" si="526"/>
        <v>2512645.5846426487</v>
      </c>
      <c r="S624" s="9"/>
      <c r="T624" s="10">
        <f t="shared" si="518"/>
        <v>7897910</v>
      </c>
      <c r="V624" s="9"/>
      <c r="W624" s="9">
        <f t="shared" si="527"/>
        <v>1193377.3818204063</v>
      </c>
      <c r="X624" s="9"/>
      <c r="Y624" s="9"/>
      <c r="Z624" s="9"/>
      <c r="AA624" s="10">
        <f t="shared" si="519"/>
        <v>1193377.3818204063</v>
      </c>
      <c r="AB624" s="10">
        <f t="shared" si="520"/>
        <v>3657556.6560179815</v>
      </c>
      <c r="AC624" s="10">
        <f t="shared" si="528"/>
        <v>11555466.656017981</v>
      </c>
      <c r="AD624" s="10">
        <f t="shared" si="529"/>
        <v>10863479.625525141</v>
      </c>
      <c r="AE624" s="10">
        <f t="shared" si="530"/>
        <v>2965569.6255251411</v>
      </c>
      <c r="AF624" s="10">
        <f t="shared" si="531"/>
        <v>452924.04088249244</v>
      </c>
      <c r="AG624" s="9"/>
      <c r="AH624" s="9">
        <f t="shared" si="532"/>
        <v>452924.04088249244</v>
      </c>
      <c r="AI624" s="9"/>
      <c r="AJ624" s="9"/>
      <c r="AK624" s="9"/>
      <c r="AM624" s="9">
        <f t="shared" si="521"/>
        <v>2514488.019009775</v>
      </c>
      <c r="AN624" s="9">
        <f t="shared" si="523"/>
        <v>2967412.0598922675</v>
      </c>
    </row>
    <row r="625" spans="1:40" s="11" customFormat="1" x14ac:dyDescent="0.25">
      <c r="A625" s="8" t="s">
        <v>1253</v>
      </c>
      <c r="B625" s="8" t="s">
        <v>1254</v>
      </c>
      <c r="C625" s="8" t="s">
        <v>862</v>
      </c>
      <c r="D625" s="8" t="s">
        <v>862</v>
      </c>
      <c r="E625" s="8" t="s">
        <v>1440</v>
      </c>
      <c r="G625" s="9"/>
      <c r="H625" s="9"/>
      <c r="I625" s="9">
        <f t="shared" si="524"/>
        <v>3425121.0974059748</v>
      </c>
      <c r="J625" s="9">
        <f t="shared" si="525"/>
        <v>3492487.5362674105</v>
      </c>
      <c r="K625" s="9"/>
      <c r="L625" s="9"/>
      <c r="M625" s="9"/>
      <c r="N625" s="9"/>
      <c r="O625" s="9"/>
      <c r="P625" s="9"/>
      <c r="Q625" s="10">
        <f t="shared" si="522"/>
        <v>3425121.0974059748</v>
      </c>
      <c r="R625" s="10">
        <f t="shared" si="526"/>
        <v>3492487.5362674105</v>
      </c>
      <c r="S625" s="9"/>
      <c r="T625" s="10">
        <f t="shared" si="518"/>
        <v>13008898</v>
      </c>
      <c r="V625" s="9"/>
      <c r="W625" s="9">
        <f t="shared" si="527"/>
        <v>1543344.018455903</v>
      </c>
      <c r="X625" s="9"/>
      <c r="Y625" s="9"/>
      <c r="Z625" s="9"/>
      <c r="AA625" s="10">
        <f t="shared" si="519"/>
        <v>1543344.018455903</v>
      </c>
      <c r="AB625" s="10">
        <f t="shared" si="520"/>
        <v>4968465.1158618778</v>
      </c>
      <c r="AC625" s="10">
        <f t="shared" si="528"/>
        <v>17977363.115861878</v>
      </c>
      <c r="AD625" s="10">
        <f t="shared" si="529"/>
        <v>16900807.534944851</v>
      </c>
      <c r="AE625" s="10">
        <f t="shared" si="530"/>
        <v>3891909.534944851</v>
      </c>
      <c r="AF625" s="10">
        <f t="shared" si="531"/>
        <v>399421.99867744045</v>
      </c>
      <c r="AG625" s="9"/>
      <c r="AH625" s="9">
        <f t="shared" si="532"/>
        <v>399421.99867744045</v>
      </c>
      <c r="AI625" s="9"/>
      <c r="AJ625" s="9"/>
      <c r="AK625" s="9"/>
      <c r="AM625" s="9">
        <f t="shared" si="521"/>
        <v>3495048.4541711966</v>
      </c>
      <c r="AN625" s="9">
        <f t="shared" si="523"/>
        <v>3894470.452848637</v>
      </c>
    </row>
    <row r="626" spans="1:40" s="11" customFormat="1" x14ac:dyDescent="0.25">
      <c r="A626" s="8" t="s">
        <v>1255</v>
      </c>
      <c r="B626" s="8" t="s">
        <v>1256</v>
      </c>
      <c r="C626" s="8" t="s">
        <v>862</v>
      </c>
      <c r="D626" s="8" t="s">
        <v>862</v>
      </c>
      <c r="E626" s="8" t="s">
        <v>1440</v>
      </c>
      <c r="G626" s="9"/>
      <c r="H626" s="9"/>
      <c r="I626" s="9">
        <f t="shared" si="524"/>
        <v>1499651.7105224417</v>
      </c>
      <c r="J626" s="9">
        <f t="shared" si="525"/>
        <v>1529147.3669962727</v>
      </c>
      <c r="K626" s="9"/>
      <c r="L626" s="9"/>
      <c r="M626" s="9"/>
      <c r="N626" s="9"/>
      <c r="O626" s="9"/>
      <c r="P626" s="9"/>
      <c r="Q626" s="10">
        <f t="shared" si="522"/>
        <v>1499651.7105224417</v>
      </c>
      <c r="R626" s="10">
        <f t="shared" si="526"/>
        <v>1529147.3669962727</v>
      </c>
      <c r="S626" s="9"/>
      <c r="T626" s="10">
        <f t="shared" si="518"/>
        <v>3664423</v>
      </c>
      <c r="V626" s="9"/>
      <c r="W626" s="9">
        <f t="shared" si="527"/>
        <v>762914.88159126462</v>
      </c>
      <c r="X626" s="9"/>
      <c r="Y626" s="9"/>
      <c r="Z626" s="9"/>
      <c r="AA626" s="10">
        <f t="shared" si="519"/>
        <v>762914.88159126462</v>
      </c>
      <c r="AB626" s="10">
        <f t="shared" si="520"/>
        <v>2262566.5921137063</v>
      </c>
      <c r="AC626" s="10">
        <f t="shared" si="528"/>
        <v>5926989.5921137063</v>
      </c>
      <c r="AD626" s="10">
        <f t="shared" si="529"/>
        <v>5572058.0216545621</v>
      </c>
      <c r="AE626" s="10">
        <f t="shared" si="530"/>
        <v>1907635.0216545621</v>
      </c>
      <c r="AF626" s="10">
        <f t="shared" si="531"/>
        <v>378487.65465828939</v>
      </c>
      <c r="AG626" s="9"/>
      <c r="AH626" s="9">
        <f t="shared" si="532"/>
        <v>378487.65465828939</v>
      </c>
      <c r="AI626" s="9"/>
      <c r="AJ626" s="9"/>
      <c r="AK626" s="9"/>
      <c r="AM626" s="9">
        <f t="shared" si="521"/>
        <v>1530268.6368158504</v>
      </c>
      <c r="AN626" s="9">
        <f t="shared" si="523"/>
        <v>1908756.2914741398</v>
      </c>
    </row>
    <row r="627" spans="1:40" s="11" customFormat="1" x14ac:dyDescent="0.25">
      <c r="A627" s="8" t="s">
        <v>1257</v>
      </c>
      <c r="B627" s="8" t="s">
        <v>1258</v>
      </c>
      <c r="C627" s="8" t="s">
        <v>862</v>
      </c>
      <c r="D627" s="8" t="s">
        <v>862</v>
      </c>
      <c r="E627" s="8" t="s">
        <v>1440</v>
      </c>
      <c r="G627" s="9"/>
      <c r="H627" s="9"/>
      <c r="I627" s="9">
        <f t="shared" si="524"/>
        <v>2250194.0077804001</v>
      </c>
      <c r="J627" s="9">
        <f t="shared" si="525"/>
        <v>2294451.5837143757</v>
      </c>
      <c r="K627" s="9"/>
      <c r="L627" s="9"/>
      <c r="M627" s="9"/>
      <c r="N627" s="9"/>
      <c r="O627" s="9"/>
      <c r="P627" s="9"/>
      <c r="Q627" s="10">
        <f t="shared" si="522"/>
        <v>2250194.0077804001</v>
      </c>
      <c r="R627" s="10">
        <f t="shared" si="526"/>
        <v>2294451.5837143757</v>
      </c>
      <c r="S627" s="9"/>
      <c r="T627" s="10">
        <f t="shared" si="518"/>
        <v>4716951</v>
      </c>
      <c r="V627" s="9"/>
      <c r="W627" s="9">
        <f t="shared" si="527"/>
        <v>1121297.532934431</v>
      </c>
      <c r="X627" s="9"/>
      <c r="Y627" s="9"/>
      <c r="Z627" s="9"/>
      <c r="AA627" s="10">
        <f t="shared" si="519"/>
        <v>1121297.532934431</v>
      </c>
      <c r="AB627" s="10">
        <f t="shared" si="520"/>
        <v>3371491.5407148311</v>
      </c>
      <c r="AC627" s="10">
        <f t="shared" si="528"/>
        <v>8088442.5407148311</v>
      </c>
      <c r="AD627" s="10">
        <f t="shared" si="529"/>
        <v>7604074.6219041869</v>
      </c>
      <c r="AE627" s="10">
        <f t="shared" si="530"/>
        <v>2887123.6219041869</v>
      </c>
      <c r="AF627" s="10">
        <f t="shared" si="531"/>
        <v>592672.03818981117</v>
      </c>
      <c r="AG627" s="9"/>
      <c r="AH627" s="9">
        <f t="shared" si="532"/>
        <v>592672.03818981117</v>
      </c>
      <c r="AI627" s="9"/>
      <c r="AJ627" s="9"/>
      <c r="AK627" s="9"/>
      <c r="AM627" s="9">
        <f t="shared" si="521"/>
        <v>2296134.0241179811</v>
      </c>
      <c r="AN627" s="9">
        <f t="shared" si="523"/>
        <v>2888806.0623077923</v>
      </c>
    </row>
    <row r="628" spans="1:40" s="11" customFormat="1" x14ac:dyDescent="0.25">
      <c r="A628" s="8" t="s">
        <v>1259</v>
      </c>
      <c r="B628" s="8" t="s">
        <v>1260</v>
      </c>
      <c r="C628" s="8" t="s">
        <v>862</v>
      </c>
      <c r="D628" s="8" t="s">
        <v>862</v>
      </c>
      <c r="E628" s="8" t="s">
        <v>1440</v>
      </c>
      <c r="G628" s="9"/>
      <c r="H628" s="9"/>
      <c r="I628" s="9">
        <f t="shared" si="524"/>
        <v>4194819.5821872996</v>
      </c>
      <c r="J628" s="9">
        <f t="shared" si="525"/>
        <v>4277324.7108766753</v>
      </c>
      <c r="K628" s="9"/>
      <c r="L628" s="9"/>
      <c r="M628" s="9"/>
      <c r="N628" s="9"/>
      <c r="O628" s="9"/>
      <c r="P628" s="9"/>
      <c r="Q628" s="10">
        <f t="shared" si="522"/>
        <v>4194819.5821872996</v>
      </c>
      <c r="R628" s="10">
        <f t="shared" si="526"/>
        <v>4277324.7108766753</v>
      </c>
      <c r="S628" s="9"/>
      <c r="T628" s="10">
        <f t="shared" si="518"/>
        <v>7768256</v>
      </c>
      <c r="V628" s="9"/>
      <c r="W628" s="9">
        <f t="shared" si="527"/>
        <v>2106919.2604057612</v>
      </c>
      <c r="X628" s="9"/>
      <c r="Y628" s="9"/>
      <c r="Z628" s="9"/>
      <c r="AA628" s="10">
        <f t="shared" si="519"/>
        <v>2106919.2604057612</v>
      </c>
      <c r="AB628" s="10">
        <f t="shared" si="520"/>
        <v>6301738.8425930608</v>
      </c>
      <c r="AC628" s="10">
        <f t="shared" si="528"/>
        <v>14069994.842593061</v>
      </c>
      <c r="AD628" s="10">
        <f t="shared" si="529"/>
        <v>13227427.922536654</v>
      </c>
      <c r="AE628" s="10">
        <f t="shared" si="530"/>
        <v>5459171.9225366544</v>
      </c>
      <c r="AF628" s="10">
        <f t="shared" si="531"/>
        <v>1181847.2116599791</v>
      </c>
      <c r="AG628" s="9"/>
      <c r="AH628" s="9">
        <f t="shared" si="532"/>
        <v>1181847.2116599791</v>
      </c>
      <c r="AI628" s="9"/>
      <c r="AJ628" s="9"/>
      <c r="AK628" s="9"/>
      <c r="AM628" s="9">
        <f t="shared" si="521"/>
        <v>4280461.1221934343</v>
      </c>
      <c r="AN628" s="9">
        <f t="shared" si="523"/>
        <v>5462308.3338534134</v>
      </c>
    </row>
    <row r="629" spans="1:40" s="11" customFormat="1" x14ac:dyDescent="0.25">
      <c r="A629" s="8" t="s">
        <v>1261</v>
      </c>
      <c r="B629" s="8" t="s">
        <v>1262</v>
      </c>
      <c r="C629" s="8" t="s">
        <v>862</v>
      </c>
      <c r="D629" s="8" t="s">
        <v>862</v>
      </c>
      <c r="E629" s="8" t="s">
        <v>1440</v>
      </c>
      <c r="G629" s="9"/>
      <c r="H629" s="9"/>
      <c r="I629" s="9">
        <f t="shared" si="524"/>
        <v>1673299.5595921001</v>
      </c>
      <c r="J629" s="9">
        <f t="shared" si="525"/>
        <v>1706210.580625342</v>
      </c>
      <c r="K629" s="9"/>
      <c r="L629" s="9"/>
      <c r="M629" s="9"/>
      <c r="N629" s="9"/>
      <c r="O629" s="9"/>
      <c r="P629" s="9"/>
      <c r="Q629" s="10">
        <f t="shared" si="522"/>
        <v>1673299.5595921001</v>
      </c>
      <c r="R629" s="10">
        <f t="shared" si="526"/>
        <v>1706210.580625342</v>
      </c>
      <c r="S629" s="9"/>
      <c r="T629" s="10">
        <f t="shared" si="518"/>
        <v>3982105</v>
      </c>
      <c r="V629" s="9"/>
      <c r="W629" s="9">
        <f t="shared" si="527"/>
        <v>778788.30536773312</v>
      </c>
      <c r="X629" s="9"/>
      <c r="Y629" s="9"/>
      <c r="Z629" s="9"/>
      <c r="AA629" s="10">
        <f t="shared" si="519"/>
        <v>778788.30536773312</v>
      </c>
      <c r="AB629" s="10">
        <f t="shared" si="520"/>
        <v>2452087.8649598332</v>
      </c>
      <c r="AC629" s="10">
        <f t="shared" si="528"/>
        <v>6434192.8649598332</v>
      </c>
      <c r="AD629" s="10">
        <f t="shared" si="529"/>
        <v>6048887.9571807068</v>
      </c>
      <c r="AE629" s="10">
        <f t="shared" si="530"/>
        <v>2066782.9571807068</v>
      </c>
      <c r="AF629" s="10">
        <f t="shared" si="531"/>
        <v>360572.37655536481</v>
      </c>
      <c r="AG629" s="9"/>
      <c r="AH629" s="9">
        <f t="shared" si="532"/>
        <v>360572.37655536481</v>
      </c>
      <c r="AI629" s="9"/>
      <c r="AJ629" s="9"/>
      <c r="AK629" s="9"/>
      <c r="AM629" s="9">
        <f t="shared" si="521"/>
        <v>1707461.6846531096</v>
      </c>
      <c r="AN629" s="9">
        <f t="shared" si="523"/>
        <v>2068034.0612084744</v>
      </c>
    </row>
    <row r="630" spans="1:40" s="20" customFormat="1" x14ac:dyDescent="0.25">
      <c r="A630" s="17" t="s">
        <v>1263</v>
      </c>
      <c r="B630" s="17" t="s">
        <v>1264</v>
      </c>
      <c r="C630" s="17" t="s">
        <v>1265</v>
      </c>
      <c r="D630" s="17" t="s">
        <v>1265</v>
      </c>
      <c r="E630" s="17" t="s">
        <v>1443</v>
      </c>
      <c r="G630" s="18"/>
      <c r="H630" s="18"/>
      <c r="I630" s="18"/>
      <c r="J630" s="18"/>
      <c r="K630" s="18">
        <f t="shared" ref="K630:K644" si="533">FIREFUND1617BL</f>
        <v>29319335.486376651</v>
      </c>
      <c r="L630" s="18">
        <f t="shared" ref="L630:L644" si="534">K630*RPI_INC1718</f>
        <v>29895998.08175081</v>
      </c>
      <c r="M630" s="18"/>
      <c r="N630" s="18"/>
      <c r="O630" s="18"/>
      <c r="P630" s="18"/>
      <c r="Q630" s="19">
        <f t="shared" si="522"/>
        <v>29319335.486376651</v>
      </c>
      <c r="R630" s="19">
        <f t="shared" si="526"/>
        <v>29895998.08175081</v>
      </c>
      <c r="S630" s="18"/>
      <c r="T630" s="19">
        <f t="shared" si="518"/>
        <v>39792984</v>
      </c>
      <c r="V630" s="18"/>
      <c r="W630" s="18"/>
      <c r="X630" s="18">
        <f t="shared" ref="X630:X644" si="535">FIREFUND1617RSG</f>
        <v>27156423.525818221</v>
      </c>
      <c r="Y630" s="18"/>
      <c r="Z630" s="18"/>
      <c r="AA630" s="19">
        <f t="shared" si="519"/>
        <v>27156423.525818221</v>
      </c>
      <c r="AB630" s="19">
        <f t="shared" si="520"/>
        <v>56475759.012194872</v>
      </c>
      <c r="AC630" s="19">
        <f t="shared" ref="AC630:AC644" si="536">X630+K630+T630</f>
        <v>96268743.012194872</v>
      </c>
      <c r="AD630" s="19">
        <f t="shared" ref="AD630:AD644" si="537">AC630*FR_SF1718</f>
        <v>92224987.775703549</v>
      </c>
      <c r="AE630" s="19">
        <f t="shared" si="530"/>
        <v>52432003.775703549</v>
      </c>
      <c r="AF630" s="19">
        <f t="shared" si="531"/>
        <v>22536005.693952739</v>
      </c>
      <c r="AG630" s="18"/>
      <c r="AH630" s="18"/>
      <c r="AI630" s="18">
        <f t="shared" ref="AI630:AI644" si="538">AF630</f>
        <v>22536005.693952739</v>
      </c>
      <c r="AJ630" s="18"/>
      <c r="AK630" s="18"/>
      <c r="AM630" s="18">
        <f t="shared" si="521"/>
        <v>29917919.762485262</v>
      </c>
      <c r="AN630" s="18">
        <f t="shared" si="523"/>
        <v>52453925.456438005</v>
      </c>
    </row>
    <row r="631" spans="1:40" s="20" customFormat="1" x14ac:dyDescent="0.25">
      <c r="A631" s="17" t="s">
        <v>1266</v>
      </c>
      <c r="B631" s="17" t="s">
        <v>1267</v>
      </c>
      <c r="C631" s="17" t="s">
        <v>1265</v>
      </c>
      <c r="D631" s="17" t="s">
        <v>1265</v>
      </c>
      <c r="E631" s="17" t="s">
        <v>1443</v>
      </c>
      <c r="G631" s="18"/>
      <c r="H631" s="18"/>
      <c r="I631" s="18"/>
      <c r="J631" s="18"/>
      <c r="K631" s="18">
        <f t="shared" si="533"/>
        <v>18428132.111233532</v>
      </c>
      <c r="L631" s="18">
        <f t="shared" si="534"/>
        <v>18790582.839221541</v>
      </c>
      <c r="M631" s="18"/>
      <c r="N631" s="18"/>
      <c r="O631" s="18"/>
      <c r="P631" s="18"/>
      <c r="Q631" s="19">
        <f t="shared" si="522"/>
        <v>18428132.111233532</v>
      </c>
      <c r="R631" s="19">
        <f t="shared" si="526"/>
        <v>18790582.839221541</v>
      </c>
      <c r="S631" s="18"/>
      <c r="T631" s="19">
        <f t="shared" si="518"/>
        <v>24481934</v>
      </c>
      <c r="V631" s="18"/>
      <c r="W631" s="18"/>
      <c r="X631" s="18">
        <f t="shared" si="535"/>
        <v>16522860.829909287</v>
      </c>
      <c r="Y631" s="18"/>
      <c r="Z631" s="18"/>
      <c r="AA631" s="19">
        <f t="shared" si="519"/>
        <v>16522860.829909287</v>
      </c>
      <c r="AB631" s="19">
        <f t="shared" si="520"/>
        <v>34950992.94114282</v>
      </c>
      <c r="AC631" s="19">
        <f t="shared" si="536"/>
        <v>59432926.94114282</v>
      </c>
      <c r="AD631" s="19">
        <f t="shared" si="537"/>
        <v>56936455.064411148</v>
      </c>
      <c r="AE631" s="19">
        <f t="shared" si="530"/>
        <v>32454521.064411148</v>
      </c>
      <c r="AF631" s="19">
        <f t="shared" si="531"/>
        <v>13663938.225189608</v>
      </c>
      <c r="AG631" s="18"/>
      <c r="AH631" s="18"/>
      <c r="AI631" s="18">
        <f t="shared" si="538"/>
        <v>13663938.225189608</v>
      </c>
      <c r="AJ631" s="18"/>
      <c r="AK631" s="18"/>
      <c r="AM631" s="18">
        <f t="shared" si="521"/>
        <v>18804361.310730979</v>
      </c>
      <c r="AN631" s="18">
        <f t="shared" si="523"/>
        <v>32468299.535920586</v>
      </c>
    </row>
    <row r="632" spans="1:40" s="20" customFormat="1" x14ac:dyDescent="0.25">
      <c r="A632" s="17" t="s">
        <v>1268</v>
      </c>
      <c r="B632" s="17" t="s">
        <v>1269</v>
      </c>
      <c r="C632" s="17" t="s">
        <v>1265</v>
      </c>
      <c r="D632" s="17" t="s">
        <v>1265</v>
      </c>
      <c r="E632" s="17" t="s">
        <v>1443</v>
      </c>
      <c r="G632" s="18"/>
      <c r="H632" s="18"/>
      <c r="I632" s="18"/>
      <c r="J632" s="18"/>
      <c r="K632" s="18">
        <f t="shared" si="533"/>
        <v>14344975.923690502</v>
      </c>
      <c r="L632" s="18">
        <f t="shared" si="534"/>
        <v>14627117.756358534</v>
      </c>
      <c r="M632" s="18"/>
      <c r="N632" s="18"/>
      <c r="O632" s="18"/>
      <c r="P632" s="18"/>
      <c r="Q632" s="19">
        <f t="shared" si="522"/>
        <v>14344975.923690502</v>
      </c>
      <c r="R632" s="19">
        <f t="shared" si="526"/>
        <v>14627117.756358534</v>
      </c>
      <c r="S632" s="18"/>
      <c r="T632" s="19">
        <f t="shared" si="518"/>
        <v>21998059</v>
      </c>
      <c r="V632" s="18"/>
      <c r="W632" s="18"/>
      <c r="X632" s="18">
        <f t="shared" si="535"/>
        <v>12766507.606428947</v>
      </c>
      <c r="Y632" s="18"/>
      <c r="Z632" s="18"/>
      <c r="AA632" s="19">
        <f t="shared" si="519"/>
        <v>12766507.606428947</v>
      </c>
      <c r="AB632" s="19">
        <f t="shared" si="520"/>
        <v>27111483.530119449</v>
      </c>
      <c r="AC632" s="19">
        <f t="shared" si="536"/>
        <v>49109542.530119449</v>
      </c>
      <c r="AD632" s="19">
        <f t="shared" si="537"/>
        <v>47046702.987873554</v>
      </c>
      <c r="AE632" s="19">
        <f t="shared" si="530"/>
        <v>25048643.987873554</v>
      </c>
      <c r="AF632" s="19">
        <f t="shared" si="531"/>
        <v>10421526.23151502</v>
      </c>
      <c r="AG632" s="18"/>
      <c r="AH632" s="18"/>
      <c r="AI632" s="18">
        <f t="shared" si="538"/>
        <v>10421526.23151502</v>
      </c>
      <c r="AJ632" s="18"/>
      <c r="AK632" s="18"/>
      <c r="AM632" s="18">
        <f t="shared" si="521"/>
        <v>14637843.305799745</v>
      </c>
      <c r="AN632" s="18">
        <f t="shared" si="523"/>
        <v>25059369.537314765</v>
      </c>
    </row>
    <row r="633" spans="1:40" s="20" customFormat="1" x14ac:dyDescent="0.25">
      <c r="A633" s="17" t="s">
        <v>1270</v>
      </c>
      <c r="B633" s="17" t="s">
        <v>1271</v>
      </c>
      <c r="C633" s="17" t="s">
        <v>1265</v>
      </c>
      <c r="D633" s="17" t="s">
        <v>1265</v>
      </c>
      <c r="E633" s="17" t="s">
        <v>1443</v>
      </c>
      <c r="G633" s="18"/>
      <c r="H633" s="18"/>
      <c r="I633" s="18"/>
      <c r="J633" s="18"/>
      <c r="K633" s="18">
        <f t="shared" si="533"/>
        <v>14226745.644584825</v>
      </c>
      <c r="L633" s="18">
        <f t="shared" si="534"/>
        <v>14506562.084181361</v>
      </c>
      <c r="M633" s="18"/>
      <c r="N633" s="18"/>
      <c r="O633" s="18"/>
      <c r="P633" s="18"/>
      <c r="Q633" s="19">
        <f t="shared" si="522"/>
        <v>14226745.644584825</v>
      </c>
      <c r="R633" s="19">
        <f t="shared" si="526"/>
        <v>14506562.084181361</v>
      </c>
      <c r="S633" s="18"/>
      <c r="T633" s="19">
        <f t="shared" si="518"/>
        <v>20265076</v>
      </c>
      <c r="V633" s="18"/>
      <c r="W633" s="18"/>
      <c r="X633" s="18">
        <f t="shared" si="535"/>
        <v>13180057.696852649</v>
      </c>
      <c r="Y633" s="18"/>
      <c r="Z633" s="18"/>
      <c r="AA633" s="19">
        <f t="shared" si="519"/>
        <v>13180057.696852649</v>
      </c>
      <c r="AB633" s="19">
        <f t="shared" si="520"/>
        <v>27406803.341437474</v>
      </c>
      <c r="AC633" s="19">
        <f t="shared" si="536"/>
        <v>47671879.341437474</v>
      </c>
      <c r="AD633" s="19">
        <f t="shared" si="537"/>
        <v>45669428.642606795</v>
      </c>
      <c r="AE633" s="19">
        <f t="shared" si="530"/>
        <v>25404352.642606795</v>
      </c>
      <c r="AF633" s="19">
        <f t="shared" si="531"/>
        <v>10897790.558425434</v>
      </c>
      <c r="AG633" s="18"/>
      <c r="AH633" s="18"/>
      <c r="AI633" s="18">
        <f t="shared" si="538"/>
        <v>10897790.558425434</v>
      </c>
      <c r="AJ633" s="18"/>
      <c r="AK633" s="18"/>
      <c r="AM633" s="18">
        <f t="shared" si="521"/>
        <v>14517199.234401079</v>
      </c>
      <c r="AN633" s="18">
        <f t="shared" si="523"/>
        <v>25414989.792826511</v>
      </c>
    </row>
    <row r="634" spans="1:40" s="20" customFormat="1" x14ac:dyDescent="0.25">
      <c r="A634" s="17" t="s">
        <v>1272</v>
      </c>
      <c r="B634" s="17" t="s">
        <v>1273</v>
      </c>
      <c r="C634" s="17" t="s">
        <v>1265</v>
      </c>
      <c r="D634" s="17" t="s">
        <v>1265</v>
      </c>
      <c r="E634" s="17" t="s">
        <v>1443</v>
      </c>
      <c r="G634" s="18"/>
      <c r="H634" s="18"/>
      <c r="I634" s="18"/>
      <c r="J634" s="18"/>
      <c r="K634" s="18">
        <f t="shared" si="533"/>
        <v>30870940.923445974</v>
      </c>
      <c r="L634" s="18">
        <f t="shared" si="534"/>
        <v>31478121.01873935</v>
      </c>
      <c r="M634" s="18"/>
      <c r="N634" s="18"/>
      <c r="O634" s="18"/>
      <c r="P634" s="18"/>
      <c r="Q634" s="19">
        <f t="shared" si="522"/>
        <v>30870940.923445974</v>
      </c>
      <c r="R634" s="19">
        <f t="shared" si="526"/>
        <v>31478121.01873935</v>
      </c>
      <c r="S634" s="18"/>
      <c r="T634" s="19">
        <f t="shared" si="518"/>
        <v>36211270</v>
      </c>
      <c r="V634" s="18"/>
      <c r="W634" s="18"/>
      <c r="X634" s="18">
        <f t="shared" si="535"/>
        <v>27794503.660288211</v>
      </c>
      <c r="Y634" s="18"/>
      <c r="Z634" s="18"/>
      <c r="AA634" s="19">
        <f t="shared" si="519"/>
        <v>27794503.660288211</v>
      </c>
      <c r="AB634" s="19">
        <f t="shared" si="520"/>
        <v>58665444.583734185</v>
      </c>
      <c r="AC634" s="19">
        <f t="shared" si="536"/>
        <v>94876714.583734185</v>
      </c>
      <c r="AD634" s="19">
        <f t="shared" si="537"/>
        <v>90891431.308866158</v>
      </c>
      <c r="AE634" s="19">
        <f t="shared" si="530"/>
        <v>54680161.308866158</v>
      </c>
      <c r="AF634" s="19">
        <f t="shared" si="531"/>
        <v>23202040.290126808</v>
      </c>
      <c r="AG634" s="18"/>
      <c r="AH634" s="18"/>
      <c r="AI634" s="18">
        <f t="shared" si="538"/>
        <v>23202040.290126808</v>
      </c>
      <c r="AJ634" s="18"/>
      <c r="AK634" s="18"/>
      <c r="AM634" s="18">
        <f t="shared" si="521"/>
        <v>31501202.814410008</v>
      </c>
      <c r="AN634" s="18">
        <f t="shared" si="523"/>
        <v>54703243.104536816</v>
      </c>
    </row>
    <row r="635" spans="1:40" s="20" customFormat="1" x14ac:dyDescent="0.25">
      <c r="A635" s="17" t="s">
        <v>1274</v>
      </c>
      <c r="B635" s="17" t="s">
        <v>1275</v>
      </c>
      <c r="C635" s="17" t="s">
        <v>1265</v>
      </c>
      <c r="D635" s="17" t="s">
        <v>1265</v>
      </c>
      <c r="E635" s="17" t="s">
        <v>1443</v>
      </c>
      <c r="G635" s="18"/>
      <c r="H635" s="18"/>
      <c r="I635" s="18"/>
      <c r="J635" s="18"/>
      <c r="K635" s="18">
        <f t="shared" si="533"/>
        <v>22637865.357251924</v>
      </c>
      <c r="L635" s="18">
        <f t="shared" si="534"/>
        <v>23083114.540907856</v>
      </c>
      <c r="M635" s="18"/>
      <c r="N635" s="18"/>
      <c r="O635" s="18"/>
      <c r="P635" s="18"/>
      <c r="Q635" s="19">
        <f t="shared" si="522"/>
        <v>22637865.357251924</v>
      </c>
      <c r="R635" s="19">
        <f t="shared" si="526"/>
        <v>23083114.540907856</v>
      </c>
      <c r="S635" s="18"/>
      <c r="T635" s="19">
        <f t="shared" si="518"/>
        <v>35438407</v>
      </c>
      <c r="V635" s="18"/>
      <c r="W635" s="18"/>
      <c r="X635" s="18">
        <f t="shared" si="535"/>
        <v>20496934.077847499</v>
      </c>
      <c r="Y635" s="18"/>
      <c r="Z635" s="18"/>
      <c r="AA635" s="19">
        <f t="shared" si="519"/>
        <v>20496934.077847499</v>
      </c>
      <c r="AB635" s="19">
        <f t="shared" si="520"/>
        <v>43134799.435099423</v>
      </c>
      <c r="AC635" s="19">
        <f t="shared" si="536"/>
        <v>78573206.435099423</v>
      </c>
      <c r="AD635" s="19">
        <f t="shared" si="537"/>
        <v>75272749.765278786</v>
      </c>
      <c r="AE635" s="19">
        <f t="shared" si="530"/>
        <v>39834342.765278786</v>
      </c>
      <c r="AF635" s="19">
        <f t="shared" si="531"/>
        <v>16751228.22437093</v>
      </c>
      <c r="AG635" s="18"/>
      <c r="AH635" s="18"/>
      <c r="AI635" s="18">
        <f t="shared" si="538"/>
        <v>16751228.22437093</v>
      </c>
      <c r="AJ635" s="18"/>
      <c r="AK635" s="18"/>
      <c r="AM635" s="18">
        <f t="shared" si="521"/>
        <v>23100040.574483953</v>
      </c>
      <c r="AN635" s="18">
        <f t="shared" si="523"/>
        <v>39851268.798854887</v>
      </c>
    </row>
    <row r="636" spans="1:40" s="20" customFormat="1" x14ac:dyDescent="0.25">
      <c r="A636" s="17" t="s">
        <v>1276</v>
      </c>
      <c r="B636" s="17" t="s">
        <v>1277</v>
      </c>
      <c r="C636" s="17" t="s">
        <v>1278</v>
      </c>
      <c r="D636" s="17" t="s">
        <v>1278</v>
      </c>
      <c r="E636" s="17" t="s">
        <v>1443</v>
      </c>
      <c r="G636" s="18"/>
      <c r="H636" s="18"/>
      <c r="I636" s="18"/>
      <c r="J636" s="18"/>
      <c r="K636" s="18">
        <f t="shared" si="533"/>
        <v>14578803.150946099</v>
      </c>
      <c r="L636" s="18">
        <f t="shared" si="534"/>
        <v>14865543.976514261</v>
      </c>
      <c r="M636" s="18"/>
      <c r="N636" s="18"/>
      <c r="O636" s="18"/>
      <c r="P636" s="18"/>
      <c r="Q636" s="19">
        <f t="shared" si="522"/>
        <v>14578803.150946099</v>
      </c>
      <c r="R636" s="19">
        <f t="shared" si="526"/>
        <v>14865543.976514261</v>
      </c>
      <c r="S636" s="18"/>
      <c r="T636" s="19">
        <f t="shared" si="518"/>
        <v>44562981</v>
      </c>
      <c r="V636" s="18"/>
      <c r="W636" s="18"/>
      <c r="X636" s="18">
        <f t="shared" si="535"/>
        <v>12294178.859822448</v>
      </c>
      <c r="Y636" s="18"/>
      <c r="Z636" s="18"/>
      <c r="AA636" s="19">
        <f t="shared" si="519"/>
        <v>12294178.859822448</v>
      </c>
      <c r="AB636" s="19">
        <f t="shared" si="520"/>
        <v>26872982.010768548</v>
      </c>
      <c r="AC636" s="19">
        <f t="shared" si="536"/>
        <v>71435963.010768548</v>
      </c>
      <c r="AD636" s="19">
        <f t="shared" si="537"/>
        <v>68435305.263923302</v>
      </c>
      <c r="AE636" s="19">
        <f t="shared" si="530"/>
        <v>23872324.263923302</v>
      </c>
      <c r="AF636" s="19">
        <f t="shared" si="531"/>
        <v>9006780.2874090411</v>
      </c>
      <c r="AG636" s="18"/>
      <c r="AH636" s="18"/>
      <c r="AI636" s="18">
        <f t="shared" si="538"/>
        <v>9006780.2874090411</v>
      </c>
      <c r="AJ636" s="18"/>
      <c r="AK636" s="18"/>
      <c r="AM636" s="18">
        <f t="shared" si="521"/>
        <v>14876444.355491608</v>
      </c>
      <c r="AN636" s="18">
        <f t="shared" si="523"/>
        <v>23883224.642900649</v>
      </c>
    </row>
    <row r="637" spans="1:40" s="20" customFormat="1" x14ac:dyDescent="0.25">
      <c r="A637" s="17" t="s">
        <v>1401</v>
      </c>
      <c r="B637" s="17" t="s">
        <v>1402</v>
      </c>
      <c r="C637" s="17" t="s">
        <v>1278</v>
      </c>
      <c r="D637" s="17" t="s">
        <v>1278</v>
      </c>
      <c r="E637" s="17" t="s">
        <v>1443</v>
      </c>
      <c r="G637" s="18"/>
      <c r="H637" s="18"/>
      <c r="I637" s="18"/>
      <c r="J637" s="18"/>
      <c r="K637" s="18">
        <f t="shared" si="533"/>
        <v>9567203.1776617076</v>
      </c>
      <c r="L637" s="18">
        <f t="shared" si="534"/>
        <v>9755374.1618733313</v>
      </c>
      <c r="M637" s="18"/>
      <c r="N637" s="18"/>
      <c r="O637" s="18"/>
      <c r="P637" s="18"/>
      <c r="Q637" s="19">
        <f t="shared" si="522"/>
        <v>9567203.1776617076</v>
      </c>
      <c r="R637" s="19">
        <f t="shared" si="526"/>
        <v>9755374.1618733313</v>
      </c>
      <c r="S637" s="18"/>
      <c r="T637" s="19">
        <f t="shared" si="518"/>
        <v>34176216</v>
      </c>
      <c r="V637" s="18"/>
      <c r="W637" s="18"/>
      <c r="X637" s="18">
        <f t="shared" si="535"/>
        <v>8068913.5733426679</v>
      </c>
      <c r="Y637" s="18"/>
      <c r="Z637" s="18"/>
      <c r="AA637" s="19">
        <f t="shared" si="519"/>
        <v>8068913.5733426679</v>
      </c>
      <c r="AB637" s="19">
        <f t="shared" si="520"/>
        <v>17636116.751004376</v>
      </c>
      <c r="AC637" s="19">
        <f t="shared" si="536"/>
        <v>51812332.751004376</v>
      </c>
      <c r="AD637" s="19">
        <f t="shared" si="537"/>
        <v>49635962.879319601</v>
      </c>
      <c r="AE637" s="19">
        <f t="shared" si="530"/>
        <v>15459746.879319601</v>
      </c>
      <c r="AF637" s="19">
        <f t="shared" si="531"/>
        <v>5704372.7174462695</v>
      </c>
      <c r="AG637" s="18"/>
      <c r="AH637" s="18"/>
      <c r="AI637" s="18">
        <f t="shared" si="538"/>
        <v>5704372.7174462695</v>
      </c>
      <c r="AJ637" s="18"/>
      <c r="AK637" s="18"/>
      <c r="AM637" s="18">
        <f t="shared" si="521"/>
        <v>9762527.4336001016</v>
      </c>
      <c r="AN637" s="18">
        <f t="shared" si="523"/>
        <v>15466900.151046371</v>
      </c>
    </row>
    <row r="638" spans="1:40" s="20" customFormat="1" x14ac:dyDescent="0.25">
      <c r="A638" s="17" t="s">
        <v>1279</v>
      </c>
      <c r="B638" s="17" t="s">
        <v>1280</v>
      </c>
      <c r="C638" s="17" t="s">
        <v>1278</v>
      </c>
      <c r="D638" s="17" t="s">
        <v>1278</v>
      </c>
      <c r="E638" s="17" t="s">
        <v>1443</v>
      </c>
      <c r="G638" s="18"/>
      <c r="H638" s="18"/>
      <c r="I638" s="18"/>
      <c r="J638" s="18"/>
      <c r="K638" s="18">
        <f t="shared" si="533"/>
        <v>9982220.9942816142</v>
      </c>
      <c r="L638" s="18">
        <f t="shared" si="534"/>
        <v>10178554.689117078</v>
      </c>
      <c r="M638" s="18"/>
      <c r="N638" s="18"/>
      <c r="O638" s="18"/>
      <c r="P638" s="18"/>
      <c r="Q638" s="19">
        <f t="shared" si="522"/>
        <v>9982220.9942816142</v>
      </c>
      <c r="R638" s="19">
        <f t="shared" si="526"/>
        <v>10178554.689117078</v>
      </c>
      <c r="S638" s="18"/>
      <c r="T638" s="19">
        <f t="shared" si="518"/>
        <v>22829016</v>
      </c>
      <c r="V638" s="18"/>
      <c r="W638" s="18"/>
      <c r="X638" s="18">
        <f t="shared" si="535"/>
        <v>8647269.6450979989</v>
      </c>
      <c r="Y638" s="18"/>
      <c r="Z638" s="18"/>
      <c r="AA638" s="19">
        <f t="shared" si="519"/>
        <v>8647269.6450979989</v>
      </c>
      <c r="AB638" s="19">
        <f t="shared" si="520"/>
        <v>18629490.639379613</v>
      </c>
      <c r="AC638" s="19">
        <f t="shared" si="536"/>
        <v>41458506.639379613</v>
      </c>
      <c r="AD638" s="19">
        <f t="shared" si="537"/>
        <v>39717047.801604353</v>
      </c>
      <c r="AE638" s="19">
        <f t="shared" si="530"/>
        <v>16888031.801604353</v>
      </c>
      <c r="AF638" s="19">
        <f t="shared" si="531"/>
        <v>6709477.1124872752</v>
      </c>
      <c r="AG638" s="18"/>
      <c r="AH638" s="18"/>
      <c r="AI638" s="18">
        <f t="shared" si="538"/>
        <v>6709477.1124872752</v>
      </c>
      <c r="AJ638" s="18"/>
      <c r="AK638" s="18"/>
      <c r="AM638" s="18">
        <f t="shared" si="521"/>
        <v>10186018.264195682</v>
      </c>
      <c r="AN638" s="18">
        <f t="shared" si="523"/>
        <v>16895495.376682959</v>
      </c>
    </row>
    <row r="639" spans="1:40" s="20" customFormat="1" x14ac:dyDescent="0.25">
      <c r="A639" s="17" t="s">
        <v>1281</v>
      </c>
      <c r="B639" s="17" t="s">
        <v>1282</v>
      </c>
      <c r="C639" s="17" t="s">
        <v>1278</v>
      </c>
      <c r="D639" s="17" t="s">
        <v>1278</v>
      </c>
      <c r="E639" s="17" t="s">
        <v>1443</v>
      </c>
      <c r="G639" s="18"/>
      <c r="H639" s="18"/>
      <c r="I639" s="18"/>
      <c r="J639" s="18"/>
      <c r="K639" s="18">
        <f t="shared" si="533"/>
        <v>8570770.4728239905</v>
      </c>
      <c r="L639" s="18">
        <f t="shared" si="534"/>
        <v>8739343.2819693889</v>
      </c>
      <c r="M639" s="18"/>
      <c r="N639" s="18"/>
      <c r="O639" s="18"/>
      <c r="P639" s="18"/>
      <c r="Q639" s="19">
        <f t="shared" si="522"/>
        <v>8570770.4728239905</v>
      </c>
      <c r="R639" s="19">
        <f t="shared" si="526"/>
        <v>8739343.2819693889</v>
      </c>
      <c r="S639" s="18"/>
      <c r="T639" s="19">
        <f t="shared" si="518"/>
        <v>10040534</v>
      </c>
      <c r="V639" s="18"/>
      <c r="W639" s="18"/>
      <c r="X639" s="18">
        <f t="shared" si="535"/>
        <v>7719522.567517953</v>
      </c>
      <c r="Y639" s="18"/>
      <c r="Z639" s="18"/>
      <c r="AA639" s="19">
        <f t="shared" si="519"/>
        <v>7719522.567517953</v>
      </c>
      <c r="AB639" s="19">
        <f t="shared" si="520"/>
        <v>16290293.040341944</v>
      </c>
      <c r="AC639" s="19">
        <f t="shared" si="536"/>
        <v>26330827.040341944</v>
      </c>
      <c r="AD639" s="19">
        <f t="shared" si="537"/>
        <v>25224804.292002514</v>
      </c>
      <c r="AE639" s="19">
        <f t="shared" si="530"/>
        <v>15184270.292002514</v>
      </c>
      <c r="AF639" s="19">
        <f t="shared" si="531"/>
        <v>6444927.0100331251</v>
      </c>
      <c r="AG639" s="18"/>
      <c r="AH639" s="18"/>
      <c r="AI639" s="18">
        <f t="shared" si="538"/>
        <v>6444927.0100331251</v>
      </c>
      <c r="AJ639" s="18"/>
      <c r="AK639" s="18"/>
      <c r="AM639" s="18">
        <f t="shared" si="521"/>
        <v>8745751.5340950489</v>
      </c>
      <c r="AN639" s="18">
        <f t="shared" si="523"/>
        <v>15190678.544128174</v>
      </c>
    </row>
    <row r="640" spans="1:40" s="20" customFormat="1" x14ac:dyDescent="0.25">
      <c r="A640" s="17" t="s">
        <v>1283</v>
      </c>
      <c r="B640" s="17" t="s">
        <v>1284</v>
      </c>
      <c r="C640" s="17" t="s">
        <v>1278</v>
      </c>
      <c r="D640" s="17" t="s">
        <v>1278</v>
      </c>
      <c r="E640" s="17" t="s">
        <v>1443</v>
      </c>
      <c r="G640" s="18"/>
      <c r="H640" s="18"/>
      <c r="I640" s="18"/>
      <c r="J640" s="18"/>
      <c r="K640" s="18">
        <f t="shared" si="533"/>
        <v>11699556.731457651</v>
      </c>
      <c r="L640" s="18">
        <f t="shared" si="534"/>
        <v>11929667.565743934</v>
      </c>
      <c r="M640" s="18"/>
      <c r="N640" s="18"/>
      <c r="O640" s="18"/>
      <c r="P640" s="18"/>
      <c r="Q640" s="19">
        <f t="shared" si="522"/>
        <v>11699556.731457651</v>
      </c>
      <c r="R640" s="19">
        <f t="shared" si="526"/>
        <v>11929667.565743934</v>
      </c>
      <c r="S640" s="18"/>
      <c r="T640" s="19">
        <f t="shared" si="518"/>
        <v>19406725</v>
      </c>
      <c r="V640" s="18"/>
      <c r="W640" s="18"/>
      <c r="X640" s="18">
        <f t="shared" si="535"/>
        <v>11020968.665229522</v>
      </c>
      <c r="Y640" s="18"/>
      <c r="Z640" s="18"/>
      <c r="AA640" s="19">
        <f t="shared" si="519"/>
        <v>11020968.665229522</v>
      </c>
      <c r="AB640" s="19">
        <f t="shared" si="520"/>
        <v>22720525.396687172</v>
      </c>
      <c r="AC640" s="19">
        <f t="shared" si="536"/>
        <v>42127250.396687172</v>
      </c>
      <c r="AD640" s="19">
        <f t="shared" si="537"/>
        <v>40357701.069871865</v>
      </c>
      <c r="AE640" s="19">
        <f t="shared" si="530"/>
        <v>20950976.069871865</v>
      </c>
      <c r="AF640" s="19">
        <f t="shared" si="531"/>
        <v>9021308.5041279308</v>
      </c>
      <c r="AG640" s="18"/>
      <c r="AH640" s="18"/>
      <c r="AI640" s="18">
        <f t="shared" si="538"/>
        <v>9021308.5041279308</v>
      </c>
      <c r="AJ640" s="18"/>
      <c r="AK640" s="18"/>
      <c r="AM640" s="18">
        <f t="shared" si="521"/>
        <v>11938415.170119921</v>
      </c>
      <c r="AN640" s="18">
        <f t="shared" si="523"/>
        <v>20959723.674247853</v>
      </c>
    </row>
    <row r="641" spans="1:40" s="20" customFormat="1" x14ac:dyDescent="0.25">
      <c r="A641" s="17" t="s">
        <v>1285</v>
      </c>
      <c r="B641" s="17" t="s">
        <v>1286</v>
      </c>
      <c r="C641" s="17" t="s">
        <v>1278</v>
      </c>
      <c r="D641" s="17" t="s">
        <v>1278</v>
      </c>
      <c r="E641" s="17" t="s">
        <v>1443</v>
      </c>
      <c r="G641" s="18"/>
      <c r="H641" s="18"/>
      <c r="I641" s="18"/>
      <c r="J641" s="18"/>
      <c r="K641" s="18">
        <f t="shared" si="533"/>
        <v>5632692.2691531247</v>
      </c>
      <c r="L641" s="18">
        <f t="shared" si="534"/>
        <v>5743477.9636100493</v>
      </c>
      <c r="M641" s="18"/>
      <c r="N641" s="18"/>
      <c r="O641" s="18"/>
      <c r="P641" s="18"/>
      <c r="Q641" s="19">
        <f t="shared" si="522"/>
        <v>5632692.2691531247</v>
      </c>
      <c r="R641" s="19">
        <f t="shared" si="526"/>
        <v>5743477.9636100493</v>
      </c>
      <c r="S641" s="18"/>
      <c r="T641" s="19">
        <f t="shared" si="518"/>
        <v>18228753</v>
      </c>
      <c r="V641" s="18"/>
      <c r="W641" s="18"/>
      <c r="X641" s="18">
        <f t="shared" si="535"/>
        <v>4897917.6648103269</v>
      </c>
      <c r="Y641" s="18"/>
      <c r="Z641" s="18"/>
      <c r="AA641" s="19">
        <f t="shared" si="519"/>
        <v>4897917.6648103269</v>
      </c>
      <c r="AB641" s="19">
        <f t="shared" si="520"/>
        <v>10530609.933963452</v>
      </c>
      <c r="AC641" s="19">
        <f t="shared" si="536"/>
        <v>28759362.933963452</v>
      </c>
      <c r="AD641" s="19">
        <f t="shared" si="537"/>
        <v>27551329.87127313</v>
      </c>
      <c r="AE641" s="19">
        <f t="shared" si="530"/>
        <v>9322576.8712731302</v>
      </c>
      <c r="AF641" s="19">
        <f t="shared" si="531"/>
        <v>3579098.9076630808</v>
      </c>
      <c r="AG641" s="18"/>
      <c r="AH641" s="18"/>
      <c r="AI641" s="18">
        <f t="shared" si="538"/>
        <v>3579098.9076630808</v>
      </c>
      <c r="AJ641" s="18"/>
      <c r="AK641" s="18"/>
      <c r="AM641" s="18">
        <f t="shared" si="521"/>
        <v>5747689.4533846788</v>
      </c>
      <c r="AN641" s="18">
        <f t="shared" si="523"/>
        <v>9326788.3610477597</v>
      </c>
    </row>
    <row r="642" spans="1:40" s="20" customFormat="1" x14ac:dyDescent="0.25">
      <c r="A642" s="17" t="s">
        <v>1287</v>
      </c>
      <c r="B642" s="17" t="s">
        <v>1288</v>
      </c>
      <c r="C642" s="17" t="s">
        <v>1278</v>
      </c>
      <c r="D642" s="17" t="s">
        <v>1278</v>
      </c>
      <c r="E642" s="17" t="s">
        <v>1443</v>
      </c>
      <c r="G642" s="18"/>
      <c r="H642" s="18"/>
      <c r="I642" s="18"/>
      <c r="J642" s="18"/>
      <c r="K642" s="18">
        <f t="shared" si="533"/>
        <v>5437987.5381185748</v>
      </c>
      <c r="L642" s="18">
        <f t="shared" si="534"/>
        <v>5544943.7141479021</v>
      </c>
      <c r="M642" s="18"/>
      <c r="N642" s="18"/>
      <c r="O642" s="18"/>
      <c r="P642" s="18"/>
      <c r="Q642" s="19">
        <f t="shared" si="522"/>
        <v>5437987.5381185748</v>
      </c>
      <c r="R642" s="19">
        <f t="shared" si="526"/>
        <v>5544943.7141479021</v>
      </c>
      <c r="S642" s="18"/>
      <c r="T642" s="19">
        <f t="shared" si="518"/>
        <v>17264329</v>
      </c>
      <c r="V642" s="18"/>
      <c r="W642" s="18"/>
      <c r="X642" s="18">
        <f t="shared" si="535"/>
        <v>4769863.3164185435</v>
      </c>
      <c r="Y642" s="18"/>
      <c r="Z642" s="18"/>
      <c r="AA642" s="19">
        <f t="shared" si="519"/>
        <v>4769863.3164185435</v>
      </c>
      <c r="AB642" s="19">
        <f t="shared" si="520"/>
        <v>10207850.854537118</v>
      </c>
      <c r="AC642" s="19">
        <f t="shared" si="536"/>
        <v>27472179.854537118</v>
      </c>
      <c r="AD642" s="19">
        <f t="shared" si="537"/>
        <v>26318214.739083771</v>
      </c>
      <c r="AE642" s="19">
        <f t="shared" si="530"/>
        <v>9053885.7390837707</v>
      </c>
      <c r="AF642" s="19">
        <f t="shared" si="531"/>
        <v>3508942.0249358686</v>
      </c>
      <c r="AG642" s="18"/>
      <c r="AH642" s="18"/>
      <c r="AI642" s="18">
        <f t="shared" si="538"/>
        <v>3508942.0249358686</v>
      </c>
      <c r="AJ642" s="18"/>
      <c r="AK642" s="18"/>
      <c r="AM642" s="18">
        <f t="shared" si="521"/>
        <v>5549009.6257612109</v>
      </c>
      <c r="AN642" s="18">
        <f t="shared" si="523"/>
        <v>9057951.6506970786</v>
      </c>
    </row>
    <row r="643" spans="1:40" s="20" customFormat="1" x14ac:dyDescent="0.25">
      <c r="A643" s="17" t="s">
        <v>1289</v>
      </c>
      <c r="B643" s="17" t="s">
        <v>1290</v>
      </c>
      <c r="C643" s="17" t="s">
        <v>1278</v>
      </c>
      <c r="D643" s="17" t="s">
        <v>1278</v>
      </c>
      <c r="E643" s="17" t="s">
        <v>1443</v>
      </c>
      <c r="G643" s="18"/>
      <c r="H643" s="18"/>
      <c r="I643" s="18"/>
      <c r="J643" s="18"/>
      <c r="K643" s="18">
        <f t="shared" si="533"/>
        <v>4709166.0115219494</v>
      </c>
      <c r="L643" s="18">
        <f t="shared" si="534"/>
        <v>4801787.4795464836</v>
      </c>
      <c r="M643" s="18"/>
      <c r="N643" s="18"/>
      <c r="O643" s="18"/>
      <c r="P643" s="18"/>
      <c r="Q643" s="19">
        <f t="shared" si="522"/>
        <v>4709166.0115219494</v>
      </c>
      <c r="R643" s="19">
        <f t="shared" si="526"/>
        <v>4801787.4795464836</v>
      </c>
      <c r="S643" s="18"/>
      <c r="T643" s="19">
        <f t="shared" ref="T643:T663" si="539">CTR_1516</f>
        <v>16801994</v>
      </c>
      <c r="V643" s="18"/>
      <c r="W643" s="18"/>
      <c r="X643" s="18">
        <f t="shared" si="535"/>
        <v>4418223.8822859609</v>
      </c>
      <c r="Y643" s="18"/>
      <c r="Z643" s="18"/>
      <c r="AA643" s="19">
        <f t="shared" si="519"/>
        <v>4418223.8822859609</v>
      </c>
      <c r="AB643" s="19">
        <f t="shared" si="520"/>
        <v>9127389.8938079104</v>
      </c>
      <c r="AC643" s="19">
        <f t="shared" si="536"/>
        <v>25929383.89380791</v>
      </c>
      <c r="AD643" s="19">
        <f t="shared" si="537"/>
        <v>24840223.70932002</v>
      </c>
      <c r="AE643" s="19">
        <f t="shared" si="530"/>
        <v>8038229.7093200199</v>
      </c>
      <c r="AF643" s="19">
        <f t="shared" si="531"/>
        <v>3236442.2297735363</v>
      </c>
      <c r="AG643" s="18"/>
      <c r="AH643" s="18"/>
      <c r="AI643" s="18">
        <f t="shared" si="538"/>
        <v>3236442.2297735363</v>
      </c>
      <c r="AJ643" s="18"/>
      <c r="AK643" s="18"/>
      <c r="AM643" s="18">
        <f t="shared" ref="AM643:AM663" si="540">Q643*RPI_INCBFL1718</f>
        <v>4805308.4609097242</v>
      </c>
      <c r="AN643" s="18">
        <f t="shared" si="523"/>
        <v>8041750.6906832606</v>
      </c>
    </row>
    <row r="644" spans="1:40" s="20" customFormat="1" x14ac:dyDescent="0.25">
      <c r="A644" s="17" t="s">
        <v>1291</v>
      </c>
      <c r="B644" s="17" t="s">
        <v>1292</v>
      </c>
      <c r="C644" s="17" t="s">
        <v>1278</v>
      </c>
      <c r="D644" s="17" t="s">
        <v>1278</v>
      </c>
      <c r="E644" s="17" t="s">
        <v>1443</v>
      </c>
      <c r="G644" s="18"/>
      <c r="H644" s="18"/>
      <c r="I644" s="18"/>
      <c r="J644" s="18"/>
      <c r="K644" s="18">
        <f t="shared" si="533"/>
        <v>8221243.8832897088</v>
      </c>
      <c r="L644" s="18">
        <f t="shared" si="534"/>
        <v>8382942.0853906618</v>
      </c>
      <c r="M644" s="18"/>
      <c r="N644" s="18"/>
      <c r="O644" s="18"/>
      <c r="P644" s="18"/>
      <c r="Q644" s="19">
        <f t="shared" ref="Q644:Q663" si="541">G644+I644+K644+M644+O644</f>
        <v>8221243.8832897088</v>
      </c>
      <c r="R644" s="19">
        <f t="shared" si="526"/>
        <v>8382942.0853906618</v>
      </c>
      <c r="S644" s="18"/>
      <c r="T644" s="19">
        <f t="shared" si="539"/>
        <v>20751263</v>
      </c>
      <c r="V644" s="18"/>
      <c r="W644" s="18"/>
      <c r="X644" s="18">
        <f t="shared" si="535"/>
        <v>7289459.4275204474</v>
      </c>
      <c r="Y644" s="18"/>
      <c r="Z644" s="18"/>
      <c r="AA644" s="19">
        <f t="shared" si="519"/>
        <v>7289459.4275204474</v>
      </c>
      <c r="AB644" s="19">
        <f t="shared" si="520"/>
        <v>15510703.310810156</v>
      </c>
      <c r="AC644" s="19">
        <f t="shared" si="536"/>
        <v>36261966.310810156</v>
      </c>
      <c r="AD644" s="19">
        <f t="shared" si="537"/>
        <v>34738787.430867411</v>
      </c>
      <c r="AE644" s="19">
        <f t="shared" si="530"/>
        <v>13987524.430867411</v>
      </c>
      <c r="AF644" s="19">
        <f t="shared" si="531"/>
        <v>5604582.3454767494</v>
      </c>
      <c r="AG644" s="18"/>
      <c r="AH644" s="18"/>
      <c r="AI644" s="18">
        <f t="shared" si="538"/>
        <v>5604582.3454767494</v>
      </c>
      <c r="AJ644" s="18"/>
      <c r="AK644" s="18"/>
      <c r="AM644" s="18">
        <f t="shared" si="540"/>
        <v>8389089.0010918472</v>
      </c>
      <c r="AN644" s="18">
        <f t="shared" ref="AN644:AN663" si="542">AF644+AM644</f>
        <v>13993671.346568596</v>
      </c>
    </row>
    <row r="645" spans="1:40" s="20" customFormat="1" x14ac:dyDescent="0.25">
      <c r="A645" s="17" t="s">
        <v>1293</v>
      </c>
      <c r="B645" s="17" t="s">
        <v>1294</v>
      </c>
      <c r="C645" s="17" t="s">
        <v>1278</v>
      </c>
      <c r="D645" s="17" t="s">
        <v>1278</v>
      </c>
      <c r="E645" s="17" t="s">
        <v>1443</v>
      </c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9"/>
      <c r="R645" s="19"/>
      <c r="S645" s="18"/>
      <c r="T645" s="19">
        <f t="shared" si="539"/>
        <v>0</v>
      </c>
      <c r="V645" s="18"/>
      <c r="W645" s="18"/>
      <c r="X645" s="18"/>
      <c r="Y645" s="18"/>
      <c r="Z645" s="18"/>
      <c r="AA645" s="19"/>
      <c r="AB645" s="19"/>
      <c r="AC645" s="19"/>
      <c r="AD645" s="19"/>
      <c r="AE645" s="19">
        <f t="shared" si="530"/>
        <v>0</v>
      </c>
      <c r="AF645" s="19"/>
      <c r="AG645" s="18"/>
      <c r="AH645" s="18"/>
      <c r="AI645" s="18"/>
      <c r="AJ645" s="18"/>
      <c r="AK645" s="18"/>
      <c r="AM645" s="18">
        <f t="shared" si="540"/>
        <v>0</v>
      </c>
      <c r="AN645" s="18">
        <f t="shared" si="542"/>
        <v>0</v>
      </c>
    </row>
    <row r="646" spans="1:40" s="20" customFormat="1" x14ac:dyDescent="0.25">
      <c r="A646" s="17" t="s">
        <v>1295</v>
      </c>
      <c r="B646" s="17" t="s">
        <v>1296</v>
      </c>
      <c r="C646" s="17" t="s">
        <v>1278</v>
      </c>
      <c r="D646" s="17" t="s">
        <v>1278</v>
      </c>
      <c r="E646" s="17" t="s">
        <v>1443</v>
      </c>
      <c r="G646" s="18"/>
      <c r="H646" s="18"/>
      <c r="I646" s="18"/>
      <c r="J646" s="18"/>
      <c r="K646" s="18">
        <f>FIREFUND1617BL</f>
        <v>6518820.5671658665</v>
      </c>
      <c r="L646" s="18">
        <f>K646*RPI_INC1718</f>
        <v>6647034.9323511561</v>
      </c>
      <c r="M646" s="18"/>
      <c r="N646" s="18"/>
      <c r="O646" s="18"/>
      <c r="P646" s="18"/>
      <c r="Q646" s="19">
        <f t="shared" si="541"/>
        <v>6518820.5671658665</v>
      </c>
      <c r="R646" s="19">
        <f>H646+J646+L646+N646+P646</f>
        <v>6647034.9323511561</v>
      </c>
      <c r="S646" s="18"/>
      <c r="T646" s="19">
        <f t="shared" si="539"/>
        <v>15183372</v>
      </c>
      <c r="V646" s="18"/>
      <c r="W646" s="18"/>
      <c r="X646" s="18">
        <f>FIREFUND1617RSG</f>
        <v>5813319.3422235288</v>
      </c>
      <c r="Y646" s="18"/>
      <c r="Z646" s="18"/>
      <c r="AA646" s="19">
        <f>RSG_1617</f>
        <v>5813319.3422235288</v>
      </c>
      <c r="AB646" s="19">
        <f>SFA_1617</f>
        <v>12332139.909389395</v>
      </c>
      <c r="AC646" s="19">
        <f>X646+K646+T646</f>
        <v>27515511.909389395</v>
      </c>
      <c r="AD646" s="19">
        <f>AC646*FR_SF1718</f>
        <v>26359726.636964697</v>
      </c>
      <c r="AE646" s="19">
        <f t="shared" si="530"/>
        <v>11176354.636964697</v>
      </c>
      <c r="AF646" s="19">
        <f>AD646-T646-R646</f>
        <v>4529319.7046135413</v>
      </c>
      <c r="AG646" s="18"/>
      <c r="AH646" s="18"/>
      <c r="AI646" s="18">
        <f>AF646</f>
        <v>4529319.7046135413</v>
      </c>
      <c r="AJ646" s="18"/>
      <c r="AK646" s="18"/>
      <c r="AM646" s="18">
        <f t="shared" si="540"/>
        <v>6651908.9685756471</v>
      </c>
      <c r="AN646" s="18">
        <f t="shared" si="542"/>
        <v>11181228.673189189</v>
      </c>
    </row>
    <row r="647" spans="1:40" s="20" customFormat="1" x14ac:dyDescent="0.25">
      <c r="A647" s="17" t="s">
        <v>1297</v>
      </c>
      <c r="B647" s="17" t="s">
        <v>1298</v>
      </c>
      <c r="C647" s="17" t="s">
        <v>1278</v>
      </c>
      <c r="D647" s="17" t="s">
        <v>1278</v>
      </c>
      <c r="E647" s="17" t="s">
        <v>1443</v>
      </c>
      <c r="G647" s="18"/>
      <c r="H647" s="18"/>
      <c r="I647" s="18"/>
      <c r="J647" s="18"/>
      <c r="K647" s="18">
        <f>FIREFUND1617BL</f>
        <v>7105107.8484761836</v>
      </c>
      <c r="L647" s="18">
        <f>K647*RPI_INC1718</f>
        <v>7244853.5099772569</v>
      </c>
      <c r="M647" s="18"/>
      <c r="N647" s="18"/>
      <c r="O647" s="18"/>
      <c r="P647" s="18"/>
      <c r="Q647" s="19">
        <f t="shared" si="541"/>
        <v>7105107.8484761836</v>
      </c>
      <c r="R647" s="19">
        <f>H647+J647+L647+N647+P647</f>
        <v>7244853.5099772569</v>
      </c>
      <c r="S647" s="18"/>
      <c r="T647" s="19">
        <f t="shared" si="539"/>
        <v>23170178</v>
      </c>
      <c r="V647" s="18"/>
      <c r="W647" s="18"/>
      <c r="X647" s="18">
        <f>FIREFUND1617RSG</f>
        <v>6195574.1115113376</v>
      </c>
      <c r="Y647" s="18"/>
      <c r="Z647" s="18"/>
      <c r="AA647" s="19">
        <f>RSG_1617</f>
        <v>6195574.1115113376</v>
      </c>
      <c r="AB647" s="19">
        <f>SFA_1617</f>
        <v>13300681.959987521</v>
      </c>
      <c r="AC647" s="19">
        <f>X647+K647+T647</f>
        <v>36470859.959987521</v>
      </c>
      <c r="AD647" s="19">
        <f>AC647*FR_SF1718</f>
        <v>34938906.531200573</v>
      </c>
      <c r="AE647" s="19">
        <f t="shared" si="530"/>
        <v>11768728.531200573</v>
      </c>
      <c r="AF647" s="19">
        <f>AD647-T647-R647</f>
        <v>4523875.021223316</v>
      </c>
      <c r="AG647" s="18"/>
      <c r="AH647" s="18"/>
      <c r="AI647" s="18">
        <f>AF647</f>
        <v>4523875.021223316</v>
      </c>
      <c r="AJ647" s="18"/>
      <c r="AK647" s="18"/>
      <c r="AM647" s="18">
        <f t="shared" si="540"/>
        <v>7250165.9054751191</v>
      </c>
      <c r="AN647" s="18">
        <f t="shared" si="542"/>
        <v>11774040.926698435</v>
      </c>
    </row>
    <row r="648" spans="1:40" s="20" customFormat="1" x14ac:dyDescent="0.25">
      <c r="A648" s="17" t="s">
        <v>1299</v>
      </c>
      <c r="B648" s="17" t="s">
        <v>1300</v>
      </c>
      <c r="C648" s="17" t="s">
        <v>1278</v>
      </c>
      <c r="D648" s="17" t="s">
        <v>1278</v>
      </c>
      <c r="E648" s="17" t="s">
        <v>1443</v>
      </c>
      <c r="G648" s="18"/>
      <c r="H648" s="18"/>
      <c r="I648" s="18"/>
      <c r="J648" s="18"/>
      <c r="K648" s="18">
        <f>FIREFUND1617BL</f>
        <v>13331578.314425066</v>
      </c>
      <c r="L648" s="18">
        <f>K648*RPI_INC1718</f>
        <v>13593788.300555291</v>
      </c>
      <c r="M648" s="18"/>
      <c r="N648" s="18"/>
      <c r="O648" s="18"/>
      <c r="P648" s="18"/>
      <c r="Q648" s="19">
        <f t="shared" si="541"/>
        <v>13331578.314425066</v>
      </c>
      <c r="R648" s="19">
        <f>H648+J648+L648+N648+P648</f>
        <v>13593788.300555291</v>
      </c>
      <c r="S648" s="18"/>
      <c r="T648" s="19">
        <f t="shared" si="539"/>
        <v>36739933</v>
      </c>
      <c r="V648" s="18"/>
      <c r="W648" s="18"/>
      <c r="X648" s="18">
        <f>FIREFUND1617RSG</f>
        <v>12525961.525079668</v>
      </c>
      <c r="Y648" s="18"/>
      <c r="Z648" s="18"/>
      <c r="AA648" s="19">
        <f>RSG_1617</f>
        <v>12525961.525079668</v>
      </c>
      <c r="AB648" s="19">
        <f>SFA_1617</f>
        <v>25857539.839504734</v>
      </c>
      <c r="AC648" s="19">
        <f>X648+K648+T648</f>
        <v>62597472.839504734</v>
      </c>
      <c r="AD648" s="19">
        <f>AC648*FR_SF1718</f>
        <v>59968074.649961472</v>
      </c>
      <c r="AE648" s="19">
        <f t="shared" si="530"/>
        <v>23228141.649961472</v>
      </c>
      <c r="AF648" s="19">
        <f>AD648-T648-R648</f>
        <v>9634353.3494061809</v>
      </c>
      <c r="AG648" s="18"/>
      <c r="AH648" s="18"/>
      <c r="AI648" s="18">
        <f>AF648</f>
        <v>9634353.3494061809</v>
      </c>
      <c r="AJ648" s="18"/>
      <c r="AK648" s="18"/>
      <c r="AM648" s="18">
        <f t="shared" si="540"/>
        <v>13603756.145959938</v>
      </c>
      <c r="AN648" s="18">
        <f t="shared" si="542"/>
        <v>23238109.495366119</v>
      </c>
    </row>
    <row r="649" spans="1:40" s="20" customFormat="1" x14ac:dyDescent="0.25">
      <c r="A649" s="17" t="s">
        <v>1301</v>
      </c>
      <c r="B649" s="17" t="s">
        <v>1302</v>
      </c>
      <c r="C649" s="17" t="s">
        <v>1278</v>
      </c>
      <c r="D649" s="17" t="s">
        <v>1278</v>
      </c>
      <c r="E649" s="17" t="s">
        <v>1443</v>
      </c>
      <c r="G649" s="18"/>
      <c r="H649" s="18"/>
      <c r="I649" s="18"/>
      <c r="J649" s="18"/>
      <c r="K649" s="18">
        <f>FIREFUND1617BL</f>
        <v>8243618.1400818657</v>
      </c>
      <c r="L649" s="18">
        <f>K649*RPI_INC1718</f>
        <v>8405756.4066241607</v>
      </c>
      <c r="M649" s="18"/>
      <c r="N649" s="18"/>
      <c r="O649" s="18"/>
      <c r="P649" s="18"/>
      <c r="Q649" s="19">
        <f t="shared" si="541"/>
        <v>8243618.1400818657</v>
      </c>
      <c r="R649" s="19">
        <f>H649+J649+L649+N649+P649</f>
        <v>8405756.4066241607</v>
      </c>
      <c r="S649" s="18"/>
      <c r="T649" s="19">
        <f t="shared" si="539"/>
        <v>17866516</v>
      </c>
      <c r="V649" s="18"/>
      <c r="W649" s="18"/>
      <c r="X649" s="18">
        <f>FIREFUND1617RSG</f>
        <v>7168820.3906646464</v>
      </c>
      <c r="Y649" s="18"/>
      <c r="Z649" s="18"/>
      <c r="AA649" s="19">
        <f>RSG_1617</f>
        <v>7168820.3906646464</v>
      </c>
      <c r="AB649" s="19">
        <f>SFA_1617</f>
        <v>15412438.530746512</v>
      </c>
      <c r="AC649" s="19">
        <f>X649+K649+T649</f>
        <v>33278954.530746512</v>
      </c>
      <c r="AD649" s="19">
        <f>AC649*FR_SF1718</f>
        <v>31881076.648081981</v>
      </c>
      <c r="AE649" s="19">
        <f t="shared" si="530"/>
        <v>14014560.648081981</v>
      </c>
      <c r="AF649" s="19">
        <f>AD649-T649-R649</f>
        <v>5608804.2414578199</v>
      </c>
      <c r="AG649" s="18"/>
      <c r="AH649" s="18"/>
      <c r="AI649" s="18">
        <f>AF649</f>
        <v>5608804.2414578199</v>
      </c>
      <c r="AJ649" s="18"/>
      <c r="AK649" s="18"/>
      <c r="AM649" s="18">
        <f t="shared" si="540"/>
        <v>8411920.0512622725</v>
      </c>
      <c r="AN649" s="18">
        <f t="shared" si="542"/>
        <v>14020724.292720092</v>
      </c>
    </row>
    <row r="650" spans="1:40" s="20" customFormat="1" x14ac:dyDescent="0.25">
      <c r="A650" s="17" t="s">
        <v>1303</v>
      </c>
      <c r="B650" s="17" t="s">
        <v>1304</v>
      </c>
      <c r="C650" s="17" t="s">
        <v>1278</v>
      </c>
      <c r="D650" s="17" t="s">
        <v>1278</v>
      </c>
      <c r="E650" s="17" t="s">
        <v>1443</v>
      </c>
      <c r="G650" s="18"/>
      <c r="H650" s="18"/>
      <c r="I650" s="18"/>
      <c r="J650" s="18"/>
      <c r="K650" s="18">
        <f>FIREFUND1617BL</f>
        <v>8802945.178615408</v>
      </c>
      <c r="L650" s="18">
        <f>K650*RPI_INC1718</f>
        <v>8976084.4783105031</v>
      </c>
      <c r="M650" s="18"/>
      <c r="N650" s="18"/>
      <c r="O650" s="18"/>
      <c r="P650" s="18"/>
      <c r="Q650" s="19">
        <f t="shared" si="541"/>
        <v>8802945.178615408</v>
      </c>
      <c r="R650" s="19">
        <f>H650+J650+L650+N650+P650</f>
        <v>8976084.4783105031</v>
      </c>
      <c r="S650" s="18"/>
      <c r="T650" s="19">
        <f t="shared" si="539"/>
        <v>22422305</v>
      </c>
      <c r="V650" s="18"/>
      <c r="W650" s="18"/>
      <c r="X650" s="18">
        <f>FIREFUND1617RSG</f>
        <v>8042651.0782543849</v>
      </c>
      <c r="Y650" s="18"/>
      <c r="Z650" s="18"/>
      <c r="AA650" s="19">
        <f>RSG_1617</f>
        <v>8042651.0782543849</v>
      </c>
      <c r="AB650" s="19">
        <f>SFA_1617</f>
        <v>16845596.256869793</v>
      </c>
      <c r="AC650" s="19">
        <f>X650+K650+T650</f>
        <v>39267901.256869793</v>
      </c>
      <c r="AD650" s="19">
        <f>AC650*FR_SF1718</f>
        <v>37618458.495231397</v>
      </c>
      <c r="AE650" s="19">
        <f t="shared" si="530"/>
        <v>15196153.495231397</v>
      </c>
      <c r="AF650" s="19">
        <f>AD650-T650-R650</f>
        <v>6220069.0169208944</v>
      </c>
      <c r="AG650" s="18"/>
      <c r="AH650" s="18"/>
      <c r="AI650" s="18">
        <f>AF650</f>
        <v>6220069.0169208944</v>
      </c>
      <c r="AJ650" s="18"/>
      <c r="AK650" s="18"/>
      <c r="AM650" s="18">
        <f t="shared" si="540"/>
        <v>8982666.3244037796</v>
      </c>
      <c r="AN650" s="18">
        <f t="shared" si="542"/>
        <v>15202735.341324674</v>
      </c>
    </row>
    <row r="651" spans="1:40" s="20" customFormat="1" x14ac:dyDescent="0.25">
      <c r="A651" s="17" t="s">
        <v>1305</v>
      </c>
      <c r="B651" s="17" t="s">
        <v>1306</v>
      </c>
      <c r="C651" s="17" t="s">
        <v>1278</v>
      </c>
      <c r="D651" s="17" t="s">
        <v>1278</v>
      </c>
      <c r="E651" s="17" t="s">
        <v>1443</v>
      </c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9"/>
      <c r="R651" s="19"/>
      <c r="S651" s="18"/>
      <c r="T651" s="19">
        <f t="shared" si="539"/>
        <v>0</v>
      </c>
      <c r="V651" s="18"/>
      <c r="W651" s="18"/>
      <c r="X651" s="18"/>
      <c r="Y651" s="18"/>
      <c r="Z651" s="18"/>
      <c r="AA651" s="19"/>
      <c r="AB651" s="19"/>
      <c r="AC651" s="19"/>
      <c r="AD651" s="19"/>
      <c r="AE651" s="19">
        <f t="shared" si="530"/>
        <v>0</v>
      </c>
      <c r="AF651" s="19"/>
      <c r="AG651" s="18"/>
      <c r="AH651" s="18"/>
      <c r="AI651" s="18"/>
      <c r="AJ651" s="18"/>
      <c r="AK651" s="18"/>
      <c r="AM651" s="18">
        <f t="shared" si="540"/>
        <v>0</v>
      </c>
      <c r="AN651" s="18">
        <f t="shared" si="542"/>
        <v>0</v>
      </c>
    </row>
    <row r="652" spans="1:40" s="20" customFormat="1" x14ac:dyDescent="0.25">
      <c r="A652" s="17" t="s">
        <v>1307</v>
      </c>
      <c r="B652" s="17" t="s">
        <v>1308</v>
      </c>
      <c r="C652" s="17" t="s">
        <v>1278</v>
      </c>
      <c r="D652" s="17" t="s">
        <v>1278</v>
      </c>
      <c r="E652" s="17" t="s">
        <v>1443</v>
      </c>
      <c r="G652" s="18"/>
      <c r="H652" s="18"/>
      <c r="I652" s="18"/>
      <c r="J652" s="18"/>
      <c r="K652" s="18">
        <f t="shared" ref="K652:K660" si="543">FIREFUND1617BL</f>
        <v>6522680.5740310503</v>
      </c>
      <c r="L652" s="18">
        <f t="shared" ref="L652:L660" si="544">K652*RPI_INC1718</f>
        <v>6650970.8591354005</v>
      </c>
      <c r="M652" s="18"/>
      <c r="N652" s="18"/>
      <c r="O652" s="18"/>
      <c r="P652" s="18"/>
      <c r="Q652" s="19">
        <f t="shared" si="541"/>
        <v>6522680.5740310503</v>
      </c>
      <c r="R652" s="19">
        <f t="shared" ref="R652:R663" si="545">H652+J652+L652+N652+P652</f>
        <v>6650970.8591354005</v>
      </c>
      <c r="S652" s="18"/>
      <c r="T652" s="19">
        <f t="shared" si="539"/>
        <v>19572620</v>
      </c>
      <c r="V652" s="18"/>
      <c r="W652" s="18"/>
      <c r="X652" s="18">
        <f t="shared" ref="X652:X660" si="546">FIREFUND1617RSG</f>
        <v>5706229.3294145176</v>
      </c>
      <c r="Y652" s="18"/>
      <c r="Z652" s="18"/>
      <c r="AA652" s="19">
        <f t="shared" ref="AA652:AA663" si="547">RSG_1617</f>
        <v>5706229.3294145176</v>
      </c>
      <c r="AB652" s="19">
        <f t="shared" ref="AB652:AB663" si="548">SFA_1617</f>
        <v>12228909.903445568</v>
      </c>
      <c r="AC652" s="19">
        <f t="shared" ref="AC652:AC660" si="549">X652+K652+T652</f>
        <v>31801529.903445568</v>
      </c>
      <c r="AD652" s="19">
        <f t="shared" ref="AD652:AD660" si="550">AC652*FR_SF1718</f>
        <v>30465711.037926536</v>
      </c>
      <c r="AE652" s="19">
        <f t="shared" si="530"/>
        <v>10893091.037926536</v>
      </c>
      <c r="AF652" s="19">
        <f t="shared" ref="AF652:AF660" si="551">AD652-T652-R652</f>
        <v>4242120.1787911355</v>
      </c>
      <c r="AG652" s="18"/>
      <c r="AH652" s="18"/>
      <c r="AI652" s="18">
        <f t="shared" ref="AI652:AI660" si="552">AF652</f>
        <v>4242120.1787911355</v>
      </c>
      <c r="AJ652" s="18"/>
      <c r="AK652" s="18"/>
      <c r="AM652" s="18">
        <f t="shared" si="540"/>
        <v>6655847.7814361518</v>
      </c>
      <c r="AN652" s="18">
        <f t="shared" si="542"/>
        <v>10897967.960227288</v>
      </c>
    </row>
    <row r="653" spans="1:40" s="20" customFormat="1" x14ac:dyDescent="0.25">
      <c r="A653" s="17" t="s">
        <v>1309</v>
      </c>
      <c r="B653" s="17" t="s">
        <v>1310</v>
      </c>
      <c r="C653" s="17" t="s">
        <v>1278</v>
      </c>
      <c r="D653" s="17" t="s">
        <v>1278</v>
      </c>
      <c r="E653" s="17" t="s">
        <v>1443</v>
      </c>
      <c r="G653" s="18"/>
      <c r="H653" s="18"/>
      <c r="I653" s="18"/>
      <c r="J653" s="18"/>
      <c r="K653" s="18">
        <f t="shared" si="543"/>
        <v>5596828.8619298916</v>
      </c>
      <c r="L653" s="18">
        <f t="shared" si="544"/>
        <v>5706909.1827777214</v>
      </c>
      <c r="M653" s="18"/>
      <c r="N653" s="18"/>
      <c r="O653" s="18"/>
      <c r="P653" s="18"/>
      <c r="Q653" s="19">
        <f t="shared" si="541"/>
        <v>5596828.8619298916</v>
      </c>
      <c r="R653" s="19">
        <f t="shared" si="545"/>
        <v>5706909.1827777214</v>
      </c>
      <c r="S653" s="18"/>
      <c r="T653" s="19">
        <f t="shared" si="539"/>
        <v>17086207</v>
      </c>
      <c r="V653" s="18"/>
      <c r="W653" s="18"/>
      <c r="X653" s="18">
        <f t="shared" si="546"/>
        <v>5079452.8477425706</v>
      </c>
      <c r="Y653" s="18"/>
      <c r="Z653" s="18"/>
      <c r="AA653" s="19">
        <f t="shared" si="547"/>
        <v>5079452.8477425706</v>
      </c>
      <c r="AB653" s="19">
        <f t="shared" si="548"/>
        <v>10676281.709672462</v>
      </c>
      <c r="AC653" s="19">
        <f t="shared" si="549"/>
        <v>27762488.709672462</v>
      </c>
      <c r="AD653" s="19">
        <f t="shared" si="550"/>
        <v>26596329.210908171</v>
      </c>
      <c r="AE653" s="19">
        <f t="shared" si="530"/>
        <v>9510122.2109081708</v>
      </c>
      <c r="AF653" s="19">
        <f t="shared" si="551"/>
        <v>3803213.0281304494</v>
      </c>
      <c r="AG653" s="18"/>
      <c r="AH653" s="18"/>
      <c r="AI653" s="18">
        <f t="shared" si="552"/>
        <v>3803213.0281304494</v>
      </c>
      <c r="AJ653" s="18"/>
      <c r="AK653" s="18"/>
      <c r="AM653" s="18">
        <f t="shared" si="540"/>
        <v>5711093.8579554241</v>
      </c>
      <c r="AN653" s="18">
        <f t="shared" si="542"/>
        <v>9514306.8860858735</v>
      </c>
    </row>
    <row r="654" spans="1:40" s="20" customFormat="1" x14ac:dyDescent="0.25">
      <c r="A654" s="17" t="s">
        <v>1311</v>
      </c>
      <c r="B654" s="17" t="s">
        <v>1312</v>
      </c>
      <c r="C654" s="17" t="s">
        <v>1278</v>
      </c>
      <c r="D654" s="17" t="s">
        <v>1278</v>
      </c>
      <c r="E654" s="17" t="s">
        <v>1443</v>
      </c>
      <c r="G654" s="18"/>
      <c r="H654" s="18"/>
      <c r="I654" s="18"/>
      <c r="J654" s="18"/>
      <c r="K654" s="18">
        <f t="shared" si="543"/>
        <v>8665979.0228438172</v>
      </c>
      <c r="L654" s="18">
        <f t="shared" si="544"/>
        <v>8836424.4259155598</v>
      </c>
      <c r="M654" s="18"/>
      <c r="N654" s="18"/>
      <c r="O654" s="18"/>
      <c r="P654" s="18"/>
      <c r="Q654" s="19">
        <f t="shared" si="541"/>
        <v>8665979.0228438172</v>
      </c>
      <c r="R654" s="19">
        <f t="shared" si="545"/>
        <v>8836424.4259155598</v>
      </c>
      <c r="S654" s="18"/>
      <c r="T654" s="19">
        <f t="shared" si="539"/>
        <v>24512646</v>
      </c>
      <c r="V654" s="18"/>
      <c r="W654" s="18"/>
      <c r="X654" s="18">
        <f t="shared" si="546"/>
        <v>7369970.2930430751</v>
      </c>
      <c r="Y654" s="18"/>
      <c r="Z654" s="18"/>
      <c r="AA654" s="19">
        <f t="shared" si="547"/>
        <v>7369970.2930430751</v>
      </c>
      <c r="AB654" s="19">
        <f t="shared" si="548"/>
        <v>16035949.315886892</v>
      </c>
      <c r="AC654" s="19">
        <f t="shared" si="549"/>
        <v>40548595.315886892</v>
      </c>
      <c r="AD654" s="19">
        <f t="shared" si="550"/>
        <v>38845357.177416399</v>
      </c>
      <c r="AE654" s="19">
        <f t="shared" si="530"/>
        <v>14332711.177416399</v>
      </c>
      <c r="AF654" s="19">
        <f t="shared" si="551"/>
        <v>5496286.7515008394</v>
      </c>
      <c r="AG654" s="18"/>
      <c r="AH654" s="18"/>
      <c r="AI654" s="18">
        <f t="shared" si="552"/>
        <v>5496286.7515008394</v>
      </c>
      <c r="AJ654" s="18"/>
      <c r="AK654" s="18"/>
      <c r="AM654" s="18">
        <f t="shared" si="540"/>
        <v>8842903.8642192874</v>
      </c>
      <c r="AN654" s="18">
        <f t="shared" si="542"/>
        <v>14339190.615720127</v>
      </c>
    </row>
    <row r="655" spans="1:40" s="20" customFormat="1" x14ac:dyDescent="0.25">
      <c r="A655" s="17" t="s">
        <v>1313</v>
      </c>
      <c r="B655" s="17" t="s">
        <v>1314</v>
      </c>
      <c r="C655" s="17" t="s">
        <v>1278</v>
      </c>
      <c r="D655" s="17" t="s">
        <v>1278</v>
      </c>
      <c r="E655" s="17" t="s">
        <v>1443</v>
      </c>
      <c r="G655" s="18"/>
      <c r="H655" s="18"/>
      <c r="I655" s="18"/>
      <c r="J655" s="18"/>
      <c r="K655" s="18">
        <f t="shared" si="543"/>
        <v>15118099.579538725</v>
      </c>
      <c r="L655" s="18">
        <f t="shared" si="544"/>
        <v>15415447.469456377</v>
      </c>
      <c r="M655" s="18"/>
      <c r="N655" s="18"/>
      <c r="O655" s="18"/>
      <c r="P655" s="18"/>
      <c r="Q655" s="19">
        <f t="shared" si="541"/>
        <v>15118099.579538725</v>
      </c>
      <c r="R655" s="19">
        <f t="shared" si="545"/>
        <v>15415447.469456377</v>
      </c>
      <c r="S655" s="18"/>
      <c r="T655" s="19">
        <f t="shared" si="539"/>
        <v>39757759</v>
      </c>
      <c r="V655" s="18"/>
      <c r="W655" s="18"/>
      <c r="X655" s="18">
        <f t="shared" si="546"/>
        <v>14233622.48763404</v>
      </c>
      <c r="Y655" s="18"/>
      <c r="Z655" s="18"/>
      <c r="AA655" s="19">
        <f t="shared" si="547"/>
        <v>14233622.48763404</v>
      </c>
      <c r="AB655" s="19">
        <f t="shared" si="548"/>
        <v>29351722.067172766</v>
      </c>
      <c r="AC655" s="19">
        <f t="shared" si="549"/>
        <v>69109481.067172766</v>
      </c>
      <c r="AD655" s="19">
        <f t="shared" si="550"/>
        <v>66206546.872621402</v>
      </c>
      <c r="AE655" s="19">
        <f t="shared" si="530"/>
        <v>26448787.872621402</v>
      </c>
      <c r="AF655" s="19">
        <f t="shared" si="551"/>
        <v>11033340.403165026</v>
      </c>
      <c r="AG655" s="18"/>
      <c r="AH655" s="18"/>
      <c r="AI655" s="18">
        <f t="shared" si="552"/>
        <v>11033340.403165026</v>
      </c>
      <c r="AJ655" s="18"/>
      <c r="AK655" s="18"/>
      <c r="AM655" s="18">
        <f t="shared" si="540"/>
        <v>15426751.073265824</v>
      </c>
      <c r="AN655" s="18">
        <f t="shared" si="542"/>
        <v>26460091.476430848</v>
      </c>
    </row>
    <row r="656" spans="1:40" s="20" customFormat="1" x14ac:dyDescent="0.25">
      <c r="A656" s="17" t="s">
        <v>1315</v>
      </c>
      <c r="B656" s="17" t="s">
        <v>1316</v>
      </c>
      <c r="C656" s="17" t="s">
        <v>1278</v>
      </c>
      <c r="D656" s="17" t="s">
        <v>1278</v>
      </c>
      <c r="E656" s="17" t="s">
        <v>1443</v>
      </c>
      <c r="G656" s="18"/>
      <c r="H656" s="18"/>
      <c r="I656" s="18"/>
      <c r="J656" s="18"/>
      <c r="K656" s="18">
        <f t="shared" si="543"/>
        <v>5205285.1841685744</v>
      </c>
      <c r="L656" s="18">
        <f t="shared" si="544"/>
        <v>5307664.4916859651</v>
      </c>
      <c r="M656" s="18"/>
      <c r="N656" s="18"/>
      <c r="O656" s="18"/>
      <c r="P656" s="18"/>
      <c r="Q656" s="19">
        <f t="shared" si="541"/>
        <v>5205285.1841685744</v>
      </c>
      <c r="R656" s="19">
        <f t="shared" si="545"/>
        <v>5307664.4916859651</v>
      </c>
      <c r="S656" s="18"/>
      <c r="T656" s="19">
        <f t="shared" si="539"/>
        <v>20062304</v>
      </c>
      <c r="V656" s="18"/>
      <c r="W656" s="18"/>
      <c r="X656" s="18">
        <f t="shared" si="546"/>
        <v>4464269.8801902412</v>
      </c>
      <c r="Y656" s="18"/>
      <c r="Z656" s="18"/>
      <c r="AA656" s="19">
        <f t="shared" si="547"/>
        <v>4464269.8801902412</v>
      </c>
      <c r="AB656" s="19">
        <f t="shared" si="548"/>
        <v>9669555.0643588156</v>
      </c>
      <c r="AC656" s="19">
        <f t="shared" si="549"/>
        <v>29731859.064358816</v>
      </c>
      <c r="AD656" s="19">
        <f t="shared" si="550"/>
        <v>28482976.436205115</v>
      </c>
      <c r="AE656" s="19">
        <f t="shared" si="530"/>
        <v>8420672.4362051152</v>
      </c>
      <c r="AF656" s="19">
        <f t="shared" si="551"/>
        <v>3113007.9445191501</v>
      </c>
      <c r="AG656" s="18"/>
      <c r="AH656" s="18"/>
      <c r="AI656" s="18">
        <f t="shared" si="552"/>
        <v>3113007.9445191501</v>
      </c>
      <c r="AJ656" s="18"/>
      <c r="AK656" s="18"/>
      <c r="AM656" s="18">
        <f t="shared" si="540"/>
        <v>5311556.4148160834</v>
      </c>
      <c r="AN656" s="18">
        <f t="shared" si="542"/>
        <v>8424564.3593352325</v>
      </c>
    </row>
    <row r="657" spans="1:40" s="20" customFormat="1" x14ac:dyDescent="0.25">
      <c r="A657" s="17" t="s">
        <v>1317</v>
      </c>
      <c r="B657" s="17" t="s">
        <v>1318</v>
      </c>
      <c r="C657" s="17" t="s">
        <v>1278</v>
      </c>
      <c r="D657" s="17" t="s">
        <v>1278</v>
      </c>
      <c r="E657" s="17" t="s">
        <v>1443</v>
      </c>
      <c r="G657" s="18"/>
      <c r="H657" s="18"/>
      <c r="I657" s="18"/>
      <c r="J657" s="18"/>
      <c r="K657" s="18">
        <f t="shared" si="543"/>
        <v>13639095.795617783</v>
      </c>
      <c r="L657" s="18">
        <f t="shared" si="544"/>
        <v>13907354.139457544</v>
      </c>
      <c r="M657" s="18"/>
      <c r="N657" s="18"/>
      <c r="O657" s="18"/>
      <c r="P657" s="18"/>
      <c r="Q657" s="19">
        <f t="shared" si="541"/>
        <v>13639095.795617783</v>
      </c>
      <c r="R657" s="19">
        <f t="shared" si="545"/>
        <v>13907354.139457544</v>
      </c>
      <c r="S657" s="18"/>
      <c r="T657" s="19">
        <f t="shared" si="539"/>
        <v>41253830</v>
      </c>
      <c r="V657" s="18"/>
      <c r="W657" s="18"/>
      <c r="X657" s="18">
        <f t="shared" si="546"/>
        <v>11939511.494880138</v>
      </c>
      <c r="Y657" s="18"/>
      <c r="Z657" s="18"/>
      <c r="AA657" s="19">
        <f t="shared" si="547"/>
        <v>11939511.494880138</v>
      </c>
      <c r="AB657" s="19">
        <f t="shared" si="548"/>
        <v>25578607.290497921</v>
      </c>
      <c r="AC657" s="19">
        <f t="shared" si="549"/>
        <v>66832437.290497921</v>
      </c>
      <c r="AD657" s="19">
        <f t="shared" si="550"/>
        <v>64025150.0048761</v>
      </c>
      <c r="AE657" s="19">
        <f t="shared" si="530"/>
        <v>22771320.0048761</v>
      </c>
      <c r="AF657" s="19">
        <f t="shared" si="551"/>
        <v>8863965.8654185552</v>
      </c>
      <c r="AG657" s="18"/>
      <c r="AH657" s="18"/>
      <c r="AI657" s="18">
        <f t="shared" si="552"/>
        <v>8863965.8654185552</v>
      </c>
      <c r="AJ657" s="18"/>
      <c r="AK657" s="18"/>
      <c r="AM657" s="18">
        <f t="shared" si="540"/>
        <v>13917551.91163001</v>
      </c>
      <c r="AN657" s="18">
        <f t="shared" si="542"/>
        <v>22781517.777048565</v>
      </c>
    </row>
    <row r="658" spans="1:40" s="20" customFormat="1" x14ac:dyDescent="0.25">
      <c r="A658" s="17" t="s">
        <v>1319</v>
      </c>
      <c r="B658" s="17" t="s">
        <v>1320</v>
      </c>
      <c r="C658" s="17" t="s">
        <v>1278</v>
      </c>
      <c r="D658" s="17" t="s">
        <v>1278</v>
      </c>
      <c r="E658" s="17" t="s">
        <v>1443</v>
      </c>
      <c r="G658" s="18"/>
      <c r="H658" s="18"/>
      <c r="I658" s="18"/>
      <c r="J658" s="18"/>
      <c r="K658" s="18">
        <f t="shared" si="543"/>
        <v>14351461.583226532</v>
      </c>
      <c r="L658" s="18">
        <f t="shared" si="544"/>
        <v>14633730.978037387</v>
      </c>
      <c r="M658" s="18"/>
      <c r="N658" s="18"/>
      <c r="O658" s="18"/>
      <c r="P658" s="18"/>
      <c r="Q658" s="19">
        <f t="shared" si="541"/>
        <v>14351461.583226532</v>
      </c>
      <c r="R658" s="19">
        <f t="shared" si="545"/>
        <v>14633730.978037387</v>
      </c>
      <c r="S658" s="18"/>
      <c r="T658" s="19">
        <f t="shared" si="539"/>
        <v>26628618</v>
      </c>
      <c r="V658" s="18"/>
      <c r="W658" s="18"/>
      <c r="X658" s="18">
        <f t="shared" si="546"/>
        <v>13218223.736936249</v>
      </c>
      <c r="Y658" s="18"/>
      <c r="Z658" s="18"/>
      <c r="AA658" s="19">
        <f t="shared" si="547"/>
        <v>13218223.736936249</v>
      </c>
      <c r="AB658" s="19">
        <f t="shared" si="548"/>
        <v>27569685.320162781</v>
      </c>
      <c r="AC658" s="19">
        <f t="shared" si="549"/>
        <v>54198303.320162781</v>
      </c>
      <c r="AD658" s="19">
        <f t="shared" si="550"/>
        <v>51921711.084694505</v>
      </c>
      <c r="AE658" s="19">
        <f t="shared" si="530"/>
        <v>25293093.084694505</v>
      </c>
      <c r="AF658" s="19">
        <f t="shared" si="551"/>
        <v>10659362.106657118</v>
      </c>
      <c r="AG658" s="18"/>
      <c r="AH658" s="18"/>
      <c r="AI658" s="18">
        <f t="shared" si="552"/>
        <v>10659362.106657118</v>
      </c>
      <c r="AJ658" s="18"/>
      <c r="AK658" s="18"/>
      <c r="AM658" s="18">
        <f t="shared" si="540"/>
        <v>14644461.376720754</v>
      </c>
      <c r="AN658" s="18">
        <f t="shared" si="542"/>
        <v>25303823.483377874</v>
      </c>
    </row>
    <row r="659" spans="1:40" s="20" customFormat="1" x14ac:dyDescent="0.25">
      <c r="A659" s="17" t="s">
        <v>1321</v>
      </c>
      <c r="B659" s="17" t="s">
        <v>1322</v>
      </c>
      <c r="C659" s="17" t="s">
        <v>1278</v>
      </c>
      <c r="D659" s="17" t="s">
        <v>1278</v>
      </c>
      <c r="E659" s="17" t="s">
        <v>1443</v>
      </c>
      <c r="G659" s="18"/>
      <c r="H659" s="18"/>
      <c r="I659" s="18"/>
      <c r="J659" s="18"/>
      <c r="K659" s="18">
        <f t="shared" si="543"/>
        <v>9926458.3877184913</v>
      </c>
      <c r="L659" s="18">
        <f t="shared" si="544"/>
        <v>10121695.324769644</v>
      </c>
      <c r="M659" s="18"/>
      <c r="N659" s="18"/>
      <c r="O659" s="18"/>
      <c r="P659" s="18"/>
      <c r="Q659" s="19">
        <f t="shared" si="541"/>
        <v>9926458.3877184913</v>
      </c>
      <c r="R659" s="19">
        <f t="shared" si="545"/>
        <v>10121695.324769644</v>
      </c>
      <c r="S659" s="18"/>
      <c r="T659" s="19">
        <f t="shared" si="539"/>
        <v>21521973</v>
      </c>
      <c r="V659" s="18"/>
      <c r="W659" s="18"/>
      <c r="X659" s="18">
        <f t="shared" si="546"/>
        <v>8867336.1403189152</v>
      </c>
      <c r="Y659" s="18"/>
      <c r="Z659" s="18"/>
      <c r="AA659" s="19">
        <f t="shared" si="547"/>
        <v>8867336.1403189152</v>
      </c>
      <c r="AB659" s="19">
        <f t="shared" si="548"/>
        <v>18793794.528037407</v>
      </c>
      <c r="AC659" s="19">
        <f t="shared" si="549"/>
        <v>40315767.528037407</v>
      </c>
      <c r="AD659" s="19">
        <f t="shared" si="550"/>
        <v>38622309.288596004</v>
      </c>
      <c r="AE659" s="19">
        <f t="shared" si="530"/>
        <v>17100336.288596004</v>
      </c>
      <c r="AF659" s="19">
        <f t="shared" si="551"/>
        <v>6978640.9638263602</v>
      </c>
      <c r="AG659" s="18"/>
      <c r="AH659" s="18"/>
      <c r="AI659" s="18">
        <f t="shared" si="552"/>
        <v>6978640.9638263602</v>
      </c>
      <c r="AJ659" s="18"/>
      <c r="AK659" s="18"/>
      <c r="AM659" s="18">
        <f t="shared" si="540"/>
        <v>10129117.206882235</v>
      </c>
      <c r="AN659" s="18">
        <f t="shared" si="542"/>
        <v>17107758.170708597</v>
      </c>
    </row>
    <row r="660" spans="1:40" s="20" customFormat="1" x14ac:dyDescent="0.25">
      <c r="A660" s="17" t="s">
        <v>1323</v>
      </c>
      <c r="B660" s="17" t="s">
        <v>1324</v>
      </c>
      <c r="C660" s="17" t="s">
        <v>1278</v>
      </c>
      <c r="D660" s="17" t="s">
        <v>1278</v>
      </c>
      <c r="E660" s="17" t="s">
        <v>1443</v>
      </c>
      <c r="G660" s="18"/>
      <c r="H660" s="18"/>
      <c r="I660" s="18"/>
      <c r="J660" s="18"/>
      <c r="K660" s="18">
        <f t="shared" si="543"/>
        <v>3588855.9857251751</v>
      </c>
      <c r="L660" s="18">
        <f t="shared" si="544"/>
        <v>3659442.8176850602</v>
      </c>
      <c r="M660" s="18"/>
      <c r="N660" s="18"/>
      <c r="O660" s="18"/>
      <c r="P660" s="18"/>
      <c r="Q660" s="19">
        <f t="shared" si="541"/>
        <v>3588855.9857251751</v>
      </c>
      <c r="R660" s="19">
        <f t="shared" si="545"/>
        <v>3659442.8176850602</v>
      </c>
      <c r="S660" s="18"/>
      <c r="T660" s="19">
        <f t="shared" si="539"/>
        <v>13611952</v>
      </c>
      <c r="V660" s="18"/>
      <c r="W660" s="18"/>
      <c r="X660" s="18">
        <f t="shared" si="546"/>
        <v>2944350.0024107327</v>
      </c>
      <c r="Y660" s="18"/>
      <c r="Z660" s="18"/>
      <c r="AA660" s="19">
        <f t="shared" si="547"/>
        <v>2944350.0024107327</v>
      </c>
      <c r="AB660" s="19">
        <f t="shared" si="548"/>
        <v>6533205.9881359078</v>
      </c>
      <c r="AC660" s="19">
        <f t="shared" si="549"/>
        <v>20145157.988135908</v>
      </c>
      <c r="AD660" s="19">
        <f t="shared" si="550"/>
        <v>19298963.412871219</v>
      </c>
      <c r="AE660" s="19">
        <f t="shared" si="530"/>
        <v>5687011.4128712192</v>
      </c>
      <c r="AF660" s="19">
        <f t="shared" si="551"/>
        <v>2027568.595186159</v>
      </c>
      <c r="AG660" s="18"/>
      <c r="AH660" s="18"/>
      <c r="AI660" s="18">
        <f t="shared" si="552"/>
        <v>2027568.595186159</v>
      </c>
      <c r="AJ660" s="18"/>
      <c r="AK660" s="18"/>
      <c r="AM660" s="18">
        <f t="shared" si="540"/>
        <v>3662126.1580069293</v>
      </c>
      <c r="AN660" s="18">
        <f t="shared" si="542"/>
        <v>5689694.7531930879</v>
      </c>
    </row>
    <row r="661" spans="1:40" s="34" customFormat="1" x14ac:dyDescent="0.25">
      <c r="A661" s="28" t="s">
        <v>1375</v>
      </c>
      <c r="B661" s="28" t="s">
        <v>1376</v>
      </c>
      <c r="C661" s="28" t="s">
        <v>1327</v>
      </c>
      <c r="D661" s="28"/>
      <c r="E661" s="28" t="s">
        <v>1442</v>
      </c>
      <c r="G661" s="32"/>
      <c r="H661" s="32"/>
      <c r="I661" s="32"/>
      <c r="J661" s="32"/>
      <c r="K661" s="32"/>
      <c r="L661" s="32"/>
      <c r="M661" s="32"/>
      <c r="N661" s="32"/>
      <c r="O661" s="32">
        <f>POLFUND1617BL</f>
        <v>6915716.981446851</v>
      </c>
      <c r="P661" s="32">
        <f>O661*RPI_INC1718</f>
        <v>7051737.6393927773</v>
      </c>
      <c r="Q661" s="33">
        <f t="shared" si="541"/>
        <v>6915716.981446851</v>
      </c>
      <c r="R661" s="33">
        <f t="shared" si="545"/>
        <v>7051737.6393927773</v>
      </c>
      <c r="S661" s="32"/>
      <c r="T661" s="33">
        <f t="shared" si="539"/>
        <v>566527128</v>
      </c>
      <c r="V661" s="32"/>
      <c r="W661" s="32"/>
      <c r="X661" s="32"/>
      <c r="Y661" s="32"/>
      <c r="Z661" s="32">
        <f>POLFUND1617RSG</f>
        <v>29585950.508064147</v>
      </c>
      <c r="AA661" s="33">
        <f t="shared" si="547"/>
        <v>29585950.508064147</v>
      </c>
      <c r="AB661" s="33">
        <f t="shared" si="548"/>
        <v>36501667.489511013</v>
      </c>
      <c r="AC661" s="33">
        <f>Z661+O661+T661</f>
        <v>603028795.48951101</v>
      </c>
      <c r="AD661" s="33">
        <f>AC661</f>
        <v>603028795.48951101</v>
      </c>
      <c r="AE661" s="33">
        <f t="shared" si="530"/>
        <v>36501667.489511013</v>
      </c>
      <c r="AF661" s="33">
        <f>O661+Z661-P661</f>
        <v>29449929.85011822</v>
      </c>
      <c r="AG661" s="32"/>
      <c r="AH661" s="32"/>
      <c r="AI661" s="32"/>
      <c r="AJ661" s="32"/>
      <c r="AK661" s="32">
        <f>AF661</f>
        <v>29449929.85011822</v>
      </c>
      <c r="AM661" s="32">
        <f t="shared" si="540"/>
        <v>7056908.4298354033</v>
      </c>
      <c r="AN661" s="32">
        <f t="shared" si="542"/>
        <v>36506838.279953621</v>
      </c>
    </row>
    <row r="662" spans="1:40" s="20" customFormat="1" x14ac:dyDescent="0.25">
      <c r="A662" s="17" t="s">
        <v>1325</v>
      </c>
      <c r="B662" s="17" t="s">
        <v>1326</v>
      </c>
      <c r="C662" s="17" t="s">
        <v>1327</v>
      </c>
      <c r="D662" s="17"/>
      <c r="E662" s="17" t="s">
        <v>1443</v>
      </c>
      <c r="G662" s="18"/>
      <c r="H662" s="18"/>
      <c r="I662" s="18"/>
      <c r="J662" s="18"/>
      <c r="K662" s="18">
        <f>FIREFUND1617BL</f>
        <v>120212923.56925642</v>
      </c>
      <c r="L662" s="18">
        <f>K662*RPI_INC1718</f>
        <v>122577311.96186422</v>
      </c>
      <c r="M662" s="18"/>
      <c r="N662" s="18"/>
      <c r="O662" s="18"/>
      <c r="P662" s="18"/>
      <c r="Q662" s="19">
        <f t="shared" si="541"/>
        <v>120212923.56925642</v>
      </c>
      <c r="R662" s="19">
        <f t="shared" si="545"/>
        <v>122577311.96186422</v>
      </c>
      <c r="S662" s="18"/>
      <c r="T662" s="19">
        <f t="shared" si="539"/>
        <v>138149407.41999999</v>
      </c>
      <c r="V662" s="18"/>
      <c r="W662" s="18"/>
      <c r="X662" s="18">
        <f>FIREFUND1617RSG</f>
        <v>113141311.88954684</v>
      </c>
      <c r="Y662" s="18"/>
      <c r="Z662" s="18"/>
      <c r="AA662" s="19">
        <f t="shared" si="547"/>
        <v>113141311.88954684</v>
      </c>
      <c r="AB662" s="19">
        <f t="shared" si="548"/>
        <v>233354235.45880327</v>
      </c>
      <c r="AC662" s="19">
        <f>X662+K662+T662</f>
        <v>371503642.87880325</v>
      </c>
      <c r="AD662" s="19">
        <f>AC662*FR_SF1718</f>
        <v>355898683.73774058</v>
      </c>
      <c r="AE662" s="19">
        <f t="shared" si="530"/>
        <v>217749276.31774059</v>
      </c>
      <c r="AF662" s="19">
        <f>AD662-T662-R662</f>
        <v>95171964.355876371</v>
      </c>
      <c r="AG662" s="18"/>
      <c r="AH662" s="18"/>
      <c r="AI662" s="18">
        <f>AF662</f>
        <v>95171964.355876371</v>
      </c>
      <c r="AJ662" s="18"/>
      <c r="AK662" s="18"/>
      <c r="AM662" s="18">
        <f t="shared" si="540"/>
        <v>122667193.58049317</v>
      </c>
      <c r="AN662" s="18">
        <f t="shared" si="542"/>
        <v>217839157.93636954</v>
      </c>
    </row>
    <row r="663" spans="1:40" s="25" customFormat="1" x14ac:dyDescent="0.25">
      <c r="A663" s="22" t="s">
        <v>1328</v>
      </c>
      <c r="B663" s="22" t="s">
        <v>1329</v>
      </c>
      <c r="C663" s="22" t="s">
        <v>1327</v>
      </c>
      <c r="D663" s="22" t="s">
        <v>1327</v>
      </c>
      <c r="E663" s="22" t="s">
        <v>1327</v>
      </c>
      <c r="G663" s="23"/>
      <c r="H663" s="23"/>
      <c r="I663" s="23"/>
      <c r="J663" s="23"/>
      <c r="K663" s="23"/>
      <c r="L663" s="23"/>
      <c r="M663" s="23">
        <f>GLAFUND1617BL</f>
        <v>861307227.47102058</v>
      </c>
      <c r="N663" s="23">
        <f>M663*RPI_INC1718</f>
        <v>878247708.99860311</v>
      </c>
      <c r="O663" s="23"/>
      <c r="P663" s="23"/>
      <c r="Q663" s="24">
        <f t="shared" si="541"/>
        <v>861307227.47102058</v>
      </c>
      <c r="R663" s="24">
        <f t="shared" si="545"/>
        <v>878247708.99860311</v>
      </c>
      <c r="S663" s="23"/>
      <c r="T663" s="24">
        <f t="shared" si="539"/>
        <v>96002130.579999998</v>
      </c>
      <c r="V663" s="23"/>
      <c r="W663" s="23"/>
      <c r="X663" s="23"/>
      <c r="Y663" s="23">
        <f>GLAFUND1617RSG</f>
        <v>25392835.528979421</v>
      </c>
      <c r="Z663" s="23"/>
      <c r="AA663" s="24">
        <f t="shared" si="547"/>
        <v>25392835.528979421</v>
      </c>
      <c r="AB663" s="24">
        <f t="shared" si="548"/>
        <v>886700063</v>
      </c>
      <c r="AC663" s="24">
        <f>Y663+M663+T663</f>
        <v>982702193.58000004</v>
      </c>
      <c r="AD663" s="24">
        <f>AC663*GLA_SF1718+(15627806+913313)</f>
        <v>998165598.58000004</v>
      </c>
      <c r="AE663" s="24">
        <f t="shared" si="530"/>
        <v>902163468</v>
      </c>
      <c r="AF663" s="24">
        <f>AD663-T663-R663</f>
        <v>23915759.001396894</v>
      </c>
      <c r="AG663" s="23"/>
      <c r="AH663" s="23"/>
      <c r="AI663" s="23"/>
      <c r="AJ663" s="23">
        <f>AF663</f>
        <v>23915759.001396894</v>
      </c>
      <c r="AK663" s="23"/>
      <c r="AM663" s="23">
        <f t="shared" si="540"/>
        <v>878891697.06114531</v>
      </c>
      <c r="AN663" s="23">
        <f t="shared" si="542"/>
        <v>902807456.0625422</v>
      </c>
    </row>
    <row r="664" spans="1:40" x14ac:dyDescent="0.25">
      <c r="A664" s="1"/>
      <c r="B664" s="1"/>
      <c r="C664" s="21"/>
      <c r="D664" s="21"/>
      <c r="E664" s="21"/>
    </row>
    <row r="665" spans="1:40" x14ac:dyDescent="0.25">
      <c r="A665" s="1" t="s">
        <v>1330</v>
      </c>
      <c r="B665" s="21" t="s">
        <v>1331</v>
      </c>
      <c r="C665" s="21" t="s">
        <v>223</v>
      </c>
      <c r="D665" s="21"/>
      <c r="E665" s="21"/>
      <c r="G665" s="5">
        <f t="shared" ref="G665:R666" si="553">SUMIF($C$3:$C$663,$C665,G$3:G$663)</f>
        <v>721151382.96641839</v>
      </c>
      <c r="H665" s="5">
        <f t="shared" si="553"/>
        <v>735335231.99506736</v>
      </c>
      <c r="I665" s="5">
        <f t="shared" si="553"/>
        <v>286332675.66279674</v>
      </c>
      <c r="J665" s="5">
        <f t="shared" si="553"/>
        <v>291964363.4602524</v>
      </c>
      <c r="K665" s="5">
        <f t="shared" si="553"/>
        <v>0</v>
      </c>
      <c r="L665" s="5">
        <f t="shared" si="553"/>
        <v>0</v>
      </c>
      <c r="M665" s="5">
        <f t="shared" si="553"/>
        <v>0</v>
      </c>
      <c r="N665" s="5">
        <f t="shared" si="553"/>
        <v>0</v>
      </c>
      <c r="O665" s="5">
        <f t="shared" si="553"/>
        <v>30439.745769574994</v>
      </c>
      <c r="P665" s="5">
        <f t="shared" si="553"/>
        <v>31038.444972910245</v>
      </c>
      <c r="Q665" s="6">
        <f t="shared" si="553"/>
        <v>1007514498.3749846</v>
      </c>
      <c r="R665" s="6">
        <f t="shared" si="553"/>
        <v>1027330633.9002928</v>
      </c>
      <c r="T665" s="6">
        <f>SUMIF($D$3:$D$663,$C665,T$3:T$663)</f>
        <v>836691758.99999905</v>
      </c>
      <c r="V665" s="5">
        <f t="shared" ref="V665:AC678" si="554">SUMIF($D$3:$D$663,$C665,V$3:V$663)</f>
        <v>522360638.18092334</v>
      </c>
      <c r="W665" s="5">
        <f t="shared" si="554"/>
        <v>164043968.95009395</v>
      </c>
      <c r="X665" s="5">
        <f t="shared" si="554"/>
        <v>0</v>
      </c>
      <c r="Y665" s="5">
        <f t="shared" si="554"/>
        <v>0</v>
      </c>
      <c r="Z665" s="5">
        <f t="shared" si="554"/>
        <v>133261.55543605305</v>
      </c>
      <c r="AA665" s="6">
        <f t="shared" si="554"/>
        <v>686537868.68645346</v>
      </c>
      <c r="AB665" s="6">
        <f t="shared" si="554"/>
        <v>1694052367.0614378</v>
      </c>
      <c r="AC665" s="6">
        <f t="shared" si="554"/>
        <v>2530744126.0614371</v>
      </c>
      <c r="AD665" s="6">
        <f t="shared" ref="AD665:AD678" si="555">SUMIF($D$3:$D$663,$C665,AD$3:AD$663)</f>
        <v>2397539554.26473</v>
      </c>
      <c r="AE665" s="6">
        <f t="shared" ref="AE665:AE678" si="556">SUMIF($D$3:$D$663,$C665,AE$3:AE$663)</f>
        <v>1560847795.2647314</v>
      </c>
      <c r="AF665" s="6">
        <f t="shared" ref="AF665:AN678" si="557">SUMIF($D$3:$D$663,$C665,AF$3:AF$663)</f>
        <v>533517161.36443859</v>
      </c>
      <c r="AG665" s="5">
        <f t="shared" si="557"/>
        <v>417045725.7221961</v>
      </c>
      <c r="AH665" s="5">
        <f t="shared" si="557"/>
        <v>116338772.78600982</v>
      </c>
      <c r="AI665" s="5">
        <f t="shared" si="557"/>
        <v>0</v>
      </c>
      <c r="AJ665" s="5">
        <f t="shared" si="557"/>
        <v>0</v>
      </c>
      <c r="AK665" s="5">
        <f t="shared" si="557"/>
        <v>132662.85623271781</v>
      </c>
      <c r="AM665" s="5">
        <f t="shared" si="557"/>
        <v>1028083939.2123781</v>
      </c>
      <c r="AN665" s="5">
        <f t="shared" si="557"/>
        <v>1561601100.5768168</v>
      </c>
    </row>
    <row r="666" spans="1:40" x14ac:dyDescent="0.25">
      <c r="A666" s="1" t="s">
        <v>1332</v>
      </c>
      <c r="B666" s="21" t="s">
        <v>1333</v>
      </c>
      <c r="C666" s="21" t="s">
        <v>302</v>
      </c>
      <c r="D666" s="21"/>
      <c r="E666" s="21"/>
      <c r="G666" s="5">
        <f t="shared" si="553"/>
        <v>787227941.43750906</v>
      </c>
      <c r="H666" s="5">
        <f t="shared" si="553"/>
        <v>802711406.54098487</v>
      </c>
      <c r="I666" s="5">
        <f t="shared" si="553"/>
        <v>228641686.12935987</v>
      </c>
      <c r="J666" s="5">
        <f t="shared" si="553"/>
        <v>233138688.05477342</v>
      </c>
      <c r="K666" s="5">
        <f t="shared" si="553"/>
        <v>0</v>
      </c>
      <c r="L666" s="5">
        <f t="shared" si="553"/>
        <v>0</v>
      </c>
      <c r="M666" s="5">
        <f t="shared" si="553"/>
        <v>0</v>
      </c>
      <c r="N666" s="5">
        <f t="shared" si="553"/>
        <v>0</v>
      </c>
      <c r="O666" s="5">
        <f t="shared" si="553"/>
        <v>0</v>
      </c>
      <c r="P666" s="5">
        <f t="shared" si="553"/>
        <v>0</v>
      </c>
      <c r="Q666" s="6">
        <f t="shared" si="553"/>
        <v>1015869627.566869</v>
      </c>
      <c r="R666" s="6">
        <f t="shared" si="553"/>
        <v>1035850094.5957581</v>
      </c>
      <c r="T666" s="6">
        <f t="shared" ref="T666:T678" si="558">SUMIF($D$3:$D$663,$C666,T$3:T$663)</f>
        <v>1891750437.0000014</v>
      </c>
      <c r="V666" s="5">
        <f t="shared" si="554"/>
        <v>574364854.5918268</v>
      </c>
      <c r="W666" s="5">
        <f t="shared" si="554"/>
        <v>114261582.85021985</v>
      </c>
      <c r="X666" s="5">
        <f t="shared" si="554"/>
        <v>0</v>
      </c>
      <c r="Y666" s="5">
        <f t="shared" si="554"/>
        <v>0</v>
      </c>
      <c r="Z666" s="5">
        <f t="shared" si="554"/>
        <v>0</v>
      </c>
      <c r="AA666" s="6">
        <f t="shared" si="554"/>
        <v>688626437.4420464</v>
      </c>
      <c r="AB666" s="6">
        <f t="shared" si="554"/>
        <v>1704496065.0089152</v>
      </c>
      <c r="AC666" s="6">
        <f t="shared" si="554"/>
        <v>3596246502.0089164</v>
      </c>
      <c r="AD666" s="6">
        <f t="shared" si="555"/>
        <v>3407716242.0247197</v>
      </c>
      <c r="AE666" s="6">
        <f t="shared" si="556"/>
        <v>1515965805.0247185</v>
      </c>
      <c r="AF666" s="6">
        <f t="shared" si="557"/>
        <v>480115710.42896026</v>
      </c>
      <c r="AG666" s="5">
        <f t="shared" si="557"/>
        <v>424237764.9683724</v>
      </c>
      <c r="AH666" s="5">
        <f t="shared" si="557"/>
        <v>55877945.460587919</v>
      </c>
      <c r="AI666" s="5">
        <f t="shared" si="557"/>
        <v>0</v>
      </c>
      <c r="AJ666" s="5">
        <f t="shared" si="557"/>
        <v>0</v>
      </c>
      <c r="AK666" s="5">
        <f t="shared" si="557"/>
        <v>0</v>
      </c>
      <c r="AM666" s="5">
        <f t="shared" si="557"/>
        <v>1036609646.9278259</v>
      </c>
      <c r="AN666" s="5">
        <f t="shared" si="557"/>
        <v>1516725357.3567863</v>
      </c>
    </row>
    <row r="667" spans="1:40" x14ac:dyDescent="0.25">
      <c r="A667" s="1" t="s">
        <v>1334</v>
      </c>
      <c r="B667" s="21" t="s">
        <v>1335</v>
      </c>
      <c r="C667" s="21"/>
      <c r="D667" s="21"/>
      <c r="E667" s="21"/>
      <c r="G667" s="5">
        <f t="shared" ref="G667:R667" si="559">G665+G666</f>
        <v>1508379324.4039273</v>
      </c>
      <c r="H667" s="5">
        <f t="shared" si="559"/>
        <v>1538046638.5360522</v>
      </c>
      <c r="I667" s="5">
        <f t="shared" si="559"/>
        <v>514974361.79215658</v>
      </c>
      <c r="J667" s="5">
        <f t="shared" si="559"/>
        <v>525103051.51502585</v>
      </c>
      <c r="K667" s="5">
        <f t="shared" si="559"/>
        <v>0</v>
      </c>
      <c r="L667" s="5">
        <f t="shared" si="559"/>
        <v>0</v>
      </c>
      <c r="M667" s="5">
        <f t="shared" si="559"/>
        <v>0</v>
      </c>
      <c r="N667" s="5">
        <f t="shared" si="559"/>
        <v>0</v>
      </c>
      <c r="O667" s="5">
        <f t="shared" si="559"/>
        <v>30439.745769574994</v>
      </c>
      <c r="P667" s="5">
        <f t="shared" si="559"/>
        <v>31038.444972910245</v>
      </c>
      <c r="Q667" s="6">
        <f t="shared" si="559"/>
        <v>2023384125.9418535</v>
      </c>
      <c r="R667" s="6">
        <f t="shared" si="559"/>
        <v>2063180728.4960508</v>
      </c>
      <c r="T667" s="6">
        <f>T665+T666</f>
        <v>2728442196.0000005</v>
      </c>
      <c r="V667" s="5">
        <f t="shared" ref="V667:AC667" si="560">V665+V666</f>
        <v>1096725492.7727501</v>
      </c>
      <c r="W667" s="5">
        <f t="shared" si="560"/>
        <v>278305551.80031383</v>
      </c>
      <c r="X667" s="5">
        <f t="shared" si="560"/>
        <v>0</v>
      </c>
      <c r="Y667" s="5">
        <f t="shared" si="560"/>
        <v>0</v>
      </c>
      <c r="Z667" s="5">
        <f t="shared" si="560"/>
        <v>133261.55543605305</v>
      </c>
      <c r="AA667" s="6">
        <f t="shared" si="560"/>
        <v>1375164306.1285</v>
      </c>
      <c r="AB667" s="6">
        <f t="shared" si="560"/>
        <v>3398548432.070353</v>
      </c>
      <c r="AC667" s="6">
        <f t="shared" si="560"/>
        <v>6126990628.0703535</v>
      </c>
      <c r="AD667" s="6">
        <f t="shared" ref="AD667" si="561">AD665+AD666</f>
        <v>5805255796.2894497</v>
      </c>
      <c r="AE667" s="6">
        <f t="shared" ref="AE667" si="562">AE665+AE666</f>
        <v>3076813600.2894497</v>
      </c>
      <c r="AF667" s="6">
        <f t="shared" ref="AF667:AK667" si="563">AF665+AF666</f>
        <v>1013632871.7933989</v>
      </c>
      <c r="AG667" s="5">
        <f t="shared" si="563"/>
        <v>841283490.69056845</v>
      </c>
      <c r="AH667" s="5">
        <f t="shared" si="563"/>
        <v>172216718.24659774</v>
      </c>
      <c r="AI667" s="5">
        <f t="shared" si="563"/>
        <v>0</v>
      </c>
      <c r="AJ667" s="5">
        <f t="shared" si="563"/>
        <v>0</v>
      </c>
      <c r="AK667" s="5">
        <f t="shared" si="563"/>
        <v>132662.85623271781</v>
      </c>
      <c r="AM667" s="5">
        <f t="shared" ref="AM667:AN667" si="564">AM665+AM666</f>
        <v>2064693586.140204</v>
      </c>
      <c r="AN667" s="5">
        <f t="shared" si="564"/>
        <v>3078326457.9336033</v>
      </c>
    </row>
    <row r="668" spans="1:40" x14ac:dyDescent="0.25">
      <c r="A668" s="1" t="s">
        <v>1336</v>
      </c>
      <c r="B668" s="21" t="s">
        <v>1327</v>
      </c>
      <c r="C668" s="21" t="s">
        <v>1327</v>
      </c>
      <c r="D668" s="21"/>
      <c r="E668" s="21"/>
      <c r="G668" s="5">
        <f t="shared" ref="G668:R668" si="565">SUMIF($C$3:$C$663,$C668,G$3:G$663)</f>
        <v>0</v>
      </c>
      <c r="H668" s="5">
        <f t="shared" si="565"/>
        <v>0</v>
      </c>
      <c r="I668" s="5">
        <f t="shared" si="565"/>
        <v>0</v>
      </c>
      <c r="J668" s="5">
        <f t="shared" si="565"/>
        <v>0</v>
      </c>
      <c r="K668" s="5">
        <f t="shared" si="565"/>
        <v>120212923.56925642</v>
      </c>
      <c r="L668" s="5">
        <f t="shared" si="565"/>
        <v>122577311.96186422</v>
      </c>
      <c r="M668" s="5">
        <f t="shared" si="565"/>
        <v>861307227.47102058</v>
      </c>
      <c r="N668" s="5">
        <f t="shared" si="565"/>
        <v>878247708.99860311</v>
      </c>
      <c r="O668" s="5">
        <f t="shared" si="565"/>
        <v>6915716.981446851</v>
      </c>
      <c r="P668" s="5">
        <f t="shared" si="565"/>
        <v>7051737.6393927773</v>
      </c>
      <c r="Q668" s="6">
        <f t="shared" si="565"/>
        <v>988435868.02172387</v>
      </c>
      <c r="R668" s="6">
        <f t="shared" si="565"/>
        <v>1007876758.5998601</v>
      </c>
      <c r="T668" s="6">
        <f>VLOOKUP($A668,[9]CTR1516_statsrel!$A$1:$D$387,4,FALSE)</f>
        <v>800678666</v>
      </c>
      <c r="V668" s="5">
        <f t="shared" ref="V668:AC668" si="566">SUMIF($C$3:$C$663,$C668,V$3:V$663)</f>
        <v>0</v>
      </c>
      <c r="W668" s="5">
        <f t="shared" si="566"/>
        <v>0</v>
      </c>
      <c r="X668" s="5">
        <f t="shared" si="566"/>
        <v>113141311.88954684</v>
      </c>
      <c r="Y668" s="5">
        <f t="shared" si="566"/>
        <v>25392835.528979421</v>
      </c>
      <c r="Z668" s="5">
        <f t="shared" si="566"/>
        <v>29585950.508064147</v>
      </c>
      <c r="AA668" s="6">
        <f t="shared" si="566"/>
        <v>168120097.92659041</v>
      </c>
      <c r="AB668" s="6">
        <f t="shared" si="566"/>
        <v>1156555965.9483142</v>
      </c>
      <c r="AC668" s="6">
        <f t="shared" si="566"/>
        <v>1957234631.9483142</v>
      </c>
      <c r="AD668" s="6">
        <f t="shared" ref="AD668" si="567">SUMIF($C$3:$C$663,$C668,AD$3:AD$663)</f>
        <v>1957093077.8072515</v>
      </c>
      <c r="AE668" s="6">
        <f t="shared" ref="AE668" si="568">SUMIF($C$3:$C$663,$C668,AE$3:AE$663)</f>
        <v>1156414411.8072517</v>
      </c>
      <c r="AF668" s="6">
        <f t="shared" ref="AF668:AN668" si="569">SUMIF($C$3:$C$663,$C668,AF$3:AF$663)</f>
        <v>148537653.2073915</v>
      </c>
      <c r="AG668" s="5">
        <f t="shared" si="569"/>
        <v>0</v>
      </c>
      <c r="AH668" s="5">
        <f t="shared" si="569"/>
        <v>0</v>
      </c>
      <c r="AI668" s="5">
        <f t="shared" si="569"/>
        <v>95171964.355876371</v>
      </c>
      <c r="AJ668" s="5">
        <f t="shared" si="569"/>
        <v>23915759.001396894</v>
      </c>
      <c r="AK668" s="5">
        <f t="shared" si="569"/>
        <v>29449929.85011822</v>
      </c>
      <c r="AM668" s="5">
        <f t="shared" si="569"/>
        <v>1008615799.0714738</v>
      </c>
      <c r="AN668" s="5">
        <f t="shared" si="569"/>
        <v>1157153452.2788653</v>
      </c>
    </row>
    <row r="669" spans="1:40" x14ac:dyDescent="0.25">
      <c r="A669" s="1"/>
      <c r="B669" s="1"/>
      <c r="C669" s="21"/>
      <c r="D669" s="21"/>
      <c r="E669" s="21"/>
    </row>
    <row r="670" spans="1:40" x14ac:dyDescent="0.25">
      <c r="A670" s="1" t="s">
        <v>1337</v>
      </c>
      <c r="B670" s="1" t="s">
        <v>1338</v>
      </c>
      <c r="C670" s="21" t="s">
        <v>7</v>
      </c>
      <c r="D670" s="21"/>
      <c r="E670" s="21"/>
      <c r="G670" s="5">
        <f t="shared" ref="G670:R671" si="570">SUMIF($C$3:$C$663,$C670,G$3:G$663)</f>
        <v>2410751044.1791635</v>
      </c>
      <c r="H670" s="5">
        <f t="shared" si="570"/>
        <v>2458166510.1464362</v>
      </c>
      <c r="I670" s="5">
        <f t="shared" si="570"/>
        <v>415811425.64886683</v>
      </c>
      <c r="J670" s="5">
        <f t="shared" si="570"/>
        <v>423989745.24319458</v>
      </c>
      <c r="K670" s="5">
        <f t="shared" si="570"/>
        <v>0</v>
      </c>
      <c r="L670" s="5">
        <f t="shared" si="570"/>
        <v>0</v>
      </c>
      <c r="M670" s="5">
        <f t="shared" si="570"/>
        <v>0</v>
      </c>
      <c r="N670" s="5">
        <f t="shared" si="570"/>
        <v>0</v>
      </c>
      <c r="O670" s="5">
        <f t="shared" si="570"/>
        <v>0</v>
      </c>
      <c r="P670" s="5">
        <f t="shared" si="570"/>
        <v>0</v>
      </c>
      <c r="Q670" s="6">
        <f t="shared" si="570"/>
        <v>2826562469.8280296</v>
      </c>
      <c r="R670" s="6">
        <f t="shared" si="570"/>
        <v>2882156255.3896303</v>
      </c>
      <c r="T670" s="6">
        <f t="shared" si="558"/>
        <v>3626969949.9999976</v>
      </c>
      <c r="V670" s="5">
        <f t="shared" si="554"/>
        <v>1707443219.0324786</v>
      </c>
      <c r="W670" s="5">
        <f t="shared" si="554"/>
        <v>217570268.48237652</v>
      </c>
      <c r="X670" s="5">
        <f t="shared" si="554"/>
        <v>0</v>
      </c>
      <c r="Y670" s="5">
        <f t="shared" si="554"/>
        <v>0</v>
      </c>
      <c r="Z670" s="5">
        <f t="shared" si="554"/>
        <v>0</v>
      </c>
      <c r="AA670" s="6">
        <f t="shared" si="554"/>
        <v>1925013487.5148551</v>
      </c>
      <c r="AB670" s="6">
        <f t="shared" si="554"/>
        <v>4751575957.342886</v>
      </c>
      <c r="AC670" s="6">
        <f t="shared" si="554"/>
        <v>8378545907.3428822</v>
      </c>
      <c r="AD670" s="6">
        <f t="shared" si="555"/>
        <v>7948216558.8401728</v>
      </c>
      <c r="AE670" s="6">
        <f t="shared" si="556"/>
        <v>4321246608.8401747</v>
      </c>
      <c r="AF670" s="6">
        <f t="shared" si="557"/>
        <v>1439090353.4505444</v>
      </c>
      <c r="AG670" s="5">
        <f t="shared" si="557"/>
        <v>1301620965.297708</v>
      </c>
      <c r="AH670" s="5">
        <f t="shared" si="557"/>
        <v>137469388.15283605</v>
      </c>
      <c r="AI670" s="5">
        <f t="shared" si="557"/>
        <v>0</v>
      </c>
      <c r="AJ670" s="5">
        <f t="shared" si="557"/>
        <v>0</v>
      </c>
      <c r="AK670" s="5">
        <f t="shared" si="557"/>
        <v>0</v>
      </c>
      <c r="AM670" s="5">
        <f t="shared" si="557"/>
        <v>2884269638.8961682</v>
      </c>
      <c r="AN670" s="5">
        <f t="shared" si="557"/>
        <v>4323359992.346714</v>
      </c>
    </row>
    <row r="671" spans="1:40" x14ac:dyDescent="0.25">
      <c r="A671" s="1" t="s">
        <v>1339</v>
      </c>
      <c r="B671" s="1" t="s">
        <v>1340</v>
      </c>
      <c r="C671" s="21" t="s">
        <v>1265</v>
      </c>
      <c r="D671" s="21"/>
      <c r="E671" s="21"/>
      <c r="G671" s="5">
        <f t="shared" si="570"/>
        <v>0</v>
      </c>
      <c r="H671" s="5">
        <f t="shared" si="570"/>
        <v>0</v>
      </c>
      <c r="I671" s="5">
        <f t="shared" si="570"/>
        <v>0</v>
      </c>
      <c r="J671" s="5">
        <f t="shared" si="570"/>
        <v>0</v>
      </c>
      <c r="K671" s="5">
        <f t="shared" si="570"/>
        <v>129827995.44658341</v>
      </c>
      <c r="L671" s="5">
        <f t="shared" si="570"/>
        <v>132381496.32115945</v>
      </c>
      <c r="M671" s="5">
        <f t="shared" si="570"/>
        <v>0</v>
      </c>
      <c r="N671" s="5">
        <f t="shared" si="570"/>
        <v>0</v>
      </c>
      <c r="O671" s="5">
        <f t="shared" si="570"/>
        <v>0</v>
      </c>
      <c r="P671" s="5">
        <f t="shared" si="570"/>
        <v>0</v>
      </c>
      <c r="Q671" s="6">
        <f t="shared" si="570"/>
        <v>129827995.44658341</v>
      </c>
      <c r="R671" s="6">
        <f t="shared" si="570"/>
        <v>132381496.32115945</v>
      </c>
      <c r="T671" s="6">
        <f t="shared" si="558"/>
        <v>178187730</v>
      </c>
      <c r="V671" s="5">
        <f t="shared" si="554"/>
        <v>0</v>
      </c>
      <c r="W671" s="5">
        <f t="shared" si="554"/>
        <v>0</v>
      </c>
      <c r="X671" s="5">
        <f t="shared" si="554"/>
        <v>117917287.39714482</v>
      </c>
      <c r="Y671" s="5">
        <f t="shared" si="554"/>
        <v>0</v>
      </c>
      <c r="Z671" s="5">
        <f t="shared" si="554"/>
        <v>0</v>
      </c>
      <c r="AA671" s="6">
        <f t="shared" si="554"/>
        <v>117917287.39714482</v>
      </c>
      <c r="AB671" s="6">
        <f t="shared" si="554"/>
        <v>247745282.84372821</v>
      </c>
      <c r="AC671" s="6">
        <f t="shared" si="554"/>
        <v>425933012.84372824</v>
      </c>
      <c r="AD671" s="6">
        <f t="shared" si="555"/>
        <v>408041755.54473996</v>
      </c>
      <c r="AE671" s="6">
        <f t="shared" si="556"/>
        <v>229854025.54473999</v>
      </c>
      <c r="AF671" s="6">
        <f t="shared" si="557"/>
        <v>97472529.223580539</v>
      </c>
      <c r="AG671" s="5">
        <f t="shared" si="557"/>
        <v>0</v>
      </c>
      <c r="AH671" s="5">
        <f t="shared" si="557"/>
        <v>0</v>
      </c>
      <c r="AI671" s="5">
        <f t="shared" si="557"/>
        <v>97472529.223580539</v>
      </c>
      <c r="AJ671" s="5">
        <f t="shared" si="557"/>
        <v>0</v>
      </c>
      <c r="AK671" s="5">
        <f t="shared" si="557"/>
        <v>0</v>
      </c>
      <c r="AM671" s="5">
        <f t="shared" si="557"/>
        <v>132478567.00231105</v>
      </c>
      <c r="AN671" s="5">
        <f t="shared" si="557"/>
        <v>229951096.22589159</v>
      </c>
    </row>
    <row r="672" spans="1:40" x14ac:dyDescent="0.25">
      <c r="A672" s="1"/>
      <c r="B672" s="1"/>
      <c r="C672" s="21"/>
      <c r="D672" s="21"/>
      <c r="E672" s="21"/>
    </row>
    <row r="673" spans="1:40" x14ac:dyDescent="0.25">
      <c r="A673" s="1" t="s">
        <v>1341</v>
      </c>
      <c r="B673" s="1" t="s">
        <v>1342</v>
      </c>
      <c r="C673" s="21" t="s">
        <v>423</v>
      </c>
      <c r="D673" s="21"/>
      <c r="E673" s="21"/>
      <c r="G673" s="5">
        <f t="shared" ref="G673:R678" si="571">SUMIF($C$3:$C$663,$C673,G$3:G$663)</f>
        <v>923554984.11386788</v>
      </c>
      <c r="H673" s="5">
        <f t="shared" si="571"/>
        <v>941719775.54842496</v>
      </c>
      <c r="I673" s="5">
        <f t="shared" si="571"/>
        <v>0</v>
      </c>
      <c r="J673" s="5">
        <f t="shared" si="571"/>
        <v>0</v>
      </c>
      <c r="K673" s="5">
        <f t="shared" si="571"/>
        <v>65132193.900642186</v>
      </c>
      <c r="L673" s="5">
        <f t="shared" si="571"/>
        <v>66413235.894060127</v>
      </c>
      <c r="M673" s="5">
        <f t="shared" si="571"/>
        <v>0</v>
      </c>
      <c r="N673" s="5">
        <f t="shared" si="571"/>
        <v>0</v>
      </c>
      <c r="O673" s="5">
        <f t="shared" si="571"/>
        <v>0</v>
      </c>
      <c r="P673" s="5">
        <f t="shared" si="571"/>
        <v>0</v>
      </c>
      <c r="Q673" s="6">
        <f t="shared" si="571"/>
        <v>988687178.01451004</v>
      </c>
      <c r="R673" s="6">
        <f t="shared" si="571"/>
        <v>1008133011.442485</v>
      </c>
      <c r="T673" s="6">
        <f t="shared" si="558"/>
        <v>3417716386.999999</v>
      </c>
      <c r="V673" s="5">
        <f t="shared" si="554"/>
        <v>632322796.22976875</v>
      </c>
      <c r="W673" s="5">
        <f t="shared" si="554"/>
        <v>0</v>
      </c>
      <c r="X673" s="5">
        <f t="shared" si="554"/>
        <v>56081548.461126991</v>
      </c>
      <c r="Y673" s="5">
        <f t="shared" si="554"/>
        <v>0</v>
      </c>
      <c r="Z673" s="5">
        <f t="shared" si="554"/>
        <v>0</v>
      </c>
      <c r="AA673" s="6">
        <f t="shared" si="554"/>
        <v>688404344.6908958</v>
      </c>
      <c r="AB673" s="6">
        <f t="shared" si="554"/>
        <v>1677091522.7054057</v>
      </c>
      <c r="AC673" s="6">
        <f t="shared" si="554"/>
        <v>5094807909.7054043</v>
      </c>
      <c r="AD673" s="6">
        <f t="shared" si="555"/>
        <v>4843834270.7335815</v>
      </c>
      <c r="AE673" s="6">
        <f t="shared" si="556"/>
        <v>1426117883.7335839</v>
      </c>
      <c r="AF673" s="6">
        <f t="shared" si="557"/>
        <v>417984872.29109854</v>
      </c>
      <c r="AG673" s="5">
        <f t="shared" si="557"/>
        <v>381374134.21971846</v>
      </c>
      <c r="AH673" s="5">
        <f t="shared" si="557"/>
        <v>0</v>
      </c>
      <c r="AI673" s="5">
        <f t="shared" si="557"/>
        <v>36610738.071379952</v>
      </c>
      <c r="AJ673" s="5">
        <f t="shared" si="557"/>
        <v>0</v>
      </c>
      <c r="AK673" s="5">
        <f t="shared" si="557"/>
        <v>0</v>
      </c>
      <c r="AM673" s="5">
        <f t="shared" si="557"/>
        <v>1008872239.8152685</v>
      </c>
      <c r="AN673" s="5">
        <f t="shared" si="557"/>
        <v>1426857112.1063669</v>
      </c>
    </row>
    <row r="674" spans="1:40" x14ac:dyDescent="0.25">
      <c r="A674" s="1" t="s">
        <v>1343</v>
      </c>
      <c r="B674" s="1" t="s">
        <v>1344</v>
      </c>
      <c r="C674" s="21" t="s">
        <v>826</v>
      </c>
      <c r="D674" s="21"/>
      <c r="E674" s="21"/>
      <c r="G674" s="5">
        <f t="shared" si="571"/>
        <v>1451779824.0633416</v>
      </c>
      <c r="H674" s="5">
        <f t="shared" si="571"/>
        <v>1480333920.1016102</v>
      </c>
      <c r="I674" s="5">
        <f t="shared" si="571"/>
        <v>0</v>
      </c>
      <c r="J674" s="5">
        <f t="shared" si="571"/>
        <v>0</v>
      </c>
      <c r="K674" s="5">
        <f t="shared" si="571"/>
        <v>0</v>
      </c>
      <c r="L674" s="5">
        <f t="shared" si="571"/>
        <v>0</v>
      </c>
      <c r="M674" s="5">
        <f t="shared" si="571"/>
        <v>0</v>
      </c>
      <c r="N674" s="5">
        <f t="shared" si="571"/>
        <v>0</v>
      </c>
      <c r="O674" s="5">
        <f t="shared" si="571"/>
        <v>0</v>
      </c>
      <c r="P674" s="5">
        <f t="shared" si="571"/>
        <v>0</v>
      </c>
      <c r="Q674" s="6">
        <f t="shared" si="571"/>
        <v>1451779824.0633416</v>
      </c>
      <c r="R674" s="6">
        <f t="shared" si="571"/>
        <v>1480333920.1016102</v>
      </c>
      <c r="T674" s="6">
        <f t="shared" si="558"/>
        <v>4908183951</v>
      </c>
      <c r="V674" s="5">
        <f t="shared" si="554"/>
        <v>956455845.43883252</v>
      </c>
      <c r="W674" s="5">
        <f t="shared" si="554"/>
        <v>0</v>
      </c>
      <c r="X674" s="5">
        <f t="shared" si="554"/>
        <v>0</v>
      </c>
      <c r="Y674" s="5">
        <f t="shared" si="554"/>
        <v>0</v>
      </c>
      <c r="Z674" s="5">
        <f t="shared" si="554"/>
        <v>0</v>
      </c>
      <c r="AA674" s="6">
        <f t="shared" si="554"/>
        <v>956455845.43883252</v>
      </c>
      <c r="AB674" s="6">
        <f t="shared" si="554"/>
        <v>2408235669.5021739</v>
      </c>
      <c r="AC674" s="6">
        <f t="shared" si="554"/>
        <v>7316419620.5021744</v>
      </c>
      <c r="AD674" s="6">
        <f t="shared" si="555"/>
        <v>6951076608.1771231</v>
      </c>
      <c r="AE674" s="6">
        <f t="shared" si="556"/>
        <v>2042892657.1771231</v>
      </c>
      <c r="AF674" s="6">
        <f t="shared" si="557"/>
        <v>562558737.07551277</v>
      </c>
      <c r="AG674" s="5">
        <f t="shared" si="557"/>
        <v>562558737.07551277</v>
      </c>
      <c r="AH674" s="5">
        <f t="shared" si="557"/>
        <v>0</v>
      </c>
      <c r="AI674" s="5">
        <f t="shared" si="557"/>
        <v>0</v>
      </c>
      <c r="AJ674" s="5">
        <f t="shared" si="557"/>
        <v>0</v>
      </c>
      <c r="AK674" s="5">
        <f t="shared" si="557"/>
        <v>0</v>
      </c>
      <c r="AM674" s="5">
        <f t="shared" si="557"/>
        <v>1481419396.7426012</v>
      </c>
      <c r="AN674" s="5">
        <f t="shared" si="557"/>
        <v>2043978133.8181136</v>
      </c>
    </row>
    <row r="675" spans="1:40" x14ac:dyDescent="0.25">
      <c r="A675" s="1" t="s">
        <v>1345</v>
      </c>
      <c r="B675" s="1" t="s">
        <v>1346</v>
      </c>
      <c r="C675" s="21" t="s">
        <v>490</v>
      </c>
      <c r="D675" s="21"/>
      <c r="E675" s="21"/>
      <c r="G675" s="5">
        <f t="shared" si="571"/>
        <v>155774608.60317838</v>
      </c>
      <c r="H675" s="5">
        <f t="shared" si="571"/>
        <v>158838436.23093081</v>
      </c>
      <c r="I675" s="5">
        <f t="shared" si="571"/>
        <v>27732456.024332765</v>
      </c>
      <c r="J675" s="5">
        <f t="shared" si="571"/>
        <v>28277907.338347793</v>
      </c>
      <c r="K675" s="5">
        <f t="shared" si="571"/>
        <v>12177775.210381733</v>
      </c>
      <c r="L675" s="5">
        <f t="shared" si="571"/>
        <v>12417291.807269301</v>
      </c>
      <c r="M675" s="5">
        <f t="shared" si="571"/>
        <v>0</v>
      </c>
      <c r="N675" s="5">
        <f t="shared" si="571"/>
        <v>0</v>
      </c>
      <c r="O675" s="5">
        <f t="shared" si="571"/>
        <v>0</v>
      </c>
      <c r="P675" s="5">
        <f t="shared" si="571"/>
        <v>0</v>
      </c>
      <c r="Q675" s="6">
        <f t="shared" si="571"/>
        <v>195684839.83789289</v>
      </c>
      <c r="R675" s="6">
        <f t="shared" si="571"/>
        <v>199533635.3765479</v>
      </c>
      <c r="T675" s="6">
        <f t="shared" si="558"/>
        <v>438690740</v>
      </c>
      <c r="V675" s="5">
        <f t="shared" si="554"/>
        <v>102160660.41843736</v>
      </c>
      <c r="W675" s="5">
        <f t="shared" si="554"/>
        <v>12936255.521416027</v>
      </c>
      <c r="X675" s="5">
        <f t="shared" si="554"/>
        <v>10829500.610149007</v>
      </c>
      <c r="Y675" s="5">
        <f t="shared" si="554"/>
        <v>0</v>
      </c>
      <c r="Z675" s="5">
        <f t="shared" si="554"/>
        <v>0</v>
      </c>
      <c r="AA675" s="6">
        <f t="shared" si="554"/>
        <v>125926416.5500024</v>
      </c>
      <c r="AB675" s="6">
        <f t="shared" si="554"/>
        <v>321611256.38789523</v>
      </c>
      <c r="AC675" s="6">
        <f t="shared" si="554"/>
        <v>760301996.38789523</v>
      </c>
      <c r="AD675" s="6">
        <f t="shared" si="555"/>
        <v>721718259.84253001</v>
      </c>
      <c r="AE675" s="6">
        <f t="shared" si="556"/>
        <v>283027519.84253001</v>
      </c>
      <c r="AF675" s="6">
        <f t="shared" si="557"/>
        <v>83493884.465982094</v>
      </c>
      <c r="AG675" s="5">
        <f t="shared" si="557"/>
        <v>68955258.941147119</v>
      </c>
      <c r="AH675" s="5">
        <f t="shared" si="557"/>
        <v>6158392.7048468133</v>
      </c>
      <c r="AI675" s="5">
        <f t="shared" si="557"/>
        <v>8380232.8199881557</v>
      </c>
      <c r="AJ675" s="5">
        <f t="shared" si="557"/>
        <v>0</v>
      </c>
      <c r="AK675" s="5">
        <f t="shared" si="557"/>
        <v>0</v>
      </c>
      <c r="AM675" s="5">
        <f t="shared" si="557"/>
        <v>199679946.35230285</v>
      </c>
      <c r="AN675" s="5">
        <f t="shared" si="557"/>
        <v>283173830.81828493</v>
      </c>
    </row>
    <row r="676" spans="1:40" x14ac:dyDescent="0.25">
      <c r="A676" s="1" t="s">
        <v>1347</v>
      </c>
      <c r="B676" s="1" t="s">
        <v>1348</v>
      </c>
      <c r="C676" s="21" t="s">
        <v>499</v>
      </c>
      <c r="D676" s="21"/>
      <c r="E676" s="21"/>
      <c r="G676" s="5">
        <f t="shared" si="571"/>
        <v>1718590657.62146</v>
      </c>
      <c r="H676" s="5">
        <f t="shared" si="571"/>
        <v>1752392479.271554</v>
      </c>
      <c r="I676" s="5">
        <f t="shared" si="571"/>
        <v>363524302.84925896</v>
      </c>
      <c r="J676" s="5">
        <f t="shared" si="571"/>
        <v>370674221.64806789</v>
      </c>
      <c r="K676" s="5">
        <f t="shared" si="571"/>
        <v>0</v>
      </c>
      <c r="L676" s="5">
        <f t="shared" si="571"/>
        <v>0</v>
      </c>
      <c r="M676" s="5">
        <f t="shared" si="571"/>
        <v>0</v>
      </c>
      <c r="N676" s="5">
        <f t="shared" si="571"/>
        <v>0</v>
      </c>
      <c r="O676" s="5">
        <f t="shared" si="571"/>
        <v>0</v>
      </c>
      <c r="P676" s="5">
        <f t="shared" si="571"/>
        <v>0</v>
      </c>
      <c r="Q676" s="6">
        <f t="shared" si="571"/>
        <v>2082114960.4707186</v>
      </c>
      <c r="R676" s="6">
        <f t="shared" si="571"/>
        <v>2123066700.9196217</v>
      </c>
      <c r="T676" s="6">
        <f t="shared" si="558"/>
        <v>4150993743.0000086</v>
      </c>
      <c r="V676" s="5">
        <f t="shared" si="554"/>
        <v>1204652642.1227942</v>
      </c>
      <c r="W676" s="5">
        <f t="shared" si="554"/>
        <v>172537962.17489567</v>
      </c>
      <c r="X676" s="5">
        <f t="shared" si="554"/>
        <v>0</v>
      </c>
      <c r="Y676" s="5">
        <f t="shared" si="554"/>
        <v>0</v>
      </c>
      <c r="Z676" s="5">
        <f t="shared" si="554"/>
        <v>0</v>
      </c>
      <c r="AA676" s="6">
        <f t="shared" si="554"/>
        <v>1377190604.2976897</v>
      </c>
      <c r="AB676" s="6">
        <f t="shared" si="554"/>
        <v>3459305564.7684078</v>
      </c>
      <c r="AC676" s="6">
        <f t="shared" si="554"/>
        <v>7610299307.7684183</v>
      </c>
      <c r="AD676" s="6">
        <f t="shared" si="555"/>
        <v>7216191817.931489</v>
      </c>
      <c r="AE676" s="6">
        <f t="shared" si="556"/>
        <v>3065198074.9314804</v>
      </c>
      <c r="AF676" s="6">
        <f t="shared" si="557"/>
        <v>942131374.01185799</v>
      </c>
      <c r="AG676" s="5">
        <f t="shared" si="557"/>
        <v>861548088.9403373</v>
      </c>
      <c r="AH676" s="5">
        <f t="shared" si="557"/>
        <v>80583285.071520761</v>
      </c>
      <c r="AI676" s="5">
        <f t="shared" si="557"/>
        <v>0</v>
      </c>
      <c r="AJ676" s="5">
        <f t="shared" si="557"/>
        <v>0</v>
      </c>
      <c r="AK676" s="5">
        <f t="shared" si="557"/>
        <v>0</v>
      </c>
      <c r="AM676" s="5">
        <f t="shared" si="557"/>
        <v>2124623470.8347199</v>
      </c>
      <c r="AN676" s="5">
        <f t="shared" si="557"/>
        <v>3066754844.8465786</v>
      </c>
    </row>
    <row r="677" spans="1:40" x14ac:dyDescent="0.25">
      <c r="A677" s="1" t="s">
        <v>1349</v>
      </c>
      <c r="B677" s="1" t="s">
        <v>1350</v>
      </c>
      <c r="C677" s="21" t="s">
        <v>862</v>
      </c>
      <c r="D677" s="21"/>
      <c r="E677" s="21"/>
      <c r="G677" s="5">
        <f t="shared" si="571"/>
        <v>0</v>
      </c>
      <c r="H677" s="5">
        <f t="shared" si="571"/>
        <v>0</v>
      </c>
      <c r="I677" s="5">
        <f t="shared" si="571"/>
        <v>524644392.71067387</v>
      </c>
      <c r="J677" s="5">
        <f t="shared" si="571"/>
        <v>534963275.86850023</v>
      </c>
      <c r="K677" s="5">
        <f t="shared" si="571"/>
        <v>0</v>
      </c>
      <c r="L677" s="5">
        <f t="shared" si="571"/>
        <v>0</v>
      </c>
      <c r="M677" s="5">
        <f t="shared" si="571"/>
        <v>0</v>
      </c>
      <c r="N677" s="5">
        <f t="shared" si="571"/>
        <v>0</v>
      </c>
      <c r="O677" s="5">
        <f t="shared" si="571"/>
        <v>0</v>
      </c>
      <c r="P677" s="5">
        <f t="shared" si="571"/>
        <v>0</v>
      </c>
      <c r="Q677" s="6">
        <f t="shared" si="571"/>
        <v>524644392.71067387</v>
      </c>
      <c r="R677" s="6">
        <f t="shared" si="571"/>
        <v>534963275.86850023</v>
      </c>
      <c r="T677" s="6">
        <f t="shared" si="558"/>
        <v>1241151698</v>
      </c>
      <c r="V677" s="5">
        <f t="shared" si="554"/>
        <v>0</v>
      </c>
      <c r="W677" s="5">
        <f t="shared" si="554"/>
        <v>265151083.99570948</v>
      </c>
      <c r="X677" s="5">
        <f t="shared" si="554"/>
        <v>0</v>
      </c>
      <c r="Y677" s="5">
        <f t="shared" si="554"/>
        <v>0</v>
      </c>
      <c r="Z677" s="5">
        <f t="shared" si="554"/>
        <v>0</v>
      </c>
      <c r="AA677" s="6">
        <f t="shared" si="554"/>
        <v>265151083.99570948</v>
      </c>
      <c r="AB677" s="6">
        <f t="shared" si="554"/>
        <v>789795476.70638382</v>
      </c>
      <c r="AC677" s="6">
        <f t="shared" si="554"/>
        <v>2030947174.706383</v>
      </c>
      <c r="AD677" s="6">
        <f t="shared" si="555"/>
        <v>1909326028.0795629</v>
      </c>
      <c r="AE677" s="6">
        <f t="shared" si="556"/>
        <v>668174330.07956314</v>
      </c>
      <c r="AF677" s="6">
        <f t="shared" si="557"/>
        <v>133211054.2110627</v>
      </c>
      <c r="AG677" s="5">
        <f t="shared" si="557"/>
        <v>0</v>
      </c>
      <c r="AH677" s="5">
        <f t="shared" si="557"/>
        <v>133211054.2110627</v>
      </c>
      <c r="AI677" s="5">
        <f t="shared" si="557"/>
        <v>0</v>
      </c>
      <c r="AJ677" s="5">
        <f t="shared" si="557"/>
        <v>0</v>
      </c>
      <c r="AK677" s="5">
        <f t="shared" si="557"/>
        <v>0</v>
      </c>
      <c r="AM677" s="5">
        <f t="shared" si="557"/>
        <v>535355545.56647706</v>
      </c>
      <c r="AN677" s="5">
        <f t="shared" si="557"/>
        <v>668566599.77754045</v>
      </c>
    </row>
    <row r="678" spans="1:40" x14ac:dyDescent="0.25">
      <c r="A678" s="1" t="s">
        <v>1351</v>
      </c>
      <c r="B678" s="1" t="s">
        <v>1352</v>
      </c>
      <c r="C678" s="21" t="s">
        <v>1278</v>
      </c>
      <c r="D678" s="21"/>
      <c r="E678" s="21"/>
      <c r="G678" s="5">
        <f t="shared" si="571"/>
        <v>0</v>
      </c>
      <c r="H678" s="5">
        <f t="shared" si="571"/>
        <v>0</v>
      </c>
      <c r="I678" s="5">
        <f t="shared" si="571"/>
        <v>0</v>
      </c>
      <c r="J678" s="5">
        <f t="shared" si="571"/>
        <v>0</v>
      </c>
      <c r="K678" s="5">
        <f t="shared" si="571"/>
        <v>205016459.25281885</v>
      </c>
      <c r="L678" s="5">
        <f t="shared" si="571"/>
        <v>209048792.2346521</v>
      </c>
      <c r="M678" s="5">
        <f t="shared" si="571"/>
        <v>0</v>
      </c>
      <c r="N678" s="5">
        <f t="shared" si="571"/>
        <v>0</v>
      </c>
      <c r="O678" s="5">
        <f t="shared" si="571"/>
        <v>0</v>
      </c>
      <c r="P678" s="5">
        <f t="shared" si="571"/>
        <v>0</v>
      </c>
      <c r="Q678" s="6">
        <f t="shared" si="571"/>
        <v>205016459.25281885</v>
      </c>
      <c r="R678" s="6">
        <f t="shared" si="571"/>
        <v>209048792.2346521</v>
      </c>
      <c r="T678" s="6">
        <f t="shared" si="558"/>
        <v>543452024</v>
      </c>
      <c r="V678" s="5">
        <f t="shared" si="554"/>
        <v>0</v>
      </c>
      <c r="W678" s="5">
        <f t="shared" si="554"/>
        <v>0</v>
      </c>
      <c r="X678" s="5">
        <f t="shared" si="554"/>
        <v>182695610.26234993</v>
      </c>
      <c r="Y678" s="5">
        <f t="shared" si="554"/>
        <v>0</v>
      </c>
      <c r="Z678" s="5">
        <f t="shared" si="554"/>
        <v>0</v>
      </c>
      <c r="AA678" s="6">
        <f t="shared" si="554"/>
        <v>182695610.26234993</v>
      </c>
      <c r="AB678" s="6">
        <f t="shared" si="554"/>
        <v>387712069.51516879</v>
      </c>
      <c r="AC678" s="6">
        <f t="shared" si="554"/>
        <v>931164093.51516867</v>
      </c>
      <c r="AD678" s="6">
        <f t="shared" si="555"/>
        <v>892050674.54482174</v>
      </c>
      <c r="AE678" s="6">
        <f t="shared" si="556"/>
        <v>348598650.5448215</v>
      </c>
      <c r="AF678" s="6">
        <f t="shared" si="557"/>
        <v>139549858.3101694</v>
      </c>
      <c r="AG678" s="5">
        <f t="shared" si="557"/>
        <v>0</v>
      </c>
      <c r="AH678" s="5">
        <f t="shared" si="557"/>
        <v>0</v>
      </c>
      <c r="AI678" s="5">
        <f t="shared" si="557"/>
        <v>139549858.3101694</v>
      </c>
      <c r="AJ678" s="5">
        <f t="shared" si="557"/>
        <v>0</v>
      </c>
      <c r="AK678" s="5">
        <f t="shared" si="557"/>
        <v>0</v>
      </c>
      <c r="AM678" s="5">
        <f t="shared" si="557"/>
        <v>209202080.33925927</v>
      </c>
      <c r="AN678" s="5">
        <f t="shared" si="557"/>
        <v>348751938.64942873</v>
      </c>
    </row>
    <row r="679" spans="1:40" x14ac:dyDescent="0.25">
      <c r="A679" s="1"/>
      <c r="B679" s="1"/>
      <c r="C679" s="21"/>
      <c r="D679" s="21"/>
      <c r="E679" s="21"/>
    </row>
    <row r="680" spans="1:40" x14ac:dyDescent="0.25">
      <c r="A680" s="1" t="s">
        <v>1353</v>
      </c>
      <c r="B680" s="1" t="s">
        <v>1354</v>
      </c>
      <c r="C680" s="21"/>
      <c r="D680" s="21"/>
      <c r="E680" s="21"/>
      <c r="G680" s="5">
        <f t="shared" ref="G680:R680" si="572">SUM(G667:G668)</f>
        <v>1508379324.4039273</v>
      </c>
      <c r="H680" s="5">
        <f t="shared" si="572"/>
        <v>1538046638.5360522</v>
      </c>
      <c r="I680" s="5">
        <f t="shared" si="572"/>
        <v>514974361.79215658</v>
      </c>
      <c r="J680" s="5">
        <f t="shared" si="572"/>
        <v>525103051.51502585</v>
      </c>
      <c r="K680" s="5">
        <f t="shared" si="572"/>
        <v>120212923.56925642</v>
      </c>
      <c r="L680" s="5">
        <f t="shared" si="572"/>
        <v>122577311.96186422</v>
      </c>
      <c r="M680" s="5">
        <f t="shared" si="572"/>
        <v>861307227.47102058</v>
      </c>
      <c r="N680" s="5">
        <f t="shared" si="572"/>
        <v>878247708.99860311</v>
      </c>
      <c r="O680" s="5">
        <f t="shared" si="572"/>
        <v>6946156.7272164263</v>
      </c>
      <c r="P680" s="5">
        <f t="shared" si="572"/>
        <v>7082776.0843656873</v>
      </c>
      <c r="Q680" s="6">
        <f t="shared" si="572"/>
        <v>3011819993.9635773</v>
      </c>
      <c r="R680" s="6">
        <f t="shared" si="572"/>
        <v>3071057487.095911</v>
      </c>
      <c r="T680" s="6">
        <f t="shared" ref="T680" si="573">SUM(T667:T668)</f>
        <v>3529120862.0000005</v>
      </c>
      <c r="V680" s="5">
        <f t="shared" ref="V680:AC680" si="574">SUM(V667:V668)</f>
        <v>1096725492.7727501</v>
      </c>
      <c r="W680" s="5">
        <f t="shared" si="574"/>
        <v>278305551.80031383</v>
      </c>
      <c r="X680" s="5">
        <f t="shared" si="574"/>
        <v>113141311.88954684</v>
      </c>
      <c r="Y680" s="5">
        <f t="shared" si="574"/>
        <v>25392835.528979421</v>
      </c>
      <c r="Z680" s="5">
        <f t="shared" si="574"/>
        <v>29719212.063500199</v>
      </c>
      <c r="AA680" s="6">
        <f t="shared" si="574"/>
        <v>1543284404.0550904</v>
      </c>
      <c r="AB680" s="6">
        <f t="shared" si="574"/>
        <v>4555104398.0186672</v>
      </c>
      <c r="AC680" s="6">
        <f t="shared" si="574"/>
        <v>8084225260.0186672</v>
      </c>
      <c r="AD680" s="6">
        <f t="shared" ref="AD680" si="575">SUM(AD667:AD668)</f>
        <v>7762348874.0967007</v>
      </c>
      <c r="AE680" s="6">
        <f t="shared" ref="AE680" si="576">SUM(AE667:AE668)</f>
        <v>4233228012.0967016</v>
      </c>
      <c r="AF680" s="6">
        <f t="shared" ref="AF680:AK680" si="577">SUM(AF667:AF668)</f>
        <v>1162170525.0007904</v>
      </c>
      <c r="AG680" s="5">
        <f t="shared" si="577"/>
        <v>841283490.69056845</v>
      </c>
      <c r="AH680" s="5">
        <f t="shared" si="577"/>
        <v>172216718.24659774</v>
      </c>
      <c r="AI680" s="5">
        <f t="shared" si="577"/>
        <v>95171964.355876371</v>
      </c>
      <c r="AJ680" s="5">
        <f t="shared" si="577"/>
        <v>23915759.001396894</v>
      </c>
      <c r="AK680" s="5">
        <f t="shared" si="577"/>
        <v>29582592.706350937</v>
      </c>
      <c r="AM680" s="5">
        <f t="shared" ref="AM680:AN680" si="578">SUM(AM667:AM668)</f>
        <v>3073309385.2116776</v>
      </c>
      <c r="AN680" s="5">
        <f t="shared" si="578"/>
        <v>4235479910.2124686</v>
      </c>
    </row>
    <row r="681" spans="1:40" x14ac:dyDescent="0.25">
      <c r="A681" s="1" t="s">
        <v>1355</v>
      </c>
      <c r="B681" s="1" t="s">
        <v>1356</v>
      </c>
      <c r="C681" s="21"/>
      <c r="D681" s="21"/>
      <c r="E681" s="21"/>
      <c r="G681" s="5">
        <f t="shared" ref="G681:R681" si="579">SUM(G670:G671)</f>
        <v>2410751044.1791635</v>
      </c>
      <c r="H681" s="5">
        <f t="shared" si="579"/>
        <v>2458166510.1464362</v>
      </c>
      <c r="I681" s="5">
        <f t="shared" si="579"/>
        <v>415811425.64886683</v>
      </c>
      <c r="J681" s="5">
        <f t="shared" si="579"/>
        <v>423989745.24319458</v>
      </c>
      <c r="K681" s="5">
        <f t="shared" si="579"/>
        <v>129827995.44658341</v>
      </c>
      <c r="L681" s="5">
        <f t="shared" si="579"/>
        <v>132381496.32115945</v>
      </c>
      <c r="M681" s="5">
        <f t="shared" si="579"/>
        <v>0</v>
      </c>
      <c r="N681" s="5">
        <f t="shared" si="579"/>
        <v>0</v>
      </c>
      <c r="O681" s="5">
        <f t="shared" si="579"/>
        <v>0</v>
      </c>
      <c r="P681" s="5">
        <f t="shared" si="579"/>
        <v>0</v>
      </c>
      <c r="Q681" s="6">
        <f t="shared" si="579"/>
        <v>2956390465.2746129</v>
      </c>
      <c r="R681" s="6">
        <f t="shared" si="579"/>
        <v>3014537751.7107897</v>
      </c>
      <c r="T681" s="6">
        <f t="shared" ref="T681" si="580">SUM(T670:T671)</f>
        <v>3805157679.9999976</v>
      </c>
      <c r="V681" s="5">
        <f t="shared" ref="V681:AC681" si="581">SUM(V670:V671)</f>
        <v>1707443219.0324786</v>
      </c>
      <c r="W681" s="5">
        <f t="shared" si="581"/>
        <v>217570268.48237652</v>
      </c>
      <c r="X681" s="5">
        <f t="shared" si="581"/>
        <v>117917287.39714482</v>
      </c>
      <c r="Y681" s="5">
        <f t="shared" si="581"/>
        <v>0</v>
      </c>
      <c r="Z681" s="5">
        <f t="shared" si="581"/>
        <v>0</v>
      </c>
      <c r="AA681" s="6">
        <f t="shared" si="581"/>
        <v>2042930774.9119999</v>
      </c>
      <c r="AB681" s="6">
        <f t="shared" si="581"/>
        <v>4999321240.186614</v>
      </c>
      <c r="AC681" s="6">
        <f t="shared" si="581"/>
        <v>8804478920.1866112</v>
      </c>
      <c r="AD681" s="6">
        <f t="shared" ref="AD681" si="582">SUM(AD670:AD671)</f>
        <v>8356258314.3849125</v>
      </c>
      <c r="AE681" s="6">
        <f t="shared" ref="AE681" si="583">SUM(AE670:AE671)</f>
        <v>4551100634.3849144</v>
      </c>
      <c r="AF681" s="6">
        <f t="shared" ref="AF681:AK681" si="584">SUM(AF670:AF671)</f>
        <v>1536562882.674125</v>
      </c>
      <c r="AG681" s="5">
        <f t="shared" si="584"/>
        <v>1301620965.297708</v>
      </c>
      <c r="AH681" s="5">
        <f t="shared" si="584"/>
        <v>137469388.15283605</v>
      </c>
      <c r="AI681" s="5">
        <f t="shared" si="584"/>
        <v>97472529.223580539</v>
      </c>
      <c r="AJ681" s="5">
        <f t="shared" si="584"/>
        <v>0</v>
      </c>
      <c r="AK681" s="5">
        <f t="shared" si="584"/>
        <v>0</v>
      </c>
      <c r="AM681" s="5">
        <f t="shared" ref="AM681:AN681" si="585">SUM(AM670:AM671)</f>
        <v>3016748205.8984795</v>
      </c>
      <c r="AN681" s="5">
        <f t="shared" si="585"/>
        <v>4553311088.5726051</v>
      </c>
    </row>
    <row r="682" spans="1:40" x14ac:dyDescent="0.25">
      <c r="A682" s="1" t="s">
        <v>1357</v>
      </c>
      <c r="B682" s="1" t="s">
        <v>1358</v>
      </c>
      <c r="C682" s="21"/>
      <c r="D682" s="21"/>
      <c r="E682" s="21"/>
      <c r="G682" s="5">
        <f t="shared" ref="G682:R682" si="586">SUM(G673:G678)</f>
        <v>4249700074.4018478</v>
      </c>
      <c r="H682" s="5">
        <f t="shared" si="586"/>
        <v>4333284611.1525192</v>
      </c>
      <c r="I682" s="5">
        <f t="shared" si="586"/>
        <v>915901151.58426559</v>
      </c>
      <c r="J682" s="5">
        <f t="shared" si="586"/>
        <v>933915404.85491586</v>
      </c>
      <c r="K682" s="5">
        <f t="shared" si="586"/>
        <v>282326428.36384279</v>
      </c>
      <c r="L682" s="5">
        <f t="shared" si="586"/>
        <v>287879319.93598151</v>
      </c>
      <c r="M682" s="5">
        <f t="shared" si="586"/>
        <v>0</v>
      </c>
      <c r="N682" s="5">
        <f t="shared" si="586"/>
        <v>0</v>
      </c>
      <c r="O682" s="5">
        <f t="shared" si="586"/>
        <v>0</v>
      </c>
      <c r="P682" s="5">
        <f t="shared" si="586"/>
        <v>0</v>
      </c>
      <c r="Q682" s="6">
        <f t="shared" si="586"/>
        <v>5447927654.3499565</v>
      </c>
      <c r="R682" s="6">
        <f t="shared" si="586"/>
        <v>5555079335.9434175</v>
      </c>
      <c r="T682" s="6">
        <f t="shared" ref="T682" si="587">SUM(T673:T678)</f>
        <v>14700188543.000008</v>
      </c>
      <c r="V682" s="5">
        <f t="shared" ref="V682:AC682" si="588">SUM(V673:V678)</f>
        <v>2895591944.2098327</v>
      </c>
      <c r="W682" s="5">
        <f t="shared" si="588"/>
        <v>450625301.69202119</v>
      </c>
      <c r="X682" s="5">
        <f t="shared" si="588"/>
        <v>249606659.33362591</v>
      </c>
      <c r="Y682" s="5">
        <f t="shared" si="588"/>
        <v>0</v>
      </c>
      <c r="Z682" s="5">
        <f t="shared" si="588"/>
        <v>0</v>
      </c>
      <c r="AA682" s="6">
        <f t="shared" si="588"/>
        <v>3595823905.2354798</v>
      </c>
      <c r="AB682" s="6">
        <f t="shared" si="588"/>
        <v>9043751559.5854359</v>
      </c>
      <c r="AC682" s="6">
        <f t="shared" si="588"/>
        <v>23743940102.585442</v>
      </c>
      <c r="AD682" s="6">
        <f t="shared" ref="AD682" si="589">SUM(AD673:AD678)</f>
        <v>22534197659.309109</v>
      </c>
      <c r="AE682" s="6">
        <f t="shared" ref="AE682" si="590">SUM(AE673:AE678)</f>
        <v>7834009116.3091021</v>
      </c>
      <c r="AF682" s="6">
        <f t="shared" ref="AF682:AK682" si="591">SUM(AF673:AF678)</f>
        <v>2278929780.3656836</v>
      </c>
      <c r="AG682" s="5">
        <f t="shared" si="591"/>
        <v>1874436219.1767156</v>
      </c>
      <c r="AH682" s="5">
        <f t="shared" si="591"/>
        <v>219952731.98743027</v>
      </c>
      <c r="AI682" s="5">
        <f t="shared" si="591"/>
        <v>184540829.20153749</v>
      </c>
      <c r="AJ682" s="5">
        <f t="shared" si="591"/>
        <v>0</v>
      </c>
      <c r="AK682" s="5">
        <f t="shared" si="591"/>
        <v>0</v>
      </c>
      <c r="AM682" s="5">
        <f t="shared" ref="AM682:AN682" si="592">SUM(AM673:AM678)</f>
        <v>5559152679.650629</v>
      </c>
      <c r="AN682" s="5">
        <f t="shared" si="592"/>
        <v>7838082460.0163126</v>
      </c>
    </row>
    <row r="683" spans="1:40" x14ac:dyDescent="0.25">
      <c r="A683" s="1"/>
      <c r="B683" s="1"/>
      <c r="C683" s="21"/>
      <c r="D683" s="21"/>
      <c r="E683" s="21"/>
    </row>
    <row r="684" spans="1:40" x14ac:dyDescent="0.25">
      <c r="A684" s="1" t="s">
        <v>1359</v>
      </c>
      <c r="B684" s="1" t="s">
        <v>1360</v>
      </c>
      <c r="C684" s="21"/>
      <c r="D684" s="21"/>
      <c r="E684" s="21"/>
      <c r="G684" s="5">
        <f t="shared" ref="G684:J684" si="593">SUM(G680:G682)+G428</f>
        <v>8168830442.9849386</v>
      </c>
      <c r="H684" s="5">
        <f t="shared" si="593"/>
        <v>8329497759.8350077</v>
      </c>
      <c r="I684" s="5">
        <f t="shared" si="593"/>
        <v>1846686939.0252891</v>
      </c>
      <c r="J684" s="5">
        <f t="shared" si="593"/>
        <v>1883008201.6131363</v>
      </c>
      <c r="K684" s="5">
        <f t="shared" ref="K684:P684" si="594">SUM(K680:K682)+K428</f>
        <v>532367347.3796826</v>
      </c>
      <c r="L684" s="5">
        <f t="shared" si="594"/>
        <v>542838128.21900511</v>
      </c>
      <c r="M684" s="5">
        <f t="shared" si="594"/>
        <v>861307227.47102058</v>
      </c>
      <c r="N684" s="5">
        <f t="shared" si="594"/>
        <v>878247708.99860311</v>
      </c>
      <c r="O684" s="5">
        <f t="shared" si="594"/>
        <v>6946156.7272164263</v>
      </c>
      <c r="P684" s="5">
        <f t="shared" si="594"/>
        <v>7082776.0843656873</v>
      </c>
      <c r="Q684" s="6">
        <f t="shared" ref="Q684:R684" si="595">SUM(Q680:Q682)+Q428</f>
        <v>11417533226.946619</v>
      </c>
      <c r="R684" s="6">
        <f t="shared" si="595"/>
        <v>11642097127.669439</v>
      </c>
      <c r="T684" s="6">
        <f t="shared" ref="T684" si="596">SUM(T680:T682)+T428</f>
        <v>22035883031.000008</v>
      </c>
      <c r="V684" s="5">
        <f t="shared" ref="V684:Y684" si="597">SUM(V680:V682)+V428</f>
        <v>5699760656.0150614</v>
      </c>
      <c r="W684" s="5">
        <f t="shared" si="597"/>
        <v>946501121.97471154</v>
      </c>
      <c r="X684" s="5">
        <f t="shared" si="597"/>
        <v>480665258.62031758</v>
      </c>
      <c r="Y684" s="5">
        <f t="shared" si="597"/>
        <v>25392835.528979421</v>
      </c>
      <c r="Z684" s="5">
        <f t="shared" ref="Z684:AC684" si="598">SUM(Z680:Z682)+Z428</f>
        <v>29719212.063500199</v>
      </c>
      <c r="AA684" s="6">
        <f t="shared" si="598"/>
        <v>7183928970.8440971</v>
      </c>
      <c r="AB684" s="6">
        <f t="shared" si="598"/>
        <v>18601462197.790718</v>
      </c>
      <c r="AC684" s="6">
        <f t="shared" si="598"/>
        <v>40632644282.790718</v>
      </c>
      <c r="AD684" s="6">
        <f t="shared" ref="AD684" si="599">SUM(AD680:AD682)+AD428</f>
        <v>38652804847.790726</v>
      </c>
      <c r="AE684" s="6">
        <f t="shared" ref="AE684" si="600">SUM(AE680:AE682)+AE428</f>
        <v>16621622762.790718</v>
      </c>
      <c r="AF684" s="6">
        <f t="shared" ref="AF684:AK684" si="601">SUM(AF680:AF682)+AF428</f>
        <v>4979525635.1212769</v>
      </c>
      <c r="AG684" s="5">
        <f t="shared" si="601"/>
        <v>4017340675.1649923</v>
      </c>
      <c r="AH684" s="5">
        <f t="shared" si="601"/>
        <v>529638838.38686407</v>
      </c>
      <c r="AI684" s="5">
        <f t="shared" si="601"/>
        <v>377185322.78099442</v>
      </c>
      <c r="AJ684" s="5">
        <f t="shared" si="601"/>
        <v>23915759.001396894</v>
      </c>
      <c r="AK684" s="5">
        <f t="shared" si="601"/>
        <v>29582592.706350937</v>
      </c>
      <c r="AM684" s="5">
        <f t="shared" ref="AM684:AN684" si="602">SUM(AM680:AM682)+AM428</f>
        <v>11650633866.787979</v>
      </c>
      <c r="AN684" s="5">
        <f t="shared" si="602"/>
        <v>16630159501.90926</v>
      </c>
    </row>
    <row r="685" spans="1:40" x14ac:dyDescent="0.25">
      <c r="A685" s="1"/>
      <c r="B685" s="1"/>
      <c r="C685" s="1"/>
      <c r="D685" s="1"/>
      <c r="E685" s="1"/>
    </row>
    <row r="686" spans="1:40" x14ac:dyDescent="0.25">
      <c r="A686" s="1"/>
      <c r="B686" s="1"/>
      <c r="C686" s="1"/>
      <c r="D686" s="1"/>
      <c r="E686" s="1"/>
    </row>
    <row r="687" spans="1:40" x14ac:dyDescent="0.25">
      <c r="A687" s="7" t="s">
        <v>1430</v>
      </c>
      <c r="B687" s="7" t="s">
        <v>1429</v>
      </c>
      <c r="T687" s="6">
        <f>T662+T663</f>
        <v>234151538</v>
      </c>
    </row>
    <row r="690" spans="1:20" x14ac:dyDescent="0.25">
      <c r="B690" s="7" t="s">
        <v>1444</v>
      </c>
      <c r="E690" s="7" t="s">
        <v>1441</v>
      </c>
      <c r="T690" s="6">
        <f>SUMIF($E$3:$E$663,$E690,T$3:T$663)</f>
        <v>16606279564.559202</v>
      </c>
    </row>
    <row r="691" spans="1:20" x14ac:dyDescent="0.25">
      <c r="B691" s="7" t="s">
        <v>1445</v>
      </c>
      <c r="E691" s="7" t="s">
        <v>1440</v>
      </c>
      <c r="T691" s="6">
        <f t="shared" ref="T691:T694" si="603">SUMIF($E$3:$E$663,$E691,T$3:T$663)</f>
        <v>3561452829.1344695</v>
      </c>
    </row>
    <row r="692" spans="1:20" x14ac:dyDescent="0.25">
      <c r="B692" s="7" t="s">
        <v>1446</v>
      </c>
      <c r="E692" s="7" t="s">
        <v>1443</v>
      </c>
      <c r="T692" s="6">
        <f t="shared" si="603"/>
        <v>1201214774.6712193</v>
      </c>
    </row>
    <row r="693" spans="1:20" x14ac:dyDescent="0.25">
      <c r="B693" s="7" t="s">
        <v>1447</v>
      </c>
      <c r="E693" s="7" t="s">
        <v>1327</v>
      </c>
      <c r="T693" s="6">
        <f t="shared" si="603"/>
        <v>96002130.579999998</v>
      </c>
    </row>
    <row r="694" spans="1:20" x14ac:dyDescent="0.25">
      <c r="B694" s="7" t="s">
        <v>1448</v>
      </c>
      <c r="E694" s="7" t="s">
        <v>1442</v>
      </c>
      <c r="T694" s="6">
        <f t="shared" si="603"/>
        <v>569517786.05511153</v>
      </c>
    </row>
    <row r="696" spans="1:20" ht="15.6" x14ac:dyDescent="0.25">
      <c r="A696" s="7" t="s">
        <v>1618</v>
      </c>
    </row>
    <row r="697" spans="1:20" ht="15.6" x14ac:dyDescent="0.25">
      <c r="A697" s="7" t="s">
        <v>1619</v>
      </c>
    </row>
    <row r="698" spans="1:20" ht="15.6" x14ac:dyDescent="0.25">
      <c r="A698" s="7" t="s">
        <v>1620</v>
      </c>
    </row>
    <row r="699" spans="1:20" ht="15.6" x14ac:dyDescent="0.25">
      <c r="A699" s="7" t="s">
        <v>1621</v>
      </c>
    </row>
    <row r="700" spans="1:20" ht="15.6" x14ac:dyDescent="0.25">
      <c r="A700" s="7" t="s">
        <v>1626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00"/>
  <sheetViews>
    <sheetView workbookViewId="0">
      <pane xSplit="5" ySplit="2" topLeftCell="F685" activePane="bottomRight" state="frozen"/>
      <selection pane="topRight" activeCell="F1" sqref="F1"/>
      <selection pane="bottomLeft" activeCell="A3" sqref="A3"/>
      <selection pane="bottomRight" activeCell="A700" sqref="A700"/>
    </sheetView>
  </sheetViews>
  <sheetFormatPr defaultColWidth="8.90625" defaultRowHeight="13.2" x14ac:dyDescent="0.25"/>
  <cols>
    <col min="1" max="1" width="8.90625" style="7"/>
    <col min="2" max="2" width="30" style="7" customWidth="1"/>
    <col min="3" max="5" width="8.90625" style="7"/>
    <col min="6" max="6" width="9.08984375" style="7" customWidth="1"/>
    <col min="7" max="7" width="12.08984375" style="5" customWidth="1"/>
    <col min="8" max="8" width="12.6328125" style="5" customWidth="1"/>
    <col min="9" max="9" width="12.90625" style="5" customWidth="1"/>
    <col min="10" max="10" width="13.1796875" style="5" customWidth="1"/>
    <col min="11" max="11" width="13.453125" style="5" customWidth="1"/>
    <col min="12" max="12" width="13.6328125" style="5" customWidth="1"/>
    <col min="13" max="13" width="14" style="5" customWidth="1"/>
    <col min="14" max="14" width="14.36328125" style="5" customWidth="1"/>
    <col min="15" max="15" width="15.08984375" style="5" customWidth="1"/>
    <col min="16" max="16" width="13.81640625" style="5" customWidth="1"/>
    <col min="17" max="17" width="13.81640625" style="6" customWidth="1"/>
    <col min="18" max="18" width="13.08984375" style="6" customWidth="1"/>
    <col min="19" max="19" width="5.54296875" style="5" customWidth="1"/>
    <col min="20" max="20" width="14.6328125" style="6" customWidth="1"/>
    <col min="21" max="21" width="6.36328125" style="7" customWidth="1"/>
    <col min="22" max="22" width="14" style="5" customWidth="1"/>
    <col min="23" max="23" width="13.6328125" style="5" customWidth="1"/>
    <col min="24" max="24" width="13.81640625" style="5" customWidth="1"/>
    <col min="25" max="25" width="14.1796875" style="5" customWidth="1"/>
    <col min="26" max="26" width="15.1796875" style="5" customWidth="1"/>
    <col min="27" max="28" width="15.1796875" style="6" customWidth="1"/>
    <col min="29" max="29" width="15.36328125" style="6" customWidth="1"/>
    <col min="30" max="31" width="15.08984375" style="6" customWidth="1"/>
    <col min="32" max="32" width="15.36328125" style="6" customWidth="1"/>
    <col min="33" max="33" width="15.08984375" style="5" customWidth="1"/>
    <col min="34" max="34" width="15.36328125" style="5" customWidth="1"/>
    <col min="35" max="35" width="14.81640625" style="5" customWidth="1"/>
    <col min="36" max="36" width="14.90625" style="5" customWidth="1"/>
    <col min="37" max="37" width="14.1796875" style="5" customWidth="1"/>
    <col min="38" max="38" width="8.90625" style="7"/>
    <col min="39" max="40" width="14.1796875" style="5" customWidth="1"/>
    <col min="41" max="16384" width="8.90625" style="7"/>
  </cols>
  <sheetData>
    <row r="1" spans="1:40" ht="12.75" x14ac:dyDescent="0.2">
      <c r="A1" s="1"/>
      <c r="B1" s="1"/>
      <c r="C1" s="1"/>
      <c r="D1" s="1"/>
      <c r="E1" s="1"/>
      <c r="G1" s="36"/>
      <c r="H1" s="36"/>
      <c r="I1" s="36"/>
      <c r="J1" s="36"/>
      <c r="K1" s="36"/>
      <c r="L1" s="36"/>
      <c r="M1" s="36"/>
      <c r="N1" s="36"/>
      <c r="O1" s="36"/>
      <c r="P1" s="36"/>
      <c r="Q1" s="44"/>
      <c r="R1" s="44"/>
    </row>
    <row r="2" spans="1:40" s="35" customFormat="1" ht="63.75" x14ac:dyDescent="0.2">
      <c r="A2" s="3" t="s">
        <v>0</v>
      </c>
      <c r="B2" s="3" t="s">
        <v>1571</v>
      </c>
      <c r="C2" s="3" t="s">
        <v>2</v>
      </c>
      <c r="D2" s="3" t="s">
        <v>1405</v>
      </c>
      <c r="E2" s="3" t="s">
        <v>1439</v>
      </c>
      <c r="G2" s="36" t="s">
        <v>1507</v>
      </c>
      <c r="H2" s="36" t="s">
        <v>1604</v>
      </c>
      <c r="I2" s="36" t="s">
        <v>1508</v>
      </c>
      <c r="J2" s="36" t="s">
        <v>1605</v>
      </c>
      <c r="K2" s="36" t="s">
        <v>1509</v>
      </c>
      <c r="L2" s="36" t="s">
        <v>1606</v>
      </c>
      <c r="M2" s="36" t="s">
        <v>1524</v>
      </c>
      <c r="N2" s="36" t="s">
        <v>1607</v>
      </c>
      <c r="O2" s="36" t="s">
        <v>1525</v>
      </c>
      <c r="P2" s="36" t="s">
        <v>1608</v>
      </c>
      <c r="Q2" s="44" t="s">
        <v>1526</v>
      </c>
      <c r="R2" s="44" t="s">
        <v>1609</v>
      </c>
      <c r="S2" s="36"/>
      <c r="T2" s="44" t="s">
        <v>1432</v>
      </c>
      <c r="V2" s="36" t="s">
        <v>1528</v>
      </c>
      <c r="W2" s="36" t="s">
        <v>1529</v>
      </c>
      <c r="X2" s="36" t="s">
        <v>1512</v>
      </c>
      <c r="Y2" s="36" t="s">
        <v>1514</v>
      </c>
      <c r="Z2" s="36" t="s">
        <v>1532</v>
      </c>
      <c r="AA2" s="44" t="s">
        <v>1527</v>
      </c>
      <c r="AB2" s="44" t="s">
        <v>1533</v>
      </c>
      <c r="AC2" s="44" t="s">
        <v>1518</v>
      </c>
      <c r="AD2" s="44" t="s">
        <v>1536</v>
      </c>
      <c r="AE2" s="44" t="s">
        <v>1603</v>
      </c>
      <c r="AF2" s="44" t="s">
        <v>1551</v>
      </c>
      <c r="AG2" s="36" t="s">
        <v>1546</v>
      </c>
      <c r="AH2" s="36" t="s">
        <v>1547</v>
      </c>
      <c r="AI2" s="36" t="s">
        <v>1548</v>
      </c>
      <c r="AJ2" s="36" t="s">
        <v>1549</v>
      </c>
      <c r="AK2" s="36" t="s">
        <v>1550</v>
      </c>
      <c r="AM2" s="36" t="s">
        <v>1601</v>
      </c>
      <c r="AN2" s="36" t="s">
        <v>1602</v>
      </c>
    </row>
    <row r="3" spans="1:40" ht="12.75" x14ac:dyDescent="0.2">
      <c r="A3" s="1" t="s">
        <v>3</v>
      </c>
      <c r="B3" s="1" t="s">
        <v>4</v>
      </c>
      <c r="C3" s="1"/>
      <c r="D3" s="1" t="s">
        <v>7</v>
      </c>
      <c r="E3" s="1"/>
      <c r="G3" s="5">
        <f>UTFUND1718BL</f>
        <v>54093983.448119789</v>
      </c>
      <c r="H3" s="5">
        <f>G3*RPI_INC1819</f>
        <v>55689796.878132403</v>
      </c>
      <c r="I3" s="5">
        <f>LTFUND1718BL</f>
        <v>9510243.9010261633</v>
      </c>
      <c r="J3" s="5">
        <f>I3*RPI_INC1819</f>
        <v>9790803.2899369206</v>
      </c>
      <c r="Q3" s="6">
        <f>G3+I3+K3+M3+O3</f>
        <v>63604227.349145949</v>
      </c>
      <c r="R3" s="6">
        <f>H3+J3+L3+N3+P3</f>
        <v>65480600.168069325</v>
      </c>
      <c r="T3" s="6">
        <f t="shared" ref="T3:T66" si="0">CTR_1516</f>
        <v>89583874.999999985</v>
      </c>
      <c r="V3" s="5">
        <f>UTFUND1718RSG</f>
        <v>27985144.029336184</v>
      </c>
      <c r="W3" s="5">
        <f>LTFUND1718RSG</f>
        <v>2827249.5119620543</v>
      </c>
      <c r="AA3" s="6">
        <f t="shared" ref="AA3:AA66" si="1">RSG_1718</f>
        <v>30812393.54129824</v>
      </c>
      <c r="AB3" s="6">
        <f t="shared" ref="AB3:AB66" si="2">SFA_1718</f>
        <v>94416620.890444174</v>
      </c>
      <c r="AC3" s="6">
        <f>AC4+AC5</f>
        <v>184000495.89044416</v>
      </c>
      <c r="AD3" s="6">
        <f>AD4+AD5</f>
        <v>178381798.94994843</v>
      </c>
      <c r="AE3" s="6">
        <f t="shared" ref="AE3:AE66" si="3">R3+AF3</f>
        <v>88797923.94994846</v>
      </c>
      <c r="AF3" s="6">
        <f>SUM(AF4:AF5)</f>
        <v>23317323.781879138</v>
      </c>
      <c r="AG3" s="5">
        <f>AG5</f>
        <v>21682842.753104866</v>
      </c>
      <c r="AH3" s="5">
        <f>AH4</f>
        <v>1634481.0287742727</v>
      </c>
      <c r="AM3" s="5">
        <f t="shared" ref="AM3:AM66" si="4">FUND1718BL_U*RPI_INCBFL1819</f>
        <v>65698679.71782577</v>
      </c>
      <c r="AN3" s="5">
        <f>AF3+AM3</f>
        <v>89016003.499704912</v>
      </c>
    </row>
    <row r="4" spans="1:40" s="11" customFormat="1" ht="12.75" x14ac:dyDescent="0.2">
      <c r="A4" s="8" t="s">
        <v>5</v>
      </c>
      <c r="B4" s="8" t="s">
        <v>6</v>
      </c>
      <c r="C4" s="8" t="s">
        <v>7</v>
      </c>
      <c r="D4" s="8"/>
      <c r="E4" s="8" t="s">
        <v>1440</v>
      </c>
      <c r="G4" s="9"/>
      <c r="H4" s="9"/>
      <c r="I4" s="9">
        <f>LTFUND1718BL</f>
        <v>9510243.9010261633</v>
      </c>
      <c r="J4" s="9">
        <f>I4*RPI_INC1819</f>
        <v>9790803.2899369206</v>
      </c>
      <c r="K4" s="9"/>
      <c r="L4" s="9"/>
      <c r="M4" s="9"/>
      <c r="N4" s="9"/>
      <c r="O4" s="9"/>
      <c r="P4" s="9"/>
      <c r="Q4" s="10">
        <f t="shared" ref="Q4:Q67" si="5">G4+I4+K4+M4+O4</f>
        <v>9510243.9010261633</v>
      </c>
      <c r="R4" s="10">
        <f t="shared" ref="R4:R67" si="6">H4+J4+L4+N4+P4</f>
        <v>9790803.2899369206</v>
      </c>
      <c r="S4" s="9"/>
      <c r="T4" s="10">
        <f t="shared" si="0"/>
        <v>14364895.63508893</v>
      </c>
      <c r="V4" s="9"/>
      <c r="W4" s="9">
        <f>LTFUND1718RSG</f>
        <v>2827249.5119620543</v>
      </c>
      <c r="X4" s="9"/>
      <c r="Y4" s="9"/>
      <c r="Z4" s="9"/>
      <c r="AA4" s="10">
        <f t="shared" si="1"/>
        <v>2827249.5119620543</v>
      </c>
      <c r="AB4" s="10">
        <f t="shared" si="2"/>
        <v>12337493.412988218</v>
      </c>
      <c r="AC4" s="10">
        <f>W4+I4+T4</f>
        <v>26702389.048077147</v>
      </c>
      <c r="AD4" s="10">
        <f>AC4*LT_SF1819</f>
        <v>25790179.953800123</v>
      </c>
      <c r="AE4" s="10">
        <f t="shared" si="3"/>
        <v>11425284.318711193</v>
      </c>
      <c r="AF4" s="10">
        <f>AD4-T4-R4</f>
        <v>1634481.0287742727</v>
      </c>
      <c r="AG4" s="9"/>
      <c r="AH4" s="9">
        <f>AF4</f>
        <v>1634481.0287742727</v>
      </c>
      <c r="AI4" s="9"/>
      <c r="AJ4" s="9"/>
      <c r="AK4" s="9"/>
      <c r="AM4" s="9">
        <f t="shared" si="4"/>
        <v>9823411.0236434378</v>
      </c>
      <c r="AN4" s="9">
        <f t="shared" ref="AN4:AN67" si="7">AF4+AM4</f>
        <v>11457892.05241771</v>
      </c>
    </row>
    <row r="5" spans="1:40" s="15" customFormat="1" ht="12.75" x14ac:dyDescent="0.2">
      <c r="A5" s="12" t="s">
        <v>8</v>
      </c>
      <c r="B5" s="12" t="s">
        <v>9</v>
      </c>
      <c r="C5" s="12" t="s">
        <v>7</v>
      </c>
      <c r="D5" s="12"/>
      <c r="E5" s="12" t="s">
        <v>1441</v>
      </c>
      <c r="G5" s="13">
        <f>UTFUND1718BL</f>
        <v>54093983.448119789</v>
      </c>
      <c r="H5" s="13">
        <f>G5*RPI_INC1819</f>
        <v>55689796.878132403</v>
      </c>
      <c r="I5" s="13"/>
      <c r="J5" s="13"/>
      <c r="K5" s="13"/>
      <c r="L5" s="13"/>
      <c r="M5" s="13"/>
      <c r="N5" s="13"/>
      <c r="O5" s="13"/>
      <c r="P5" s="13"/>
      <c r="Q5" s="14">
        <f t="shared" si="5"/>
        <v>54093983.448119789</v>
      </c>
      <c r="R5" s="14">
        <f t="shared" si="6"/>
        <v>55689796.878132403</v>
      </c>
      <c r="S5" s="13"/>
      <c r="T5" s="14">
        <f t="shared" si="0"/>
        <v>75218979.36491105</v>
      </c>
      <c r="V5" s="13">
        <f>UTFUND1718RSG</f>
        <v>27985144.029336184</v>
      </c>
      <c r="W5" s="13"/>
      <c r="X5" s="13"/>
      <c r="Y5" s="13"/>
      <c r="Z5" s="13"/>
      <c r="AA5" s="14">
        <f t="shared" si="1"/>
        <v>27985144.029336184</v>
      </c>
      <c r="AB5" s="14">
        <f t="shared" si="2"/>
        <v>82079127.477455974</v>
      </c>
      <c r="AC5" s="14">
        <f>V5+G5+T5</f>
        <v>157298106.84236702</v>
      </c>
      <c r="AD5" s="14">
        <f>AC5*UT_SF1819</f>
        <v>152591618.99614832</v>
      </c>
      <c r="AE5" s="14">
        <f t="shared" si="3"/>
        <v>77372639.631237268</v>
      </c>
      <c r="AF5" s="14">
        <f>AD5-T5-R5</f>
        <v>21682842.753104866</v>
      </c>
      <c r="AG5" s="13">
        <f>AF5</f>
        <v>21682842.753104866</v>
      </c>
      <c r="AH5" s="13"/>
      <c r="AI5" s="13"/>
      <c r="AJ5" s="13"/>
      <c r="AK5" s="13"/>
      <c r="AM5" s="13">
        <f t="shared" si="4"/>
        <v>55875268.694182336</v>
      </c>
      <c r="AN5" s="13">
        <f t="shared" si="7"/>
        <v>77558111.447287202</v>
      </c>
    </row>
    <row r="6" spans="1:40" ht="12.75" x14ac:dyDescent="0.2">
      <c r="A6" s="1" t="s">
        <v>10</v>
      </c>
      <c r="B6" s="1" t="s">
        <v>11</v>
      </c>
      <c r="C6" s="1"/>
      <c r="D6" s="1" t="s">
        <v>7</v>
      </c>
      <c r="E6" s="1"/>
      <c r="G6" s="5">
        <f>UTFUND1718BL</f>
        <v>28074463.678548023</v>
      </c>
      <c r="H6" s="5">
        <f>G6*RPI_INC1819</f>
        <v>28902681.593421984</v>
      </c>
      <c r="I6" s="5">
        <f>LTFUND1718BL</f>
        <v>5528485.917893298</v>
      </c>
      <c r="J6" s="5">
        <f>I6*RPI_INC1819</f>
        <v>5691580.4343818296</v>
      </c>
      <c r="Q6" s="6">
        <f t="shared" si="5"/>
        <v>33602949.596441321</v>
      </c>
      <c r="R6" s="6">
        <f t="shared" si="6"/>
        <v>34594262.027803816</v>
      </c>
      <c r="T6" s="6">
        <f t="shared" si="0"/>
        <v>66793088</v>
      </c>
      <c r="V6" s="5">
        <f>UTFUND1718RSG</f>
        <v>13821019.032327145</v>
      </c>
      <c r="W6" s="5">
        <f>LTFUND1718RSG</f>
        <v>1490381.6716692448</v>
      </c>
      <c r="AA6" s="6">
        <f t="shared" si="1"/>
        <v>15311400.70399639</v>
      </c>
      <c r="AB6" s="6">
        <f t="shared" si="2"/>
        <v>48914350.300437719</v>
      </c>
      <c r="AC6" s="6">
        <f t="shared" ref="AC6" si="8">AC7+AC8</f>
        <v>115707438.30043772</v>
      </c>
      <c r="AD6" s="6">
        <f t="shared" ref="AD6" si="9">AD7+AD8</f>
        <v>112166726.04347417</v>
      </c>
      <c r="AE6" s="6">
        <f t="shared" si="3"/>
        <v>45373638.043474168</v>
      </c>
      <c r="AF6" s="6">
        <f t="shared" ref="AF6" si="10">SUM(AF7:AF8)</f>
        <v>10779376.015670354</v>
      </c>
      <c r="AG6" s="5">
        <f t="shared" ref="AG6" si="11">AG8</f>
        <v>10085600.440664928</v>
      </c>
      <c r="AH6" s="5">
        <f t="shared" ref="AH6" si="12">AH7</f>
        <v>693775.57500542514</v>
      </c>
      <c r="AM6" s="5">
        <f t="shared" si="4"/>
        <v>34709476.321316943</v>
      </c>
      <c r="AN6" s="5">
        <f t="shared" si="7"/>
        <v>45488852.336987294</v>
      </c>
    </row>
    <row r="7" spans="1:40" s="11" customFormat="1" ht="12.75" x14ac:dyDescent="0.2">
      <c r="A7" s="8" t="s">
        <v>12</v>
      </c>
      <c r="B7" s="8" t="s">
        <v>13</v>
      </c>
      <c r="C7" s="8" t="s">
        <v>7</v>
      </c>
      <c r="D7" s="8"/>
      <c r="E7" s="8" t="s">
        <v>1440</v>
      </c>
      <c r="G7" s="9"/>
      <c r="H7" s="9"/>
      <c r="I7" s="9">
        <f>LTFUND1718BL</f>
        <v>5528485.917893298</v>
      </c>
      <c r="J7" s="9">
        <f>I7*RPI_INC1819</f>
        <v>5691580.4343818296</v>
      </c>
      <c r="K7" s="9"/>
      <c r="L7" s="9"/>
      <c r="M7" s="9"/>
      <c r="N7" s="9"/>
      <c r="O7" s="9"/>
      <c r="P7" s="9"/>
      <c r="Q7" s="10">
        <f t="shared" si="5"/>
        <v>5528485.917893298</v>
      </c>
      <c r="R7" s="10">
        <f t="shared" si="6"/>
        <v>5691580.4343818296</v>
      </c>
      <c r="S7" s="9"/>
      <c r="T7" s="10">
        <f t="shared" si="0"/>
        <v>11525425.365233928</v>
      </c>
      <c r="V7" s="9"/>
      <c r="W7" s="9">
        <f>LTFUND1718RSG</f>
        <v>1490381.6716692448</v>
      </c>
      <c r="X7" s="9"/>
      <c r="Y7" s="9"/>
      <c r="Z7" s="9"/>
      <c r="AA7" s="10">
        <f t="shared" si="1"/>
        <v>1490381.6716692448</v>
      </c>
      <c r="AB7" s="10">
        <f t="shared" si="2"/>
        <v>7018867.5895625427</v>
      </c>
      <c r="AC7" s="10">
        <f>W7+I7+T7</f>
        <v>18544292.954796471</v>
      </c>
      <c r="AD7" s="10">
        <f>AC7*LT_SF1819</f>
        <v>17910781.374621183</v>
      </c>
      <c r="AE7" s="10">
        <f t="shared" si="3"/>
        <v>6385356.0093872547</v>
      </c>
      <c r="AF7" s="10">
        <f>AD7-T7-R7</f>
        <v>693775.57500542514</v>
      </c>
      <c r="AG7" s="9"/>
      <c r="AH7" s="9">
        <f>AF7</f>
        <v>693775.57500542514</v>
      </c>
      <c r="AI7" s="9"/>
      <c r="AJ7" s="9"/>
      <c r="AK7" s="9"/>
      <c r="AM7" s="9">
        <f t="shared" si="4"/>
        <v>5710535.9310533134</v>
      </c>
      <c r="AN7" s="9">
        <f t="shared" si="7"/>
        <v>6404311.5060587386</v>
      </c>
    </row>
    <row r="8" spans="1:40" s="15" customFormat="1" ht="12.75" x14ac:dyDescent="0.2">
      <c r="A8" s="12" t="s">
        <v>14</v>
      </c>
      <c r="B8" s="12" t="s">
        <v>15</v>
      </c>
      <c r="C8" s="12" t="s">
        <v>7</v>
      </c>
      <c r="D8" s="12"/>
      <c r="E8" s="12" t="s">
        <v>1441</v>
      </c>
      <c r="G8" s="13">
        <f>UTFUND1718BL</f>
        <v>28074463.678548023</v>
      </c>
      <c r="H8" s="13">
        <f>G8*RPI_INC1819</f>
        <v>28902681.593421984</v>
      </c>
      <c r="I8" s="13"/>
      <c r="J8" s="13"/>
      <c r="K8" s="13"/>
      <c r="L8" s="13"/>
      <c r="M8" s="13"/>
      <c r="N8" s="13"/>
      <c r="O8" s="13"/>
      <c r="P8" s="13"/>
      <c r="Q8" s="14">
        <f t="shared" si="5"/>
        <v>28074463.678548023</v>
      </c>
      <c r="R8" s="14">
        <f t="shared" si="6"/>
        <v>28902681.593421984</v>
      </c>
      <c r="S8" s="13"/>
      <c r="T8" s="14">
        <f t="shared" si="0"/>
        <v>55267662.634766072</v>
      </c>
      <c r="V8" s="13">
        <f>UTFUND1718RSG</f>
        <v>13821019.032327145</v>
      </c>
      <c r="W8" s="13"/>
      <c r="X8" s="13"/>
      <c r="Y8" s="13"/>
      <c r="Z8" s="13"/>
      <c r="AA8" s="14">
        <f t="shared" si="1"/>
        <v>13821019.032327145</v>
      </c>
      <c r="AB8" s="14">
        <f t="shared" si="2"/>
        <v>41895482.710875168</v>
      </c>
      <c r="AC8" s="14">
        <f>V8+G8+T8</f>
        <v>97163145.34564124</v>
      </c>
      <c r="AD8" s="14">
        <f>AC8*UT_SF1819</f>
        <v>94255944.668852985</v>
      </c>
      <c r="AE8" s="14">
        <f t="shared" si="3"/>
        <v>38988282.034086913</v>
      </c>
      <c r="AF8" s="14">
        <f>AD8-T8-R8</f>
        <v>10085600.440664928</v>
      </c>
      <c r="AG8" s="13">
        <f>AF8</f>
        <v>10085600.440664928</v>
      </c>
      <c r="AH8" s="13"/>
      <c r="AI8" s="13"/>
      <c r="AJ8" s="13"/>
      <c r="AK8" s="13"/>
      <c r="AM8" s="13">
        <f t="shared" si="4"/>
        <v>28998940.390263628</v>
      </c>
      <c r="AN8" s="13">
        <f t="shared" si="7"/>
        <v>39084540.830928557</v>
      </c>
    </row>
    <row r="9" spans="1:40" ht="12.75" x14ac:dyDescent="0.2">
      <c r="A9" s="1" t="s">
        <v>16</v>
      </c>
      <c r="B9" s="1" t="s">
        <v>17</v>
      </c>
      <c r="C9" s="1"/>
      <c r="D9" s="1" t="s">
        <v>7</v>
      </c>
      <c r="E9" s="1"/>
      <c r="G9" s="5">
        <f>UTFUND1718BL</f>
        <v>139735625.04100379</v>
      </c>
      <c r="H9" s="5">
        <f>G9*RPI_INC1819</f>
        <v>143857931.67988363</v>
      </c>
      <c r="I9" s="5">
        <f>LTFUND1718BL</f>
        <v>27087196.003755689</v>
      </c>
      <c r="J9" s="5">
        <f>I9*RPI_INC1819</f>
        <v>27886288.77542473</v>
      </c>
      <c r="Q9" s="6">
        <f t="shared" si="5"/>
        <v>166822821.04475948</v>
      </c>
      <c r="R9" s="6">
        <f t="shared" si="6"/>
        <v>171744220.45530835</v>
      </c>
      <c r="T9" s="6">
        <f t="shared" si="0"/>
        <v>118807771</v>
      </c>
      <c r="V9" s="5">
        <f>UTFUND1718RSG</f>
        <v>79380811.269048184</v>
      </c>
      <c r="W9" s="5">
        <f>LTFUND1718RSG</f>
        <v>10770713.654573582</v>
      </c>
      <c r="AA9" s="6">
        <f t="shared" si="1"/>
        <v>90151524.923621774</v>
      </c>
      <c r="AB9" s="6">
        <f t="shared" si="2"/>
        <v>256974345.96838129</v>
      </c>
      <c r="AC9" s="6">
        <f t="shared" ref="AC9" si="13">AC10+AC11</f>
        <v>375782116.96838129</v>
      </c>
      <c r="AD9" s="6">
        <f t="shared" ref="AD9" si="14">AD10+AD11</f>
        <v>364291858.72170013</v>
      </c>
      <c r="AE9" s="6">
        <f t="shared" si="3"/>
        <v>245484087.7217001</v>
      </c>
      <c r="AF9" s="6">
        <f t="shared" ref="AF9" si="15">SUM(AF10:AF11)</f>
        <v>73739867.266391754</v>
      </c>
      <c r="AG9" s="5">
        <f t="shared" ref="AG9" si="16">AG11</f>
        <v>65754135.04667142</v>
      </c>
      <c r="AH9" s="5">
        <f t="shared" ref="AH9" si="17">AH10</f>
        <v>7985732.2197203375</v>
      </c>
      <c r="AM9" s="5">
        <f t="shared" si="4"/>
        <v>172316205.16794127</v>
      </c>
      <c r="AN9" s="5">
        <f t="shared" si="7"/>
        <v>246056072.43433303</v>
      </c>
    </row>
    <row r="10" spans="1:40" s="11" customFormat="1" ht="12.75" x14ac:dyDescent="0.2">
      <c r="A10" s="8" t="s">
        <v>18</v>
      </c>
      <c r="B10" s="8" t="s">
        <v>19</v>
      </c>
      <c r="C10" s="8" t="s">
        <v>7</v>
      </c>
      <c r="D10" s="8"/>
      <c r="E10" s="8" t="s">
        <v>1440</v>
      </c>
      <c r="G10" s="9"/>
      <c r="H10" s="9"/>
      <c r="I10" s="9">
        <f>LTFUND1718BL</f>
        <v>27087196.003755689</v>
      </c>
      <c r="J10" s="9">
        <f>I10*RPI_INC1819</f>
        <v>27886288.77542473</v>
      </c>
      <c r="K10" s="9"/>
      <c r="L10" s="9"/>
      <c r="M10" s="9"/>
      <c r="N10" s="9"/>
      <c r="O10" s="9"/>
      <c r="P10" s="9"/>
      <c r="Q10" s="10">
        <f t="shared" si="5"/>
        <v>27087196.003755689</v>
      </c>
      <c r="R10" s="10">
        <f t="shared" si="6"/>
        <v>27886288.77542473</v>
      </c>
      <c r="S10" s="9"/>
      <c r="T10" s="10">
        <f t="shared" si="0"/>
        <v>20273468.359271064</v>
      </c>
      <c r="V10" s="9"/>
      <c r="W10" s="9">
        <f>LTFUND1718RSG</f>
        <v>10770713.654573582</v>
      </c>
      <c r="X10" s="9"/>
      <c r="Y10" s="9"/>
      <c r="Z10" s="9"/>
      <c r="AA10" s="10">
        <f t="shared" si="1"/>
        <v>10770713.654573582</v>
      </c>
      <c r="AB10" s="10">
        <f t="shared" si="2"/>
        <v>37857909.658329271</v>
      </c>
      <c r="AC10" s="10">
        <f>W10+I10+T10</f>
        <v>58131378.017600335</v>
      </c>
      <c r="AD10" s="10">
        <f>AC10*LT_SF1819</f>
        <v>56145489.354416132</v>
      </c>
      <c r="AE10" s="10">
        <f t="shared" si="3"/>
        <v>35872020.995145068</v>
      </c>
      <c r="AF10" s="10">
        <f>AD10-T10-R10</f>
        <v>7985732.2197203375</v>
      </c>
      <c r="AG10" s="9"/>
      <c r="AH10" s="9">
        <f>AF10</f>
        <v>7985732.2197203375</v>
      </c>
      <c r="AI10" s="9"/>
      <c r="AJ10" s="9"/>
      <c r="AK10" s="9"/>
      <c r="AM10" s="9">
        <f t="shared" si="4"/>
        <v>27979162.53169626</v>
      </c>
      <c r="AN10" s="9">
        <f t="shared" si="7"/>
        <v>35964894.751416594</v>
      </c>
    </row>
    <row r="11" spans="1:40" s="15" customFormat="1" ht="12.75" x14ac:dyDescent="0.2">
      <c r="A11" s="12" t="s">
        <v>20</v>
      </c>
      <c r="B11" s="12" t="s">
        <v>21</v>
      </c>
      <c r="C11" s="12" t="s">
        <v>7</v>
      </c>
      <c r="D11" s="12"/>
      <c r="E11" s="12" t="s">
        <v>1441</v>
      </c>
      <c r="G11" s="13">
        <f>UTFUND1718BL</f>
        <v>139735625.04100379</v>
      </c>
      <c r="H11" s="13">
        <f>G11*RPI_INC1819</f>
        <v>143857931.67988363</v>
      </c>
      <c r="I11" s="13"/>
      <c r="J11" s="13"/>
      <c r="K11" s="13"/>
      <c r="L11" s="13"/>
      <c r="M11" s="13"/>
      <c r="N11" s="13"/>
      <c r="O11" s="13"/>
      <c r="P11" s="13"/>
      <c r="Q11" s="14">
        <f t="shared" si="5"/>
        <v>139735625.04100379</v>
      </c>
      <c r="R11" s="14">
        <f t="shared" si="6"/>
        <v>143857931.67988363</v>
      </c>
      <c r="S11" s="13"/>
      <c r="T11" s="14">
        <f t="shared" si="0"/>
        <v>98534302.640728936</v>
      </c>
      <c r="V11" s="13">
        <f>UTFUND1718RSG</f>
        <v>79380811.269048184</v>
      </c>
      <c r="W11" s="13"/>
      <c r="X11" s="13"/>
      <c r="Y11" s="13"/>
      <c r="Z11" s="13"/>
      <c r="AA11" s="14">
        <f t="shared" si="1"/>
        <v>79380811.269048184</v>
      </c>
      <c r="AB11" s="14">
        <f t="shared" si="2"/>
        <v>219116436.31005198</v>
      </c>
      <c r="AC11" s="14">
        <f>V11+G11+T11</f>
        <v>317650738.95078093</v>
      </c>
      <c r="AD11" s="14">
        <f>AC11*UT_SF1819</f>
        <v>308146369.367284</v>
      </c>
      <c r="AE11" s="14">
        <f t="shared" si="3"/>
        <v>209612066.72655505</v>
      </c>
      <c r="AF11" s="14">
        <f>AD11-T11-R11</f>
        <v>65754135.04667142</v>
      </c>
      <c r="AG11" s="13">
        <f>AF11</f>
        <v>65754135.04667142</v>
      </c>
      <c r="AH11" s="13"/>
      <c r="AI11" s="13"/>
      <c r="AJ11" s="13"/>
      <c r="AK11" s="13"/>
      <c r="AM11" s="13">
        <f t="shared" si="4"/>
        <v>144337042.63624504</v>
      </c>
      <c r="AN11" s="13">
        <f t="shared" si="7"/>
        <v>210091177.68291646</v>
      </c>
    </row>
    <row r="12" spans="1:40" ht="12.75" x14ac:dyDescent="0.2">
      <c r="A12" s="1" t="s">
        <v>22</v>
      </c>
      <c r="B12" s="1" t="s">
        <v>23</v>
      </c>
      <c r="C12" s="1"/>
      <c r="D12" s="1" t="s">
        <v>7</v>
      </c>
      <c r="E12" s="1"/>
      <c r="G12" s="5">
        <f>UTFUND1718BL</f>
        <v>51554581.201476723</v>
      </c>
      <c r="H12" s="5">
        <f>G12*RPI_INC1819</f>
        <v>53075480.344334207</v>
      </c>
      <c r="I12" s="5">
        <f>LTFUND1718BL</f>
        <v>8908455.1446183976</v>
      </c>
      <c r="J12" s="5">
        <f>I12*RPI_INC1819</f>
        <v>9171261.310004266</v>
      </c>
      <c r="Q12" s="6">
        <f t="shared" si="5"/>
        <v>60463036.346095122</v>
      </c>
      <c r="R12" s="6">
        <f t="shared" si="6"/>
        <v>62246741.654338472</v>
      </c>
      <c r="T12" s="6">
        <f t="shared" si="0"/>
        <v>74384923.000000671</v>
      </c>
      <c r="V12" s="5">
        <f>UTFUND1718RSG</f>
        <v>27477406.861689121</v>
      </c>
      <c r="W12" s="5">
        <f>LTFUND1718RSG</f>
        <v>2951073.309874963</v>
      </c>
      <c r="AA12" s="6">
        <f t="shared" si="1"/>
        <v>30428480.171564084</v>
      </c>
      <c r="AB12" s="6">
        <f t="shared" si="2"/>
        <v>90891516.517659202</v>
      </c>
      <c r="AC12" s="6">
        <f t="shared" ref="AC12" si="18">AC13+AC14</f>
        <v>165276439.51765987</v>
      </c>
      <c r="AD12" s="6">
        <f t="shared" ref="AD12" si="19">AD13+AD14</f>
        <v>160231532.31856424</v>
      </c>
      <c r="AE12" s="6">
        <f t="shared" si="3"/>
        <v>85846609.318563551</v>
      </c>
      <c r="AF12" s="6">
        <f t="shared" ref="AF12" si="20">SUM(AF13:AF14)</f>
        <v>23599867.664225072</v>
      </c>
      <c r="AG12" s="5">
        <f t="shared" ref="AG12" si="21">AG14</f>
        <v>21714662.975872196</v>
      </c>
      <c r="AH12" s="5">
        <f t="shared" ref="AH12" si="22">AH13</f>
        <v>1885204.6883528754</v>
      </c>
      <c r="AM12" s="5">
        <f t="shared" si="4"/>
        <v>62454051.015568241</v>
      </c>
      <c r="AN12" s="5">
        <f t="shared" si="7"/>
        <v>86053918.679793313</v>
      </c>
    </row>
    <row r="13" spans="1:40" s="11" customFormat="1" ht="12.75" x14ac:dyDescent="0.2">
      <c r="A13" s="8" t="s">
        <v>24</v>
      </c>
      <c r="B13" s="8" t="s">
        <v>25</v>
      </c>
      <c r="C13" s="8" t="s">
        <v>7</v>
      </c>
      <c r="D13" s="8"/>
      <c r="E13" s="8" t="s">
        <v>1440</v>
      </c>
      <c r="G13" s="9"/>
      <c r="H13" s="9"/>
      <c r="I13" s="9">
        <f>LTFUND1718BL</f>
        <v>8908455.1446183976</v>
      </c>
      <c r="J13" s="9">
        <f>I13*RPI_INC1819</f>
        <v>9171261.310004266</v>
      </c>
      <c r="K13" s="9"/>
      <c r="L13" s="9"/>
      <c r="M13" s="9"/>
      <c r="N13" s="9"/>
      <c r="O13" s="9"/>
      <c r="P13" s="9"/>
      <c r="Q13" s="10">
        <f t="shared" si="5"/>
        <v>8908455.1446183976</v>
      </c>
      <c r="R13" s="10">
        <f t="shared" si="6"/>
        <v>9171261.310004266</v>
      </c>
      <c r="S13" s="9"/>
      <c r="T13" s="10">
        <f t="shared" si="0"/>
        <v>11647895.740448495</v>
      </c>
      <c r="V13" s="9"/>
      <c r="W13" s="9">
        <f>LTFUND1718RSG</f>
        <v>2951073.309874963</v>
      </c>
      <c r="X13" s="9"/>
      <c r="Y13" s="9"/>
      <c r="Z13" s="9"/>
      <c r="AA13" s="10">
        <f t="shared" si="1"/>
        <v>2951073.309874963</v>
      </c>
      <c r="AB13" s="10">
        <f t="shared" si="2"/>
        <v>11859528.454493361</v>
      </c>
      <c r="AC13" s="10">
        <f>W13+I13+T13</f>
        <v>23507424.194941856</v>
      </c>
      <c r="AD13" s="10">
        <f>AC13*LT_SF1819</f>
        <v>22704361.738805637</v>
      </c>
      <c r="AE13" s="10">
        <f t="shared" si="3"/>
        <v>11056465.998357141</v>
      </c>
      <c r="AF13" s="10">
        <f>AD13-T13-R13</f>
        <v>1885204.6883528754</v>
      </c>
      <c r="AG13" s="9"/>
      <c r="AH13" s="9">
        <f>AF13</f>
        <v>1885204.6883528754</v>
      </c>
      <c r="AI13" s="9"/>
      <c r="AJ13" s="9"/>
      <c r="AK13" s="9"/>
      <c r="AM13" s="9">
        <f t="shared" si="4"/>
        <v>9201805.6931047682</v>
      </c>
      <c r="AN13" s="9">
        <f t="shared" si="7"/>
        <v>11087010.381457644</v>
      </c>
    </row>
    <row r="14" spans="1:40" s="15" customFormat="1" ht="12.75" x14ac:dyDescent="0.2">
      <c r="A14" s="12" t="s">
        <v>26</v>
      </c>
      <c r="B14" s="12" t="s">
        <v>27</v>
      </c>
      <c r="C14" s="12" t="s">
        <v>7</v>
      </c>
      <c r="D14" s="12"/>
      <c r="E14" s="12" t="s">
        <v>1441</v>
      </c>
      <c r="G14" s="13">
        <f>UTFUND1718BL</f>
        <v>51554581.201476723</v>
      </c>
      <c r="H14" s="13">
        <f>G14*RPI_INC1819</f>
        <v>53075480.344334207</v>
      </c>
      <c r="I14" s="13"/>
      <c r="J14" s="13"/>
      <c r="K14" s="13"/>
      <c r="L14" s="13"/>
      <c r="M14" s="13"/>
      <c r="N14" s="13"/>
      <c r="O14" s="13"/>
      <c r="P14" s="13"/>
      <c r="Q14" s="14">
        <f t="shared" si="5"/>
        <v>51554581.201476723</v>
      </c>
      <c r="R14" s="14">
        <f t="shared" si="6"/>
        <v>53075480.344334207</v>
      </c>
      <c r="S14" s="13"/>
      <c r="T14" s="14">
        <f t="shared" si="0"/>
        <v>62737027.259552181</v>
      </c>
      <c r="V14" s="13">
        <f>UTFUND1718RSG</f>
        <v>27477406.861689121</v>
      </c>
      <c r="W14" s="13"/>
      <c r="X14" s="13"/>
      <c r="Y14" s="13"/>
      <c r="Z14" s="13"/>
      <c r="AA14" s="14">
        <f t="shared" si="1"/>
        <v>27477406.861689121</v>
      </c>
      <c r="AB14" s="14">
        <f t="shared" si="2"/>
        <v>79031988.063165843</v>
      </c>
      <c r="AC14" s="14">
        <f>V14+G14+T14</f>
        <v>141769015.32271802</v>
      </c>
      <c r="AD14" s="14">
        <f>AC14*UT_SF1819</f>
        <v>137527170.57975858</v>
      </c>
      <c r="AE14" s="14">
        <f t="shared" si="3"/>
        <v>74790143.320206404</v>
      </c>
      <c r="AF14" s="14">
        <f>AD14-T14-R14</f>
        <v>21714662.975872196</v>
      </c>
      <c r="AG14" s="13">
        <f>AF14</f>
        <v>21714662.975872196</v>
      </c>
      <c r="AH14" s="13"/>
      <c r="AI14" s="13"/>
      <c r="AJ14" s="13"/>
      <c r="AK14" s="13"/>
      <c r="AM14" s="13">
        <f t="shared" si="4"/>
        <v>53252245.322463468</v>
      </c>
      <c r="AN14" s="13">
        <f t="shared" si="7"/>
        <v>74966908.298335671</v>
      </c>
    </row>
    <row r="15" spans="1:40" ht="12.75" x14ac:dyDescent="0.2">
      <c r="A15" s="1" t="s">
        <v>28</v>
      </c>
      <c r="B15" s="1" t="s">
        <v>29</v>
      </c>
      <c r="C15" s="1"/>
      <c r="D15" s="1" t="s">
        <v>7</v>
      </c>
      <c r="E15" s="1"/>
      <c r="G15" s="5">
        <f>UTFUND1718BL</f>
        <v>49323692.258770362</v>
      </c>
      <c r="H15" s="5">
        <f>G15*RPI_INC1819</f>
        <v>50778778.490307465</v>
      </c>
      <c r="I15" s="5">
        <f>LTFUND1718BL</f>
        <v>7934199.9161517741</v>
      </c>
      <c r="J15" s="5">
        <f>I15*RPI_INC1819</f>
        <v>8168264.8153423341</v>
      </c>
      <c r="Q15" s="6">
        <f t="shared" si="5"/>
        <v>57257892.174922138</v>
      </c>
      <c r="R15" s="6">
        <f t="shared" si="6"/>
        <v>58947043.305649802</v>
      </c>
      <c r="T15" s="6">
        <f t="shared" si="0"/>
        <v>67507788</v>
      </c>
      <c r="V15" s="5">
        <f>UTFUND1718RSG</f>
        <v>27139459.84951748</v>
      </c>
      <c r="W15" s="5">
        <f>LTFUND1718RSG</f>
        <v>2672966.3115568003</v>
      </c>
      <c r="AA15" s="6">
        <f t="shared" si="1"/>
        <v>29812426.161074281</v>
      </c>
      <c r="AB15" s="6">
        <f t="shared" si="2"/>
        <v>87070318.335996419</v>
      </c>
      <c r="AC15" s="6">
        <f t="shared" ref="AC15" si="23">AC16+AC17</f>
        <v>154578106.33599642</v>
      </c>
      <c r="AD15" s="6">
        <f t="shared" ref="AD15" si="24">AD16+AD17</f>
        <v>149864972.16318598</v>
      </c>
      <c r="AE15" s="6">
        <f t="shared" si="3"/>
        <v>82357184.163185984</v>
      </c>
      <c r="AF15" s="6">
        <f t="shared" ref="AF15" si="25">SUM(AF16:AF17)</f>
        <v>23410140.857536189</v>
      </c>
      <c r="AG15" s="5">
        <f t="shared" ref="AG15" si="26">AG17</f>
        <v>21680302.295617595</v>
      </c>
      <c r="AH15" s="5">
        <f t="shared" ref="AH15" si="27">AH16</f>
        <v>1729838.561918593</v>
      </c>
      <c r="AM15" s="5">
        <f t="shared" si="4"/>
        <v>59143363.202391341</v>
      </c>
      <c r="AN15" s="5">
        <f t="shared" si="7"/>
        <v>82553504.059927523</v>
      </c>
    </row>
    <row r="16" spans="1:40" s="11" customFormat="1" ht="12.75" x14ac:dyDescent="0.2">
      <c r="A16" s="8" t="s">
        <v>30</v>
      </c>
      <c r="B16" s="8" t="s">
        <v>31</v>
      </c>
      <c r="C16" s="8" t="s">
        <v>7</v>
      </c>
      <c r="D16" s="8"/>
      <c r="E16" s="8" t="s">
        <v>1440</v>
      </c>
      <c r="G16" s="9"/>
      <c r="H16" s="9"/>
      <c r="I16" s="9">
        <f>LTFUND1718BL</f>
        <v>7934199.9161517741</v>
      </c>
      <c r="J16" s="9">
        <f>I16*RPI_INC1819</f>
        <v>8168264.8153423341</v>
      </c>
      <c r="K16" s="9"/>
      <c r="L16" s="9"/>
      <c r="M16" s="9"/>
      <c r="N16" s="9"/>
      <c r="O16" s="9"/>
      <c r="P16" s="9"/>
      <c r="Q16" s="10">
        <f t="shared" si="5"/>
        <v>7934199.9161517741</v>
      </c>
      <c r="R16" s="10">
        <f t="shared" si="6"/>
        <v>8168264.8153423341</v>
      </c>
      <c r="S16" s="9"/>
      <c r="T16" s="10">
        <f t="shared" si="0"/>
        <v>10148680.442727897</v>
      </c>
      <c r="V16" s="9"/>
      <c r="W16" s="9">
        <f>LTFUND1718RSG</f>
        <v>2672966.3115568003</v>
      </c>
      <c r="X16" s="9"/>
      <c r="Y16" s="9"/>
      <c r="Z16" s="9"/>
      <c r="AA16" s="10">
        <f t="shared" si="1"/>
        <v>2672966.3115568003</v>
      </c>
      <c r="AB16" s="10">
        <f t="shared" si="2"/>
        <v>10607166.227708574</v>
      </c>
      <c r="AC16" s="10">
        <f>W16+I16+T16</f>
        <v>20755846.670436472</v>
      </c>
      <c r="AD16" s="10">
        <f>AC16*LT_SF1819</f>
        <v>20046783.819988824</v>
      </c>
      <c r="AE16" s="10">
        <f t="shared" si="3"/>
        <v>9898103.3772609271</v>
      </c>
      <c r="AF16" s="10">
        <f>AD16-T16-R16</f>
        <v>1729838.561918593</v>
      </c>
      <c r="AG16" s="9"/>
      <c r="AH16" s="9">
        <f>AF16</f>
        <v>1729838.561918593</v>
      </c>
      <c r="AI16" s="9"/>
      <c r="AJ16" s="9"/>
      <c r="AK16" s="9"/>
      <c r="AM16" s="9">
        <f t="shared" si="4"/>
        <v>8195468.7735933131</v>
      </c>
      <c r="AN16" s="9">
        <f t="shared" si="7"/>
        <v>9925307.3355119061</v>
      </c>
    </row>
    <row r="17" spans="1:40" s="15" customFormat="1" ht="12.75" x14ac:dyDescent="0.2">
      <c r="A17" s="12" t="s">
        <v>32</v>
      </c>
      <c r="B17" s="12" t="s">
        <v>33</v>
      </c>
      <c r="C17" s="12" t="s">
        <v>7</v>
      </c>
      <c r="D17" s="12"/>
      <c r="E17" s="12" t="s">
        <v>1441</v>
      </c>
      <c r="G17" s="13">
        <f>UTFUND1718BL</f>
        <v>49323692.258770362</v>
      </c>
      <c r="H17" s="13">
        <f>G17*RPI_INC1819</f>
        <v>50778778.490307465</v>
      </c>
      <c r="I17" s="13"/>
      <c r="J17" s="13"/>
      <c r="K17" s="13"/>
      <c r="L17" s="13"/>
      <c r="M17" s="13"/>
      <c r="N17" s="13"/>
      <c r="O17" s="13"/>
      <c r="P17" s="13"/>
      <c r="Q17" s="14">
        <f t="shared" si="5"/>
        <v>49323692.258770362</v>
      </c>
      <c r="R17" s="14">
        <f t="shared" si="6"/>
        <v>50778778.490307465</v>
      </c>
      <c r="S17" s="13"/>
      <c r="T17" s="14">
        <f t="shared" si="0"/>
        <v>57359107.557272099</v>
      </c>
      <c r="V17" s="13">
        <f>UTFUND1718RSG</f>
        <v>27139459.84951748</v>
      </c>
      <c r="W17" s="13"/>
      <c r="X17" s="13"/>
      <c r="Y17" s="13"/>
      <c r="Z17" s="13"/>
      <c r="AA17" s="14">
        <f t="shared" si="1"/>
        <v>27139459.84951748</v>
      </c>
      <c r="AB17" s="14">
        <f t="shared" si="2"/>
        <v>76463152.108287841</v>
      </c>
      <c r="AC17" s="14">
        <f>V17+G17+T17</f>
        <v>133822259.66555995</v>
      </c>
      <c r="AD17" s="14">
        <f>AC17*UT_SF1819</f>
        <v>129818188.34319715</v>
      </c>
      <c r="AE17" s="14">
        <f t="shared" si="3"/>
        <v>72459080.785925061</v>
      </c>
      <c r="AF17" s="14">
        <f>AD17-T17-R17</f>
        <v>21680302.295617595</v>
      </c>
      <c r="AG17" s="13">
        <f>AF17</f>
        <v>21680302.295617595</v>
      </c>
      <c r="AH17" s="13"/>
      <c r="AI17" s="13"/>
      <c r="AJ17" s="13"/>
      <c r="AK17" s="13"/>
      <c r="AM17" s="13">
        <f t="shared" si="4"/>
        <v>50947894.428798027</v>
      </c>
      <c r="AN17" s="13">
        <f t="shared" si="7"/>
        <v>72628196.72441563</v>
      </c>
    </row>
    <row r="18" spans="1:40" ht="12.75" x14ac:dyDescent="0.2">
      <c r="A18" s="1" t="s">
        <v>34</v>
      </c>
      <c r="B18" s="1" t="s">
        <v>35</v>
      </c>
      <c r="C18" s="1"/>
      <c r="D18" s="1" t="s">
        <v>7</v>
      </c>
      <c r="E18" s="1"/>
      <c r="G18" s="5">
        <f>UTFUND1718BL</f>
        <v>58293047.131621003</v>
      </c>
      <c r="H18" s="5">
        <f>G18*RPI_INC1819</f>
        <v>60012736.116593182</v>
      </c>
      <c r="I18" s="5">
        <f>LTFUND1718BL</f>
        <v>9486428.0455258731</v>
      </c>
      <c r="J18" s="5">
        <f>I18*RPI_INC1819</f>
        <v>9766284.8486843519</v>
      </c>
      <c r="Q18" s="6">
        <f t="shared" si="5"/>
        <v>67779475.177146882</v>
      </c>
      <c r="R18" s="6">
        <f t="shared" si="6"/>
        <v>69779020.965277538</v>
      </c>
      <c r="T18" s="6">
        <f t="shared" si="0"/>
        <v>78239026.999999344</v>
      </c>
      <c r="V18" s="5">
        <f>UTFUND1718RSG</f>
        <v>32279293.519516349</v>
      </c>
      <c r="W18" s="5">
        <f>LTFUND1718RSG</f>
        <v>3348878.0344835278</v>
      </c>
      <c r="AA18" s="6">
        <f t="shared" si="1"/>
        <v>35628171.553999878</v>
      </c>
      <c r="AB18" s="6">
        <f t="shared" si="2"/>
        <v>103407646.73114675</v>
      </c>
      <c r="AC18" s="6">
        <f t="shared" ref="AC18" si="28">AC19+AC20</f>
        <v>181646673.7311461</v>
      </c>
      <c r="AD18" s="6">
        <f t="shared" ref="AD18" si="29">AD19+AD20</f>
        <v>176107839.49453861</v>
      </c>
      <c r="AE18" s="6">
        <f t="shared" si="3"/>
        <v>97868812.494539246</v>
      </c>
      <c r="AF18" s="6">
        <f t="shared" ref="AF18" si="30">SUM(AF19:AF20)</f>
        <v>28089791.529261708</v>
      </c>
      <c r="AG18" s="5">
        <f t="shared" ref="AG18" si="31">AG20</f>
        <v>25856987.968369871</v>
      </c>
      <c r="AH18" s="5">
        <f t="shared" ref="AH18" si="32">AH19</f>
        <v>2232803.5608918369</v>
      </c>
      <c r="AM18" s="5">
        <f t="shared" si="4"/>
        <v>70011416.169895321</v>
      </c>
      <c r="AN18" s="5">
        <f t="shared" si="7"/>
        <v>98101207.699157029</v>
      </c>
    </row>
    <row r="19" spans="1:40" s="11" customFormat="1" ht="12.75" x14ac:dyDescent="0.2">
      <c r="A19" s="8" t="s">
        <v>36</v>
      </c>
      <c r="B19" s="8" t="s">
        <v>37</v>
      </c>
      <c r="C19" s="8" t="s">
        <v>7</v>
      </c>
      <c r="D19" s="8"/>
      <c r="E19" s="8" t="s">
        <v>1440</v>
      </c>
      <c r="G19" s="9"/>
      <c r="H19" s="9"/>
      <c r="I19" s="9">
        <f>LTFUND1718BL</f>
        <v>9486428.0455258731</v>
      </c>
      <c r="J19" s="9">
        <f>I19*RPI_INC1819</f>
        <v>9766284.8486843519</v>
      </c>
      <c r="K19" s="9"/>
      <c r="L19" s="9"/>
      <c r="M19" s="9"/>
      <c r="N19" s="9"/>
      <c r="O19" s="9"/>
      <c r="P19" s="9"/>
      <c r="Q19" s="10">
        <f t="shared" si="5"/>
        <v>9486428.0455258731</v>
      </c>
      <c r="R19" s="10">
        <f t="shared" si="6"/>
        <v>9766284.8486843519</v>
      </c>
      <c r="S19" s="9"/>
      <c r="T19" s="10">
        <f t="shared" si="0"/>
        <v>11642644.978438895</v>
      </c>
      <c r="V19" s="9"/>
      <c r="W19" s="9">
        <f>LTFUND1718RSG</f>
        <v>3348878.0344835278</v>
      </c>
      <c r="X19" s="9"/>
      <c r="Y19" s="9"/>
      <c r="Z19" s="9"/>
      <c r="AA19" s="10">
        <f t="shared" si="1"/>
        <v>3348878.0344835278</v>
      </c>
      <c r="AB19" s="10">
        <f t="shared" si="2"/>
        <v>12835306.080009401</v>
      </c>
      <c r="AC19" s="10">
        <f>W19+I19+T19</f>
        <v>24477951.058448296</v>
      </c>
      <c r="AD19" s="10">
        <f>AC19*LT_SF1819</f>
        <v>23641733.388015084</v>
      </c>
      <c r="AE19" s="10">
        <f t="shared" si="3"/>
        <v>11999088.409576189</v>
      </c>
      <c r="AF19" s="10">
        <f>AD19-T19-R19</f>
        <v>2232803.5608918369</v>
      </c>
      <c r="AG19" s="9"/>
      <c r="AH19" s="9">
        <f>AF19</f>
        <v>2232803.5608918369</v>
      </c>
      <c r="AI19" s="9"/>
      <c r="AJ19" s="9"/>
      <c r="AK19" s="9"/>
      <c r="AM19" s="9">
        <f t="shared" si="4"/>
        <v>9798810.9250661749</v>
      </c>
      <c r="AN19" s="9">
        <f t="shared" si="7"/>
        <v>12031614.485958012</v>
      </c>
    </row>
    <row r="20" spans="1:40" s="15" customFormat="1" ht="12.75" x14ac:dyDescent="0.2">
      <c r="A20" s="12" t="s">
        <v>38</v>
      </c>
      <c r="B20" s="12" t="s">
        <v>39</v>
      </c>
      <c r="C20" s="12" t="s">
        <v>7</v>
      </c>
      <c r="D20" s="12"/>
      <c r="E20" s="12" t="s">
        <v>1441</v>
      </c>
      <c r="G20" s="13">
        <f>UTFUND1718BL</f>
        <v>58293047.131621003</v>
      </c>
      <c r="H20" s="13">
        <f>G20*RPI_INC1819</f>
        <v>60012736.116593182</v>
      </c>
      <c r="I20" s="13"/>
      <c r="J20" s="13"/>
      <c r="K20" s="13"/>
      <c r="L20" s="13"/>
      <c r="M20" s="13"/>
      <c r="N20" s="13"/>
      <c r="O20" s="13"/>
      <c r="P20" s="13"/>
      <c r="Q20" s="14">
        <f t="shared" si="5"/>
        <v>58293047.131621003</v>
      </c>
      <c r="R20" s="14">
        <f t="shared" si="6"/>
        <v>60012736.116593182</v>
      </c>
      <c r="S20" s="13"/>
      <c r="T20" s="14">
        <f t="shared" si="0"/>
        <v>66596382.021560453</v>
      </c>
      <c r="V20" s="13">
        <f>UTFUND1718RSG</f>
        <v>32279293.519516349</v>
      </c>
      <c r="W20" s="13"/>
      <c r="X20" s="13"/>
      <c r="Y20" s="13"/>
      <c r="Z20" s="13"/>
      <c r="AA20" s="14">
        <f t="shared" si="1"/>
        <v>32279293.519516349</v>
      </c>
      <c r="AB20" s="14">
        <f t="shared" si="2"/>
        <v>90572340.651137352</v>
      </c>
      <c r="AC20" s="14">
        <f>V20+G20+T20</f>
        <v>157168722.67269781</v>
      </c>
      <c r="AD20" s="14">
        <f>AC20*UT_SF1819</f>
        <v>152466106.10652351</v>
      </c>
      <c r="AE20" s="14">
        <f t="shared" si="3"/>
        <v>85869724.084963053</v>
      </c>
      <c r="AF20" s="14">
        <f>AD20-T20-R20</f>
        <v>25856987.968369871</v>
      </c>
      <c r="AG20" s="13">
        <f>AF20</f>
        <v>25856987.968369871</v>
      </c>
      <c r="AH20" s="13"/>
      <c r="AI20" s="13"/>
      <c r="AJ20" s="13"/>
      <c r="AK20" s="13"/>
      <c r="AM20" s="13">
        <f t="shared" si="4"/>
        <v>60212605.244829133</v>
      </c>
      <c r="AN20" s="13">
        <f t="shared" si="7"/>
        <v>86069593.213199005</v>
      </c>
    </row>
    <row r="21" spans="1:40" ht="12.75" x14ac:dyDescent="0.2">
      <c r="A21" s="1" t="s">
        <v>40</v>
      </c>
      <c r="B21" s="1" t="s">
        <v>41</v>
      </c>
      <c r="C21" s="1"/>
      <c r="D21" s="1" t="s">
        <v>7</v>
      </c>
      <c r="E21" s="1"/>
      <c r="G21" s="5">
        <f>UTFUND1718BL</f>
        <v>37764711.612017728</v>
      </c>
      <c r="H21" s="5">
        <f>G21*RPI_INC1819</f>
        <v>38878799.170919918</v>
      </c>
      <c r="I21" s="5">
        <f>LTFUND1718BL</f>
        <v>6949350.979103907</v>
      </c>
      <c r="J21" s="5">
        <f>I21*RPI_INC1819</f>
        <v>7154362.0896826154</v>
      </c>
      <c r="Q21" s="6">
        <f t="shared" si="5"/>
        <v>44714062.591121636</v>
      </c>
      <c r="R21" s="6">
        <f t="shared" si="6"/>
        <v>46033161.260602534</v>
      </c>
      <c r="T21" s="6">
        <f t="shared" si="0"/>
        <v>125036674</v>
      </c>
      <c r="V21" s="5">
        <f>UTFUND1718RSG</f>
        <v>16155509.261391066</v>
      </c>
      <c r="W21" s="5">
        <f>LTFUND1718RSG</f>
        <v>1121139.8677743012</v>
      </c>
      <c r="AA21" s="6">
        <f t="shared" si="1"/>
        <v>17276649.129165366</v>
      </c>
      <c r="AB21" s="6">
        <f t="shared" si="2"/>
        <v>61990711.720286995</v>
      </c>
      <c r="AC21" s="6">
        <f t="shared" ref="AC21" si="33">AC22+AC23</f>
        <v>187027385.720287</v>
      </c>
      <c r="AD21" s="6">
        <f t="shared" ref="AD21" si="34">AD22+AD23</f>
        <v>181309405.80108693</v>
      </c>
      <c r="AE21" s="6">
        <f t="shared" si="3"/>
        <v>56272731.80108694</v>
      </c>
      <c r="AF21" s="6">
        <f t="shared" ref="AF21" si="35">SUM(AF22:AF23)</f>
        <v>10239570.540484406</v>
      </c>
      <c r="AG21" s="5">
        <f t="shared" ref="AG21" si="36">AG23</f>
        <v>10305855.325431354</v>
      </c>
      <c r="AH21" s="5">
        <f t="shared" ref="AH21" si="37">AH22</f>
        <v>-66284.784946947359</v>
      </c>
      <c r="AM21" s="5">
        <f t="shared" si="4"/>
        <v>46186472.181024931</v>
      </c>
      <c r="AN21" s="5">
        <f t="shared" si="7"/>
        <v>56426042.721509337</v>
      </c>
    </row>
    <row r="22" spans="1:40" s="11" customFormat="1" ht="12.75" x14ac:dyDescent="0.2">
      <c r="A22" s="8" t="s">
        <v>42</v>
      </c>
      <c r="B22" s="8" t="s">
        <v>43</v>
      </c>
      <c r="C22" s="8" t="s">
        <v>7</v>
      </c>
      <c r="D22" s="8"/>
      <c r="E22" s="8" t="s">
        <v>1440</v>
      </c>
      <c r="G22" s="9"/>
      <c r="H22" s="9"/>
      <c r="I22" s="9">
        <f>LTFUND1718BL</f>
        <v>6949350.979103907</v>
      </c>
      <c r="J22" s="9">
        <f>I22*RPI_INC1819</f>
        <v>7154362.0896826154</v>
      </c>
      <c r="K22" s="9"/>
      <c r="L22" s="9"/>
      <c r="M22" s="9"/>
      <c r="N22" s="9"/>
      <c r="O22" s="9"/>
      <c r="P22" s="9"/>
      <c r="Q22" s="10">
        <f t="shared" si="5"/>
        <v>6949350.979103907</v>
      </c>
      <c r="R22" s="10">
        <f t="shared" si="6"/>
        <v>7154362.0896826154</v>
      </c>
      <c r="S22" s="9"/>
      <c r="T22" s="10">
        <f t="shared" si="0"/>
        <v>20686938.533038855</v>
      </c>
      <c r="V22" s="9"/>
      <c r="W22" s="9">
        <f>LTFUND1718RSG</f>
        <v>1121139.8677743012</v>
      </c>
      <c r="X22" s="9"/>
      <c r="Y22" s="9"/>
      <c r="Z22" s="9"/>
      <c r="AA22" s="10">
        <f t="shared" si="1"/>
        <v>1121139.8677743012</v>
      </c>
      <c r="AB22" s="10">
        <f t="shared" si="2"/>
        <v>8070490.8468782082</v>
      </c>
      <c r="AC22" s="10">
        <f>W22+I22+T22</f>
        <v>28757429.379917063</v>
      </c>
      <c r="AD22" s="10">
        <f>AC22*LT_SF1819</f>
        <v>27775015.837774523</v>
      </c>
      <c r="AE22" s="10">
        <f t="shared" si="3"/>
        <v>7088077.304735668</v>
      </c>
      <c r="AF22" s="10">
        <f>AD22-T22-R22</f>
        <v>-66284.784946947359</v>
      </c>
      <c r="AG22" s="9"/>
      <c r="AH22" s="9">
        <f>AF22</f>
        <v>-66284.784946947359</v>
      </c>
      <c r="AI22" s="9"/>
      <c r="AJ22" s="9"/>
      <c r="AK22" s="9"/>
      <c r="AM22" s="9">
        <f t="shared" si="4"/>
        <v>7178189.3004795229</v>
      </c>
      <c r="AN22" s="9">
        <f t="shared" si="7"/>
        <v>7111904.5155325755</v>
      </c>
    </row>
    <row r="23" spans="1:40" s="15" customFormat="1" ht="12.75" x14ac:dyDescent="0.2">
      <c r="A23" s="12" t="s">
        <v>44</v>
      </c>
      <c r="B23" s="12" t="s">
        <v>45</v>
      </c>
      <c r="C23" s="12" t="s">
        <v>7</v>
      </c>
      <c r="D23" s="12"/>
      <c r="E23" s="12" t="s">
        <v>1441</v>
      </c>
      <c r="G23" s="13">
        <f>UTFUND1718BL</f>
        <v>37764711.612017728</v>
      </c>
      <c r="H23" s="13">
        <f>G23*RPI_INC1819</f>
        <v>38878799.170919918</v>
      </c>
      <c r="I23" s="13"/>
      <c r="J23" s="13"/>
      <c r="K23" s="13"/>
      <c r="L23" s="13"/>
      <c r="M23" s="13"/>
      <c r="N23" s="13"/>
      <c r="O23" s="13"/>
      <c r="P23" s="13"/>
      <c r="Q23" s="14">
        <f t="shared" si="5"/>
        <v>37764711.612017728</v>
      </c>
      <c r="R23" s="14">
        <f t="shared" si="6"/>
        <v>38878799.170919918</v>
      </c>
      <c r="S23" s="13"/>
      <c r="T23" s="14">
        <f t="shared" si="0"/>
        <v>104349735.46696115</v>
      </c>
      <c r="V23" s="13">
        <f>UTFUND1718RSG</f>
        <v>16155509.261391066</v>
      </c>
      <c r="W23" s="13"/>
      <c r="X23" s="13"/>
      <c r="Y23" s="13"/>
      <c r="Z23" s="13"/>
      <c r="AA23" s="14">
        <f t="shared" si="1"/>
        <v>16155509.261391066</v>
      </c>
      <c r="AB23" s="14">
        <f t="shared" si="2"/>
        <v>53920220.873408794</v>
      </c>
      <c r="AC23" s="14">
        <f>V23+G23+T23</f>
        <v>158269956.34036994</v>
      </c>
      <c r="AD23" s="14">
        <f>AC23*UT_SF1819</f>
        <v>153534389.96331242</v>
      </c>
      <c r="AE23" s="14">
        <f t="shared" si="3"/>
        <v>49184654.496351272</v>
      </c>
      <c r="AF23" s="14">
        <f>AD23-T23-R23</f>
        <v>10305855.325431354</v>
      </c>
      <c r="AG23" s="13">
        <f>AF23</f>
        <v>10305855.325431354</v>
      </c>
      <c r="AH23" s="13"/>
      <c r="AI23" s="13"/>
      <c r="AJ23" s="13"/>
      <c r="AK23" s="13"/>
      <c r="AM23" s="13">
        <f t="shared" si="4"/>
        <v>39008282.880545408</v>
      </c>
      <c r="AN23" s="13">
        <f t="shared" si="7"/>
        <v>49314138.205976762</v>
      </c>
    </row>
    <row r="24" spans="1:40" ht="12.75" x14ac:dyDescent="0.2">
      <c r="A24" s="1" t="s">
        <v>46</v>
      </c>
      <c r="B24" s="1" t="s">
        <v>47</v>
      </c>
      <c r="C24" s="1"/>
      <c r="D24" s="1" t="s">
        <v>7</v>
      </c>
      <c r="E24" s="1"/>
      <c r="G24" s="5">
        <f>UTFUND1718BL</f>
        <v>44866138.508493192</v>
      </c>
      <c r="H24" s="5">
        <f>G24*RPI_INC1819</f>
        <v>46189723.532571286</v>
      </c>
      <c r="I24" s="5">
        <f>LTFUND1718BL</f>
        <v>7670368.8071126007</v>
      </c>
      <c r="J24" s="5">
        <f>I24*RPI_INC1819</f>
        <v>7896650.4890168309</v>
      </c>
      <c r="Q24" s="6">
        <f t="shared" si="5"/>
        <v>52536507.315605789</v>
      </c>
      <c r="R24" s="6">
        <f t="shared" si="6"/>
        <v>54086374.021588117</v>
      </c>
      <c r="T24" s="6">
        <f t="shared" si="0"/>
        <v>70368414</v>
      </c>
      <c r="V24" s="5">
        <f>UTFUND1718RSG</f>
        <v>23112917.730761997</v>
      </c>
      <c r="W24" s="5">
        <f>LTFUND1718RSG</f>
        <v>2336023.8572663013</v>
      </c>
      <c r="AA24" s="6">
        <f t="shared" si="1"/>
        <v>25448941.588028297</v>
      </c>
      <c r="AB24" s="6">
        <f t="shared" si="2"/>
        <v>77985448.903634101</v>
      </c>
      <c r="AC24" s="6">
        <f t="shared" ref="AC24" si="38">AC25+AC26</f>
        <v>148353862.9036341</v>
      </c>
      <c r="AD24" s="6">
        <f t="shared" ref="AD24" si="39">AD25+AD26</f>
        <v>143826188.36805591</v>
      </c>
      <c r="AE24" s="6">
        <f t="shared" si="3"/>
        <v>73457774.36805591</v>
      </c>
      <c r="AF24" s="6">
        <f t="shared" ref="AF24" si="40">SUM(AF25:AF26)</f>
        <v>19371400.346467786</v>
      </c>
      <c r="AG24" s="5">
        <f t="shared" ref="AG24" si="41">AG26</f>
        <v>17976961.886821814</v>
      </c>
      <c r="AH24" s="5">
        <f t="shared" ref="AH24" si="42">AH25</f>
        <v>1394438.4596459698</v>
      </c>
      <c r="AM24" s="5">
        <f t="shared" si="4"/>
        <v>54266505.725700662</v>
      </c>
      <c r="AN24" s="5">
        <f t="shared" si="7"/>
        <v>73637906.07216844</v>
      </c>
    </row>
    <row r="25" spans="1:40" s="11" customFormat="1" ht="12.75" x14ac:dyDescent="0.2">
      <c r="A25" s="8" t="s">
        <v>48</v>
      </c>
      <c r="B25" s="8" t="s">
        <v>49</v>
      </c>
      <c r="C25" s="8" t="s">
        <v>7</v>
      </c>
      <c r="D25" s="8"/>
      <c r="E25" s="8" t="s">
        <v>1440</v>
      </c>
      <c r="G25" s="9"/>
      <c r="H25" s="9"/>
      <c r="I25" s="9">
        <f>LTFUND1718BL</f>
        <v>7670368.8071126007</v>
      </c>
      <c r="J25" s="9">
        <f>I25*RPI_INC1819</f>
        <v>7896650.4890168309</v>
      </c>
      <c r="K25" s="9"/>
      <c r="L25" s="9"/>
      <c r="M25" s="9"/>
      <c r="N25" s="9"/>
      <c r="O25" s="9"/>
      <c r="P25" s="9"/>
      <c r="Q25" s="10">
        <f t="shared" si="5"/>
        <v>7670368.8071126007</v>
      </c>
      <c r="R25" s="10">
        <f t="shared" si="6"/>
        <v>7896650.4890168309</v>
      </c>
      <c r="S25" s="9"/>
      <c r="T25" s="10">
        <f t="shared" si="0"/>
        <v>10932138.012871785</v>
      </c>
      <c r="V25" s="9"/>
      <c r="W25" s="9">
        <f>LTFUND1718RSG</f>
        <v>2336023.8572663013</v>
      </c>
      <c r="X25" s="9"/>
      <c r="Y25" s="9"/>
      <c r="Z25" s="9"/>
      <c r="AA25" s="10">
        <f t="shared" si="1"/>
        <v>2336023.8572663013</v>
      </c>
      <c r="AB25" s="10">
        <f t="shared" si="2"/>
        <v>10006392.664378902</v>
      </c>
      <c r="AC25" s="10">
        <f>W25+I25+T25</f>
        <v>20938530.677250687</v>
      </c>
      <c r="AD25" s="10">
        <f>AC25*LT_SF1819</f>
        <v>20223226.961534586</v>
      </c>
      <c r="AE25" s="10">
        <f t="shared" si="3"/>
        <v>9291088.9486628007</v>
      </c>
      <c r="AF25" s="10">
        <f>AD25-T25-R25</f>
        <v>1394438.4596459698</v>
      </c>
      <c r="AG25" s="9"/>
      <c r="AH25" s="9">
        <f>AF25</f>
        <v>1394438.4596459698</v>
      </c>
      <c r="AI25" s="9"/>
      <c r="AJ25" s="9"/>
      <c r="AK25" s="9"/>
      <c r="AM25" s="9">
        <f t="shared" si="4"/>
        <v>7922949.8506416269</v>
      </c>
      <c r="AN25" s="9">
        <f t="shared" si="7"/>
        <v>9317388.3102875967</v>
      </c>
    </row>
    <row r="26" spans="1:40" s="15" customFormat="1" ht="12.75" x14ac:dyDescent="0.2">
      <c r="A26" s="12" t="s">
        <v>50</v>
      </c>
      <c r="B26" s="12" t="s">
        <v>51</v>
      </c>
      <c r="C26" s="12" t="s">
        <v>7</v>
      </c>
      <c r="D26" s="12"/>
      <c r="E26" s="12" t="s">
        <v>1441</v>
      </c>
      <c r="G26" s="13">
        <f>UTFUND1718BL</f>
        <v>44866138.508493192</v>
      </c>
      <c r="H26" s="13">
        <f>G26*RPI_INC1819</f>
        <v>46189723.532571286</v>
      </c>
      <c r="I26" s="13"/>
      <c r="J26" s="13"/>
      <c r="K26" s="13"/>
      <c r="L26" s="13"/>
      <c r="M26" s="13"/>
      <c r="N26" s="13"/>
      <c r="O26" s="13"/>
      <c r="P26" s="13"/>
      <c r="Q26" s="14">
        <f t="shared" si="5"/>
        <v>44866138.508493192</v>
      </c>
      <c r="R26" s="14">
        <f t="shared" si="6"/>
        <v>46189723.532571286</v>
      </c>
      <c r="S26" s="13"/>
      <c r="T26" s="14">
        <f t="shared" si="0"/>
        <v>59436275.98712822</v>
      </c>
      <c r="V26" s="13">
        <f>UTFUND1718RSG</f>
        <v>23112917.730761997</v>
      </c>
      <c r="W26" s="13"/>
      <c r="X26" s="13"/>
      <c r="Y26" s="13"/>
      <c r="Z26" s="13"/>
      <c r="AA26" s="14">
        <f t="shared" si="1"/>
        <v>23112917.730761997</v>
      </c>
      <c r="AB26" s="14">
        <f t="shared" si="2"/>
        <v>67979056.23925519</v>
      </c>
      <c r="AC26" s="14">
        <f>V26+G26+T26</f>
        <v>127415332.22638342</v>
      </c>
      <c r="AD26" s="14">
        <f>AC26*UT_SF1819</f>
        <v>123602961.40652132</v>
      </c>
      <c r="AE26" s="14">
        <f t="shared" si="3"/>
        <v>64166685.4193931</v>
      </c>
      <c r="AF26" s="14">
        <f>AD26-T26-R26</f>
        <v>17976961.886821814</v>
      </c>
      <c r="AG26" s="13">
        <f>AF26</f>
        <v>17976961.886821814</v>
      </c>
      <c r="AH26" s="13"/>
      <c r="AI26" s="13"/>
      <c r="AJ26" s="13"/>
      <c r="AK26" s="13"/>
      <c r="AM26" s="13">
        <f t="shared" si="4"/>
        <v>46343555.875059038</v>
      </c>
      <c r="AN26" s="13">
        <f t="shared" si="7"/>
        <v>64320517.761880852</v>
      </c>
    </row>
    <row r="27" spans="1:40" ht="12.75" x14ac:dyDescent="0.2">
      <c r="A27" s="1" t="s">
        <v>52</v>
      </c>
      <c r="B27" s="1" t="s">
        <v>53</v>
      </c>
      <c r="C27" s="1"/>
      <c r="D27" s="1" t="s">
        <v>7</v>
      </c>
      <c r="E27" s="1"/>
      <c r="G27" s="5">
        <f>UTFUND1718BL</f>
        <v>28159962.66939069</v>
      </c>
      <c r="H27" s="5">
        <f>G27*RPI_INC1819</f>
        <v>28990702.869168479</v>
      </c>
      <c r="I27" s="5">
        <f>LTFUND1718BL</f>
        <v>5824836.8511424866</v>
      </c>
      <c r="J27" s="5">
        <f>I27*RPI_INC1819</f>
        <v>5996673.9443305032</v>
      </c>
      <c r="Q27" s="6">
        <f t="shared" si="5"/>
        <v>33984799.520533174</v>
      </c>
      <c r="R27" s="6">
        <f t="shared" si="6"/>
        <v>34987376.813498981</v>
      </c>
      <c r="T27" s="6">
        <f t="shared" si="0"/>
        <v>80315959</v>
      </c>
      <c r="V27" s="5">
        <f>UTFUND1718RSG</f>
        <v>13962312.230907407</v>
      </c>
      <c r="W27" s="5">
        <f>LTFUND1718RSG</f>
        <v>1314093.1343724225</v>
      </c>
      <c r="AA27" s="6">
        <f t="shared" si="1"/>
        <v>15276405.365279829</v>
      </c>
      <c r="AB27" s="6">
        <f t="shared" si="2"/>
        <v>49261204.885812998</v>
      </c>
      <c r="AC27" s="6">
        <f t="shared" ref="AC27" si="43">AC28+AC29</f>
        <v>129577163.885813</v>
      </c>
      <c r="AD27" s="6">
        <f t="shared" ref="AD27" si="44">AD28+AD29</f>
        <v>125606188.62856653</v>
      </c>
      <c r="AE27" s="6">
        <f t="shared" si="3"/>
        <v>45290229.628566533</v>
      </c>
      <c r="AF27" s="6">
        <f t="shared" ref="AF27" si="45">SUM(AF28:AF29)</f>
        <v>10302852.815067548</v>
      </c>
      <c r="AG27" s="5">
        <f t="shared" ref="AG27" si="46">AG29</f>
        <v>9917099.4182152487</v>
      </c>
      <c r="AH27" s="5">
        <f t="shared" ref="AH27" si="47">AH28</f>
        <v>385753.39685229864</v>
      </c>
      <c r="AM27" s="5">
        <f t="shared" si="4"/>
        <v>35103900.354258575</v>
      </c>
      <c r="AN27" s="5">
        <f t="shared" si="7"/>
        <v>45406753.169326127</v>
      </c>
    </row>
    <row r="28" spans="1:40" s="11" customFormat="1" ht="12.75" x14ac:dyDescent="0.2">
      <c r="A28" s="8" t="s">
        <v>54</v>
      </c>
      <c r="B28" s="8" t="s">
        <v>55</v>
      </c>
      <c r="C28" s="8" t="s">
        <v>7</v>
      </c>
      <c r="D28" s="8"/>
      <c r="E28" s="8" t="s">
        <v>1440</v>
      </c>
      <c r="G28" s="9"/>
      <c r="H28" s="9"/>
      <c r="I28" s="9">
        <f>LTFUND1718BL</f>
        <v>5824836.8511424866</v>
      </c>
      <c r="J28" s="9">
        <f>I28*RPI_INC1819</f>
        <v>5996673.9443305032</v>
      </c>
      <c r="K28" s="9"/>
      <c r="L28" s="9"/>
      <c r="M28" s="9"/>
      <c r="N28" s="9"/>
      <c r="O28" s="9"/>
      <c r="P28" s="9"/>
      <c r="Q28" s="10">
        <f t="shared" si="5"/>
        <v>5824836.8511424866</v>
      </c>
      <c r="R28" s="10">
        <f t="shared" si="6"/>
        <v>5996673.9443305032</v>
      </c>
      <c r="S28" s="9"/>
      <c r="T28" s="10">
        <f t="shared" si="0"/>
        <v>15005584.963511191</v>
      </c>
      <c r="V28" s="9"/>
      <c r="W28" s="9">
        <f>LTFUND1718RSG</f>
        <v>1314093.1343724225</v>
      </c>
      <c r="X28" s="9"/>
      <c r="Y28" s="9"/>
      <c r="Z28" s="9"/>
      <c r="AA28" s="10">
        <f t="shared" si="1"/>
        <v>1314093.1343724225</v>
      </c>
      <c r="AB28" s="10">
        <f t="shared" si="2"/>
        <v>7138929.985514909</v>
      </c>
      <c r="AC28" s="10">
        <f>W28+I28+T28</f>
        <v>22144514.9490261</v>
      </c>
      <c r="AD28" s="10">
        <f>AC28*LT_SF1819</f>
        <v>21388012.304693993</v>
      </c>
      <c r="AE28" s="10">
        <f t="shared" si="3"/>
        <v>6382427.3411828019</v>
      </c>
      <c r="AF28" s="10">
        <f>AD28-T28-R28</f>
        <v>385753.39685229864</v>
      </c>
      <c r="AG28" s="9"/>
      <c r="AH28" s="9">
        <f>AF28</f>
        <v>385753.39685229864</v>
      </c>
      <c r="AI28" s="9"/>
      <c r="AJ28" s="9"/>
      <c r="AK28" s="9"/>
      <c r="AM28" s="9">
        <f t="shared" si="4"/>
        <v>6016645.538214175</v>
      </c>
      <c r="AN28" s="9">
        <f t="shared" si="7"/>
        <v>6402398.9350664737</v>
      </c>
    </row>
    <row r="29" spans="1:40" s="15" customFormat="1" ht="12.75" x14ac:dyDescent="0.2">
      <c r="A29" s="12" t="s">
        <v>56</v>
      </c>
      <c r="B29" s="12" t="s">
        <v>57</v>
      </c>
      <c r="C29" s="12" t="s">
        <v>7</v>
      </c>
      <c r="D29" s="12"/>
      <c r="E29" s="12" t="s">
        <v>1441</v>
      </c>
      <c r="G29" s="13">
        <f>UTFUND1718BL</f>
        <v>28159962.66939069</v>
      </c>
      <c r="H29" s="13">
        <f>G29*RPI_INC1819</f>
        <v>28990702.869168479</v>
      </c>
      <c r="I29" s="13"/>
      <c r="J29" s="13"/>
      <c r="K29" s="13"/>
      <c r="L29" s="13"/>
      <c r="M29" s="13"/>
      <c r="N29" s="13"/>
      <c r="O29" s="13"/>
      <c r="P29" s="13"/>
      <c r="Q29" s="14">
        <f t="shared" si="5"/>
        <v>28159962.66939069</v>
      </c>
      <c r="R29" s="14">
        <f t="shared" si="6"/>
        <v>28990702.869168479</v>
      </c>
      <c r="S29" s="13"/>
      <c r="T29" s="14">
        <f t="shared" si="0"/>
        <v>65310374.036488809</v>
      </c>
      <c r="V29" s="13">
        <f>UTFUND1718RSG</f>
        <v>13962312.230907407</v>
      </c>
      <c r="W29" s="13"/>
      <c r="X29" s="13"/>
      <c r="Y29" s="13"/>
      <c r="Z29" s="13"/>
      <c r="AA29" s="14">
        <f t="shared" si="1"/>
        <v>13962312.230907407</v>
      </c>
      <c r="AB29" s="14">
        <f t="shared" si="2"/>
        <v>42122274.900298096</v>
      </c>
      <c r="AC29" s="14">
        <f>V29+G29+T29</f>
        <v>107432648.9367869</v>
      </c>
      <c r="AD29" s="14">
        <f>AC29*UT_SF1819</f>
        <v>104218176.32387254</v>
      </c>
      <c r="AE29" s="14">
        <f t="shared" si="3"/>
        <v>38907802.287383728</v>
      </c>
      <c r="AF29" s="14">
        <f>AD29-T29-R29</f>
        <v>9917099.4182152487</v>
      </c>
      <c r="AG29" s="13">
        <f>AF29</f>
        <v>9917099.4182152487</v>
      </c>
      <c r="AH29" s="13"/>
      <c r="AI29" s="13"/>
      <c r="AJ29" s="13"/>
      <c r="AK29" s="13"/>
      <c r="AM29" s="13">
        <f t="shared" si="4"/>
        <v>29087254.816044405</v>
      </c>
      <c r="AN29" s="13">
        <f t="shared" si="7"/>
        <v>39004354.23425965</v>
      </c>
    </row>
    <row r="30" spans="1:40" ht="12.75" x14ac:dyDescent="0.2">
      <c r="A30" s="1" t="s">
        <v>58</v>
      </c>
      <c r="B30" s="1" t="s">
        <v>59</v>
      </c>
      <c r="C30" s="1"/>
      <c r="D30" s="1" t="s">
        <v>7</v>
      </c>
      <c r="E30" s="1"/>
      <c r="G30" s="5">
        <f>UTFUND1718BL</f>
        <v>55782872.893003374</v>
      </c>
      <c r="H30" s="5">
        <f>G30*RPI_INC1819</f>
        <v>57428509.839166112</v>
      </c>
      <c r="I30" s="5">
        <f>LTFUND1718BL</f>
        <v>10093666.368219594</v>
      </c>
      <c r="J30" s="5">
        <f>I30*RPI_INC1819</f>
        <v>10391437.161230611</v>
      </c>
      <c r="Q30" s="6">
        <f t="shared" si="5"/>
        <v>65876539.261222966</v>
      </c>
      <c r="R30" s="6">
        <f t="shared" si="6"/>
        <v>67819947.000396729</v>
      </c>
      <c r="T30" s="6">
        <f t="shared" si="0"/>
        <v>101602514.9999992</v>
      </c>
      <c r="V30" s="5">
        <f>UTFUND1718RSG</f>
        <v>28909917.33787255</v>
      </c>
      <c r="W30" s="5">
        <f>LTFUND1718RSG</f>
        <v>2996903.6780504528</v>
      </c>
      <c r="AA30" s="6">
        <f t="shared" si="1"/>
        <v>31906821.015923001</v>
      </c>
      <c r="AB30" s="6">
        <f t="shared" si="2"/>
        <v>97783360.277145952</v>
      </c>
      <c r="AC30" s="6">
        <f t="shared" ref="AC30" si="48">AC31+AC32</f>
        <v>199385875.27714515</v>
      </c>
      <c r="AD30" s="6">
        <f t="shared" ref="AD30" si="49">AD31+AD32</f>
        <v>193294326.28303114</v>
      </c>
      <c r="AE30" s="6">
        <f t="shared" si="3"/>
        <v>91691811.28303194</v>
      </c>
      <c r="AF30" s="6">
        <f t="shared" ref="AF30" si="50">SUM(AF31:AF32)</f>
        <v>23871864.282635212</v>
      </c>
      <c r="AG30" s="5">
        <f t="shared" ref="AG30" si="51">AG32</f>
        <v>22185696.187164195</v>
      </c>
      <c r="AH30" s="5">
        <f t="shared" ref="AH30" si="52">AH31</f>
        <v>1686168.0954710189</v>
      </c>
      <c r="AM30" s="5">
        <f t="shared" si="4"/>
        <v>68045817.616554648</v>
      </c>
      <c r="AN30" s="5">
        <f t="shared" si="7"/>
        <v>91917681.89918986</v>
      </c>
    </row>
    <row r="31" spans="1:40" s="11" customFormat="1" ht="12.75" x14ac:dyDescent="0.2">
      <c r="A31" s="8" t="s">
        <v>60</v>
      </c>
      <c r="B31" s="8" t="s">
        <v>61</v>
      </c>
      <c r="C31" s="8" t="s">
        <v>7</v>
      </c>
      <c r="D31" s="8"/>
      <c r="E31" s="8" t="s">
        <v>1440</v>
      </c>
      <c r="G31" s="9"/>
      <c r="H31" s="9"/>
      <c r="I31" s="9">
        <f>LTFUND1718BL</f>
        <v>10093666.368219594</v>
      </c>
      <c r="J31" s="9">
        <f>I31*RPI_INC1819</f>
        <v>10391437.161230611</v>
      </c>
      <c r="K31" s="9"/>
      <c r="L31" s="9"/>
      <c r="M31" s="9"/>
      <c r="N31" s="9"/>
      <c r="O31" s="9"/>
      <c r="P31" s="9"/>
      <c r="Q31" s="10">
        <f t="shared" si="5"/>
        <v>10093666.368219594</v>
      </c>
      <c r="R31" s="10">
        <f t="shared" si="6"/>
        <v>10391437.161230611</v>
      </c>
      <c r="S31" s="9"/>
      <c r="T31" s="10">
        <f t="shared" si="0"/>
        <v>16561162.295312174</v>
      </c>
      <c r="V31" s="9"/>
      <c r="W31" s="9">
        <f>LTFUND1718RSG</f>
        <v>2996903.6780504528</v>
      </c>
      <c r="X31" s="9"/>
      <c r="Y31" s="9"/>
      <c r="Z31" s="9"/>
      <c r="AA31" s="10">
        <f t="shared" si="1"/>
        <v>2996903.6780504528</v>
      </c>
      <c r="AB31" s="10">
        <f t="shared" si="2"/>
        <v>13090570.046270046</v>
      </c>
      <c r="AC31" s="10">
        <f>W31+I31+T31</f>
        <v>29651732.34158222</v>
      </c>
      <c r="AD31" s="10">
        <f>AC31*LT_SF1819</f>
        <v>28638767.552013803</v>
      </c>
      <c r="AE31" s="10">
        <f t="shared" si="3"/>
        <v>12077605.25670163</v>
      </c>
      <c r="AF31" s="10">
        <f>AD31-T31-R31</f>
        <v>1686168.0954710189</v>
      </c>
      <c r="AG31" s="9"/>
      <c r="AH31" s="9">
        <f>AF31</f>
        <v>1686168.0954710189</v>
      </c>
      <c r="AI31" s="9"/>
      <c r="AJ31" s="9"/>
      <c r="AK31" s="9"/>
      <c r="AM31" s="9">
        <f t="shared" si="4"/>
        <v>10426045.273123704</v>
      </c>
      <c r="AN31" s="9">
        <f t="shared" si="7"/>
        <v>12112213.368594723</v>
      </c>
    </row>
    <row r="32" spans="1:40" s="15" customFormat="1" ht="12.75" x14ac:dyDescent="0.2">
      <c r="A32" s="12" t="s">
        <v>62</v>
      </c>
      <c r="B32" s="12" t="s">
        <v>63</v>
      </c>
      <c r="C32" s="12" t="s">
        <v>7</v>
      </c>
      <c r="D32" s="12"/>
      <c r="E32" s="12" t="s">
        <v>1441</v>
      </c>
      <c r="G32" s="13">
        <f>UTFUND1718BL</f>
        <v>55782872.893003374</v>
      </c>
      <c r="H32" s="13">
        <f>G32*RPI_INC1819</f>
        <v>57428509.839166112</v>
      </c>
      <c r="I32" s="13"/>
      <c r="J32" s="13"/>
      <c r="K32" s="13"/>
      <c r="L32" s="13"/>
      <c r="M32" s="13"/>
      <c r="N32" s="13"/>
      <c r="O32" s="13"/>
      <c r="P32" s="13"/>
      <c r="Q32" s="14">
        <f t="shared" si="5"/>
        <v>55782872.893003374</v>
      </c>
      <c r="R32" s="14">
        <f t="shared" si="6"/>
        <v>57428509.839166112</v>
      </c>
      <c r="S32" s="13"/>
      <c r="T32" s="14">
        <f t="shared" si="0"/>
        <v>85041352.704687014</v>
      </c>
      <c r="V32" s="13">
        <f>UTFUND1718RSG</f>
        <v>28909917.33787255</v>
      </c>
      <c r="W32" s="13"/>
      <c r="X32" s="13"/>
      <c r="Y32" s="13"/>
      <c r="Z32" s="13"/>
      <c r="AA32" s="14">
        <f t="shared" si="1"/>
        <v>28909917.33787255</v>
      </c>
      <c r="AB32" s="14">
        <f t="shared" si="2"/>
        <v>84692790.230875924</v>
      </c>
      <c r="AC32" s="14">
        <f>V32+G32+T32</f>
        <v>169734142.93556294</v>
      </c>
      <c r="AD32" s="14">
        <f>AC32*UT_SF1819</f>
        <v>164655558.73101732</v>
      </c>
      <c r="AE32" s="14">
        <f t="shared" si="3"/>
        <v>79614206.026330307</v>
      </c>
      <c r="AF32" s="14">
        <f>AD32-T32-R32</f>
        <v>22185696.187164195</v>
      </c>
      <c r="AG32" s="13">
        <f>AF32</f>
        <v>22185696.187164195</v>
      </c>
      <c r="AH32" s="13"/>
      <c r="AI32" s="13"/>
      <c r="AJ32" s="13"/>
      <c r="AK32" s="13"/>
      <c r="AM32" s="13">
        <f t="shared" si="4"/>
        <v>57619772.343430936</v>
      </c>
      <c r="AN32" s="13">
        <f t="shared" si="7"/>
        <v>79805468.530595124</v>
      </c>
    </row>
    <row r="33" spans="1:40" ht="12.75" x14ac:dyDescent="0.2">
      <c r="A33" s="1" t="s">
        <v>64</v>
      </c>
      <c r="B33" s="1" t="s">
        <v>65</v>
      </c>
      <c r="C33" s="1"/>
      <c r="D33" s="1" t="s">
        <v>7</v>
      </c>
      <c r="E33" s="1"/>
      <c r="G33" s="5">
        <f>UTFUND1718BL</f>
        <v>51211250.346293613</v>
      </c>
      <c r="H33" s="5">
        <f>G33*RPI_INC1819</f>
        <v>52722020.969217561</v>
      </c>
      <c r="I33" s="5">
        <f>LTFUND1718BL</f>
        <v>7007750.431623077</v>
      </c>
      <c r="J33" s="5">
        <f>I33*RPI_INC1819</f>
        <v>7214484.3702261792</v>
      </c>
      <c r="Q33" s="6">
        <f t="shared" si="5"/>
        <v>58219000.777916692</v>
      </c>
      <c r="R33" s="6">
        <f t="shared" si="6"/>
        <v>59936505.339443743</v>
      </c>
      <c r="T33" s="6">
        <f t="shared" si="0"/>
        <v>40643391</v>
      </c>
      <c r="V33" s="5">
        <f>UTFUND1718RSG</f>
        <v>30036416.772386983</v>
      </c>
      <c r="W33" s="5">
        <f>LTFUND1718RSG</f>
        <v>2794437.9289493356</v>
      </c>
      <c r="AA33" s="6">
        <f t="shared" si="1"/>
        <v>32830854.701336317</v>
      </c>
      <c r="AB33" s="6">
        <f t="shared" si="2"/>
        <v>91049855.479253024</v>
      </c>
      <c r="AC33" s="6">
        <f t="shared" ref="AC33" si="53">AC34+AC35</f>
        <v>131693246.47925302</v>
      </c>
      <c r="AD33" s="6">
        <f t="shared" ref="AD33" si="54">AD34+AD35</f>
        <v>127689064.50008972</v>
      </c>
      <c r="AE33" s="6">
        <f t="shared" si="3"/>
        <v>87045673.500089735</v>
      </c>
      <c r="AF33" s="6">
        <f t="shared" ref="AF33" si="55">SUM(AF34:AF35)</f>
        <v>27109168.160645992</v>
      </c>
      <c r="AG33" s="5">
        <f t="shared" ref="AG33" si="56">AG35</f>
        <v>25035454.365709879</v>
      </c>
      <c r="AH33" s="5">
        <f t="shared" ref="AH33" si="57">AH34</f>
        <v>2073713.7949361121</v>
      </c>
      <c r="AM33" s="5">
        <f t="shared" si="4"/>
        <v>60136120.585254729</v>
      </c>
      <c r="AN33" s="5">
        <f t="shared" si="7"/>
        <v>87245288.74590072</v>
      </c>
    </row>
    <row r="34" spans="1:40" s="11" customFormat="1" ht="12.75" x14ac:dyDescent="0.2">
      <c r="A34" s="8" t="s">
        <v>66</v>
      </c>
      <c r="B34" s="8" t="s">
        <v>67</v>
      </c>
      <c r="C34" s="8" t="s">
        <v>7</v>
      </c>
      <c r="D34" s="8"/>
      <c r="E34" s="8" t="s">
        <v>1440</v>
      </c>
      <c r="G34" s="9"/>
      <c r="H34" s="9"/>
      <c r="I34" s="9">
        <f>LTFUND1718BL</f>
        <v>7007750.431623077</v>
      </c>
      <c r="J34" s="9">
        <f>I34*RPI_INC1819</f>
        <v>7214484.3702261792</v>
      </c>
      <c r="K34" s="9"/>
      <c r="L34" s="9"/>
      <c r="M34" s="9"/>
      <c r="N34" s="9"/>
      <c r="O34" s="9"/>
      <c r="P34" s="9"/>
      <c r="Q34" s="10">
        <f t="shared" si="5"/>
        <v>7007750.431623077</v>
      </c>
      <c r="R34" s="10">
        <f t="shared" si="6"/>
        <v>7214484.3702261792</v>
      </c>
      <c r="S34" s="9"/>
      <c r="T34" s="10">
        <f t="shared" si="0"/>
        <v>5243447.8327565854</v>
      </c>
      <c r="V34" s="9"/>
      <c r="W34" s="9">
        <f>LTFUND1718RSG</f>
        <v>2794437.9289493356</v>
      </c>
      <c r="X34" s="9"/>
      <c r="Y34" s="9"/>
      <c r="Z34" s="9"/>
      <c r="AA34" s="10">
        <f t="shared" si="1"/>
        <v>2794437.9289493356</v>
      </c>
      <c r="AB34" s="10">
        <f t="shared" si="2"/>
        <v>9802188.3605724126</v>
      </c>
      <c r="AC34" s="10">
        <f>W34+I34+T34</f>
        <v>15045636.193328999</v>
      </c>
      <c r="AD34" s="10">
        <f>AC34*LT_SF1819</f>
        <v>14531645.997918878</v>
      </c>
      <c r="AE34" s="10">
        <f t="shared" si="3"/>
        <v>9288198.1651622914</v>
      </c>
      <c r="AF34" s="10">
        <f>AD34-T34-R34</f>
        <v>2073713.7949361121</v>
      </c>
      <c r="AG34" s="9"/>
      <c r="AH34" s="9">
        <f>AF34</f>
        <v>2073713.7949361121</v>
      </c>
      <c r="AI34" s="9"/>
      <c r="AJ34" s="9"/>
      <c r="AK34" s="9"/>
      <c r="AM34" s="9">
        <f t="shared" si="4"/>
        <v>7238511.8149830308</v>
      </c>
      <c r="AN34" s="9">
        <f t="shared" si="7"/>
        <v>9312225.609919142</v>
      </c>
    </row>
    <row r="35" spans="1:40" s="15" customFormat="1" ht="12.75" x14ac:dyDescent="0.2">
      <c r="A35" s="12" t="s">
        <v>68</v>
      </c>
      <c r="B35" s="12" t="s">
        <v>69</v>
      </c>
      <c r="C35" s="12" t="s">
        <v>7</v>
      </c>
      <c r="D35" s="12"/>
      <c r="E35" s="12" t="s">
        <v>1441</v>
      </c>
      <c r="G35" s="13">
        <f>UTFUND1718BL</f>
        <v>51211250.346293613</v>
      </c>
      <c r="H35" s="13">
        <f>G35*RPI_INC1819</f>
        <v>52722020.969217561</v>
      </c>
      <c r="I35" s="13"/>
      <c r="J35" s="13"/>
      <c r="K35" s="13"/>
      <c r="L35" s="13"/>
      <c r="M35" s="13"/>
      <c r="N35" s="13"/>
      <c r="O35" s="13"/>
      <c r="P35" s="13"/>
      <c r="Q35" s="14">
        <f t="shared" si="5"/>
        <v>51211250.346293613</v>
      </c>
      <c r="R35" s="14">
        <f t="shared" si="6"/>
        <v>52722020.969217561</v>
      </c>
      <c r="S35" s="13"/>
      <c r="T35" s="14">
        <f t="shared" si="0"/>
        <v>35399943.167243414</v>
      </c>
      <c r="V35" s="13">
        <f>UTFUND1718RSG</f>
        <v>30036416.772386983</v>
      </c>
      <c r="W35" s="13"/>
      <c r="X35" s="13"/>
      <c r="Y35" s="13"/>
      <c r="Z35" s="13"/>
      <c r="AA35" s="14">
        <f t="shared" si="1"/>
        <v>30036416.772386983</v>
      </c>
      <c r="AB35" s="14">
        <f t="shared" si="2"/>
        <v>81247667.118680596</v>
      </c>
      <c r="AC35" s="14">
        <f>V35+G35+T35</f>
        <v>116647610.28592402</v>
      </c>
      <c r="AD35" s="14">
        <f>AC35*UT_SF1819</f>
        <v>113157418.50217085</v>
      </c>
      <c r="AE35" s="14">
        <f t="shared" si="3"/>
        <v>77757475.33492744</v>
      </c>
      <c r="AF35" s="14">
        <f>AD35-T35-R35</f>
        <v>25035454.365709879</v>
      </c>
      <c r="AG35" s="13">
        <f>AF35</f>
        <v>25035454.365709879</v>
      </c>
      <c r="AH35" s="13"/>
      <c r="AI35" s="13"/>
      <c r="AJ35" s="13"/>
      <c r="AK35" s="13"/>
      <c r="AM35" s="13">
        <f t="shared" si="4"/>
        <v>52897608.770271696</v>
      </c>
      <c r="AN35" s="13">
        <f t="shared" si="7"/>
        <v>77933063.135981575</v>
      </c>
    </row>
    <row r="36" spans="1:40" ht="12.75" x14ac:dyDescent="0.2">
      <c r="A36" s="1" t="s">
        <v>70</v>
      </c>
      <c r="B36" s="1" t="s">
        <v>71</v>
      </c>
      <c r="C36" s="1"/>
      <c r="D36" s="1" t="s">
        <v>7</v>
      </c>
      <c r="E36" s="1"/>
      <c r="G36" s="5">
        <f>UTFUND1718BL</f>
        <v>139441871.33651817</v>
      </c>
      <c r="H36" s="5">
        <f>G36*RPI_INC1819</f>
        <v>143555512.01891169</v>
      </c>
      <c r="I36" s="5">
        <f>LTFUND1718BL</f>
        <v>25457980.929776262</v>
      </c>
      <c r="J36" s="5">
        <f>I36*RPI_INC1819</f>
        <v>26209010.624376319</v>
      </c>
      <c r="Q36" s="6">
        <f t="shared" si="5"/>
        <v>164899852.26629442</v>
      </c>
      <c r="R36" s="6">
        <f t="shared" si="6"/>
        <v>169764522.64328802</v>
      </c>
      <c r="T36" s="6">
        <f t="shared" si="0"/>
        <v>130782012</v>
      </c>
      <c r="V36" s="5">
        <f>UTFUND1718RSG</f>
        <v>76302311.124279082</v>
      </c>
      <c r="W36" s="5">
        <f>LTFUND1718RSG</f>
        <v>9284364.4681134112</v>
      </c>
      <c r="AA36" s="6">
        <f t="shared" si="1"/>
        <v>85586675.592392489</v>
      </c>
      <c r="AB36" s="6">
        <f t="shared" si="2"/>
        <v>250486527.85868692</v>
      </c>
      <c r="AC36" s="6">
        <f t="shared" ref="AC36" si="58">AC37+AC38</f>
        <v>381268539.85868692</v>
      </c>
      <c r="AD36" s="6">
        <f t="shared" ref="AD36" si="59">AD37+AD38</f>
        <v>369622967.94777077</v>
      </c>
      <c r="AE36" s="6">
        <f t="shared" si="3"/>
        <v>238840955.94777077</v>
      </c>
      <c r="AF36" s="6">
        <f t="shared" ref="AF36" si="60">SUM(AF37:AF38)</f>
        <v>69076433.304482743</v>
      </c>
      <c r="AG36" s="5">
        <f t="shared" ref="AG36" si="61">AG38</f>
        <v>62457746.688363165</v>
      </c>
      <c r="AH36" s="5">
        <f t="shared" ref="AH36" si="62">AH37</f>
        <v>6618686.6161195748</v>
      </c>
      <c r="AM36" s="5">
        <f t="shared" si="4"/>
        <v>170329914.0808686</v>
      </c>
      <c r="AN36" s="5">
        <f t="shared" si="7"/>
        <v>239406347.38535136</v>
      </c>
    </row>
    <row r="37" spans="1:40" s="11" customFormat="1" ht="12.75" x14ac:dyDescent="0.2">
      <c r="A37" s="8" t="s">
        <v>72</v>
      </c>
      <c r="B37" s="8" t="s">
        <v>73</v>
      </c>
      <c r="C37" s="8" t="s">
        <v>7</v>
      </c>
      <c r="D37" s="8"/>
      <c r="E37" s="8" t="s">
        <v>1440</v>
      </c>
      <c r="G37" s="9"/>
      <c r="H37" s="9"/>
      <c r="I37" s="9">
        <f>LTFUND1718BL</f>
        <v>25457980.929776262</v>
      </c>
      <c r="J37" s="9">
        <f>I37*RPI_INC1819</f>
        <v>26209010.624376319</v>
      </c>
      <c r="K37" s="9"/>
      <c r="L37" s="9"/>
      <c r="M37" s="9"/>
      <c r="N37" s="9"/>
      <c r="O37" s="9"/>
      <c r="P37" s="9"/>
      <c r="Q37" s="10">
        <f t="shared" si="5"/>
        <v>25457980.929776262</v>
      </c>
      <c r="R37" s="10">
        <f t="shared" si="6"/>
        <v>26209010.624376319</v>
      </c>
      <c r="S37" s="9"/>
      <c r="T37" s="10">
        <f t="shared" si="0"/>
        <v>21303664.568095926</v>
      </c>
      <c r="V37" s="9"/>
      <c r="W37" s="9">
        <f>LTFUND1718RSG</f>
        <v>9284364.4681134112</v>
      </c>
      <c r="X37" s="9"/>
      <c r="Y37" s="9"/>
      <c r="Z37" s="9"/>
      <c r="AA37" s="10">
        <f t="shared" si="1"/>
        <v>9284364.4681134112</v>
      </c>
      <c r="AB37" s="10">
        <f t="shared" si="2"/>
        <v>34742345.397889674</v>
      </c>
      <c r="AC37" s="10">
        <f>W37+I37+T37</f>
        <v>56046009.965985596</v>
      </c>
      <c r="AD37" s="10">
        <f>AC37*LT_SF1819</f>
        <v>54131361.80859182</v>
      </c>
      <c r="AE37" s="10">
        <f t="shared" si="3"/>
        <v>32827697.240495894</v>
      </c>
      <c r="AF37" s="10">
        <f>AD37-T37-R37</f>
        <v>6618686.6161195748</v>
      </c>
      <c r="AG37" s="9"/>
      <c r="AH37" s="9">
        <f>AF37</f>
        <v>6618686.6161195748</v>
      </c>
      <c r="AI37" s="9"/>
      <c r="AJ37" s="9"/>
      <c r="AK37" s="9"/>
      <c r="AM37" s="9">
        <f t="shared" si="4"/>
        <v>26296298.29770026</v>
      </c>
      <c r="AN37" s="9">
        <f t="shared" si="7"/>
        <v>32914984.913819835</v>
      </c>
    </row>
    <row r="38" spans="1:40" s="15" customFormat="1" ht="12.75" x14ac:dyDescent="0.2">
      <c r="A38" s="12" t="s">
        <v>74</v>
      </c>
      <c r="B38" s="12" t="s">
        <v>75</v>
      </c>
      <c r="C38" s="12" t="s">
        <v>7</v>
      </c>
      <c r="D38" s="12"/>
      <c r="E38" s="12" t="s">
        <v>1441</v>
      </c>
      <c r="G38" s="13">
        <f>UTFUND1718BL</f>
        <v>139441871.33651817</v>
      </c>
      <c r="H38" s="13">
        <f>G38*RPI_INC1819</f>
        <v>143555512.01891169</v>
      </c>
      <c r="I38" s="13"/>
      <c r="J38" s="13"/>
      <c r="K38" s="13"/>
      <c r="L38" s="13"/>
      <c r="M38" s="13"/>
      <c r="N38" s="13"/>
      <c r="O38" s="13"/>
      <c r="P38" s="13"/>
      <c r="Q38" s="14">
        <f t="shared" si="5"/>
        <v>139441871.33651817</v>
      </c>
      <c r="R38" s="14">
        <f t="shared" si="6"/>
        <v>143555512.01891169</v>
      </c>
      <c r="S38" s="13"/>
      <c r="T38" s="14">
        <f t="shared" si="0"/>
        <v>109478347.43190408</v>
      </c>
      <c r="V38" s="13">
        <f>UTFUND1718RSG</f>
        <v>76302311.124279082</v>
      </c>
      <c r="W38" s="13"/>
      <c r="X38" s="13"/>
      <c r="Y38" s="13"/>
      <c r="Z38" s="13"/>
      <c r="AA38" s="14">
        <f t="shared" si="1"/>
        <v>76302311.124279082</v>
      </c>
      <c r="AB38" s="14">
        <f t="shared" si="2"/>
        <v>215744182.46079725</v>
      </c>
      <c r="AC38" s="14">
        <f>V38+G38+T38</f>
        <v>325222529.89270133</v>
      </c>
      <c r="AD38" s="14">
        <f>AC38*UT_SF1819</f>
        <v>315491606.13917893</v>
      </c>
      <c r="AE38" s="14">
        <f t="shared" si="3"/>
        <v>206013258.70727485</v>
      </c>
      <c r="AF38" s="14">
        <f>AD38-T38-R38</f>
        <v>62457746.688363165</v>
      </c>
      <c r="AG38" s="13">
        <f>AF38</f>
        <v>62457746.688363165</v>
      </c>
      <c r="AH38" s="13"/>
      <c r="AI38" s="13"/>
      <c r="AJ38" s="13"/>
      <c r="AK38" s="13"/>
      <c r="AM38" s="13">
        <f t="shared" si="4"/>
        <v>144033615.78316835</v>
      </c>
      <c r="AN38" s="13">
        <f t="shared" si="7"/>
        <v>206491362.47153151</v>
      </c>
    </row>
    <row r="39" spans="1:40" ht="12.75" x14ac:dyDescent="0.2">
      <c r="A39" s="1" t="s">
        <v>76</v>
      </c>
      <c r="B39" s="1" t="s">
        <v>77</v>
      </c>
      <c r="C39" s="1"/>
      <c r="D39" s="1" t="s">
        <v>7</v>
      </c>
      <c r="E39" s="1"/>
      <c r="G39" s="5">
        <f>UTFUND1718BL</f>
        <v>37197114.760377944</v>
      </c>
      <c r="H39" s="5">
        <f>G39*RPI_INC1819</f>
        <v>38294457.782809667</v>
      </c>
      <c r="I39" s="5">
        <f>LTFUND1718BL</f>
        <v>5935111.0717457682</v>
      </c>
      <c r="J39" s="5">
        <f>I39*RPI_INC1819</f>
        <v>6110201.3378562713</v>
      </c>
      <c r="Q39" s="6">
        <f t="shared" si="5"/>
        <v>43132225.832123712</v>
      </c>
      <c r="R39" s="6">
        <f t="shared" si="6"/>
        <v>44404659.120665938</v>
      </c>
      <c r="T39" s="6">
        <f t="shared" si="0"/>
        <v>58007837</v>
      </c>
      <c r="V39" s="5">
        <f>UTFUND1718RSG</f>
        <v>18830176.609690852</v>
      </c>
      <c r="W39" s="5">
        <f>LTFUND1718RSG</f>
        <v>1814740.9446903626</v>
      </c>
      <c r="AA39" s="6">
        <f t="shared" si="1"/>
        <v>20644917.554381214</v>
      </c>
      <c r="AB39" s="6">
        <f t="shared" si="2"/>
        <v>63777143.386504933</v>
      </c>
      <c r="AC39" s="6">
        <f t="shared" ref="AC39" si="63">AC40+AC41</f>
        <v>121784980.38650493</v>
      </c>
      <c r="AD39" s="6">
        <f t="shared" ref="AD39" si="64">AD40+AD41</f>
        <v>118072659.46833508</v>
      </c>
      <c r="AE39" s="6">
        <f t="shared" si="3"/>
        <v>60064822.468335077</v>
      </c>
      <c r="AF39" s="6">
        <f t="shared" ref="AF39" si="65">SUM(AF40:AF41)</f>
        <v>15660163.347669141</v>
      </c>
      <c r="AG39" s="5">
        <f t="shared" ref="AG39" si="66">AG41</f>
        <v>14571573.438145876</v>
      </c>
      <c r="AH39" s="5">
        <f t="shared" ref="AH39" si="67">AH40</f>
        <v>1088589.9095232654</v>
      </c>
      <c r="AM39" s="5">
        <f t="shared" si="4"/>
        <v>44552546.403972261</v>
      </c>
      <c r="AN39" s="5">
        <f t="shared" si="7"/>
        <v>60212709.7516414</v>
      </c>
    </row>
    <row r="40" spans="1:40" s="11" customFormat="1" ht="12.75" x14ac:dyDescent="0.2">
      <c r="A40" s="8" t="s">
        <v>78</v>
      </c>
      <c r="B40" s="8" t="s">
        <v>79</v>
      </c>
      <c r="C40" s="8" t="s">
        <v>7</v>
      </c>
      <c r="D40" s="8"/>
      <c r="E40" s="8" t="s">
        <v>1440</v>
      </c>
      <c r="G40" s="9"/>
      <c r="H40" s="9"/>
      <c r="I40" s="9">
        <f>LTFUND1718BL</f>
        <v>5935111.0717457682</v>
      </c>
      <c r="J40" s="9">
        <f>I40*RPI_INC1819</f>
        <v>6110201.3378562713</v>
      </c>
      <c r="K40" s="9"/>
      <c r="L40" s="9"/>
      <c r="M40" s="9"/>
      <c r="N40" s="9"/>
      <c r="O40" s="9"/>
      <c r="P40" s="9"/>
      <c r="Q40" s="10">
        <f t="shared" si="5"/>
        <v>5935111.0717457682</v>
      </c>
      <c r="R40" s="10">
        <f t="shared" si="6"/>
        <v>6110201.3378562713</v>
      </c>
      <c r="S40" s="9"/>
      <c r="T40" s="10">
        <f t="shared" si="0"/>
        <v>8380922.3167708153</v>
      </c>
      <c r="V40" s="9"/>
      <c r="W40" s="9">
        <f>LTFUND1718RSG</f>
        <v>1814740.9446903626</v>
      </c>
      <c r="X40" s="9"/>
      <c r="Y40" s="9"/>
      <c r="Z40" s="9"/>
      <c r="AA40" s="10">
        <f t="shared" si="1"/>
        <v>1814740.9446903626</v>
      </c>
      <c r="AB40" s="10">
        <f t="shared" si="2"/>
        <v>7749852.0164361307</v>
      </c>
      <c r="AC40" s="10">
        <f>W40+I40+T40</f>
        <v>16130774.333206946</v>
      </c>
      <c r="AD40" s="10">
        <f>AC40*LT_SF1819</f>
        <v>15579713.564150352</v>
      </c>
      <c r="AE40" s="10">
        <f t="shared" si="3"/>
        <v>7198791.2473795367</v>
      </c>
      <c r="AF40" s="10">
        <f>AD40-T40-R40</f>
        <v>1088589.9095232654</v>
      </c>
      <c r="AG40" s="9"/>
      <c r="AH40" s="9">
        <f>AF40</f>
        <v>1088589.9095232654</v>
      </c>
      <c r="AI40" s="9"/>
      <c r="AJ40" s="9"/>
      <c r="AK40" s="9"/>
      <c r="AM40" s="9">
        <f t="shared" si="4"/>
        <v>6130551.028501451</v>
      </c>
      <c r="AN40" s="9">
        <f t="shared" si="7"/>
        <v>7219140.9380247165</v>
      </c>
    </row>
    <row r="41" spans="1:40" s="15" customFormat="1" ht="12.75" x14ac:dyDescent="0.2">
      <c r="A41" s="12" t="s">
        <v>80</v>
      </c>
      <c r="B41" s="12" t="s">
        <v>81</v>
      </c>
      <c r="C41" s="12" t="s">
        <v>7</v>
      </c>
      <c r="D41" s="12"/>
      <c r="E41" s="12" t="s">
        <v>1441</v>
      </c>
      <c r="G41" s="13">
        <f>UTFUND1718BL</f>
        <v>37197114.760377944</v>
      </c>
      <c r="H41" s="13">
        <f>G41*RPI_INC1819</f>
        <v>38294457.782809667</v>
      </c>
      <c r="I41" s="13"/>
      <c r="J41" s="13"/>
      <c r="K41" s="13"/>
      <c r="L41" s="13"/>
      <c r="M41" s="13"/>
      <c r="N41" s="13"/>
      <c r="O41" s="13"/>
      <c r="P41" s="13"/>
      <c r="Q41" s="14">
        <f t="shared" si="5"/>
        <v>37197114.760377944</v>
      </c>
      <c r="R41" s="14">
        <f t="shared" si="6"/>
        <v>38294457.782809667</v>
      </c>
      <c r="S41" s="13"/>
      <c r="T41" s="14">
        <f t="shared" si="0"/>
        <v>49626914.683229186</v>
      </c>
      <c r="V41" s="13">
        <f>UTFUND1718RSG</f>
        <v>18830176.609690852</v>
      </c>
      <c r="W41" s="13"/>
      <c r="X41" s="13"/>
      <c r="Y41" s="13"/>
      <c r="Z41" s="13"/>
      <c r="AA41" s="14">
        <f t="shared" si="1"/>
        <v>18830176.609690852</v>
      </c>
      <c r="AB41" s="14">
        <f t="shared" si="2"/>
        <v>56027291.370068796</v>
      </c>
      <c r="AC41" s="14">
        <f>V41+G41+T41</f>
        <v>105654206.05329798</v>
      </c>
      <c r="AD41" s="14">
        <f>AC41*UT_SF1819</f>
        <v>102492945.90418473</v>
      </c>
      <c r="AE41" s="14">
        <f t="shared" si="3"/>
        <v>52866031.220955543</v>
      </c>
      <c r="AF41" s="14">
        <f>AD41-T41-R41</f>
        <v>14571573.438145876</v>
      </c>
      <c r="AG41" s="13">
        <f>AF41</f>
        <v>14571573.438145876</v>
      </c>
      <c r="AH41" s="13"/>
      <c r="AI41" s="13"/>
      <c r="AJ41" s="13"/>
      <c r="AK41" s="13"/>
      <c r="AM41" s="13">
        <f t="shared" si="4"/>
        <v>38421995.37547081</v>
      </c>
      <c r="AN41" s="13">
        <f t="shared" si="7"/>
        <v>52993568.813616686</v>
      </c>
    </row>
    <row r="42" spans="1:40" ht="12.75" x14ac:dyDescent="0.2">
      <c r="A42" s="1" t="s">
        <v>82</v>
      </c>
      <c r="B42" s="1" t="s">
        <v>83</v>
      </c>
      <c r="C42" s="1"/>
      <c r="D42" s="1" t="s">
        <v>7</v>
      </c>
      <c r="E42" s="1"/>
      <c r="G42" s="5">
        <f>UTFUND1718BL</f>
        <v>51181111.399304651</v>
      </c>
      <c r="H42" s="5">
        <f>G42*RPI_INC1819</f>
        <v>52690992.900494426</v>
      </c>
      <c r="I42" s="5">
        <f>LTFUND1718BL</f>
        <v>9419464.2024137601</v>
      </c>
      <c r="J42" s="5">
        <f>I42*RPI_INC1819</f>
        <v>9697345.5215469953</v>
      </c>
      <c r="Q42" s="6">
        <f t="shared" si="5"/>
        <v>60600575.601718411</v>
      </c>
      <c r="R42" s="6">
        <f t="shared" si="6"/>
        <v>62388338.422041424</v>
      </c>
      <c r="T42" s="6">
        <f t="shared" si="0"/>
        <v>103193114</v>
      </c>
      <c r="V42" s="5">
        <f>UTFUND1718RSG</f>
        <v>24544292.930938356</v>
      </c>
      <c r="W42" s="5">
        <f>LTFUND1718RSG</f>
        <v>2514661.0100373477</v>
      </c>
      <c r="AA42" s="6">
        <f t="shared" si="1"/>
        <v>27058953.940975703</v>
      </c>
      <c r="AB42" s="6">
        <f t="shared" si="2"/>
        <v>87659529.542694092</v>
      </c>
      <c r="AC42" s="6">
        <f t="shared" ref="AC42" si="68">AC43+AC44</f>
        <v>190852643.54269409</v>
      </c>
      <c r="AD42" s="6">
        <f t="shared" ref="AD42" si="69">AD43+AD44</f>
        <v>185021172.50862047</v>
      </c>
      <c r="AE42" s="6">
        <f t="shared" si="3"/>
        <v>81828058.508620486</v>
      </c>
      <c r="AF42" s="6">
        <f t="shared" ref="AF42" si="70">SUM(AF43:AF44)</f>
        <v>19439720.086579062</v>
      </c>
      <c r="AG42" s="5">
        <f t="shared" ref="AG42" si="71">AG44</f>
        <v>18177591.433004394</v>
      </c>
      <c r="AH42" s="5">
        <f t="shared" ref="AH42" si="72">AH43</f>
        <v>1262128.653574666</v>
      </c>
      <c r="AM42" s="5">
        <f t="shared" si="4"/>
        <v>62596119.363544866</v>
      </c>
      <c r="AN42" s="5">
        <f t="shared" si="7"/>
        <v>82035839.450123936</v>
      </c>
    </row>
    <row r="43" spans="1:40" s="11" customFormat="1" ht="12.75" x14ac:dyDescent="0.2">
      <c r="A43" s="8" t="s">
        <v>84</v>
      </c>
      <c r="B43" s="8" t="s">
        <v>85</v>
      </c>
      <c r="C43" s="8" t="s">
        <v>7</v>
      </c>
      <c r="D43" s="8"/>
      <c r="E43" s="8" t="s">
        <v>1440</v>
      </c>
      <c r="G43" s="9"/>
      <c r="H43" s="9"/>
      <c r="I43" s="9">
        <f>LTFUND1718BL</f>
        <v>9419464.2024137601</v>
      </c>
      <c r="J43" s="9">
        <f>I43*RPI_INC1819</f>
        <v>9697345.5215469953</v>
      </c>
      <c r="K43" s="9"/>
      <c r="L43" s="9"/>
      <c r="M43" s="9"/>
      <c r="N43" s="9"/>
      <c r="O43" s="9"/>
      <c r="P43" s="9"/>
      <c r="Q43" s="10">
        <f t="shared" si="5"/>
        <v>9419464.2024137601</v>
      </c>
      <c r="R43" s="10">
        <f t="shared" si="6"/>
        <v>9697345.5215469953</v>
      </c>
      <c r="S43" s="9"/>
      <c r="T43" s="10">
        <f t="shared" si="0"/>
        <v>16596078.386877783</v>
      </c>
      <c r="V43" s="9"/>
      <c r="W43" s="9">
        <f>LTFUND1718RSG</f>
        <v>2514661.0100373477</v>
      </c>
      <c r="X43" s="9"/>
      <c r="Y43" s="9"/>
      <c r="Z43" s="9"/>
      <c r="AA43" s="10">
        <f t="shared" si="1"/>
        <v>2514661.0100373477</v>
      </c>
      <c r="AB43" s="10">
        <f t="shared" si="2"/>
        <v>11934125.212451108</v>
      </c>
      <c r="AC43" s="10">
        <f>W43+I43+T43</f>
        <v>28530203.59932889</v>
      </c>
      <c r="AD43" s="10">
        <f>AC43*LT_SF1819</f>
        <v>27555552.561999444</v>
      </c>
      <c r="AE43" s="10">
        <f t="shared" si="3"/>
        <v>10959474.175121661</v>
      </c>
      <c r="AF43" s="10">
        <f>AD43-T43-R43</f>
        <v>1262128.653574666</v>
      </c>
      <c r="AG43" s="9"/>
      <c r="AH43" s="9">
        <f>AF43</f>
        <v>1262128.653574666</v>
      </c>
      <c r="AI43" s="9"/>
      <c r="AJ43" s="9"/>
      <c r="AK43" s="9"/>
      <c r="AM43" s="9">
        <f t="shared" si="4"/>
        <v>9729641.9992784709</v>
      </c>
      <c r="AN43" s="9">
        <f t="shared" si="7"/>
        <v>10991770.652853137</v>
      </c>
    </row>
    <row r="44" spans="1:40" s="15" customFormat="1" ht="12.75" x14ac:dyDescent="0.2">
      <c r="A44" s="12" t="s">
        <v>86</v>
      </c>
      <c r="B44" s="12" t="s">
        <v>87</v>
      </c>
      <c r="C44" s="12" t="s">
        <v>7</v>
      </c>
      <c r="D44" s="12"/>
      <c r="E44" s="12" t="s">
        <v>1441</v>
      </c>
      <c r="G44" s="13">
        <f>UTFUND1718BL</f>
        <v>51181111.399304651</v>
      </c>
      <c r="H44" s="13">
        <f>G44*RPI_INC1819</f>
        <v>52690992.900494426</v>
      </c>
      <c r="I44" s="13"/>
      <c r="J44" s="13"/>
      <c r="K44" s="13"/>
      <c r="L44" s="13"/>
      <c r="M44" s="13"/>
      <c r="N44" s="13"/>
      <c r="O44" s="13"/>
      <c r="P44" s="13"/>
      <c r="Q44" s="14">
        <f t="shared" si="5"/>
        <v>51181111.399304651</v>
      </c>
      <c r="R44" s="14">
        <f t="shared" si="6"/>
        <v>52690992.900494426</v>
      </c>
      <c r="S44" s="13"/>
      <c r="T44" s="14">
        <f t="shared" si="0"/>
        <v>86597035.61312221</v>
      </c>
      <c r="V44" s="13">
        <f>UTFUND1718RSG</f>
        <v>24544292.930938356</v>
      </c>
      <c r="W44" s="13"/>
      <c r="X44" s="13"/>
      <c r="Y44" s="13"/>
      <c r="Z44" s="13"/>
      <c r="AA44" s="14">
        <f t="shared" si="1"/>
        <v>24544292.930938356</v>
      </c>
      <c r="AB44" s="14">
        <f t="shared" si="2"/>
        <v>75725404.330243006</v>
      </c>
      <c r="AC44" s="14">
        <f>V44+G44+T44</f>
        <v>162322439.94336522</v>
      </c>
      <c r="AD44" s="14">
        <f>AC44*UT_SF1819</f>
        <v>157465619.94662103</v>
      </c>
      <c r="AE44" s="14">
        <f t="shared" si="3"/>
        <v>70868584.333498821</v>
      </c>
      <c r="AF44" s="14">
        <f>AD44-T44-R44</f>
        <v>18177591.433004394</v>
      </c>
      <c r="AG44" s="13">
        <f>AF44</f>
        <v>18177591.433004394</v>
      </c>
      <c r="AH44" s="13"/>
      <c r="AI44" s="13"/>
      <c r="AJ44" s="13"/>
      <c r="AK44" s="13"/>
      <c r="AM44" s="13">
        <f t="shared" si="4"/>
        <v>52866477.364266388</v>
      </c>
      <c r="AN44" s="13">
        <f t="shared" si="7"/>
        <v>71044068.797270775</v>
      </c>
    </row>
    <row r="45" spans="1:40" ht="12.75" x14ac:dyDescent="0.2">
      <c r="A45" s="1" t="s">
        <v>88</v>
      </c>
      <c r="B45" s="1" t="s">
        <v>89</v>
      </c>
      <c r="C45" s="1"/>
      <c r="D45" s="1" t="s">
        <v>7</v>
      </c>
      <c r="E45" s="1"/>
      <c r="G45" s="5">
        <f>UTFUND1718BL</f>
        <v>65411766.204007447</v>
      </c>
      <c r="H45" s="5">
        <f>G45*RPI_INC1819</f>
        <v>67341462.786425218</v>
      </c>
      <c r="I45" s="5">
        <f>LTFUND1718BL</f>
        <v>10605483.511534596</v>
      </c>
      <c r="J45" s="5">
        <f>I45*RPI_INC1819</f>
        <v>10918353.297427069</v>
      </c>
      <c r="Q45" s="6">
        <f t="shared" si="5"/>
        <v>76017249.715542048</v>
      </c>
      <c r="R45" s="6">
        <f t="shared" si="6"/>
        <v>78259816.083852291</v>
      </c>
      <c r="T45" s="6">
        <f t="shared" si="0"/>
        <v>114205949.99999999</v>
      </c>
      <c r="V45" s="5">
        <f>UTFUND1718RSG</f>
        <v>33740731.19145675</v>
      </c>
      <c r="W45" s="5">
        <f>LTFUND1718RSG</f>
        <v>3225340.9190852065</v>
      </c>
      <c r="AA45" s="6">
        <f t="shared" si="1"/>
        <v>36966072.110541955</v>
      </c>
      <c r="AB45" s="6">
        <f t="shared" si="2"/>
        <v>112983321.826084</v>
      </c>
      <c r="AC45" s="6">
        <f t="shared" ref="AC45" si="73">AC46+AC47</f>
        <v>227189271.82608399</v>
      </c>
      <c r="AD45" s="6">
        <f t="shared" ref="AD45" si="74">AD46+AD47</f>
        <v>220262431.86219287</v>
      </c>
      <c r="AE45" s="6">
        <f t="shared" si="3"/>
        <v>106056481.8621929</v>
      </c>
      <c r="AF45" s="6">
        <f t="shared" ref="AF45" si="75">SUM(AF46:AF47)</f>
        <v>27796665.778340608</v>
      </c>
      <c r="AG45" s="5">
        <f t="shared" ref="AG45" si="76">AG47</f>
        <v>25924469.966397703</v>
      </c>
      <c r="AH45" s="5">
        <f t="shared" ref="AH45" si="77">AH46</f>
        <v>1872195.8119429052</v>
      </c>
      <c r="AM45" s="5">
        <f t="shared" si="4"/>
        <v>78520456.111765638</v>
      </c>
      <c r="AN45" s="5">
        <f t="shared" si="7"/>
        <v>106317121.89010625</v>
      </c>
    </row>
    <row r="46" spans="1:40" s="11" customFormat="1" ht="12.75" x14ac:dyDescent="0.2">
      <c r="A46" s="8" t="s">
        <v>90</v>
      </c>
      <c r="B46" s="8" t="s">
        <v>91</v>
      </c>
      <c r="C46" s="8" t="s">
        <v>7</v>
      </c>
      <c r="D46" s="8"/>
      <c r="E46" s="8" t="s">
        <v>1440</v>
      </c>
      <c r="G46" s="9"/>
      <c r="H46" s="9"/>
      <c r="I46" s="9">
        <f>LTFUND1718BL</f>
        <v>10605483.511534596</v>
      </c>
      <c r="J46" s="9">
        <f>I46*RPI_INC1819</f>
        <v>10918353.297427069</v>
      </c>
      <c r="K46" s="9"/>
      <c r="L46" s="9"/>
      <c r="M46" s="9"/>
      <c r="N46" s="9"/>
      <c r="O46" s="9"/>
      <c r="P46" s="9"/>
      <c r="Q46" s="10">
        <f t="shared" si="5"/>
        <v>10605483.511534596</v>
      </c>
      <c r="R46" s="10">
        <f t="shared" si="6"/>
        <v>10918353.297427069</v>
      </c>
      <c r="S46" s="9"/>
      <c r="T46" s="10">
        <f t="shared" si="0"/>
        <v>16620347.915060222</v>
      </c>
      <c r="V46" s="9"/>
      <c r="W46" s="9">
        <f>LTFUND1718RSG</f>
        <v>3225340.9190852065</v>
      </c>
      <c r="X46" s="9"/>
      <c r="Y46" s="9"/>
      <c r="Z46" s="9"/>
      <c r="AA46" s="10">
        <f t="shared" si="1"/>
        <v>3225340.9190852065</v>
      </c>
      <c r="AB46" s="10">
        <f t="shared" si="2"/>
        <v>13830824.430619802</v>
      </c>
      <c r="AC46" s="10">
        <f>W46+I46+T46</f>
        <v>30451172.345680024</v>
      </c>
      <c r="AD46" s="10">
        <f>AC46*LT_SF1819</f>
        <v>29410897.024430197</v>
      </c>
      <c r="AE46" s="10">
        <f t="shared" si="3"/>
        <v>12790549.109369975</v>
      </c>
      <c r="AF46" s="10">
        <f>AD46-T46-R46</f>
        <v>1872195.8119429052</v>
      </c>
      <c r="AG46" s="9"/>
      <c r="AH46" s="9">
        <f>AF46</f>
        <v>1872195.8119429052</v>
      </c>
      <c r="AI46" s="9"/>
      <c r="AJ46" s="9"/>
      <c r="AK46" s="9"/>
      <c r="AM46" s="9">
        <f t="shared" si="4"/>
        <v>10954716.274630595</v>
      </c>
      <c r="AN46" s="9">
        <f t="shared" si="7"/>
        <v>12826912.0865735</v>
      </c>
    </row>
    <row r="47" spans="1:40" s="15" customFormat="1" ht="12.75" x14ac:dyDescent="0.2">
      <c r="A47" s="12" t="s">
        <v>92</v>
      </c>
      <c r="B47" s="12" t="s">
        <v>93</v>
      </c>
      <c r="C47" s="12" t="s">
        <v>7</v>
      </c>
      <c r="D47" s="12"/>
      <c r="E47" s="12" t="s">
        <v>1441</v>
      </c>
      <c r="G47" s="13">
        <f>UTFUND1718BL</f>
        <v>65411766.204007447</v>
      </c>
      <c r="H47" s="13">
        <f>G47*RPI_INC1819</f>
        <v>67341462.786425218</v>
      </c>
      <c r="I47" s="13"/>
      <c r="J47" s="13"/>
      <c r="K47" s="13"/>
      <c r="L47" s="13"/>
      <c r="M47" s="13"/>
      <c r="N47" s="13"/>
      <c r="O47" s="13"/>
      <c r="P47" s="13"/>
      <c r="Q47" s="14">
        <f t="shared" si="5"/>
        <v>65411766.204007447</v>
      </c>
      <c r="R47" s="14">
        <f t="shared" si="6"/>
        <v>67341462.786425218</v>
      </c>
      <c r="S47" s="13"/>
      <c r="T47" s="14">
        <f t="shared" si="0"/>
        <v>97585602.084939763</v>
      </c>
      <c r="V47" s="13">
        <f>UTFUND1718RSG</f>
        <v>33740731.19145675</v>
      </c>
      <c r="W47" s="13"/>
      <c r="X47" s="13"/>
      <c r="Y47" s="13"/>
      <c r="Z47" s="13"/>
      <c r="AA47" s="14">
        <f t="shared" si="1"/>
        <v>33740731.19145675</v>
      </c>
      <c r="AB47" s="14">
        <f t="shared" si="2"/>
        <v>99152497.395464197</v>
      </c>
      <c r="AC47" s="14">
        <f>V47+G47+T47</f>
        <v>196738099.48040396</v>
      </c>
      <c r="AD47" s="14">
        <f>AC47*UT_SF1819</f>
        <v>190851534.83776268</v>
      </c>
      <c r="AE47" s="14">
        <f t="shared" si="3"/>
        <v>93265932.752822921</v>
      </c>
      <c r="AF47" s="14">
        <f>AD47-T47-R47</f>
        <v>25924469.966397703</v>
      </c>
      <c r="AG47" s="13">
        <f>AF47</f>
        <v>25924469.966397703</v>
      </c>
      <c r="AH47" s="13"/>
      <c r="AI47" s="13"/>
      <c r="AJ47" s="13"/>
      <c r="AK47" s="13"/>
      <c r="AM47" s="13">
        <f t="shared" si="4"/>
        <v>67565739.837135047</v>
      </c>
      <c r="AN47" s="13">
        <f t="shared" si="7"/>
        <v>93490209.803532749</v>
      </c>
    </row>
    <row r="48" spans="1:40" ht="12.75" x14ac:dyDescent="0.2">
      <c r="A48" s="1" t="s">
        <v>94</v>
      </c>
      <c r="B48" s="1" t="s">
        <v>95</v>
      </c>
      <c r="C48" s="1"/>
      <c r="D48" s="1" t="s">
        <v>7</v>
      </c>
      <c r="E48" s="1"/>
      <c r="G48" s="5">
        <f>UTFUND1718BL</f>
        <v>46452254.31042321</v>
      </c>
      <c r="H48" s="5">
        <f>G48*RPI_INC1819</f>
        <v>47822630.95044326</v>
      </c>
      <c r="I48" s="5">
        <f>LTFUND1718BL</f>
        <v>6678210.6333363829</v>
      </c>
      <c r="J48" s="5">
        <f>I48*RPI_INC1819</f>
        <v>6875222.8986163521</v>
      </c>
      <c r="Q48" s="6">
        <f t="shared" si="5"/>
        <v>53130464.94375959</v>
      </c>
      <c r="R48" s="6">
        <f t="shared" si="6"/>
        <v>54697853.849059612</v>
      </c>
      <c r="T48" s="6">
        <f t="shared" si="0"/>
        <v>75119118</v>
      </c>
      <c r="V48" s="5">
        <f>UTFUND1718RSG</f>
        <v>23255418.020255938</v>
      </c>
      <c r="W48" s="5">
        <f>LTFUND1718RSG</f>
        <v>2005355.5144890295</v>
      </c>
      <c r="AA48" s="6">
        <f t="shared" si="1"/>
        <v>25260773.534744967</v>
      </c>
      <c r="AB48" s="6">
        <f t="shared" si="2"/>
        <v>78391238.478504539</v>
      </c>
      <c r="AC48" s="6">
        <f t="shared" ref="AC48" si="78">AC49+AC50</f>
        <v>153510356.47850454</v>
      </c>
      <c r="AD48" s="6">
        <f t="shared" ref="AD48" si="79">AD49+AD50</f>
        <v>148838819.21715757</v>
      </c>
      <c r="AE48" s="6">
        <f t="shared" si="3"/>
        <v>73719701.217157587</v>
      </c>
      <c r="AF48" s="6">
        <f t="shared" ref="AF48" si="80">SUM(AF49:AF50)</f>
        <v>19021847.368097976</v>
      </c>
      <c r="AG48" s="5">
        <f t="shared" ref="AG48" si="81">AG50</f>
        <v>17844847.479426816</v>
      </c>
      <c r="AH48" s="5">
        <f t="shared" ref="AH48" si="82">AH49</f>
        <v>1176999.8886711588</v>
      </c>
      <c r="AM48" s="5">
        <f t="shared" si="4"/>
        <v>54880022.0532213</v>
      </c>
      <c r="AN48" s="5">
        <f t="shared" si="7"/>
        <v>73901869.421319276</v>
      </c>
    </row>
    <row r="49" spans="1:40" s="11" customFormat="1" ht="12.75" x14ac:dyDescent="0.2">
      <c r="A49" s="8" t="s">
        <v>96</v>
      </c>
      <c r="B49" s="8" t="s">
        <v>97</v>
      </c>
      <c r="C49" s="8" t="s">
        <v>7</v>
      </c>
      <c r="D49" s="8"/>
      <c r="E49" s="8" t="s">
        <v>1440</v>
      </c>
      <c r="G49" s="9"/>
      <c r="H49" s="9"/>
      <c r="I49" s="9">
        <f>LTFUND1718BL</f>
        <v>6678210.6333363829</v>
      </c>
      <c r="J49" s="9">
        <f>I49*RPI_INC1819</f>
        <v>6875222.8986163521</v>
      </c>
      <c r="K49" s="9"/>
      <c r="L49" s="9"/>
      <c r="M49" s="9"/>
      <c r="N49" s="9"/>
      <c r="O49" s="9"/>
      <c r="P49" s="9"/>
      <c r="Q49" s="10">
        <f t="shared" si="5"/>
        <v>6678210.6333363829</v>
      </c>
      <c r="R49" s="10">
        <f t="shared" si="6"/>
        <v>6875222.8986163521</v>
      </c>
      <c r="S49" s="9"/>
      <c r="T49" s="10">
        <f t="shared" si="0"/>
        <v>9797258.1958133765</v>
      </c>
      <c r="V49" s="9"/>
      <c r="W49" s="9">
        <f>LTFUND1718RSG</f>
        <v>2005355.5144890295</v>
      </c>
      <c r="X49" s="9"/>
      <c r="Y49" s="9"/>
      <c r="Z49" s="9"/>
      <c r="AA49" s="10">
        <f t="shared" si="1"/>
        <v>2005355.5144890295</v>
      </c>
      <c r="AB49" s="10">
        <f t="shared" si="2"/>
        <v>8683566.1478254125</v>
      </c>
      <c r="AC49" s="10">
        <f>W49+I49+T49</f>
        <v>18480824.343638789</v>
      </c>
      <c r="AD49" s="10">
        <f>AC49*LT_SF1819</f>
        <v>17849480.983100887</v>
      </c>
      <c r="AE49" s="10">
        <f t="shared" si="3"/>
        <v>8052222.7872875109</v>
      </c>
      <c r="AF49" s="10">
        <f>AD49-T49-R49</f>
        <v>1176999.8886711588</v>
      </c>
      <c r="AG49" s="9"/>
      <c r="AH49" s="9">
        <f>AF49</f>
        <v>1176999.8886711588</v>
      </c>
      <c r="AI49" s="9"/>
      <c r="AJ49" s="9"/>
      <c r="AK49" s="9"/>
      <c r="AM49" s="9">
        <f t="shared" si="4"/>
        <v>6898120.4516375074</v>
      </c>
      <c r="AN49" s="9">
        <f t="shared" si="7"/>
        <v>8075120.3403086662</v>
      </c>
    </row>
    <row r="50" spans="1:40" s="15" customFormat="1" ht="12.75" x14ac:dyDescent="0.2">
      <c r="A50" s="12" t="s">
        <v>98</v>
      </c>
      <c r="B50" s="12" t="s">
        <v>99</v>
      </c>
      <c r="C50" s="12" t="s">
        <v>7</v>
      </c>
      <c r="D50" s="12"/>
      <c r="E50" s="12" t="s">
        <v>1441</v>
      </c>
      <c r="G50" s="13">
        <f>UTFUND1718BL</f>
        <v>46452254.31042321</v>
      </c>
      <c r="H50" s="13">
        <f>G50*RPI_INC1819</f>
        <v>47822630.95044326</v>
      </c>
      <c r="I50" s="13"/>
      <c r="J50" s="13"/>
      <c r="K50" s="13"/>
      <c r="L50" s="13"/>
      <c r="M50" s="13"/>
      <c r="N50" s="13"/>
      <c r="O50" s="13"/>
      <c r="P50" s="13"/>
      <c r="Q50" s="14">
        <f t="shared" si="5"/>
        <v>46452254.31042321</v>
      </c>
      <c r="R50" s="14">
        <f t="shared" si="6"/>
        <v>47822630.95044326</v>
      </c>
      <c r="S50" s="13"/>
      <c r="T50" s="14">
        <f t="shared" si="0"/>
        <v>65321859.80418662</v>
      </c>
      <c r="V50" s="13">
        <f>UTFUND1718RSG</f>
        <v>23255418.020255938</v>
      </c>
      <c r="W50" s="13"/>
      <c r="X50" s="13"/>
      <c r="Y50" s="13"/>
      <c r="Z50" s="13"/>
      <c r="AA50" s="14">
        <f t="shared" si="1"/>
        <v>23255418.020255938</v>
      </c>
      <c r="AB50" s="14">
        <f t="shared" si="2"/>
        <v>69707672.330679148</v>
      </c>
      <c r="AC50" s="14">
        <f>V50+G50+T50</f>
        <v>135029532.13486576</v>
      </c>
      <c r="AD50" s="14">
        <f>AC50*UT_SF1819</f>
        <v>130989338.2340567</v>
      </c>
      <c r="AE50" s="14">
        <f t="shared" si="3"/>
        <v>65667478.429870076</v>
      </c>
      <c r="AF50" s="14">
        <f>AD50-T50-R50</f>
        <v>17844847.479426816</v>
      </c>
      <c r="AG50" s="13">
        <f>AF50</f>
        <v>17844847.479426816</v>
      </c>
      <c r="AH50" s="13"/>
      <c r="AI50" s="13"/>
      <c r="AJ50" s="13"/>
      <c r="AK50" s="13"/>
      <c r="AM50" s="13">
        <f t="shared" si="4"/>
        <v>47981901.601583794</v>
      </c>
      <c r="AN50" s="13">
        <f t="shared" si="7"/>
        <v>65826749.08101061</v>
      </c>
    </row>
    <row r="51" spans="1:40" ht="12.75" x14ac:dyDescent="0.2">
      <c r="A51" s="1" t="s">
        <v>100</v>
      </c>
      <c r="B51" s="1" t="s">
        <v>101</v>
      </c>
      <c r="C51" s="1"/>
      <c r="D51" s="1" t="s">
        <v>7</v>
      </c>
      <c r="E51" s="1"/>
      <c r="G51" s="5">
        <f>UTFUND1718BL</f>
        <v>61602893.924464256</v>
      </c>
      <c r="H51" s="5">
        <f>G51*RPI_INC1819</f>
        <v>63420225.893491574</v>
      </c>
      <c r="I51" s="5">
        <f>LTFUND1718BL</f>
        <v>9661167.2766007297</v>
      </c>
      <c r="J51" s="5">
        <f>I51*RPI_INC1819</f>
        <v>9946179.0192538537</v>
      </c>
      <c r="Q51" s="6">
        <f t="shared" si="5"/>
        <v>71264061.201064989</v>
      </c>
      <c r="R51" s="6">
        <f t="shared" si="6"/>
        <v>73366404.912745431</v>
      </c>
      <c r="T51" s="6">
        <f t="shared" si="0"/>
        <v>86716520.999999344</v>
      </c>
      <c r="V51" s="5">
        <f>UTFUND1718RSG</f>
        <v>33089795.362708628</v>
      </c>
      <c r="W51" s="5">
        <f>LTFUND1718RSG</f>
        <v>3060324.5288468078</v>
      </c>
      <c r="AA51" s="6">
        <f t="shared" si="1"/>
        <v>36150119.891555436</v>
      </c>
      <c r="AB51" s="6">
        <f t="shared" si="2"/>
        <v>107414181.09262043</v>
      </c>
      <c r="AC51" s="6">
        <f t="shared" ref="AC51" si="83">AC52+AC53</f>
        <v>194130702.09261978</v>
      </c>
      <c r="AD51" s="6">
        <f t="shared" ref="AD51" si="84">AD52+AD53</f>
        <v>188214304.55557016</v>
      </c>
      <c r="AE51" s="6">
        <f t="shared" si="3"/>
        <v>101497783.55557081</v>
      </c>
      <c r="AF51" s="6">
        <f t="shared" ref="AF51" si="85">SUM(AF52:AF53)</f>
        <v>28131378.642825384</v>
      </c>
      <c r="AG51" s="5">
        <f t="shared" ref="AG51" si="86">AG53</f>
        <v>26224751.808364265</v>
      </c>
      <c r="AH51" s="5">
        <f t="shared" ref="AH51" si="87">AH52</f>
        <v>1906626.834461119</v>
      </c>
      <c r="AM51" s="5">
        <f t="shared" si="4"/>
        <v>73610747.702969626</v>
      </c>
      <c r="AN51" s="5">
        <f t="shared" si="7"/>
        <v>101742126.34579501</v>
      </c>
    </row>
    <row r="52" spans="1:40" s="11" customFormat="1" ht="12.75" x14ac:dyDescent="0.2">
      <c r="A52" s="8" t="s">
        <v>102</v>
      </c>
      <c r="B52" s="8" t="s">
        <v>103</v>
      </c>
      <c r="C52" s="8" t="s">
        <v>7</v>
      </c>
      <c r="D52" s="8"/>
      <c r="E52" s="8" t="s">
        <v>1440</v>
      </c>
      <c r="G52" s="9"/>
      <c r="H52" s="9"/>
      <c r="I52" s="9">
        <f>LTFUND1718BL</f>
        <v>9661167.2766007297</v>
      </c>
      <c r="J52" s="9">
        <f>I52*RPI_INC1819</f>
        <v>9946179.0192538537</v>
      </c>
      <c r="K52" s="9"/>
      <c r="L52" s="9"/>
      <c r="M52" s="9"/>
      <c r="N52" s="9"/>
      <c r="O52" s="9"/>
      <c r="P52" s="9"/>
      <c r="Q52" s="10">
        <f t="shared" si="5"/>
        <v>9661167.2766007297</v>
      </c>
      <c r="R52" s="10">
        <f t="shared" si="6"/>
        <v>9946179.0192538537</v>
      </c>
      <c r="S52" s="9"/>
      <c r="T52" s="10">
        <f t="shared" si="0"/>
        <v>12706878.059847649</v>
      </c>
      <c r="V52" s="9"/>
      <c r="W52" s="9">
        <f>LTFUND1718RSG</f>
        <v>3060324.5288468078</v>
      </c>
      <c r="X52" s="9"/>
      <c r="Y52" s="9"/>
      <c r="Z52" s="9"/>
      <c r="AA52" s="10">
        <f t="shared" si="1"/>
        <v>3060324.5288468078</v>
      </c>
      <c r="AB52" s="10">
        <f t="shared" si="2"/>
        <v>12721491.805447537</v>
      </c>
      <c r="AC52" s="10">
        <f>W52+I52+T52</f>
        <v>25428369.865295187</v>
      </c>
      <c r="AD52" s="10">
        <f>AC52*LT_SF1819</f>
        <v>24559683.913562622</v>
      </c>
      <c r="AE52" s="10">
        <f t="shared" si="3"/>
        <v>11852805.853714973</v>
      </c>
      <c r="AF52" s="10">
        <f>AD52-T52-R52</f>
        <v>1906626.834461119</v>
      </c>
      <c r="AG52" s="9"/>
      <c r="AH52" s="9">
        <f>AF52</f>
        <v>1906626.834461119</v>
      </c>
      <c r="AI52" s="9"/>
      <c r="AJ52" s="9"/>
      <c r="AK52" s="9"/>
      <c r="AM52" s="9">
        <f t="shared" si="4"/>
        <v>9979304.223310452</v>
      </c>
      <c r="AN52" s="9">
        <f t="shared" si="7"/>
        <v>11885931.057771571</v>
      </c>
    </row>
    <row r="53" spans="1:40" s="15" customFormat="1" ht="12.75" x14ac:dyDescent="0.2">
      <c r="A53" s="12" t="s">
        <v>104</v>
      </c>
      <c r="B53" s="12" t="s">
        <v>105</v>
      </c>
      <c r="C53" s="12" t="s">
        <v>7</v>
      </c>
      <c r="D53" s="12"/>
      <c r="E53" s="12" t="s">
        <v>1441</v>
      </c>
      <c r="G53" s="13">
        <f>UTFUND1718BL</f>
        <v>61602893.924464256</v>
      </c>
      <c r="H53" s="13">
        <f>G53*RPI_INC1819</f>
        <v>63420225.893491574</v>
      </c>
      <c r="I53" s="13"/>
      <c r="J53" s="13"/>
      <c r="K53" s="13"/>
      <c r="L53" s="13"/>
      <c r="M53" s="13"/>
      <c r="N53" s="13"/>
      <c r="O53" s="13"/>
      <c r="P53" s="13"/>
      <c r="Q53" s="14">
        <f t="shared" si="5"/>
        <v>61602893.924464256</v>
      </c>
      <c r="R53" s="14">
        <f t="shared" si="6"/>
        <v>63420225.893491574</v>
      </c>
      <c r="S53" s="13"/>
      <c r="T53" s="14">
        <f t="shared" si="0"/>
        <v>74009642.940151691</v>
      </c>
      <c r="V53" s="13">
        <f>UTFUND1718RSG</f>
        <v>33089795.362708628</v>
      </c>
      <c r="W53" s="13"/>
      <c r="X53" s="13"/>
      <c r="Y53" s="13"/>
      <c r="Z53" s="13"/>
      <c r="AA53" s="14">
        <f t="shared" si="1"/>
        <v>33089795.362708628</v>
      </c>
      <c r="AB53" s="14">
        <f t="shared" si="2"/>
        <v>94692689.287172884</v>
      </c>
      <c r="AC53" s="14">
        <f>V53+G53+T53</f>
        <v>168702332.22732458</v>
      </c>
      <c r="AD53" s="14">
        <f>AC53*UT_SF1819</f>
        <v>163654620.64200753</v>
      </c>
      <c r="AE53" s="14">
        <f t="shared" si="3"/>
        <v>89644977.701855838</v>
      </c>
      <c r="AF53" s="14">
        <f>AD53-T53-R53</f>
        <v>26224751.808364265</v>
      </c>
      <c r="AG53" s="13">
        <f>AF53</f>
        <v>26224751.808364265</v>
      </c>
      <c r="AH53" s="13"/>
      <c r="AI53" s="13"/>
      <c r="AJ53" s="13"/>
      <c r="AK53" s="13"/>
      <c r="AM53" s="13">
        <f t="shared" si="4"/>
        <v>63631443.479659155</v>
      </c>
      <c r="AN53" s="13">
        <f t="shared" si="7"/>
        <v>89856195.288023412</v>
      </c>
    </row>
    <row r="54" spans="1:40" ht="12.75" x14ac:dyDescent="0.2">
      <c r="A54" s="1" t="s">
        <v>106</v>
      </c>
      <c r="B54" s="1" t="s">
        <v>107</v>
      </c>
      <c r="C54" s="1"/>
      <c r="D54" s="1" t="s">
        <v>7</v>
      </c>
      <c r="E54" s="1"/>
      <c r="G54" s="5">
        <f>UTFUND1718BL</f>
        <v>52152544.014262661</v>
      </c>
      <c r="H54" s="5">
        <f>G54*RPI_INC1819</f>
        <v>53691083.512414135</v>
      </c>
      <c r="I54" s="5">
        <f>LTFUND1718BL</f>
        <v>7757652.9294029996</v>
      </c>
      <c r="J54" s="5">
        <f>I54*RPI_INC1819</f>
        <v>7986509.5589390947</v>
      </c>
      <c r="Q54" s="6">
        <f t="shared" si="5"/>
        <v>59910196.943665661</v>
      </c>
      <c r="R54" s="6">
        <f t="shared" si="6"/>
        <v>61677593.071353227</v>
      </c>
      <c r="T54" s="6">
        <f t="shared" si="0"/>
        <v>83662592</v>
      </c>
      <c r="V54" s="5">
        <f>UTFUND1718RSG</f>
        <v>26607110.570774764</v>
      </c>
      <c r="W54" s="5">
        <f>LTFUND1718RSG</f>
        <v>2335941.9157256391</v>
      </c>
      <c r="AA54" s="6">
        <f t="shared" si="1"/>
        <v>28943052.486500405</v>
      </c>
      <c r="AB54" s="6">
        <f t="shared" si="2"/>
        <v>88853249.430166066</v>
      </c>
      <c r="AC54" s="6">
        <f t="shared" ref="AC54" si="88">AC55+AC56</f>
        <v>172515841.43016607</v>
      </c>
      <c r="AD54" s="6">
        <f t="shared" ref="AD54" si="89">AD55+AD56</f>
        <v>167263157.85909426</v>
      </c>
      <c r="AE54" s="6">
        <f t="shared" si="3"/>
        <v>83600565.859094262</v>
      </c>
      <c r="AF54" s="6">
        <f t="shared" ref="AF54" si="90">SUM(AF55:AF56)</f>
        <v>21922972.787741043</v>
      </c>
      <c r="AG54" s="5">
        <f t="shared" ref="AG54" si="91">AG56</f>
        <v>20547807.263883628</v>
      </c>
      <c r="AH54" s="5">
        <f t="shared" ref="AH54" si="92">AH55</f>
        <v>1375165.5238574138</v>
      </c>
      <c r="AM54" s="5">
        <f t="shared" si="4"/>
        <v>61883006.914423361</v>
      </c>
      <c r="AN54" s="5">
        <f t="shared" si="7"/>
        <v>83805979.702164412</v>
      </c>
    </row>
    <row r="55" spans="1:40" s="11" customFormat="1" ht="12.75" x14ac:dyDescent="0.2">
      <c r="A55" s="8" t="s">
        <v>108</v>
      </c>
      <c r="B55" s="8" t="s">
        <v>109</v>
      </c>
      <c r="C55" s="8" t="s">
        <v>7</v>
      </c>
      <c r="D55" s="8"/>
      <c r="E55" s="8" t="s">
        <v>1440</v>
      </c>
      <c r="G55" s="9"/>
      <c r="H55" s="9"/>
      <c r="I55" s="9">
        <f>LTFUND1718BL</f>
        <v>7757652.9294029996</v>
      </c>
      <c r="J55" s="9">
        <f>I55*RPI_INC1819</f>
        <v>7986509.5589390947</v>
      </c>
      <c r="K55" s="9"/>
      <c r="L55" s="9"/>
      <c r="M55" s="9"/>
      <c r="N55" s="9"/>
      <c r="O55" s="9"/>
      <c r="P55" s="9"/>
      <c r="Q55" s="10">
        <f t="shared" si="5"/>
        <v>7757652.9294029996</v>
      </c>
      <c r="R55" s="10">
        <f t="shared" si="6"/>
        <v>7986509.5589390947</v>
      </c>
      <c r="S55" s="9"/>
      <c r="T55" s="10">
        <f t="shared" si="0"/>
        <v>11331324.472583698</v>
      </c>
      <c r="V55" s="9"/>
      <c r="W55" s="9">
        <f>LTFUND1718RSG</f>
        <v>2335941.9157256391</v>
      </c>
      <c r="X55" s="9"/>
      <c r="Y55" s="9"/>
      <c r="Z55" s="9"/>
      <c r="AA55" s="10">
        <f t="shared" si="1"/>
        <v>2335941.9157256391</v>
      </c>
      <c r="AB55" s="10">
        <f t="shared" si="2"/>
        <v>10093594.845128639</v>
      </c>
      <c r="AC55" s="10">
        <f>W55+I55+T55</f>
        <v>21424919.317712337</v>
      </c>
      <c r="AD55" s="10">
        <f>AC55*LT_SF1819</f>
        <v>20692999.555380207</v>
      </c>
      <c r="AE55" s="10">
        <f t="shared" si="3"/>
        <v>9361675.0827965084</v>
      </c>
      <c r="AF55" s="10">
        <f>AD55-T55-R55</f>
        <v>1375165.5238574138</v>
      </c>
      <c r="AG55" s="9"/>
      <c r="AH55" s="9">
        <f>AF55</f>
        <v>1375165.5238574138</v>
      </c>
      <c r="AI55" s="9"/>
      <c r="AJ55" s="9"/>
      <c r="AK55" s="9"/>
      <c r="AM55" s="9">
        <f t="shared" si="4"/>
        <v>8013108.1912709391</v>
      </c>
      <c r="AN55" s="9">
        <f t="shared" si="7"/>
        <v>9388273.7151283529</v>
      </c>
    </row>
    <row r="56" spans="1:40" s="15" customFormat="1" ht="12.75" x14ac:dyDescent="0.2">
      <c r="A56" s="12" t="s">
        <v>110</v>
      </c>
      <c r="B56" s="12" t="s">
        <v>111</v>
      </c>
      <c r="C56" s="12" t="s">
        <v>7</v>
      </c>
      <c r="D56" s="12"/>
      <c r="E56" s="12" t="s">
        <v>1441</v>
      </c>
      <c r="G56" s="13">
        <f>UTFUND1718BL</f>
        <v>52152544.014262661</v>
      </c>
      <c r="H56" s="13">
        <f>G56*RPI_INC1819</f>
        <v>53691083.512414135</v>
      </c>
      <c r="I56" s="13"/>
      <c r="J56" s="13"/>
      <c r="K56" s="13"/>
      <c r="L56" s="13"/>
      <c r="M56" s="13"/>
      <c r="N56" s="13"/>
      <c r="O56" s="13"/>
      <c r="P56" s="13"/>
      <c r="Q56" s="14">
        <f t="shared" si="5"/>
        <v>52152544.014262661</v>
      </c>
      <c r="R56" s="14">
        <f t="shared" si="6"/>
        <v>53691083.512414135</v>
      </c>
      <c r="S56" s="13"/>
      <c r="T56" s="14">
        <f t="shared" si="0"/>
        <v>72331267.527416304</v>
      </c>
      <c r="V56" s="13">
        <f>UTFUND1718RSG</f>
        <v>26607110.570774764</v>
      </c>
      <c r="W56" s="13"/>
      <c r="X56" s="13"/>
      <c r="Y56" s="13"/>
      <c r="Z56" s="13"/>
      <c r="AA56" s="14">
        <f t="shared" si="1"/>
        <v>26607110.570774764</v>
      </c>
      <c r="AB56" s="14">
        <f t="shared" si="2"/>
        <v>78759654.585037425</v>
      </c>
      <c r="AC56" s="14">
        <f>V56+G56+T56</f>
        <v>151090922.11245373</v>
      </c>
      <c r="AD56" s="14">
        <f>AC56*UT_SF1819</f>
        <v>146570158.30371407</v>
      </c>
      <c r="AE56" s="14">
        <f t="shared" si="3"/>
        <v>74238890.776297763</v>
      </c>
      <c r="AF56" s="14">
        <f>AD56-T56-R56</f>
        <v>20547807.263883628</v>
      </c>
      <c r="AG56" s="13">
        <f>AF56</f>
        <v>20547807.263883628</v>
      </c>
      <c r="AH56" s="13"/>
      <c r="AI56" s="13"/>
      <c r="AJ56" s="13"/>
      <c r="AK56" s="13"/>
      <c r="AM56" s="13">
        <f t="shared" si="4"/>
        <v>53869898.723152421</v>
      </c>
      <c r="AN56" s="13">
        <f t="shared" si="7"/>
        <v>74417705.987036049</v>
      </c>
    </row>
    <row r="57" spans="1:40" ht="12.75" x14ac:dyDescent="0.2">
      <c r="A57" s="1" t="s">
        <v>112</v>
      </c>
      <c r="B57" s="1" t="s">
        <v>113</v>
      </c>
      <c r="C57" s="1"/>
      <c r="D57" s="1" t="s">
        <v>7</v>
      </c>
      <c r="E57" s="1"/>
      <c r="G57" s="5">
        <f>UTFUND1718BL</f>
        <v>115529673.26273997</v>
      </c>
      <c r="H57" s="5">
        <f>G57*RPI_INC1819</f>
        <v>118937886.01406136</v>
      </c>
      <c r="I57" s="5">
        <f>LTFUND1718BL</f>
        <v>19570547.933630183</v>
      </c>
      <c r="J57" s="5">
        <f>I57*RPI_INC1819</f>
        <v>20147893.901415039</v>
      </c>
      <c r="Q57" s="6">
        <f t="shared" si="5"/>
        <v>135100221.19637015</v>
      </c>
      <c r="R57" s="6">
        <f t="shared" si="6"/>
        <v>139085779.91547641</v>
      </c>
      <c r="T57" s="6">
        <f t="shared" si="0"/>
        <v>170378563.00000069</v>
      </c>
      <c r="V57" s="5">
        <f>UTFUND1718RSG</f>
        <v>61266320.383276537</v>
      </c>
      <c r="W57" s="5">
        <f>LTFUND1718RSG</f>
        <v>6523194.4344757088</v>
      </c>
      <c r="AA57" s="6">
        <f t="shared" si="1"/>
        <v>67789514.817752242</v>
      </c>
      <c r="AB57" s="6">
        <f t="shared" si="2"/>
        <v>202889736.0141224</v>
      </c>
      <c r="AC57" s="6">
        <f t="shared" ref="AC57" si="93">AC58+AC59</f>
        <v>373268299.01412308</v>
      </c>
      <c r="AD57" s="6">
        <f t="shared" ref="AD57" si="94">AD58+AD59</f>
        <v>361879611.06427419</v>
      </c>
      <c r="AE57" s="6">
        <f t="shared" si="3"/>
        <v>191501048.06427354</v>
      </c>
      <c r="AF57" s="6">
        <f t="shared" ref="AF57" si="95">SUM(AF58:AF59)</f>
        <v>52415268.148797125</v>
      </c>
      <c r="AG57" s="5">
        <f t="shared" ref="AG57" si="96">AG59</f>
        <v>48243028.300896704</v>
      </c>
      <c r="AH57" s="5">
        <f t="shared" ref="AH57" si="97">AH58</f>
        <v>4172239.8479004204</v>
      </c>
      <c r="AM57" s="5">
        <f t="shared" si="4"/>
        <v>139548997.48195621</v>
      </c>
      <c r="AN57" s="5">
        <f t="shared" si="7"/>
        <v>191964265.63075334</v>
      </c>
    </row>
    <row r="58" spans="1:40" s="11" customFormat="1" ht="12.75" x14ac:dyDescent="0.2">
      <c r="A58" s="8" t="s">
        <v>114</v>
      </c>
      <c r="B58" s="8" t="s">
        <v>115</v>
      </c>
      <c r="C58" s="8" t="s">
        <v>7</v>
      </c>
      <c r="D58" s="8"/>
      <c r="E58" s="8" t="s">
        <v>1440</v>
      </c>
      <c r="G58" s="9"/>
      <c r="H58" s="9"/>
      <c r="I58" s="9">
        <f>LTFUND1718BL</f>
        <v>19570547.933630183</v>
      </c>
      <c r="J58" s="9">
        <f>I58*RPI_INC1819</f>
        <v>20147893.901415039</v>
      </c>
      <c r="K58" s="9"/>
      <c r="L58" s="9"/>
      <c r="M58" s="9"/>
      <c r="N58" s="9"/>
      <c r="O58" s="9"/>
      <c r="P58" s="9"/>
      <c r="Q58" s="10">
        <f t="shared" si="5"/>
        <v>19570547.933630183</v>
      </c>
      <c r="R58" s="10">
        <f t="shared" si="6"/>
        <v>20147893.901415039</v>
      </c>
      <c r="S58" s="9"/>
      <c r="T58" s="10">
        <f t="shared" si="0"/>
        <v>25823726.614704374</v>
      </c>
      <c r="V58" s="9"/>
      <c r="W58" s="9">
        <f>LTFUND1718RSG</f>
        <v>6523194.4344757088</v>
      </c>
      <c r="X58" s="9"/>
      <c r="Y58" s="9"/>
      <c r="Z58" s="9"/>
      <c r="AA58" s="10">
        <f t="shared" si="1"/>
        <v>6523194.4344757088</v>
      </c>
      <c r="AB58" s="10">
        <f t="shared" si="2"/>
        <v>26093742.368105892</v>
      </c>
      <c r="AC58" s="10">
        <f>W58+I58+T58</f>
        <v>51917468.982810266</v>
      </c>
      <c r="AD58" s="10">
        <f>AC58*LT_SF1819</f>
        <v>50143860.364019834</v>
      </c>
      <c r="AE58" s="10">
        <f t="shared" si="3"/>
        <v>24320133.749315459</v>
      </c>
      <c r="AF58" s="10">
        <f>AD58-T58-R58</f>
        <v>4172239.8479004204</v>
      </c>
      <c r="AG58" s="9"/>
      <c r="AH58" s="9">
        <f>AF58</f>
        <v>4172239.8479004204</v>
      </c>
      <c r="AI58" s="9"/>
      <c r="AJ58" s="9"/>
      <c r="AK58" s="9"/>
      <c r="AM58" s="9">
        <f t="shared" si="4"/>
        <v>20214995.357713297</v>
      </c>
      <c r="AN58" s="9">
        <f t="shared" si="7"/>
        <v>24387235.205613717</v>
      </c>
    </row>
    <row r="59" spans="1:40" s="15" customFormat="1" ht="12.75" x14ac:dyDescent="0.2">
      <c r="A59" s="12" t="s">
        <v>116</v>
      </c>
      <c r="B59" s="12" t="s">
        <v>117</v>
      </c>
      <c r="C59" s="12" t="s">
        <v>7</v>
      </c>
      <c r="D59" s="12"/>
      <c r="E59" s="12" t="s">
        <v>1441</v>
      </c>
      <c r="G59" s="13">
        <f>UTFUND1718BL</f>
        <v>115529673.26273997</v>
      </c>
      <c r="H59" s="13">
        <f>G59*RPI_INC1819</f>
        <v>118937886.01406136</v>
      </c>
      <c r="I59" s="13"/>
      <c r="J59" s="13"/>
      <c r="K59" s="13"/>
      <c r="L59" s="13"/>
      <c r="M59" s="13"/>
      <c r="N59" s="13"/>
      <c r="O59" s="13"/>
      <c r="P59" s="13"/>
      <c r="Q59" s="14">
        <f t="shared" si="5"/>
        <v>115529673.26273997</v>
      </c>
      <c r="R59" s="14">
        <f t="shared" si="6"/>
        <v>118937886.01406136</v>
      </c>
      <c r="S59" s="13"/>
      <c r="T59" s="14">
        <f t="shared" si="0"/>
        <v>144554836.38529631</v>
      </c>
      <c r="V59" s="13">
        <f>UTFUND1718RSG</f>
        <v>61266320.383276537</v>
      </c>
      <c r="W59" s="13"/>
      <c r="X59" s="13"/>
      <c r="Y59" s="13"/>
      <c r="Z59" s="13"/>
      <c r="AA59" s="14">
        <f t="shared" si="1"/>
        <v>61266320.383276537</v>
      </c>
      <c r="AB59" s="14">
        <f t="shared" si="2"/>
        <v>176795993.64601651</v>
      </c>
      <c r="AC59" s="14">
        <f>V59+G59+T59</f>
        <v>321350830.03131282</v>
      </c>
      <c r="AD59" s="14">
        <f>AC59*UT_SF1819</f>
        <v>311735750.70025438</v>
      </c>
      <c r="AE59" s="14">
        <f t="shared" si="3"/>
        <v>167180914.31495807</v>
      </c>
      <c r="AF59" s="14">
        <f>AD59-T59-R59</f>
        <v>48243028.300896704</v>
      </c>
      <c r="AG59" s="13">
        <f>AF59</f>
        <v>48243028.300896704</v>
      </c>
      <c r="AH59" s="13"/>
      <c r="AI59" s="13"/>
      <c r="AJ59" s="13"/>
      <c r="AK59" s="13"/>
      <c r="AM59" s="13">
        <f t="shared" si="4"/>
        <v>119334002.12424292</v>
      </c>
      <c r="AN59" s="13">
        <f t="shared" si="7"/>
        <v>167577030.42513961</v>
      </c>
    </row>
    <row r="60" spans="1:40" ht="12.75" x14ac:dyDescent="0.2">
      <c r="A60" s="1" t="s">
        <v>118</v>
      </c>
      <c r="B60" s="1" t="s">
        <v>119</v>
      </c>
      <c r="C60" s="1"/>
      <c r="D60" s="1" t="s">
        <v>7</v>
      </c>
      <c r="E60" s="1"/>
      <c r="G60" s="5">
        <f>UTFUND1718BL</f>
        <v>47015188.343299456</v>
      </c>
      <c r="H60" s="5">
        <f>G60*RPI_INC1819</f>
        <v>48402171.963109352</v>
      </c>
      <c r="I60" s="5">
        <f>LTFUND1718BL</f>
        <v>7547414.9966383493</v>
      </c>
      <c r="J60" s="5">
        <f>I60*RPI_INC1819</f>
        <v>7770069.4481276805</v>
      </c>
      <c r="Q60" s="6">
        <f t="shared" si="5"/>
        <v>54562603.339937806</v>
      </c>
      <c r="R60" s="6">
        <f t="shared" si="6"/>
        <v>56172241.411237031</v>
      </c>
      <c r="T60" s="6">
        <f t="shared" si="0"/>
        <v>73454978</v>
      </c>
      <c r="V60" s="5">
        <f>UTFUND1718RSG</f>
        <v>25390816.441490225</v>
      </c>
      <c r="W60" s="5">
        <f>LTFUND1718RSG</f>
        <v>2392458.4133778317</v>
      </c>
      <c r="AA60" s="6">
        <f t="shared" si="1"/>
        <v>27783274.854868058</v>
      </c>
      <c r="AB60" s="6">
        <f t="shared" si="2"/>
        <v>82345878.194805861</v>
      </c>
      <c r="AC60" s="6">
        <f t="shared" ref="AC60" si="98">AC61+AC62</f>
        <v>155800856.19480586</v>
      </c>
      <c r="AD60" s="6">
        <f t="shared" ref="AD60" si="99">AD61+AD62</f>
        <v>151050413.65409887</v>
      </c>
      <c r="AE60" s="6">
        <f t="shared" si="3"/>
        <v>77595435.654098839</v>
      </c>
      <c r="AF60" s="6">
        <f t="shared" ref="AF60" si="100">SUM(AF61:AF62)</f>
        <v>21423194.242861815</v>
      </c>
      <c r="AG60" s="5">
        <f t="shared" ref="AG60" si="101">AG62</f>
        <v>19968274.208006643</v>
      </c>
      <c r="AH60" s="5">
        <f t="shared" ref="AH60" si="102">AH61</f>
        <v>1454920.034855173</v>
      </c>
      <c r="AM60" s="5">
        <f t="shared" si="4"/>
        <v>56359319.982360855</v>
      </c>
      <c r="AN60" s="5">
        <f t="shared" si="7"/>
        <v>77782514.225222677</v>
      </c>
    </row>
    <row r="61" spans="1:40" s="11" customFormat="1" ht="12.75" x14ac:dyDescent="0.2">
      <c r="A61" s="8" t="s">
        <v>120</v>
      </c>
      <c r="B61" s="8" t="s">
        <v>121</v>
      </c>
      <c r="C61" s="8" t="s">
        <v>7</v>
      </c>
      <c r="D61" s="8"/>
      <c r="E61" s="8" t="s">
        <v>1440</v>
      </c>
      <c r="G61" s="9"/>
      <c r="H61" s="9"/>
      <c r="I61" s="9">
        <f>LTFUND1718BL</f>
        <v>7547414.9966383493</v>
      </c>
      <c r="J61" s="9">
        <f>I61*RPI_INC1819</f>
        <v>7770069.4481276805</v>
      </c>
      <c r="K61" s="9"/>
      <c r="L61" s="9"/>
      <c r="M61" s="9"/>
      <c r="N61" s="9"/>
      <c r="O61" s="9"/>
      <c r="P61" s="9"/>
      <c r="Q61" s="10">
        <f t="shared" si="5"/>
        <v>7547414.9966383493</v>
      </c>
      <c r="R61" s="10">
        <f t="shared" si="6"/>
        <v>7770069.4481276805</v>
      </c>
      <c r="S61" s="9"/>
      <c r="T61" s="10">
        <f t="shared" si="0"/>
        <v>10986369.118831089</v>
      </c>
      <c r="V61" s="9"/>
      <c r="W61" s="9">
        <f>LTFUND1718RSG</f>
        <v>2392458.4133778317</v>
      </c>
      <c r="X61" s="9"/>
      <c r="Y61" s="9"/>
      <c r="Z61" s="9"/>
      <c r="AA61" s="10">
        <f t="shared" si="1"/>
        <v>2392458.4133778317</v>
      </c>
      <c r="AB61" s="10">
        <f t="shared" si="2"/>
        <v>9939873.4100161809</v>
      </c>
      <c r="AC61" s="10">
        <f>W61+I61+T61</f>
        <v>20926242.52884727</v>
      </c>
      <c r="AD61" s="10">
        <f>AC61*LT_SF1819</f>
        <v>20211358.601813942</v>
      </c>
      <c r="AE61" s="10">
        <f t="shared" si="3"/>
        <v>9224989.4829828534</v>
      </c>
      <c r="AF61" s="10">
        <f>AD61-T61-R61</f>
        <v>1454920.034855173</v>
      </c>
      <c r="AG61" s="9"/>
      <c r="AH61" s="9">
        <f>AF61</f>
        <v>1454920.034855173</v>
      </c>
      <c r="AI61" s="9"/>
      <c r="AJ61" s="9"/>
      <c r="AK61" s="9"/>
      <c r="AM61" s="9">
        <f t="shared" si="4"/>
        <v>7795947.2385339187</v>
      </c>
      <c r="AN61" s="9">
        <f t="shared" si="7"/>
        <v>9250867.2733890917</v>
      </c>
    </row>
    <row r="62" spans="1:40" s="15" customFormat="1" ht="12.75" x14ac:dyDescent="0.2">
      <c r="A62" s="12" t="s">
        <v>122</v>
      </c>
      <c r="B62" s="12" t="s">
        <v>123</v>
      </c>
      <c r="C62" s="12" t="s">
        <v>7</v>
      </c>
      <c r="D62" s="12"/>
      <c r="E62" s="12" t="s">
        <v>1441</v>
      </c>
      <c r="G62" s="13">
        <f>UTFUND1718BL</f>
        <v>47015188.343299456</v>
      </c>
      <c r="H62" s="13">
        <f>G62*RPI_INC1819</f>
        <v>48402171.963109352</v>
      </c>
      <c r="I62" s="13"/>
      <c r="J62" s="13"/>
      <c r="K62" s="13"/>
      <c r="L62" s="13"/>
      <c r="M62" s="13"/>
      <c r="N62" s="13"/>
      <c r="O62" s="13"/>
      <c r="P62" s="13"/>
      <c r="Q62" s="14">
        <f t="shared" si="5"/>
        <v>47015188.343299456</v>
      </c>
      <c r="R62" s="14">
        <f t="shared" si="6"/>
        <v>48402171.963109352</v>
      </c>
      <c r="S62" s="13"/>
      <c r="T62" s="14">
        <f t="shared" si="0"/>
        <v>62468608.881168909</v>
      </c>
      <c r="V62" s="13">
        <f>UTFUND1718RSG</f>
        <v>25390816.441490225</v>
      </c>
      <c r="W62" s="13"/>
      <c r="X62" s="13"/>
      <c r="Y62" s="13"/>
      <c r="Z62" s="13"/>
      <c r="AA62" s="14">
        <f t="shared" si="1"/>
        <v>25390816.441490225</v>
      </c>
      <c r="AB62" s="14">
        <f t="shared" si="2"/>
        <v>72406004.784789681</v>
      </c>
      <c r="AC62" s="14">
        <f>V62+G62+T62</f>
        <v>134874613.66595858</v>
      </c>
      <c r="AD62" s="14">
        <f>AC62*UT_SF1819</f>
        <v>130839055.05228491</v>
      </c>
      <c r="AE62" s="14">
        <f t="shared" si="3"/>
        <v>68370446.171115994</v>
      </c>
      <c r="AF62" s="14">
        <f>AD62-T62-R62</f>
        <v>19968274.208006643</v>
      </c>
      <c r="AG62" s="13">
        <f>AF62</f>
        <v>19968274.208006643</v>
      </c>
      <c r="AH62" s="13"/>
      <c r="AI62" s="13"/>
      <c r="AJ62" s="13"/>
      <c r="AK62" s="13"/>
      <c r="AM62" s="13">
        <f t="shared" si="4"/>
        <v>48563372.743826933</v>
      </c>
      <c r="AN62" s="13">
        <f t="shared" si="7"/>
        <v>68531646.951833576</v>
      </c>
    </row>
    <row r="63" spans="1:40" ht="12.75" x14ac:dyDescent="0.2">
      <c r="A63" s="1" t="s">
        <v>124</v>
      </c>
      <c r="B63" s="1" t="s">
        <v>125</v>
      </c>
      <c r="C63" s="1"/>
      <c r="D63" s="1" t="s">
        <v>7</v>
      </c>
      <c r="E63" s="1"/>
      <c r="G63" s="5">
        <f>UTFUND1718BL</f>
        <v>71537655.474557519</v>
      </c>
      <c r="H63" s="5">
        <f>G63*RPI_INC1819</f>
        <v>73648070.42426081</v>
      </c>
      <c r="I63" s="5">
        <f>LTFUND1718BL</f>
        <v>12814532.563937273</v>
      </c>
      <c r="J63" s="5">
        <f>I63*RPI_INC1819</f>
        <v>13192570.967865832</v>
      </c>
      <c r="Q63" s="6">
        <f t="shared" si="5"/>
        <v>84352188.038494796</v>
      </c>
      <c r="R63" s="6">
        <f t="shared" si="6"/>
        <v>86840641.39212665</v>
      </c>
      <c r="T63" s="6">
        <f t="shared" si="0"/>
        <v>86626976</v>
      </c>
      <c r="V63" s="5">
        <f>UTFUND1718RSG</f>
        <v>39860258.165435836</v>
      </c>
      <c r="W63" s="5">
        <f>LTFUND1718RSG</f>
        <v>4601677.5054635927</v>
      </c>
      <c r="AA63" s="6">
        <f t="shared" si="1"/>
        <v>44461935.670899428</v>
      </c>
      <c r="AB63" s="6">
        <f t="shared" si="2"/>
        <v>128814123.70939422</v>
      </c>
      <c r="AC63" s="6">
        <f t="shared" ref="AC63" si="103">AC64+AC65</f>
        <v>215441099.70939422</v>
      </c>
      <c r="AD63" s="6">
        <f t="shared" ref="AD63" si="104">AD64+AD65</f>
        <v>208861330.38324124</v>
      </c>
      <c r="AE63" s="6">
        <f t="shared" si="3"/>
        <v>122234354.38324124</v>
      </c>
      <c r="AF63" s="6">
        <f t="shared" ref="AF63" si="105">SUM(AF64:AF65)</f>
        <v>35393712.991114587</v>
      </c>
      <c r="AG63" s="5">
        <f t="shared" ref="AG63" si="106">AG65</f>
        <v>32246146.452869207</v>
      </c>
      <c r="AH63" s="5">
        <f t="shared" ref="AH63" si="107">AH64</f>
        <v>3147566.5382453799</v>
      </c>
      <c r="AM63" s="5">
        <f t="shared" si="4"/>
        <v>87129859.388399526</v>
      </c>
      <c r="AN63" s="5">
        <f t="shared" si="7"/>
        <v>122523572.37951411</v>
      </c>
    </row>
    <row r="64" spans="1:40" s="11" customFormat="1" ht="12.75" x14ac:dyDescent="0.2">
      <c r="A64" s="8" t="s">
        <v>126</v>
      </c>
      <c r="B64" s="8" t="s">
        <v>127</v>
      </c>
      <c r="C64" s="8" t="s">
        <v>7</v>
      </c>
      <c r="D64" s="8"/>
      <c r="E64" s="8" t="s">
        <v>1440</v>
      </c>
      <c r="G64" s="9"/>
      <c r="H64" s="9"/>
      <c r="I64" s="9">
        <f>LTFUND1718BL</f>
        <v>12814532.563937273</v>
      </c>
      <c r="J64" s="9">
        <f>I64*RPI_INC1819</f>
        <v>13192570.967865832</v>
      </c>
      <c r="K64" s="9"/>
      <c r="L64" s="9"/>
      <c r="M64" s="9"/>
      <c r="N64" s="9"/>
      <c r="O64" s="9"/>
      <c r="P64" s="9"/>
      <c r="Q64" s="10">
        <f t="shared" si="5"/>
        <v>12814532.563937273</v>
      </c>
      <c r="R64" s="10">
        <f t="shared" si="6"/>
        <v>13192570.967865832</v>
      </c>
      <c r="S64" s="9"/>
      <c r="T64" s="10">
        <f t="shared" si="0"/>
        <v>14082827.167993762</v>
      </c>
      <c r="V64" s="9"/>
      <c r="W64" s="9">
        <f>LTFUND1718RSG</f>
        <v>4601677.5054635927</v>
      </c>
      <c r="X64" s="9"/>
      <c r="Y64" s="9"/>
      <c r="Z64" s="9"/>
      <c r="AA64" s="10">
        <f t="shared" si="1"/>
        <v>4601677.5054635927</v>
      </c>
      <c r="AB64" s="10">
        <f t="shared" si="2"/>
        <v>17416210.069400866</v>
      </c>
      <c r="AC64" s="10">
        <f>W64+I64+T64</f>
        <v>31499037.237394627</v>
      </c>
      <c r="AD64" s="10">
        <f>AC64*LT_SF1819</f>
        <v>30422964.674104974</v>
      </c>
      <c r="AE64" s="10">
        <f t="shared" si="3"/>
        <v>16340137.506111212</v>
      </c>
      <c r="AF64" s="10">
        <f>AD64-T64-R64</f>
        <v>3147566.5382453799</v>
      </c>
      <c r="AG64" s="9"/>
      <c r="AH64" s="9">
        <f>AF64</f>
        <v>3147566.5382453799</v>
      </c>
      <c r="AI64" s="9"/>
      <c r="AJ64" s="9"/>
      <c r="AK64" s="9"/>
      <c r="AM64" s="9">
        <f t="shared" si="4"/>
        <v>13236508.102367006</v>
      </c>
      <c r="AN64" s="9">
        <f t="shared" si="7"/>
        <v>16384074.640612386</v>
      </c>
    </row>
    <row r="65" spans="1:40" s="15" customFormat="1" ht="12.75" x14ac:dyDescent="0.2">
      <c r="A65" s="12" t="s">
        <v>128</v>
      </c>
      <c r="B65" s="12" t="s">
        <v>129</v>
      </c>
      <c r="C65" s="12" t="s">
        <v>7</v>
      </c>
      <c r="D65" s="12"/>
      <c r="E65" s="12" t="s">
        <v>1441</v>
      </c>
      <c r="G65" s="13">
        <f>UTFUND1718BL</f>
        <v>71537655.474557519</v>
      </c>
      <c r="H65" s="13">
        <f>G65*RPI_INC1819</f>
        <v>73648070.42426081</v>
      </c>
      <c r="I65" s="13"/>
      <c r="J65" s="13"/>
      <c r="K65" s="13"/>
      <c r="L65" s="13"/>
      <c r="M65" s="13"/>
      <c r="N65" s="13"/>
      <c r="O65" s="13"/>
      <c r="P65" s="13"/>
      <c r="Q65" s="14">
        <f t="shared" si="5"/>
        <v>71537655.474557519</v>
      </c>
      <c r="R65" s="14">
        <f t="shared" si="6"/>
        <v>73648070.42426081</v>
      </c>
      <c r="S65" s="13"/>
      <c r="T65" s="14">
        <f t="shared" si="0"/>
        <v>72544148.832006231</v>
      </c>
      <c r="V65" s="13">
        <f>UTFUND1718RSG</f>
        <v>39860258.165435836</v>
      </c>
      <c r="W65" s="13"/>
      <c r="X65" s="13"/>
      <c r="Y65" s="13"/>
      <c r="Z65" s="13"/>
      <c r="AA65" s="14">
        <f t="shared" si="1"/>
        <v>39860258.165435836</v>
      </c>
      <c r="AB65" s="14">
        <f t="shared" si="2"/>
        <v>111397913.63999335</v>
      </c>
      <c r="AC65" s="14">
        <f>V65+G65+T65</f>
        <v>183942062.47199959</v>
      </c>
      <c r="AD65" s="14">
        <f>AC65*UT_SF1819</f>
        <v>178438365.70913625</v>
      </c>
      <c r="AE65" s="14">
        <f t="shared" si="3"/>
        <v>105894216.87713002</v>
      </c>
      <c r="AF65" s="14">
        <f>AD65-T65-R65</f>
        <v>32246146.452869207</v>
      </c>
      <c r="AG65" s="13">
        <f>AF65</f>
        <v>32246146.452869207</v>
      </c>
      <c r="AH65" s="13"/>
      <c r="AI65" s="13"/>
      <c r="AJ65" s="13"/>
      <c r="AK65" s="13"/>
      <c r="AM65" s="13">
        <f t="shared" si="4"/>
        <v>73893351.286032528</v>
      </c>
      <c r="AN65" s="13">
        <f t="shared" si="7"/>
        <v>106139497.73890173</v>
      </c>
    </row>
    <row r="66" spans="1:40" ht="12.75" x14ac:dyDescent="0.2">
      <c r="A66" s="1" t="s">
        <v>130</v>
      </c>
      <c r="B66" s="1" t="s">
        <v>131</v>
      </c>
      <c r="C66" s="1"/>
      <c r="D66" s="1" t="s">
        <v>7</v>
      </c>
      <c r="E66" s="1"/>
      <c r="G66" s="5">
        <f>UTFUND1718BL</f>
        <v>38576953.707067057</v>
      </c>
      <c r="H66" s="5">
        <f>G66*RPI_INC1819</f>
        <v>39715003.022177204</v>
      </c>
      <c r="I66" s="5">
        <f>LTFUND1718BL</f>
        <v>6497039.7389311725</v>
      </c>
      <c r="J66" s="5">
        <f>I66*RPI_INC1819</f>
        <v>6688707.3257831512</v>
      </c>
      <c r="Q66" s="6">
        <f t="shared" si="5"/>
        <v>45073993.445998229</v>
      </c>
      <c r="R66" s="6">
        <f t="shared" si="6"/>
        <v>46403710.347960353</v>
      </c>
      <c r="T66" s="6">
        <f t="shared" si="0"/>
        <v>74933329</v>
      </c>
      <c r="V66" s="5">
        <f>UTFUND1718RSG</f>
        <v>20615342.573277362</v>
      </c>
      <c r="W66" s="5">
        <f>LTFUND1718RSG</f>
        <v>1980654.7491141418</v>
      </c>
      <c r="AA66" s="6">
        <f t="shared" si="1"/>
        <v>22595997.322391503</v>
      </c>
      <c r="AB66" s="6">
        <f t="shared" si="2"/>
        <v>67669990.768389732</v>
      </c>
      <c r="AC66" s="6">
        <f t="shared" ref="AC66" si="108">AC67+AC68</f>
        <v>142603319.76838973</v>
      </c>
      <c r="AD66" s="6">
        <f t="shared" ref="AD66" si="109">AD67+AD68</f>
        <v>138251538.28121156</v>
      </c>
      <c r="AE66" s="6">
        <f t="shared" si="3"/>
        <v>63318209.281211555</v>
      </c>
      <c r="AF66" s="6">
        <f t="shared" ref="AF66" si="110">SUM(AF67:AF68)</f>
        <v>16914498.933251198</v>
      </c>
      <c r="AG66" s="5">
        <f t="shared" ref="AG66" si="111">AG68</f>
        <v>15809949.073882796</v>
      </c>
      <c r="AH66" s="5">
        <f t="shared" ref="AH66" si="112">AH67</f>
        <v>1104549.8593684016</v>
      </c>
      <c r="AM66" s="5">
        <f t="shared" si="4"/>
        <v>46558255.361807778</v>
      </c>
      <c r="AN66" s="5">
        <f t="shared" si="7"/>
        <v>63472754.295058981</v>
      </c>
    </row>
    <row r="67" spans="1:40" s="11" customFormat="1" ht="12.75" x14ac:dyDescent="0.2">
      <c r="A67" s="8" t="s">
        <v>132</v>
      </c>
      <c r="B67" s="8" t="s">
        <v>133</v>
      </c>
      <c r="C67" s="8" t="s">
        <v>7</v>
      </c>
      <c r="D67" s="8"/>
      <c r="E67" s="8" t="s">
        <v>1440</v>
      </c>
      <c r="G67" s="9"/>
      <c r="H67" s="9"/>
      <c r="I67" s="9">
        <f>LTFUND1718BL</f>
        <v>6497039.7389311725</v>
      </c>
      <c r="J67" s="9">
        <f>I67*RPI_INC1819</f>
        <v>6688707.3257831512</v>
      </c>
      <c r="K67" s="9"/>
      <c r="L67" s="9"/>
      <c r="M67" s="9"/>
      <c r="N67" s="9"/>
      <c r="O67" s="9"/>
      <c r="P67" s="9"/>
      <c r="Q67" s="10">
        <f t="shared" si="5"/>
        <v>6497039.7389311725</v>
      </c>
      <c r="R67" s="10">
        <f t="shared" si="6"/>
        <v>6688707.3257831512</v>
      </c>
      <c r="S67" s="9"/>
      <c r="T67" s="10">
        <f t="shared" ref="T67:T130" si="113">CTR_1516</f>
        <v>11557307.635421434</v>
      </c>
      <c r="V67" s="9"/>
      <c r="W67" s="9">
        <f>LTFUND1718RSG</f>
        <v>1980654.7491141418</v>
      </c>
      <c r="X67" s="9"/>
      <c r="Y67" s="9"/>
      <c r="Z67" s="9"/>
      <c r="AA67" s="10">
        <f t="shared" ref="AA67:AA130" si="114">RSG_1718</f>
        <v>1980654.7491141418</v>
      </c>
      <c r="AB67" s="10">
        <f t="shared" ref="AB67:AB130" si="115">SFA_1718</f>
        <v>8477694.4880453143</v>
      </c>
      <c r="AC67" s="10">
        <f>W67+I67+T67</f>
        <v>20035002.123466749</v>
      </c>
      <c r="AD67" s="10">
        <f>AC67*LT_SF1819</f>
        <v>19350564.820572987</v>
      </c>
      <c r="AE67" s="10">
        <f t="shared" ref="AE67:AE130" si="116">R67+AF67</f>
        <v>7793257.1851515528</v>
      </c>
      <c r="AF67" s="10">
        <f>AD67-T67-R67</f>
        <v>1104549.8593684016</v>
      </c>
      <c r="AG67" s="9"/>
      <c r="AH67" s="9">
        <f>AF67</f>
        <v>1104549.8593684016</v>
      </c>
      <c r="AI67" s="9"/>
      <c r="AJ67" s="9"/>
      <c r="AK67" s="9"/>
      <c r="AM67" s="9">
        <f t="shared" ref="AM67:AM130" si="117">FUND1718BL_U*RPI_INCBFL1819</f>
        <v>6710983.6989122219</v>
      </c>
      <c r="AN67" s="9">
        <f t="shared" si="7"/>
        <v>7815533.5582806235</v>
      </c>
    </row>
    <row r="68" spans="1:40" s="15" customFormat="1" ht="12.75" x14ac:dyDescent="0.2">
      <c r="A68" s="12" t="s">
        <v>134</v>
      </c>
      <c r="B68" s="12" t="s">
        <v>135</v>
      </c>
      <c r="C68" s="12" t="s">
        <v>7</v>
      </c>
      <c r="D68" s="12"/>
      <c r="E68" s="12" t="s">
        <v>1441</v>
      </c>
      <c r="G68" s="13">
        <f>UTFUND1718BL</f>
        <v>38576953.707067057</v>
      </c>
      <c r="H68" s="13">
        <f>G68*RPI_INC1819</f>
        <v>39715003.022177204</v>
      </c>
      <c r="I68" s="13"/>
      <c r="J68" s="13"/>
      <c r="K68" s="13"/>
      <c r="L68" s="13"/>
      <c r="M68" s="13"/>
      <c r="N68" s="13"/>
      <c r="O68" s="13"/>
      <c r="P68" s="13"/>
      <c r="Q68" s="14">
        <f t="shared" ref="Q68:Q131" si="118">G68+I68+K68+M68+O68</f>
        <v>38576953.707067057</v>
      </c>
      <c r="R68" s="14">
        <f t="shared" ref="R68:R131" si="119">H68+J68+L68+N68+P68</f>
        <v>39715003.022177204</v>
      </c>
      <c r="S68" s="13"/>
      <c r="T68" s="14">
        <f t="shared" si="113"/>
        <v>63376021.364578567</v>
      </c>
      <c r="V68" s="13">
        <f>UTFUND1718RSG</f>
        <v>20615342.573277362</v>
      </c>
      <c r="W68" s="13"/>
      <c r="X68" s="13"/>
      <c r="Y68" s="13"/>
      <c r="Z68" s="13"/>
      <c r="AA68" s="14">
        <f t="shared" si="114"/>
        <v>20615342.573277362</v>
      </c>
      <c r="AB68" s="14">
        <f t="shared" si="115"/>
        <v>59192296.280344419</v>
      </c>
      <c r="AC68" s="14">
        <f>V68+G68+T68</f>
        <v>122568317.64492299</v>
      </c>
      <c r="AD68" s="14">
        <f>AC68*UT_SF1819</f>
        <v>118900973.46063857</v>
      </c>
      <c r="AE68" s="14">
        <f t="shared" si="116"/>
        <v>55524952.09606</v>
      </c>
      <c r="AF68" s="14">
        <f>AD68-T68-R68</f>
        <v>15809949.073882796</v>
      </c>
      <c r="AG68" s="13">
        <f>AF68</f>
        <v>15809949.073882796</v>
      </c>
      <c r="AH68" s="13"/>
      <c r="AI68" s="13"/>
      <c r="AJ68" s="13"/>
      <c r="AK68" s="13"/>
      <c r="AM68" s="13">
        <f t="shared" si="117"/>
        <v>39847271.66289556</v>
      </c>
      <c r="AN68" s="13">
        <f t="shared" ref="AN68:AN131" si="120">AF68+AM68</f>
        <v>55657220.736778356</v>
      </c>
    </row>
    <row r="69" spans="1:40" ht="12.75" x14ac:dyDescent="0.2">
      <c r="A69" s="1" t="s">
        <v>136</v>
      </c>
      <c r="B69" s="1" t="s">
        <v>137</v>
      </c>
      <c r="C69" s="1"/>
      <c r="D69" s="1" t="s">
        <v>7</v>
      </c>
      <c r="E69" s="1"/>
      <c r="G69" s="5">
        <f>UTFUND1718BL</f>
        <v>40188204.666545689</v>
      </c>
      <c r="H69" s="5">
        <f>G69*RPI_INC1819</f>
        <v>41373787.103758462</v>
      </c>
      <c r="I69" s="5">
        <f>LTFUND1718BL</f>
        <v>5967625.705684456</v>
      </c>
      <c r="J69" s="5">
        <f>I69*RPI_INC1819</f>
        <v>6143675.1780911842</v>
      </c>
      <c r="Q69" s="6">
        <f t="shared" si="118"/>
        <v>46155830.372230142</v>
      </c>
      <c r="R69" s="6">
        <f t="shared" si="119"/>
        <v>47517462.281849645</v>
      </c>
      <c r="T69" s="6">
        <f t="shared" si="113"/>
        <v>48050566.000000007</v>
      </c>
      <c r="V69" s="5">
        <f>UTFUND1718RSG</f>
        <v>22570742.631085753</v>
      </c>
      <c r="W69" s="5">
        <f>LTFUND1718RSG</f>
        <v>2106457.2276187893</v>
      </c>
      <c r="AA69" s="6">
        <f t="shared" si="114"/>
        <v>24677199.858704545</v>
      </c>
      <c r="AB69" s="6">
        <f t="shared" si="115"/>
        <v>70833030.23093468</v>
      </c>
      <c r="AC69" s="6">
        <f t="shared" ref="AC69" si="121">AC70+AC71</f>
        <v>118883596.23093469</v>
      </c>
      <c r="AD69" s="6">
        <f t="shared" ref="AD69" si="122">AD70+AD71</f>
        <v>115263787.46007636</v>
      </c>
      <c r="AE69" s="6">
        <f t="shared" si="116"/>
        <v>67213221.460076362</v>
      </c>
      <c r="AF69" s="6">
        <f t="shared" ref="AF69" si="123">SUM(AF70:AF71)</f>
        <v>19695759.178226709</v>
      </c>
      <c r="AG69" s="5">
        <f t="shared" ref="AG69" si="124">AG71</f>
        <v>18270497.485062577</v>
      </c>
      <c r="AH69" s="5">
        <f t="shared" ref="AH69" si="125">AH70</f>
        <v>1425261.6931641344</v>
      </c>
      <c r="AM69" s="5">
        <f t="shared" si="117"/>
        <v>47675716.585466243</v>
      </c>
      <c r="AN69" s="5">
        <f t="shared" si="120"/>
        <v>67371475.763692945</v>
      </c>
    </row>
    <row r="70" spans="1:40" s="11" customFormat="1" ht="12.75" x14ac:dyDescent="0.2">
      <c r="A70" s="8" t="s">
        <v>138</v>
      </c>
      <c r="B70" s="8" t="s">
        <v>139</v>
      </c>
      <c r="C70" s="8" t="s">
        <v>7</v>
      </c>
      <c r="D70" s="8"/>
      <c r="E70" s="8" t="s">
        <v>1440</v>
      </c>
      <c r="G70" s="9"/>
      <c r="H70" s="9"/>
      <c r="I70" s="9">
        <f>LTFUND1718BL</f>
        <v>5967625.705684456</v>
      </c>
      <c r="J70" s="9">
        <f>I70*RPI_INC1819</f>
        <v>6143675.1780911842</v>
      </c>
      <c r="K70" s="9"/>
      <c r="L70" s="9"/>
      <c r="M70" s="9"/>
      <c r="N70" s="9"/>
      <c r="O70" s="9"/>
      <c r="P70" s="9"/>
      <c r="Q70" s="10">
        <f t="shared" si="118"/>
        <v>5967625.705684456</v>
      </c>
      <c r="R70" s="10">
        <f t="shared" si="119"/>
        <v>6143675.1780911842</v>
      </c>
      <c r="S70" s="9"/>
      <c r="T70" s="10">
        <f t="shared" si="113"/>
        <v>6712665.8061382538</v>
      </c>
      <c r="V70" s="9"/>
      <c r="W70" s="9">
        <f>LTFUND1718RSG</f>
        <v>2106457.2276187893</v>
      </c>
      <c r="X70" s="9"/>
      <c r="Y70" s="9"/>
      <c r="Z70" s="9"/>
      <c r="AA70" s="10">
        <f t="shared" si="114"/>
        <v>2106457.2276187893</v>
      </c>
      <c r="AB70" s="10">
        <f t="shared" si="115"/>
        <v>8074082.9333032453</v>
      </c>
      <c r="AC70" s="10">
        <f>W70+I70+T70</f>
        <v>14786748.739441499</v>
      </c>
      <c r="AD70" s="10">
        <f>AC70*LT_SF1819</f>
        <v>14281602.677393572</v>
      </c>
      <c r="AE70" s="10">
        <f t="shared" si="116"/>
        <v>7568936.8712553186</v>
      </c>
      <c r="AF70" s="10">
        <f>AD70-T70-R70</f>
        <v>1425261.6931641344</v>
      </c>
      <c r="AG70" s="9"/>
      <c r="AH70" s="9">
        <f>AF70</f>
        <v>1425261.6931641344</v>
      </c>
      <c r="AI70" s="9"/>
      <c r="AJ70" s="9"/>
      <c r="AK70" s="9"/>
      <c r="AM70" s="9">
        <f t="shared" si="117"/>
        <v>6164136.3515265081</v>
      </c>
      <c r="AN70" s="9">
        <f t="shared" si="120"/>
        <v>7589398.0446906425</v>
      </c>
    </row>
    <row r="71" spans="1:40" s="15" customFormat="1" ht="12.75" x14ac:dyDescent="0.2">
      <c r="A71" s="12" t="s">
        <v>140</v>
      </c>
      <c r="B71" s="12" t="s">
        <v>141</v>
      </c>
      <c r="C71" s="12" t="s">
        <v>7</v>
      </c>
      <c r="D71" s="12"/>
      <c r="E71" s="12" t="s">
        <v>1441</v>
      </c>
      <c r="G71" s="13">
        <f>UTFUND1718BL</f>
        <v>40188204.666545689</v>
      </c>
      <c r="H71" s="13">
        <f>G71*RPI_INC1819</f>
        <v>41373787.103758462</v>
      </c>
      <c r="I71" s="13"/>
      <c r="J71" s="13"/>
      <c r="K71" s="13"/>
      <c r="L71" s="13"/>
      <c r="M71" s="13"/>
      <c r="N71" s="13"/>
      <c r="O71" s="13"/>
      <c r="P71" s="13"/>
      <c r="Q71" s="14">
        <f t="shared" si="118"/>
        <v>40188204.666545689</v>
      </c>
      <c r="R71" s="14">
        <f t="shared" si="119"/>
        <v>41373787.103758462</v>
      </c>
      <c r="S71" s="13"/>
      <c r="T71" s="14">
        <f t="shared" si="113"/>
        <v>41337900.193861753</v>
      </c>
      <c r="V71" s="13">
        <f>UTFUND1718RSG</f>
        <v>22570742.631085753</v>
      </c>
      <c r="W71" s="13"/>
      <c r="X71" s="13"/>
      <c r="Y71" s="13"/>
      <c r="Z71" s="13"/>
      <c r="AA71" s="14">
        <f t="shared" si="114"/>
        <v>22570742.631085753</v>
      </c>
      <c r="AB71" s="14">
        <f t="shared" si="115"/>
        <v>62758947.297631443</v>
      </c>
      <c r="AC71" s="14">
        <f>V71+G71+T71</f>
        <v>104096847.4914932</v>
      </c>
      <c r="AD71" s="14">
        <f>AC71*UT_SF1819</f>
        <v>100982184.78268279</v>
      </c>
      <c r="AE71" s="14">
        <f t="shared" si="116"/>
        <v>59644284.588821039</v>
      </c>
      <c r="AF71" s="14">
        <f>AD71-T71-R71</f>
        <v>18270497.485062577</v>
      </c>
      <c r="AG71" s="13">
        <f>AF71</f>
        <v>18270497.485062577</v>
      </c>
      <c r="AH71" s="13"/>
      <c r="AI71" s="13"/>
      <c r="AJ71" s="13"/>
      <c r="AK71" s="13"/>
      <c r="AM71" s="13">
        <f t="shared" si="117"/>
        <v>41511580.23393973</v>
      </c>
      <c r="AN71" s="13">
        <f t="shared" si="120"/>
        <v>59782077.719002306</v>
      </c>
    </row>
    <row r="72" spans="1:40" ht="12.75" x14ac:dyDescent="0.2">
      <c r="A72" s="1" t="s">
        <v>142</v>
      </c>
      <c r="B72" s="1" t="s">
        <v>143</v>
      </c>
      <c r="C72" s="1"/>
      <c r="D72" s="1" t="s">
        <v>7</v>
      </c>
      <c r="E72" s="1"/>
      <c r="G72" s="5">
        <f>UTFUND1718BL</f>
        <v>69203917.339793965</v>
      </c>
      <c r="H72" s="5">
        <f>G72*RPI_INC1819</f>
        <v>71245485.24921301</v>
      </c>
      <c r="I72" s="5">
        <f>LTFUND1718BL</f>
        <v>10928020.805870513</v>
      </c>
      <c r="J72" s="5">
        <f>I72*RPI_INC1819</f>
        <v>11250405.685922669</v>
      </c>
      <c r="Q72" s="6">
        <f t="shared" si="118"/>
        <v>80131938.145664483</v>
      </c>
      <c r="R72" s="6">
        <f t="shared" si="119"/>
        <v>82495890.935135677</v>
      </c>
      <c r="T72" s="6">
        <f t="shared" si="113"/>
        <v>78273359.999999985</v>
      </c>
      <c r="V72" s="5">
        <f>UTFUND1718RSG</f>
        <v>40676775.293837205</v>
      </c>
      <c r="W72" s="5">
        <f>LTFUND1718RSG</f>
        <v>4034914.6695228089</v>
      </c>
      <c r="AA72" s="6">
        <f t="shared" si="114"/>
        <v>44711689.963360012</v>
      </c>
      <c r="AB72" s="6">
        <f t="shared" si="115"/>
        <v>124843628.10902448</v>
      </c>
      <c r="AC72" s="6">
        <f t="shared" ref="AC72" si="126">AC73+AC74</f>
        <v>203116988.10902447</v>
      </c>
      <c r="AD72" s="6">
        <f t="shared" ref="AD72" si="127">AD73+AD74</f>
        <v>196926132.00666827</v>
      </c>
      <c r="AE72" s="6">
        <f t="shared" si="116"/>
        <v>118652772.0066683</v>
      </c>
      <c r="AF72" s="6">
        <f t="shared" ref="AF72" si="128">SUM(AF73:AF74)</f>
        <v>36156881.071532615</v>
      </c>
      <c r="AG72" s="5">
        <f t="shared" ref="AG72" si="129">AG74</f>
        <v>33357994.912533164</v>
      </c>
      <c r="AH72" s="5">
        <f t="shared" ref="AH72" si="130">AH73</f>
        <v>2798886.1589994486</v>
      </c>
      <c r="AM72" s="5">
        <f t="shared" si="117"/>
        <v>82770638.978154734</v>
      </c>
      <c r="AN72" s="5">
        <f t="shared" si="120"/>
        <v>118927520.04968736</v>
      </c>
    </row>
    <row r="73" spans="1:40" s="11" customFormat="1" ht="12.75" x14ac:dyDescent="0.2">
      <c r="A73" s="8" t="s">
        <v>144</v>
      </c>
      <c r="B73" s="8" t="s">
        <v>145</v>
      </c>
      <c r="C73" s="8" t="s">
        <v>7</v>
      </c>
      <c r="D73" s="8"/>
      <c r="E73" s="8" t="s">
        <v>1440</v>
      </c>
      <c r="G73" s="9"/>
      <c r="H73" s="9"/>
      <c r="I73" s="9">
        <f>LTFUND1718BL</f>
        <v>10928020.805870513</v>
      </c>
      <c r="J73" s="9">
        <f>I73*RPI_INC1819</f>
        <v>11250405.685922669</v>
      </c>
      <c r="K73" s="9"/>
      <c r="L73" s="9"/>
      <c r="M73" s="9"/>
      <c r="N73" s="9"/>
      <c r="O73" s="9"/>
      <c r="P73" s="9"/>
      <c r="Q73" s="10">
        <f t="shared" si="118"/>
        <v>10928020.805870513</v>
      </c>
      <c r="R73" s="10">
        <f t="shared" si="119"/>
        <v>11250405.685922669</v>
      </c>
      <c r="S73" s="9"/>
      <c r="T73" s="10">
        <f t="shared" si="113"/>
        <v>11781445.637661975</v>
      </c>
      <c r="V73" s="9"/>
      <c r="W73" s="9">
        <f>LTFUND1718RSG</f>
        <v>4034914.6695228089</v>
      </c>
      <c r="X73" s="9"/>
      <c r="Y73" s="9"/>
      <c r="Z73" s="9"/>
      <c r="AA73" s="10">
        <f t="shared" si="114"/>
        <v>4034914.6695228089</v>
      </c>
      <c r="AB73" s="10">
        <f t="shared" si="115"/>
        <v>14962935.475393321</v>
      </c>
      <c r="AC73" s="10">
        <f>W73+I73+T73</f>
        <v>26744381.113055296</v>
      </c>
      <c r="AD73" s="10">
        <f>AC73*LT_SF1819</f>
        <v>25830737.482584093</v>
      </c>
      <c r="AE73" s="10">
        <f t="shared" si="116"/>
        <v>14049291.844922118</v>
      </c>
      <c r="AF73" s="10">
        <f>AD73-T73-R73</f>
        <v>2798886.1589994486</v>
      </c>
      <c r="AG73" s="9"/>
      <c r="AH73" s="9">
        <f>AF73</f>
        <v>2798886.1589994486</v>
      </c>
      <c r="AI73" s="9"/>
      <c r="AJ73" s="9"/>
      <c r="AK73" s="9"/>
      <c r="AM73" s="9">
        <f t="shared" si="117"/>
        <v>11287874.545405721</v>
      </c>
      <c r="AN73" s="9">
        <f t="shared" si="120"/>
        <v>14086760.70440517</v>
      </c>
    </row>
    <row r="74" spans="1:40" s="15" customFormat="1" ht="12.75" x14ac:dyDescent="0.2">
      <c r="A74" s="12" t="s">
        <v>146</v>
      </c>
      <c r="B74" s="12" t="s">
        <v>147</v>
      </c>
      <c r="C74" s="12" t="s">
        <v>7</v>
      </c>
      <c r="D74" s="12"/>
      <c r="E74" s="12" t="s">
        <v>1441</v>
      </c>
      <c r="G74" s="13">
        <f>UTFUND1718BL</f>
        <v>69203917.339793965</v>
      </c>
      <c r="H74" s="13">
        <f>G74*RPI_INC1819</f>
        <v>71245485.24921301</v>
      </c>
      <c r="I74" s="13"/>
      <c r="J74" s="13"/>
      <c r="K74" s="13"/>
      <c r="L74" s="13"/>
      <c r="M74" s="13"/>
      <c r="N74" s="13"/>
      <c r="O74" s="13"/>
      <c r="P74" s="13"/>
      <c r="Q74" s="14">
        <f t="shared" si="118"/>
        <v>69203917.339793965</v>
      </c>
      <c r="R74" s="14">
        <f t="shared" si="119"/>
        <v>71245485.24921301</v>
      </c>
      <c r="S74" s="13"/>
      <c r="T74" s="14">
        <f t="shared" si="113"/>
        <v>66491914.362338014</v>
      </c>
      <c r="V74" s="13">
        <f>UTFUND1718RSG</f>
        <v>40676775.293837205</v>
      </c>
      <c r="W74" s="13"/>
      <c r="X74" s="13"/>
      <c r="Y74" s="13"/>
      <c r="Z74" s="13"/>
      <c r="AA74" s="14">
        <f t="shared" si="114"/>
        <v>40676775.293837205</v>
      </c>
      <c r="AB74" s="14">
        <f t="shared" si="115"/>
        <v>109880692.63363117</v>
      </c>
      <c r="AC74" s="14">
        <f>V74+G74+T74</f>
        <v>176372606.99596918</v>
      </c>
      <c r="AD74" s="14">
        <f>AC74*UT_SF1819</f>
        <v>171095394.52408418</v>
      </c>
      <c r="AE74" s="14">
        <f t="shared" si="116"/>
        <v>104603480.16174617</v>
      </c>
      <c r="AF74" s="14">
        <f>AD74-T74-R74</f>
        <v>33357994.912533164</v>
      </c>
      <c r="AG74" s="13">
        <f>AF74</f>
        <v>33357994.912533164</v>
      </c>
      <c r="AH74" s="13"/>
      <c r="AI74" s="13"/>
      <c r="AJ74" s="13"/>
      <c r="AK74" s="13"/>
      <c r="AM74" s="13">
        <f t="shared" si="117"/>
        <v>71482764.432749018</v>
      </c>
      <c r="AN74" s="13">
        <f t="shared" si="120"/>
        <v>104840759.34528218</v>
      </c>
    </row>
    <row r="75" spans="1:40" ht="12.75" x14ac:dyDescent="0.2">
      <c r="A75" s="1" t="s">
        <v>148</v>
      </c>
      <c r="B75" s="1" t="s">
        <v>149</v>
      </c>
      <c r="C75" s="1"/>
      <c r="D75" s="1" t="s">
        <v>7</v>
      </c>
      <c r="E75" s="1"/>
      <c r="G75" s="5">
        <f>UTFUND1718BL</f>
        <v>285085275.73532391</v>
      </c>
      <c r="H75" s="5">
        <f>G75*RPI_INC1819</f>
        <v>293495507.01647192</v>
      </c>
      <c r="I75" s="5">
        <f>LTFUND1718BL</f>
        <v>49192625.315587386</v>
      </c>
      <c r="J75" s="5">
        <f>I75*RPI_INC1819</f>
        <v>50643844.973157667</v>
      </c>
      <c r="Q75" s="6">
        <f t="shared" si="118"/>
        <v>334277901.05091131</v>
      </c>
      <c r="R75" s="6">
        <f t="shared" si="119"/>
        <v>344139351.98962957</v>
      </c>
      <c r="T75" s="6">
        <f t="shared" si="113"/>
        <v>271174645</v>
      </c>
      <c r="V75" s="5">
        <f>UTFUND1718RSG</f>
        <v>159458625.42637563</v>
      </c>
      <c r="W75" s="5">
        <f>LTFUND1718RSG</f>
        <v>18293911.038434878</v>
      </c>
      <c r="AA75" s="6">
        <f t="shared" si="114"/>
        <v>177752536.46481049</v>
      </c>
      <c r="AB75" s="6">
        <f t="shared" si="115"/>
        <v>512030437.5157218</v>
      </c>
      <c r="AC75" s="6">
        <f t="shared" ref="AC75" si="131">AC76+AC77</f>
        <v>783205082.5157218</v>
      </c>
      <c r="AD75" s="6">
        <f t="shared" ref="AD75" si="132">AD76+AD77</f>
        <v>759305727.00779986</v>
      </c>
      <c r="AE75" s="6">
        <f t="shared" si="116"/>
        <v>488131082.00779986</v>
      </c>
      <c r="AF75" s="6">
        <f t="shared" ref="AF75" si="133">SUM(AF76:AF77)</f>
        <v>143991730.01817027</v>
      </c>
      <c r="AG75" s="5">
        <f t="shared" ref="AG75" si="134">AG77</f>
        <v>130896242.75309008</v>
      </c>
      <c r="AH75" s="5">
        <f t="shared" ref="AH75" si="135">AH76</f>
        <v>13095487.265080191</v>
      </c>
      <c r="AM75" s="5">
        <f t="shared" si="117"/>
        <v>345285489.23856652</v>
      </c>
      <c r="AN75" s="5">
        <f t="shared" si="120"/>
        <v>489277219.25673676</v>
      </c>
    </row>
    <row r="76" spans="1:40" s="11" customFormat="1" ht="12.75" x14ac:dyDescent="0.2">
      <c r="A76" s="8" t="s">
        <v>150</v>
      </c>
      <c r="B76" s="8" t="s">
        <v>151</v>
      </c>
      <c r="C76" s="8" t="s">
        <v>7</v>
      </c>
      <c r="D76" s="8"/>
      <c r="E76" s="8" t="s">
        <v>1440</v>
      </c>
      <c r="G76" s="9"/>
      <c r="H76" s="9"/>
      <c r="I76" s="9">
        <f>LTFUND1718BL</f>
        <v>49192625.315587386</v>
      </c>
      <c r="J76" s="9">
        <f>I76*RPI_INC1819</f>
        <v>50643844.973157667</v>
      </c>
      <c r="K76" s="9"/>
      <c r="L76" s="9"/>
      <c r="M76" s="9"/>
      <c r="N76" s="9"/>
      <c r="O76" s="9"/>
      <c r="P76" s="9"/>
      <c r="Q76" s="10">
        <f t="shared" si="118"/>
        <v>49192625.315587386</v>
      </c>
      <c r="R76" s="10">
        <f t="shared" si="119"/>
        <v>50643844.973157667</v>
      </c>
      <c r="S76" s="9"/>
      <c r="T76" s="10">
        <f t="shared" si="113"/>
        <v>42202462.330576241</v>
      </c>
      <c r="V76" s="9"/>
      <c r="W76" s="9">
        <f>LTFUND1718RSG</f>
        <v>18293911.038434878</v>
      </c>
      <c r="X76" s="9"/>
      <c r="Y76" s="9"/>
      <c r="Z76" s="9"/>
      <c r="AA76" s="10">
        <f t="shared" si="114"/>
        <v>18293911.038434878</v>
      </c>
      <c r="AB76" s="10">
        <f t="shared" si="115"/>
        <v>67486536.354022264</v>
      </c>
      <c r="AC76" s="10">
        <f>W76+I76+T76</f>
        <v>109688998.68459851</v>
      </c>
      <c r="AD76" s="10">
        <f>AC76*LT_SF1819</f>
        <v>105941794.5688141</v>
      </c>
      <c r="AE76" s="10">
        <f t="shared" si="116"/>
        <v>63739332.238237858</v>
      </c>
      <c r="AF76" s="10">
        <f>AD76-T76-R76</f>
        <v>13095487.265080191</v>
      </c>
      <c r="AG76" s="9"/>
      <c r="AH76" s="9">
        <f>AF76</f>
        <v>13095487.265080191</v>
      </c>
      <c r="AI76" s="9"/>
      <c r="AJ76" s="9"/>
      <c r="AK76" s="9"/>
      <c r="AM76" s="9">
        <f t="shared" si="117"/>
        <v>50812511.522965305</v>
      </c>
      <c r="AN76" s="9">
        <f t="shared" si="120"/>
        <v>63907998.788045496</v>
      </c>
    </row>
    <row r="77" spans="1:40" s="15" customFormat="1" ht="12.75" x14ac:dyDescent="0.2">
      <c r="A77" s="12" t="s">
        <v>152</v>
      </c>
      <c r="B77" s="12" t="s">
        <v>153</v>
      </c>
      <c r="C77" s="12" t="s">
        <v>7</v>
      </c>
      <c r="D77" s="12"/>
      <c r="E77" s="12" t="s">
        <v>1441</v>
      </c>
      <c r="G77" s="13">
        <f>UTFUND1718BL</f>
        <v>285085275.73532391</v>
      </c>
      <c r="H77" s="13">
        <f>G77*RPI_INC1819</f>
        <v>293495507.01647192</v>
      </c>
      <c r="I77" s="13"/>
      <c r="J77" s="13"/>
      <c r="K77" s="13"/>
      <c r="L77" s="13"/>
      <c r="M77" s="13"/>
      <c r="N77" s="13"/>
      <c r="O77" s="13"/>
      <c r="P77" s="13"/>
      <c r="Q77" s="14">
        <f t="shared" si="118"/>
        <v>285085275.73532391</v>
      </c>
      <c r="R77" s="14">
        <f t="shared" si="119"/>
        <v>293495507.01647192</v>
      </c>
      <c r="S77" s="13"/>
      <c r="T77" s="14">
        <f t="shared" si="113"/>
        <v>228972182.66942379</v>
      </c>
      <c r="V77" s="13">
        <f>UTFUND1718RSG</f>
        <v>159458625.42637563</v>
      </c>
      <c r="W77" s="13"/>
      <c r="X77" s="13"/>
      <c r="Y77" s="13"/>
      <c r="Z77" s="13"/>
      <c r="AA77" s="14">
        <f t="shared" si="114"/>
        <v>159458625.42637563</v>
      </c>
      <c r="AB77" s="14">
        <f t="shared" si="115"/>
        <v>444543901.16169953</v>
      </c>
      <c r="AC77" s="14">
        <f>V77+G77+T77</f>
        <v>673516083.83112335</v>
      </c>
      <c r="AD77" s="14">
        <f>AC77*UT_SF1819</f>
        <v>653363932.43898582</v>
      </c>
      <c r="AE77" s="14">
        <f t="shared" si="116"/>
        <v>424391749.76956201</v>
      </c>
      <c r="AF77" s="14">
        <f>AD77-T77-R77</f>
        <v>130896242.75309008</v>
      </c>
      <c r="AG77" s="13">
        <f>AF77</f>
        <v>130896242.75309008</v>
      </c>
      <c r="AH77" s="13"/>
      <c r="AI77" s="13"/>
      <c r="AJ77" s="13"/>
      <c r="AK77" s="13"/>
      <c r="AM77" s="13">
        <f t="shared" si="117"/>
        <v>294472977.71560121</v>
      </c>
      <c r="AN77" s="13">
        <f t="shared" si="120"/>
        <v>425369220.46869129</v>
      </c>
    </row>
    <row r="78" spans="1:40" ht="12.75" x14ac:dyDescent="0.2">
      <c r="A78" s="1" t="s">
        <v>154</v>
      </c>
      <c r="B78" s="1" t="s">
        <v>155</v>
      </c>
      <c r="C78" s="1"/>
      <c r="D78" s="1" t="s">
        <v>7</v>
      </c>
      <c r="E78" s="1"/>
      <c r="G78" s="5">
        <f>UTFUND1718BL</f>
        <v>63165509.28263922</v>
      </c>
      <c r="H78" s="5">
        <f>G78*RPI_INC1819</f>
        <v>65028939.586741291</v>
      </c>
      <c r="I78" s="5">
        <f>LTFUND1718BL</f>
        <v>12294568.628295777</v>
      </c>
      <c r="J78" s="5">
        <f>I78*RPI_INC1819</f>
        <v>12657267.702806773</v>
      </c>
      <c r="Q78" s="6">
        <f t="shared" si="118"/>
        <v>75460077.910935</v>
      </c>
      <c r="R78" s="6">
        <f t="shared" si="119"/>
        <v>77686207.289548069</v>
      </c>
      <c r="T78" s="6">
        <f t="shared" si="113"/>
        <v>102166191</v>
      </c>
      <c r="V78" s="5">
        <f>UTFUND1718RSG</f>
        <v>30825413.094420016</v>
      </c>
      <c r="W78" s="5">
        <f>LTFUND1718RSG</f>
        <v>3820297.1663512718</v>
      </c>
      <c r="AA78" s="6">
        <f t="shared" si="114"/>
        <v>34645710.260771289</v>
      </c>
      <c r="AB78" s="6">
        <f t="shared" si="115"/>
        <v>110105788.17170629</v>
      </c>
      <c r="AC78" s="6">
        <f t="shared" ref="AC78" si="136">AC79+AC80</f>
        <v>212271979.17170629</v>
      </c>
      <c r="AD78" s="6">
        <f t="shared" ref="AD78" si="137">AD79+AD80</f>
        <v>205780638.85347205</v>
      </c>
      <c r="AE78" s="6">
        <f t="shared" si="116"/>
        <v>103614447.85347205</v>
      </c>
      <c r="AF78" s="6">
        <f t="shared" ref="AF78" si="138">SUM(AF79:AF80)</f>
        <v>25928240.563923985</v>
      </c>
      <c r="AG78" s="5">
        <f t="shared" ref="AG78" si="139">AG80</f>
        <v>23598214.096144937</v>
      </c>
      <c r="AH78" s="5">
        <f t="shared" ref="AH78" si="140">AH79</f>
        <v>2330026.4677790459</v>
      </c>
      <c r="AM78" s="5">
        <f t="shared" si="117"/>
        <v>77944936.944812462</v>
      </c>
      <c r="AN78" s="5">
        <f t="shared" si="120"/>
        <v>103873177.50873645</v>
      </c>
    </row>
    <row r="79" spans="1:40" s="11" customFormat="1" ht="12.75" x14ac:dyDescent="0.2">
      <c r="A79" s="8" t="s">
        <v>156</v>
      </c>
      <c r="B79" s="8" t="s">
        <v>157</v>
      </c>
      <c r="C79" s="8" t="s">
        <v>7</v>
      </c>
      <c r="D79" s="8"/>
      <c r="E79" s="8" t="s">
        <v>1440</v>
      </c>
      <c r="G79" s="9"/>
      <c r="H79" s="9"/>
      <c r="I79" s="9">
        <f>LTFUND1718BL</f>
        <v>12294568.628295777</v>
      </c>
      <c r="J79" s="9">
        <f>I79*RPI_INC1819</f>
        <v>12657267.702806773</v>
      </c>
      <c r="K79" s="9"/>
      <c r="L79" s="9"/>
      <c r="M79" s="9"/>
      <c r="N79" s="9"/>
      <c r="O79" s="9"/>
      <c r="P79" s="9"/>
      <c r="Q79" s="10">
        <f t="shared" si="118"/>
        <v>12294568.628295777</v>
      </c>
      <c r="R79" s="10">
        <f t="shared" si="119"/>
        <v>12657267.702806773</v>
      </c>
      <c r="S79" s="9"/>
      <c r="T79" s="10">
        <f t="shared" si="113"/>
        <v>16891663.491402365</v>
      </c>
      <c r="V79" s="9"/>
      <c r="W79" s="9">
        <f>LTFUND1718RSG</f>
        <v>3820297.1663512718</v>
      </c>
      <c r="X79" s="9"/>
      <c r="Y79" s="9"/>
      <c r="Z79" s="9"/>
      <c r="AA79" s="10">
        <f t="shared" si="114"/>
        <v>3820297.1663512718</v>
      </c>
      <c r="AB79" s="10">
        <f t="shared" si="115"/>
        <v>16114865.794647049</v>
      </c>
      <c r="AC79" s="10">
        <f>W79+I79+T79</f>
        <v>33006529.286049414</v>
      </c>
      <c r="AD79" s="10">
        <f>AC79*LT_SF1819</f>
        <v>31878957.661988184</v>
      </c>
      <c r="AE79" s="10">
        <f t="shared" si="116"/>
        <v>14987294.170585819</v>
      </c>
      <c r="AF79" s="10">
        <f>AD79-T79-R79</f>
        <v>2330026.4677790459</v>
      </c>
      <c r="AG79" s="9"/>
      <c r="AH79" s="9">
        <f>AF79</f>
        <v>2330026.4677790459</v>
      </c>
      <c r="AI79" s="9"/>
      <c r="AJ79" s="9"/>
      <c r="AK79" s="9"/>
      <c r="AM79" s="9">
        <f t="shared" si="117"/>
        <v>12699422.039124552</v>
      </c>
      <c r="AN79" s="9">
        <f t="shared" si="120"/>
        <v>15029448.506903598</v>
      </c>
    </row>
    <row r="80" spans="1:40" s="15" customFormat="1" ht="12.75" x14ac:dyDescent="0.2">
      <c r="A80" s="12" t="s">
        <v>158</v>
      </c>
      <c r="B80" s="12" t="s">
        <v>159</v>
      </c>
      <c r="C80" s="12" t="s">
        <v>7</v>
      </c>
      <c r="D80" s="12"/>
      <c r="E80" s="12" t="s">
        <v>1441</v>
      </c>
      <c r="G80" s="13">
        <f>UTFUND1718BL</f>
        <v>63165509.28263922</v>
      </c>
      <c r="H80" s="13">
        <f>G80*RPI_INC1819</f>
        <v>65028939.586741291</v>
      </c>
      <c r="I80" s="13"/>
      <c r="J80" s="13"/>
      <c r="K80" s="13"/>
      <c r="L80" s="13"/>
      <c r="M80" s="13"/>
      <c r="N80" s="13"/>
      <c r="O80" s="13"/>
      <c r="P80" s="13"/>
      <c r="Q80" s="14">
        <f t="shared" si="118"/>
        <v>63165509.28263922</v>
      </c>
      <c r="R80" s="14">
        <f t="shared" si="119"/>
        <v>65028939.586741291</v>
      </c>
      <c r="S80" s="13"/>
      <c r="T80" s="14">
        <f t="shared" si="113"/>
        <v>85274527.508597627</v>
      </c>
      <c r="V80" s="13">
        <f>UTFUND1718RSG</f>
        <v>30825413.094420016</v>
      </c>
      <c r="W80" s="13"/>
      <c r="X80" s="13"/>
      <c r="Y80" s="13"/>
      <c r="Z80" s="13"/>
      <c r="AA80" s="14">
        <f t="shared" si="114"/>
        <v>30825413.094420016</v>
      </c>
      <c r="AB80" s="14">
        <f t="shared" si="115"/>
        <v>93990922.377059236</v>
      </c>
      <c r="AC80" s="14">
        <f>V80+G80+T80</f>
        <v>179265449.88565686</v>
      </c>
      <c r="AD80" s="14">
        <f>AC80*UT_SF1819</f>
        <v>173901681.19148386</v>
      </c>
      <c r="AE80" s="14">
        <f t="shared" si="116"/>
        <v>88627153.682886228</v>
      </c>
      <c r="AF80" s="14">
        <f>AD80-T80-R80</f>
        <v>23598214.096144937</v>
      </c>
      <c r="AG80" s="13">
        <f>AF80</f>
        <v>23598214.096144937</v>
      </c>
      <c r="AH80" s="13"/>
      <c r="AI80" s="13"/>
      <c r="AJ80" s="13"/>
      <c r="AK80" s="13"/>
      <c r="AM80" s="13">
        <f t="shared" si="117"/>
        <v>65245514.905687906</v>
      </c>
      <c r="AN80" s="13">
        <f t="shared" si="120"/>
        <v>88843729.001832843</v>
      </c>
    </row>
    <row r="81" spans="1:40" ht="12.75" x14ac:dyDescent="0.2">
      <c r="A81" s="1" t="s">
        <v>160</v>
      </c>
      <c r="B81" s="1" t="s">
        <v>161</v>
      </c>
      <c r="C81" s="1"/>
      <c r="D81" s="1" t="s">
        <v>7</v>
      </c>
      <c r="E81" s="1"/>
      <c r="G81" s="5">
        <f>UTFUND1718BL</f>
        <v>55686451.451226443</v>
      </c>
      <c r="H81" s="5">
        <f>G81*RPI_INC1819</f>
        <v>57329243.891920723</v>
      </c>
      <c r="I81" s="5">
        <f>LTFUND1718BL</f>
        <v>8588063.1093864068</v>
      </c>
      <c r="J81" s="5">
        <f>I81*RPI_INC1819</f>
        <v>8841417.4673788957</v>
      </c>
      <c r="Q81" s="6">
        <f t="shared" si="118"/>
        <v>64274514.56061285</v>
      </c>
      <c r="R81" s="6">
        <f t="shared" si="119"/>
        <v>66170661.359299615</v>
      </c>
      <c r="T81" s="6">
        <f t="shared" si="113"/>
        <v>96671000</v>
      </c>
      <c r="V81" s="5">
        <f>UTFUND1718RSG</f>
        <v>30435090.906344488</v>
      </c>
      <c r="W81" s="5">
        <f>LTFUND1718RSG</f>
        <v>2758004.397125978</v>
      </c>
      <c r="AA81" s="6">
        <f t="shared" si="114"/>
        <v>33193095.303470466</v>
      </c>
      <c r="AB81" s="6">
        <f t="shared" si="115"/>
        <v>97467609.86408332</v>
      </c>
      <c r="AC81" s="6">
        <f t="shared" ref="AC81" si="141">AC82+AC83</f>
        <v>194138609.86408332</v>
      </c>
      <c r="AD81" s="6">
        <f t="shared" ref="AD81" si="142">AD82+AD83</f>
        <v>188223768.4383997</v>
      </c>
      <c r="AE81" s="6">
        <f t="shared" si="116"/>
        <v>91552768.438399687</v>
      </c>
      <c r="AF81" s="6">
        <f t="shared" ref="AF81" si="143">SUM(AF82:AF83)</f>
        <v>25382107.079100076</v>
      </c>
      <c r="AG81" s="5">
        <f t="shared" ref="AG81" si="144">AG83</f>
        <v>23731703.186318345</v>
      </c>
      <c r="AH81" s="5">
        <f t="shared" ref="AH81" si="145">AH82</f>
        <v>1650403.8927817307</v>
      </c>
      <c r="AM81" s="5">
        <f t="shared" si="117"/>
        <v>66391039.120030023</v>
      </c>
      <c r="AN81" s="5">
        <f t="shared" si="120"/>
        <v>91773146.199130103</v>
      </c>
    </row>
    <row r="82" spans="1:40" s="11" customFormat="1" ht="12.75" x14ac:dyDescent="0.2">
      <c r="A82" s="8" t="s">
        <v>162</v>
      </c>
      <c r="B82" s="8" t="s">
        <v>163</v>
      </c>
      <c r="C82" s="8" t="s">
        <v>7</v>
      </c>
      <c r="D82" s="8"/>
      <c r="E82" s="8" t="s">
        <v>1440</v>
      </c>
      <c r="G82" s="9"/>
      <c r="H82" s="9"/>
      <c r="I82" s="9">
        <f>LTFUND1718BL</f>
        <v>8588063.1093864068</v>
      </c>
      <c r="J82" s="9">
        <f>I82*RPI_INC1819</f>
        <v>8841417.4673788957</v>
      </c>
      <c r="K82" s="9"/>
      <c r="L82" s="9"/>
      <c r="M82" s="9"/>
      <c r="N82" s="9"/>
      <c r="O82" s="9"/>
      <c r="P82" s="9"/>
      <c r="Q82" s="10">
        <f t="shared" si="118"/>
        <v>8588063.1093864068</v>
      </c>
      <c r="R82" s="10">
        <f t="shared" si="119"/>
        <v>8841417.4673788957</v>
      </c>
      <c r="S82" s="9"/>
      <c r="T82" s="10">
        <f t="shared" si="113"/>
        <v>13659617.1394885</v>
      </c>
      <c r="V82" s="9"/>
      <c r="W82" s="9">
        <f>LTFUND1718RSG</f>
        <v>2758004.397125978</v>
      </c>
      <c r="X82" s="9"/>
      <c r="Y82" s="9"/>
      <c r="Z82" s="9"/>
      <c r="AA82" s="10">
        <f t="shared" si="114"/>
        <v>2758004.397125978</v>
      </c>
      <c r="AB82" s="10">
        <f t="shared" si="115"/>
        <v>11346067.506512385</v>
      </c>
      <c r="AC82" s="10">
        <f>W82+I82+T82</f>
        <v>25005684.646000884</v>
      </c>
      <c r="AD82" s="10">
        <f>AC82*LT_SF1819</f>
        <v>24151438.499649126</v>
      </c>
      <c r="AE82" s="10">
        <f t="shared" si="116"/>
        <v>10491821.360160626</v>
      </c>
      <c r="AF82" s="10">
        <f>AD82-T82-R82</f>
        <v>1650403.8927817307</v>
      </c>
      <c r="AG82" s="9"/>
      <c r="AH82" s="9">
        <f>AF82</f>
        <v>1650403.8927817307</v>
      </c>
      <c r="AI82" s="9"/>
      <c r="AJ82" s="9"/>
      <c r="AK82" s="9"/>
      <c r="AM82" s="9">
        <f t="shared" si="117"/>
        <v>8870863.3236408383</v>
      </c>
      <c r="AN82" s="9">
        <f t="shared" si="120"/>
        <v>10521267.216422569</v>
      </c>
    </row>
    <row r="83" spans="1:40" s="15" customFormat="1" ht="12.75" x14ac:dyDescent="0.2">
      <c r="A83" s="12" t="s">
        <v>164</v>
      </c>
      <c r="B83" s="12" t="s">
        <v>165</v>
      </c>
      <c r="C83" s="12" t="s">
        <v>7</v>
      </c>
      <c r="D83" s="12"/>
      <c r="E83" s="12" t="s">
        <v>1441</v>
      </c>
      <c r="G83" s="13">
        <f>UTFUND1718BL</f>
        <v>55686451.451226443</v>
      </c>
      <c r="H83" s="13">
        <f>G83*RPI_INC1819</f>
        <v>57329243.891920723</v>
      </c>
      <c r="I83" s="13"/>
      <c r="J83" s="13"/>
      <c r="K83" s="13"/>
      <c r="L83" s="13"/>
      <c r="M83" s="13"/>
      <c r="N83" s="13"/>
      <c r="O83" s="13"/>
      <c r="P83" s="13"/>
      <c r="Q83" s="14">
        <f t="shared" si="118"/>
        <v>55686451.451226443</v>
      </c>
      <c r="R83" s="14">
        <f t="shared" si="119"/>
        <v>57329243.891920723</v>
      </c>
      <c r="S83" s="13"/>
      <c r="T83" s="14">
        <f t="shared" si="113"/>
        <v>83011382.860511497</v>
      </c>
      <c r="V83" s="13">
        <f>UTFUND1718RSG</f>
        <v>30435090.906344488</v>
      </c>
      <c r="W83" s="13"/>
      <c r="X83" s="13"/>
      <c r="Y83" s="13"/>
      <c r="Z83" s="13"/>
      <c r="AA83" s="14">
        <f t="shared" si="114"/>
        <v>30435090.906344488</v>
      </c>
      <c r="AB83" s="14">
        <f t="shared" si="115"/>
        <v>86121542.357570931</v>
      </c>
      <c r="AC83" s="14">
        <f>V83+G83+T83</f>
        <v>169132925.21808243</v>
      </c>
      <c r="AD83" s="14">
        <f>AC83*UT_SF1819</f>
        <v>164072329.93875057</v>
      </c>
      <c r="AE83" s="14">
        <f t="shared" si="116"/>
        <v>81060947.078239068</v>
      </c>
      <c r="AF83" s="14">
        <f>AD83-T83-R83</f>
        <v>23731703.186318345</v>
      </c>
      <c r="AG83" s="13">
        <f>AF83</f>
        <v>23731703.186318345</v>
      </c>
      <c r="AH83" s="13"/>
      <c r="AI83" s="13"/>
      <c r="AJ83" s="13"/>
      <c r="AK83" s="13"/>
      <c r="AM83" s="13">
        <f t="shared" si="117"/>
        <v>57520175.796389192</v>
      </c>
      <c r="AN83" s="13">
        <f t="shared" si="120"/>
        <v>81251878.98270753</v>
      </c>
    </row>
    <row r="84" spans="1:40" ht="12.75" x14ac:dyDescent="0.2">
      <c r="A84" s="1" t="s">
        <v>166</v>
      </c>
      <c r="B84" s="1" t="s">
        <v>167</v>
      </c>
      <c r="C84" s="1"/>
      <c r="D84" s="1" t="s">
        <v>7</v>
      </c>
      <c r="E84" s="1"/>
      <c r="G84" s="5">
        <f>UTFUND1718BL</f>
        <v>82555501.477129295</v>
      </c>
      <c r="H84" s="5">
        <f>G84*RPI_INC1819</f>
        <v>84990951.218133867</v>
      </c>
      <c r="I84" s="5">
        <f>LTFUND1718BL</f>
        <v>12406152.978109617</v>
      </c>
      <c r="J84" s="5">
        <f>I84*RPI_INC1819</f>
        <v>12772143.875345832</v>
      </c>
      <c r="Q84" s="6">
        <f t="shared" si="118"/>
        <v>94961654.455238909</v>
      </c>
      <c r="R84" s="6">
        <f t="shared" si="119"/>
        <v>97763095.093479693</v>
      </c>
      <c r="T84" s="6">
        <f t="shared" si="113"/>
        <v>80071152.000000417</v>
      </c>
      <c r="V84" s="5">
        <f>UTFUND1718RSG</f>
        <v>48514484.614557624</v>
      </c>
      <c r="W84" s="5">
        <f>LTFUND1718RSG</f>
        <v>4761891.7782339007</v>
      </c>
      <c r="AA84" s="6">
        <f t="shared" si="114"/>
        <v>53276376.392791525</v>
      </c>
      <c r="AB84" s="6">
        <f t="shared" si="115"/>
        <v>148238030.84803045</v>
      </c>
      <c r="AC84" s="6">
        <f t="shared" ref="AC84" si="146">AC85+AC86</f>
        <v>228309182.84803087</v>
      </c>
      <c r="AD84" s="6">
        <f t="shared" ref="AD84" si="147">AD85+AD86</f>
        <v>221357290.92918426</v>
      </c>
      <c r="AE84" s="6">
        <f t="shared" si="116"/>
        <v>141286138.92918384</v>
      </c>
      <c r="AF84" s="6">
        <f t="shared" ref="AF84" si="148">SUM(AF85:AF86)</f>
        <v>43523043.835704133</v>
      </c>
      <c r="AG84" s="5">
        <f t="shared" ref="AG84" si="149">AG86</f>
        <v>40099302.128197297</v>
      </c>
      <c r="AH84" s="5">
        <f t="shared" ref="AH84" si="150">AH85</f>
        <v>3423741.7075068373</v>
      </c>
      <c r="AM84" s="5">
        <f t="shared" si="117"/>
        <v>98088689.72312665</v>
      </c>
      <c r="AN84" s="5">
        <f t="shared" si="120"/>
        <v>141611733.5588308</v>
      </c>
    </row>
    <row r="85" spans="1:40" s="11" customFormat="1" ht="12.75" x14ac:dyDescent="0.2">
      <c r="A85" s="8" t="s">
        <v>168</v>
      </c>
      <c r="B85" s="8" t="s">
        <v>169</v>
      </c>
      <c r="C85" s="8" t="s">
        <v>7</v>
      </c>
      <c r="D85" s="8"/>
      <c r="E85" s="8" t="s">
        <v>1440</v>
      </c>
      <c r="G85" s="9"/>
      <c r="H85" s="9"/>
      <c r="I85" s="9">
        <f>LTFUND1718BL</f>
        <v>12406152.978109617</v>
      </c>
      <c r="J85" s="9">
        <f>I85*RPI_INC1819</f>
        <v>12772143.875345832</v>
      </c>
      <c r="K85" s="9"/>
      <c r="L85" s="9"/>
      <c r="M85" s="9"/>
      <c r="N85" s="9"/>
      <c r="O85" s="9"/>
      <c r="P85" s="9"/>
      <c r="Q85" s="10">
        <f t="shared" si="118"/>
        <v>12406152.978109617</v>
      </c>
      <c r="R85" s="10">
        <f t="shared" si="119"/>
        <v>12772143.875345832</v>
      </c>
      <c r="S85" s="9"/>
      <c r="T85" s="10">
        <f t="shared" si="113"/>
        <v>11289216.446235999</v>
      </c>
      <c r="V85" s="9"/>
      <c r="W85" s="9">
        <f>LTFUND1718RSG</f>
        <v>4761891.7782339007</v>
      </c>
      <c r="X85" s="9"/>
      <c r="Y85" s="9"/>
      <c r="Z85" s="9"/>
      <c r="AA85" s="10">
        <f t="shared" si="114"/>
        <v>4761891.7782339007</v>
      </c>
      <c r="AB85" s="10">
        <f t="shared" si="115"/>
        <v>17168044.756343517</v>
      </c>
      <c r="AC85" s="10">
        <f>W85+I85+T85</f>
        <v>28457261.202579517</v>
      </c>
      <c r="AD85" s="10">
        <f>AC85*LT_SF1819</f>
        <v>27485102.029088669</v>
      </c>
      <c r="AE85" s="10">
        <f t="shared" si="116"/>
        <v>16195885.582852669</v>
      </c>
      <c r="AF85" s="10">
        <f>AD85-T85-R85</f>
        <v>3423741.7075068373</v>
      </c>
      <c r="AG85" s="9"/>
      <c r="AH85" s="9">
        <f>AF85</f>
        <v>3423741.7075068373</v>
      </c>
      <c r="AI85" s="9"/>
      <c r="AJ85" s="9"/>
      <c r="AK85" s="9"/>
      <c r="AM85" s="9">
        <f t="shared" si="117"/>
        <v>12814680.800459694</v>
      </c>
      <c r="AN85" s="9">
        <f t="shared" si="120"/>
        <v>16238422.507966531</v>
      </c>
    </row>
    <row r="86" spans="1:40" s="15" customFormat="1" ht="12.75" x14ac:dyDescent="0.2">
      <c r="A86" s="12" t="s">
        <v>170</v>
      </c>
      <c r="B86" s="12" t="s">
        <v>171</v>
      </c>
      <c r="C86" s="12" t="s">
        <v>7</v>
      </c>
      <c r="D86" s="12"/>
      <c r="E86" s="12" t="s">
        <v>1441</v>
      </c>
      <c r="G86" s="13">
        <f>UTFUND1718BL</f>
        <v>82555501.477129295</v>
      </c>
      <c r="H86" s="13">
        <f>G86*RPI_INC1819</f>
        <v>84990951.218133867</v>
      </c>
      <c r="I86" s="13"/>
      <c r="J86" s="13"/>
      <c r="K86" s="13"/>
      <c r="L86" s="13"/>
      <c r="M86" s="13"/>
      <c r="N86" s="13"/>
      <c r="O86" s="13"/>
      <c r="P86" s="13"/>
      <c r="Q86" s="14">
        <f t="shared" si="118"/>
        <v>82555501.477129295</v>
      </c>
      <c r="R86" s="14">
        <f t="shared" si="119"/>
        <v>84990951.218133867</v>
      </c>
      <c r="S86" s="13"/>
      <c r="T86" s="14">
        <f t="shared" si="113"/>
        <v>68781935.553764418</v>
      </c>
      <c r="V86" s="13">
        <f>UTFUND1718RSG</f>
        <v>48514484.614557624</v>
      </c>
      <c r="W86" s="13"/>
      <c r="X86" s="13"/>
      <c r="Y86" s="13"/>
      <c r="Z86" s="13"/>
      <c r="AA86" s="14">
        <f t="shared" si="114"/>
        <v>48514484.614557624</v>
      </c>
      <c r="AB86" s="14">
        <f t="shared" si="115"/>
        <v>131069986.09168692</v>
      </c>
      <c r="AC86" s="14">
        <f>V86+G86+T86</f>
        <v>199851921.64545134</v>
      </c>
      <c r="AD86" s="14">
        <f>AC86*UT_SF1819</f>
        <v>193872188.90009558</v>
      </c>
      <c r="AE86" s="14">
        <f t="shared" si="116"/>
        <v>125090253.34633116</v>
      </c>
      <c r="AF86" s="14">
        <f>AD86-T86-R86</f>
        <v>40099302.128197297</v>
      </c>
      <c r="AG86" s="13">
        <f>AF86</f>
        <v>40099302.128197297</v>
      </c>
      <c r="AH86" s="13"/>
      <c r="AI86" s="13"/>
      <c r="AJ86" s="13"/>
      <c r="AK86" s="13"/>
      <c r="AM86" s="13">
        <f t="shared" si="117"/>
        <v>85274008.922666952</v>
      </c>
      <c r="AN86" s="13">
        <f t="shared" si="120"/>
        <v>125373311.05086425</v>
      </c>
    </row>
    <row r="87" spans="1:40" ht="12.75" x14ac:dyDescent="0.2">
      <c r="A87" s="1" t="s">
        <v>172</v>
      </c>
      <c r="B87" s="1" t="s">
        <v>173</v>
      </c>
      <c r="C87" s="1"/>
      <c r="D87" s="1" t="s">
        <v>7</v>
      </c>
      <c r="E87" s="1"/>
      <c r="G87" s="5">
        <f>UTFUND1718BL</f>
        <v>24007308.598296784</v>
      </c>
      <c r="H87" s="5">
        <f>G87*RPI_INC1819</f>
        <v>24715542.36178663</v>
      </c>
      <c r="I87" s="5">
        <f>LTFUND1718BL</f>
        <v>4187225.0657845354</v>
      </c>
      <c r="J87" s="5">
        <f>I87*RPI_INC1819</f>
        <v>4310751.3725663787</v>
      </c>
      <c r="Q87" s="6">
        <f t="shared" si="118"/>
        <v>28194533.66408132</v>
      </c>
      <c r="R87" s="6">
        <f t="shared" si="119"/>
        <v>29026293.73435301</v>
      </c>
      <c r="T87" s="6">
        <f t="shared" si="113"/>
        <v>85100250</v>
      </c>
      <c r="V87" s="5">
        <f>UTFUND1718RSG</f>
        <v>11138913.536222599</v>
      </c>
      <c r="W87" s="5">
        <f>LTFUND1718RSG</f>
        <v>733049.94960634504</v>
      </c>
      <c r="AA87" s="6">
        <f t="shared" si="114"/>
        <v>11871963.485828944</v>
      </c>
      <c r="AB87" s="6">
        <f t="shared" si="115"/>
        <v>40066497.149910271</v>
      </c>
      <c r="AC87" s="6">
        <f t="shared" ref="AC87" si="151">AC88+AC89</f>
        <v>125166747.14991027</v>
      </c>
      <c r="AD87" s="6">
        <f t="shared" ref="AD87" si="152">AD88+AD89</f>
        <v>121343514.17246813</v>
      </c>
      <c r="AE87" s="6">
        <f t="shared" si="116"/>
        <v>36243264.172468118</v>
      </c>
      <c r="AF87" s="6">
        <f t="shared" ref="AF87" si="153">SUM(AF88:AF89)</f>
        <v>7216970.438115106</v>
      </c>
      <c r="AG87" s="5">
        <f t="shared" ref="AG87" si="154">AG89</f>
        <v>7236854.2878787555</v>
      </c>
      <c r="AH87" s="5">
        <f t="shared" ref="AH87" si="155">AH88</f>
        <v>-19883.849763649516</v>
      </c>
      <c r="AM87" s="5">
        <f t="shared" si="117"/>
        <v>29122964.214654636</v>
      </c>
      <c r="AN87" s="5">
        <f t="shared" si="120"/>
        <v>36339934.652769744</v>
      </c>
    </row>
    <row r="88" spans="1:40" s="11" customFormat="1" ht="12.75" x14ac:dyDescent="0.2">
      <c r="A88" s="8" t="s">
        <v>174</v>
      </c>
      <c r="B88" s="8" t="s">
        <v>175</v>
      </c>
      <c r="C88" s="8" t="s">
        <v>7</v>
      </c>
      <c r="D88" s="8"/>
      <c r="E88" s="8" t="s">
        <v>1440</v>
      </c>
      <c r="G88" s="9"/>
      <c r="H88" s="9"/>
      <c r="I88" s="9">
        <f>LTFUND1718BL</f>
        <v>4187225.0657845354</v>
      </c>
      <c r="J88" s="9">
        <f>I88*RPI_INC1819</f>
        <v>4310751.3725663787</v>
      </c>
      <c r="K88" s="9"/>
      <c r="L88" s="9"/>
      <c r="M88" s="9"/>
      <c r="N88" s="9"/>
      <c r="O88" s="9"/>
      <c r="P88" s="9"/>
      <c r="Q88" s="10">
        <f t="shared" si="118"/>
        <v>4187225.0657845354</v>
      </c>
      <c r="R88" s="10">
        <f t="shared" si="119"/>
        <v>4310751.3725663787</v>
      </c>
      <c r="S88" s="9"/>
      <c r="T88" s="10">
        <f t="shared" si="113"/>
        <v>13503882.16776434</v>
      </c>
      <c r="V88" s="9"/>
      <c r="W88" s="9">
        <f>LTFUND1718RSG</f>
        <v>733049.94960634504</v>
      </c>
      <c r="X88" s="9"/>
      <c r="Y88" s="9"/>
      <c r="Z88" s="9"/>
      <c r="AA88" s="10">
        <f t="shared" si="114"/>
        <v>733049.94960634504</v>
      </c>
      <c r="AB88" s="10">
        <f t="shared" si="115"/>
        <v>4920275.0153908804</v>
      </c>
      <c r="AC88" s="10">
        <f>W88+I88+T88</f>
        <v>18424157.18315522</v>
      </c>
      <c r="AD88" s="10">
        <f>AC88*LT_SF1819</f>
        <v>17794749.690567069</v>
      </c>
      <c r="AE88" s="10">
        <f t="shared" si="116"/>
        <v>4290867.5228027292</v>
      </c>
      <c r="AF88" s="10">
        <f>AD88-T88-R88</f>
        <v>-19883.849763649516</v>
      </c>
      <c r="AG88" s="9"/>
      <c r="AH88" s="9">
        <f>AF88</f>
        <v>-19883.849763649516</v>
      </c>
      <c r="AI88" s="9"/>
      <c r="AJ88" s="9"/>
      <c r="AK88" s="9"/>
      <c r="AM88" s="9">
        <f t="shared" si="117"/>
        <v>4325108.0937330807</v>
      </c>
      <c r="AN88" s="9">
        <f t="shared" si="120"/>
        <v>4305224.2439694311</v>
      </c>
    </row>
    <row r="89" spans="1:40" s="15" customFormat="1" ht="12.75" x14ac:dyDescent="0.2">
      <c r="A89" s="12" t="s">
        <v>176</v>
      </c>
      <c r="B89" s="12" t="s">
        <v>177</v>
      </c>
      <c r="C89" s="12" t="s">
        <v>7</v>
      </c>
      <c r="D89" s="12"/>
      <c r="E89" s="12" t="s">
        <v>1441</v>
      </c>
      <c r="G89" s="13">
        <f>UTFUND1718BL</f>
        <v>24007308.598296784</v>
      </c>
      <c r="H89" s="13">
        <f>G89*RPI_INC1819</f>
        <v>24715542.36178663</v>
      </c>
      <c r="I89" s="13"/>
      <c r="J89" s="13"/>
      <c r="K89" s="13"/>
      <c r="L89" s="13"/>
      <c r="M89" s="13"/>
      <c r="N89" s="13"/>
      <c r="O89" s="13"/>
      <c r="P89" s="13"/>
      <c r="Q89" s="14">
        <f t="shared" si="118"/>
        <v>24007308.598296784</v>
      </c>
      <c r="R89" s="14">
        <f t="shared" si="119"/>
        <v>24715542.36178663</v>
      </c>
      <c r="S89" s="13"/>
      <c r="T89" s="14">
        <f t="shared" si="113"/>
        <v>71596367.832235664</v>
      </c>
      <c r="V89" s="13">
        <f>UTFUND1718RSG</f>
        <v>11138913.536222599</v>
      </c>
      <c r="W89" s="13"/>
      <c r="X89" s="13"/>
      <c r="Y89" s="13"/>
      <c r="Z89" s="13"/>
      <c r="AA89" s="14">
        <f t="shared" si="114"/>
        <v>11138913.536222599</v>
      </c>
      <c r="AB89" s="14">
        <f t="shared" si="115"/>
        <v>35146222.134519383</v>
      </c>
      <c r="AC89" s="14">
        <f>V89+G89+T89</f>
        <v>106742589.96675505</v>
      </c>
      <c r="AD89" s="14">
        <f>AC89*UT_SF1819</f>
        <v>103548764.48190105</v>
      </c>
      <c r="AE89" s="14">
        <f t="shared" si="116"/>
        <v>31952396.649665385</v>
      </c>
      <c r="AF89" s="14">
        <f>AD89-T89-R89</f>
        <v>7236854.2878787555</v>
      </c>
      <c r="AG89" s="13">
        <f>AF89</f>
        <v>7236854.2878787555</v>
      </c>
      <c r="AH89" s="13"/>
      <c r="AI89" s="13"/>
      <c r="AJ89" s="13"/>
      <c r="AK89" s="13"/>
      <c r="AM89" s="13">
        <f t="shared" si="117"/>
        <v>24797856.120921556</v>
      </c>
      <c r="AN89" s="13">
        <f t="shared" si="120"/>
        <v>32034710.408800311</v>
      </c>
    </row>
    <row r="90" spans="1:40" ht="12.75" x14ac:dyDescent="0.2">
      <c r="A90" s="1" t="s">
        <v>178</v>
      </c>
      <c r="B90" s="1" t="s">
        <v>179</v>
      </c>
      <c r="C90" s="1"/>
      <c r="D90" s="1" t="s">
        <v>7</v>
      </c>
      <c r="E90" s="1"/>
      <c r="G90" s="5">
        <f>UTFUND1718BL</f>
        <v>60147929.808115996</v>
      </c>
      <c r="H90" s="5">
        <f>G90*RPI_INC1819</f>
        <v>61922339.235133037</v>
      </c>
      <c r="I90" s="5">
        <f>LTFUND1718BL</f>
        <v>9618522.4008626342</v>
      </c>
      <c r="J90" s="5">
        <f>I90*RPI_INC1819</f>
        <v>9902276.0874236356</v>
      </c>
      <c r="Q90" s="6">
        <f t="shared" si="118"/>
        <v>69766452.208978623</v>
      </c>
      <c r="R90" s="6">
        <f t="shared" si="119"/>
        <v>71824615.322556674</v>
      </c>
      <c r="T90" s="6">
        <f t="shared" si="113"/>
        <v>93702966.999999985</v>
      </c>
      <c r="V90" s="5">
        <f>UTFUND1718RSG</f>
        <v>30791642.193525068</v>
      </c>
      <c r="W90" s="5">
        <f>LTFUND1718RSG</f>
        <v>2965016.204307355</v>
      </c>
      <c r="AA90" s="6">
        <f t="shared" si="114"/>
        <v>33756658.397832423</v>
      </c>
      <c r="AB90" s="6">
        <f t="shared" si="115"/>
        <v>103523110.60681106</v>
      </c>
      <c r="AC90" s="6">
        <f t="shared" ref="AC90" si="156">AC91+AC92</f>
        <v>197226077.60681105</v>
      </c>
      <c r="AD90" s="6">
        <f t="shared" ref="AD90" si="157">AD91+AD92</f>
        <v>191214245.11126226</v>
      </c>
      <c r="AE90" s="6">
        <f t="shared" si="116"/>
        <v>97511278.111262292</v>
      </c>
      <c r="AF90" s="6">
        <f t="shared" ref="AF90" si="158">SUM(AF91:AF92)</f>
        <v>25686662.788705617</v>
      </c>
      <c r="AG90" s="5">
        <f t="shared" ref="AG90" si="159">AG92</f>
        <v>23896790.763066098</v>
      </c>
      <c r="AH90" s="5">
        <f t="shared" ref="AH90" si="160">AH91</f>
        <v>1789872.025639521</v>
      </c>
      <c r="AM90" s="5">
        <f t="shared" si="117"/>
        <v>72063823.267058849</v>
      </c>
      <c r="AN90" s="5">
        <f t="shared" si="120"/>
        <v>97750486.055764467</v>
      </c>
    </row>
    <row r="91" spans="1:40" s="11" customFormat="1" ht="12.75" x14ac:dyDescent="0.2">
      <c r="A91" s="8" t="s">
        <v>180</v>
      </c>
      <c r="B91" s="8" t="s">
        <v>181</v>
      </c>
      <c r="C91" s="8" t="s">
        <v>7</v>
      </c>
      <c r="D91" s="8"/>
      <c r="E91" s="8" t="s">
        <v>1440</v>
      </c>
      <c r="G91" s="9"/>
      <c r="H91" s="9"/>
      <c r="I91" s="9">
        <f>LTFUND1718BL</f>
        <v>9618522.4008626342</v>
      </c>
      <c r="J91" s="9">
        <f>I91*RPI_INC1819</f>
        <v>9902276.0874236356</v>
      </c>
      <c r="K91" s="9"/>
      <c r="L91" s="9"/>
      <c r="M91" s="9"/>
      <c r="N91" s="9"/>
      <c r="O91" s="9"/>
      <c r="P91" s="9"/>
      <c r="Q91" s="10">
        <f t="shared" si="118"/>
        <v>9618522.4008626342</v>
      </c>
      <c r="R91" s="10">
        <f t="shared" si="119"/>
        <v>9902276.0874236356</v>
      </c>
      <c r="S91" s="9"/>
      <c r="T91" s="10">
        <f t="shared" si="113"/>
        <v>13509443.654405281</v>
      </c>
      <c r="V91" s="9"/>
      <c r="W91" s="9">
        <f>LTFUND1718RSG</f>
        <v>2965016.204307355</v>
      </c>
      <c r="X91" s="9"/>
      <c r="Y91" s="9"/>
      <c r="Z91" s="9"/>
      <c r="AA91" s="10">
        <f t="shared" si="114"/>
        <v>2965016.204307355</v>
      </c>
      <c r="AB91" s="10">
        <f t="shared" si="115"/>
        <v>12583538.605169989</v>
      </c>
      <c r="AC91" s="10">
        <f>W91+I91+T91</f>
        <v>26092982.25957527</v>
      </c>
      <c r="AD91" s="10">
        <f>AC91*LT_SF1819</f>
        <v>25201591.767468438</v>
      </c>
      <c r="AE91" s="10">
        <f t="shared" si="116"/>
        <v>11692148.113063157</v>
      </c>
      <c r="AF91" s="10">
        <f>AD91-T91-R91</f>
        <v>1789872.025639521</v>
      </c>
      <c r="AG91" s="9"/>
      <c r="AH91" s="9">
        <f>AF91</f>
        <v>1789872.025639521</v>
      </c>
      <c r="AI91" s="9"/>
      <c r="AJ91" s="9"/>
      <c r="AK91" s="9"/>
      <c r="AM91" s="9">
        <f t="shared" si="117"/>
        <v>9935255.0751721691</v>
      </c>
      <c r="AN91" s="9">
        <f t="shared" si="120"/>
        <v>11725127.10081169</v>
      </c>
    </row>
    <row r="92" spans="1:40" s="15" customFormat="1" ht="12.75" x14ac:dyDescent="0.2">
      <c r="A92" s="12" t="s">
        <v>182</v>
      </c>
      <c r="B92" s="12" t="s">
        <v>183</v>
      </c>
      <c r="C92" s="12" t="s">
        <v>7</v>
      </c>
      <c r="D92" s="12"/>
      <c r="E92" s="12" t="s">
        <v>1441</v>
      </c>
      <c r="G92" s="13">
        <f>UTFUND1718BL</f>
        <v>60147929.808115996</v>
      </c>
      <c r="H92" s="13">
        <f>G92*RPI_INC1819</f>
        <v>61922339.235133037</v>
      </c>
      <c r="I92" s="13"/>
      <c r="J92" s="13"/>
      <c r="K92" s="13"/>
      <c r="L92" s="13"/>
      <c r="M92" s="13"/>
      <c r="N92" s="13"/>
      <c r="O92" s="13"/>
      <c r="P92" s="13"/>
      <c r="Q92" s="14">
        <f t="shared" si="118"/>
        <v>60147929.808115996</v>
      </c>
      <c r="R92" s="14">
        <f t="shared" si="119"/>
        <v>61922339.235133037</v>
      </c>
      <c r="S92" s="13"/>
      <c r="T92" s="14">
        <f t="shared" si="113"/>
        <v>80193523.345594704</v>
      </c>
      <c r="V92" s="13">
        <f>UTFUND1718RSG</f>
        <v>30791642.193525068</v>
      </c>
      <c r="W92" s="13"/>
      <c r="X92" s="13"/>
      <c r="Y92" s="13"/>
      <c r="Z92" s="13"/>
      <c r="AA92" s="14">
        <f t="shared" si="114"/>
        <v>30791642.193525068</v>
      </c>
      <c r="AB92" s="14">
        <f t="shared" si="115"/>
        <v>90939572.001641065</v>
      </c>
      <c r="AC92" s="14">
        <f>V92+G92+T92</f>
        <v>171133095.34723577</v>
      </c>
      <c r="AD92" s="14">
        <f>AC92*UT_SF1819</f>
        <v>166012653.34379384</v>
      </c>
      <c r="AE92" s="14">
        <f t="shared" si="116"/>
        <v>85819129.998199135</v>
      </c>
      <c r="AF92" s="14">
        <f>AD92-T92-R92</f>
        <v>23896790.763066098</v>
      </c>
      <c r="AG92" s="13">
        <f>AF92</f>
        <v>23896790.763066098</v>
      </c>
      <c r="AH92" s="13"/>
      <c r="AI92" s="13"/>
      <c r="AJ92" s="13"/>
      <c r="AK92" s="13"/>
      <c r="AM92" s="13">
        <f t="shared" si="117"/>
        <v>62128568.191886686</v>
      </c>
      <c r="AN92" s="13">
        <f t="shared" si="120"/>
        <v>86025358.954952776</v>
      </c>
    </row>
    <row r="93" spans="1:40" ht="12.75" x14ac:dyDescent="0.2">
      <c r="A93" s="1" t="s">
        <v>184</v>
      </c>
      <c r="B93" s="1" t="s">
        <v>185</v>
      </c>
      <c r="C93" s="1"/>
      <c r="D93" s="1" t="s">
        <v>7</v>
      </c>
      <c r="E93" s="1"/>
      <c r="G93" s="5">
        <f>UTFUND1718BL</f>
        <v>64409511.441685252</v>
      </c>
      <c r="H93" s="5">
        <f>G93*RPI_INC1819</f>
        <v>66309640.750479296</v>
      </c>
      <c r="I93" s="5">
        <f>LTFUND1718BL</f>
        <v>9941294.6938901376</v>
      </c>
      <c r="J93" s="5">
        <f>I93*RPI_INC1819</f>
        <v>10234570.407249983</v>
      </c>
      <c r="Q93" s="6">
        <f t="shared" si="118"/>
        <v>74350806.135575384</v>
      </c>
      <c r="R93" s="6">
        <f t="shared" si="119"/>
        <v>76544211.157729283</v>
      </c>
      <c r="T93" s="6">
        <f t="shared" si="113"/>
        <v>80951371</v>
      </c>
      <c r="V93" s="5">
        <f>UTFUND1718RSG</f>
        <v>35055280.600412898</v>
      </c>
      <c r="W93" s="5">
        <f>LTFUND1718RSG</f>
        <v>3336934.2300529927</v>
      </c>
      <c r="AA93" s="6">
        <f t="shared" si="114"/>
        <v>38392214.83046589</v>
      </c>
      <c r="AB93" s="6">
        <f t="shared" si="115"/>
        <v>112743020.96604127</v>
      </c>
      <c r="AC93" s="6">
        <f t="shared" ref="AC93" si="161">AC94+AC95</f>
        <v>193694391.96604127</v>
      </c>
      <c r="AD93" s="6">
        <f t="shared" ref="AD93" si="162">AD94+AD95</f>
        <v>187793479.54909948</v>
      </c>
      <c r="AE93" s="6">
        <f t="shared" si="116"/>
        <v>106842108.54909948</v>
      </c>
      <c r="AF93" s="6">
        <f t="shared" ref="AF93" si="163">SUM(AF94:AF95)</f>
        <v>30297897.3913702</v>
      </c>
      <c r="AG93" s="5">
        <f t="shared" ref="AG93" si="164">AG95</f>
        <v>28103348.97190088</v>
      </c>
      <c r="AH93" s="5">
        <f t="shared" ref="AH93" si="165">AH94</f>
        <v>2194548.4194693174</v>
      </c>
      <c r="AM93" s="5">
        <f t="shared" si="117"/>
        <v>76799137.457471415</v>
      </c>
      <c r="AN93" s="5">
        <f t="shared" si="120"/>
        <v>107097034.84884161</v>
      </c>
    </row>
    <row r="94" spans="1:40" s="11" customFormat="1" ht="12.75" x14ac:dyDescent="0.2">
      <c r="A94" s="8" t="s">
        <v>186</v>
      </c>
      <c r="B94" s="8" t="s">
        <v>187</v>
      </c>
      <c r="C94" s="8" t="s">
        <v>7</v>
      </c>
      <c r="D94" s="8"/>
      <c r="E94" s="8" t="s">
        <v>1440</v>
      </c>
      <c r="G94" s="9"/>
      <c r="H94" s="9"/>
      <c r="I94" s="9">
        <f>LTFUND1718BL</f>
        <v>9941294.6938901376</v>
      </c>
      <c r="J94" s="9">
        <f>I94*RPI_INC1819</f>
        <v>10234570.407249983</v>
      </c>
      <c r="K94" s="9"/>
      <c r="L94" s="9"/>
      <c r="M94" s="9"/>
      <c r="N94" s="9"/>
      <c r="O94" s="9"/>
      <c r="P94" s="9"/>
      <c r="Q94" s="10">
        <f t="shared" si="118"/>
        <v>9941294.6938901376</v>
      </c>
      <c r="R94" s="10">
        <f t="shared" si="119"/>
        <v>10234570.407249983</v>
      </c>
      <c r="S94" s="9"/>
      <c r="T94" s="10">
        <f t="shared" si="113"/>
        <v>11577112.140915675</v>
      </c>
      <c r="V94" s="9"/>
      <c r="W94" s="9">
        <f>LTFUND1718RSG</f>
        <v>3336934.2300529927</v>
      </c>
      <c r="X94" s="9"/>
      <c r="Y94" s="9"/>
      <c r="Z94" s="9"/>
      <c r="AA94" s="10">
        <f t="shared" si="114"/>
        <v>3336934.2300529927</v>
      </c>
      <c r="AB94" s="10">
        <f t="shared" si="115"/>
        <v>13278228.92394313</v>
      </c>
      <c r="AC94" s="10">
        <f>W94+I94+T94</f>
        <v>24855341.064858805</v>
      </c>
      <c r="AD94" s="10">
        <f>AC94*LT_SF1819</f>
        <v>24006230.967634976</v>
      </c>
      <c r="AE94" s="10">
        <f t="shared" si="116"/>
        <v>12429118.826719301</v>
      </c>
      <c r="AF94" s="10">
        <f>AD94-T94-R94</f>
        <v>2194548.4194693174</v>
      </c>
      <c r="AG94" s="9"/>
      <c r="AH94" s="9">
        <f>AF94</f>
        <v>2194548.4194693174</v>
      </c>
      <c r="AI94" s="9"/>
      <c r="AJ94" s="9"/>
      <c r="AK94" s="9"/>
      <c r="AM94" s="9">
        <f t="shared" si="117"/>
        <v>10268656.083017079</v>
      </c>
      <c r="AN94" s="9">
        <f t="shared" si="120"/>
        <v>12463204.502486397</v>
      </c>
    </row>
    <row r="95" spans="1:40" s="15" customFormat="1" ht="12.75" x14ac:dyDescent="0.2">
      <c r="A95" s="12" t="s">
        <v>188</v>
      </c>
      <c r="B95" s="12" t="s">
        <v>189</v>
      </c>
      <c r="C95" s="12" t="s">
        <v>7</v>
      </c>
      <c r="D95" s="12"/>
      <c r="E95" s="12" t="s">
        <v>1441</v>
      </c>
      <c r="G95" s="13">
        <f>UTFUND1718BL</f>
        <v>64409511.441685252</v>
      </c>
      <c r="H95" s="13">
        <f>G95*RPI_INC1819</f>
        <v>66309640.750479296</v>
      </c>
      <c r="I95" s="13"/>
      <c r="J95" s="13"/>
      <c r="K95" s="13"/>
      <c r="L95" s="13"/>
      <c r="M95" s="13"/>
      <c r="N95" s="13"/>
      <c r="O95" s="13"/>
      <c r="P95" s="13"/>
      <c r="Q95" s="14">
        <f t="shared" si="118"/>
        <v>64409511.441685252</v>
      </c>
      <c r="R95" s="14">
        <f t="shared" si="119"/>
        <v>66309640.750479296</v>
      </c>
      <c r="S95" s="13"/>
      <c r="T95" s="14">
        <f t="shared" si="113"/>
        <v>69374258.859084323</v>
      </c>
      <c r="V95" s="13">
        <f>UTFUND1718RSG</f>
        <v>35055280.600412898</v>
      </c>
      <c r="W95" s="13"/>
      <c r="X95" s="13"/>
      <c r="Y95" s="13"/>
      <c r="Z95" s="13"/>
      <c r="AA95" s="14">
        <f t="shared" si="114"/>
        <v>35055280.600412898</v>
      </c>
      <c r="AB95" s="14">
        <f t="shared" si="115"/>
        <v>99464792.04209815</v>
      </c>
      <c r="AC95" s="14">
        <f>V95+G95+T95</f>
        <v>168839050.90118247</v>
      </c>
      <c r="AD95" s="14">
        <f>AC95*UT_SF1819</f>
        <v>163787248.5814645</v>
      </c>
      <c r="AE95" s="14">
        <f t="shared" si="116"/>
        <v>94412989.722380176</v>
      </c>
      <c r="AF95" s="14">
        <f>AD95-T95-R95</f>
        <v>28103348.97190088</v>
      </c>
      <c r="AG95" s="13">
        <f>AF95</f>
        <v>28103348.97190088</v>
      </c>
      <c r="AH95" s="13"/>
      <c r="AI95" s="13"/>
      <c r="AJ95" s="13"/>
      <c r="AK95" s="13"/>
      <c r="AM95" s="13">
        <f t="shared" si="117"/>
        <v>66530481.374454327</v>
      </c>
      <c r="AN95" s="13">
        <f t="shared" si="120"/>
        <v>94633830.3463552</v>
      </c>
    </row>
    <row r="96" spans="1:40" ht="12.75" x14ac:dyDescent="0.2">
      <c r="A96" s="1" t="s">
        <v>190</v>
      </c>
      <c r="B96" s="1" t="s">
        <v>191</v>
      </c>
      <c r="C96" s="1"/>
      <c r="D96" s="1" t="s">
        <v>7</v>
      </c>
      <c r="E96" s="1"/>
      <c r="G96" s="5">
        <f>UTFUND1718BL</f>
        <v>109882741.19922683</v>
      </c>
      <c r="H96" s="5">
        <f>G96*RPI_INC1819</f>
        <v>113124365.18316771</v>
      </c>
      <c r="I96" s="5">
        <f>LTFUND1718BL</f>
        <v>20070148.150725074</v>
      </c>
      <c r="J96" s="5">
        <f>I96*RPI_INC1819</f>
        <v>20662232.702826649</v>
      </c>
      <c r="Q96" s="6">
        <f t="shared" si="118"/>
        <v>129952889.34995189</v>
      </c>
      <c r="R96" s="6">
        <f t="shared" si="119"/>
        <v>133786597.88599436</v>
      </c>
      <c r="T96" s="6">
        <f t="shared" si="113"/>
        <v>150097000</v>
      </c>
      <c r="V96" s="5">
        <f>UTFUND1718RSG</f>
        <v>56578855.516082197</v>
      </c>
      <c r="W96" s="5">
        <f>LTFUND1718RSG</f>
        <v>6270188.5705391057</v>
      </c>
      <c r="AA96" s="6">
        <f t="shared" si="114"/>
        <v>62849044.086621299</v>
      </c>
      <c r="AB96" s="6">
        <f t="shared" si="115"/>
        <v>192801933.43657321</v>
      </c>
      <c r="AC96" s="6">
        <f t="shared" ref="AC96" si="166">AC97+AC98</f>
        <v>342898933.43657321</v>
      </c>
      <c r="AD96" s="6">
        <f t="shared" ref="AD96" si="167">AD97+AD98</f>
        <v>332422521.57746661</v>
      </c>
      <c r="AE96" s="6">
        <f t="shared" si="116"/>
        <v>182325521.57746661</v>
      </c>
      <c r="AF96" s="6">
        <f t="shared" ref="AF96" si="168">SUM(AF97:AF98)</f>
        <v>48538923.691472232</v>
      </c>
      <c r="AG96" s="5">
        <f t="shared" ref="AG96" si="169">AG98</f>
        <v>44605432.462666914</v>
      </c>
      <c r="AH96" s="5">
        <f t="shared" ref="AH96" si="170">AH97</f>
        <v>3933491.2288053147</v>
      </c>
      <c r="AM96" s="5">
        <f t="shared" si="117"/>
        <v>134232166.81718218</v>
      </c>
      <c r="AN96" s="5">
        <f t="shared" si="120"/>
        <v>182771090.50865442</v>
      </c>
    </row>
    <row r="97" spans="1:40" s="11" customFormat="1" ht="12.75" x14ac:dyDescent="0.2">
      <c r="A97" s="8" t="s">
        <v>192</v>
      </c>
      <c r="B97" s="8" t="s">
        <v>193</v>
      </c>
      <c r="C97" s="8" t="s">
        <v>7</v>
      </c>
      <c r="D97" s="8"/>
      <c r="E97" s="8" t="s">
        <v>1440</v>
      </c>
      <c r="G97" s="9"/>
      <c r="H97" s="9"/>
      <c r="I97" s="9">
        <f>LTFUND1718BL</f>
        <v>20070148.150725074</v>
      </c>
      <c r="J97" s="9">
        <f>I97*RPI_INC1819</f>
        <v>20662232.702826649</v>
      </c>
      <c r="K97" s="9"/>
      <c r="L97" s="9"/>
      <c r="M97" s="9"/>
      <c r="N97" s="9"/>
      <c r="O97" s="9"/>
      <c r="P97" s="9"/>
      <c r="Q97" s="10">
        <f t="shared" si="118"/>
        <v>20070148.150725074</v>
      </c>
      <c r="R97" s="10">
        <f t="shared" si="119"/>
        <v>20662232.702826649</v>
      </c>
      <c r="S97" s="9"/>
      <c r="T97" s="10">
        <f t="shared" si="113"/>
        <v>24728359.852005709</v>
      </c>
      <c r="V97" s="9"/>
      <c r="W97" s="9">
        <f>LTFUND1718RSG</f>
        <v>6270188.5705391057</v>
      </c>
      <c r="X97" s="9"/>
      <c r="Y97" s="9"/>
      <c r="Z97" s="9"/>
      <c r="AA97" s="10">
        <f t="shared" si="114"/>
        <v>6270188.5705391057</v>
      </c>
      <c r="AB97" s="10">
        <f t="shared" si="115"/>
        <v>26340336.72126418</v>
      </c>
      <c r="AC97" s="10">
        <f>W97+I97+T97</f>
        <v>51068696.573269889</v>
      </c>
      <c r="AD97" s="10">
        <f>AC97*LT_SF1819</f>
        <v>49324083.783637673</v>
      </c>
      <c r="AE97" s="10">
        <f t="shared" si="116"/>
        <v>24595723.931631964</v>
      </c>
      <c r="AF97" s="10">
        <f>AD97-T97-R97</f>
        <v>3933491.2288053147</v>
      </c>
      <c r="AG97" s="9"/>
      <c r="AH97" s="9">
        <f>AF97</f>
        <v>3933491.2288053147</v>
      </c>
      <c r="AI97" s="9"/>
      <c r="AJ97" s="9"/>
      <c r="AK97" s="9"/>
      <c r="AM97" s="9">
        <f t="shared" si="117"/>
        <v>20731047.136311218</v>
      </c>
      <c r="AN97" s="9">
        <f t="shared" si="120"/>
        <v>24664538.365116533</v>
      </c>
    </row>
    <row r="98" spans="1:40" s="15" customFormat="1" ht="12.75" x14ac:dyDescent="0.2">
      <c r="A98" s="12" t="s">
        <v>194</v>
      </c>
      <c r="B98" s="12" t="s">
        <v>195</v>
      </c>
      <c r="C98" s="12" t="s">
        <v>7</v>
      </c>
      <c r="D98" s="12"/>
      <c r="E98" s="12" t="s">
        <v>1441</v>
      </c>
      <c r="G98" s="13">
        <f>UTFUND1718BL</f>
        <v>109882741.19922683</v>
      </c>
      <c r="H98" s="13">
        <f>G98*RPI_INC1819</f>
        <v>113124365.18316771</v>
      </c>
      <c r="I98" s="13"/>
      <c r="J98" s="13"/>
      <c r="K98" s="13"/>
      <c r="L98" s="13"/>
      <c r="M98" s="13"/>
      <c r="N98" s="13"/>
      <c r="O98" s="13"/>
      <c r="P98" s="13"/>
      <c r="Q98" s="14">
        <f t="shared" si="118"/>
        <v>109882741.19922683</v>
      </c>
      <c r="R98" s="14">
        <f t="shared" si="119"/>
        <v>113124365.18316771</v>
      </c>
      <c r="S98" s="13"/>
      <c r="T98" s="14">
        <f t="shared" si="113"/>
        <v>125368640.14799428</v>
      </c>
      <c r="V98" s="13">
        <f>UTFUND1718RSG</f>
        <v>56578855.516082197</v>
      </c>
      <c r="W98" s="13"/>
      <c r="X98" s="13"/>
      <c r="Y98" s="13"/>
      <c r="Z98" s="13"/>
      <c r="AA98" s="14">
        <f t="shared" si="114"/>
        <v>56578855.516082197</v>
      </c>
      <c r="AB98" s="14">
        <f t="shared" si="115"/>
        <v>166461596.71530902</v>
      </c>
      <c r="AC98" s="14">
        <f>V98+G98+T98</f>
        <v>291830236.8633033</v>
      </c>
      <c r="AD98" s="14">
        <f>AC98*UT_SF1819</f>
        <v>283098437.7938289</v>
      </c>
      <c r="AE98" s="14">
        <f t="shared" si="116"/>
        <v>157729797.64583462</v>
      </c>
      <c r="AF98" s="14">
        <f>AD98-T98-R98</f>
        <v>44605432.462666914</v>
      </c>
      <c r="AG98" s="13">
        <f>AF98</f>
        <v>44605432.462666914</v>
      </c>
      <c r="AH98" s="13"/>
      <c r="AI98" s="13"/>
      <c r="AJ98" s="13"/>
      <c r="AK98" s="13"/>
      <c r="AM98" s="13">
        <f t="shared" si="117"/>
        <v>113501119.68087097</v>
      </c>
      <c r="AN98" s="13">
        <f t="shared" si="120"/>
        <v>158106552.14353788</v>
      </c>
    </row>
    <row r="99" spans="1:40" ht="12.75" x14ac:dyDescent="0.2">
      <c r="A99" s="1" t="s">
        <v>196</v>
      </c>
      <c r="B99" s="1" t="s">
        <v>197</v>
      </c>
      <c r="C99" s="1"/>
      <c r="D99" s="1" t="s">
        <v>7</v>
      </c>
      <c r="E99" s="1"/>
      <c r="G99" s="5">
        <f>UTFUND1718BL</f>
        <v>33069943.675856028</v>
      </c>
      <c r="H99" s="5">
        <f>G99*RPI_INC1819</f>
        <v>34045532.02937977</v>
      </c>
      <c r="I99" s="5">
        <f>LTFUND1718BL</f>
        <v>6337018.3747699792</v>
      </c>
      <c r="J99" s="5">
        <f>I99*RPI_INC1819</f>
        <v>6523965.2103342982</v>
      </c>
      <c r="Q99" s="6">
        <f t="shared" si="118"/>
        <v>39406962.05062601</v>
      </c>
      <c r="R99" s="6">
        <f t="shared" si="119"/>
        <v>40569497.239714071</v>
      </c>
      <c r="T99" s="6">
        <f t="shared" si="113"/>
        <v>72990543</v>
      </c>
      <c r="V99" s="5">
        <f>UTFUND1718RSG</f>
        <v>15778736.055581916</v>
      </c>
      <c r="W99" s="5">
        <f>LTFUND1718RSG</f>
        <v>1712869.1891468195</v>
      </c>
      <c r="AA99" s="6">
        <f t="shared" si="114"/>
        <v>17491605.244728737</v>
      </c>
      <c r="AB99" s="6">
        <f t="shared" si="115"/>
        <v>56898567.295354739</v>
      </c>
      <c r="AC99" s="6">
        <f t="shared" ref="AC99" si="171">AC100+AC101</f>
        <v>129889110.29535474</v>
      </c>
      <c r="AD99" s="6">
        <f t="shared" ref="AD99" si="172">AD100+AD101</f>
        <v>125917126.13385382</v>
      </c>
      <c r="AE99" s="6">
        <f t="shared" si="116"/>
        <v>52926583.133853823</v>
      </c>
      <c r="AF99" s="6">
        <f t="shared" ref="AF99" si="173">SUM(AF100:AF101)</f>
        <v>12357085.894139752</v>
      </c>
      <c r="AG99" s="5">
        <f t="shared" ref="AG99" si="174">AG101</f>
        <v>11520612.536332615</v>
      </c>
      <c r="AH99" s="5">
        <f t="shared" ref="AH99" si="175">AH100</f>
        <v>836473.35780713614</v>
      </c>
      <c r="AM99" s="5">
        <f t="shared" si="117"/>
        <v>40704611.726587631</v>
      </c>
      <c r="AN99" s="5">
        <f t="shared" si="120"/>
        <v>53061697.620727383</v>
      </c>
    </row>
    <row r="100" spans="1:40" s="11" customFormat="1" ht="12.75" x14ac:dyDescent="0.2">
      <c r="A100" s="8" t="s">
        <v>198</v>
      </c>
      <c r="B100" s="8" t="s">
        <v>199</v>
      </c>
      <c r="C100" s="8" t="s">
        <v>7</v>
      </c>
      <c r="D100" s="8"/>
      <c r="E100" s="8" t="s">
        <v>1440</v>
      </c>
      <c r="G100" s="9"/>
      <c r="H100" s="9"/>
      <c r="I100" s="9">
        <f>LTFUND1718BL</f>
        <v>6337018.3747699792</v>
      </c>
      <c r="J100" s="9">
        <f>I100*RPI_INC1819</f>
        <v>6523965.2103342982</v>
      </c>
      <c r="K100" s="9"/>
      <c r="L100" s="9"/>
      <c r="M100" s="9"/>
      <c r="N100" s="9"/>
      <c r="O100" s="9"/>
      <c r="P100" s="9"/>
      <c r="Q100" s="10">
        <f t="shared" si="118"/>
        <v>6337018.3747699792</v>
      </c>
      <c r="R100" s="10">
        <f t="shared" si="119"/>
        <v>6523965.2103342982</v>
      </c>
      <c r="S100" s="9"/>
      <c r="T100" s="10">
        <f t="shared" si="113"/>
        <v>12131817.956779353</v>
      </c>
      <c r="V100" s="9"/>
      <c r="W100" s="9">
        <f>LTFUND1718RSG</f>
        <v>1712869.1891468195</v>
      </c>
      <c r="X100" s="9"/>
      <c r="Y100" s="9"/>
      <c r="Z100" s="9"/>
      <c r="AA100" s="10">
        <f t="shared" si="114"/>
        <v>1712869.1891468195</v>
      </c>
      <c r="AB100" s="10">
        <f t="shared" si="115"/>
        <v>8049887.5639167987</v>
      </c>
      <c r="AC100" s="10">
        <f>W100+I100+T100</f>
        <v>20181705.520696152</v>
      </c>
      <c r="AD100" s="10">
        <f>AC100*LT_SF1819</f>
        <v>19492256.524920788</v>
      </c>
      <c r="AE100" s="10">
        <f t="shared" si="116"/>
        <v>7360438.5681414343</v>
      </c>
      <c r="AF100" s="10">
        <f>AD100-T100-R100</f>
        <v>836473.35780713614</v>
      </c>
      <c r="AG100" s="9"/>
      <c r="AH100" s="9">
        <f>AF100</f>
        <v>836473.35780713614</v>
      </c>
      <c r="AI100" s="9"/>
      <c r="AJ100" s="9"/>
      <c r="AK100" s="9"/>
      <c r="AM100" s="9">
        <f t="shared" si="117"/>
        <v>6545692.9188776631</v>
      </c>
      <c r="AN100" s="9">
        <f t="shared" si="120"/>
        <v>7382166.2766847992</v>
      </c>
    </row>
    <row r="101" spans="1:40" s="15" customFormat="1" ht="12.75" x14ac:dyDescent="0.2">
      <c r="A101" s="12" t="s">
        <v>200</v>
      </c>
      <c r="B101" s="12" t="s">
        <v>201</v>
      </c>
      <c r="C101" s="12" t="s">
        <v>7</v>
      </c>
      <c r="D101" s="12"/>
      <c r="E101" s="12" t="s">
        <v>1441</v>
      </c>
      <c r="G101" s="13">
        <f>UTFUND1718BL</f>
        <v>33069943.675856028</v>
      </c>
      <c r="H101" s="13">
        <f>G101*RPI_INC1819</f>
        <v>34045532.02937977</v>
      </c>
      <c r="I101" s="13"/>
      <c r="J101" s="13"/>
      <c r="K101" s="13"/>
      <c r="L101" s="13"/>
      <c r="M101" s="13"/>
      <c r="N101" s="13"/>
      <c r="O101" s="13"/>
      <c r="P101" s="13"/>
      <c r="Q101" s="14">
        <f t="shared" si="118"/>
        <v>33069943.675856028</v>
      </c>
      <c r="R101" s="14">
        <f t="shared" si="119"/>
        <v>34045532.02937977</v>
      </c>
      <c r="S101" s="13"/>
      <c r="T101" s="14">
        <f t="shared" si="113"/>
        <v>60858725.043220647</v>
      </c>
      <c r="V101" s="13">
        <f>UTFUND1718RSG</f>
        <v>15778736.055581916</v>
      </c>
      <c r="W101" s="13"/>
      <c r="X101" s="13"/>
      <c r="Y101" s="13"/>
      <c r="Z101" s="13"/>
      <c r="AA101" s="14">
        <f t="shared" si="114"/>
        <v>15778736.055581916</v>
      </c>
      <c r="AB101" s="14">
        <f t="shared" si="115"/>
        <v>48848679.731437944</v>
      </c>
      <c r="AC101" s="14">
        <f>V101+G101+T101</f>
        <v>109707404.77465859</v>
      </c>
      <c r="AD101" s="14">
        <f>AC101*UT_SF1819</f>
        <v>106424869.60893303</v>
      </c>
      <c r="AE101" s="14">
        <f t="shared" si="116"/>
        <v>45566144.565712385</v>
      </c>
      <c r="AF101" s="14">
        <f>AD101-T101-R101</f>
        <v>11520612.536332615</v>
      </c>
      <c r="AG101" s="13">
        <f>AF101</f>
        <v>11520612.536332615</v>
      </c>
      <c r="AH101" s="13"/>
      <c r="AI101" s="13"/>
      <c r="AJ101" s="13"/>
      <c r="AK101" s="13"/>
      <c r="AM101" s="13">
        <f t="shared" si="117"/>
        <v>34158918.80770997</v>
      </c>
      <c r="AN101" s="13">
        <f t="shared" si="120"/>
        <v>45679531.344042584</v>
      </c>
    </row>
    <row r="102" spans="1:40" ht="12.75" x14ac:dyDescent="0.2">
      <c r="A102" s="1" t="s">
        <v>202</v>
      </c>
      <c r="B102" s="1" t="s">
        <v>203</v>
      </c>
      <c r="C102" s="1"/>
      <c r="D102" s="1" t="s">
        <v>7</v>
      </c>
      <c r="E102" s="1"/>
      <c r="G102" s="5">
        <f>UTFUND1718BL</f>
        <v>65450120.584915087</v>
      </c>
      <c r="H102" s="5">
        <f>G102*RPI_INC1819</f>
        <v>67380948.65058203</v>
      </c>
      <c r="I102" s="5">
        <f>LTFUND1718BL</f>
        <v>11704239.970482549</v>
      </c>
      <c r="J102" s="5">
        <f>I102*RPI_INC1819</f>
        <v>12049523.903045952</v>
      </c>
      <c r="Q102" s="6">
        <f t="shared" si="118"/>
        <v>77154360.55539763</v>
      </c>
      <c r="R102" s="6">
        <f t="shared" si="119"/>
        <v>79430472.553627983</v>
      </c>
      <c r="T102" s="6">
        <f t="shared" si="113"/>
        <v>140974613</v>
      </c>
      <c r="V102" s="5">
        <f>UTFUND1718RSG</f>
        <v>29793494.297979295</v>
      </c>
      <c r="W102" s="5">
        <f>LTFUND1718RSG</f>
        <v>2969827.6201362778</v>
      </c>
      <c r="AA102" s="6">
        <f t="shared" si="114"/>
        <v>32763321.918115571</v>
      </c>
      <c r="AB102" s="6">
        <f t="shared" si="115"/>
        <v>109917682.47351322</v>
      </c>
      <c r="AC102" s="6">
        <f t="shared" ref="AC102" si="176">AC103+AC104</f>
        <v>250892295.47351322</v>
      </c>
      <c r="AD102" s="6">
        <f t="shared" ref="AD102" si="177">AD103+AD104</f>
        <v>243230040.4648461</v>
      </c>
      <c r="AE102" s="6">
        <f t="shared" si="116"/>
        <v>102255427.46484609</v>
      </c>
      <c r="AF102" s="6">
        <f t="shared" ref="AF102" si="178">SUM(AF103:AF104)</f>
        <v>22824954.911218107</v>
      </c>
      <c r="AG102" s="5">
        <f t="shared" ref="AG102" si="179">AG104</f>
        <v>21451729.428947836</v>
      </c>
      <c r="AH102" s="5">
        <f t="shared" ref="AH102" si="180">AH103</f>
        <v>1373225.4822702706</v>
      </c>
      <c r="AM102" s="5">
        <f t="shared" si="117"/>
        <v>79695011.388748243</v>
      </c>
      <c r="AN102" s="5">
        <f t="shared" si="120"/>
        <v>102519966.29996635</v>
      </c>
    </row>
    <row r="103" spans="1:40" s="11" customFormat="1" ht="12.75" x14ac:dyDescent="0.2">
      <c r="A103" s="8" t="s">
        <v>204</v>
      </c>
      <c r="B103" s="8" t="s">
        <v>205</v>
      </c>
      <c r="C103" s="8" t="s">
        <v>7</v>
      </c>
      <c r="D103" s="8"/>
      <c r="E103" s="8" t="s">
        <v>1440</v>
      </c>
      <c r="G103" s="9"/>
      <c r="H103" s="9"/>
      <c r="I103" s="9">
        <f>LTFUND1718BL</f>
        <v>11704239.970482549</v>
      </c>
      <c r="J103" s="9">
        <f>I103*RPI_INC1819</f>
        <v>12049523.903045952</v>
      </c>
      <c r="K103" s="9"/>
      <c r="L103" s="9"/>
      <c r="M103" s="9"/>
      <c r="N103" s="9"/>
      <c r="O103" s="9"/>
      <c r="P103" s="9"/>
      <c r="Q103" s="10">
        <f t="shared" si="118"/>
        <v>11704239.970482549</v>
      </c>
      <c r="R103" s="10">
        <f t="shared" si="119"/>
        <v>12049523.903045952</v>
      </c>
      <c r="S103" s="9"/>
      <c r="T103" s="10">
        <f t="shared" si="113"/>
        <v>21954799.355082512</v>
      </c>
      <c r="V103" s="9"/>
      <c r="W103" s="9">
        <f>LTFUND1718RSG</f>
        <v>2969827.6201362778</v>
      </c>
      <c r="X103" s="9"/>
      <c r="Y103" s="9"/>
      <c r="Z103" s="9"/>
      <c r="AA103" s="10">
        <f t="shared" si="114"/>
        <v>2969827.6201362778</v>
      </c>
      <c r="AB103" s="10">
        <f t="shared" si="115"/>
        <v>14674067.590618826</v>
      </c>
      <c r="AC103" s="10">
        <f>W103+I103+T103</f>
        <v>36628866.945701338</v>
      </c>
      <c r="AD103" s="10">
        <f>AC103*LT_SF1819</f>
        <v>35377548.740398735</v>
      </c>
      <c r="AE103" s="10">
        <f t="shared" si="116"/>
        <v>13422749.385316223</v>
      </c>
      <c r="AF103" s="10">
        <f>AD103-T103-R103</f>
        <v>1373225.4822702706</v>
      </c>
      <c r="AG103" s="9"/>
      <c r="AH103" s="9">
        <f>AF103</f>
        <v>1373225.4822702706</v>
      </c>
      <c r="AI103" s="9"/>
      <c r="AJ103" s="9"/>
      <c r="AK103" s="9"/>
      <c r="AM103" s="9">
        <f t="shared" si="117"/>
        <v>12089654.181950103</v>
      </c>
      <c r="AN103" s="9">
        <f t="shared" si="120"/>
        <v>13462879.664220374</v>
      </c>
    </row>
    <row r="104" spans="1:40" s="15" customFormat="1" ht="12.75" x14ac:dyDescent="0.2">
      <c r="A104" s="12" t="s">
        <v>206</v>
      </c>
      <c r="B104" s="12" t="s">
        <v>207</v>
      </c>
      <c r="C104" s="12" t="s">
        <v>7</v>
      </c>
      <c r="D104" s="12"/>
      <c r="E104" s="12" t="s">
        <v>1441</v>
      </c>
      <c r="G104" s="13">
        <f>UTFUND1718BL</f>
        <v>65450120.584915087</v>
      </c>
      <c r="H104" s="13">
        <f>G104*RPI_INC1819</f>
        <v>67380948.65058203</v>
      </c>
      <c r="I104" s="13"/>
      <c r="J104" s="13"/>
      <c r="K104" s="13"/>
      <c r="L104" s="13"/>
      <c r="M104" s="13"/>
      <c r="N104" s="13"/>
      <c r="O104" s="13"/>
      <c r="P104" s="13"/>
      <c r="Q104" s="14">
        <f t="shared" si="118"/>
        <v>65450120.584915087</v>
      </c>
      <c r="R104" s="14">
        <f t="shared" si="119"/>
        <v>67380948.65058203</v>
      </c>
      <c r="S104" s="13"/>
      <c r="T104" s="14">
        <f t="shared" si="113"/>
        <v>119019813.6449175</v>
      </c>
      <c r="V104" s="13">
        <f>UTFUND1718RSG</f>
        <v>29793494.297979295</v>
      </c>
      <c r="W104" s="13"/>
      <c r="X104" s="13"/>
      <c r="Y104" s="13"/>
      <c r="Z104" s="13"/>
      <c r="AA104" s="14">
        <f t="shared" si="114"/>
        <v>29793494.297979295</v>
      </c>
      <c r="AB104" s="14">
        <f t="shared" si="115"/>
        <v>95243614.882894382</v>
      </c>
      <c r="AC104" s="14">
        <f>V104+G104+T104</f>
        <v>214263428.52781188</v>
      </c>
      <c r="AD104" s="14">
        <f>AC104*UT_SF1819</f>
        <v>207852491.72444737</v>
      </c>
      <c r="AE104" s="14">
        <f t="shared" si="116"/>
        <v>88832678.079529867</v>
      </c>
      <c r="AF104" s="14">
        <f>AD104-T104-R104</f>
        <v>21451729.428947836</v>
      </c>
      <c r="AG104" s="13">
        <f>AF104</f>
        <v>21451729.428947836</v>
      </c>
      <c r="AH104" s="13"/>
      <c r="AI104" s="13"/>
      <c r="AJ104" s="13"/>
      <c r="AK104" s="13"/>
      <c r="AM104" s="13">
        <f t="shared" si="117"/>
        <v>67605357.206798136</v>
      </c>
      <c r="AN104" s="13">
        <f t="shared" si="120"/>
        <v>89057086.635745972</v>
      </c>
    </row>
    <row r="105" spans="1:40" ht="12.75" x14ac:dyDescent="0.2">
      <c r="A105" s="1" t="s">
        <v>208</v>
      </c>
      <c r="B105" s="1" t="s">
        <v>209</v>
      </c>
      <c r="C105" s="1"/>
      <c r="D105" s="1" t="s">
        <v>7</v>
      </c>
      <c r="E105" s="1"/>
      <c r="G105" s="5">
        <f>UTFUND1718BL</f>
        <v>122451873.73895991</v>
      </c>
      <c r="H105" s="5">
        <f>G105*RPI_INC1819</f>
        <v>126064296.64048748</v>
      </c>
      <c r="I105" s="5">
        <f>LTFUND1718BL</f>
        <v>25396504.18816809</v>
      </c>
      <c r="J105" s="5">
        <f>I105*RPI_INC1819</f>
        <v>26145720.272387877</v>
      </c>
      <c r="Q105" s="6">
        <f t="shared" si="118"/>
        <v>147848377.92712799</v>
      </c>
      <c r="R105" s="6">
        <f t="shared" si="119"/>
        <v>152210016.91287535</v>
      </c>
      <c r="T105" s="6">
        <f t="shared" si="113"/>
        <v>249906620.99999905</v>
      </c>
      <c r="V105" s="5">
        <f>UTFUND1718RSG</f>
        <v>58093983.334337801</v>
      </c>
      <c r="W105" s="5">
        <f>LTFUND1718RSG</f>
        <v>6922722.0165428557</v>
      </c>
      <c r="AA105" s="6">
        <f t="shared" si="114"/>
        <v>65016705.350880653</v>
      </c>
      <c r="AB105" s="6">
        <f t="shared" si="115"/>
        <v>212865083.2780087</v>
      </c>
      <c r="AC105" s="6">
        <f t="shared" ref="AC105" si="181">AC106+AC107</f>
        <v>462771704.27800775</v>
      </c>
      <c r="AD105" s="6">
        <f t="shared" ref="AD105" si="182">AD106+AD107</f>
        <v>448599119.46739084</v>
      </c>
      <c r="AE105" s="6">
        <f t="shared" si="116"/>
        <v>198692498.46739179</v>
      </c>
      <c r="AF105" s="6">
        <f t="shared" ref="AF105" si="183">SUM(AF106:AF107)</f>
        <v>46482481.554516435</v>
      </c>
      <c r="AG105" s="5">
        <f t="shared" ref="AG105" si="184">AG107</f>
        <v>42935430.709094748</v>
      </c>
      <c r="AH105" s="5">
        <f t="shared" ref="AH105" si="185">AH106</f>
        <v>3547050.8454216868</v>
      </c>
      <c r="AM105" s="5">
        <f t="shared" si="117"/>
        <v>152716944.03131321</v>
      </c>
      <c r="AN105" s="5">
        <f t="shared" si="120"/>
        <v>199199425.58582965</v>
      </c>
    </row>
    <row r="106" spans="1:40" s="11" customFormat="1" ht="12.75" x14ac:dyDescent="0.2">
      <c r="A106" s="8" t="s">
        <v>210</v>
      </c>
      <c r="B106" s="8" t="s">
        <v>211</v>
      </c>
      <c r="C106" s="8" t="s">
        <v>7</v>
      </c>
      <c r="D106" s="8"/>
      <c r="E106" s="8" t="s">
        <v>1440</v>
      </c>
      <c r="G106" s="9"/>
      <c r="H106" s="9"/>
      <c r="I106" s="9">
        <f>LTFUND1718BL</f>
        <v>25396504.18816809</v>
      </c>
      <c r="J106" s="9">
        <f>I106*RPI_INC1819</f>
        <v>26145720.272387877</v>
      </c>
      <c r="K106" s="9"/>
      <c r="L106" s="9"/>
      <c r="M106" s="9"/>
      <c r="N106" s="9"/>
      <c r="O106" s="9"/>
      <c r="P106" s="9"/>
      <c r="Q106" s="10">
        <f t="shared" si="118"/>
        <v>25396504.18816809</v>
      </c>
      <c r="R106" s="10">
        <f t="shared" si="119"/>
        <v>26145720.272387877</v>
      </c>
      <c r="S106" s="9"/>
      <c r="T106" s="10">
        <f t="shared" si="113"/>
        <v>44562955.72894536</v>
      </c>
      <c r="V106" s="9"/>
      <c r="W106" s="9">
        <f>LTFUND1718RSG</f>
        <v>6922722.0165428557</v>
      </c>
      <c r="X106" s="9"/>
      <c r="Y106" s="9"/>
      <c r="Z106" s="9"/>
      <c r="AA106" s="10">
        <f t="shared" si="114"/>
        <v>6922722.0165428557</v>
      </c>
      <c r="AB106" s="10">
        <f t="shared" si="115"/>
        <v>32319226.204710945</v>
      </c>
      <c r="AC106" s="10">
        <f>W106+I106+T106</f>
        <v>76882181.933656305</v>
      </c>
      <c r="AD106" s="10">
        <f>AC106*LT_SF1819</f>
        <v>74255726.846754923</v>
      </c>
      <c r="AE106" s="10">
        <f t="shared" si="116"/>
        <v>29692771.117809564</v>
      </c>
      <c r="AF106" s="10">
        <f>AD106-T106-R106</f>
        <v>3547050.8454216868</v>
      </c>
      <c r="AG106" s="9"/>
      <c r="AH106" s="9">
        <f>AF106</f>
        <v>3547050.8454216868</v>
      </c>
      <c r="AI106" s="9"/>
      <c r="AJ106" s="9"/>
      <c r="AK106" s="9"/>
      <c r="AM106" s="9">
        <f t="shared" si="117"/>
        <v>26232797.160663567</v>
      </c>
      <c r="AN106" s="9">
        <f t="shared" si="120"/>
        <v>29779848.006085254</v>
      </c>
    </row>
    <row r="107" spans="1:40" s="15" customFormat="1" ht="12.75" x14ac:dyDescent="0.2">
      <c r="A107" s="12" t="s">
        <v>212</v>
      </c>
      <c r="B107" s="12" t="s">
        <v>213</v>
      </c>
      <c r="C107" s="12" t="s">
        <v>7</v>
      </c>
      <c r="D107" s="12"/>
      <c r="E107" s="12" t="s">
        <v>1441</v>
      </c>
      <c r="G107" s="13">
        <f>UTFUND1718BL</f>
        <v>122451873.73895991</v>
      </c>
      <c r="H107" s="13">
        <f>G107*RPI_INC1819</f>
        <v>126064296.64048748</v>
      </c>
      <c r="I107" s="13"/>
      <c r="J107" s="13"/>
      <c r="K107" s="13"/>
      <c r="L107" s="13"/>
      <c r="M107" s="13"/>
      <c r="N107" s="13"/>
      <c r="O107" s="13"/>
      <c r="P107" s="13"/>
      <c r="Q107" s="14">
        <f t="shared" si="118"/>
        <v>122451873.73895991</v>
      </c>
      <c r="R107" s="14">
        <f t="shared" si="119"/>
        <v>126064296.64048748</v>
      </c>
      <c r="S107" s="13"/>
      <c r="T107" s="14">
        <f t="shared" si="113"/>
        <v>205343665.2710537</v>
      </c>
      <c r="V107" s="13">
        <f>UTFUND1718RSG</f>
        <v>58093983.334337801</v>
      </c>
      <c r="W107" s="13"/>
      <c r="X107" s="13"/>
      <c r="Y107" s="13"/>
      <c r="Z107" s="13"/>
      <c r="AA107" s="14">
        <f t="shared" si="114"/>
        <v>58093983.334337801</v>
      </c>
      <c r="AB107" s="14">
        <f t="shared" si="115"/>
        <v>180545857.07329771</v>
      </c>
      <c r="AC107" s="14">
        <f>V107+G107+T107</f>
        <v>385889522.34435141</v>
      </c>
      <c r="AD107" s="14">
        <f>AC107*UT_SF1819</f>
        <v>374343392.62063593</v>
      </c>
      <c r="AE107" s="14">
        <f t="shared" si="116"/>
        <v>168999727.34958223</v>
      </c>
      <c r="AF107" s="14">
        <f>AD107-T107-R107</f>
        <v>42935430.709094748</v>
      </c>
      <c r="AG107" s="13">
        <f>AF107</f>
        <v>42935430.709094748</v>
      </c>
      <c r="AH107" s="13"/>
      <c r="AI107" s="13"/>
      <c r="AJ107" s="13"/>
      <c r="AK107" s="13"/>
      <c r="AM107" s="13">
        <f t="shared" si="117"/>
        <v>126484146.87064964</v>
      </c>
      <c r="AN107" s="13">
        <f t="shared" si="120"/>
        <v>169419577.5797444</v>
      </c>
    </row>
    <row r="108" spans="1:40" ht="12.75" x14ac:dyDescent="0.2">
      <c r="A108" s="1" t="s">
        <v>214</v>
      </c>
      <c r="B108" s="1" t="s">
        <v>215</v>
      </c>
      <c r="C108" s="1"/>
      <c r="D108" s="1" t="s">
        <v>7</v>
      </c>
      <c r="E108" s="1"/>
      <c r="G108" s="5">
        <f>UTFUND1718BL</f>
        <v>57902865.62096107</v>
      </c>
      <c r="H108" s="5">
        <f>G108*RPI_INC1819</f>
        <v>59611043.95622392</v>
      </c>
      <c r="I108" s="5">
        <f>LTFUND1718BL</f>
        <v>9412147.7014570944</v>
      </c>
      <c r="J108" s="5">
        <f>I108*RPI_INC1819</f>
        <v>9689813.17827769</v>
      </c>
      <c r="Q108" s="6">
        <f t="shared" si="118"/>
        <v>67315013.322418168</v>
      </c>
      <c r="R108" s="6">
        <f t="shared" si="119"/>
        <v>69300857.134501606</v>
      </c>
      <c r="T108" s="6">
        <f t="shared" si="113"/>
        <v>106475255.99999912</v>
      </c>
      <c r="V108" s="5">
        <f>UTFUND1718RSG</f>
        <v>28146146.528607205</v>
      </c>
      <c r="W108" s="5">
        <f>LTFUND1718RSG</f>
        <v>2420728.7312646117</v>
      </c>
      <c r="AA108" s="6">
        <f t="shared" si="114"/>
        <v>30566875.259871818</v>
      </c>
      <c r="AB108" s="6">
        <f t="shared" si="115"/>
        <v>97881888.582289979</v>
      </c>
      <c r="AC108" s="6">
        <f t="shared" ref="AC108" si="186">AC109+AC110</f>
        <v>204357144.5822891</v>
      </c>
      <c r="AD108" s="6">
        <f t="shared" ref="AD108" si="187">AD109+AD110</f>
        <v>198124878.63009015</v>
      </c>
      <c r="AE108" s="6">
        <f t="shared" si="116"/>
        <v>91649622.630091041</v>
      </c>
      <c r="AF108" s="6">
        <f t="shared" ref="AF108" si="188">SUM(AF109:AF110)</f>
        <v>22348765.495589428</v>
      </c>
      <c r="AG108" s="5">
        <f t="shared" ref="AG108" si="189">AG110</f>
        <v>21154008.098808378</v>
      </c>
      <c r="AH108" s="5">
        <f t="shared" ref="AH108" si="190">AH109</f>
        <v>1194757.3967810515</v>
      </c>
      <c r="AM108" s="5">
        <f t="shared" si="117"/>
        <v>69531659.840689972</v>
      </c>
      <c r="AN108" s="5">
        <f t="shared" si="120"/>
        <v>91880425.336279392</v>
      </c>
    </row>
    <row r="109" spans="1:40" s="11" customFormat="1" ht="12.75" x14ac:dyDescent="0.2">
      <c r="A109" s="8" t="s">
        <v>216</v>
      </c>
      <c r="B109" s="8" t="s">
        <v>217</v>
      </c>
      <c r="C109" s="8" t="s">
        <v>7</v>
      </c>
      <c r="D109" s="8"/>
      <c r="E109" s="8" t="s">
        <v>1440</v>
      </c>
      <c r="G109" s="9"/>
      <c r="H109" s="9"/>
      <c r="I109" s="9">
        <f>LTFUND1718BL</f>
        <v>9412147.7014570944</v>
      </c>
      <c r="J109" s="9">
        <f>I109*RPI_INC1819</f>
        <v>9689813.17827769</v>
      </c>
      <c r="K109" s="9"/>
      <c r="L109" s="9"/>
      <c r="M109" s="9"/>
      <c r="N109" s="9"/>
      <c r="O109" s="9"/>
      <c r="P109" s="9"/>
      <c r="Q109" s="10">
        <f t="shared" si="118"/>
        <v>9412147.7014570944</v>
      </c>
      <c r="R109" s="10">
        <f t="shared" si="119"/>
        <v>9689813.17827769</v>
      </c>
      <c r="S109" s="9"/>
      <c r="T109" s="10">
        <f t="shared" si="113"/>
        <v>15926145.16304096</v>
      </c>
      <c r="V109" s="9"/>
      <c r="W109" s="9">
        <f>LTFUND1718RSG</f>
        <v>2420728.7312646117</v>
      </c>
      <c r="X109" s="9"/>
      <c r="Y109" s="9"/>
      <c r="Z109" s="9"/>
      <c r="AA109" s="10">
        <f t="shared" si="114"/>
        <v>2420728.7312646117</v>
      </c>
      <c r="AB109" s="10">
        <f t="shared" si="115"/>
        <v>11832876.432721706</v>
      </c>
      <c r="AC109" s="10">
        <f>W109+I109+T109</f>
        <v>27759021.595762666</v>
      </c>
      <c r="AD109" s="10">
        <f>AC109*LT_SF1819</f>
        <v>26810715.738099702</v>
      </c>
      <c r="AE109" s="10">
        <f t="shared" si="116"/>
        <v>10884570.575058741</v>
      </c>
      <c r="AF109" s="10">
        <f>AD109-T109-R109</f>
        <v>1194757.3967810515</v>
      </c>
      <c r="AG109" s="9"/>
      <c r="AH109" s="9">
        <f>AF109</f>
        <v>1194757.3967810515</v>
      </c>
      <c r="AI109" s="9"/>
      <c r="AJ109" s="9"/>
      <c r="AK109" s="9"/>
      <c r="AM109" s="9">
        <f t="shared" si="117"/>
        <v>9722084.5699527692</v>
      </c>
      <c r="AN109" s="9">
        <f t="shared" si="120"/>
        <v>10916841.966733821</v>
      </c>
    </row>
    <row r="110" spans="1:40" s="15" customFormat="1" ht="12.75" x14ac:dyDescent="0.2">
      <c r="A110" s="12" t="s">
        <v>218</v>
      </c>
      <c r="B110" s="12" t="s">
        <v>219</v>
      </c>
      <c r="C110" s="12" t="s">
        <v>7</v>
      </c>
      <c r="D110" s="12"/>
      <c r="E110" s="12" t="s">
        <v>1441</v>
      </c>
      <c r="G110" s="13">
        <f>UTFUND1718BL</f>
        <v>57902865.62096107</v>
      </c>
      <c r="H110" s="13">
        <f>G110*RPI_INC1819</f>
        <v>59611043.95622392</v>
      </c>
      <c r="I110" s="13"/>
      <c r="J110" s="13"/>
      <c r="K110" s="13"/>
      <c r="L110" s="13"/>
      <c r="M110" s="13"/>
      <c r="N110" s="13"/>
      <c r="O110" s="13"/>
      <c r="P110" s="13"/>
      <c r="Q110" s="14">
        <f t="shared" si="118"/>
        <v>57902865.62096107</v>
      </c>
      <c r="R110" s="14">
        <f t="shared" si="119"/>
        <v>59611043.95622392</v>
      </c>
      <c r="S110" s="13"/>
      <c r="T110" s="14">
        <f t="shared" si="113"/>
        <v>90549110.836958155</v>
      </c>
      <c r="V110" s="13">
        <f>UTFUND1718RSG</f>
        <v>28146146.528607205</v>
      </c>
      <c r="W110" s="13"/>
      <c r="X110" s="13"/>
      <c r="Y110" s="13"/>
      <c r="Z110" s="13"/>
      <c r="AA110" s="14">
        <f t="shared" si="114"/>
        <v>28146146.528607205</v>
      </c>
      <c r="AB110" s="14">
        <f t="shared" si="115"/>
        <v>86049012.149568275</v>
      </c>
      <c r="AC110" s="14">
        <f>V110+G110+T110</f>
        <v>176598122.98652643</v>
      </c>
      <c r="AD110" s="14">
        <f>AC110*UT_SF1819</f>
        <v>171314162.89199045</v>
      </c>
      <c r="AE110" s="14">
        <f t="shared" si="116"/>
        <v>80765052.055032298</v>
      </c>
      <c r="AF110" s="14">
        <f>AD110-T110-R110</f>
        <v>21154008.098808378</v>
      </c>
      <c r="AG110" s="13">
        <f>AF110</f>
        <v>21154008.098808378</v>
      </c>
      <c r="AH110" s="13"/>
      <c r="AI110" s="13"/>
      <c r="AJ110" s="13"/>
      <c r="AK110" s="13"/>
      <c r="AM110" s="13">
        <f t="shared" si="117"/>
        <v>59809575.270737194</v>
      </c>
      <c r="AN110" s="13">
        <f t="shared" si="120"/>
        <v>80963583.369545579</v>
      </c>
    </row>
    <row r="111" spans="1:40" ht="12.75" x14ac:dyDescent="0.2">
      <c r="A111" s="1" t="s">
        <v>1400</v>
      </c>
      <c r="B111" s="1" t="s">
        <v>1372</v>
      </c>
      <c r="C111" s="1"/>
      <c r="D111" s="1" t="s">
        <v>223</v>
      </c>
      <c r="E111" s="1"/>
      <c r="G111" s="5">
        <f>UTFUND1718BL</f>
        <v>8664008.9577138331</v>
      </c>
      <c r="H111" s="5">
        <f>G111*RPI_INC1819</f>
        <v>8919603.7756796721</v>
      </c>
      <c r="I111" s="5">
        <f>LTFUND1718BL</f>
        <v>6864691.1986141568</v>
      </c>
      <c r="J111" s="5">
        <f>I111*RPI_INC1819</f>
        <v>7067204.7816292495</v>
      </c>
      <c r="O111" s="5">
        <f>POLFUND1718BL</f>
        <v>31038.444972910245</v>
      </c>
      <c r="P111" s="5">
        <f>O111*RPI_INC1819</f>
        <v>31954.102578011229</v>
      </c>
      <c r="Q111" s="6">
        <f t="shared" si="118"/>
        <v>15559738.601300899</v>
      </c>
      <c r="R111" s="6">
        <f t="shared" si="119"/>
        <v>16018762.659886932</v>
      </c>
      <c r="T111" s="6">
        <f t="shared" si="113"/>
        <v>5012951</v>
      </c>
      <c r="V111" s="5">
        <f>UTFUND1718RSG</f>
        <v>5296190.969770072</v>
      </c>
      <c r="W111" s="5">
        <f>LTFUND1718RSG</f>
        <v>3404546.375275447</v>
      </c>
      <c r="Z111" s="5">
        <f>POLFUND1718RSG</f>
        <v>132662.85623271781</v>
      </c>
      <c r="AA111" s="6">
        <f t="shared" si="114"/>
        <v>8833400.2012782358</v>
      </c>
      <c r="AB111" s="6">
        <f t="shared" si="115"/>
        <v>24393138.802579135</v>
      </c>
      <c r="AC111" s="6">
        <f>SUM(AC112:AC114)</f>
        <v>29406089.802579135</v>
      </c>
      <c r="AD111" s="6">
        <f>SUM(AD112:AD114)</f>
        <v>28573227.567409992</v>
      </c>
      <c r="AE111" s="6">
        <f t="shared" si="116"/>
        <v>23560276.567409992</v>
      </c>
      <c r="AF111" s="6">
        <f>SUM(AF112:AF114)</f>
        <v>7541513.9075230621</v>
      </c>
      <c r="AG111" s="5">
        <f>AG114</f>
        <v>4589438.1452549361</v>
      </c>
      <c r="AH111" s="5">
        <f>AH113</f>
        <v>2820328.5636405088</v>
      </c>
      <c r="AK111" s="5">
        <f>AK112</f>
        <v>131747.19862761683</v>
      </c>
      <c r="AM111" s="5">
        <f t="shared" si="117"/>
        <v>16072112.270910002</v>
      </c>
      <c r="AN111" s="5">
        <f t="shared" si="120"/>
        <v>23613626.178433064</v>
      </c>
    </row>
    <row r="112" spans="1:40" s="34" customFormat="1" ht="12.75" x14ac:dyDescent="0.2">
      <c r="A112" s="28" t="s">
        <v>1373</v>
      </c>
      <c r="B112" s="28" t="s">
        <v>1374</v>
      </c>
      <c r="C112" s="28" t="s">
        <v>223</v>
      </c>
      <c r="D112" s="28"/>
      <c r="E112" s="28" t="s">
        <v>1442</v>
      </c>
      <c r="G112" s="32"/>
      <c r="H112" s="32"/>
      <c r="I112" s="32"/>
      <c r="J112" s="32"/>
      <c r="K112" s="32"/>
      <c r="L112" s="32"/>
      <c r="M112" s="32"/>
      <c r="N112" s="32"/>
      <c r="O112" s="32">
        <f>POLFUND1718BL</f>
        <v>31038.444972910245</v>
      </c>
      <c r="P112" s="32">
        <f>O112*RPI_INC1819</f>
        <v>31954.102578011229</v>
      </c>
      <c r="Q112" s="33">
        <f t="shared" si="118"/>
        <v>31038.444972910245</v>
      </c>
      <c r="R112" s="33">
        <f t="shared" si="119"/>
        <v>31954.102578011229</v>
      </c>
      <c r="S112" s="32"/>
      <c r="T112" s="33">
        <f t="shared" si="113"/>
        <v>2990658.0551115363</v>
      </c>
      <c r="V112" s="32"/>
      <c r="W112" s="32"/>
      <c r="X112" s="32"/>
      <c r="Y112" s="32"/>
      <c r="Z112" s="32">
        <f>POLFUND1718RSG</f>
        <v>132662.85623271781</v>
      </c>
      <c r="AA112" s="33">
        <f t="shared" si="114"/>
        <v>132662.85623271781</v>
      </c>
      <c r="AB112" s="33">
        <f t="shared" si="115"/>
        <v>163701.30120562809</v>
      </c>
      <c r="AC112" s="33">
        <f>Z112+O112+T112</f>
        <v>3154359.3563171644</v>
      </c>
      <c r="AD112" s="33">
        <f>AC112</f>
        <v>3154359.3563171644</v>
      </c>
      <c r="AE112" s="33">
        <f t="shared" si="116"/>
        <v>163701.30120562806</v>
      </c>
      <c r="AF112" s="33">
        <f>O112+Z112-P112</f>
        <v>131747.19862761683</v>
      </c>
      <c r="AG112" s="32"/>
      <c r="AH112" s="32"/>
      <c r="AI112" s="32"/>
      <c r="AJ112" s="32"/>
      <c r="AK112" s="32">
        <f>AF112</f>
        <v>131747.19862761683</v>
      </c>
      <c r="AM112" s="32">
        <f t="shared" si="117"/>
        <v>32060.523965188469</v>
      </c>
      <c r="AN112" s="32">
        <f t="shared" si="120"/>
        <v>163807.72259280531</v>
      </c>
    </row>
    <row r="113" spans="1:40" s="11" customFormat="1" ht="12.75" x14ac:dyDescent="0.2">
      <c r="A113" s="8" t="s">
        <v>221</v>
      </c>
      <c r="B113" s="8" t="s">
        <v>222</v>
      </c>
      <c r="C113" s="8" t="s">
        <v>223</v>
      </c>
      <c r="D113" s="8"/>
      <c r="E113" s="8" t="s">
        <v>1440</v>
      </c>
      <c r="G113" s="9"/>
      <c r="H113" s="9"/>
      <c r="I113" s="9">
        <f>LTFUND1718BL</f>
        <v>6864691.1986141568</v>
      </c>
      <c r="J113" s="9">
        <f>I113*RPI_INC1819</f>
        <v>7067204.7816292495</v>
      </c>
      <c r="K113" s="9"/>
      <c r="L113" s="9"/>
      <c r="M113" s="9"/>
      <c r="N113" s="9"/>
      <c r="O113" s="9"/>
      <c r="P113" s="9"/>
      <c r="Q113" s="10">
        <f t="shared" si="118"/>
        <v>6864691.1986141568</v>
      </c>
      <c r="R113" s="10">
        <f t="shared" si="119"/>
        <v>7067204.7816292495</v>
      </c>
      <c r="S113" s="9"/>
      <c r="T113" s="10">
        <f t="shared" si="113"/>
        <v>904094.15218945092</v>
      </c>
      <c r="V113" s="9"/>
      <c r="W113" s="9">
        <f>LTFUND1718RSG</f>
        <v>3404546.375275447</v>
      </c>
      <c r="X113" s="9"/>
      <c r="Y113" s="9"/>
      <c r="Z113" s="9"/>
      <c r="AA113" s="10">
        <f t="shared" si="114"/>
        <v>3404546.375275447</v>
      </c>
      <c r="AB113" s="10">
        <f t="shared" si="115"/>
        <v>10269237.573889604</v>
      </c>
      <c r="AC113" s="10">
        <f>W113+I113+T113</f>
        <v>11173331.726079054</v>
      </c>
      <c r="AD113" s="10">
        <f>AC113*LT_SF1819</f>
        <v>10791627.497459209</v>
      </c>
      <c r="AE113" s="10">
        <f t="shared" si="116"/>
        <v>9887533.3452697583</v>
      </c>
      <c r="AF113" s="10">
        <f>AD113-T113-R113</f>
        <v>2820328.5636405088</v>
      </c>
      <c r="AG113" s="9"/>
      <c r="AH113" s="9">
        <f>AF113</f>
        <v>2820328.5636405088</v>
      </c>
      <c r="AI113" s="9"/>
      <c r="AJ113" s="9"/>
      <c r="AK113" s="9"/>
      <c r="AM113" s="9">
        <f t="shared" si="117"/>
        <v>7090741.7197889257</v>
      </c>
      <c r="AN113" s="9">
        <f t="shared" si="120"/>
        <v>9911070.2834294345</v>
      </c>
    </row>
    <row r="114" spans="1:40" s="15" customFormat="1" ht="12.75" x14ac:dyDescent="0.2">
      <c r="A114" s="12" t="s">
        <v>224</v>
      </c>
      <c r="B114" s="12" t="s">
        <v>225</v>
      </c>
      <c r="C114" s="12" t="s">
        <v>223</v>
      </c>
      <c r="D114" s="12"/>
      <c r="E114" s="12" t="s">
        <v>1441</v>
      </c>
      <c r="G114" s="13">
        <f>UTFUND1718BL</f>
        <v>8664008.9577138331</v>
      </c>
      <c r="H114" s="13">
        <f>G114*RPI_INC1819</f>
        <v>8919603.7756796721</v>
      </c>
      <c r="I114" s="13"/>
      <c r="J114" s="13"/>
      <c r="K114" s="13"/>
      <c r="L114" s="13"/>
      <c r="M114" s="13"/>
      <c r="N114" s="13"/>
      <c r="O114" s="13"/>
      <c r="P114" s="13"/>
      <c r="Q114" s="14">
        <f t="shared" si="118"/>
        <v>8664008.9577138331</v>
      </c>
      <c r="R114" s="14">
        <f t="shared" si="119"/>
        <v>8919603.7756796721</v>
      </c>
      <c r="S114" s="13"/>
      <c r="T114" s="14">
        <f t="shared" si="113"/>
        <v>1118198.7926990131</v>
      </c>
      <c r="V114" s="13">
        <f>UTFUND1718RSG</f>
        <v>5296190.969770072</v>
      </c>
      <c r="W114" s="13"/>
      <c r="X114" s="13"/>
      <c r="Y114" s="13"/>
      <c r="Z114" s="13"/>
      <c r="AA114" s="14">
        <f t="shared" si="114"/>
        <v>5296190.969770072</v>
      </c>
      <c r="AB114" s="14">
        <f t="shared" si="115"/>
        <v>13960199.927483905</v>
      </c>
      <c r="AC114" s="14">
        <f>V114+G114+T114</f>
        <v>15078398.720182918</v>
      </c>
      <c r="AD114" s="14">
        <f>AC114*UT_SF1819</f>
        <v>14627240.713633621</v>
      </c>
      <c r="AE114" s="14">
        <f t="shared" si="116"/>
        <v>13509041.920934608</v>
      </c>
      <c r="AF114" s="14">
        <f>AD114-T114-R114</f>
        <v>4589438.1452549361</v>
      </c>
      <c r="AG114" s="13">
        <f>AF114</f>
        <v>4589438.1452549361</v>
      </c>
      <c r="AH114" s="13"/>
      <c r="AI114" s="13"/>
      <c r="AJ114" s="13"/>
      <c r="AK114" s="13"/>
      <c r="AM114" s="13">
        <f t="shared" si="117"/>
        <v>8949310.0271558873</v>
      </c>
      <c r="AN114" s="13">
        <f t="shared" si="120"/>
        <v>13538748.172410823</v>
      </c>
    </row>
    <row r="115" spans="1:40" ht="12.75" x14ac:dyDescent="0.2">
      <c r="A115" s="1" t="s">
        <v>226</v>
      </c>
      <c r="B115" s="1" t="s">
        <v>227</v>
      </c>
      <c r="C115" s="1"/>
      <c r="D115" s="1" t="s">
        <v>223</v>
      </c>
      <c r="E115" s="1"/>
      <c r="G115" s="5">
        <f>UTFUND1718BL</f>
        <v>58388576.162476726</v>
      </c>
      <c r="H115" s="5">
        <f>G115*RPI_INC1819</f>
        <v>60111083.326120146</v>
      </c>
      <c r="I115" s="5">
        <f>LTFUND1718BL</f>
        <v>26985197.513447389</v>
      </c>
      <c r="J115" s="5">
        <f>I115*RPI_INC1819</f>
        <v>27781281.252497654</v>
      </c>
      <c r="Q115" s="6">
        <f t="shared" si="118"/>
        <v>85373773.675924122</v>
      </c>
      <c r="R115" s="6">
        <f t="shared" si="119"/>
        <v>87892364.578617796</v>
      </c>
      <c r="T115" s="6">
        <f t="shared" si="113"/>
        <v>88755588</v>
      </c>
      <c r="V115" s="5">
        <f>UTFUND1718RSG</f>
        <v>31180112.477788903</v>
      </c>
      <c r="W115" s="5">
        <f>LTFUND1718RSG</f>
        <v>9934357.8128135949</v>
      </c>
      <c r="AA115" s="6">
        <f t="shared" si="114"/>
        <v>41114470.290602498</v>
      </c>
      <c r="AB115" s="6">
        <f t="shared" si="115"/>
        <v>126488243.96652663</v>
      </c>
      <c r="AC115" s="6">
        <f t="shared" ref="AC115:AC178" si="191">AC116+AC117</f>
        <v>215243831.96652663</v>
      </c>
      <c r="AD115" s="6">
        <f t="shared" ref="AD115" si="192">AD116+AD117</f>
        <v>208522100.2356109</v>
      </c>
      <c r="AE115" s="6">
        <f t="shared" si="116"/>
        <v>119766512.2356109</v>
      </c>
      <c r="AF115" s="6">
        <f t="shared" ref="AF115" si="193">SUM(AF116:AF117)</f>
        <v>31874147.65699311</v>
      </c>
      <c r="AG115" s="5">
        <f t="shared" ref="AG115:AG178" si="194">AG117</f>
        <v>25002952.630941696</v>
      </c>
      <c r="AH115" s="5">
        <f t="shared" ref="AH115" si="195">AH116</f>
        <v>6871195.0260514133</v>
      </c>
      <c r="AM115" s="5">
        <f t="shared" si="117"/>
        <v>88185085.281316563</v>
      </c>
      <c r="AN115" s="5">
        <f t="shared" si="120"/>
        <v>120059232.93830967</v>
      </c>
    </row>
    <row r="116" spans="1:40" s="11" customFormat="1" ht="12.75" x14ac:dyDescent="0.2">
      <c r="A116" s="8" t="s">
        <v>228</v>
      </c>
      <c r="B116" s="8" t="s">
        <v>229</v>
      </c>
      <c r="C116" s="8" t="s">
        <v>223</v>
      </c>
      <c r="D116" s="8"/>
      <c r="E116" s="8" t="s">
        <v>1440</v>
      </c>
      <c r="G116" s="9"/>
      <c r="H116" s="9"/>
      <c r="I116" s="9">
        <f>LTFUND1718BL</f>
        <v>26985197.513447389</v>
      </c>
      <c r="J116" s="9">
        <f>I116*RPI_INC1819</f>
        <v>27781281.252497654</v>
      </c>
      <c r="K116" s="9"/>
      <c r="L116" s="9"/>
      <c r="M116" s="9"/>
      <c r="N116" s="9"/>
      <c r="O116" s="9"/>
      <c r="P116" s="9"/>
      <c r="Q116" s="10">
        <f t="shared" si="118"/>
        <v>26985197.513447389</v>
      </c>
      <c r="R116" s="10">
        <f t="shared" si="119"/>
        <v>27781281.252497654</v>
      </c>
      <c r="S116" s="9"/>
      <c r="T116" s="10">
        <f t="shared" si="113"/>
        <v>29442890.646420792</v>
      </c>
      <c r="V116" s="9"/>
      <c r="W116" s="9">
        <f>LTFUND1718RSG</f>
        <v>9934357.8128135949</v>
      </c>
      <c r="X116" s="9"/>
      <c r="Y116" s="9"/>
      <c r="Z116" s="9"/>
      <c r="AA116" s="10">
        <f t="shared" si="114"/>
        <v>9934357.8128135949</v>
      </c>
      <c r="AB116" s="10">
        <f t="shared" si="115"/>
        <v>36919555.326260984</v>
      </c>
      <c r="AC116" s="10">
        <f>W116+I116+T116</f>
        <v>66362445.972681776</v>
      </c>
      <c r="AD116" s="10">
        <f>AC116*LT_SF1819</f>
        <v>64095366.924969859</v>
      </c>
      <c r="AE116" s="10">
        <f t="shared" si="116"/>
        <v>34652476.278549068</v>
      </c>
      <c r="AF116" s="10">
        <f>AD116-T116-R116</f>
        <v>6871195.0260514133</v>
      </c>
      <c r="AG116" s="9"/>
      <c r="AH116" s="9">
        <f>AF116</f>
        <v>6871195.0260514133</v>
      </c>
      <c r="AI116" s="9"/>
      <c r="AJ116" s="9"/>
      <c r="AK116" s="9"/>
      <c r="AM116" s="9">
        <f t="shared" si="117"/>
        <v>27873805.286969718</v>
      </c>
      <c r="AN116" s="9">
        <f t="shared" si="120"/>
        <v>34745000.313021131</v>
      </c>
    </row>
    <row r="117" spans="1:40" s="15" customFormat="1" ht="12.75" x14ac:dyDescent="0.2">
      <c r="A117" s="12" t="s">
        <v>230</v>
      </c>
      <c r="B117" s="12" t="s">
        <v>231</v>
      </c>
      <c r="C117" s="12" t="s">
        <v>223</v>
      </c>
      <c r="D117" s="12"/>
      <c r="E117" s="12" t="s">
        <v>1441</v>
      </c>
      <c r="G117" s="13">
        <f>UTFUND1718BL</f>
        <v>58388576.162476726</v>
      </c>
      <c r="H117" s="13">
        <f>G117*RPI_INC1819</f>
        <v>60111083.326120146</v>
      </c>
      <c r="I117" s="13"/>
      <c r="J117" s="13"/>
      <c r="K117" s="13"/>
      <c r="L117" s="13"/>
      <c r="M117" s="13"/>
      <c r="N117" s="13"/>
      <c r="O117" s="13"/>
      <c r="P117" s="13"/>
      <c r="Q117" s="14">
        <f t="shared" si="118"/>
        <v>58388576.162476726</v>
      </c>
      <c r="R117" s="14">
        <f t="shared" si="119"/>
        <v>60111083.326120146</v>
      </c>
      <c r="S117" s="13"/>
      <c r="T117" s="14">
        <f t="shared" si="113"/>
        <v>59312697.353579208</v>
      </c>
      <c r="V117" s="13">
        <f>UTFUND1718RSG</f>
        <v>31180112.477788903</v>
      </c>
      <c r="W117" s="13"/>
      <c r="X117" s="13"/>
      <c r="Y117" s="13"/>
      <c r="Z117" s="13"/>
      <c r="AA117" s="14">
        <f t="shared" si="114"/>
        <v>31180112.477788903</v>
      </c>
      <c r="AB117" s="14">
        <f t="shared" si="115"/>
        <v>89568688.640265629</v>
      </c>
      <c r="AC117" s="14">
        <f>V117+G117+T117</f>
        <v>148881385.99384484</v>
      </c>
      <c r="AD117" s="14">
        <f>AC117*UT_SF1819</f>
        <v>144426733.31064105</v>
      </c>
      <c r="AE117" s="14">
        <f t="shared" si="116"/>
        <v>85114035.957061842</v>
      </c>
      <c r="AF117" s="14">
        <f>AD117-T117-R117</f>
        <v>25002952.630941696</v>
      </c>
      <c r="AG117" s="13">
        <f>AF117</f>
        <v>25002952.630941696</v>
      </c>
      <c r="AH117" s="13"/>
      <c r="AI117" s="13"/>
      <c r="AJ117" s="13"/>
      <c r="AK117" s="13"/>
      <c r="AM117" s="13">
        <f t="shared" si="117"/>
        <v>60311279.994346842</v>
      </c>
      <c r="AN117" s="13">
        <f t="shared" si="120"/>
        <v>85314232.625288546</v>
      </c>
    </row>
    <row r="118" spans="1:40" ht="12.75" x14ac:dyDescent="0.2">
      <c r="A118" s="1" t="s">
        <v>232</v>
      </c>
      <c r="B118" s="1" t="s">
        <v>233</v>
      </c>
      <c r="C118" s="1"/>
      <c r="D118" s="1" t="s">
        <v>223</v>
      </c>
      <c r="E118" s="1"/>
      <c r="G118" s="5">
        <f>UTFUND1718BL</f>
        <v>63974600.74773857</v>
      </c>
      <c r="H118" s="5">
        <f>G118*RPI_INC1819</f>
        <v>65861899.862081848</v>
      </c>
      <c r="I118" s="5">
        <f>LTFUND1718BL</f>
        <v>13933828.792374419</v>
      </c>
      <c r="J118" s="5">
        <f>I118*RPI_INC1819</f>
        <v>14344887.281710731</v>
      </c>
      <c r="Q118" s="6">
        <f t="shared" si="118"/>
        <v>77908429.540112987</v>
      </c>
      <c r="R118" s="6">
        <f t="shared" si="119"/>
        <v>80206787.143792585</v>
      </c>
      <c r="T118" s="6">
        <f t="shared" si="113"/>
        <v>68381049.999999553</v>
      </c>
      <c r="V118" s="5">
        <f>UTFUND1718RSG</f>
        <v>36054285.718416825</v>
      </c>
      <c r="W118" s="5">
        <f>LTFUND1718RSG</f>
        <v>5340206.7421850916</v>
      </c>
      <c r="AA118" s="6">
        <f t="shared" si="114"/>
        <v>41394492.460601918</v>
      </c>
      <c r="AB118" s="6">
        <f t="shared" si="115"/>
        <v>119302922.0007149</v>
      </c>
      <c r="AC118" s="6">
        <f t="shared" si="191"/>
        <v>187683972.00071445</v>
      </c>
      <c r="AD118" s="6">
        <f t="shared" ref="AD118:AD181" si="196">AD119+AD120</f>
        <v>181931287.72527862</v>
      </c>
      <c r="AE118" s="6">
        <f t="shared" si="116"/>
        <v>113550237.72527906</v>
      </c>
      <c r="AF118" s="6">
        <f t="shared" ref="AF118:AF181" si="197">SUM(AF119:AF120)</f>
        <v>33343450.581486478</v>
      </c>
      <c r="AG118" s="5">
        <f t="shared" si="194"/>
        <v>29518009.625999592</v>
      </c>
      <c r="AH118" s="5">
        <f t="shared" ref="AH118" si="198">AH119</f>
        <v>3825440.9554868881</v>
      </c>
      <c r="AM118" s="5">
        <f t="shared" si="117"/>
        <v>80473911.452104256</v>
      </c>
      <c r="AN118" s="5">
        <f t="shared" si="120"/>
        <v>113817362.03359073</v>
      </c>
    </row>
    <row r="119" spans="1:40" s="11" customFormat="1" ht="12.75" x14ac:dyDescent="0.2">
      <c r="A119" s="8" t="s">
        <v>234</v>
      </c>
      <c r="B119" s="8" t="s">
        <v>235</v>
      </c>
      <c r="C119" s="8" t="s">
        <v>223</v>
      </c>
      <c r="D119" s="8"/>
      <c r="E119" s="8" t="s">
        <v>1440</v>
      </c>
      <c r="G119" s="9"/>
      <c r="H119" s="9"/>
      <c r="I119" s="9">
        <f>LTFUND1718BL</f>
        <v>13933828.792374419</v>
      </c>
      <c r="J119" s="9">
        <f>I119*RPI_INC1819</f>
        <v>14344887.281710731</v>
      </c>
      <c r="K119" s="9"/>
      <c r="L119" s="9"/>
      <c r="M119" s="9"/>
      <c r="N119" s="9"/>
      <c r="O119" s="9"/>
      <c r="P119" s="9"/>
      <c r="Q119" s="10">
        <f t="shared" si="118"/>
        <v>13933828.792374419</v>
      </c>
      <c r="R119" s="10">
        <f t="shared" si="119"/>
        <v>14344887.281710731</v>
      </c>
      <c r="S119" s="9"/>
      <c r="T119" s="10">
        <f t="shared" si="113"/>
        <v>13033931.831976045</v>
      </c>
      <c r="V119" s="9"/>
      <c r="W119" s="9">
        <f>LTFUND1718RSG</f>
        <v>5340206.7421850916</v>
      </c>
      <c r="X119" s="9"/>
      <c r="Y119" s="9"/>
      <c r="Z119" s="9"/>
      <c r="AA119" s="10">
        <f t="shared" si="114"/>
        <v>5340206.7421850916</v>
      </c>
      <c r="AB119" s="10">
        <f t="shared" si="115"/>
        <v>19274035.534559511</v>
      </c>
      <c r="AC119" s="10">
        <f>W119+I119+T119</f>
        <v>32307967.366535556</v>
      </c>
      <c r="AD119" s="10">
        <f>AC119*LT_SF1819</f>
        <v>31204260.069173664</v>
      </c>
      <c r="AE119" s="10">
        <f t="shared" si="116"/>
        <v>18170328.237197619</v>
      </c>
      <c r="AF119" s="10">
        <f>AD119-T119-R119</f>
        <v>3825440.9554868881</v>
      </c>
      <c r="AG119" s="9"/>
      <c r="AH119" s="9">
        <f>AF119</f>
        <v>3825440.9554868881</v>
      </c>
      <c r="AI119" s="9"/>
      <c r="AJ119" s="9"/>
      <c r="AK119" s="9"/>
      <c r="AM119" s="9">
        <f t="shared" si="117"/>
        <v>14392662.142534744</v>
      </c>
      <c r="AN119" s="9">
        <f t="shared" si="120"/>
        <v>18218103.098021634</v>
      </c>
    </row>
    <row r="120" spans="1:40" s="15" customFormat="1" ht="12.75" x14ac:dyDescent="0.2">
      <c r="A120" s="12" t="s">
        <v>236</v>
      </c>
      <c r="B120" s="12" t="s">
        <v>237</v>
      </c>
      <c r="C120" s="12" t="s">
        <v>223</v>
      </c>
      <c r="D120" s="12"/>
      <c r="E120" s="12" t="s">
        <v>1441</v>
      </c>
      <c r="G120" s="13">
        <f>UTFUND1718BL</f>
        <v>63974600.74773857</v>
      </c>
      <c r="H120" s="13">
        <f>G120*RPI_INC1819</f>
        <v>65861899.862081848</v>
      </c>
      <c r="I120" s="13"/>
      <c r="J120" s="13"/>
      <c r="K120" s="13"/>
      <c r="L120" s="13"/>
      <c r="M120" s="13"/>
      <c r="N120" s="13"/>
      <c r="O120" s="13"/>
      <c r="P120" s="13"/>
      <c r="Q120" s="14">
        <f t="shared" si="118"/>
        <v>63974600.74773857</v>
      </c>
      <c r="R120" s="14">
        <f t="shared" si="119"/>
        <v>65861899.862081848</v>
      </c>
      <c r="S120" s="13"/>
      <c r="T120" s="14">
        <f t="shared" si="113"/>
        <v>55347118.168023512</v>
      </c>
      <c r="V120" s="13">
        <f>UTFUND1718RSG</f>
        <v>36054285.718416825</v>
      </c>
      <c r="W120" s="13"/>
      <c r="X120" s="13"/>
      <c r="Y120" s="13"/>
      <c r="Z120" s="13"/>
      <c r="AA120" s="14">
        <f t="shared" si="114"/>
        <v>36054285.718416825</v>
      </c>
      <c r="AB120" s="14">
        <f t="shared" si="115"/>
        <v>100028886.46615539</v>
      </c>
      <c r="AC120" s="14">
        <f>V120+G120+T120</f>
        <v>155376004.63417891</v>
      </c>
      <c r="AD120" s="14">
        <f>AC120*UT_SF1819</f>
        <v>150727027.65610495</v>
      </c>
      <c r="AE120" s="14">
        <f t="shared" si="116"/>
        <v>95379909.48808144</v>
      </c>
      <c r="AF120" s="14">
        <f>AD120-T120-R120</f>
        <v>29518009.625999592</v>
      </c>
      <c r="AG120" s="13">
        <f>AF120</f>
        <v>29518009.625999592</v>
      </c>
      <c r="AH120" s="13"/>
      <c r="AI120" s="13"/>
      <c r="AJ120" s="13"/>
      <c r="AK120" s="13"/>
      <c r="AM120" s="13">
        <f t="shared" si="117"/>
        <v>66081249.309569508</v>
      </c>
      <c r="AN120" s="13">
        <f t="shared" si="120"/>
        <v>95599258.935569108</v>
      </c>
    </row>
    <row r="121" spans="1:40" ht="12.75" x14ac:dyDescent="0.2">
      <c r="A121" s="1" t="s">
        <v>238</v>
      </c>
      <c r="B121" s="1" t="s">
        <v>239</v>
      </c>
      <c r="C121" s="1"/>
      <c r="D121" s="1" t="s">
        <v>223</v>
      </c>
      <c r="E121" s="1"/>
      <c r="G121" s="5">
        <f>UTFUND1718BL</f>
        <v>79515237.812385291</v>
      </c>
      <c r="H121" s="5">
        <f>G121*RPI_INC1819</f>
        <v>81860997.475534335</v>
      </c>
      <c r="I121" s="5">
        <f>LTFUND1718BL</f>
        <v>24101982.118079998</v>
      </c>
      <c r="J121" s="5">
        <f>I121*RPI_INC1819</f>
        <v>24813008.822017305</v>
      </c>
      <c r="Q121" s="6">
        <f t="shared" si="118"/>
        <v>103617219.93046528</v>
      </c>
      <c r="R121" s="6">
        <f t="shared" si="119"/>
        <v>106674006.29755163</v>
      </c>
      <c r="T121" s="6">
        <f t="shared" si="113"/>
        <v>63797000.000000007</v>
      </c>
      <c r="V121" s="5">
        <f>UTFUND1718RSG</f>
        <v>44904109.774568766</v>
      </c>
      <c r="W121" s="5">
        <f>LTFUND1718RSG</f>
        <v>10000263.406821497</v>
      </c>
      <c r="AA121" s="6">
        <f t="shared" si="114"/>
        <v>54904373.181390263</v>
      </c>
      <c r="AB121" s="6">
        <f t="shared" si="115"/>
        <v>158521593.11185557</v>
      </c>
      <c r="AC121" s="6">
        <f t="shared" si="191"/>
        <v>222318593.11185557</v>
      </c>
      <c r="AD121" s="6">
        <f t="shared" si="196"/>
        <v>215456264.31977907</v>
      </c>
      <c r="AE121" s="6">
        <f t="shared" si="116"/>
        <v>151659264.31977904</v>
      </c>
      <c r="AF121" s="6">
        <f t="shared" si="197"/>
        <v>44985258.022227421</v>
      </c>
      <c r="AG121" s="5">
        <f t="shared" si="194"/>
        <v>37390527.538187131</v>
      </c>
      <c r="AH121" s="5">
        <f t="shared" ref="AH121" si="199">AH122</f>
        <v>7594730.4840402901</v>
      </c>
      <c r="AM121" s="5">
        <f t="shared" si="117"/>
        <v>107029278.22854152</v>
      </c>
      <c r="AN121" s="5">
        <f t="shared" si="120"/>
        <v>152014536.25076896</v>
      </c>
    </row>
    <row r="122" spans="1:40" s="11" customFormat="1" ht="12.75" x14ac:dyDescent="0.2">
      <c r="A122" s="8" t="s">
        <v>240</v>
      </c>
      <c r="B122" s="8" t="s">
        <v>241</v>
      </c>
      <c r="C122" s="8" t="s">
        <v>223</v>
      </c>
      <c r="D122" s="8"/>
      <c r="E122" s="8" t="s">
        <v>1440</v>
      </c>
      <c r="G122" s="9"/>
      <c r="H122" s="9"/>
      <c r="I122" s="9">
        <f>LTFUND1718BL</f>
        <v>24101982.118079998</v>
      </c>
      <c r="J122" s="9">
        <f>I122*RPI_INC1819</f>
        <v>24813008.822017305</v>
      </c>
      <c r="K122" s="9"/>
      <c r="L122" s="9"/>
      <c r="M122" s="9"/>
      <c r="N122" s="9"/>
      <c r="O122" s="9"/>
      <c r="P122" s="9"/>
      <c r="Q122" s="10">
        <f t="shared" si="118"/>
        <v>24101982.118079998</v>
      </c>
      <c r="R122" s="10">
        <f t="shared" si="119"/>
        <v>24813008.822017305</v>
      </c>
      <c r="S122" s="9"/>
      <c r="T122" s="10">
        <f t="shared" si="113"/>
        <v>15499720.278582454</v>
      </c>
      <c r="V122" s="9"/>
      <c r="W122" s="9">
        <f>LTFUND1718RSG</f>
        <v>10000263.406821497</v>
      </c>
      <c r="X122" s="9"/>
      <c r="Y122" s="9"/>
      <c r="Z122" s="9"/>
      <c r="AA122" s="10">
        <f t="shared" si="114"/>
        <v>10000263.406821497</v>
      </c>
      <c r="AB122" s="10">
        <f t="shared" si="115"/>
        <v>34102245.524901494</v>
      </c>
      <c r="AC122" s="10">
        <f>W122+I122+T122</f>
        <v>49601965.803483948</v>
      </c>
      <c r="AD122" s="10">
        <f>AC122*LT_SF1819</f>
        <v>47907459.584640048</v>
      </c>
      <c r="AE122" s="10">
        <f t="shared" si="116"/>
        <v>32407739.306057595</v>
      </c>
      <c r="AF122" s="10">
        <f>AD122-T122-R122</f>
        <v>7594730.4840402901</v>
      </c>
      <c r="AG122" s="9"/>
      <c r="AH122" s="9">
        <f>AF122</f>
        <v>7594730.4840402901</v>
      </c>
      <c r="AI122" s="9"/>
      <c r="AJ122" s="9"/>
      <c r="AK122" s="9"/>
      <c r="AM122" s="9">
        <f t="shared" si="117"/>
        <v>24895647.187855728</v>
      </c>
      <c r="AN122" s="9">
        <f t="shared" si="120"/>
        <v>32490377.671896018</v>
      </c>
    </row>
    <row r="123" spans="1:40" s="15" customFormat="1" ht="12.75" x14ac:dyDescent="0.2">
      <c r="A123" s="12" t="s">
        <v>242</v>
      </c>
      <c r="B123" s="12" t="s">
        <v>243</v>
      </c>
      <c r="C123" s="12" t="s">
        <v>223</v>
      </c>
      <c r="D123" s="12"/>
      <c r="E123" s="12" t="s">
        <v>1441</v>
      </c>
      <c r="G123" s="13">
        <f>UTFUND1718BL</f>
        <v>79515237.812385291</v>
      </c>
      <c r="H123" s="13">
        <f>G123*RPI_INC1819</f>
        <v>81860997.475534335</v>
      </c>
      <c r="I123" s="13"/>
      <c r="J123" s="13"/>
      <c r="K123" s="13"/>
      <c r="L123" s="13"/>
      <c r="M123" s="13"/>
      <c r="N123" s="13"/>
      <c r="O123" s="13"/>
      <c r="P123" s="13"/>
      <c r="Q123" s="14">
        <f t="shared" si="118"/>
        <v>79515237.812385291</v>
      </c>
      <c r="R123" s="14">
        <f t="shared" si="119"/>
        <v>81860997.475534335</v>
      </c>
      <c r="S123" s="13"/>
      <c r="T123" s="14">
        <f t="shared" si="113"/>
        <v>48297279.721417554</v>
      </c>
      <c r="V123" s="13">
        <f>UTFUND1718RSG</f>
        <v>44904109.774568766</v>
      </c>
      <c r="W123" s="13"/>
      <c r="X123" s="13"/>
      <c r="Y123" s="13"/>
      <c r="Z123" s="13"/>
      <c r="AA123" s="14">
        <f t="shared" si="114"/>
        <v>44904109.774568766</v>
      </c>
      <c r="AB123" s="14">
        <f t="shared" si="115"/>
        <v>124419347.58695406</v>
      </c>
      <c r="AC123" s="14">
        <f>V123+G123+T123</f>
        <v>172716627.3083716</v>
      </c>
      <c r="AD123" s="14">
        <f>AC123*UT_SF1819</f>
        <v>167548804.73513901</v>
      </c>
      <c r="AE123" s="14">
        <f t="shared" si="116"/>
        <v>119251525.01372147</v>
      </c>
      <c r="AF123" s="14">
        <f>AD123-T123-R123</f>
        <v>37390527.538187131</v>
      </c>
      <c r="AG123" s="13">
        <f>AF123</f>
        <v>37390527.538187131</v>
      </c>
      <c r="AH123" s="13"/>
      <c r="AI123" s="13"/>
      <c r="AJ123" s="13"/>
      <c r="AK123" s="13"/>
      <c r="AM123" s="13">
        <f t="shared" si="117"/>
        <v>82133631.040685788</v>
      </c>
      <c r="AN123" s="13">
        <f t="shared" si="120"/>
        <v>119524158.57887292</v>
      </c>
    </row>
    <row r="124" spans="1:40" ht="12.75" x14ac:dyDescent="0.2">
      <c r="A124" s="1" t="s">
        <v>244</v>
      </c>
      <c r="B124" s="1" t="s">
        <v>245</v>
      </c>
      <c r="C124" s="1"/>
      <c r="D124" s="1" t="s">
        <v>223</v>
      </c>
      <c r="E124" s="1"/>
      <c r="G124" s="5">
        <f>UTFUND1718BL</f>
        <v>38610657.303173594</v>
      </c>
      <c r="H124" s="5">
        <f>G124*RPI_INC1819</f>
        <v>39749700.899863288</v>
      </c>
      <c r="I124" s="5">
        <f>LTFUND1718BL</f>
        <v>19112227.437827196</v>
      </c>
      <c r="J124" s="5">
        <f>I124*RPI_INC1819</f>
        <v>19676052.604298651</v>
      </c>
      <c r="Q124" s="6">
        <f t="shared" si="118"/>
        <v>57722884.741000786</v>
      </c>
      <c r="R124" s="6">
        <f t="shared" si="119"/>
        <v>59425753.504161939</v>
      </c>
      <c r="T124" s="6">
        <f t="shared" si="113"/>
        <v>52389999.999999993</v>
      </c>
      <c r="V124" s="5">
        <f>UTFUND1718RSG</f>
        <v>21985336.061261594</v>
      </c>
      <c r="W124" s="5">
        <f>LTFUND1718RSG</f>
        <v>7513486.2927075811</v>
      </c>
      <c r="AA124" s="6">
        <f t="shared" si="114"/>
        <v>29498822.353969175</v>
      </c>
      <c r="AB124" s="6">
        <f t="shared" si="115"/>
        <v>87221707.094969958</v>
      </c>
      <c r="AC124" s="6">
        <f t="shared" si="191"/>
        <v>139611707.09496996</v>
      </c>
      <c r="AD124" s="6">
        <f t="shared" si="196"/>
        <v>135243010.3801651</v>
      </c>
      <c r="AE124" s="6">
        <f t="shared" si="116"/>
        <v>82853010.3801651</v>
      </c>
      <c r="AF124" s="6">
        <f t="shared" si="197"/>
        <v>23427256.876003154</v>
      </c>
      <c r="AG124" s="5">
        <f t="shared" si="194"/>
        <v>18019268.19089631</v>
      </c>
      <c r="AH124" s="5">
        <f t="shared" ref="AH124" si="200">AH125</f>
        <v>5407988.6851068437</v>
      </c>
      <c r="AM124" s="5">
        <f t="shared" si="117"/>
        <v>59623667.7189807</v>
      </c>
      <c r="AN124" s="5">
        <f t="shared" si="120"/>
        <v>83050924.594983846</v>
      </c>
    </row>
    <row r="125" spans="1:40" s="11" customFormat="1" ht="12.75" x14ac:dyDescent="0.2">
      <c r="A125" s="8" t="s">
        <v>246</v>
      </c>
      <c r="B125" s="8" t="s">
        <v>247</v>
      </c>
      <c r="C125" s="8" t="s">
        <v>223</v>
      </c>
      <c r="D125" s="8"/>
      <c r="E125" s="8" t="s">
        <v>1440</v>
      </c>
      <c r="G125" s="9"/>
      <c r="H125" s="9"/>
      <c r="I125" s="9">
        <f>LTFUND1718BL</f>
        <v>19112227.437827196</v>
      </c>
      <c r="J125" s="9">
        <f>I125*RPI_INC1819</f>
        <v>19676052.604298651</v>
      </c>
      <c r="K125" s="9"/>
      <c r="L125" s="9"/>
      <c r="M125" s="9"/>
      <c r="N125" s="9"/>
      <c r="O125" s="9"/>
      <c r="P125" s="9"/>
      <c r="Q125" s="10">
        <f t="shared" si="118"/>
        <v>19112227.437827196</v>
      </c>
      <c r="R125" s="10">
        <f t="shared" si="119"/>
        <v>19676052.604298651</v>
      </c>
      <c r="S125" s="9"/>
      <c r="T125" s="10">
        <f t="shared" si="113"/>
        <v>18502467.479234472</v>
      </c>
      <c r="V125" s="9"/>
      <c r="W125" s="9">
        <f>LTFUND1718RSG</f>
        <v>7513486.2927075811</v>
      </c>
      <c r="X125" s="9"/>
      <c r="Y125" s="9"/>
      <c r="Z125" s="9"/>
      <c r="AA125" s="10">
        <f t="shared" si="114"/>
        <v>7513486.2927075811</v>
      </c>
      <c r="AB125" s="10">
        <f t="shared" si="115"/>
        <v>26625713.730534777</v>
      </c>
      <c r="AC125" s="10">
        <f>W125+I125+T125</f>
        <v>45128181.209769249</v>
      </c>
      <c r="AD125" s="10">
        <f>AC125*LT_SF1819</f>
        <v>43586508.768639967</v>
      </c>
      <c r="AE125" s="10">
        <f t="shared" si="116"/>
        <v>25084041.289405495</v>
      </c>
      <c r="AF125" s="10">
        <f>AD125-T125-R125</f>
        <v>5407988.6851068437</v>
      </c>
      <c r="AG125" s="9"/>
      <c r="AH125" s="9">
        <f>AF125</f>
        <v>5407988.6851068437</v>
      </c>
      <c r="AI125" s="9"/>
      <c r="AJ125" s="9"/>
      <c r="AK125" s="9"/>
      <c r="AM125" s="9">
        <f t="shared" si="117"/>
        <v>19741582.619019285</v>
      </c>
      <c r="AN125" s="9">
        <f t="shared" si="120"/>
        <v>25149571.304126129</v>
      </c>
    </row>
    <row r="126" spans="1:40" s="15" customFormat="1" ht="12.75" x14ac:dyDescent="0.2">
      <c r="A126" s="12" t="s">
        <v>248</v>
      </c>
      <c r="B126" s="12" t="s">
        <v>249</v>
      </c>
      <c r="C126" s="12" t="s">
        <v>223</v>
      </c>
      <c r="D126" s="12"/>
      <c r="E126" s="12" t="s">
        <v>1441</v>
      </c>
      <c r="G126" s="13">
        <f>UTFUND1718BL</f>
        <v>38610657.303173594</v>
      </c>
      <c r="H126" s="13">
        <f>G126*RPI_INC1819</f>
        <v>39749700.899863288</v>
      </c>
      <c r="I126" s="13"/>
      <c r="J126" s="13"/>
      <c r="K126" s="13"/>
      <c r="L126" s="13"/>
      <c r="M126" s="13"/>
      <c r="N126" s="13"/>
      <c r="O126" s="13"/>
      <c r="P126" s="13"/>
      <c r="Q126" s="14">
        <f t="shared" si="118"/>
        <v>38610657.303173594</v>
      </c>
      <c r="R126" s="14">
        <f t="shared" si="119"/>
        <v>39749700.899863288</v>
      </c>
      <c r="S126" s="13"/>
      <c r="T126" s="14">
        <f t="shared" si="113"/>
        <v>33887532.520765521</v>
      </c>
      <c r="V126" s="13">
        <f>UTFUND1718RSG</f>
        <v>21985336.061261594</v>
      </c>
      <c r="W126" s="13"/>
      <c r="X126" s="13"/>
      <c r="Y126" s="13"/>
      <c r="Z126" s="13"/>
      <c r="AA126" s="14">
        <f t="shared" si="114"/>
        <v>21985336.061261594</v>
      </c>
      <c r="AB126" s="14">
        <f t="shared" si="115"/>
        <v>60595993.364435188</v>
      </c>
      <c r="AC126" s="14">
        <f>V126+G126+T126</f>
        <v>94483525.885200709</v>
      </c>
      <c r="AD126" s="14">
        <f>AC126*UT_SF1819</f>
        <v>91656501.611525118</v>
      </c>
      <c r="AE126" s="14">
        <f t="shared" si="116"/>
        <v>57768969.090759598</v>
      </c>
      <c r="AF126" s="14">
        <f>AD126-T126-R126</f>
        <v>18019268.19089631</v>
      </c>
      <c r="AG126" s="13">
        <f>AF126</f>
        <v>18019268.19089631</v>
      </c>
      <c r="AH126" s="13"/>
      <c r="AI126" s="13"/>
      <c r="AJ126" s="13"/>
      <c r="AK126" s="13"/>
      <c r="AM126" s="13">
        <f t="shared" si="117"/>
        <v>39882085.099961415</v>
      </c>
      <c r="AN126" s="13">
        <f t="shared" si="120"/>
        <v>57901353.290857725</v>
      </c>
    </row>
    <row r="127" spans="1:40" ht="12.75" x14ac:dyDescent="0.2">
      <c r="A127" s="1" t="s">
        <v>250</v>
      </c>
      <c r="B127" s="1" t="s">
        <v>251</v>
      </c>
      <c r="C127" s="1"/>
      <c r="D127" s="1" t="s">
        <v>223</v>
      </c>
      <c r="E127" s="1"/>
      <c r="G127" s="5">
        <f>UTFUND1718BL</f>
        <v>59359707.078751184</v>
      </c>
      <c r="H127" s="5">
        <f>G127*RPI_INC1819</f>
        <v>61110863.339016922</v>
      </c>
      <c r="I127" s="5">
        <f>LTFUND1718BL</f>
        <v>20197742.036754277</v>
      </c>
      <c r="J127" s="5">
        <f>I127*RPI_INC1819</f>
        <v>20793590.705009509</v>
      </c>
      <c r="Q127" s="6">
        <f t="shared" si="118"/>
        <v>79557449.115505457</v>
      </c>
      <c r="R127" s="6">
        <f t="shared" si="119"/>
        <v>81904454.044026434</v>
      </c>
      <c r="T127" s="6">
        <f t="shared" si="113"/>
        <v>70633999.999999478</v>
      </c>
      <c r="V127" s="5">
        <f>UTFUND1718RSG</f>
        <v>33239933.911442854</v>
      </c>
      <c r="W127" s="5">
        <f>LTFUND1718RSG</f>
        <v>7578562.8226769567</v>
      </c>
      <c r="AA127" s="6">
        <f t="shared" si="114"/>
        <v>40818496.73411981</v>
      </c>
      <c r="AB127" s="6">
        <f t="shared" si="115"/>
        <v>120375945.84962527</v>
      </c>
      <c r="AC127" s="6">
        <f t="shared" si="191"/>
        <v>191009945.84962475</v>
      </c>
      <c r="AD127" s="6">
        <f t="shared" si="196"/>
        <v>185094653.22138825</v>
      </c>
      <c r="AE127" s="6">
        <f t="shared" si="116"/>
        <v>114460653.22138877</v>
      </c>
      <c r="AF127" s="6">
        <f t="shared" si="197"/>
        <v>32556199.177362338</v>
      </c>
      <c r="AG127" s="5">
        <f t="shared" si="194"/>
        <v>27185383.358339347</v>
      </c>
      <c r="AH127" s="5">
        <f t="shared" ref="AH127" si="201">AH128</f>
        <v>5370815.8190229908</v>
      </c>
      <c r="AM127" s="5">
        <f t="shared" si="117"/>
        <v>82177232.338897318</v>
      </c>
      <c r="AN127" s="5">
        <f t="shared" si="120"/>
        <v>114733431.51625966</v>
      </c>
    </row>
    <row r="128" spans="1:40" s="11" customFormat="1" ht="12.75" x14ac:dyDescent="0.2">
      <c r="A128" s="8" t="s">
        <v>252</v>
      </c>
      <c r="B128" s="8" t="s">
        <v>253</v>
      </c>
      <c r="C128" s="8" t="s">
        <v>223</v>
      </c>
      <c r="D128" s="8"/>
      <c r="E128" s="8" t="s">
        <v>1440</v>
      </c>
      <c r="G128" s="9"/>
      <c r="H128" s="9"/>
      <c r="I128" s="9">
        <f>LTFUND1718BL</f>
        <v>20197742.036754277</v>
      </c>
      <c r="J128" s="9">
        <f>I128*RPI_INC1819</f>
        <v>20793590.705009509</v>
      </c>
      <c r="K128" s="9"/>
      <c r="L128" s="9"/>
      <c r="M128" s="9"/>
      <c r="N128" s="9"/>
      <c r="O128" s="9"/>
      <c r="P128" s="9"/>
      <c r="Q128" s="10">
        <f t="shared" si="118"/>
        <v>20197742.036754277</v>
      </c>
      <c r="R128" s="10">
        <f t="shared" si="119"/>
        <v>20793590.705009509</v>
      </c>
      <c r="S128" s="9"/>
      <c r="T128" s="10">
        <f t="shared" si="113"/>
        <v>19407544.466120306</v>
      </c>
      <c r="V128" s="9"/>
      <c r="W128" s="9">
        <f>LTFUND1718RSG</f>
        <v>7578562.8226769567</v>
      </c>
      <c r="X128" s="9"/>
      <c r="Y128" s="9"/>
      <c r="Z128" s="9"/>
      <c r="AA128" s="10">
        <f t="shared" si="114"/>
        <v>7578562.8226769567</v>
      </c>
      <c r="AB128" s="10">
        <f t="shared" si="115"/>
        <v>27776304.859431233</v>
      </c>
      <c r="AC128" s="10">
        <f>W128+I128+T128</f>
        <v>47183849.32555154</v>
      </c>
      <c r="AD128" s="10">
        <f>AC128*LT_SF1819</f>
        <v>45571950.990152806</v>
      </c>
      <c r="AE128" s="10">
        <f t="shared" si="116"/>
        <v>26164406.5240325</v>
      </c>
      <c r="AF128" s="10">
        <f>AD128-T128-R128</f>
        <v>5370815.8190229908</v>
      </c>
      <c r="AG128" s="9"/>
      <c r="AH128" s="9">
        <f>AF128</f>
        <v>5370815.8190229908</v>
      </c>
      <c r="AI128" s="9"/>
      <c r="AJ128" s="9"/>
      <c r="AK128" s="9"/>
      <c r="AM128" s="9">
        <f t="shared" si="117"/>
        <v>20862842.619120393</v>
      </c>
      <c r="AN128" s="9">
        <f t="shared" si="120"/>
        <v>26233658.438143384</v>
      </c>
    </row>
    <row r="129" spans="1:40" s="15" customFormat="1" ht="12.75" x14ac:dyDescent="0.2">
      <c r="A129" s="12" t="s">
        <v>254</v>
      </c>
      <c r="B129" s="12" t="s">
        <v>255</v>
      </c>
      <c r="C129" s="12" t="s">
        <v>223</v>
      </c>
      <c r="D129" s="12"/>
      <c r="E129" s="12" t="s">
        <v>1441</v>
      </c>
      <c r="G129" s="13">
        <f>UTFUND1718BL</f>
        <v>59359707.078751184</v>
      </c>
      <c r="H129" s="13">
        <f>G129*RPI_INC1819</f>
        <v>61110863.339016922</v>
      </c>
      <c r="I129" s="13"/>
      <c r="J129" s="13"/>
      <c r="K129" s="13"/>
      <c r="L129" s="13"/>
      <c r="M129" s="13"/>
      <c r="N129" s="13"/>
      <c r="O129" s="13"/>
      <c r="P129" s="13"/>
      <c r="Q129" s="14">
        <f t="shared" si="118"/>
        <v>59359707.078751184</v>
      </c>
      <c r="R129" s="14">
        <f t="shared" si="119"/>
        <v>61110863.339016922</v>
      </c>
      <c r="S129" s="13"/>
      <c r="T129" s="14">
        <f t="shared" si="113"/>
        <v>51226455.533879176</v>
      </c>
      <c r="V129" s="13">
        <f>UTFUND1718RSG</f>
        <v>33239933.911442854</v>
      </c>
      <c r="W129" s="13"/>
      <c r="X129" s="13"/>
      <c r="Y129" s="13"/>
      <c r="Z129" s="13"/>
      <c r="AA129" s="14">
        <f t="shared" si="114"/>
        <v>33239933.911442854</v>
      </c>
      <c r="AB129" s="14">
        <f t="shared" si="115"/>
        <v>92599640.990194038</v>
      </c>
      <c r="AC129" s="14">
        <f>V129+G129+T129</f>
        <v>143826096.52407321</v>
      </c>
      <c r="AD129" s="14">
        <f>AC129*UT_SF1819</f>
        <v>139522702.23123544</v>
      </c>
      <c r="AE129" s="14">
        <f t="shared" si="116"/>
        <v>88296246.697356269</v>
      </c>
      <c r="AF129" s="14">
        <f>AD129-T129-R129</f>
        <v>27185383.358339347</v>
      </c>
      <c r="AG129" s="13">
        <f>AF129</f>
        <v>27185383.358339347</v>
      </c>
      <c r="AH129" s="13"/>
      <c r="AI129" s="13"/>
      <c r="AJ129" s="13"/>
      <c r="AK129" s="13"/>
      <c r="AM129" s="13">
        <f t="shared" si="117"/>
        <v>61314389.719776928</v>
      </c>
      <c r="AN129" s="13">
        <f t="shared" si="120"/>
        <v>88499773.078116268</v>
      </c>
    </row>
    <row r="130" spans="1:40" ht="12.75" x14ac:dyDescent="0.2">
      <c r="A130" s="1" t="s">
        <v>256</v>
      </c>
      <c r="B130" s="1" t="s">
        <v>257</v>
      </c>
      <c r="C130" s="1"/>
      <c r="D130" s="1" t="s">
        <v>223</v>
      </c>
      <c r="E130" s="1"/>
      <c r="G130" s="5">
        <f>UTFUND1718BL</f>
        <v>27372742.923830315</v>
      </c>
      <c r="H130" s="5">
        <f>G130*RPI_INC1819</f>
        <v>28180259.545637716</v>
      </c>
      <c r="I130" s="5">
        <f>LTFUND1718BL</f>
        <v>21833656.295471106</v>
      </c>
      <c r="J130" s="5">
        <f>I130*RPI_INC1819</f>
        <v>22477765.671812538</v>
      </c>
      <c r="Q130" s="6">
        <f t="shared" si="118"/>
        <v>49206399.219301417</v>
      </c>
      <c r="R130" s="6">
        <f t="shared" si="119"/>
        <v>50658025.217450254</v>
      </c>
      <c r="T130" s="6">
        <f t="shared" si="113"/>
        <v>72606207</v>
      </c>
      <c r="V130" s="5">
        <f>UTFUND1718RSG</f>
        <v>14995528.303941339</v>
      </c>
      <c r="W130" s="5">
        <f>LTFUND1718RSG</f>
        <v>7315511.0009251796</v>
      </c>
      <c r="AA130" s="6">
        <f t="shared" si="114"/>
        <v>22311039.304866519</v>
      </c>
      <c r="AB130" s="6">
        <f t="shared" si="115"/>
        <v>71517438.524167955</v>
      </c>
      <c r="AC130" s="6">
        <f t="shared" si="191"/>
        <v>144123645.52416795</v>
      </c>
      <c r="AD130" s="6">
        <f t="shared" si="196"/>
        <v>139539941.80455297</v>
      </c>
      <c r="AE130" s="6">
        <f t="shared" si="116"/>
        <v>66933734.804552965</v>
      </c>
      <c r="AF130" s="6">
        <f t="shared" si="197"/>
        <v>16275709.587102711</v>
      </c>
      <c r="AG130" s="5">
        <f t="shared" si="194"/>
        <v>11790405.571736734</v>
      </c>
      <c r="AH130" s="5">
        <f t="shared" ref="AH130" si="202">AH131</f>
        <v>4485304.0153659768</v>
      </c>
      <c r="AM130" s="5">
        <f t="shared" si="117"/>
        <v>50826738.993784271</v>
      </c>
      <c r="AN130" s="5">
        <f t="shared" si="120"/>
        <v>67102448.580886982</v>
      </c>
    </row>
    <row r="131" spans="1:40" s="11" customFormat="1" ht="12.75" x14ac:dyDescent="0.2">
      <c r="A131" s="8" t="s">
        <v>258</v>
      </c>
      <c r="B131" s="8" t="s">
        <v>259</v>
      </c>
      <c r="C131" s="8" t="s">
        <v>223</v>
      </c>
      <c r="D131" s="8"/>
      <c r="E131" s="8" t="s">
        <v>1440</v>
      </c>
      <c r="G131" s="9"/>
      <c r="H131" s="9"/>
      <c r="I131" s="9">
        <f>LTFUND1718BL</f>
        <v>21833656.295471106</v>
      </c>
      <c r="J131" s="9">
        <f>I131*RPI_INC1819</f>
        <v>22477765.671812538</v>
      </c>
      <c r="K131" s="9"/>
      <c r="L131" s="9"/>
      <c r="M131" s="9"/>
      <c r="N131" s="9"/>
      <c r="O131" s="9"/>
      <c r="P131" s="9"/>
      <c r="Q131" s="10">
        <f t="shared" si="118"/>
        <v>21833656.295471106</v>
      </c>
      <c r="R131" s="10">
        <f t="shared" si="119"/>
        <v>22477765.671812538</v>
      </c>
      <c r="S131" s="9"/>
      <c r="T131" s="10">
        <f t="shared" ref="T131:T194" si="203">CTR_1516</f>
        <v>34842771.859471098</v>
      </c>
      <c r="V131" s="9"/>
      <c r="W131" s="9">
        <f>LTFUND1718RSG</f>
        <v>7315511.0009251796</v>
      </c>
      <c r="X131" s="9"/>
      <c r="Y131" s="9"/>
      <c r="Z131" s="9"/>
      <c r="AA131" s="10">
        <f t="shared" ref="AA131:AA194" si="204">RSG_1718</f>
        <v>7315511.0009251796</v>
      </c>
      <c r="AB131" s="10">
        <f t="shared" ref="AB131:AB194" si="205">SFA_1718</f>
        <v>29149167.296396285</v>
      </c>
      <c r="AC131" s="10">
        <f>W131+I131+T131</f>
        <v>63991939.155867383</v>
      </c>
      <c r="AD131" s="10">
        <f>AC131*LT_SF1819</f>
        <v>61805841.546649612</v>
      </c>
      <c r="AE131" s="10">
        <f t="shared" ref="AE131:AE194" si="206">R131+AF131</f>
        <v>26963069.687178515</v>
      </c>
      <c r="AF131" s="10">
        <f>AD131-T131-R131</f>
        <v>4485304.0153659768</v>
      </c>
      <c r="AG131" s="9"/>
      <c r="AH131" s="9">
        <f>AF131</f>
        <v>4485304.0153659768</v>
      </c>
      <c r="AI131" s="9"/>
      <c r="AJ131" s="9"/>
      <c r="AK131" s="9"/>
      <c r="AM131" s="9">
        <f t="shared" ref="AM131:AM194" si="207">FUND1718BL_U*RPI_INCBFL1819</f>
        <v>22552626.638337858</v>
      </c>
      <c r="AN131" s="9">
        <f t="shared" si="120"/>
        <v>27037930.653703835</v>
      </c>
    </row>
    <row r="132" spans="1:40" s="15" customFormat="1" ht="12.75" x14ac:dyDescent="0.2">
      <c r="A132" s="12" t="s">
        <v>260</v>
      </c>
      <c r="B132" s="12" t="s">
        <v>261</v>
      </c>
      <c r="C132" s="12" t="s">
        <v>223</v>
      </c>
      <c r="D132" s="12"/>
      <c r="E132" s="12" t="s">
        <v>1441</v>
      </c>
      <c r="G132" s="13">
        <f>UTFUND1718BL</f>
        <v>27372742.923830315</v>
      </c>
      <c r="H132" s="13">
        <f>G132*RPI_INC1819</f>
        <v>28180259.545637716</v>
      </c>
      <c r="I132" s="13"/>
      <c r="J132" s="13"/>
      <c r="K132" s="13"/>
      <c r="L132" s="13"/>
      <c r="M132" s="13"/>
      <c r="N132" s="13"/>
      <c r="O132" s="13"/>
      <c r="P132" s="13"/>
      <c r="Q132" s="14">
        <f t="shared" ref="Q132:Q195" si="208">G132+I132+K132+M132+O132</f>
        <v>27372742.923830315</v>
      </c>
      <c r="R132" s="14">
        <f t="shared" ref="R132:R195" si="209">H132+J132+L132+N132+P132</f>
        <v>28180259.545637716</v>
      </c>
      <c r="S132" s="13"/>
      <c r="T132" s="14">
        <f t="shared" si="203"/>
        <v>37763435.140528902</v>
      </c>
      <c r="V132" s="13">
        <f>UTFUND1718RSG</f>
        <v>14995528.303941339</v>
      </c>
      <c r="W132" s="13"/>
      <c r="X132" s="13"/>
      <c r="Y132" s="13"/>
      <c r="Z132" s="13"/>
      <c r="AA132" s="14">
        <f t="shared" si="204"/>
        <v>14995528.303941339</v>
      </c>
      <c r="AB132" s="14">
        <f t="shared" si="205"/>
        <v>42368271.227771655</v>
      </c>
      <c r="AC132" s="14">
        <f>V132+G132+T132</f>
        <v>80131706.368300557</v>
      </c>
      <c r="AD132" s="14">
        <f>AC132*UT_SF1819</f>
        <v>77734100.257903352</v>
      </c>
      <c r="AE132" s="14">
        <f t="shared" si="206"/>
        <v>39970665.11737445</v>
      </c>
      <c r="AF132" s="14">
        <f>AD132-T132-R132</f>
        <v>11790405.571736734</v>
      </c>
      <c r="AG132" s="13">
        <f>AF132</f>
        <v>11790405.571736734</v>
      </c>
      <c r="AH132" s="13"/>
      <c r="AI132" s="13"/>
      <c r="AJ132" s="13"/>
      <c r="AK132" s="13"/>
      <c r="AM132" s="13">
        <f t="shared" si="207"/>
        <v>28274112.355446402</v>
      </c>
      <c r="AN132" s="13">
        <f t="shared" ref="AN132:AN195" si="210">AF132+AM132</f>
        <v>40064517.927183136</v>
      </c>
    </row>
    <row r="133" spans="1:40" ht="12.75" x14ac:dyDescent="0.2">
      <c r="A133" s="1" t="s">
        <v>262</v>
      </c>
      <c r="B133" s="1" t="s">
        <v>263</v>
      </c>
      <c r="C133" s="1"/>
      <c r="D133" s="1" t="s">
        <v>223</v>
      </c>
      <c r="E133" s="1"/>
      <c r="G133" s="5">
        <f>UTFUND1718BL</f>
        <v>79081693.367130578</v>
      </c>
      <c r="H133" s="5">
        <f>G133*RPI_INC1819</f>
        <v>81414663.141198725</v>
      </c>
      <c r="I133" s="5">
        <f>LTFUND1718BL</f>
        <v>24994260.455044694</v>
      </c>
      <c r="J133" s="5">
        <f>I133*RPI_INC1819</f>
        <v>25731610.044868253</v>
      </c>
      <c r="Q133" s="6">
        <f t="shared" si="208"/>
        <v>104075953.82217526</v>
      </c>
      <c r="R133" s="6">
        <f t="shared" si="209"/>
        <v>107146273.18606699</v>
      </c>
      <c r="T133" s="6">
        <f t="shared" si="203"/>
        <v>92274986.000000015</v>
      </c>
      <c r="V133" s="5">
        <f>UTFUND1718RSG</f>
        <v>43781028.750722393</v>
      </c>
      <c r="W133" s="5">
        <f>LTFUND1718RSG</f>
        <v>9774525.592461735</v>
      </c>
      <c r="AA133" s="6">
        <f t="shared" si="204"/>
        <v>53555554.343184128</v>
      </c>
      <c r="AB133" s="6">
        <f t="shared" si="205"/>
        <v>157631508.16535938</v>
      </c>
      <c r="AC133" s="6">
        <f t="shared" si="191"/>
        <v>249906494.16535941</v>
      </c>
      <c r="AD133" s="6">
        <f t="shared" si="196"/>
        <v>242182889.74863249</v>
      </c>
      <c r="AE133" s="6">
        <f t="shared" si="206"/>
        <v>149907903.74863249</v>
      </c>
      <c r="AF133" s="6">
        <f t="shared" si="197"/>
        <v>42761630.562565506</v>
      </c>
      <c r="AG133" s="5">
        <f t="shared" si="194"/>
        <v>35707504.958827451</v>
      </c>
      <c r="AH133" s="5">
        <f t="shared" ref="AH133" si="211">AH134</f>
        <v>7054125.6037380546</v>
      </c>
      <c r="AM133" s="5">
        <f t="shared" si="207"/>
        <v>107503117.97604331</v>
      </c>
      <c r="AN133" s="5">
        <f t="shared" si="210"/>
        <v>150264748.53860882</v>
      </c>
    </row>
    <row r="134" spans="1:40" s="11" customFormat="1" ht="12.75" x14ac:dyDescent="0.2">
      <c r="A134" s="8" t="s">
        <v>264</v>
      </c>
      <c r="B134" s="8" t="s">
        <v>265</v>
      </c>
      <c r="C134" s="8" t="s">
        <v>223</v>
      </c>
      <c r="D134" s="8"/>
      <c r="E134" s="8" t="s">
        <v>1440</v>
      </c>
      <c r="G134" s="9"/>
      <c r="H134" s="9"/>
      <c r="I134" s="9">
        <f>LTFUND1718BL</f>
        <v>24994260.455044694</v>
      </c>
      <c r="J134" s="9">
        <f>I134*RPI_INC1819</f>
        <v>25731610.044868253</v>
      </c>
      <c r="K134" s="9"/>
      <c r="L134" s="9"/>
      <c r="M134" s="9"/>
      <c r="N134" s="9"/>
      <c r="O134" s="9"/>
      <c r="P134" s="9"/>
      <c r="Q134" s="10">
        <f t="shared" si="208"/>
        <v>24994260.455044694</v>
      </c>
      <c r="R134" s="10">
        <f t="shared" si="209"/>
        <v>25731610.044868253</v>
      </c>
      <c r="S134" s="9"/>
      <c r="T134" s="10">
        <f t="shared" si="203"/>
        <v>23279509.661870569</v>
      </c>
      <c r="V134" s="9"/>
      <c r="W134" s="9">
        <f>LTFUND1718RSG</f>
        <v>9774525.592461735</v>
      </c>
      <c r="X134" s="9"/>
      <c r="Y134" s="9"/>
      <c r="Z134" s="9"/>
      <c r="AA134" s="10">
        <f t="shared" si="204"/>
        <v>9774525.592461735</v>
      </c>
      <c r="AB134" s="10">
        <f t="shared" si="205"/>
        <v>34768786.047506429</v>
      </c>
      <c r="AC134" s="10">
        <f>W134+I134+T134</f>
        <v>58048295.709376998</v>
      </c>
      <c r="AD134" s="10">
        <f>AC134*LT_SF1819</f>
        <v>56065245.310476877</v>
      </c>
      <c r="AE134" s="10">
        <f t="shared" si="206"/>
        <v>32785735.648606308</v>
      </c>
      <c r="AF134" s="10">
        <f>AD134-T134-R134</f>
        <v>7054125.6037380546</v>
      </c>
      <c r="AG134" s="9"/>
      <c r="AH134" s="9">
        <f>AF134</f>
        <v>7054125.6037380546</v>
      </c>
      <c r="AI134" s="9"/>
      <c r="AJ134" s="9"/>
      <c r="AK134" s="9"/>
      <c r="AM134" s="9">
        <f t="shared" si="207"/>
        <v>25817307.761729278</v>
      </c>
      <c r="AN134" s="9">
        <f t="shared" si="210"/>
        <v>32871433.365467332</v>
      </c>
    </row>
    <row r="135" spans="1:40" s="15" customFormat="1" ht="12.75" x14ac:dyDescent="0.2">
      <c r="A135" s="12" t="s">
        <v>266</v>
      </c>
      <c r="B135" s="12" t="s">
        <v>267</v>
      </c>
      <c r="C135" s="12" t="s">
        <v>223</v>
      </c>
      <c r="D135" s="12"/>
      <c r="E135" s="12" t="s">
        <v>1441</v>
      </c>
      <c r="G135" s="13">
        <f>UTFUND1718BL</f>
        <v>79081693.367130578</v>
      </c>
      <c r="H135" s="13">
        <f>G135*RPI_INC1819</f>
        <v>81414663.141198725</v>
      </c>
      <c r="I135" s="13"/>
      <c r="J135" s="13"/>
      <c r="K135" s="13"/>
      <c r="L135" s="13"/>
      <c r="M135" s="13"/>
      <c r="N135" s="13"/>
      <c r="O135" s="13"/>
      <c r="P135" s="13"/>
      <c r="Q135" s="14">
        <f t="shared" si="208"/>
        <v>79081693.367130578</v>
      </c>
      <c r="R135" s="14">
        <f t="shared" si="209"/>
        <v>81414663.141198725</v>
      </c>
      <c r="S135" s="13"/>
      <c r="T135" s="14">
        <f t="shared" si="203"/>
        <v>68995476.338129446</v>
      </c>
      <c r="V135" s="13">
        <f>UTFUND1718RSG</f>
        <v>43781028.750722393</v>
      </c>
      <c r="W135" s="13"/>
      <c r="X135" s="13"/>
      <c r="Y135" s="13"/>
      <c r="Z135" s="13"/>
      <c r="AA135" s="14">
        <f t="shared" si="204"/>
        <v>43781028.750722393</v>
      </c>
      <c r="AB135" s="14">
        <f t="shared" si="205"/>
        <v>122862722.11785297</v>
      </c>
      <c r="AC135" s="14">
        <f>V135+G135+T135</f>
        <v>191858198.45598242</v>
      </c>
      <c r="AD135" s="14">
        <f>AC135*UT_SF1819</f>
        <v>186117644.43815562</v>
      </c>
      <c r="AE135" s="14">
        <f t="shared" si="206"/>
        <v>117122168.10002618</v>
      </c>
      <c r="AF135" s="14">
        <f>AD135-T135-R135</f>
        <v>35707504.958827451</v>
      </c>
      <c r="AG135" s="13">
        <f>AF135</f>
        <v>35707504.958827451</v>
      </c>
      <c r="AH135" s="13"/>
      <c r="AI135" s="13"/>
      <c r="AJ135" s="13"/>
      <c r="AK135" s="13"/>
      <c r="AM135" s="13">
        <f t="shared" si="207"/>
        <v>81685810.214314029</v>
      </c>
      <c r="AN135" s="13">
        <f t="shared" si="210"/>
        <v>117393315.17314148</v>
      </c>
    </row>
    <row r="136" spans="1:40" ht="12.75" x14ac:dyDescent="0.2">
      <c r="A136" s="1" t="s">
        <v>268</v>
      </c>
      <c r="B136" s="1" t="s">
        <v>269</v>
      </c>
      <c r="C136" s="1"/>
      <c r="D136" s="1" t="s">
        <v>223</v>
      </c>
      <c r="E136" s="1"/>
      <c r="G136" s="5">
        <f>UTFUND1718BL</f>
        <v>72114763.513119638</v>
      </c>
      <c r="H136" s="5">
        <f>G136*RPI_INC1819</f>
        <v>74242203.58650215</v>
      </c>
      <c r="I136" s="5">
        <f>LTFUND1718BL</f>
        <v>16680720.920110969</v>
      </c>
      <c r="J136" s="5">
        <f>I136*RPI_INC1819</f>
        <v>17172814.805046163</v>
      </c>
      <c r="Q136" s="6">
        <f t="shared" si="208"/>
        <v>88795484.433230609</v>
      </c>
      <c r="R136" s="6">
        <f t="shared" si="209"/>
        <v>91415018.391548306</v>
      </c>
      <c r="T136" s="6">
        <f t="shared" si="203"/>
        <v>80084100.000000015</v>
      </c>
      <c r="V136" s="5">
        <f>UTFUND1718RSG</f>
        <v>39963332.141436726</v>
      </c>
      <c r="W136" s="5">
        <f>LTFUND1718RSG</f>
        <v>6195513.0134266634</v>
      </c>
      <c r="AA136" s="6">
        <f t="shared" si="204"/>
        <v>46158845.154863387</v>
      </c>
      <c r="AB136" s="6">
        <f t="shared" si="205"/>
        <v>134954329.588094</v>
      </c>
      <c r="AC136" s="6">
        <f t="shared" si="191"/>
        <v>215038429.588094</v>
      </c>
      <c r="AD136" s="6">
        <f t="shared" si="196"/>
        <v>208438972.39524323</v>
      </c>
      <c r="AE136" s="6">
        <f t="shared" si="206"/>
        <v>128354872.39524321</v>
      </c>
      <c r="AF136" s="6">
        <f t="shared" si="197"/>
        <v>36939854.003694907</v>
      </c>
      <c r="AG136" s="5">
        <f t="shared" si="194"/>
        <v>32568132.032801077</v>
      </c>
      <c r="AH136" s="5">
        <f t="shared" ref="AH136" si="212">AH137</f>
        <v>4371721.9708938301</v>
      </c>
      <c r="AM136" s="5">
        <f t="shared" si="207"/>
        <v>91719471.099688396</v>
      </c>
      <c r="AN136" s="5">
        <f t="shared" si="210"/>
        <v>128659325.1033833</v>
      </c>
    </row>
    <row r="137" spans="1:40" s="11" customFormat="1" ht="12.75" x14ac:dyDescent="0.2">
      <c r="A137" s="8" t="s">
        <v>270</v>
      </c>
      <c r="B137" s="8" t="s">
        <v>271</v>
      </c>
      <c r="C137" s="8" t="s">
        <v>223</v>
      </c>
      <c r="D137" s="8"/>
      <c r="E137" s="8" t="s">
        <v>1440</v>
      </c>
      <c r="G137" s="9"/>
      <c r="H137" s="9"/>
      <c r="I137" s="9">
        <f>LTFUND1718BL</f>
        <v>16680720.920110969</v>
      </c>
      <c r="J137" s="9">
        <f>I137*RPI_INC1819</f>
        <v>17172814.805046163</v>
      </c>
      <c r="K137" s="9"/>
      <c r="L137" s="9"/>
      <c r="M137" s="9"/>
      <c r="N137" s="9"/>
      <c r="O137" s="9"/>
      <c r="P137" s="9"/>
      <c r="Q137" s="10">
        <f t="shared" si="208"/>
        <v>16680720.920110969</v>
      </c>
      <c r="R137" s="10">
        <f t="shared" si="209"/>
        <v>17172814.805046163</v>
      </c>
      <c r="S137" s="9"/>
      <c r="T137" s="10">
        <f t="shared" si="203"/>
        <v>16105503.717930803</v>
      </c>
      <c r="V137" s="9"/>
      <c r="W137" s="9">
        <f>LTFUND1718RSG</f>
        <v>6195513.0134266634</v>
      </c>
      <c r="X137" s="9"/>
      <c r="Y137" s="9"/>
      <c r="Z137" s="9"/>
      <c r="AA137" s="10">
        <f t="shared" si="204"/>
        <v>6195513.0134266634</v>
      </c>
      <c r="AB137" s="10">
        <f t="shared" si="205"/>
        <v>22876233.933537632</v>
      </c>
      <c r="AC137" s="10">
        <f>W137+I137+T137</f>
        <v>38981737.651468433</v>
      </c>
      <c r="AD137" s="10">
        <f>AC137*LT_SF1819</f>
        <v>37650040.493870795</v>
      </c>
      <c r="AE137" s="10">
        <f t="shared" si="206"/>
        <v>21544536.775939994</v>
      </c>
      <c r="AF137" s="10">
        <f>AD137-T137-R137</f>
        <v>4371721.9708938301</v>
      </c>
      <c r="AG137" s="9"/>
      <c r="AH137" s="9">
        <f>AF137</f>
        <v>4371721.9708938301</v>
      </c>
      <c r="AI137" s="9"/>
      <c r="AJ137" s="9"/>
      <c r="AK137" s="9"/>
      <c r="AM137" s="9">
        <f t="shared" si="207"/>
        <v>17230007.923483118</v>
      </c>
      <c r="AN137" s="9">
        <f t="shared" si="210"/>
        <v>21601729.894376948</v>
      </c>
    </row>
    <row r="138" spans="1:40" s="15" customFormat="1" ht="12.75" x14ac:dyDescent="0.2">
      <c r="A138" s="12" t="s">
        <v>272</v>
      </c>
      <c r="B138" s="12" t="s">
        <v>273</v>
      </c>
      <c r="C138" s="12" t="s">
        <v>223</v>
      </c>
      <c r="D138" s="12"/>
      <c r="E138" s="12" t="s">
        <v>1441</v>
      </c>
      <c r="G138" s="13">
        <f>UTFUND1718BL</f>
        <v>72114763.513119638</v>
      </c>
      <c r="H138" s="13">
        <f>G138*RPI_INC1819</f>
        <v>74242203.58650215</v>
      </c>
      <c r="I138" s="13"/>
      <c r="J138" s="13"/>
      <c r="K138" s="13"/>
      <c r="L138" s="13"/>
      <c r="M138" s="13"/>
      <c r="N138" s="13"/>
      <c r="O138" s="13"/>
      <c r="P138" s="13"/>
      <c r="Q138" s="14">
        <f t="shared" si="208"/>
        <v>72114763.513119638</v>
      </c>
      <c r="R138" s="14">
        <f t="shared" si="209"/>
        <v>74242203.58650215</v>
      </c>
      <c r="S138" s="13"/>
      <c r="T138" s="14">
        <f t="shared" si="203"/>
        <v>63978596.282069206</v>
      </c>
      <c r="V138" s="13">
        <f>UTFUND1718RSG</f>
        <v>39963332.141436726</v>
      </c>
      <c r="W138" s="13"/>
      <c r="X138" s="13"/>
      <c r="Y138" s="13"/>
      <c r="Z138" s="13"/>
      <c r="AA138" s="14">
        <f t="shared" si="204"/>
        <v>39963332.141436726</v>
      </c>
      <c r="AB138" s="14">
        <f t="shared" si="205"/>
        <v>112078095.65455636</v>
      </c>
      <c r="AC138" s="14">
        <f>V138+G138+T138</f>
        <v>176056691.93662557</v>
      </c>
      <c r="AD138" s="14">
        <f>AC138*UT_SF1819</f>
        <v>170788931.90137243</v>
      </c>
      <c r="AE138" s="14">
        <f t="shared" si="206"/>
        <v>106810335.61930323</v>
      </c>
      <c r="AF138" s="14">
        <f>AD138-T138-R138</f>
        <v>32568132.032801077</v>
      </c>
      <c r="AG138" s="13">
        <f>AF138</f>
        <v>32568132.032801077</v>
      </c>
      <c r="AH138" s="13"/>
      <c r="AI138" s="13"/>
      <c r="AJ138" s="13"/>
      <c r="AK138" s="13"/>
      <c r="AM138" s="13">
        <f t="shared" si="207"/>
        <v>74489463.176205263</v>
      </c>
      <c r="AN138" s="13">
        <f t="shared" si="210"/>
        <v>107057595.20900634</v>
      </c>
    </row>
    <row r="139" spans="1:40" ht="12.75" x14ac:dyDescent="0.2">
      <c r="A139" s="1" t="s">
        <v>274</v>
      </c>
      <c r="B139" s="1" t="s">
        <v>275</v>
      </c>
      <c r="C139" s="1"/>
      <c r="D139" s="1" t="s">
        <v>223</v>
      </c>
      <c r="E139" s="1"/>
      <c r="G139" s="5">
        <f>UTFUND1718BL</f>
        <v>80436511.538494408</v>
      </c>
      <c r="H139" s="5">
        <f>G139*RPI_INC1819</f>
        <v>82809449.473442435</v>
      </c>
      <c r="I139" s="5">
        <f>LTFUND1718BL</f>
        <v>27690623.396356281</v>
      </c>
      <c r="J139" s="5">
        <f>I139*RPI_INC1819</f>
        <v>28507517.732557412</v>
      </c>
      <c r="Q139" s="6">
        <f t="shared" si="208"/>
        <v>108127134.93485069</v>
      </c>
      <c r="R139" s="6">
        <f t="shared" si="209"/>
        <v>111316967.20599985</v>
      </c>
      <c r="T139" s="6">
        <f t="shared" si="203"/>
        <v>80019561</v>
      </c>
      <c r="V139" s="5">
        <f>UTFUND1718RSG</f>
        <v>46660562.655551195</v>
      </c>
      <c r="W139" s="5">
        <f>LTFUND1718RSG</f>
        <v>11129201.109687898</v>
      </c>
      <c r="AA139" s="6">
        <f t="shared" si="204"/>
        <v>57789763.76523909</v>
      </c>
      <c r="AB139" s="6">
        <f t="shared" si="205"/>
        <v>165916898.70008978</v>
      </c>
      <c r="AC139" s="6">
        <f t="shared" si="191"/>
        <v>245936459.70008978</v>
      </c>
      <c r="AD139" s="6">
        <f t="shared" si="196"/>
        <v>238319642.04687059</v>
      </c>
      <c r="AE139" s="6">
        <f t="shared" si="206"/>
        <v>158300081.04687059</v>
      </c>
      <c r="AF139" s="6">
        <f t="shared" si="197"/>
        <v>46983113.840870738</v>
      </c>
      <c r="AG139" s="5">
        <f t="shared" si="194"/>
        <v>38750513.125719517</v>
      </c>
      <c r="AH139" s="5">
        <f t="shared" ref="AH139" si="213">AH140</f>
        <v>8232600.7151512243</v>
      </c>
      <c r="AM139" s="5">
        <f t="shared" si="207"/>
        <v>111687702.2638067</v>
      </c>
      <c r="AN139" s="5">
        <f t="shared" si="210"/>
        <v>158670816.10467744</v>
      </c>
    </row>
    <row r="140" spans="1:40" s="11" customFormat="1" ht="12.75" x14ac:dyDescent="0.2">
      <c r="A140" s="8" t="s">
        <v>276</v>
      </c>
      <c r="B140" s="8" t="s">
        <v>277</v>
      </c>
      <c r="C140" s="8" t="s">
        <v>223</v>
      </c>
      <c r="D140" s="8"/>
      <c r="E140" s="8" t="s">
        <v>1440</v>
      </c>
      <c r="G140" s="9"/>
      <c r="H140" s="9"/>
      <c r="I140" s="9">
        <f>LTFUND1718BL</f>
        <v>27690623.396356281</v>
      </c>
      <c r="J140" s="9">
        <f>I140*RPI_INC1819</f>
        <v>28507517.732557412</v>
      </c>
      <c r="K140" s="9"/>
      <c r="L140" s="9"/>
      <c r="M140" s="9"/>
      <c r="N140" s="9"/>
      <c r="O140" s="9"/>
      <c r="P140" s="9"/>
      <c r="Q140" s="10">
        <f t="shared" si="208"/>
        <v>27690623.396356281</v>
      </c>
      <c r="R140" s="10">
        <f t="shared" si="209"/>
        <v>28507517.732557412</v>
      </c>
      <c r="S140" s="9"/>
      <c r="T140" s="10">
        <f t="shared" si="203"/>
        <v>22057797.328379128</v>
      </c>
      <c r="V140" s="9"/>
      <c r="W140" s="9">
        <f>LTFUND1718RSG</f>
        <v>11129201.109687898</v>
      </c>
      <c r="X140" s="9"/>
      <c r="Y140" s="9"/>
      <c r="Z140" s="9"/>
      <c r="AA140" s="10">
        <f t="shared" si="204"/>
        <v>11129201.109687898</v>
      </c>
      <c r="AB140" s="10">
        <f t="shared" si="205"/>
        <v>38819824.506044179</v>
      </c>
      <c r="AC140" s="10">
        <f>W140+I140+T140</f>
        <v>60877621.834423304</v>
      </c>
      <c r="AD140" s="10">
        <f>AC140*LT_SF1819</f>
        <v>58797915.776087768</v>
      </c>
      <c r="AE140" s="10">
        <f t="shared" si="206"/>
        <v>36740118.447708637</v>
      </c>
      <c r="AF140" s="10">
        <f>AD140-T140-R140</f>
        <v>8232600.7151512243</v>
      </c>
      <c r="AG140" s="9"/>
      <c r="AH140" s="9">
        <f>AF140</f>
        <v>8232600.7151512243</v>
      </c>
      <c r="AI140" s="9"/>
      <c r="AJ140" s="9"/>
      <c r="AK140" s="9"/>
      <c r="AM140" s="9">
        <f t="shared" si="207"/>
        <v>28602460.457820054</v>
      </c>
      <c r="AN140" s="9">
        <f t="shared" si="210"/>
        <v>36835061.172971278</v>
      </c>
    </row>
    <row r="141" spans="1:40" s="15" customFormat="1" ht="12.75" x14ac:dyDescent="0.2">
      <c r="A141" s="12" t="s">
        <v>278</v>
      </c>
      <c r="B141" s="12" t="s">
        <v>279</v>
      </c>
      <c r="C141" s="12" t="s">
        <v>223</v>
      </c>
      <c r="D141" s="12"/>
      <c r="E141" s="12" t="s">
        <v>1441</v>
      </c>
      <c r="G141" s="13">
        <f>UTFUND1718BL</f>
        <v>80436511.538494408</v>
      </c>
      <c r="H141" s="13">
        <f>G141*RPI_INC1819</f>
        <v>82809449.473442435</v>
      </c>
      <c r="I141" s="13"/>
      <c r="J141" s="13"/>
      <c r="K141" s="13"/>
      <c r="L141" s="13"/>
      <c r="M141" s="13"/>
      <c r="N141" s="13"/>
      <c r="O141" s="13"/>
      <c r="P141" s="13"/>
      <c r="Q141" s="14">
        <f t="shared" si="208"/>
        <v>80436511.538494408</v>
      </c>
      <c r="R141" s="14">
        <f t="shared" si="209"/>
        <v>82809449.473442435</v>
      </c>
      <c r="S141" s="13"/>
      <c r="T141" s="14">
        <f t="shared" si="203"/>
        <v>57961763.671620876</v>
      </c>
      <c r="V141" s="13">
        <f>UTFUND1718RSG</f>
        <v>46660562.655551195</v>
      </c>
      <c r="W141" s="13"/>
      <c r="X141" s="13"/>
      <c r="Y141" s="13"/>
      <c r="Z141" s="13"/>
      <c r="AA141" s="14">
        <f t="shared" si="204"/>
        <v>46660562.655551195</v>
      </c>
      <c r="AB141" s="14">
        <f t="shared" si="205"/>
        <v>127097074.1940456</v>
      </c>
      <c r="AC141" s="14">
        <f>V141+G141+T141</f>
        <v>185058837.86566648</v>
      </c>
      <c r="AD141" s="14">
        <f>AC141*UT_SF1819</f>
        <v>179521726.27078283</v>
      </c>
      <c r="AE141" s="14">
        <f t="shared" si="206"/>
        <v>121559962.59916195</v>
      </c>
      <c r="AF141" s="14">
        <f>AD141-T141-R141</f>
        <v>38750513.125719517</v>
      </c>
      <c r="AG141" s="13">
        <f>AF141</f>
        <v>38750513.125719517</v>
      </c>
      <c r="AH141" s="13"/>
      <c r="AI141" s="13"/>
      <c r="AJ141" s="13"/>
      <c r="AK141" s="13"/>
      <c r="AM141" s="13">
        <f t="shared" si="207"/>
        <v>83085241.805986658</v>
      </c>
      <c r="AN141" s="13">
        <f t="shared" si="210"/>
        <v>121835754.93170618</v>
      </c>
    </row>
    <row r="142" spans="1:40" ht="12.75" x14ac:dyDescent="0.2">
      <c r="A142" s="1" t="s">
        <v>280</v>
      </c>
      <c r="B142" s="1" t="s">
        <v>281</v>
      </c>
      <c r="C142" s="1"/>
      <c r="D142" s="1" t="s">
        <v>223</v>
      </c>
      <c r="E142" s="1"/>
      <c r="G142" s="5">
        <f>UTFUND1718BL</f>
        <v>73300337.090032682</v>
      </c>
      <c r="H142" s="5">
        <f>G142*RPI_INC1819</f>
        <v>75462752.480737135</v>
      </c>
      <c r="I142" s="5">
        <f>LTFUND1718BL</f>
        <v>30769998.434300363</v>
      </c>
      <c r="J142" s="5">
        <f>I142*RPI_INC1819</f>
        <v>31677736.663451433</v>
      </c>
      <c r="Q142" s="6">
        <f t="shared" si="208"/>
        <v>104070335.52433304</v>
      </c>
      <c r="R142" s="6">
        <f t="shared" si="209"/>
        <v>107140489.14418857</v>
      </c>
      <c r="T142" s="6">
        <f t="shared" si="203"/>
        <v>69814539.999999657</v>
      </c>
      <c r="V142" s="5">
        <f>UTFUND1718RSG</f>
        <v>41288778.558687314</v>
      </c>
      <c r="W142" s="5">
        <f>LTFUND1718RSG</f>
        <v>12669378.867797807</v>
      </c>
      <c r="AA142" s="6">
        <f t="shared" si="204"/>
        <v>53958157.426485121</v>
      </c>
      <c r="AB142" s="6">
        <f t="shared" si="205"/>
        <v>158028492.95081818</v>
      </c>
      <c r="AC142" s="6">
        <f t="shared" si="191"/>
        <v>227843032.95081782</v>
      </c>
      <c r="AD142" s="6">
        <f t="shared" si="196"/>
        <v>220750154.99856871</v>
      </c>
      <c r="AE142" s="6">
        <f t="shared" si="206"/>
        <v>150935614.99856904</v>
      </c>
      <c r="AF142" s="6">
        <f t="shared" si="197"/>
        <v>43795125.854380473</v>
      </c>
      <c r="AG142" s="5">
        <f t="shared" si="194"/>
        <v>34253587.943615571</v>
      </c>
      <c r="AH142" s="5">
        <f t="shared" ref="AH142" si="214">AH143</f>
        <v>9541537.9107649028</v>
      </c>
      <c r="AM142" s="5">
        <f t="shared" si="207"/>
        <v>107497314.67073044</v>
      </c>
      <c r="AN142" s="5">
        <f t="shared" si="210"/>
        <v>151292440.5251109</v>
      </c>
    </row>
    <row r="143" spans="1:40" s="11" customFormat="1" ht="12.75" x14ac:dyDescent="0.2">
      <c r="A143" s="8" t="s">
        <v>282</v>
      </c>
      <c r="B143" s="8" t="s">
        <v>283</v>
      </c>
      <c r="C143" s="8" t="s">
        <v>223</v>
      </c>
      <c r="D143" s="8"/>
      <c r="E143" s="8" t="s">
        <v>1440</v>
      </c>
      <c r="G143" s="9"/>
      <c r="H143" s="9"/>
      <c r="I143" s="9">
        <f>LTFUND1718BL</f>
        <v>30769998.434300363</v>
      </c>
      <c r="J143" s="9">
        <f>I143*RPI_INC1819</f>
        <v>31677736.663451433</v>
      </c>
      <c r="K143" s="9"/>
      <c r="L143" s="9"/>
      <c r="M143" s="9"/>
      <c r="N143" s="9"/>
      <c r="O143" s="9"/>
      <c r="P143" s="9"/>
      <c r="Q143" s="10">
        <f t="shared" si="208"/>
        <v>30769998.434300363</v>
      </c>
      <c r="R143" s="10">
        <f t="shared" si="209"/>
        <v>31677736.663451433</v>
      </c>
      <c r="S143" s="9"/>
      <c r="T143" s="10">
        <f t="shared" si="203"/>
        <v>21547967.308385488</v>
      </c>
      <c r="V143" s="9"/>
      <c r="W143" s="9">
        <f>LTFUND1718RSG</f>
        <v>12669378.867797807</v>
      </c>
      <c r="X143" s="9"/>
      <c r="Y143" s="9"/>
      <c r="Z143" s="9"/>
      <c r="AA143" s="10">
        <f t="shared" si="204"/>
        <v>12669378.867797807</v>
      </c>
      <c r="AB143" s="10">
        <f t="shared" si="205"/>
        <v>43439377.30209817</v>
      </c>
      <c r="AC143" s="10">
        <f>W143+I143+T143</f>
        <v>64987344.610483661</v>
      </c>
      <c r="AD143" s="10">
        <f>AC143*LT_SF1819</f>
        <v>62767241.882601827</v>
      </c>
      <c r="AE143" s="10">
        <f t="shared" si="206"/>
        <v>41219274.574216336</v>
      </c>
      <c r="AF143" s="10">
        <f>AD143-T143-R143</f>
        <v>9541537.9107649028</v>
      </c>
      <c r="AG143" s="9"/>
      <c r="AH143" s="9">
        <f>AF143</f>
        <v>9541537.9107649028</v>
      </c>
      <c r="AI143" s="9"/>
      <c r="AJ143" s="9"/>
      <c r="AK143" s="9"/>
      <c r="AM143" s="9">
        <f t="shared" si="207"/>
        <v>31783237.629098319</v>
      </c>
      <c r="AN143" s="9">
        <f t="shared" si="210"/>
        <v>41324775.539863221</v>
      </c>
    </row>
    <row r="144" spans="1:40" s="15" customFormat="1" ht="12.75" x14ac:dyDescent="0.2">
      <c r="A144" s="12" t="s">
        <v>284</v>
      </c>
      <c r="B144" s="12" t="s">
        <v>285</v>
      </c>
      <c r="C144" s="12" t="s">
        <v>223</v>
      </c>
      <c r="D144" s="12"/>
      <c r="E144" s="12" t="s">
        <v>1441</v>
      </c>
      <c r="G144" s="13">
        <f>UTFUND1718BL</f>
        <v>73300337.090032682</v>
      </c>
      <c r="H144" s="13">
        <f>G144*RPI_INC1819</f>
        <v>75462752.480737135</v>
      </c>
      <c r="I144" s="13"/>
      <c r="J144" s="13"/>
      <c r="K144" s="13"/>
      <c r="L144" s="13"/>
      <c r="M144" s="13"/>
      <c r="N144" s="13"/>
      <c r="O144" s="13"/>
      <c r="P144" s="13"/>
      <c r="Q144" s="14">
        <f t="shared" si="208"/>
        <v>73300337.090032682</v>
      </c>
      <c r="R144" s="14">
        <f t="shared" si="209"/>
        <v>75462752.480737135</v>
      </c>
      <c r="S144" s="13"/>
      <c r="T144" s="14">
        <f t="shared" si="203"/>
        <v>48266572.691614173</v>
      </c>
      <c r="V144" s="13">
        <f>UTFUND1718RSG</f>
        <v>41288778.558687314</v>
      </c>
      <c r="W144" s="13"/>
      <c r="X144" s="13"/>
      <c r="Y144" s="13"/>
      <c r="Z144" s="13"/>
      <c r="AA144" s="14">
        <f t="shared" si="204"/>
        <v>41288778.558687314</v>
      </c>
      <c r="AB144" s="14">
        <f t="shared" si="205"/>
        <v>114589115.64872</v>
      </c>
      <c r="AC144" s="14">
        <f>V144+G144+T144</f>
        <v>162855688.34033418</v>
      </c>
      <c r="AD144" s="14">
        <f>AC144*UT_SF1819</f>
        <v>157982913.11596689</v>
      </c>
      <c r="AE144" s="14">
        <f t="shared" si="206"/>
        <v>109716340.42435271</v>
      </c>
      <c r="AF144" s="14">
        <f>AD144-T144-R144</f>
        <v>34253587.943615571</v>
      </c>
      <c r="AG144" s="13">
        <f>AF144</f>
        <v>34253587.943615571</v>
      </c>
      <c r="AH144" s="13"/>
      <c r="AI144" s="13"/>
      <c r="AJ144" s="13"/>
      <c r="AK144" s="13"/>
      <c r="AM144" s="13">
        <f t="shared" si="207"/>
        <v>75714077.041632131</v>
      </c>
      <c r="AN144" s="13">
        <f t="shared" si="210"/>
        <v>109967664.9852477</v>
      </c>
    </row>
    <row r="145" spans="1:40" ht="12.75" x14ac:dyDescent="0.2">
      <c r="A145" s="1" t="s">
        <v>286</v>
      </c>
      <c r="B145" s="1" t="s">
        <v>287</v>
      </c>
      <c r="C145" s="1"/>
      <c r="D145" s="1" t="s">
        <v>223</v>
      </c>
      <c r="E145" s="1"/>
      <c r="G145" s="5">
        <f>UTFUND1718BL</f>
        <v>44733237.160783462</v>
      </c>
      <c r="H145" s="5">
        <f>G145*RPI_INC1819</f>
        <v>46052901.494573601</v>
      </c>
      <c r="I145" s="5">
        <f>LTFUND1718BL</f>
        <v>24239254.169697125</v>
      </c>
      <c r="J145" s="5">
        <f>I145*RPI_INC1819</f>
        <v>24954330.502993789</v>
      </c>
      <c r="Q145" s="6">
        <f t="shared" si="208"/>
        <v>68972491.33048059</v>
      </c>
      <c r="R145" s="6">
        <f t="shared" si="209"/>
        <v>71007231.997567385</v>
      </c>
      <c r="T145" s="6">
        <f t="shared" si="203"/>
        <v>46846234</v>
      </c>
      <c r="V145" s="5">
        <f>UTFUND1718RSG</f>
        <v>27560786.809420682</v>
      </c>
      <c r="W145" s="5">
        <f>LTFUND1718RSG</f>
        <v>9453087.1768727787</v>
      </c>
      <c r="AA145" s="6">
        <f t="shared" si="204"/>
        <v>37013873.986293465</v>
      </c>
      <c r="AB145" s="6">
        <f t="shared" si="205"/>
        <v>105986365.31677404</v>
      </c>
      <c r="AC145" s="6">
        <f t="shared" si="191"/>
        <v>152832599.31677404</v>
      </c>
      <c r="AD145" s="6">
        <f t="shared" si="196"/>
        <v>148038899.32896578</v>
      </c>
      <c r="AE145" s="6">
        <f t="shared" si="206"/>
        <v>101192665.32896578</v>
      </c>
      <c r="AF145" s="6">
        <f t="shared" si="197"/>
        <v>30185433.331398401</v>
      </c>
      <c r="AG145" s="5">
        <f t="shared" si="194"/>
        <v>23226091.362525903</v>
      </c>
      <c r="AH145" s="5">
        <f t="shared" ref="AH145" si="215">AH146</f>
        <v>6959341.9688724987</v>
      </c>
      <c r="AM145" s="5">
        <f t="shared" si="207"/>
        <v>71243717.691707864</v>
      </c>
      <c r="AN145" s="5">
        <f t="shared" si="210"/>
        <v>101429151.02310626</v>
      </c>
    </row>
    <row r="146" spans="1:40" s="11" customFormat="1" ht="12.75" x14ac:dyDescent="0.2">
      <c r="A146" s="8" t="s">
        <v>288</v>
      </c>
      <c r="B146" s="8" t="s">
        <v>289</v>
      </c>
      <c r="C146" s="8" t="s">
        <v>223</v>
      </c>
      <c r="D146" s="8"/>
      <c r="E146" s="8" t="s">
        <v>1440</v>
      </c>
      <c r="G146" s="9"/>
      <c r="H146" s="9"/>
      <c r="I146" s="9">
        <f>LTFUND1718BL</f>
        <v>24239254.169697125</v>
      </c>
      <c r="J146" s="9">
        <f>I146*RPI_INC1819</f>
        <v>24954330.502993789</v>
      </c>
      <c r="K146" s="9"/>
      <c r="L146" s="9"/>
      <c r="M146" s="9"/>
      <c r="N146" s="9"/>
      <c r="O146" s="9"/>
      <c r="P146" s="9"/>
      <c r="Q146" s="10">
        <f t="shared" si="208"/>
        <v>24239254.169697125</v>
      </c>
      <c r="R146" s="10">
        <f t="shared" si="209"/>
        <v>24954330.502993789</v>
      </c>
      <c r="S146" s="9"/>
      <c r="T146" s="10">
        <f t="shared" si="203"/>
        <v>18373252.581414044</v>
      </c>
      <c r="V146" s="9"/>
      <c r="W146" s="9">
        <f>LTFUND1718RSG</f>
        <v>9453087.1768727787</v>
      </c>
      <c r="X146" s="9"/>
      <c r="Y146" s="9"/>
      <c r="Z146" s="9"/>
      <c r="AA146" s="10">
        <f t="shared" si="204"/>
        <v>9453087.1768727787</v>
      </c>
      <c r="AB146" s="10">
        <f t="shared" si="205"/>
        <v>33692341.346569903</v>
      </c>
      <c r="AC146" s="10">
        <f>W146+I146+T146</f>
        <v>52065593.927983947</v>
      </c>
      <c r="AD146" s="10">
        <f>AC146*LT_SF1819</f>
        <v>50286925.053280331</v>
      </c>
      <c r="AE146" s="10">
        <f t="shared" si="206"/>
        <v>31913672.471866287</v>
      </c>
      <c r="AF146" s="10">
        <f>AD146-T146-R146</f>
        <v>6959341.9688724987</v>
      </c>
      <c r="AG146" s="9"/>
      <c r="AH146" s="9">
        <f>AF146</f>
        <v>6959341.9688724987</v>
      </c>
      <c r="AI146" s="9"/>
      <c r="AJ146" s="9"/>
      <c r="AK146" s="9"/>
      <c r="AM146" s="9">
        <f t="shared" si="207"/>
        <v>25037439.53294462</v>
      </c>
      <c r="AN146" s="9">
        <f t="shared" si="210"/>
        <v>31996781.501817118</v>
      </c>
    </row>
    <row r="147" spans="1:40" s="15" customFormat="1" ht="12.75" x14ac:dyDescent="0.2">
      <c r="A147" s="12" t="s">
        <v>290</v>
      </c>
      <c r="B147" s="12" t="s">
        <v>291</v>
      </c>
      <c r="C147" s="12" t="s">
        <v>223</v>
      </c>
      <c r="D147" s="12"/>
      <c r="E147" s="12" t="s">
        <v>1441</v>
      </c>
      <c r="G147" s="13">
        <f>UTFUND1718BL</f>
        <v>44733237.160783462</v>
      </c>
      <c r="H147" s="13">
        <f>G147*RPI_INC1819</f>
        <v>46052901.494573601</v>
      </c>
      <c r="I147" s="13"/>
      <c r="J147" s="13"/>
      <c r="K147" s="13"/>
      <c r="L147" s="13"/>
      <c r="M147" s="13"/>
      <c r="N147" s="13"/>
      <c r="O147" s="13"/>
      <c r="P147" s="13"/>
      <c r="Q147" s="14">
        <f t="shared" si="208"/>
        <v>44733237.160783462</v>
      </c>
      <c r="R147" s="14">
        <f t="shared" si="209"/>
        <v>46052901.494573601</v>
      </c>
      <c r="S147" s="13"/>
      <c r="T147" s="14">
        <f t="shared" si="203"/>
        <v>28472981.41858596</v>
      </c>
      <c r="V147" s="13">
        <f>UTFUND1718RSG</f>
        <v>27560786.809420682</v>
      </c>
      <c r="W147" s="13"/>
      <c r="X147" s="13"/>
      <c r="Y147" s="13"/>
      <c r="Z147" s="13"/>
      <c r="AA147" s="14">
        <f t="shared" si="204"/>
        <v>27560786.809420682</v>
      </c>
      <c r="AB147" s="14">
        <f t="shared" si="205"/>
        <v>72294023.970204145</v>
      </c>
      <c r="AC147" s="14">
        <f>V147+G147+T147</f>
        <v>100767005.3887901</v>
      </c>
      <c r="AD147" s="14">
        <f>AC147*UT_SF1819</f>
        <v>97751974.275685459</v>
      </c>
      <c r="AE147" s="14">
        <f t="shared" si="206"/>
        <v>69278992.857099503</v>
      </c>
      <c r="AF147" s="14">
        <f>AD147-T147-R147</f>
        <v>23226091.362525903</v>
      </c>
      <c r="AG147" s="13">
        <f>AF147</f>
        <v>23226091.362525903</v>
      </c>
      <c r="AH147" s="13"/>
      <c r="AI147" s="13"/>
      <c r="AJ147" s="13"/>
      <c r="AK147" s="13"/>
      <c r="AM147" s="13">
        <f t="shared" si="207"/>
        <v>46206278.158763245</v>
      </c>
      <c r="AN147" s="13">
        <f t="shared" si="210"/>
        <v>69432369.52128914</v>
      </c>
    </row>
    <row r="148" spans="1:40" ht="12.75" x14ac:dyDescent="0.2">
      <c r="A148" s="1" t="s">
        <v>292</v>
      </c>
      <c r="B148" s="1" t="s">
        <v>293</v>
      </c>
      <c r="C148" s="1"/>
      <c r="D148" s="1" t="s">
        <v>223</v>
      </c>
      <c r="E148" s="1"/>
      <c r="G148" s="5">
        <f>UTFUND1718BL</f>
        <v>49783158.33943706</v>
      </c>
      <c r="H148" s="5">
        <f>G148*RPI_INC1819</f>
        <v>51251799.167907596</v>
      </c>
      <c r="I148" s="5">
        <f>LTFUND1718BL</f>
        <v>34560180.692174383</v>
      </c>
      <c r="J148" s="5">
        <f>I148*RPI_INC1819</f>
        <v>35579732.164938986</v>
      </c>
      <c r="Q148" s="6">
        <f t="shared" si="208"/>
        <v>84343339.031611443</v>
      </c>
      <c r="R148" s="6">
        <f t="shared" si="209"/>
        <v>86831531.332846582</v>
      </c>
      <c r="T148" s="6">
        <f t="shared" si="203"/>
        <v>46075542.000000328</v>
      </c>
      <c r="V148" s="5">
        <f>UTFUND1718RSG</f>
        <v>30135739.589187391</v>
      </c>
      <c r="W148" s="5">
        <f>LTFUND1718RSG</f>
        <v>16030132.572357588</v>
      </c>
      <c r="AA148" s="6">
        <f t="shared" si="204"/>
        <v>46165872.161544979</v>
      </c>
      <c r="AB148" s="6">
        <f t="shared" si="205"/>
        <v>130509211.19315645</v>
      </c>
      <c r="AC148" s="6">
        <f t="shared" si="191"/>
        <v>176584753.19315678</v>
      </c>
      <c r="AD148" s="6">
        <f t="shared" si="196"/>
        <v>171005152.14808655</v>
      </c>
      <c r="AE148" s="6">
        <f t="shared" si="206"/>
        <v>124929610.14808621</v>
      </c>
      <c r="AF148" s="6">
        <f t="shared" si="197"/>
        <v>38098078.815239623</v>
      </c>
      <c r="AG148" s="5">
        <f t="shared" si="194"/>
        <v>25472018.53200987</v>
      </c>
      <c r="AH148" s="5">
        <f t="shared" ref="AH148" si="216">AH149</f>
        <v>12626060.283229753</v>
      </c>
      <c r="AM148" s="5">
        <f t="shared" si="207"/>
        <v>87120718.988566399</v>
      </c>
      <c r="AN148" s="5">
        <f t="shared" si="210"/>
        <v>125218797.80380602</v>
      </c>
    </row>
    <row r="149" spans="1:40" s="11" customFormat="1" ht="12.75" x14ac:dyDescent="0.2">
      <c r="A149" s="8" t="s">
        <v>294</v>
      </c>
      <c r="B149" s="8" t="s">
        <v>295</v>
      </c>
      <c r="C149" s="8" t="s">
        <v>223</v>
      </c>
      <c r="D149" s="8"/>
      <c r="E149" s="8" t="s">
        <v>1440</v>
      </c>
      <c r="G149" s="9"/>
      <c r="H149" s="9"/>
      <c r="I149" s="9">
        <f>LTFUND1718BL</f>
        <v>34560180.692174383</v>
      </c>
      <c r="J149" s="9">
        <f>I149*RPI_INC1819</f>
        <v>35579732.164938986</v>
      </c>
      <c r="K149" s="9"/>
      <c r="L149" s="9"/>
      <c r="M149" s="9"/>
      <c r="N149" s="9"/>
      <c r="O149" s="9"/>
      <c r="P149" s="9"/>
      <c r="Q149" s="10">
        <f t="shared" si="208"/>
        <v>34560180.692174383</v>
      </c>
      <c r="R149" s="10">
        <f t="shared" si="209"/>
        <v>35579732.164938986</v>
      </c>
      <c r="S149" s="9"/>
      <c r="T149" s="10">
        <f t="shared" si="203"/>
        <v>19209914.480657797</v>
      </c>
      <c r="V149" s="9"/>
      <c r="W149" s="9">
        <f>LTFUND1718RSG</f>
        <v>16030132.572357588</v>
      </c>
      <c r="X149" s="9"/>
      <c r="Y149" s="9"/>
      <c r="Z149" s="9"/>
      <c r="AA149" s="10">
        <f t="shared" si="204"/>
        <v>16030132.572357588</v>
      </c>
      <c r="AB149" s="10">
        <f t="shared" si="205"/>
        <v>50590313.26453197</v>
      </c>
      <c r="AC149" s="10">
        <f>W149+I149+T149</f>
        <v>69800227.745189771</v>
      </c>
      <c r="AD149" s="10">
        <f>AC149*LT_SF1819</f>
        <v>67415706.928826541</v>
      </c>
      <c r="AE149" s="10">
        <f t="shared" si="206"/>
        <v>48205792.44816874</v>
      </c>
      <c r="AF149" s="10">
        <f>AD149-T149-R149</f>
        <v>12626060.283229753</v>
      </c>
      <c r="AG149" s="9"/>
      <c r="AH149" s="9">
        <f>AF149</f>
        <v>12626060.283229753</v>
      </c>
      <c r="AI149" s="9"/>
      <c r="AJ149" s="9"/>
      <c r="AK149" s="9"/>
      <c r="AM149" s="9">
        <f t="shared" si="207"/>
        <v>35698228.51272855</v>
      </c>
      <c r="AN149" s="9">
        <f t="shared" si="210"/>
        <v>48324288.795958303</v>
      </c>
    </row>
    <row r="150" spans="1:40" s="15" customFormat="1" ht="12.75" x14ac:dyDescent="0.2">
      <c r="A150" s="12" t="s">
        <v>296</v>
      </c>
      <c r="B150" s="12" t="s">
        <v>297</v>
      </c>
      <c r="C150" s="12" t="s">
        <v>223</v>
      </c>
      <c r="D150" s="12"/>
      <c r="E150" s="12" t="s">
        <v>1441</v>
      </c>
      <c r="G150" s="13">
        <f>UTFUND1718BL</f>
        <v>49783158.33943706</v>
      </c>
      <c r="H150" s="13">
        <f>G150*RPI_INC1819</f>
        <v>51251799.167907596</v>
      </c>
      <c r="I150" s="13"/>
      <c r="J150" s="13"/>
      <c r="K150" s="13"/>
      <c r="L150" s="13"/>
      <c r="M150" s="13"/>
      <c r="N150" s="13"/>
      <c r="O150" s="13"/>
      <c r="P150" s="13"/>
      <c r="Q150" s="14">
        <f t="shared" si="208"/>
        <v>49783158.33943706</v>
      </c>
      <c r="R150" s="14">
        <f t="shared" si="209"/>
        <v>51251799.167907596</v>
      </c>
      <c r="S150" s="13"/>
      <c r="T150" s="14">
        <f t="shared" si="203"/>
        <v>26865627.519342534</v>
      </c>
      <c r="V150" s="13">
        <f>UTFUND1718RSG</f>
        <v>30135739.589187391</v>
      </c>
      <c r="W150" s="13"/>
      <c r="X150" s="13"/>
      <c r="Y150" s="13"/>
      <c r="Z150" s="13"/>
      <c r="AA150" s="14">
        <f t="shared" si="204"/>
        <v>30135739.589187391</v>
      </c>
      <c r="AB150" s="14">
        <f t="shared" si="205"/>
        <v>79918897.928624451</v>
      </c>
      <c r="AC150" s="14">
        <f>V150+G150+T150</f>
        <v>106784525.44796699</v>
      </c>
      <c r="AD150" s="14">
        <f>AC150*UT_SF1819</f>
        <v>103589445.21925999</v>
      </c>
      <c r="AE150" s="14">
        <f t="shared" si="206"/>
        <v>76723817.699917465</v>
      </c>
      <c r="AF150" s="14">
        <f>AD150-T150-R150</f>
        <v>25472018.53200987</v>
      </c>
      <c r="AG150" s="13">
        <f>AF150</f>
        <v>25472018.53200987</v>
      </c>
      <c r="AH150" s="13"/>
      <c r="AI150" s="13"/>
      <c r="AJ150" s="13"/>
      <c r="AK150" s="13"/>
      <c r="AM150" s="13">
        <f t="shared" si="207"/>
        <v>51422490.475837834</v>
      </c>
      <c r="AN150" s="13">
        <f t="shared" si="210"/>
        <v>76894509.007847697</v>
      </c>
    </row>
    <row r="151" spans="1:40" ht="12.75" x14ac:dyDescent="0.2">
      <c r="A151" s="1" t="s">
        <v>298</v>
      </c>
      <c r="B151" s="1" t="s">
        <v>299</v>
      </c>
      <c r="C151" s="1"/>
      <c r="D151" s="1" t="s">
        <v>302</v>
      </c>
      <c r="E151" s="1"/>
      <c r="G151" s="5">
        <f>UTFUND1718BL</f>
        <v>44808816.234584421</v>
      </c>
      <c r="H151" s="5">
        <f>G151*RPI_INC1819</f>
        <v>46130710.208221935</v>
      </c>
      <c r="I151" s="5">
        <f>LTFUND1718BL</f>
        <v>9034785.2992119696</v>
      </c>
      <c r="J151" s="5">
        <f>I151*RPI_INC1819</f>
        <v>9301318.2997182235</v>
      </c>
      <c r="Q151" s="6">
        <f t="shared" si="208"/>
        <v>53843601.533796392</v>
      </c>
      <c r="R151" s="6">
        <f t="shared" si="209"/>
        <v>55432028.507940158</v>
      </c>
      <c r="T151" s="6">
        <f t="shared" si="203"/>
        <v>44187686</v>
      </c>
      <c r="V151" s="5">
        <f>UTFUND1718RSG</f>
        <v>25277456.115675569</v>
      </c>
      <c r="W151" s="5">
        <f>LTFUND1718RSG</f>
        <v>3482579.2512028236</v>
      </c>
      <c r="AA151" s="6">
        <f t="shared" si="204"/>
        <v>28760035.36687839</v>
      </c>
      <c r="AB151" s="6">
        <f t="shared" si="205"/>
        <v>82603636.900674775</v>
      </c>
      <c r="AC151" s="6">
        <f t="shared" si="191"/>
        <v>126791322.90067478</v>
      </c>
      <c r="AD151" s="6">
        <f t="shared" si="196"/>
        <v>122911322.03995608</v>
      </c>
      <c r="AE151" s="6">
        <f t="shared" si="206"/>
        <v>78723636.039956078</v>
      </c>
      <c r="AF151" s="6">
        <f t="shared" si="197"/>
        <v>23291607.532015916</v>
      </c>
      <c r="AG151" s="5">
        <f t="shared" si="194"/>
        <v>20770689.068975478</v>
      </c>
      <c r="AH151" s="5">
        <f t="shared" ref="AH151" si="217">AH152</f>
        <v>2520918.4630404375</v>
      </c>
      <c r="AM151" s="5">
        <f t="shared" si="207"/>
        <v>55616641.840561889</v>
      </c>
      <c r="AN151" s="5">
        <f t="shared" si="210"/>
        <v>78908249.372577801</v>
      </c>
    </row>
    <row r="152" spans="1:40" s="11" customFormat="1" ht="12.75" x14ac:dyDescent="0.2">
      <c r="A152" s="8" t="s">
        <v>300</v>
      </c>
      <c r="B152" s="8" t="s">
        <v>301</v>
      </c>
      <c r="C152" s="8" t="s">
        <v>302</v>
      </c>
      <c r="D152" s="8"/>
      <c r="E152" s="8" t="s">
        <v>1440</v>
      </c>
      <c r="G152" s="9"/>
      <c r="H152" s="9"/>
      <c r="I152" s="9">
        <f>LTFUND1718BL</f>
        <v>9034785.2992119696</v>
      </c>
      <c r="J152" s="9">
        <f>I152*RPI_INC1819</f>
        <v>9301318.2997182235</v>
      </c>
      <c r="K152" s="9"/>
      <c r="L152" s="9"/>
      <c r="M152" s="9"/>
      <c r="N152" s="9"/>
      <c r="O152" s="9"/>
      <c r="P152" s="9"/>
      <c r="Q152" s="10">
        <f t="shared" si="208"/>
        <v>9034785.2992119696</v>
      </c>
      <c r="R152" s="10">
        <f t="shared" si="209"/>
        <v>9301318.2997182235</v>
      </c>
      <c r="S152" s="9"/>
      <c r="T152" s="10">
        <f t="shared" si="203"/>
        <v>7830571.8389218086</v>
      </c>
      <c r="V152" s="9"/>
      <c r="W152" s="9">
        <f>LTFUND1718RSG</f>
        <v>3482579.2512028236</v>
      </c>
      <c r="X152" s="9"/>
      <c r="Y152" s="9"/>
      <c r="Z152" s="9"/>
      <c r="AA152" s="10">
        <f t="shared" si="204"/>
        <v>3482579.2512028236</v>
      </c>
      <c r="AB152" s="10">
        <f t="shared" si="205"/>
        <v>12517364.550414793</v>
      </c>
      <c r="AC152" s="10">
        <f>W152+I152+T152</f>
        <v>20347936.389336601</v>
      </c>
      <c r="AD152" s="10">
        <f>AC152*LT_SF1819</f>
        <v>19652808.601680469</v>
      </c>
      <c r="AE152" s="10">
        <f t="shared" si="206"/>
        <v>11822236.762758661</v>
      </c>
      <c r="AF152" s="10">
        <f>AD152-T152-R152</f>
        <v>2520918.4630404375</v>
      </c>
      <c r="AG152" s="9"/>
      <c r="AH152" s="9">
        <f>AF152</f>
        <v>2520918.4630404375</v>
      </c>
      <c r="AI152" s="9"/>
      <c r="AJ152" s="9"/>
      <c r="AK152" s="9"/>
      <c r="AM152" s="9">
        <f t="shared" si="207"/>
        <v>9332295.8304943256</v>
      </c>
      <c r="AN152" s="9">
        <f t="shared" si="210"/>
        <v>11853214.293534763</v>
      </c>
    </row>
    <row r="153" spans="1:40" s="15" customFormat="1" ht="12.75" x14ac:dyDescent="0.2">
      <c r="A153" s="12" t="s">
        <v>303</v>
      </c>
      <c r="B153" s="12" t="s">
        <v>304</v>
      </c>
      <c r="C153" s="12" t="s">
        <v>302</v>
      </c>
      <c r="D153" s="12"/>
      <c r="E153" s="12" t="s">
        <v>1441</v>
      </c>
      <c r="G153" s="13">
        <f>UTFUND1718BL</f>
        <v>44808816.234584421</v>
      </c>
      <c r="H153" s="13">
        <f>G153*RPI_INC1819</f>
        <v>46130710.208221935</v>
      </c>
      <c r="I153" s="13"/>
      <c r="J153" s="13"/>
      <c r="K153" s="13"/>
      <c r="L153" s="13"/>
      <c r="M153" s="13"/>
      <c r="N153" s="13"/>
      <c r="O153" s="13"/>
      <c r="P153" s="13"/>
      <c r="Q153" s="14">
        <f t="shared" si="208"/>
        <v>44808816.234584421</v>
      </c>
      <c r="R153" s="14">
        <f t="shared" si="209"/>
        <v>46130710.208221935</v>
      </c>
      <c r="S153" s="13"/>
      <c r="T153" s="14">
        <f t="shared" si="203"/>
        <v>36357114.161078192</v>
      </c>
      <c r="V153" s="13">
        <f>UTFUND1718RSG</f>
        <v>25277456.115675569</v>
      </c>
      <c r="W153" s="13"/>
      <c r="X153" s="13"/>
      <c r="Y153" s="13"/>
      <c r="Z153" s="13"/>
      <c r="AA153" s="14">
        <f t="shared" si="204"/>
        <v>25277456.115675569</v>
      </c>
      <c r="AB153" s="14">
        <f t="shared" si="205"/>
        <v>70086272.35025999</v>
      </c>
      <c r="AC153" s="14">
        <f>V153+G153+T153</f>
        <v>106443386.51133817</v>
      </c>
      <c r="AD153" s="14">
        <f>AC153*UT_SF1819</f>
        <v>103258513.43827561</v>
      </c>
      <c r="AE153" s="14">
        <f t="shared" si="206"/>
        <v>66901399.277197413</v>
      </c>
      <c r="AF153" s="14">
        <f>AD153-T153-R153</f>
        <v>20770689.068975478</v>
      </c>
      <c r="AG153" s="13">
        <f>AF153</f>
        <v>20770689.068975478</v>
      </c>
      <c r="AH153" s="13"/>
      <c r="AI153" s="13"/>
      <c r="AJ153" s="13"/>
      <c r="AK153" s="13"/>
      <c r="AM153" s="13">
        <f t="shared" si="207"/>
        <v>46284346.01006756</v>
      </c>
      <c r="AN153" s="13">
        <f t="shared" si="210"/>
        <v>67055035.079043038</v>
      </c>
    </row>
    <row r="154" spans="1:40" ht="12.75" x14ac:dyDescent="0.2">
      <c r="A154" s="1" t="s">
        <v>305</v>
      </c>
      <c r="B154" s="1" t="s">
        <v>306</v>
      </c>
      <c r="C154" s="1"/>
      <c r="D154" s="1" t="s">
        <v>302</v>
      </c>
      <c r="E154" s="1"/>
      <c r="G154" s="5">
        <f>UTFUND1718BL</f>
        <v>41937718.443883911</v>
      </c>
      <c r="H154" s="5">
        <f>G154*RPI_INC1819</f>
        <v>43174912.860912256</v>
      </c>
      <c r="I154" s="5">
        <f>LTFUND1718BL</f>
        <v>12868944.979317842</v>
      </c>
      <c r="J154" s="5">
        <f>I154*RPI_INC1819</f>
        <v>13248588.590659292</v>
      </c>
      <c r="Q154" s="6">
        <f t="shared" si="208"/>
        <v>54806663.423201755</v>
      </c>
      <c r="R154" s="6">
        <f t="shared" si="209"/>
        <v>56423501.451571546</v>
      </c>
      <c r="T154" s="6">
        <f t="shared" si="203"/>
        <v>145639653</v>
      </c>
      <c r="V154" s="5">
        <f>UTFUND1718RSG</f>
        <v>21032967.422075599</v>
      </c>
      <c r="W154" s="5">
        <f>LTFUND1718RSG</f>
        <v>2380028.9166073669</v>
      </c>
      <c r="AA154" s="6">
        <f t="shared" si="204"/>
        <v>23412996.338682964</v>
      </c>
      <c r="AB154" s="6">
        <f t="shared" si="205"/>
        <v>78219659.761884719</v>
      </c>
      <c r="AC154" s="6">
        <f t="shared" si="191"/>
        <v>223859312.76188472</v>
      </c>
      <c r="AD154" s="6">
        <f t="shared" si="196"/>
        <v>216927933.19775444</v>
      </c>
      <c r="AE154" s="6">
        <f t="shared" si="206"/>
        <v>71288280.197754443</v>
      </c>
      <c r="AF154" s="6">
        <f t="shared" si="197"/>
        <v>14864778.746182894</v>
      </c>
      <c r="AG154" s="5">
        <f t="shared" si="194"/>
        <v>14743764.502444439</v>
      </c>
      <c r="AH154" s="5">
        <f t="shared" ref="AH154" si="218">AH155</f>
        <v>121014.2437384557</v>
      </c>
      <c r="AM154" s="5">
        <f t="shared" si="207"/>
        <v>56611416.830487713</v>
      </c>
      <c r="AN154" s="5">
        <f t="shared" si="210"/>
        <v>71476195.576670602</v>
      </c>
    </row>
    <row r="155" spans="1:40" s="11" customFormat="1" ht="12.75" x14ac:dyDescent="0.2">
      <c r="A155" s="8" t="s">
        <v>307</v>
      </c>
      <c r="B155" s="8" t="s">
        <v>308</v>
      </c>
      <c r="C155" s="8" t="s">
        <v>302</v>
      </c>
      <c r="D155" s="8"/>
      <c r="E155" s="8" t="s">
        <v>1440</v>
      </c>
      <c r="G155" s="9"/>
      <c r="H155" s="9"/>
      <c r="I155" s="9">
        <f>LTFUND1718BL</f>
        <v>12868944.979317842</v>
      </c>
      <c r="J155" s="9">
        <f>I155*RPI_INC1819</f>
        <v>13248588.590659292</v>
      </c>
      <c r="K155" s="9"/>
      <c r="L155" s="9"/>
      <c r="M155" s="9"/>
      <c r="N155" s="9"/>
      <c r="O155" s="9"/>
      <c r="P155" s="9"/>
      <c r="Q155" s="10">
        <f t="shared" si="208"/>
        <v>12868944.979317842</v>
      </c>
      <c r="R155" s="10">
        <f t="shared" si="209"/>
        <v>13248588.590659292</v>
      </c>
      <c r="S155" s="9"/>
      <c r="T155" s="10">
        <f t="shared" si="203"/>
        <v>39764397.013709597</v>
      </c>
      <c r="V155" s="9"/>
      <c r="W155" s="9">
        <f>LTFUND1718RSG</f>
        <v>2380028.9166073669</v>
      </c>
      <c r="X155" s="9"/>
      <c r="Y155" s="9"/>
      <c r="Z155" s="9"/>
      <c r="AA155" s="10">
        <f t="shared" si="204"/>
        <v>2380028.9166073669</v>
      </c>
      <c r="AB155" s="10">
        <f t="shared" si="205"/>
        <v>15248973.895925209</v>
      </c>
      <c r="AC155" s="10">
        <f>W155+I155+T155</f>
        <v>55013370.909634806</v>
      </c>
      <c r="AD155" s="10">
        <f>AC155*LT_SF1819</f>
        <v>53133999.848107345</v>
      </c>
      <c r="AE155" s="10">
        <f t="shared" si="206"/>
        <v>13369602.834397748</v>
      </c>
      <c r="AF155" s="10">
        <f>AD155-T155-R155</f>
        <v>121014.2437384557</v>
      </c>
      <c r="AG155" s="9"/>
      <c r="AH155" s="9">
        <f>AF155</f>
        <v>121014.2437384557</v>
      </c>
      <c r="AI155" s="9"/>
      <c r="AJ155" s="9"/>
      <c r="AK155" s="9"/>
      <c r="AM155" s="9">
        <f t="shared" si="207"/>
        <v>13292712.288782759</v>
      </c>
      <c r="AN155" s="9">
        <f t="shared" si="210"/>
        <v>13413726.532521214</v>
      </c>
    </row>
    <row r="156" spans="1:40" s="15" customFormat="1" ht="12.75" x14ac:dyDescent="0.2">
      <c r="A156" s="12" t="s">
        <v>309</v>
      </c>
      <c r="B156" s="12" t="s">
        <v>310</v>
      </c>
      <c r="C156" s="12" t="s">
        <v>302</v>
      </c>
      <c r="D156" s="12"/>
      <c r="E156" s="12" t="s">
        <v>1441</v>
      </c>
      <c r="G156" s="13">
        <f>UTFUND1718BL</f>
        <v>41937718.443883911</v>
      </c>
      <c r="H156" s="13">
        <f>G156*RPI_INC1819</f>
        <v>43174912.860912256</v>
      </c>
      <c r="I156" s="13"/>
      <c r="J156" s="13"/>
      <c r="K156" s="13"/>
      <c r="L156" s="13"/>
      <c r="M156" s="13"/>
      <c r="N156" s="13"/>
      <c r="O156" s="13"/>
      <c r="P156" s="13"/>
      <c r="Q156" s="14">
        <f t="shared" si="208"/>
        <v>41937718.443883911</v>
      </c>
      <c r="R156" s="14">
        <f t="shared" si="209"/>
        <v>43174912.860912256</v>
      </c>
      <c r="S156" s="13"/>
      <c r="T156" s="14">
        <f t="shared" si="203"/>
        <v>105875255.98629041</v>
      </c>
      <c r="V156" s="13">
        <f>UTFUND1718RSG</f>
        <v>21032967.422075599</v>
      </c>
      <c r="W156" s="13"/>
      <c r="X156" s="13"/>
      <c r="Y156" s="13"/>
      <c r="Z156" s="13"/>
      <c r="AA156" s="14">
        <f t="shared" si="204"/>
        <v>21032967.422075599</v>
      </c>
      <c r="AB156" s="14">
        <f t="shared" si="205"/>
        <v>62970685.86595951</v>
      </c>
      <c r="AC156" s="14">
        <f>V156+G156+T156</f>
        <v>168845941.85224992</v>
      </c>
      <c r="AD156" s="14">
        <f>AC156*UT_SF1819</f>
        <v>163793933.3496471</v>
      </c>
      <c r="AE156" s="14">
        <f t="shared" si="206"/>
        <v>57918677.363356695</v>
      </c>
      <c r="AF156" s="14">
        <f>AD156-T156-R156</f>
        <v>14743764.502444439</v>
      </c>
      <c r="AG156" s="13">
        <f>AF156</f>
        <v>14743764.502444439</v>
      </c>
      <c r="AH156" s="13"/>
      <c r="AI156" s="13"/>
      <c r="AJ156" s="13"/>
      <c r="AK156" s="13"/>
      <c r="AM156" s="13">
        <f t="shared" si="207"/>
        <v>43318704.541704953</v>
      </c>
      <c r="AN156" s="13">
        <f t="shared" si="210"/>
        <v>58062469.044149391</v>
      </c>
    </row>
    <row r="157" spans="1:40" ht="12.75" x14ac:dyDescent="0.2">
      <c r="A157" s="1" t="s">
        <v>311</v>
      </c>
      <c r="B157" s="1" t="s">
        <v>312</v>
      </c>
      <c r="C157" s="1"/>
      <c r="D157" s="1" t="s">
        <v>302</v>
      </c>
      <c r="E157" s="1"/>
      <c r="G157" s="5">
        <f>UTFUND1718BL</f>
        <v>27196964.564288937</v>
      </c>
      <c r="H157" s="5">
        <f>G157*RPI_INC1819</f>
        <v>27999295.591525905</v>
      </c>
      <c r="I157" s="5">
        <f>LTFUND1718BL</f>
        <v>7005919.3784061261</v>
      </c>
      <c r="J157" s="5">
        <f>I157*RPI_INC1819</f>
        <v>7212599.2995542651</v>
      </c>
      <c r="Q157" s="6">
        <f t="shared" si="208"/>
        <v>34202883.942695066</v>
      </c>
      <c r="R157" s="6">
        <f t="shared" si="209"/>
        <v>35211894.891080171</v>
      </c>
      <c r="T157" s="6">
        <f t="shared" si="203"/>
        <v>88939421</v>
      </c>
      <c r="V157" s="5">
        <f>UTFUND1718RSG</f>
        <v>12463639.74735669</v>
      </c>
      <c r="W157" s="5">
        <f>LTFUND1718RSG</f>
        <v>1286992.4793607146</v>
      </c>
      <c r="AA157" s="6">
        <f t="shared" si="204"/>
        <v>13750632.226717405</v>
      </c>
      <c r="AB157" s="6">
        <f t="shared" si="205"/>
        <v>47953516.169412464</v>
      </c>
      <c r="AC157" s="6">
        <f t="shared" si="191"/>
        <v>136892937.16941246</v>
      </c>
      <c r="AD157" s="6">
        <f t="shared" si="196"/>
        <v>132677949.96700829</v>
      </c>
      <c r="AE157" s="6">
        <f t="shared" si="206"/>
        <v>43738528.967008293</v>
      </c>
      <c r="AF157" s="6">
        <f t="shared" si="197"/>
        <v>8526634.0759281218</v>
      </c>
      <c r="AG157" s="5">
        <f t="shared" si="194"/>
        <v>8405142.3358637914</v>
      </c>
      <c r="AH157" s="5">
        <f t="shared" ref="AH157" si="219">AH158</f>
        <v>121491.74006433133</v>
      </c>
      <c r="AM157" s="5">
        <f t="shared" si="207"/>
        <v>35329166.176990926</v>
      </c>
      <c r="AN157" s="5">
        <f t="shared" si="210"/>
        <v>43855800.252919048</v>
      </c>
    </row>
    <row r="158" spans="1:40" s="11" customFormat="1" ht="12.75" x14ac:dyDescent="0.2">
      <c r="A158" s="8" t="s">
        <v>313</v>
      </c>
      <c r="B158" s="8" t="s">
        <v>314</v>
      </c>
      <c r="C158" s="8" t="s">
        <v>302</v>
      </c>
      <c r="D158" s="8"/>
      <c r="E158" s="8" t="s">
        <v>1440</v>
      </c>
      <c r="G158" s="9"/>
      <c r="H158" s="9"/>
      <c r="I158" s="9">
        <f>LTFUND1718BL</f>
        <v>7005919.3784061261</v>
      </c>
      <c r="J158" s="9">
        <f>I158*RPI_INC1819</f>
        <v>7212599.2995542651</v>
      </c>
      <c r="K158" s="9"/>
      <c r="L158" s="9"/>
      <c r="M158" s="9"/>
      <c r="N158" s="9"/>
      <c r="O158" s="9"/>
      <c r="P158" s="9"/>
      <c r="Q158" s="10">
        <f t="shared" si="208"/>
        <v>7005919.3784061261</v>
      </c>
      <c r="R158" s="10">
        <f t="shared" si="209"/>
        <v>7212599.2995542651</v>
      </c>
      <c r="S158" s="9"/>
      <c r="T158" s="10">
        <f t="shared" si="203"/>
        <v>19773906.017888796</v>
      </c>
      <c r="V158" s="9"/>
      <c r="W158" s="9">
        <f>LTFUND1718RSG</f>
        <v>1286992.4793607146</v>
      </c>
      <c r="X158" s="9"/>
      <c r="Y158" s="9"/>
      <c r="Z158" s="9"/>
      <c r="AA158" s="10">
        <f t="shared" si="204"/>
        <v>1286992.4793607146</v>
      </c>
      <c r="AB158" s="10">
        <f t="shared" si="205"/>
        <v>8292911.8577668406</v>
      </c>
      <c r="AC158" s="10">
        <f>W158+I158+T158</f>
        <v>28066817.875655636</v>
      </c>
      <c r="AD158" s="10">
        <f>AC158*LT_SF1819</f>
        <v>27107997.057507392</v>
      </c>
      <c r="AE158" s="10">
        <f t="shared" si="206"/>
        <v>7334091.0396185964</v>
      </c>
      <c r="AF158" s="10">
        <f>AD158-T158-R158</f>
        <v>121491.74006433133</v>
      </c>
      <c r="AG158" s="9"/>
      <c r="AH158" s="9">
        <f>AF158</f>
        <v>121491.74006433133</v>
      </c>
      <c r="AI158" s="9"/>
      <c r="AJ158" s="9"/>
      <c r="AK158" s="9"/>
      <c r="AM158" s="9">
        <f t="shared" si="207"/>
        <v>7236620.4661865691</v>
      </c>
      <c r="AN158" s="9">
        <f t="shared" si="210"/>
        <v>7358112.2062509004</v>
      </c>
    </row>
    <row r="159" spans="1:40" s="15" customFormat="1" ht="12.75" x14ac:dyDescent="0.2">
      <c r="A159" s="12" t="s">
        <v>315</v>
      </c>
      <c r="B159" s="12" t="s">
        <v>316</v>
      </c>
      <c r="C159" s="12" t="s">
        <v>302</v>
      </c>
      <c r="D159" s="12"/>
      <c r="E159" s="12" t="s">
        <v>1441</v>
      </c>
      <c r="G159" s="13">
        <f>UTFUND1718BL</f>
        <v>27196964.564288937</v>
      </c>
      <c r="H159" s="13">
        <f>G159*RPI_INC1819</f>
        <v>27999295.591525905</v>
      </c>
      <c r="I159" s="13"/>
      <c r="J159" s="13"/>
      <c r="K159" s="13"/>
      <c r="L159" s="13"/>
      <c r="M159" s="13"/>
      <c r="N159" s="13"/>
      <c r="O159" s="13"/>
      <c r="P159" s="13"/>
      <c r="Q159" s="14">
        <f t="shared" si="208"/>
        <v>27196964.564288937</v>
      </c>
      <c r="R159" s="14">
        <f t="shared" si="209"/>
        <v>27999295.591525905</v>
      </c>
      <c r="S159" s="13"/>
      <c r="T159" s="14">
        <f t="shared" si="203"/>
        <v>69165514.982111201</v>
      </c>
      <c r="V159" s="13">
        <f>UTFUND1718RSG</f>
        <v>12463639.74735669</v>
      </c>
      <c r="W159" s="13"/>
      <c r="X159" s="13"/>
      <c r="Y159" s="13"/>
      <c r="Z159" s="13"/>
      <c r="AA159" s="14">
        <f t="shared" si="204"/>
        <v>12463639.74735669</v>
      </c>
      <c r="AB159" s="14">
        <f t="shared" si="205"/>
        <v>39660604.311645627</v>
      </c>
      <c r="AC159" s="14">
        <f>V159+G159+T159</f>
        <v>108826119.29375683</v>
      </c>
      <c r="AD159" s="14">
        <f>AC159*UT_SF1819</f>
        <v>105569952.9095009</v>
      </c>
      <c r="AE159" s="14">
        <f t="shared" si="206"/>
        <v>36404437.927389696</v>
      </c>
      <c r="AF159" s="14">
        <f>AD159-T159-R159</f>
        <v>8405142.3358637914</v>
      </c>
      <c r="AG159" s="13">
        <f>AF159</f>
        <v>8405142.3358637914</v>
      </c>
      <c r="AH159" s="13"/>
      <c r="AI159" s="13"/>
      <c r="AJ159" s="13"/>
      <c r="AK159" s="13"/>
      <c r="AM159" s="13">
        <f t="shared" si="207"/>
        <v>28092545.710804362</v>
      </c>
      <c r="AN159" s="13">
        <f t="shared" si="210"/>
        <v>36497688.046668157</v>
      </c>
    </row>
    <row r="160" spans="1:40" ht="12.75" x14ac:dyDescent="0.2">
      <c r="A160" s="1" t="s">
        <v>317</v>
      </c>
      <c r="B160" s="1" t="s">
        <v>318</v>
      </c>
      <c r="C160" s="1"/>
      <c r="D160" s="1" t="s">
        <v>302</v>
      </c>
      <c r="E160" s="1"/>
      <c r="G160" s="5">
        <f>UTFUND1718BL</f>
        <v>63624601.562360577</v>
      </c>
      <c r="H160" s="5">
        <f>G160*RPI_INC1819</f>
        <v>65501575.435985439</v>
      </c>
      <c r="I160" s="5">
        <f>LTFUND1718BL</f>
        <v>18795063.698328134</v>
      </c>
      <c r="J160" s="5">
        <f>I160*RPI_INC1819</f>
        <v>19349532.294572309</v>
      </c>
      <c r="Q160" s="6">
        <f t="shared" si="208"/>
        <v>82419665.260688707</v>
      </c>
      <c r="R160" s="6">
        <f t="shared" si="209"/>
        <v>84851107.73055774</v>
      </c>
      <c r="T160" s="6">
        <f t="shared" si="203"/>
        <v>87679173</v>
      </c>
      <c r="V160" s="5">
        <f>UTFUND1718RSG</f>
        <v>35588817.686231993</v>
      </c>
      <c r="W160" s="5">
        <f>LTFUND1718RSG</f>
        <v>7112604.1921335123</v>
      </c>
      <c r="AA160" s="6">
        <f t="shared" si="204"/>
        <v>42701421.878365502</v>
      </c>
      <c r="AB160" s="6">
        <f t="shared" si="205"/>
        <v>125121087.13905421</v>
      </c>
      <c r="AC160" s="6">
        <f t="shared" si="191"/>
        <v>212800260.13905421</v>
      </c>
      <c r="AD160" s="6">
        <f t="shared" si="196"/>
        <v>206233478.15979731</v>
      </c>
      <c r="AE160" s="6">
        <f t="shared" si="206"/>
        <v>118554305.1597973</v>
      </c>
      <c r="AF160" s="6">
        <f t="shared" si="197"/>
        <v>33703197.429239556</v>
      </c>
      <c r="AG160" s="5">
        <f t="shared" si="194"/>
        <v>28752975.896042727</v>
      </c>
      <c r="AH160" s="5">
        <f t="shared" ref="AH160" si="220">AH161</f>
        <v>4950221.5331968293</v>
      </c>
      <c r="AM160" s="5">
        <f t="shared" si="207"/>
        <v>85133699.69402051</v>
      </c>
      <c r="AN160" s="5">
        <f t="shared" si="210"/>
        <v>118836897.12326007</v>
      </c>
    </row>
    <row r="161" spans="1:40" s="11" customFormat="1" ht="12.75" x14ac:dyDescent="0.2">
      <c r="A161" s="8" t="s">
        <v>319</v>
      </c>
      <c r="B161" s="8" t="s">
        <v>320</v>
      </c>
      <c r="C161" s="8" t="s">
        <v>302</v>
      </c>
      <c r="D161" s="8"/>
      <c r="E161" s="8" t="s">
        <v>1440</v>
      </c>
      <c r="G161" s="9"/>
      <c r="H161" s="9"/>
      <c r="I161" s="9">
        <f>LTFUND1718BL</f>
        <v>18795063.698328134</v>
      </c>
      <c r="J161" s="9">
        <f>I161*RPI_INC1819</f>
        <v>19349532.294572309</v>
      </c>
      <c r="K161" s="9"/>
      <c r="L161" s="9"/>
      <c r="M161" s="9"/>
      <c r="N161" s="9"/>
      <c r="O161" s="9"/>
      <c r="P161" s="9"/>
      <c r="Q161" s="10">
        <f t="shared" si="208"/>
        <v>18795063.698328134</v>
      </c>
      <c r="R161" s="10">
        <f t="shared" si="209"/>
        <v>19349532.294572309</v>
      </c>
      <c r="S161" s="9"/>
      <c r="T161" s="10">
        <f t="shared" si="203"/>
        <v>21159552.911495104</v>
      </c>
      <c r="V161" s="9"/>
      <c r="W161" s="9">
        <f>LTFUND1718RSG</f>
        <v>7112604.1921335123</v>
      </c>
      <c r="X161" s="9"/>
      <c r="Y161" s="9"/>
      <c r="Z161" s="9"/>
      <c r="AA161" s="10">
        <f t="shared" si="204"/>
        <v>7112604.1921335123</v>
      </c>
      <c r="AB161" s="10">
        <f t="shared" si="205"/>
        <v>25907667.890461646</v>
      </c>
      <c r="AC161" s="10">
        <f>W161+I161+T161</f>
        <v>47067220.80195675</v>
      </c>
      <c r="AD161" s="10">
        <f>AC161*LT_SF1819</f>
        <v>45459306.739264242</v>
      </c>
      <c r="AE161" s="10">
        <f t="shared" si="206"/>
        <v>24299753.827769138</v>
      </c>
      <c r="AF161" s="10">
        <f>AD161-T161-R161</f>
        <v>4950221.5331968293</v>
      </c>
      <c r="AG161" s="9"/>
      <c r="AH161" s="9">
        <f>AF161</f>
        <v>4950221.5331968293</v>
      </c>
      <c r="AI161" s="9"/>
      <c r="AJ161" s="9"/>
      <c r="AK161" s="9"/>
      <c r="AM161" s="9">
        <f t="shared" si="207"/>
        <v>19413974.851298533</v>
      </c>
      <c r="AN161" s="9">
        <f t="shared" si="210"/>
        <v>24364196.384495363</v>
      </c>
    </row>
    <row r="162" spans="1:40" s="15" customFormat="1" ht="12.75" x14ac:dyDescent="0.2">
      <c r="A162" s="12" t="s">
        <v>321</v>
      </c>
      <c r="B162" s="12" t="s">
        <v>322</v>
      </c>
      <c r="C162" s="12" t="s">
        <v>302</v>
      </c>
      <c r="D162" s="12"/>
      <c r="E162" s="12" t="s">
        <v>1441</v>
      </c>
      <c r="G162" s="13">
        <f>UTFUND1718BL</f>
        <v>63624601.562360577</v>
      </c>
      <c r="H162" s="13">
        <f>G162*RPI_INC1819</f>
        <v>65501575.435985439</v>
      </c>
      <c r="I162" s="13"/>
      <c r="J162" s="13"/>
      <c r="K162" s="13"/>
      <c r="L162" s="13"/>
      <c r="M162" s="13"/>
      <c r="N162" s="13"/>
      <c r="O162" s="13"/>
      <c r="P162" s="13"/>
      <c r="Q162" s="14">
        <f t="shared" si="208"/>
        <v>63624601.562360577</v>
      </c>
      <c r="R162" s="14">
        <f t="shared" si="209"/>
        <v>65501575.435985439</v>
      </c>
      <c r="S162" s="13"/>
      <c r="T162" s="14">
        <f t="shared" si="203"/>
        <v>66519620.088504896</v>
      </c>
      <c r="V162" s="13">
        <f>UTFUND1718RSG</f>
        <v>35588817.686231993</v>
      </c>
      <c r="W162" s="13"/>
      <c r="X162" s="13"/>
      <c r="Y162" s="13"/>
      <c r="Z162" s="13"/>
      <c r="AA162" s="14">
        <f t="shared" si="204"/>
        <v>35588817.686231993</v>
      </c>
      <c r="AB162" s="14">
        <f t="shared" si="205"/>
        <v>99213419.24859257</v>
      </c>
      <c r="AC162" s="14">
        <f>V162+G162+T162</f>
        <v>165733039.33709747</v>
      </c>
      <c r="AD162" s="14">
        <f>AC162*UT_SF1819</f>
        <v>160774171.42053306</v>
      </c>
      <c r="AE162" s="14">
        <f t="shared" si="206"/>
        <v>94254551.332028165</v>
      </c>
      <c r="AF162" s="14">
        <f>AD162-T162-R162</f>
        <v>28752975.896042727</v>
      </c>
      <c r="AG162" s="13">
        <f>AF162</f>
        <v>28752975.896042727</v>
      </c>
      <c r="AH162" s="13"/>
      <c r="AI162" s="13"/>
      <c r="AJ162" s="13"/>
      <c r="AK162" s="13"/>
      <c r="AM162" s="13">
        <f t="shared" si="207"/>
        <v>65719724.842721984</v>
      </c>
      <c r="AN162" s="13">
        <f t="shared" si="210"/>
        <v>94472700.738764703</v>
      </c>
    </row>
    <row r="163" spans="1:40" ht="12.75" x14ac:dyDescent="0.2">
      <c r="A163" s="1" t="s">
        <v>323</v>
      </c>
      <c r="B163" s="1" t="s">
        <v>324</v>
      </c>
      <c r="C163" s="1"/>
      <c r="D163" s="1" t="s">
        <v>302</v>
      </c>
      <c r="E163" s="1"/>
      <c r="G163" s="5">
        <f>UTFUND1718BL</f>
        <v>27236327.746717572</v>
      </c>
      <c r="H163" s="5">
        <f>G163*RPI_INC1819</f>
        <v>28039820.017611664</v>
      </c>
      <c r="I163" s="5">
        <f>LTFUND1718BL</f>
        <v>8666402.9137049355</v>
      </c>
      <c r="J163" s="5">
        <f>I163*RPI_INC1819</f>
        <v>8922068.3551833723</v>
      </c>
      <c r="Q163" s="6">
        <f t="shared" si="208"/>
        <v>35902730.660422504</v>
      </c>
      <c r="R163" s="6">
        <f t="shared" si="209"/>
        <v>36961888.372795038</v>
      </c>
      <c r="T163" s="6">
        <f t="shared" si="203"/>
        <v>128901418</v>
      </c>
      <c r="V163" s="5">
        <f>UTFUND1718RSG</f>
        <v>11002188.041763797</v>
      </c>
      <c r="W163" s="5">
        <f>LTFUND1718RSG</f>
        <v>-147096.59541601315</v>
      </c>
      <c r="AA163" s="6">
        <f t="shared" si="204"/>
        <v>10855091.446347784</v>
      </c>
      <c r="AB163" s="6">
        <f t="shared" si="205"/>
        <v>46757822.106770307</v>
      </c>
      <c r="AC163" s="6">
        <f t="shared" si="191"/>
        <v>175659240.10677031</v>
      </c>
      <c r="AD163" s="6">
        <f t="shared" si="196"/>
        <v>170208301.45169428</v>
      </c>
      <c r="AE163" s="6">
        <f t="shared" si="206"/>
        <v>41306883.451694272</v>
      </c>
      <c r="AF163" s="6">
        <f t="shared" si="197"/>
        <v>4344995.0788992364</v>
      </c>
      <c r="AG163" s="5">
        <f t="shared" si="194"/>
        <v>6318992.772444088</v>
      </c>
      <c r="AH163" s="5">
        <f t="shared" ref="AH163" si="221">AH164</f>
        <v>-1973997.6935448516</v>
      </c>
      <c r="AM163" s="5">
        <f t="shared" si="207"/>
        <v>37084987.916076519</v>
      </c>
      <c r="AN163" s="5">
        <f t="shared" si="210"/>
        <v>41429982.994975753</v>
      </c>
    </row>
    <row r="164" spans="1:40" s="11" customFormat="1" ht="12.75" x14ac:dyDescent="0.2">
      <c r="A164" s="8" t="s">
        <v>325</v>
      </c>
      <c r="B164" s="8" t="s">
        <v>326</v>
      </c>
      <c r="C164" s="8" t="s">
        <v>302</v>
      </c>
      <c r="D164" s="8"/>
      <c r="E164" s="8" t="s">
        <v>1440</v>
      </c>
      <c r="G164" s="9"/>
      <c r="H164" s="9"/>
      <c r="I164" s="9">
        <f>LTFUND1718BL</f>
        <v>8666402.9137049355</v>
      </c>
      <c r="J164" s="9">
        <f>I164*RPI_INC1819</f>
        <v>8922068.3551833723</v>
      </c>
      <c r="K164" s="9"/>
      <c r="L164" s="9"/>
      <c r="M164" s="9"/>
      <c r="N164" s="9"/>
      <c r="O164" s="9"/>
      <c r="P164" s="9"/>
      <c r="Q164" s="10">
        <f t="shared" si="208"/>
        <v>8666402.9137049355</v>
      </c>
      <c r="R164" s="10">
        <f t="shared" si="209"/>
        <v>8922068.3551833723</v>
      </c>
      <c r="S164" s="9"/>
      <c r="T164" s="10">
        <f t="shared" si="203"/>
        <v>37474255.961795904</v>
      </c>
      <c r="V164" s="9"/>
      <c r="W164" s="9">
        <f>LTFUND1718RSG</f>
        <v>-147096.59541601315</v>
      </c>
      <c r="X164" s="9"/>
      <c r="Y164" s="9"/>
      <c r="Z164" s="9"/>
      <c r="AA164" s="10">
        <f t="shared" si="204"/>
        <v>-147096.59541601315</v>
      </c>
      <c r="AB164" s="10">
        <f t="shared" si="205"/>
        <v>8519306.3182889223</v>
      </c>
      <c r="AC164" s="10">
        <f>W164+I164+T164</f>
        <v>45993562.280084826</v>
      </c>
      <c r="AD164" s="10">
        <f>AC164*LT_SF1819</f>
        <v>44422326.623434424</v>
      </c>
      <c r="AE164" s="10">
        <f t="shared" si="206"/>
        <v>6948070.6616385207</v>
      </c>
      <c r="AF164" s="10">
        <f>AD164-T164-R164</f>
        <v>-1973997.6935448516</v>
      </c>
      <c r="AG164" s="9"/>
      <c r="AH164" s="9">
        <f>AF164</f>
        <v>-1973997.6935448516</v>
      </c>
      <c r="AI164" s="9"/>
      <c r="AJ164" s="9"/>
      <c r="AK164" s="9"/>
      <c r="AM164" s="9">
        <f t="shared" si="207"/>
        <v>8951782.8148065358</v>
      </c>
      <c r="AN164" s="9">
        <f t="shared" si="210"/>
        <v>6977785.1212616842</v>
      </c>
    </row>
    <row r="165" spans="1:40" s="15" customFormat="1" ht="12.75" x14ac:dyDescent="0.2">
      <c r="A165" s="12" t="s">
        <v>327</v>
      </c>
      <c r="B165" s="12" t="s">
        <v>328</v>
      </c>
      <c r="C165" s="12" t="s">
        <v>302</v>
      </c>
      <c r="D165" s="12"/>
      <c r="E165" s="12" t="s">
        <v>1441</v>
      </c>
      <c r="G165" s="13">
        <f>UTFUND1718BL</f>
        <v>27236327.746717572</v>
      </c>
      <c r="H165" s="13">
        <f>G165*RPI_INC1819</f>
        <v>28039820.017611664</v>
      </c>
      <c r="I165" s="13"/>
      <c r="J165" s="13"/>
      <c r="K165" s="13"/>
      <c r="L165" s="13"/>
      <c r="M165" s="13"/>
      <c r="N165" s="13"/>
      <c r="O165" s="13"/>
      <c r="P165" s="13"/>
      <c r="Q165" s="14">
        <f t="shared" si="208"/>
        <v>27236327.746717572</v>
      </c>
      <c r="R165" s="14">
        <f t="shared" si="209"/>
        <v>28039820.017611664</v>
      </c>
      <c r="S165" s="13"/>
      <c r="T165" s="14">
        <f t="shared" si="203"/>
        <v>91427162.038204104</v>
      </c>
      <c r="V165" s="13">
        <f>UTFUND1718RSG</f>
        <v>11002188.041763797</v>
      </c>
      <c r="W165" s="13"/>
      <c r="X165" s="13"/>
      <c r="Y165" s="13"/>
      <c r="Z165" s="13"/>
      <c r="AA165" s="14">
        <f t="shared" si="204"/>
        <v>11002188.041763797</v>
      </c>
      <c r="AB165" s="14">
        <f t="shared" si="205"/>
        <v>38238515.78848137</v>
      </c>
      <c r="AC165" s="14">
        <f>V165+G165+T165</f>
        <v>129665677.82668547</v>
      </c>
      <c r="AD165" s="14">
        <f>AC165*UT_SF1819</f>
        <v>125785974.82825986</v>
      </c>
      <c r="AE165" s="14">
        <f t="shared" si="206"/>
        <v>34358812.790055752</v>
      </c>
      <c r="AF165" s="14">
        <f>AD165-T165-R165</f>
        <v>6318992.772444088</v>
      </c>
      <c r="AG165" s="13">
        <f>AF165</f>
        <v>6318992.772444088</v>
      </c>
      <c r="AH165" s="13"/>
      <c r="AI165" s="13"/>
      <c r="AJ165" s="13"/>
      <c r="AK165" s="13"/>
      <c r="AM165" s="13">
        <f t="shared" si="207"/>
        <v>28133205.101269986</v>
      </c>
      <c r="AN165" s="13">
        <f t="shared" si="210"/>
        <v>34452197.873714074</v>
      </c>
    </row>
    <row r="166" spans="1:40" ht="12.75" x14ac:dyDescent="0.2">
      <c r="A166" s="1" t="s">
        <v>329</v>
      </c>
      <c r="B166" s="1" t="s">
        <v>330</v>
      </c>
      <c r="C166" s="1"/>
      <c r="D166" s="1" t="s">
        <v>302</v>
      </c>
      <c r="E166" s="1"/>
      <c r="G166" s="5">
        <f>UTFUND1718BL</f>
        <v>55199057.177664876</v>
      </c>
      <c r="H166" s="5">
        <f>G166*RPI_INC1819</f>
        <v>56827471.118609607</v>
      </c>
      <c r="I166" s="5">
        <f>LTFUND1718BL</f>
        <v>13897797.392383117</v>
      </c>
      <c r="J166" s="5">
        <f>I166*RPI_INC1819</f>
        <v>14307792.928164465</v>
      </c>
      <c r="Q166" s="6">
        <f t="shared" si="208"/>
        <v>69096854.570047989</v>
      </c>
      <c r="R166" s="6">
        <f t="shared" si="209"/>
        <v>71135264.046774074</v>
      </c>
      <c r="T166" s="6">
        <f t="shared" si="203"/>
        <v>133413120.99999999</v>
      </c>
      <c r="V166" s="5">
        <f>UTFUND1718RSG</f>
        <v>29042937.632556781</v>
      </c>
      <c r="W166" s="5">
        <f>LTFUND1718RSG</f>
        <v>3534167.0472557023</v>
      </c>
      <c r="AA166" s="6">
        <f t="shared" si="204"/>
        <v>32577104.679812483</v>
      </c>
      <c r="AB166" s="6">
        <f t="shared" si="205"/>
        <v>101673959.24986048</v>
      </c>
      <c r="AC166" s="6">
        <f t="shared" si="191"/>
        <v>235087080.24986047</v>
      </c>
      <c r="AD166" s="6">
        <f t="shared" si="196"/>
        <v>227849527.26788628</v>
      </c>
      <c r="AE166" s="6">
        <f t="shared" si="206"/>
        <v>94436406.267886296</v>
      </c>
      <c r="AF166" s="6">
        <f t="shared" si="197"/>
        <v>23301142.221112221</v>
      </c>
      <c r="AG166" s="5">
        <f t="shared" si="194"/>
        <v>21816548.918395594</v>
      </c>
      <c r="AH166" s="5">
        <f t="shared" ref="AH166" si="222">AH167</f>
        <v>1484593.3027166259</v>
      </c>
      <c r="AM166" s="5">
        <f t="shared" si="207"/>
        <v>71372176.14463678</v>
      </c>
      <c r="AN166" s="5">
        <f t="shared" si="210"/>
        <v>94673318.365749002</v>
      </c>
    </row>
    <row r="167" spans="1:40" s="11" customFormat="1" ht="12.75" x14ac:dyDescent="0.2">
      <c r="A167" s="8" t="s">
        <v>331</v>
      </c>
      <c r="B167" s="8" t="s">
        <v>332</v>
      </c>
      <c r="C167" s="8" t="s">
        <v>302</v>
      </c>
      <c r="D167" s="8"/>
      <c r="E167" s="8" t="s">
        <v>1440</v>
      </c>
      <c r="G167" s="9"/>
      <c r="H167" s="9"/>
      <c r="I167" s="9">
        <f>LTFUND1718BL</f>
        <v>13897797.392383117</v>
      </c>
      <c r="J167" s="9">
        <f>I167*RPI_INC1819</f>
        <v>14307792.928164465</v>
      </c>
      <c r="K167" s="9"/>
      <c r="L167" s="9"/>
      <c r="M167" s="9"/>
      <c r="N167" s="9"/>
      <c r="O167" s="9"/>
      <c r="P167" s="9"/>
      <c r="Q167" s="10">
        <f t="shared" si="208"/>
        <v>13897797.392383117</v>
      </c>
      <c r="R167" s="10">
        <f t="shared" si="209"/>
        <v>14307792.928164465</v>
      </c>
      <c r="S167" s="9"/>
      <c r="T167" s="10">
        <f t="shared" si="203"/>
        <v>30562136.342371944</v>
      </c>
      <c r="V167" s="9"/>
      <c r="W167" s="9">
        <f>LTFUND1718RSG</f>
        <v>3534167.0472557023</v>
      </c>
      <c r="X167" s="9"/>
      <c r="Y167" s="9"/>
      <c r="Z167" s="9"/>
      <c r="AA167" s="10">
        <f t="shared" si="204"/>
        <v>3534167.0472557023</v>
      </c>
      <c r="AB167" s="10">
        <f t="shared" si="205"/>
        <v>17431964.43963882</v>
      </c>
      <c r="AC167" s="10">
        <f>W167+I167+T167</f>
        <v>47994100.782010764</v>
      </c>
      <c r="AD167" s="10">
        <f>AC167*LT_SF1819</f>
        <v>46354522.573253036</v>
      </c>
      <c r="AE167" s="10">
        <f t="shared" si="206"/>
        <v>15792386.230881091</v>
      </c>
      <c r="AF167" s="10">
        <f>AD167-T167-R167</f>
        <v>1484593.3027166259</v>
      </c>
      <c r="AG167" s="9"/>
      <c r="AH167" s="9">
        <f>AF167</f>
        <v>1484593.3027166259</v>
      </c>
      <c r="AI167" s="9"/>
      <c r="AJ167" s="9"/>
      <c r="AK167" s="9"/>
      <c r="AM167" s="9">
        <f t="shared" si="207"/>
        <v>14355444.248277197</v>
      </c>
      <c r="AN167" s="9">
        <f t="shared" si="210"/>
        <v>15840037.550993823</v>
      </c>
    </row>
    <row r="168" spans="1:40" s="15" customFormat="1" ht="12.75" x14ac:dyDescent="0.2">
      <c r="A168" s="12" t="s">
        <v>333</v>
      </c>
      <c r="B168" s="12" t="s">
        <v>334</v>
      </c>
      <c r="C168" s="12" t="s">
        <v>302</v>
      </c>
      <c r="D168" s="12"/>
      <c r="E168" s="12" t="s">
        <v>1441</v>
      </c>
      <c r="G168" s="13">
        <f>UTFUND1718BL</f>
        <v>55199057.177664876</v>
      </c>
      <c r="H168" s="13">
        <f>G168*RPI_INC1819</f>
        <v>56827471.118609607</v>
      </c>
      <c r="I168" s="13"/>
      <c r="J168" s="13"/>
      <c r="K168" s="13"/>
      <c r="L168" s="13"/>
      <c r="M168" s="13"/>
      <c r="N168" s="13"/>
      <c r="O168" s="13"/>
      <c r="P168" s="13"/>
      <c r="Q168" s="14">
        <f t="shared" si="208"/>
        <v>55199057.177664876</v>
      </c>
      <c r="R168" s="14">
        <f t="shared" si="209"/>
        <v>56827471.118609607</v>
      </c>
      <c r="S168" s="13"/>
      <c r="T168" s="14">
        <f t="shared" si="203"/>
        <v>102850984.65762804</v>
      </c>
      <c r="V168" s="13">
        <f>UTFUND1718RSG</f>
        <v>29042937.632556781</v>
      </c>
      <c r="W168" s="13"/>
      <c r="X168" s="13"/>
      <c r="Y168" s="13"/>
      <c r="Z168" s="13"/>
      <c r="AA168" s="14">
        <f t="shared" si="204"/>
        <v>29042937.632556781</v>
      </c>
      <c r="AB168" s="14">
        <f t="shared" si="205"/>
        <v>84241994.810221657</v>
      </c>
      <c r="AC168" s="14">
        <f>V168+G168+T168</f>
        <v>187092979.4678497</v>
      </c>
      <c r="AD168" s="14">
        <f>AC168*UT_SF1819</f>
        <v>181495004.69463325</v>
      </c>
      <c r="AE168" s="14">
        <f t="shared" si="206"/>
        <v>78644020.037005201</v>
      </c>
      <c r="AF168" s="14">
        <f>AD168-T168-R168</f>
        <v>21816548.918395594</v>
      </c>
      <c r="AG168" s="13">
        <f>AF168</f>
        <v>21816548.918395594</v>
      </c>
      <c r="AH168" s="13"/>
      <c r="AI168" s="13"/>
      <c r="AJ168" s="13"/>
      <c r="AK168" s="13"/>
      <c r="AM168" s="13">
        <f t="shared" si="207"/>
        <v>57016731.896359578</v>
      </c>
      <c r="AN168" s="13">
        <f t="shared" si="210"/>
        <v>78833280.814755172</v>
      </c>
    </row>
    <row r="169" spans="1:40" ht="12.75" x14ac:dyDescent="0.2">
      <c r="A169" s="1" t="s">
        <v>335</v>
      </c>
      <c r="B169" s="1" t="s">
        <v>336</v>
      </c>
      <c r="C169" s="1"/>
      <c r="D169" s="1" t="s">
        <v>302</v>
      </c>
      <c r="E169" s="1"/>
      <c r="G169" s="5">
        <f>UTFUND1718BL</f>
        <v>56074885.087439142</v>
      </c>
      <c r="H169" s="5">
        <f>G169*RPI_INC1819</f>
        <v>57729136.614224419</v>
      </c>
      <c r="I169" s="5">
        <f>LTFUND1718BL</f>
        <v>15878208.861145243</v>
      </c>
      <c r="J169" s="5">
        <f>I169*RPI_INC1819</f>
        <v>16346628.033297032</v>
      </c>
      <c r="Q169" s="6">
        <f t="shared" si="208"/>
        <v>71953093.948584378</v>
      </c>
      <c r="R169" s="6">
        <f t="shared" si="209"/>
        <v>74075764.647521451</v>
      </c>
      <c r="T169" s="6">
        <f t="shared" si="203"/>
        <v>110864289.99999999</v>
      </c>
      <c r="V169" s="5">
        <f>UTFUND1718RSG</f>
        <v>29855917.554375716</v>
      </c>
      <c r="W169" s="5">
        <f>LTFUND1718RSG</f>
        <v>5151447.4107868969</v>
      </c>
      <c r="AA169" s="6">
        <f t="shared" si="204"/>
        <v>35007364.965162612</v>
      </c>
      <c r="AB169" s="6">
        <f t="shared" si="205"/>
        <v>106960458.913747</v>
      </c>
      <c r="AC169" s="6">
        <f t="shared" si="191"/>
        <v>217824748.91374698</v>
      </c>
      <c r="AD169" s="6">
        <f t="shared" si="196"/>
        <v>211106556.7221446</v>
      </c>
      <c r="AE169" s="6">
        <f t="shared" si="206"/>
        <v>100242266.7221446</v>
      </c>
      <c r="AF169" s="6">
        <f t="shared" si="197"/>
        <v>26166502.074623153</v>
      </c>
      <c r="AG169" s="5">
        <f t="shared" si="194"/>
        <v>23100033.843510166</v>
      </c>
      <c r="AH169" s="5">
        <f t="shared" ref="AH169" si="223">AH170</f>
        <v>3066468.2311129868</v>
      </c>
      <c r="AM169" s="5">
        <f t="shared" si="207"/>
        <v>74322469.92146109</v>
      </c>
      <c r="AN169" s="5">
        <f t="shared" si="210"/>
        <v>100488971.99608424</v>
      </c>
    </row>
    <row r="170" spans="1:40" s="11" customFormat="1" ht="12.75" x14ac:dyDescent="0.2">
      <c r="A170" s="8" t="s">
        <v>337</v>
      </c>
      <c r="B170" s="8" t="s">
        <v>338</v>
      </c>
      <c r="C170" s="8" t="s">
        <v>302</v>
      </c>
      <c r="D170" s="8"/>
      <c r="E170" s="8" t="s">
        <v>1440</v>
      </c>
      <c r="G170" s="9"/>
      <c r="H170" s="9"/>
      <c r="I170" s="9">
        <f>LTFUND1718BL</f>
        <v>15878208.861145243</v>
      </c>
      <c r="J170" s="9">
        <f>I170*RPI_INC1819</f>
        <v>16346628.033297032</v>
      </c>
      <c r="K170" s="9"/>
      <c r="L170" s="9"/>
      <c r="M170" s="9"/>
      <c r="N170" s="9"/>
      <c r="O170" s="9"/>
      <c r="P170" s="9"/>
      <c r="Q170" s="10">
        <f t="shared" si="208"/>
        <v>15878208.861145243</v>
      </c>
      <c r="R170" s="10">
        <f t="shared" si="209"/>
        <v>16346628.033297032</v>
      </c>
      <c r="S170" s="9"/>
      <c r="T170" s="10">
        <f t="shared" si="203"/>
        <v>26290650.564769194</v>
      </c>
      <c r="V170" s="9"/>
      <c r="W170" s="9">
        <f>LTFUND1718RSG</f>
        <v>5151447.4107868969</v>
      </c>
      <c r="X170" s="9"/>
      <c r="Y170" s="9"/>
      <c r="Z170" s="9"/>
      <c r="AA170" s="10">
        <f t="shared" si="204"/>
        <v>5151447.4107868969</v>
      </c>
      <c r="AB170" s="10">
        <f t="shared" si="205"/>
        <v>21029656.27193214</v>
      </c>
      <c r="AC170" s="10">
        <f>W170+I170+T170</f>
        <v>47320306.836701334</v>
      </c>
      <c r="AD170" s="10">
        <f>AC170*LT_SF1819</f>
        <v>45703746.829179212</v>
      </c>
      <c r="AE170" s="10">
        <f t="shared" si="206"/>
        <v>19413096.264410019</v>
      </c>
      <c r="AF170" s="10">
        <f>AD170-T170-R170</f>
        <v>3066468.2311129868</v>
      </c>
      <c r="AG170" s="9"/>
      <c r="AH170" s="9">
        <f>AF170</f>
        <v>3066468.2311129868</v>
      </c>
      <c r="AI170" s="9"/>
      <c r="AJ170" s="9"/>
      <c r="AK170" s="9"/>
      <c r="AM170" s="9">
        <f t="shared" si="207"/>
        <v>16401069.581975382</v>
      </c>
      <c r="AN170" s="9">
        <f t="shared" si="210"/>
        <v>19467537.813088369</v>
      </c>
    </row>
    <row r="171" spans="1:40" s="15" customFormat="1" ht="12.75" x14ac:dyDescent="0.2">
      <c r="A171" s="12" t="s">
        <v>339</v>
      </c>
      <c r="B171" s="12" t="s">
        <v>340</v>
      </c>
      <c r="C171" s="12" t="s">
        <v>302</v>
      </c>
      <c r="D171" s="12"/>
      <c r="E171" s="12" t="s">
        <v>1441</v>
      </c>
      <c r="G171" s="13">
        <f>UTFUND1718BL</f>
        <v>56074885.087439142</v>
      </c>
      <c r="H171" s="13">
        <f>G171*RPI_INC1819</f>
        <v>57729136.614224419</v>
      </c>
      <c r="I171" s="13"/>
      <c r="J171" s="13"/>
      <c r="K171" s="13"/>
      <c r="L171" s="13"/>
      <c r="M171" s="13"/>
      <c r="N171" s="13"/>
      <c r="O171" s="13"/>
      <c r="P171" s="13"/>
      <c r="Q171" s="14">
        <f t="shared" si="208"/>
        <v>56074885.087439142</v>
      </c>
      <c r="R171" s="14">
        <f t="shared" si="209"/>
        <v>57729136.614224419</v>
      </c>
      <c r="S171" s="13"/>
      <c r="T171" s="14">
        <f t="shared" si="203"/>
        <v>84573639.435230792</v>
      </c>
      <c r="V171" s="13">
        <f>UTFUND1718RSG</f>
        <v>29855917.554375716</v>
      </c>
      <c r="W171" s="13"/>
      <c r="X171" s="13"/>
      <c r="Y171" s="13"/>
      <c r="Z171" s="13"/>
      <c r="AA171" s="14">
        <f t="shared" si="204"/>
        <v>29855917.554375716</v>
      </c>
      <c r="AB171" s="14">
        <f t="shared" si="205"/>
        <v>85930802.641814858</v>
      </c>
      <c r="AC171" s="14">
        <f>V171+G171+T171</f>
        <v>170504442.07704565</v>
      </c>
      <c r="AD171" s="14">
        <f>AC171*UT_SF1819</f>
        <v>165402809.89296538</v>
      </c>
      <c r="AE171" s="14">
        <f t="shared" si="206"/>
        <v>80829170.457734585</v>
      </c>
      <c r="AF171" s="14">
        <f>AD171-T171-R171</f>
        <v>23100033.843510166</v>
      </c>
      <c r="AG171" s="13">
        <f>AF171</f>
        <v>23100033.843510166</v>
      </c>
      <c r="AH171" s="13"/>
      <c r="AI171" s="13"/>
      <c r="AJ171" s="13"/>
      <c r="AK171" s="13"/>
      <c r="AM171" s="13">
        <f t="shared" si="207"/>
        <v>57921400.339485712</v>
      </c>
      <c r="AN171" s="13">
        <f t="shared" si="210"/>
        <v>81021434.182995886</v>
      </c>
    </row>
    <row r="172" spans="1:40" ht="12.75" x14ac:dyDescent="0.2">
      <c r="A172" s="1" t="s">
        <v>341</v>
      </c>
      <c r="B172" s="1" t="s">
        <v>342</v>
      </c>
      <c r="C172" s="1"/>
      <c r="D172" s="1" t="s">
        <v>302</v>
      </c>
      <c r="E172" s="1"/>
      <c r="G172" s="5">
        <f>UTFUND1718BL</f>
        <v>55528359.03895504</v>
      </c>
      <c r="H172" s="5">
        <f>G172*RPI_INC1819</f>
        <v>57166487.633901522</v>
      </c>
      <c r="I172" s="5">
        <f>LTFUND1718BL</f>
        <v>13680368.099666234</v>
      </c>
      <c r="J172" s="5">
        <f>I172*RPI_INC1819</f>
        <v>14083949.306842471</v>
      </c>
      <c r="Q172" s="6">
        <f t="shared" si="208"/>
        <v>69208727.138621271</v>
      </c>
      <c r="R172" s="6">
        <f t="shared" si="209"/>
        <v>71250436.940743998</v>
      </c>
      <c r="T172" s="6">
        <f t="shared" si="203"/>
        <v>100916600</v>
      </c>
      <c r="V172" s="5">
        <f>UTFUND1718RSG</f>
        <v>29509270.258125044</v>
      </c>
      <c r="W172" s="5">
        <f>LTFUND1718RSG</f>
        <v>4540551.7250375859</v>
      </c>
      <c r="AA172" s="6">
        <f t="shared" si="204"/>
        <v>34049821.983162627</v>
      </c>
      <c r="AB172" s="6">
        <f t="shared" si="205"/>
        <v>103258549.12178391</v>
      </c>
      <c r="AC172" s="6">
        <f t="shared" si="191"/>
        <v>204175149.12178391</v>
      </c>
      <c r="AD172" s="6">
        <f t="shared" si="196"/>
        <v>197899489.97233027</v>
      </c>
      <c r="AE172" s="6">
        <f t="shared" si="206"/>
        <v>96982889.972330272</v>
      </c>
      <c r="AF172" s="6">
        <f t="shared" si="197"/>
        <v>25732453.031586282</v>
      </c>
      <c r="AG172" s="5">
        <f t="shared" si="194"/>
        <v>22937168.96203056</v>
      </c>
      <c r="AH172" s="5">
        <f t="shared" ref="AH172" si="224">AH173</f>
        <v>2795284.0695557203</v>
      </c>
      <c r="AM172" s="5">
        <f t="shared" si="207"/>
        <v>71487732.615617231</v>
      </c>
      <c r="AN172" s="5">
        <f t="shared" si="210"/>
        <v>97220185.647203505</v>
      </c>
    </row>
    <row r="173" spans="1:40" s="11" customFormat="1" ht="12.75" x14ac:dyDescent="0.2">
      <c r="A173" s="8" t="s">
        <v>343</v>
      </c>
      <c r="B173" s="8" t="s">
        <v>344</v>
      </c>
      <c r="C173" s="8" t="s">
        <v>302</v>
      </c>
      <c r="D173" s="8"/>
      <c r="E173" s="8" t="s">
        <v>1440</v>
      </c>
      <c r="G173" s="9"/>
      <c r="H173" s="9"/>
      <c r="I173" s="9">
        <f>LTFUND1718BL</f>
        <v>13680368.099666234</v>
      </c>
      <c r="J173" s="9">
        <f>I173*RPI_INC1819</f>
        <v>14083949.306842471</v>
      </c>
      <c r="K173" s="9"/>
      <c r="L173" s="9"/>
      <c r="M173" s="9"/>
      <c r="N173" s="9"/>
      <c r="O173" s="9"/>
      <c r="P173" s="9"/>
      <c r="Q173" s="10">
        <f t="shared" si="208"/>
        <v>13680368.099666234</v>
      </c>
      <c r="R173" s="10">
        <f t="shared" si="209"/>
        <v>14083949.306842471</v>
      </c>
      <c r="S173" s="9"/>
      <c r="T173" s="10">
        <f t="shared" si="203"/>
        <v>21053226.583126023</v>
      </c>
      <c r="V173" s="9"/>
      <c r="W173" s="9">
        <f>LTFUND1718RSG</f>
        <v>4540551.7250375859</v>
      </c>
      <c r="X173" s="9"/>
      <c r="Y173" s="9"/>
      <c r="Z173" s="9"/>
      <c r="AA173" s="10">
        <f t="shared" si="204"/>
        <v>4540551.7250375859</v>
      </c>
      <c r="AB173" s="10">
        <f t="shared" si="205"/>
        <v>18220919.82470382</v>
      </c>
      <c r="AC173" s="10">
        <f>W173+I173+T173</f>
        <v>39274146.407829843</v>
      </c>
      <c r="AD173" s="10">
        <f>AC173*LT_SF1819</f>
        <v>37932459.959524214</v>
      </c>
      <c r="AE173" s="10">
        <f t="shared" si="206"/>
        <v>16879233.376398191</v>
      </c>
      <c r="AF173" s="10">
        <f>AD173-T173-R173</f>
        <v>2795284.0695557203</v>
      </c>
      <c r="AG173" s="9"/>
      <c r="AH173" s="9">
        <f>AF173</f>
        <v>2795284.0695557203</v>
      </c>
      <c r="AI173" s="9"/>
      <c r="AJ173" s="9"/>
      <c r="AK173" s="9"/>
      <c r="AM173" s="9">
        <f t="shared" si="207"/>
        <v>14130855.12804364</v>
      </c>
      <c r="AN173" s="9">
        <f t="shared" si="210"/>
        <v>16926139.197599359</v>
      </c>
    </row>
    <row r="174" spans="1:40" s="15" customFormat="1" ht="12.75" x14ac:dyDescent="0.2">
      <c r="A174" s="12" t="s">
        <v>345</v>
      </c>
      <c r="B174" s="12" t="s">
        <v>346</v>
      </c>
      <c r="C174" s="12" t="s">
        <v>302</v>
      </c>
      <c r="D174" s="12"/>
      <c r="E174" s="12" t="s">
        <v>1441</v>
      </c>
      <c r="G174" s="13">
        <f>UTFUND1718BL</f>
        <v>55528359.03895504</v>
      </c>
      <c r="H174" s="13">
        <f>G174*RPI_INC1819</f>
        <v>57166487.633901522</v>
      </c>
      <c r="I174" s="13"/>
      <c r="J174" s="13"/>
      <c r="K174" s="13"/>
      <c r="L174" s="13"/>
      <c r="M174" s="13"/>
      <c r="N174" s="13"/>
      <c r="O174" s="13"/>
      <c r="P174" s="13"/>
      <c r="Q174" s="14">
        <f t="shared" si="208"/>
        <v>55528359.03895504</v>
      </c>
      <c r="R174" s="14">
        <f t="shared" si="209"/>
        <v>57166487.633901522</v>
      </c>
      <c r="S174" s="13"/>
      <c r="T174" s="14">
        <f t="shared" si="203"/>
        <v>79863373.416873977</v>
      </c>
      <c r="V174" s="13">
        <f>UTFUND1718RSG</f>
        <v>29509270.258125044</v>
      </c>
      <c r="W174" s="13"/>
      <c r="X174" s="13"/>
      <c r="Y174" s="13"/>
      <c r="Z174" s="13"/>
      <c r="AA174" s="14">
        <f t="shared" si="204"/>
        <v>29509270.258125044</v>
      </c>
      <c r="AB174" s="14">
        <f t="shared" si="205"/>
        <v>85037629.297080085</v>
      </c>
      <c r="AC174" s="14">
        <f>V174+G174+T174</f>
        <v>164901002.71395406</v>
      </c>
      <c r="AD174" s="14">
        <f>AC174*UT_SF1819</f>
        <v>159967030.01280606</v>
      </c>
      <c r="AE174" s="14">
        <f t="shared" si="206"/>
        <v>80103656.595932081</v>
      </c>
      <c r="AF174" s="14">
        <f>AD174-T174-R174</f>
        <v>22937168.96203056</v>
      </c>
      <c r="AG174" s="13">
        <f>AF174</f>
        <v>22937168.96203056</v>
      </c>
      <c r="AH174" s="13"/>
      <c r="AI174" s="13"/>
      <c r="AJ174" s="13"/>
      <c r="AK174" s="13"/>
      <c r="AM174" s="13">
        <f t="shared" si="207"/>
        <v>57356877.487573601</v>
      </c>
      <c r="AN174" s="13">
        <f t="shared" si="210"/>
        <v>80294046.449604154</v>
      </c>
    </row>
    <row r="175" spans="1:40" ht="12.75" x14ac:dyDescent="0.2">
      <c r="A175" s="1" t="s">
        <v>347</v>
      </c>
      <c r="B175" s="1" t="s">
        <v>348</v>
      </c>
      <c r="C175" s="1"/>
      <c r="D175" s="1" t="s">
        <v>302</v>
      </c>
      <c r="E175" s="1"/>
      <c r="G175" s="5">
        <f>UTFUND1718BL</f>
        <v>59950257.433905736</v>
      </c>
      <c r="H175" s="5">
        <f>G175*RPI_INC1819</f>
        <v>61718835.37635833</v>
      </c>
      <c r="I175" s="5">
        <f>LTFUND1718BL</f>
        <v>16560756.840393225</v>
      </c>
      <c r="J175" s="5">
        <f>I175*RPI_INC1819</f>
        <v>17049311.69423236</v>
      </c>
      <c r="Q175" s="6">
        <f t="shared" si="208"/>
        <v>76511014.274298966</v>
      </c>
      <c r="R175" s="6">
        <f t="shared" si="209"/>
        <v>78768147.07059069</v>
      </c>
      <c r="T175" s="6">
        <f t="shared" si="203"/>
        <v>83861382</v>
      </c>
      <c r="V175" s="5">
        <f>UTFUND1718RSG</f>
        <v>32493336.190934464</v>
      </c>
      <c r="W175" s="5">
        <f>LTFUND1718RSG</f>
        <v>6096206.4014793169</v>
      </c>
      <c r="AA175" s="6">
        <f t="shared" si="204"/>
        <v>38589542.592413783</v>
      </c>
      <c r="AB175" s="6">
        <f t="shared" si="205"/>
        <v>115100556.86671275</v>
      </c>
      <c r="AC175" s="6">
        <f t="shared" si="191"/>
        <v>198961938.86671275</v>
      </c>
      <c r="AD175" s="6">
        <f t="shared" si="196"/>
        <v>192831507.87845504</v>
      </c>
      <c r="AE175" s="6">
        <f t="shared" si="206"/>
        <v>108970125.87845504</v>
      </c>
      <c r="AF175" s="6">
        <f t="shared" si="197"/>
        <v>30201978.807864346</v>
      </c>
      <c r="AG175" s="5">
        <f t="shared" si="194"/>
        <v>26022644.792021364</v>
      </c>
      <c r="AH175" s="5">
        <f t="shared" ref="AH175" si="225">AH176</f>
        <v>4179334.0158429816</v>
      </c>
      <c r="AM175" s="5">
        <f t="shared" si="207"/>
        <v>79030480.066992894</v>
      </c>
      <c r="AN175" s="5">
        <f t="shared" si="210"/>
        <v>109232458.87485725</v>
      </c>
    </row>
    <row r="176" spans="1:40" s="11" customFormat="1" ht="12.75" x14ac:dyDescent="0.2">
      <c r="A176" s="8" t="s">
        <v>349</v>
      </c>
      <c r="B176" s="8" t="s">
        <v>350</v>
      </c>
      <c r="C176" s="8" t="s">
        <v>302</v>
      </c>
      <c r="D176" s="8"/>
      <c r="E176" s="8" t="s">
        <v>1440</v>
      </c>
      <c r="G176" s="9"/>
      <c r="H176" s="9"/>
      <c r="I176" s="9">
        <f>LTFUND1718BL</f>
        <v>16560756.840393225</v>
      </c>
      <c r="J176" s="9">
        <f>I176*RPI_INC1819</f>
        <v>17049311.69423236</v>
      </c>
      <c r="K176" s="9"/>
      <c r="L176" s="9"/>
      <c r="M176" s="9"/>
      <c r="N176" s="9"/>
      <c r="O176" s="9"/>
      <c r="P176" s="9"/>
      <c r="Q176" s="10">
        <f t="shared" si="208"/>
        <v>16560756.840393225</v>
      </c>
      <c r="R176" s="10">
        <f t="shared" si="209"/>
        <v>17049311.69423236</v>
      </c>
      <c r="S176" s="9"/>
      <c r="T176" s="10">
        <f t="shared" si="203"/>
        <v>19153067.657310493</v>
      </c>
      <c r="V176" s="9"/>
      <c r="W176" s="9">
        <f>LTFUND1718RSG</f>
        <v>6096206.4014793169</v>
      </c>
      <c r="X176" s="9"/>
      <c r="Y176" s="9"/>
      <c r="Z176" s="9"/>
      <c r="AA176" s="10">
        <f t="shared" si="204"/>
        <v>6096206.4014793169</v>
      </c>
      <c r="AB176" s="10">
        <f t="shared" si="205"/>
        <v>22656963.241872542</v>
      </c>
      <c r="AC176" s="10">
        <f>W176+I176+T176</f>
        <v>41810030.899183035</v>
      </c>
      <c r="AD176" s="10">
        <f>AC176*LT_SF1819</f>
        <v>40381713.367385834</v>
      </c>
      <c r="AE176" s="10">
        <f t="shared" si="206"/>
        <v>21228645.710075341</v>
      </c>
      <c r="AF176" s="10">
        <f>AD176-T176-R176</f>
        <v>4179334.0158429816</v>
      </c>
      <c r="AG176" s="9"/>
      <c r="AH176" s="9">
        <f>AF176</f>
        <v>4179334.0158429816</v>
      </c>
      <c r="AI176" s="9"/>
      <c r="AJ176" s="9"/>
      <c r="AK176" s="9"/>
      <c r="AM176" s="9">
        <f t="shared" si="207"/>
        <v>17106093.492328167</v>
      </c>
      <c r="AN176" s="9">
        <f t="shared" si="210"/>
        <v>21285427.508171149</v>
      </c>
    </row>
    <row r="177" spans="1:40" s="15" customFormat="1" ht="12.75" x14ac:dyDescent="0.2">
      <c r="A177" s="12" t="s">
        <v>351</v>
      </c>
      <c r="B177" s="12" t="s">
        <v>352</v>
      </c>
      <c r="C177" s="12" t="s">
        <v>302</v>
      </c>
      <c r="D177" s="12"/>
      <c r="E177" s="12" t="s">
        <v>1441</v>
      </c>
      <c r="G177" s="13">
        <f>UTFUND1718BL</f>
        <v>59950257.433905736</v>
      </c>
      <c r="H177" s="13">
        <f>G177*RPI_INC1819</f>
        <v>61718835.37635833</v>
      </c>
      <c r="I177" s="13"/>
      <c r="J177" s="13"/>
      <c r="K177" s="13"/>
      <c r="L177" s="13"/>
      <c r="M177" s="13"/>
      <c r="N177" s="13"/>
      <c r="O177" s="13"/>
      <c r="P177" s="13"/>
      <c r="Q177" s="14">
        <f t="shared" si="208"/>
        <v>59950257.433905736</v>
      </c>
      <c r="R177" s="14">
        <f t="shared" si="209"/>
        <v>61718835.37635833</v>
      </c>
      <c r="S177" s="13"/>
      <c r="T177" s="14">
        <f t="shared" si="203"/>
        <v>64708314.342689507</v>
      </c>
      <c r="V177" s="13">
        <f>UTFUND1718RSG</f>
        <v>32493336.190934464</v>
      </c>
      <c r="W177" s="13"/>
      <c r="X177" s="13"/>
      <c r="Y177" s="13"/>
      <c r="Z177" s="13"/>
      <c r="AA177" s="14">
        <f t="shared" si="204"/>
        <v>32493336.190934464</v>
      </c>
      <c r="AB177" s="14">
        <f t="shared" si="205"/>
        <v>92443593.6248402</v>
      </c>
      <c r="AC177" s="14">
        <f>V177+G177+T177</f>
        <v>157151907.96752971</v>
      </c>
      <c r="AD177" s="14">
        <f>AC177*UT_SF1819</f>
        <v>152449794.51106921</v>
      </c>
      <c r="AE177" s="14">
        <f t="shared" si="206"/>
        <v>87741480.168379694</v>
      </c>
      <c r="AF177" s="14">
        <f>AD177-T177-R177</f>
        <v>26022644.792021364</v>
      </c>
      <c r="AG177" s="13">
        <f>AF177</f>
        <v>26022644.792021364</v>
      </c>
      <c r="AH177" s="13"/>
      <c r="AI177" s="13"/>
      <c r="AJ177" s="13"/>
      <c r="AK177" s="13"/>
      <c r="AM177" s="13">
        <f t="shared" si="207"/>
        <v>61924386.574664719</v>
      </c>
      <c r="AN177" s="13">
        <f t="shared" si="210"/>
        <v>87947031.366686076</v>
      </c>
    </row>
    <row r="178" spans="1:40" ht="12.75" x14ac:dyDescent="0.2">
      <c r="A178" s="1" t="s">
        <v>353</v>
      </c>
      <c r="B178" s="1" t="s">
        <v>354</v>
      </c>
      <c r="C178" s="1"/>
      <c r="D178" s="1" t="s">
        <v>302</v>
      </c>
      <c r="E178" s="1"/>
      <c r="G178" s="5">
        <f>UTFUND1718BL</f>
        <v>28291405.650613002</v>
      </c>
      <c r="H178" s="5">
        <f>G178*RPI_INC1819</f>
        <v>29126023.517764218</v>
      </c>
      <c r="I178" s="5">
        <f>LTFUND1718BL</f>
        <v>8733127.4845305812</v>
      </c>
      <c r="J178" s="5">
        <f>I178*RPI_INC1819</f>
        <v>8990761.3513208181</v>
      </c>
      <c r="Q178" s="6">
        <f t="shared" si="208"/>
        <v>37024533.135143586</v>
      </c>
      <c r="R178" s="6">
        <f t="shared" si="209"/>
        <v>38116784.869085036</v>
      </c>
      <c r="T178" s="6">
        <f t="shared" si="203"/>
        <v>98495755.999998525</v>
      </c>
      <c r="V178" s="5">
        <f>UTFUND1718RSG</f>
        <v>11758633.021002211</v>
      </c>
      <c r="W178" s="5">
        <f>LTFUND1718RSG</f>
        <v>1260544.8461365271</v>
      </c>
      <c r="AA178" s="6">
        <f t="shared" si="204"/>
        <v>13019177.867138738</v>
      </c>
      <c r="AB178" s="6">
        <f t="shared" si="205"/>
        <v>50043711.002282307</v>
      </c>
      <c r="AC178" s="6">
        <f t="shared" si="191"/>
        <v>148539467.00228083</v>
      </c>
      <c r="AD178" s="6">
        <f t="shared" si="196"/>
        <v>143944651.30657929</v>
      </c>
      <c r="AE178" s="6">
        <f t="shared" si="206"/>
        <v>45448895.306580767</v>
      </c>
      <c r="AF178" s="6">
        <f t="shared" si="197"/>
        <v>7332110.4374957308</v>
      </c>
      <c r="AG178" s="5">
        <f t="shared" si="194"/>
        <v>7540573.7876584306</v>
      </c>
      <c r="AH178" s="5">
        <f t="shared" ref="AH178" si="226">AH179</f>
        <v>-208463.35016269982</v>
      </c>
      <c r="AM178" s="5">
        <f t="shared" si="207"/>
        <v>38243730.731845573</v>
      </c>
      <c r="AN178" s="5">
        <f t="shared" si="210"/>
        <v>45575841.169341303</v>
      </c>
    </row>
    <row r="179" spans="1:40" s="11" customFormat="1" ht="12.75" x14ac:dyDescent="0.2">
      <c r="A179" s="8" t="s">
        <v>355</v>
      </c>
      <c r="B179" s="8" t="s">
        <v>356</v>
      </c>
      <c r="C179" s="8" t="s">
        <v>302</v>
      </c>
      <c r="D179" s="8"/>
      <c r="E179" s="8" t="s">
        <v>1440</v>
      </c>
      <c r="G179" s="9"/>
      <c r="H179" s="9"/>
      <c r="I179" s="9">
        <f>LTFUND1718BL</f>
        <v>8733127.4845305812</v>
      </c>
      <c r="J179" s="9">
        <f>I179*RPI_INC1819</f>
        <v>8990761.3513208181</v>
      </c>
      <c r="K179" s="9"/>
      <c r="L179" s="9"/>
      <c r="M179" s="9"/>
      <c r="N179" s="9"/>
      <c r="O179" s="9"/>
      <c r="P179" s="9"/>
      <c r="Q179" s="10">
        <f t="shared" si="208"/>
        <v>8733127.4845305812</v>
      </c>
      <c r="R179" s="10">
        <f t="shared" si="209"/>
        <v>8990761.3513208181</v>
      </c>
      <c r="S179" s="9"/>
      <c r="T179" s="10">
        <f t="shared" si="203"/>
        <v>25465948.530753046</v>
      </c>
      <c r="V179" s="9"/>
      <c r="W179" s="9">
        <f>LTFUND1718RSG</f>
        <v>1260544.8461365271</v>
      </c>
      <c r="X179" s="9"/>
      <c r="Y179" s="9"/>
      <c r="Z179" s="9"/>
      <c r="AA179" s="10">
        <f t="shared" si="204"/>
        <v>1260544.8461365271</v>
      </c>
      <c r="AB179" s="10">
        <f t="shared" si="205"/>
        <v>9993672.3306671083</v>
      </c>
      <c r="AC179" s="10">
        <f>W179+I179+T179</f>
        <v>35459620.861420155</v>
      </c>
      <c r="AD179" s="10">
        <f>AC179*LT_SF1819</f>
        <v>34248246.531911165</v>
      </c>
      <c r="AE179" s="10">
        <f t="shared" si="206"/>
        <v>8782298.0011581182</v>
      </c>
      <c r="AF179" s="10">
        <f>AD179-T179-R179</f>
        <v>-208463.35016269982</v>
      </c>
      <c r="AG179" s="9"/>
      <c r="AH179" s="9">
        <f>AF179</f>
        <v>-208463.35016269982</v>
      </c>
      <c r="AI179" s="9"/>
      <c r="AJ179" s="9"/>
      <c r="AK179" s="9"/>
      <c r="AM179" s="9">
        <f t="shared" si="207"/>
        <v>9020704.5892024375</v>
      </c>
      <c r="AN179" s="9">
        <f t="shared" si="210"/>
        <v>8812241.2390397377</v>
      </c>
    </row>
    <row r="180" spans="1:40" s="15" customFormat="1" ht="12.75" x14ac:dyDescent="0.2">
      <c r="A180" s="12" t="s">
        <v>357</v>
      </c>
      <c r="B180" s="12" t="s">
        <v>358</v>
      </c>
      <c r="C180" s="12" t="s">
        <v>302</v>
      </c>
      <c r="D180" s="12"/>
      <c r="E180" s="12" t="s">
        <v>1441</v>
      </c>
      <c r="G180" s="13">
        <f>UTFUND1718BL</f>
        <v>28291405.650613002</v>
      </c>
      <c r="H180" s="13">
        <f>G180*RPI_INC1819</f>
        <v>29126023.517764218</v>
      </c>
      <c r="I180" s="13"/>
      <c r="J180" s="13"/>
      <c r="K180" s="13"/>
      <c r="L180" s="13"/>
      <c r="M180" s="13"/>
      <c r="N180" s="13"/>
      <c r="O180" s="13"/>
      <c r="P180" s="13"/>
      <c r="Q180" s="14">
        <f t="shared" si="208"/>
        <v>28291405.650613002</v>
      </c>
      <c r="R180" s="14">
        <f t="shared" si="209"/>
        <v>29126023.517764218</v>
      </c>
      <c r="S180" s="13"/>
      <c r="T180" s="14">
        <f t="shared" si="203"/>
        <v>73029807.469245479</v>
      </c>
      <c r="V180" s="13">
        <f>UTFUND1718RSG</f>
        <v>11758633.021002211</v>
      </c>
      <c r="W180" s="13"/>
      <c r="X180" s="13"/>
      <c r="Y180" s="13"/>
      <c r="Z180" s="13"/>
      <c r="AA180" s="14">
        <f t="shared" si="204"/>
        <v>11758633.021002211</v>
      </c>
      <c r="AB180" s="14">
        <f t="shared" si="205"/>
        <v>40050038.671615213</v>
      </c>
      <c r="AC180" s="14">
        <f>V180+G180+T180</f>
        <v>113079846.14086069</v>
      </c>
      <c r="AD180" s="14">
        <f>AC180*UT_SF1819</f>
        <v>109696404.77466813</v>
      </c>
      <c r="AE180" s="14">
        <f t="shared" si="206"/>
        <v>36666597.305422649</v>
      </c>
      <c r="AF180" s="14">
        <f>AD180-T180-R180</f>
        <v>7540573.7876584306</v>
      </c>
      <c r="AG180" s="13">
        <f>AF180</f>
        <v>7540573.7876584306</v>
      </c>
      <c r="AH180" s="13"/>
      <c r="AI180" s="13"/>
      <c r="AJ180" s="13"/>
      <c r="AK180" s="13"/>
      <c r="AM180" s="13">
        <f t="shared" si="207"/>
        <v>29223026.142643139</v>
      </c>
      <c r="AN180" s="13">
        <f t="shared" si="210"/>
        <v>36763599.930301569</v>
      </c>
    </row>
    <row r="181" spans="1:40" ht="12.75" x14ac:dyDescent="0.2">
      <c r="A181" s="1" t="s">
        <v>359</v>
      </c>
      <c r="B181" s="1" t="s">
        <v>360</v>
      </c>
      <c r="C181" s="1"/>
      <c r="D181" s="1" t="s">
        <v>302</v>
      </c>
      <c r="E181" s="1"/>
      <c r="G181" s="5">
        <f>UTFUND1718BL</f>
        <v>26137235.33741558</v>
      </c>
      <c r="H181" s="5">
        <f>G181*RPI_INC1819</f>
        <v>26908303.550849173</v>
      </c>
      <c r="I181" s="5">
        <f>LTFUND1718BL</f>
        <v>6111426.1646604408</v>
      </c>
      <c r="J181" s="5">
        <f>I181*RPI_INC1819</f>
        <v>6291717.8593818918</v>
      </c>
      <c r="Q181" s="6">
        <f t="shared" si="208"/>
        <v>32248661.502076022</v>
      </c>
      <c r="R181" s="6">
        <f t="shared" si="209"/>
        <v>33200021.410231065</v>
      </c>
      <c r="T181" s="6">
        <f t="shared" si="203"/>
        <v>101311085.00000191</v>
      </c>
      <c r="V181" s="5">
        <f>UTFUND1718RSG</f>
        <v>11622009.066688892</v>
      </c>
      <c r="W181" s="5">
        <f>LTFUND1718RSG</f>
        <v>661519.24072408117</v>
      </c>
      <c r="AA181" s="6">
        <f t="shared" si="204"/>
        <v>12283528.307412973</v>
      </c>
      <c r="AB181" s="6">
        <f t="shared" si="205"/>
        <v>44532189.809488982</v>
      </c>
      <c r="AC181" s="6">
        <f t="shared" ref="AC181:AC208" si="227">AC182+AC183</f>
        <v>145843274.80949089</v>
      </c>
      <c r="AD181" s="6">
        <f t="shared" si="196"/>
        <v>141358155.76656514</v>
      </c>
      <c r="AE181" s="6">
        <f t="shared" si="206"/>
        <v>40047070.766563252</v>
      </c>
      <c r="AF181" s="6">
        <f t="shared" si="197"/>
        <v>6847049.3563321866</v>
      </c>
      <c r="AG181" s="5">
        <f t="shared" ref="AG181:AG208" si="228">AG183</f>
        <v>7343413.5165572278</v>
      </c>
      <c r="AH181" s="5">
        <f t="shared" ref="AH181" si="229">AH182</f>
        <v>-496364.16022504121</v>
      </c>
      <c r="AM181" s="5">
        <f t="shared" si="207"/>
        <v>33310592.26178807</v>
      </c>
      <c r="AN181" s="5">
        <f t="shared" si="210"/>
        <v>40157641.618120253</v>
      </c>
    </row>
    <row r="182" spans="1:40" s="11" customFormat="1" ht="12.75" x14ac:dyDescent="0.2">
      <c r="A182" s="8" t="s">
        <v>361</v>
      </c>
      <c r="B182" s="8" t="s">
        <v>362</v>
      </c>
      <c r="C182" s="8" t="s">
        <v>302</v>
      </c>
      <c r="D182" s="8"/>
      <c r="E182" s="8" t="s">
        <v>1440</v>
      </c>
      <c r="G182" s="9"/>
      <c r="H182" s="9"/>
      <c r="I182" s="9">
        <f>LTFUND1718BL</f>
        <v>6111426.1646604408</v>
      </c>
      <c r="J182" s="9">
        <f>I182*RPI_INC1819</f>
        <v>6291717.8593818918</v>
      </c>
      <c r="K182" s="9"/>
      <c r="L182" s="9"/>
      <c r="M182" s="9"/>
      <c r="N182" s="9"/>
      <c r="O182" s="9"/>
      <c r="P182" s="9"/>
      <c r="Q182" s="10">
        <f t="shared" si="208"/>
        <v>6111426.1646604408</v>
      </c>
      <c r="R182" s="10">
        <f t="shared" si="209"/>
        <v>6291717.8593818918</v>
      </c>
      <c r="S182" s="9"/>
      <c r="T182" s="10">
        <f t="shared" si="203"/>
        <v>21843338.112983327</v>
      </c>
      <c r="V182" s="9"/>
      <c r="W182" s="9">
        <f>LTFUND1718RSG</f>
        <v>661519.24072408117</v>
      </c>
      <c r="X182" s="9"/>
      <c r="Y182" s="9"/>
      <c r="Z182" s="9"/>
      <c r="AA182" s="10">
        <f t="shared" si="204"/>
        <v>661519.24072408117</v>
      </c>
      <c r="AB182" s="10">
        <f t="shared" si="205"/>
        <v>6772945.4053845219</v>
      </c>
      <c r="AC182" s="10">
        <f>W182+I182+T182</f>
        <v>28616283.518367849</v>
      </c>
      <c r="AD182" s="10">
        <f>AC182*LT_SF1819</f>
        <v>27638691.812140178</v>
      </c>
      <c r="AE182" s="10">
        <f t="shared" si="206"/>
        <v>5795353.6991568506</v>
      </c>
      <c r="AF182" s="10">
        <f>AD182-T182-R182</f>
        <v>-496364.16022504121</v>
      </c>
      <c r="AG182" s="9"/>
      <c r="AH182" s="9">
        <f>AF182</f>
        <v>-496364.16022504121</v>
      </c>
      <c r="AI182" s="9"/>
      <c r="AJ182" s="9"/>
      <c r="AK182" s="9"/>
      <c r="AM182" s="9">
        <f t="shared" si="207"/>
        <v>6312672.0808527824</v>
      </c>
      <c r="AN182" s="9">
        <f t="shared" si="210"/>
        <v>5816307.9206277411</v>
      </c>
    </row>
    <row r="183" spans="1:40" s="15" customFormat="1" ht="12.75" x14ac:dyDescent="0.2">
      <c r="A183" s="12" t="s">
        <v>363</v>
      </c>
      <c r="B183" s="12" t="s">
        <v>364</v>
      </c>
      <c r="C183" s="12" t="s">
        <v>302</v>
      </c>
      <c r="D183" s="12"/>
      <c r="E183" s="12" t="s">
        <v>1441</v>
      </c>
      <c r="G183" s="13">
        <f>UTFUND1718BL</f>
        <v>26137235.33741558</v>
      </c>
      <c r="H183" s="13">
        <f>G183*RPI_INC1819</f>
        <v>26908303.550849173</v>
      </c>
      <c r="I183" s="13"/>
      <c r="J183" s="13"/>
      <c r="K183" s="13"/>
      <c r="L183" s="13"/>
      <c r="M183" s="13"/>
      <c r="N183" s="13"/>
      <c r="O183" s="13"/>
      <c r="P183" s="13"/>
      <c r="Q183" s="14">
        <f t="shared" si="208"/>
        <v>26137235.33741558</v>
      </c>
      <c r="R183" s="14">
        <f t="shared" si="209"/>
        <v>26908303.550849173</v>
      </c>
      <c r="S183" s="13"/>
      <c r="T183" s="14">
        <f t="shared" si="203"/>
        <v>79467746.887018576</v>
      </c>
      <c r="V183" s="13">
        <f>UTFUND1718RSG</f>
        <v>11622009.066688892</v>
      </c>
      <c r="W183" s="13"/>
      <c r="X183" s="13"/>
      <c r="Y183" s="13"/>
      <c r="Z183" s="13"/>
      <c r="AA183" s="14">
        <f t="shared" si="204"/>
        <v>11622009.066688892</v>
      </c>
      <c r="AB183" s="14">
        <f t="shared" si="205"/>
        <v>37759244.404104471</v>
      </c>
      <c r="AC183" s="14">
        <f>V183+G183+T183</f>
        <v>117226991.29112305</v>
      </c>
      <c r="AD183" s="14">
        <f>AC183*UT_SF1819</f>
        <v>113719463.95442498</v>
      </c>
      <c r="AE183" s="14">
        <f t="shared" si="206"/>
        <v>34251717.067406401</v>
      </c>
      <c r="AF183" s="14">
        <f>AD183-T183-R183</f>
        <v>7343413.5165572278</v>
      </c>
      <c r="AG183" s="13">
        <f>AF183</f>
        <v>7343413.5165572278</v>
      </c>
      <c r="AH183" s="13"/>
      <c r="AI183" s="13"/>
      <c r="AJ183" s="13"/>
      <c r="AK183" s="13"/>
      <c r="AM183" s="13">
        <f t="shared" si="207"/>
        <v>26997920.18093529</v>
      </c>
      <c r="AN183" s="13">
        <f t="shared" si="210"/>
        <v>34341333.697492518</v>
      </c>
    </row>
    <row r="184" spans="1:40" ht="12.75" x14ac:dyDescent="0.2">
      <c r="A184" s="1" t="s">
        <v>365</v>
      </c>
      <c r="B184" s="1" t="s">
        <v>366</v>
      </c>
      <c r="C184" s="1"/>
      <c r="D184" s="1" t="s">
        <v>302</v>
      </c>
      <c r="E184" s="1"/>
      <c r="G184" s="5">
        <f>UTFUND1718BL</f>
        <v>34704775.679816484</v>
      </c>
      <c r="H184" s="5">
        <f>G184*RPI_INC1819</f>
        <v>35728592.814092465</v>
      </c>
      <c r="I184" s="5">
        <f>LTFUND1718BL</f>
        <v>9361299.8812822532</v>
      </c>
      <c r="J184" s="5">
        <f>I184*RPI_INC1819</f>
        <v>9637465.3089448921</v>
      </c>
      <c r="Q184" s="6">
        <f t="shared" si="208"/>
        <v>44066075.56109874</v>
      </c>
      <c r="R184" s="6">
        <f t="shared" si="209"/>
        <v>45366058.123037353</v>
      </c>
      <c r="T184" s="6">
        <f t="shared" si="203"/>
        <v>101499216</v>
      </c>
      <c r="V184" s="5">
        <f>UTFUND1718RSG</f>
        <v>17278022.011582673</v>
      </c>
      <c r="W184" s="5">
        <f>LTFUND1718RSG</f>
        <v>2234797.5137082655</v>
      </c>
      <c r="AA184" s="6">
        <f t="shared" si="204"/>
        <v>19512819.525290936</v>
      </c>
      <c r="AB184" s="6">
        <f t="shared" si="205"/>
        <v>63578895.086389691</v>
      </c>
      <c r="AC184" s="6">
        <f t="shared" si="227"/>
        <v>165078111.08638969</v>
      </c>
      <c r="AD184" s="6">
        <f t="shared" ref="AD184:AD208" si="230">AD185+AD186</f>
        <v>159989555.48386264</v>
      </c>
      <c r="AE184" s="6">
        <f t="shared" si="206"/>
        <v>58490339.483862624</v>
      </c>
      <c r="AF184" s="6">
        <f t="shared" ref="AF184:AF208" si="231">SUM(AF185:AF186)</f>
        <v>13124281.360825267</v>
      </c>
      <c r="AG184" s="5">
        <f t="shared" si="228"/>
        <v>12368084.227743335</v>
      </c>
      <c r="AH184" s="5">
        <f t="shared" ref="AH184" si="232">AH185</f>
        <v>756197.13308193162</v>
      </c>
      <c r="AM184" s="5">
        <f t="shared" si="207"/>
        <v>45517147.293025151</v>
      </c>
      <c r="AN184" s="5">
        <f t="shared" si="210"/>
        <v>58641428.653850421</v>
      </c>
    </row>
    <row r="185" spans="1:40" s="11" customFormat="1" ht="12.75" x14ac:dyDescent="0.2">
      <c r="A185" s="8" t="s">
        <v>367</v>
      </c>
      <c r="B185" s="8" t="s">
        <v>368</v>
      </c>
      <c r="C185" s="8" t="s">
        <v>302</v>
      </c>
      <c r="D185" s="8"/>
      <c r="E185" s="8" t="s">
        <v>1440</v>
      </c>
      <c r="G185" s="9"/>
      <c r="H185" s="9"/>
      <c r="I185" s="9">
        <f>LTFUND1718BL</f>
        <v>9361299.8812822532</v>
      </c>
      <c r="J185" s="9">
        <f>I185*RPI_INC1819</f>
        <v>9637465.3089448921</v>
      </c>
      <c r="K185" s="9"/>
      <c r="L185" s="9"/>
      <c r="M185" s="9"/>
      <c r="N185" s="9"/>
      <c r="O185" s="9"/>
      <c r="P185" s="9"/>
      <c r="Q185" s="10">
        <f t="shared" si="208"/>
        <v>9361299.8812822532</v>
      </c>
      <c r="R185" s="10">
        <f t="shared" si="209"/>
        <v>9637465.3089448921</v>
      </c>
      <c r="S185" s="9"/>
      <c r="T185" s="10">
        <f t="shared" si="203"/>
        <v>23601848.032740884</v>
      </c>
      <c r="V185" s="9"/>
      <c r="W185" s="9">
        <f>LTFUND1718RSG</f>
        <v>2234797.5137082655</v>
      </c>
      <c r="X185" s="9"/>
      <c r="Y185" s="9"/>
      <c r="Z185" s="9"/>
      <c r="AA185" s="10">
        <f t="shared" si="204"/>
        <v>2234797.5137082655</v>
      </c>
      <c r="AB185" s="10">
        <f t="shared" si="205"/>
        <v>11596097.394990519</v>
      </c>
      <c r="AC185" s="10">
        <f>W185+I185+T185</f>
        <v>35197945.427731402</v>
      </c>
      <c r="AD185" s="10">
        <f>AC185*LT_SF1819</f>
        <v>33995510.474767707</v>
      </c>
      <c r="AE185" s="10">
        <f t="shared" si="206"/>
        <v>10393662.442026824</v>
      </c>
      <c r="AF185" s="10">
        <f>AD185-T185-R185</f>
        <v>756197.13308193162</v>
      </c>
      <c r="AG185" s="9"/>
      <c r="AH185" s="9">
        <f>AF185</f>
        <v>756197.13308193162</v>
      </c>
      <c r="AI185" s="9"/>
      <c r="AJ185" s="9"/>
      <c r="AK185" s="9"/>
      <c r="AM185" s="9">
        <f t="shared" si="207"/>
        <v>9669562.3589104321</v>
      </c>
      <c r="AN185" s="9">
        <f t="shared" si="210"/>
        <v>10425759.491992364</v>
      </c>
    </row>
    <row r="186" spans="1:40" s="15" customFormat="1" ht="12.75" x14ac:dyDescent="0.2">
      <c r="A186" s="12" t="s">
        <v>369</v>
      </c>
      <c r="B186" s="12" t="s">
        <v>370</v>
      </c>
      <c r="C186" s="12" t="s">
        <v>302</v>
      </c>
      <c r="D186" s="12"/>
      <c r="E186" s="12" t="s">
        <v>1441</v>
      </c>
      <c r="G186" s="13">
        <f>UTFUND1718BL</f>
        <v>34704775.679816484</v>
      </c>
      <c r="H186" s="13">
        <f>G186*RPI_INC1819</f>
        <v>35728592.814092465</v>
      </c>
      <c r="I186" s="13"/>
      <c r="J186" s="13"/>
      <c r="K186" s="13"/>
      <c r="L186" s="13"/>
      <c r="M186" s="13"/>
      <c r="N186" s="13"/>
      <c r="O186" s="13"/>
      <c r="P186" s="13"/>
      <c r="Q186" s="14">
        <f t="shared" si="208"/>
        <v>34704775.679816484</v>
      </c>
      <c r="R186" s="14">
        <f t="shared" si="209"/>
        <v>35728592.814092465</v>
      </c>
      <c r="S186" s="13"/>
      <c r="T186" s="14">
        <f t="shared" si="203"/>
        <v>77897367.967259124</v>
      </c>
      <c r="V186" s="13">
        <f>UTFUND1718RSG</f>
        <v>17278022.011582673</v>
      </c>
      <c r="W186" s="13"/>
      <c r="X186" s="13"/>
      <c r="Y186" s="13"/>
      <c r="Z186" s="13"/>
      <c r="AA186" s="14">
        <f t="shared" si="204"/>
        <v>17278022.011582673</v>
      </c>
      <c r="AB186" s="14">
        <f t="shared" si="205"/>
        <v>51982797.691399157</v>
      </c>
      <c r="AC186" s="14">
        <f>V186+G186+T186</f>
        <v>129880165.65865828</v>
      </c>
      <c r="AD186" s="14">
        <f>AC186*UT_SF1819</f>
        <v>125994045.00909492</v>
      </c>
      <c r="AE186" s="14">
        <f t="shared" si="206"/>
        <v>48096677.0418358</v>
      </c>
      <c r="AF186" s="14">
        <f>AD186-T186-R186</f>
        <v>12368084.227743335</v>
      </c>
      <c r="AG186" s="13">
        <f>AF186</f>
        <v>12368084.227743335</v>
      </c>
      <c r="AH186" s="13"/>
      <c r="AI186" s="13"/>
      <c r="AJ186" s="13"/>
      <c r="AK186" s="13"/>
      <c r="AM186" s="13">
        <f t="shared" si="207"/>
        <v>35847584.934114724</v>
      </c>
      <c r="AN186" s="13">
        <f t="shared" si="210"/>
        <v>48215669.161858059</v>
      </c>
    </row>
    <row r="187" spans="1:40" ht="12.75" x14ac:dyDescent="0.2">
      <c r="A187" s="1" t="s">
        <v>371</v>
      </c>
      <c r="B187" s="1" t="s">
        <v>372</v>
      </c>
      <c r="C187" s="1"/>
      <c r="D187" s="1" t="s">
        <v>302</v>
      </c>
      <c r="E187" s="1"/>
      <c r="G187" s="5">
        <f>UTFUND1718BL</f>
        <v>35397216.680472024</v>
      </c>
      <c r="H187" s="5">
        <f>G187*RPI_INC1819</f>
        <v>36441461.348050244</v>
      </c>
      <c r="I187" s="5">
        <f>LTFUND1718BL</f>
        <v>10609850.891623281</v>
      </c>
      <c r="J187" s="5">
        <f>I187*RPI_INC1819</f>
        <v>10922849.518531987</v>
      </c>
      <c r="Q187" s="6">
        <f t="shared" si="208"/>
        <v>46007067.572095305</v>
      </c>
      <c r="R187" s="6">
        <f t="shared" si="209"/>
        <v>47364310.86658223</v>
      </c>
      <c r="T187" s="6">
        <f t="shared" si="203"/>
        <v>85043452</v>
      </c>
      <c r="V187" s="5">
        <f>UTFUND1718RSG</f>
        <v>18764833.468927912</v>
      </c>
      <c r="W187" s="5">
        <f>LTFUND1718RSG</f>
        <v>3002307.3817555271</v>
      </c>
      <c r="AA187" s="6">
        <f t="shared" si="204"/>
        <v>21767140.85068344</v>
      </c>
      <c r="AB187" s="6">
        <f t="shared" si="205"/>
        <v>67774208.422778726</v>
      </c>
      <c r="AC187" s="6">
        <f t="shared" si="227"/>
        <v>152817660.42277873</v>
      </c>
      <c r="AD187" s="6">
        <f t="shared" si="230"/>
        <v>148094699.59465063</v>
      </c>
      <c r="AE187" s="6">
        <f t="shared" si="206"/>
        <v>63051247.594650626</v>
      </c>
      <c r="AF187" s="6">
        <f t="shared" si="231"/>
        <v>15686936.728068398</v>
      </c>
      <c r="AG187" s="5">
        <f t="shared" si="228"/>
        <v>14210114.581076689</v>
      </c>
      <c r="AH187" s="5">
        <f t="shared" ref="AH187" si="233">AH188</f>
        <v>1476822.1469917092</v>
      </c>
      <c r="AM187" s="5">
        <f t="shared" si="207"/>
        <v>47522055.107804775</v>
      </c>
      <c r="AN187" s="5">
        <f t="shared" si="210"/>
        <v>63208991.835873172</v>
      </c>
    </row>
    <row r="188" spans="1:40" s="11" customFormat="1" ht="12.75" x14ac:dyDescent="0.2">
      <c r="A188" s="8" t="s">
        <v>373</v>
      </c>
      <c r="B188" s="8" t="s">
        <v>374</v>
      </c>
      <c r="C188" s="8" t="s">
        <v>302</v>
      </c>
      <c r="D188" s="8"/>
      <c r="E188" s="8" t="s">
        <v>1440</v>
      </c>
      <c r="G188" s="9"/>
      <c r="H188" s="9"/>
      <c r="I188" s="9">
        <f>LTFUND1718BL</f>
        <v>10609850.891623281</v>
      </c>
      <c r="J188" s="9">
        <f>I188*RPI_INC1819</f>
        <v>10922849.518531987</v>
      </c>
      <c r="K188" s="9"/>
      <c r="L188" s="9"/>
      <c r="M188" s="9"/>
      <c r="N188" s="9"/>
      <c r="O188" s="9"/>
      <c r="P188" s="9"/>
      <c r="Q188" s="10">
        <f t="shared" si="208"/>
        <v>10609850.891623281</v>
      </c>
      <c r="R188" s="10">
        <f t="shared" si="209"/>
        <v>10922849.518531987</v>
      </c>
      <c r="S188" s="9"/>
      <c r="T188" s="10">
        <f t="shared" si="203"/>
        <v>21880021.449067976</v>
      </c>
      <c r="V188" s="9"/>
      <c r="W188" s="9">
        <f>LTFUND1718RSG</f>
        <v>3002307.3817555271</v>
      </c>
      <c r="X188" s="9"/>
      <c r="Y188" s="9"/>
      <c r="Z188" s="9"/>
      <c r="AA188" s="10">
        <f t="shared" si="204"/>
        <v>3002307.3817555271</v>
      </c>
      <c r="AB188" s="10">
        <f t="shared" si="205"/>
        <v>13612158.273378808</v>
      </c>
      <c r="AC188" s="10">
        <f>W188+I188+T188</f>
        <v>35492179.722446784</v>
      </c>
      <c r="AD188" s="10">
        <f>AC188*LT_SF1819</f>
        <v>34279693.114591673</v>
      </c>
      <c r="AE188" s="10">
        <f t="shared" si="206"/>
        <v>12399671.665523697</v>
      </c>
      <c r="AF188" s="10">
        <f>AD188-T188-R188</f>
        <v>1476822.1469917092</v>
      </c>
      <c r="AG188" s="9"/>
      <c r="AH188" s="9">
        <f>AF188</f>
        <v>1476822.1469917092</v>
      </c>
      <c r="AI188" s="9"/>
      <c r="AJ188" s="9"/>
      <c r="AK188" s="9"/>
      <c r="AM188" s="9">
        <f t="shared" si="207"/>
        <v>10959227.470153457</v>
      </c>
      <c r="AN188" s="9">
        <f t="shared" si="210"/>
        <v>12436049.617145166</v>
      </c>
    </row>
    <row r="189" spans="1:40" s="15" customFormat="1" ht="12.75" x14ac:dyDescent="0.2">
      <c r="A189" s="12" t="s">
        <v>375</v>
      </c>
      <c r="B189" s="12" t="s">
        <v>376</v>
      </c>
      <c r="C189" s="12" t="s">
        <v>302</v>
      </c>
      <c r="D189" s="12"/>
      <c r="E189" s="12" t="s">
        <v>1441</v>
      </c>
      <c r="G189" s="13">
        <f>UTFUND1718BL</f>
        <v>35397216.680472024</v>
      </c>
      <c r="H189" s="13">
        <f>G189*RPI_INC1819</f>
        <v>36441461.348050244</v>
      </c>
      <c r="I189" s="13"/>
      <c r="J189" s="13"/>
      <c r="K189" s="13"/>
      <c r="L189" s="13"/>
      <c r="M189" s="13"/>
      <c r="N189" s="13"/>
      <c r="O189" s="13"/>
      <c r="P189" s="13"/>
      <c r="Q189" s="14">
        <f t="shared" si="208"/>
        <v>35397216.680472024</v>
      </c>
      <c r="R189" s="14">
        <f t="shared" si="209"/>
        <v>36441461.348050244</v>
      </c>
      <c r="S189" s="13"/>
      <c r="T189" s="14">
        <f t="shared" si="203"/>
        <v>63163430.55093202</v>
      </c>
      <c r="V189" s="13">
        <f>UTFUND1718RSG</f>
        <v>18764833.468927912</v>
      </c>
      <c r="W189" s="13"/>
      <c r="X189" s="13"/>
      <c r="Y189" s="13"/>
      <c r="Z189" s="13"/>
      <c r="AA189" s="14">
        <f t="shared" si="204"/>
        <v>18764833.468927912</v>
      </c>
      <c r="AB189" s="14">
        <f t="shared" si="205"/>
        <v>54162050.149399936</v>
      </c>
      <c r="AC189" s="14">
        <f>V189+G189+T189</f>
        <v>117325480.70033196</v>
      </c>
      <c r="AD189" s="14">
        <f>AC189*UT_SF1819</f>
        <v>113815006.48005895</v>
      </c>
      <c r="AE189" s="14">
        <f t="shared" si="206"/>
        <v>50651575.929126933</v>
      </c>
      <c r="AF189" s="14">
        <f>AD189-T189-R189</f>
        <v>14210114.581076689</v>
      </c>
      <c r="AG189" s="13">
        <f>AF189</f>
        <v>14210114.581076689</v>
      </c>
      <c r="AH189" s="13"/>
      <c r="AI189" s="13"/>
      <c r="AJ189" s="13"/>
      <c r="AK189" s="13"/>
      <c r="AM189" s="13">
        <f t="shared" si="207"/>
        <v>36562827.637651309</v>
      </c>
      <c r="AN189" s="13">
        <f t="shared" si="210"/>
        <v>50772942.218727998</v>
      </c>
    </row>
    <row r="190" spans="1:40" ht="12.75" x14ac:dyDescent="0.2">
      <c r="A190" s="1" t="s">
        <v>377</v>
      </c>
      <c r="B190" s="1" t="s">
        <v>378</v>
      </c>
      <c r="C190" s="1"/>
      <c r="D190" s="1" t="s">
        <v>302</v>
      </c>
      <c r="E190" s="1"/>
      <c r="G190" s="5">
        <f>UTFUND1718BL</f>
        <v>14690851.876424907</v>
      </c>
      <c r="H190" s="5">
        <f>G190*RPI_INC1819</f>
        <v>15124243.119375415</v>
      </c>
      <c r="I190" s="5">
        <f>LTFUND1718BL</f>
        <v>5899837.7862505764</v>
      </c>
      <c r="J190" s="5">
        <f>I190*RPI_INC1819</f>
        <v>6073887.4637572123</v>
      </c>
      <c r="Q190" s="6">
        <f t="shared" si="208"/>
        <v>20590689.662675485</v>
      </c>
      <c r="R190" s="6">
        <f t="shared" si="209"/>
        <v>21198130.583132628</v>
      </c>
      <c r="T190" s="6">
        <f t="shared" si="203"/>
        <v>81818764</v>
      </c>
      <c r="V190" s="5">
        <f>UTFUND1718RSG</f>
        <v>5498762.8342019338</v>
      </c>
      <c r="W190" s="5">
        <f>LTFUND1718RSG</f>
        <v>23190.275692354888</v>
      </c>
      <c r="AA190" s="6">
        <f t="shared" si="204"/>
        <v>5521953.1098942887</v>
      </c>
      <c r="AB190" s="6">
        <f t="shared" si="205"/>
        <v>26112642.772569761</v>
      </c>
      <c r="AC190" s="6">
        <f t="shared" si="227"/>
        <v>107931406.77256976</v>
      </c>
      <c r="AD190" s="6">
        <f t="shared" si="230"/>
        <v>104562194.08202033</v>
      </c>
      <c r="AE190" s="6">
        <f t="shared" si="206"/>
        <v>22743430.082020331</v>
      </c>
      <c r="AF190" s="6">
        <f t="shared" si="231"/>
        <v>1545299.4988877038</v>
      </c>
      <c r="AG190" s="5">
        <f t="shared" si="228"/>
        <v>2822341.3265201971</v>
      </c>
      <c r="AH190" s="5">
        <f t="shared" ref="AH190" si="234">AH191</f>
        <v>-1277041.8276324933</v>
      </c>
      <c r="AM190" s="5">
        <f t="shared" si="207"/>
        <v>21268729.795134079</v>
      </c>
      <c r="AN190" s="5">
        <f t="shared" si="210"/>
        <v>22814029.294021782</v>
      </c>
    </row>
    <row r="191" spans="1:40" s="11" customFormat="1" ht="12.75" x14ac:dyDescent="0.2">
      <c r="A191" s="8" t="s">
        <v>379</v>
      </c>
      <c r="B191" s="8" t="s">
        <v>380</v>
      </c>
      <c r="C191" s="8" t="s">
        <v>302</v>
      </c>
      <c r="D191" s="8"/>
      <c r="E191" s="8" t="s">
        <v>1440</v>
      </c>
      <c r="G191" s="9"/>
      <c r="H191" s="9"/>
      <c r="I191" s="9">
        <f>LTFUND1718BL</f>
        <v>5899837.7862505764</v>
      </c>
      <c r="J191" s="9">
        <f>I191*RPI_INC1819</f>
        <v>6073887.4637572123</v>
      </c>
      <c r="K191" s="9"/>
      <c r="L191" s="9"/>
      <c r="M191" s="9"/>
      <c r="N191" s="9"/>
      <c r="O191" s="9"/>
      <c r="P191" s="9"/>
      <c r="Q191" s="10">
        <f t="shared" si="208"/>
        <v>5899837.7862505764</v>
      </c>
      <c r="R191" s="10">
        <f t="shared" si="209"/>
        <v>6073887.4637572123</v>
      </c>
      <c r="S191" s="9"/>
      <c r="T191" s="10">
        <f t="shared" si="203"/>
        <v>27042836.301795714</v>
      </c>
      <c r="V191" s="9"/>
      <c r="W191" s="9">
        <f>LTFUND1718RSG</f>
        <v>23190.275692354888</v>
      </c>
      <c r="X191" s="9"/>
      <c r="Y191" s="9"/>
      <c r="Z191" s="9"/>
      <c r="AA191" s="10">
        <f t="shared" si="204"/>
        <v>23190.275692354888</v>
      </c>
      <c r="AB191" s="10">
        <f t="shared" si="205"/>
        <v>5923028.0619429313</v>
      </c>
      <c r="AC191" s="10">
        <f>W191+I191+T191</f>
        <v>32965864.363738645</v>
      </c>
      <c r="AD191" s="10">
        <f>AC191*LT_SF1819</f>
        <v>31839681.937920433</v>
      </c>
      <c r="AE191" s="10">
        <f t="shared" si="206"/>
        <v>4796845.6361247189</v>
      </c>
      <c r="AF191" s="10">
        <f>AD191-T191-R191</f>
        <v>-1277041.8276324933</v>
      </c>
      <c r="AG191" s="9"/>
      <c r="AH191" s="9">
        <f>AF191</f>
        <v>-1277041.8276324933</v>
      </c>
      <c r="AI191" s="9"/>
      <c r="AJ191" s="9"/>
      <c r="AK191" s="9"/>
      <c r="AM191" s="9">
        <f t="shared" si="207"/>
        <v>6094116.2130351309</v>
      </c>
      <c r="AN191" s="9">
        <f t="shared" si="210"/>
        <v>4817074.3854026375</v>
      </c>
    </row>
    <row r="192" spans="1:40" s="15" customFormat="1" ht="12.75" x14ac:dyDescent="0.2">
      <c r="A192" s="12" t="s">
        <v>381</v>
      </c>
      <c r="B192" s="12" t="s">
        <v>382</v>
      </c>
      <c r="C192" s="12" t="s">
        <v>302</v>
      </c>
      <c r="D192" s="12"/>
      <c r="E192" s="12" t="s">
        <v>1441</v>
      </c>
      <c r="G192" s="13">
        <f>UTFUND1718BL</f>
        <v>14690851.876424907</v>
      </c>
      <c r="H192" s="13">
        <f>G192*RPI_INC1819</f>
        <v>15124243.119375415</v>
      </c>
      <c r="I192" s="13"/>
      <c r="J192" s="13"/>
      <c r="K192" s="13"/>
      <c r="L192" s="13"/>
      <c r="M192" s="13"/>
      <c r="N192" s="13"/>
      <c r="O192" s="13"/>
      <c r="P192" s="13"/>
      <c r="Q192" s="14">
        <f t="shared" si="208"/>
        <v>14690851.876424907</v>
      </c>
      <c r="R192" s="14">
        <f t="shared" si="209"/>
        <v>15124243.119375415</v>
      </c>
      <c r="S192" s="13"/>
      <c r="T192" s="14">
        <f t="shared" si="203"/>
        <v>54775927.698204279</v>
      </c>
      <c r="V192" s="13">
        <f>UTFUND1718RSG</f>
        <v>5498762.8342019338</v>
      </c>
      <c r="W192" s="13"/>
      <c r="X192" s="13"/>
      <c r="Y192" s="13"/>
      <c r="Z192" s="13"/>
      <c r="AA192" s="14">
        <f t="shared" si="204"/>
        <v>5498762.8342019338</v>
      </c>
      <c r="AB192" s="14">
        <f t="shared" si="205"/>
        <v>20189614.710626841</v>
      </c>
      <c r="AC192" s="14">
        <f>V192+G192+T192</f>
        <v>74965542.40883112</v>
      </c>
      <c r="AD192" s="14">
        <f>AC192*UT_SF1819</f>
        <v>72722512.144099891</v>
      </c>
      <c r="AE192" s="14">
        <f t="shared" si="206"/>
        <v>17946584.445895612</v>
      </c>
      <c r="AF192" s="14">
        <f>AD192-T192-R192</f>
        <v>2822341.3265201971</v>
      </c>
      <c r="AG192" s="13">
        <f>AF192</f>
        <v>2822341.3265201971</v>
      </c>
      <c r="AH192" s="13"/>
      <c r="AI192" s="13"/>
      <c r="AJ192" s="13"/>
      <c r="AK192" s="13"/>
      <c r="AM192" s="13">
        <f t="shared" si="207"/>
        <v>15174613.58209895</v>
      </c>
      <c r="AN192" s="13">
        <f t="shared" si="210"/>
        <v>17996954.908619147</v>
      </c>
    </row>
    <row r="193" spans="1:40" ht="12.75" x14ac:dyDescent="0.2">
      <c r="A193" s="1" t="s">
        <v>383</v>
      </c>
      <c r="B193" s="1" t="s">
        <v>384</v>
      </c>
      <c r="C193" s="1"/>
      <c r="D193" s="1" t="s">
        <v>302</v>
      </c>
      <c r="E193" s="1"/>
      <c r="G193" s="5">
        <f>UTFUND1718BL</f>
        <v>24813590.913044307</v>
      </c>
      <c r="H193" s="5">
        <f>G193*RPI_INC1819</f>
        <v>25545610.614715055</v>
      </c>
      <c r="I193" s="5">
        <f>LTFUND1718BL</f>
        <v>8744380.724003071</v>
      </c>
      <c r="J193" s="5">
        <f>I193*RPI_INC1819</f>
        <v>9002346.5698700305</v>
      </c>
      <c r="Q193" s="6">
        <f t="shared" si="208"/>
        <v>33557971.63704738</v>
      </c>
      <c r="R193" s="6">
        <f t="shared" si="209"/>
        <v>34547957.184585087</v>
      </c>
      <c r="T193" s="6">
        <f t="shared" si="203"/>
        <v>77051300.000000015</v>
      </c>
      <c r="V193" s="5">
        <f>UTFUND1718RSG</f>
        <v>13013976.509763043</v>
      </c>
      <c r="W193" s="5">
        <f>LTFUND1718RSG</f>
        <v>1948640.6662661377</v>
      </c>
      <c r="AA193" s="6">
        <f t="shared" si="204"/>
        <v>14962617.176029181</v>
      </c>
      <c r="AB193" s="6">
        <f t="shared" si="205"/>
        <v>48520588.813076556</v>
      </c>
      <c r="AC193" s="6">
        <f t="shared" si="227"/>
        <v>125571888.81307657</v>
      </c>
      <c r="AD193" s="6">
        <f t="shared" si="230"/>
        <v>121670146.87884337</v>
      </c>
      <c r="AE193" s="6">
        <f t="shared" si="206"/>
        <v>44618846.878843367</v>
      </c>
      <c r="AF193" s="6">
        <f t="shared" si="231"/>
        <v>10070889.694258278</v>
      </c>
      <c r="AG193" s="5">
        <f t="shared" si="228"/>
        <v>9544347.9074369669</v>
      </c>
      <c r="AH193" s="5">
        <f t="shared" ref="AH193" si="235">AH194</f>
        <v>526541.78682131134</v>
      </c>
      <c r="AM193" s="5">
        <f t="shared" si="207"/>
        <v>34663017.262355924</v>
      </c>
      <c r="AN193" s="5">
        <f t="shared" si="210"/>
        <v>44733906.956614204</v>
      </c>
    </row>
    <row r="194" spans="1:40" s="11" customFormat="1" ht="12.75" x14ac:dyDescent="0.2">
      <c r="A194" s="8" t="s">
        <v>385</v>
      </c>
      <c r="B194" s="8" t="s">
        <v>386</v>
      </c>
      <c r="C194" s="8" t="s">
        <v>302</v>
      </c>
      <c r="D194" s="8"/>
      <c r="E194" s="8" t="s">
        <v>1440</v>
      </c>
      <c r="G194" s="9"/>
      <c r="H194" s="9"/>
      <c r="I194" s="9">
        <f>LTFUND1718BL</f>
        <v>8744380.724003071</v>
      </c>
      <c r="J194" s="9">
        <f>I194*RPI_INC1819</f>
        <v>9002346.5698700305</v>
      </c>
      <c r="K194" s="9"/>
      <c r="L194" s="9"/>
      <c r="M194" s="9"/>
      <c r="N194" s="9"/>
      <c r="O194" s="9"/>
      <c r="P194" s="9"/>
      <c r="Q194" s="10">
        <f t="shared" si="208"/>
        <v>8744380.724003071</v>
      </c>
      <c r="R194" s="10">
        <f t="shared" si="209"/>
        <v>9002346.5698700305</v>
      </c>
      <c r="S194" s="9"/>
      <c r="T194" s="10">
        <f t="shared" si="203"/>
        <v>23383741.669137906</v>
      </c>
      <c r="V194" s="9"/>
      <c r="W194" s="9">
        <f>LTFUND1718RSG</f>
        <v>1948640.6662661377</v>
      </c>
      <c r="X194" s="9"/>
      <c r="Y194" s="9"/>
      <c r="Z194" s="9"/>
      <c r="AA194" s="10">
        <f t="shared" si="204"/>
        <v>1948640.6662661377</v>
      </c>
      <c r="AB194" s="10">
        <f t="shared" si="205"/>
        <v>10693021.390269209</v>
      </c>
      <c r="AC194" s="10">
        <f>W194+I194+T194</f>
        <v>34076763.059407115</v>
      </c>
      <c r="AD194" s="10">
        <f>AC194*LT_SF1819</f>
        <v>32912630.025829248</v>
      </c>
      <c r="AE194" s="10">
        <f t="shared" si="206"/>
        <v>9528888.3566913418</v>
      </c>
      <c r="AF194" s="10">
        <f>AD194-T194-R194</f>
        <v>526541.78682131134</v>
      </c>
      <c r="AG194" s="9"/>
      <c r="AH194" s="9">
        <f>AF194</f>
        <v>526541.78682131134</v>
      </c>
      <c r="AI194" s="9"/>
      <c r="AJ194" s="9"/>
      <c r="AK194" s="9"/>
      <c r="AM194" s="9">
        <f t="shared" si="207"/>
        <v>9032328.3916870225</v>
      </c>
      <c r="AN194" s="9">
        <f t="shared" si="210"/>
        <v>9558870.1785083339</v>
      </c>
    </row>
    <row r="195" spans="1:40" s="15" customFormat="1" ht="12.75" x14ac:dyDescent="0.2">
      <c r="A195" s="12" t="s">
        <v>387</v>
      </c>
      <c r="B195" s="12" t="s">
        <v>388</v>
      </c>
      <c r="C195" s="12" t="s">
        <v>302</v>
      </c>
      <c r="D195" s="12"/>
      <c r="E195" s="12" t="s">
        <v>1441</v>
      </c>
      <c r="G195" s="13">
        <f>UTFUND1718BL</f>
        <v>24813590.913044307</v>
      </c>
      <c r="H195" s="13">
        <f>G195*RPI_INC1819</f>
        <v>25545610.614715055</v>
      </c>
      <c r="I195" s="13"/>
      <c r="J195" s="13"/>
      <c r="K195" s="13"/>
      <c r="L195" s="13"/>
      <c r="M195" s="13"/>
      <c r="N195" s="13"/>
      <c r="O195" s="13"/>
      <c r="P195" s="13"/>
      <c r="Q195" s="14">
        <f t="shared" si="208"/>
        <v>24813590.913044307</v>
      </c>
      <c r="R195" s="14">
        <f t="shared" si="209"/>
        <v>25545610.614715055</v>
      </c>
      <c r="S195" s="13"/>
      <c r="T195" s="14">
        <f t="shared" ref="T195:T258" si="236">CTR_1516</f>
        <v>53667558.330862105</v>
      </c>
      <c r="V195" s="13">
        <f>UTFUND1718RSG</f>
        <v>13013976.509763043</v>
      </c>
      <c r="W195" s="13"/>
      <c r="X195" s="13"/>
      <c r="Y195" s="13"/>
      <c r="Z195" s="13"/>
      <c r="AA195" s="14">
        <f t="shared" ref="AA195:AA258" si="237">RSG_1718</f>
        <v>13013976.509763043</v>
      </c>
      <c r="AB195" s="14">
        <f t="shared" ref="AB195:AB258" si="238">SFA_1718</f>
        <v>37827567.422807351</v>
      </c>
      <c r="AC195" s="14">
        <f>V195+G195+T195</f>
        <v>91495125.753669456</v>
      </c>
      <c r="AD195" s="14">
        <f>AC195*UT_SF1819</f>
        <v>88757516.853014126</v>
      </c>
      <c r="AE195" s="14">
        <f t="shared" ref="AE195:AE258" si="239">R195+AF195</f>
        <v>35089958.522152022</v>
      </c>
      <c r="AF195" s="14">
        <f>AD195-T195-R195</f>
        <v>9544347.9074369669</v>
      </c>
      <c r="AG195" s="13">
        <f>AF195</f>
        <v>9544347.9074369669</v>
      </c>
      <c r="AH195" s="13"/>
      <c r="AI195" s="13"/>
      <c r="AJ195" s="13"/>
      <c r="AK195" s="13"/>
      <c r="AM195" s="13">
        <f t="shared" ref="AM195:AM258" si="240">FUND1718BL_U*RPI_INCBFL1819</f>
        <v>25630688.870668903</v>
      </c>
      <c r="AN195" s="13">
        <f t="shared" si="210"/>
        <v>35175036.77810587</v>
      </c>
    </row>
    <row r="196" spans="1:40" ht="12.75" x14ac:dyDescent="0.2">
      <c r="A196" s="1" t="s">
        <v>389</v>
      </c>
      <c r="B196" s="1" t="s">
        <v>390</v>
      </c>
      <c r="C196" s="1"/>
      <c r="D196" s="1" t="s">
        <v>302</v>
      </c>
      <c r="E196" s="1"/>
      <c r="G196" s="5">
        <f>UTFUND1718BL</f>
        <v>81556233.194214106</v>
      </c>
      <c r="H196" s="5">
        <f>G196*RPI_INC1819</f>
        <v>83962203.764996529</v>
      </c>
      <c r="I196" s="5">
        <f>LTFUND1718BL</f>
        <v>22466229.461236887</v>
      </c>
      <c r="J196" s="5">
        <f>I196*RPI_INC1819</f>
        <v>23129000.224465512</v>
      </c>
      <c r="Q196" s="6">
        <f t="shared" ref="Q196:Q259" si="241">G196+I196+K196+M196+O196</f>
        <v>104022462.655451</v>
      </c>
      <c r="R196" s="6">
        <f t="shared" ref="R196:R259" si="242">H196+J196+L196+N196+P196</f>
        <v>107091203.98946205</v>
      </c>
      <c r="T196" s="6">
        <f t="shared" si="236"/>
        <v>63448935.999999702</v>
      </c>
      <c r="V196" s="5">
        <f>UTFUND1718RSG</f>
        <v>47193539.014585719</v>
      </c>
      <c r="W196" s="5">
        <f>LTFUND1718RSG</f>
        <v>9180763.2741242051</v>
      </c>
      <c r="AA196" s="6">
        <f t="shared" si="237"/>
        <v>56374302.288709924</v>
      </c>
      <c r="AB196" s="6">
        <f t="shared" si="238"/>
        <v>160396764.94416091</v>
      </c>
      <c r="AC196" s="6">
        <f t="shared" si="227"/>
        <v>223845700.94416061</v>
      </c>
      <c r="AD196" s="6">
        <f t="shared" si="230"/>
        <v>216951886.91744521</v>
      </c>
      <c r="AE196" s="6">
        <f t="shared" si="239"/>
        <v>153502950.91744554</v>
      </c>
      <c r="AF196" s="6">
        <f t="shared" si="231"/>
        <v>46411746.927983478</v>
      </c>
      <c r="AG196" s="5">
        <f t="shared" si="228"/>
        <v>39473826.900208488</v>
      </c>
      <c r="AH196" s="5">
        <f t="shared" ref="AH196" si="243">AH197</f>
        <v>6937920.0277749896</v>
      </c>
      <c r="AM196" s="5">
        <f t="shared" si="240"/>
        <v>107447865.3744975</v>
      </c>
      <c r="AN196" s="5">
        <f t="shared" ref="AN196:AN259" si="244">AF196+AM196</f>
        <v>153859612.302481</v>
      </c>
    </row>
    <row r="197" spans="1:40" s="11" customFormat="1" ht="12.75" x14ac:dyDescent="0.2">
      <c r="A197" s="8" t="s">
        <v>391</v>
      </c>
      <c r="B197" s="8" t="s">
        <v>392</v>
      </c>
      <c r="C197" s="8" t="s">
        <v>302</v>
      </c>
      <c r="D197" s="8"/>
      <c r="E197" s="8" t="s">
        <v>1440</v>
      </c>
      <c r="G197" s="9"/>
      <c r="H197" s="9"/>
      <c r="I197" s="9">
        <f>LTFUND1718BL</f>
        <v>22466229.461236887</v>
      </c>
      <c r="J197" s="9">
        <f>I197*RPI_INC1819</f>
        <v>23129000.224465512</v>
      </c>
      <c r="K197" s="9"/>
      <c r="L197" s="9"/>
      <c r="M197" s="9"/>
      <c r="N197" s="9"/>
      <c r="O197" s="9"/>
      <c r="P197" s="9"/>
      <c r="Q197" s="10">
        <f t="shared" si="241"/>
        <v>22466229.461236887</v>
      </c>
      <c r="R197" s="10">
        <f t="shared" si="242"/>
        <v>23129000.224465512</v>
      </c>
      <c r="S197" s="9"/>
      <c r="T197" s="10">
        <f t="shared" si="236"/>
        <v>14605243.10963078</v>
      </c>
      <c r="V197" s="9"/>
      <c r="W197" s="9">
        <f>LTFUND1718RSG</f>
        <v>9180763.2741242051</v>
      </c>
      <c r="X197" s="9"/>
      <c r="Y197" s="9"/>
      <c r="Z197" s="9"/>
      <c r="AA197" s="10">
        <f t="shared" si="237"/>
        <v>9180763.2741242051</v>
      </c>
      <c r="AB197" s="10">
        <f t="shared" si="238"/>
        <v>31646992.735361092</v>
      </c>
      <c r="AC197" s="10">
        <f>W197+I197+T197</f>
        <v>46252235.84499187</v>
      </c>
      <c r="AD197" s="10">
        <f>AC197*LT_SF1819</f>
        <v>44672163.36187128</v>
      </c>
      <c r="AE197" s="10">
        <f t="shared" si="239"/>
        <v>30066920.252240501</v>
      </c>
      <c r="AF197" s="10">
        <f>AD197-T197-R197</f>
        <v>6937920.0277749896</v>
      </c>
      <c r="AG197" s="9"/>
      <c r="AH197" s="9">
        <f>AF197</f>
        <v>6937920.0277749896</v>
      </c>
      <c r="AI197" s="9"/>
      <c r="AJ197" s="9"/>
      <c r="AK197" s="9"/>
      <c r="AM197" s="9">
        <f t="shared" si="240"/>
        <v>23206030.091973163</v>
      </c>
      <c r="AN197" s="9">
        <f t="shared" si="244"/>
        <v>30143950.119748153</v>
      </c>
    </row>
    <row r="198" spans="1:40" s="15" customFormat="1" ht="12.75" x14ac:dyDescent="0.2">
      <c r="A198" s="12" t="s">
        <v>393</v>
      </c>
      <c r="B198" s="12" t="s">
        <v>394</v>
      </c>
      <c r="C198" s="12" t="s">
        <v>302</v>
      </c>
      <c r="D198" s="12"/>
      <c r="E198" s="12" t="s">
        <v>1441</v>
      </c>
      <c r="G198" s="13">
        <f>UTFUND1718BL</f>
        <v>81556233.194214106</v>
      </c>
      <c r="H198" s="13">
        <f>G198*RPI_INC1819</f>
        <v>83962203.764996529</v>
      </c>
      <c r="I198" s="13"/>
      <c r="J198" s="13"/>
      <c r="K198" s="13"/>
      <c r="L198" s="13"/>
      <c r="M198" s="13"/>
      <c r="N198" s="13"/>
      <c r="O198" s="13"/>
      <c r="P198" s="13"/>
      <c r="Q198" s="14">
        <f t="shared" si="241"/>
        <v>81556233.194214106</v>
      </c>
      <c r="R198" s="14">
        <f t="shared" si="242"/>
        <v>83962203.764996529</v>
      </c>
      <c r="S198" s="13"/>
      <c r="T198" s="14">
        <f t="shared" si="236"/>
        <v>48843692.890368924</v>
      </c>
      <c r="V198" s="13">
        <f>UTFUND1718RSG</f>
        <v>47193539.014585719</v>
      </c>
      <c r="W198" s="13"/>
      <c r="X198" s="13"/>
      <c r="Y198" s="13"/>
      <c r="Z198" s="13"/>
      <c r="AA198" s="14">
        <f t="shared" si="237"/>
        <v>47193539.014585719</v>
      </c>
      <c r="AB198" s="14">
        <f t="shared" si="238"/>
        <v>128749772.20879982</v>
      </c>
      <c r="AC198" s="14">
        <f>V198+G198+T198</f>
        <v>177593465.09916875</v>
      </c>
      <c r="AD198" s="14">
        <f>AC198*UT_SF1819</f>
        <v>172279723.55557394</v>
      </c>
      <c r="AE198" s="14">
        <f t="shared" si="239"/>
        <v>123436030.66520502</v>
      </c>
      <c r="AF198" s="14">
        <f>AD198-T198-R198</f>
        <v>39473826.900208488</v>
      </c>
      <c r="AG198" s="13">
        <f>AF198</f>
        <v>39473826.900208488</v>
      </c>
      <c r="AH198" s="13"/>
      <c r="AI198" s="13"/>
      <c r="AJ198" s="13"/>
      <c r="AK198" s="13"/>
      <c r="AM198" s="13">
        <f t="shared" si="240"/>
        <v>84241835.282524332</v>
      </c>
      <c r="AN198" s="13">
        <f t="shared" si="244"/>
        <v>123715662.18273282</v>
      </c>
    </row>
    <row r="199" spans="1:40" ht="12.75" x14ac:dyDescent="0.2">
      <c r="A199" s="1" t="s">
        <v>395</v>
      </c>
      <c r="B199" s="1" t="s">
        <v>396</v>
      </c>
      <c r="C199" s="1"/>
      <c r="D199" s="1" t="s">
        <v>302</v>
      </c>
      <c r="E199" s="1"/>
      <c r="G199" s="5">
        <f>UTFUND1718BL</f>
        <v>38987437.570379935</v>
      </c>
      <c r="H199" s="5">
        <f>G199*RPI_INC1819</f>
        <v>40137596.469959982</v>
      </c>
      <c r="I199" s="5">
        <f>LTFUND1718BL</f>
        <v>10881890.887234081</v>
      </c>
      <c r="J199" s="5">
        <f>I199*RPI_INC1819</f>
        <v>11202914.899792423</v>
      </c>
      <c r="Q199" s="6">
        <f t="shared" si="241"/>
        <v>49869328.45761402</v>
      </c>
      <c r="R199" s="6">
        <f t="shared" si="242"/>
        <v>51340511.369752407</v>
      </c>
      <c r="T199" s="6">
        <f t="shared" si="236"/>
        <v>88267179.999999166</v>
      </c>
      <c r="V199" s="5">
        <f>UTFUND1718RSG</f>
        <v>19934396.525061049</v>
      </c>
      <c r="W199" s="5">
        <f>LTFUND1718RSG</f>
        <v>3289616.1457230635</v>
      </c>
      <c r="AA199" s="6">
        <f t="shared" si="237"/>
        <v>23224012.670784112</v>
      </c>
      <c r="AB199" s="6">
        <f t="shared" si="238"/>
        <v>73093341.12839812</v>
      </c>
      <c r="AC199" s="6">
        <f t="shared" si="227"/>
        <v>161360521.12839729</v>
      </c>
      <c r="AD199" s="6">
        <f t="shared" si="230"/>
        <v>156387410.38962922</v>
      </c>
      <c r="AE199" s="6">
        <f t="shared" si="239"/>
        <v>68120230.389630079</v>
      </c>
      <c r="AF199" s="6">
        <f t="shared" si="231"/>
        <v>16779719.019877665</v>
      </c>
      <c r="AG199" s="5">
        <f t="shared" si="228"/>
        <v>14979639.192035459</v>
      </c>
      <c r="AH199" s="5">
        <f t="shared" ref="AH199" si="245">AH200</f>
        <v>1800079.8278422039</v>
      </c>
      <c r="AM199" s="5">
        <f t="shared" si="240"/>
        <v>51511498.128808431</v>
      </c>
      <c r="AN199" s="5">
        <f t="shared" si="244"/>
        <v>68291217.148686096</v>
      </c>
    </row>
    <row r="200" spans="1:40" s="11" customFormat="1" ht="12.75" x14ac:dyDescent="0.2">
      <c r="A200" s="8" t="s">
        <v>397</v>
      </c>
      <c r="B200" s="8" t="s">
        <v>398</v>
      </c>
      <c r="C200" s="8" t="s">
        <v>302</v>
      </c>
      <c r="D200" s="8"/>
      <c r="E200" s="8" t="s">
        <v>1440</v>
      </c>
      <c r="G200" s="9"/>
      <c r="H200" s="9"/>
      <c r="I200" s="9">
        <f>LTFUND1718BL</f>
        <v>10881890.887234081</v>
      </c>
      <c r="J200" s="9">
        <f>I200*RPI_INC1819</f>
        <v>11202914.899792423</v>
      </c>
      <c r="K200" s="9"/>
      <c r="L200" s="9"/>
      <c r="M200" s="9"/>
      <c r="N200" s="9"/>
      <c r="O200" s="9"/>
      <c r="P200" s="9"/>
      <c r="Q200" s="10">
        <f t="shared" si="241"/>
        <v>10881890.887234081</v>
      </c>
      <c r="R200" s="10">
        <f t="shared" si="242"/>
        <v>11202914.899792423</v>
      </c>
      <c r="S200" s="9"/>
      <c r="T200" s="10">
        <f t="shared" si="236"/>
        <v>20033447.050423004</v>
      </c>
      <c r="V200" s="9"/>
      <c r="W200" s="9">
        <f>LTFUND1718RSG</f>
        <v>3289616.1457230635</v>
      </c>
      <c r="X200" s="9"/>
      <c r="Y200" s="9"/>
      <c r="Z200" s="9"/>
      <c r="AA200" s="10">
        <f t="shared" si="237"/>
        <v>3289616.1457230635</v>
      </c>
      <c r="AB200" s="10">
        <f t="shared" si="238"/>
        <v>14171507.032957144</v>
      </c>
      <c r="AC200" s="10">
        <f>W200+I200+T200</f>
        <v>34204954.083380148</v>
      </c>
      <c r="AD200" s="10">
        <f>AC200*LT_SF1819</f>
        <v>33036441.778057631</v>
      </c>
      <c r="AE200" s="10">
        <f t="shared" si="239"/>
        <v>13002994.727634627</v>
      </c>
      <c r="AF200" s="10">
        <f>AD200-T200-R200</f>
        <v>1800079.8278422039</v>
      </c>
      <c r="AG200" s="9"/>
      <c r="AH200" s="9">
        <f>AF200</f>
        <v>1800079.8278422039</v>
      </c>
      <c r="AI200" s="9"/>
      <c r="AJ200" s="9"/>
      <c r="AK200" s="9"/>
      <c r="AM200" s="9">
        <f t="shared" si="240"/>
        <v>11240225.593815323</v>
      </c>
      <c r="AN200" s="9">
        <f t="shared" si="244"/>
        <v>13040305.421657527</v>
      </c>
    </row>
    <row r="201" spans="1:40" s="15" customFormat="1" ht="12.75" x14ac:dyDescent="0.2">
      <c r="A201" s="12" t="s">
        <v>399</v>
      </c>
      <c r="B201" s="12" t="s">
        <v>400</v>
      </c>
      <c r="C201" s="12" t="s">
        <v>302</v>
      </c>
      <c r="D201" s="12"/>
      <c r="E201" s="12" t="s">
        <v>1441</v>
      </c>
      <c r="G201" s="13">
        <f>UTFUND1718BL</f>
        <v>38987437.570379935</v>
      </c>
      <c r="H201" s="13">
        <f>G201*RPI_INC1819</f>
        <v>40137596.469959982</v>
      </c>
      <c r="I201" s="13"/>
      <c r="J201" s="13"/>
      <c r="K201" s="13"/>
      <c r="L201" s="13"/>
      <c r="M201" s="13"/>
      <c r="N201" s="13"/>
      <c r="O201" s="13"/>
      <c r="P201" s="13"/>
      <c r="Q201" s="14">
        <f t="shared" si="241"/>
        <v>38987437.570379935</v>
      </c>
      <c r="R201" s="14">
        <f t="shared" si="242"/>
        <v>40137596.469959982</v>
      </c>
      <c r="S201" s="13"/>
      <c r="T201" s="14">
        <f t="shared" si="236"/>
        <v>68233732.949576154</v>
      </c>
      <c r="V201" s="13">
        <f>UTFUND1718RSG</f>
        <v>19934396.525061049</v>
      </c>
      <c r="W201" s="13"/>
      <c r="X201" s="13"/>
      <c r="Y201" s="13"/>
      <c r="Z201" s="13"/>
      <c r="AA201" s="14">
        <f t="shared" si="237"/>
        <v>19934396.525061049</v>
      </c>
      <c r="AB201" s="14">
        <f t="shared" si="238"/>
        <v>58921834.095440984</v>
      </c>
      <c r="AC201" s="14">
        <f>V201+G201+T201</f>
        <v>127155567.04501714</v>
      </c>
      <c r="AD201" s="14">
        <f>AC201*UT_SF1819</f>
        <v>123350968.6115716</v>
      </c>
      <c r="AE201" s="14">
        <f t="shared" si="239"/>
        <v>55117235.661995441</v>
      </c>
      <c r="AF201" s="14">
        <f>AD201-T201-R201</f>
        <v>14979639.192035459</v>
      </c>
      <c r="AG201" s="13">
        <f>AF201</f>
        <v>14979639.192035459</v>
      </c>
      <c r="AH201" s="13"/>
      <c r="AI201" s="13"/>
      <c r="AJ201" s="13"/>
      <c r="AK201" s="13"/>
      <c r="AM201" s="13">
        <f t="shared" si="240"/>
        <v>40271272.534993112</v>
      </c>
      <c r="AN201" s="13">
        <f t="shared" si="244"/>
        <v>55250911.727028571</v>
      </c>
    </row>
    <row r="202" spans="1:40" ht="12.75" x14ac:dyDescent="0.2">
      <c r="A202" s="1" t="s">
        <v>401</v>
      </c>
      <c r="B202" s="1" t="s">
        <v>402</v>
      </c>
      <c r="C202" s="1"/>
      <c r="D202" s="1" t="s">
        <v>302</v>
      </c>
      <c r="E202" s="1"/>
      <c r="G202" s="5">
        <f>UTFUND1718BL</f>
        <v>7629989.9030154031</v>
      </c>
      <c r="H202" s="5">
        <f>G202*RPI_INC1819</f>
        <v>7855080.3767049657</v>
      </c>
      <c r="I202" s="5">
        <f>LTFUND1718BL</f>
        <v>13435533.340739468</v>
      </c>
      <c r="J202" s="5">
        <f>I202*RPI_INC1819</f>
        <v>13831891.737327093</v>
      </c>
      <c r="Q202" s="6">
        <f t="shared" si="241"/>
        <v>21065523.243754871</v>
      </c>
      <c r="R202" s="6">
        <f t="shared" si="242"/>
        <v>21686972.11403206</v>
      </c>
      <c r="T202" s="6">
        <f t="shared" si="236"/>
        <v>110326099.99999999</v>
      </c>
      <c r="V202" s="5">
        <f>UTFUND1718RSG</f>
        <v>8323330.5976674464</v>
      </c>
      <c r="W202" s="5">
        <f>LTFUND1718RSG</f>
        <v>-4870164.4672246817</v>
      </c>
      <c r="AA202" s="6">
        <f t="shared" si="237"/>
        <v>3453166.1304427646</v>
      </c>
      <c r="AB202" s="6">
        <f t="shared" si="238"/>
        <v>24518689.374197647</v>
      </c>
      <c r="AC202" s="6">
        <f t="shared" si="227"/>
        <v>134844789.37419763</v>
      </c>
      <c r="AD202" s="6">
        <f t="shared" si="230"/>
        <v>130282039.59171917</v>
      </c>
      <c r="AE202" s="6">
        <f t="shared" si="239"/>
        <v>19955939.591719173</v>
      </c>
      <c r="AF202" s="6">
        <f t="shared" si="231"/>
        <v>-1731032.5223128861</v>
      </c>
      <c r="AG202" s="5">
        <f t="shared" si="228"/>
        <v>7789043.8873080937</v>
      </c>
      <c r="AH202" s="5">
        <f t="shared" ref="AH202" si="246">AH203</f>
        <v>-9520076.4096209798</v>
      </c>
      <c r="AM202" s="5">
        <f t="shared" si="240"/>
        <v>21759199.385957934</v>
      </c>
      <c r="AN202" s="5">
        <f t="shared" si="244"/>
        <v>20028166.863645047</v>
      </c>
    </row>
    <row r="203" spans="1:40" s="11" customFormat="1" ht="12.75" x14ac:dyDescent="0.2">
      <c r="A203" s="8" t="s">
        <v>403</v>
      </c>
      <c r="B203" s="8" t="s">
        <v>404</v>
      </c>
      <c r="C203" s="8" t="s">
        <v>302</v>
      </c>
      <c r="D203" s="8"/>
      <c r="E203" s="8" t="s">
        <v>1440</v>
      </c>
      <c r="G203" s="9"/>
      <c r="H203" s="9"/>
      <c r="I203" s="9">
        <f>LTFUND1718BL</f>
        <v>13435533.340739468</v>
      </c>
      <c r="J203" s="9">
        <f>I203*RPI_INC1819</f>
        <v>13831891.737327093</v>
      </c>
      <c r="K203" s="9"/>
      <c r="L203" s="9"/>
      <c r="M203" s="9"/>
      <c r="N203" s="9"/>
      <c r="O203" s="9"/>
      <c r="P203" s="9"/>
      <c r="Q203" s="10">
        <f t="shared" si="241"/>
        <v>13435533.340739468</v>
      </c>
      <c r="R203" s="10">
        <f t="shared" si="242"/>
        <v>13831891.737327093</v>
      </c>
      <c r="S203" s="9"/>
      <c r="T203" s="10">
        <f t="shared" si="236"/>
        <v>115945603.80762206</v>
      </c>
      <c r="V203" s="9"/>
      <c r="W203" s="9">
        <f>LTFUND1718RSG</f>
        <v>-4870164.4672246817</v>
      </c>
      <c r="X203" s="9"/>
      <c r="Y203" s="9"/>
      <c r="Z203" s="9"/>
      <c r="AA203" s="10">
        <f t="shared" si="237"/>
        <v>-4870164.4672246817</v>
      </c>
      <c r="AB203" s="10">
        <f t="shared" si="238"/>
        <v>8565368.8735147864</v>
      </c>
      <c r="AC203" s="10">
        <f>W203+I203+T203</f>
        <v>124510972.68113685</v>
      </c>
      <c r="AD203" s="10">
        <f>AC203*LT_SF1819</f>
        <v>120257419.13532817</v>
      </c>
      <c r="AE203" s="10">
        <f t="shared" si="239"/>
        <v>4311815.3277061135</v>
      </c>
      <c r="AF203" s="10">
        <f>AD203-T203-R203</f>
        <v>-9520076.4096209798</v>
      </c>
      <c r="AG203" s="9"/>
      <c r="AH203" s="9">
        <f>AF203</f>
        <v>-9520076.4096209798</v>
      </c>
      <c r="AI203" s="9"/>
      <c r="AJ203" s="9"/>
      <c r="AK203" s="9"/>
      <c r="AM203" s="9">
        <f t="shared" si="240"/>
        <v>13877958.0946087</v>
      </c>
      <c r="AN203" s="9">
        <f t="shared" si="244"/>
        <v>4357881.6849877201</v>
      </c>
    </row>
    <row r="204" spans="1:40" s="15" customFormat="1" ht="12.75" x14ac:dyDescent="0.2">
      <c r="A204" s="12" t="s">
        <v>405</v>
      </c>
      <c r="B204" s="12" t="s">
        <v>406</v>
      </c>
      <c r="C204" s="12" t="s">
        <v>302</v>
      </c>
      <c r="D204" s="12"/>
      <c r="E204" s="12" t="s">
        <v>1441</v>
      </c>
      <c r="G204" s="13">
        <f>UTFUND1718BL</f>
        <v>7629989.9030154031</v>
      </c>
      <c r="H204" s="13">
        <f>G204*RPI_INC1819</f>
        <v>7855080.3767049657</v>
      </c>
      <c r="I204" s="13"/>
      <c r="J204" s="13"/>
      <c r="K204" s="13"/>
      <c r="L204" s="13"/>
      <c r="M204" s="13"/>
      <c r="N204" s="13"/>
      <c r="O204" s="13"/>
      <c r="P204" s="13"/>
      <c r="Q204" s="14">
        <f t="shared" si="241"/>
        <v>7629989.9030154031</v>
      </c>
      <c r="R204" s="14">
        <f t="shared" si="242"/>
        <v>7855080.3767049657</v>
      </c>
      <c r="S204" s="13"/>
      <c r="T204" s="14">
        <f t="shared" si="236"/>
        <v>-5619503.8076220704</v>
      </c>
      <c r="V204" s="13">
        <f>UTFUND1718RSG</f>
        <v>8323330.5976674464</v>
      </c>
      <c r="W204" s="13"/>
      <c r="X204" s="13"/>
      <c r="Y204" s="13"/>
      <c r="Z204" s="13"/>
      <c r="AA204" s="14">
        <f t="shared" si="237"/>
        <v>8323330.5976674464</v>
      </c>
      <c r="AB204" s="14">
        <f t="shared" si="238"/>
        <v>15953320.500682849</v>
      </c>
      <c r="AC204" s="14">
        <f>V204+G204+T204</f>
        <v>10333816.693060778</v>
      </c>
      <c r="AD204" s="14">
        <f>AC204*UT_SF1819</f>
        <v>10024620.456390988</v>
      </c>
      <c r="AE204" s="14">
        <f t="shared" si="239"/>
        <v>15644124.264013059</v>
      </c>
      <c r="AF204" s="14">
        <f>AD204-T204-R204</f>
        <v>7789043.8873080937</v>
      </c>
      <c r="AG204" s="13">
        <f>AF204</f>
        <v>7789043.8873080937</v>
      </c>
      <c r="AH204" s="13"/>
      <c r="AI204" s="13"/>
      <c r="AJ204" s="13"/>
      <c r="AK204" s="13"/>
      <c r="AM204" s="13">
        <f t="shared" si="240"/>
        <v>7881241.2913492369</v>
      </c>
      <c r="AN204" s="13">
        <f t="shared" si="244"/>
        <v>15670285.178657331</v>
      </c>
    </row>
    <row r="205" spans="1:40" ht="12.75" x14ac:dyDescent="0.2">
      <c r="A205" s="1" t="s">
        <v>407</v>
      </c>
      <c r="B205" s="1" t="s">
        <v>408</v>
      </c>
      <c r="C205" s="1"/>
      <c r="D205" s="1" t="s">
        <v>302</v>
      </c>
      <c r="E205" s="1"/>
      <c r="G205" s="5">
        <f>UTFUND1718BL</f>
        <v>27234275.908639807</v>
      </c>
      <c r="H205" s="5">
        <f>G205*RPI_INC1819</f>
        <v>28037707.648758534</v>
      </c>
      <c r="I205" s="5">
        <f>LTFUND1718BL</f>
        <v>6749756.2835099809</v>
      </c>
      <c r="J205" s="5">
        <f>I205*RPI_INC1819</f>
        <v>6948879.1995893223</v>
      </c>
      <c r="Q205" s="6">
        <f t="shared" si="241"/>
        <v>33984032.192149788</v>
      </c>
      <c r="R205" s="6">
        <f t="shared" si="242"/>
        <v>34986586.848347858</v>
      </c>
      <c r="T205" s="6">
        <f t="shared" si="236"/>
        <v>81129904.000001878</v>
      </c>
      <c r="V205" s="5">
        <f>UTFUND1718RSG</f>
        <v>15914075.008194868</v>
      </c>
      <c r="W205" s="5">
        <f>LTFUND1718RSG</f>
        <v>916269.81759493798</v>
      </c>
      <c r="AA205" s="6">
        <f t="shared" si="237"/>
        <v>16830344.825789806</v>
      </c>
      <c r="AB205" s="6">
        <f t="shared" si="238"/>
        <v>50814377.017939597</v>
      </c>
      <c r="AC205" s="6">
        <f t="shared" si="227"/>
        <v>131944281.01794147</v>
      </c>
      <c r="AD205" s="6">
        <f t="shared" si="230"/>
        <v>127870763.52691998</v>
      </c>
      <c r="AE205" s="6">
        <f t="shared" si="239"/>
        <v>46740859.526918098</v>
      </c>
      <c r="AF205" s="6">
        <f t="shared" si="231"/>
        <v>11754272.678570244</v>
      </c>
      <c r="AG205" s="5">
        <f t="shared" si="228"/>
        <v>12049092.485111032</v>
      </c>
      <c r="AH205" s="5">
        <f t="shared" ref="AH205" si="247">AH206</f>
        <v>-294819.80654078629</v>
      </c>
      <c r="AM205" s="5">
        <f t="shared" si="240"/>
        <v>35103107.758171819</v>
      </c>
      <c r="AN205" s="5">
        <f t="shared" si="244"/>
        <v>46857380.436742067</v>
      </c>
    </row>
    <row r="206" spans="1:40" s="11" customFormat="1" ht="12.75" x14ac:dyDescent="0.2">
      <c r="A206" s="8" t="s">
        <v>409</v>
      </c>
      <c r="B206" s="8" t="s">
        <v>410</v>
      </c>
      <c r="C206" s="8" t="s">
        <v>302</v>
      </c>
      <c r="D206" s="8"/>
      <c r="E206" s="8" t="s">
        <v>1440</v>
      </c>
      <c r="G206" s="9"/>
      <c r="H206" s="9"/>
      <c r="I206" s="9">
        <f>LTFUND1718BL</f>
        <v>6749756.2835099809</v>
      </c>
      <c r="J206" s="9">
        <f>I206*RPI_INC1819</f>
        <v>6948879.1995893223</v>
      </c>
      <c r="K206" s="9"/>
      <c r="L206" s="9"/>
      <c r="M206" s="9"/>
      <c r="N206" s="9"/>
      <c r="O206" s="9"/>
      <c r="P206" s="9"/>
      <c r="Q206" s="10">
        <f t="shared" si="241"/>
        <v>6749756.2835099809</v>
      </c>
      <c r="R206" s="10">
        <f t="shared" si="242"/>
        <v>6948879.1995893223</v>
      </c>
      <c r="S206" s="9"/>
      <c r="T206" s="10">
        <f t="shared" si="236"/>
        <v>21956490.174771342</v>
      </c>
      <c r="V206" s="9"/>
      <c r="W206" s="9">
        <f>LTFUND1718RSG</f>
        <v>916269.81759493798</v>
      </c>
      <c r="X206" s="9"/>
      <c r="Y206" s="9"/>
      <c r="Z206" s="9"/>
      <c r="AA206" s="10">
        <f t="shared" si="237"/>
        <v>916269.81759493798</v>
      </c>
      <c r="AB206" s="10">
        <f t="shared" si="238"/>
        <v>7666026.1011049189</v>
      </c>
      <c r="AC206" s="10">
        <f>W206+I206+T206</f>
        <v>29622516.275876261</v>
      </c>
      <c r="AD206" s="10">
        <f>AC206*LT_SF1819</f>
        <v>28610549.567819878</v>
      </c>
      <c r="AE206" s="10">
        <f t="shared" si="239"/>
        <v>6654059.393048536</v>
      </c>
      <c r="AF206" s="10">
        <f>AD206-T206-R206</f>
        <v>-294819.80654078629</v>
      </c>
      <c r="AG206" s="9"/>
      <c r="AH206" s="9">
        <f>AF206</f>
        <v>-294819.80654078629</v>
      </c>
      <c r="AI206" s="9"/>
      <c r="AJ206" s="9"/>
      <c r="AK206" s="9"/>
      <c r="AM206" s="9">
        <f t="shared" si="240"/>
        <v>6972022.0608836412</v>
      </c>
      <c r="AN206" s="9">
        <f t="shared" si="244"/>
        <v>6677202.254342855</v>
      </c>
    </row>
    <row r="207" spans="1:40" s="15" customFormat="1" ht="12.75" x14ac:dyDescent="0.2">
      <c r="A207" s="12" t="s">
        <v>411</v>
      </c>
      <c r="B207" s="12" t="s">
        <v>412</v>
      </c>
      <c r="C207" s="12" t="s">
        <v>302</v>
      </c>
      <c r="D207" s="12"/>
      <c r="E207" s="12" t="s">
        <v>1441</v>
      </c>
      <c r="G207" s="13">
        <f>UTFUND1718BL</f>
        <v>27234275.908639807</v>
      </c>
      <c r="H207" s="13">
        <f>G207*RPI_INC1819</f>
        <v>28037707.648758534</v>
      </c>
      <c r="I207" s="13"/>
      <c r="J207" s="13"/>
      <c r="K207" s="13"/>
      <c r="L207" s="13"/>
      <c r="M207" s="13"/>
      <c r="N207" s="13"/>
      <c r="O207" s="13"/>
      <c r="P207" s="13"/>
      <c r="Q207" s="14">
        <f t="shared" si="241"/>
        <v>27234275.908639807</v>
      </c>
      <c r="R207" s="14">
        <f t="shared" si="242"/>
        <v>28037707.648758534</v>
      </c>
      <c r="S207" s="13"/>
      <c r="T207" s="14">
        <f t="shared" si="236"/>
        <v>59173413.825230531</v>
      </c>
      <c r="V207" s="13">
        <f>UTFUND1718RSG</f>
        <v>15914075.008194868</v>
      </c>
      <c r="W207" s="13"/>
      <c r="X207" s="13"/>
      <c r="Y207" s="13"/>
      <c r="Z207" s="13"/>
      <c r="AA207" s="14">
        <f t="shared" si="237"/>
        <v>15914075.008194868</v>
      </c>
      <c r="AB207" s="14">
        <f t="shared" si="238"/>
        <v>43148350.916834675</v>
      </c>
      <c r="AC207" s="14">
        <f>V207+G207+T207</f>
        <v>102321764.74206521</v>
      </c>
      <c r="AD207" s="14">
        <f>AC207*UT_SF1819</f>
        <v>99260213.959100097</v>
      </c>
      <c r="AE207" s="14">
        <f t="shared" si="239"/>
        <v>40086800.133869566</v>
      </c>
      <c r="AF207" s="14">
        <f>AD207-T207-R207</f>
        <v>12049092.485111032</v>
      </c>
      <c r="AG207" s="13">
        <f>AF207</f>
        <v>12049092.485111032</v>
      </c>
      <c r="AH207" s="13"/>
      <c r="AI207" s="13"/>
      <c r="AJ207" s="13"/>
      <c r="AK207" s="13"/>
      <c r="AM207" s="13">
        <f t="shared" si="240"/>
        <v>28131085.697288174</v>
      </c>
      <c r="AN207" s="13">
        <f t="shared" si="244"/>
        <v>40180178.182399206</v>
      </c>
    </row>
    <row r="208" spans="1:40" ht="12.75" x14ac:dyDescent="0.2">
      <c r="A208" s="1" t="s">
        <v>413</v>
      </c>
      <c r="B208" s="1" t="s">
        <v>414</v>
      </c>
      <c r="C208" s="1"/>
      <c r="D208" s="1" t="s">
        <v>302</v>
      </c>
      <c r="E208" s="1"/>
      <c r="G208" s="5">
        <f>UTFUND1718BL</f>
        <v>51711406.537149064</v>
      </c>
      <c r="H208" s="5">
        <f>G208*RPI_INC1819</f>
        <v>53236932.146036215</v>
      </c>
      <c r="I208" s="5">
        <f>LTFUND1718BL</f>
        <v>13757107.687145956</v>
      </c>
      <c r="J208" s="5">
        <f>I208*RPI_INC1819</f>
        <v>14162952.770200944</v>
      </c>
      <c r="Q208" s="6">
        <f t="shared" si="241"/>
        <v>65468514.22429502</v>
      </c>
      <c r="R208" s="6">
        <f t="shared" si="242"/>
        <v>67399884.916237161</v>
      </c>
      <c r="T208" s="6">
        <f t="shared" si="236"/>
        <v>78956000</v>
      </c>
      <c r="V208" s="5">
        <f>UTFUND1718RSG</f>
        <v>28669656.261600994</v>
      </c>
      <c r="W208" s="5">
        <f>LTFUND1718RSG</f>
        <v>4792979.9376395978</v>
      </c>
      <c r="AA208" s="6">
        <f t="shared" si="237"/>
        <v>33462636.199240591</v>
      </c>
      <c r="AB208" s="6">
        <f t="shared" si="238"/>
        <v>98931150.423535615</v>
      </c>
      <c r="AC208" s="6">
        <f t="shared" si="227"/>
        <v>177887150.42353562</v>
      </c>
      <c r="AD208" s="6">
        <f t="shared" si="230"/>
        <v>172409062.58581173</v>
      </c>
      <c r="AE208" s="6">
        <f t="shared" si="239"/>
        <v>93453062.585811734</v>
      </c>
      <c r="AF208" s="6">
        <f t="shared" si="231"/>
        <v>26053177.669574574</v>
      </c>
      <c r="AG208" s="5">
        <f t="shared" si="228"/>
        <v>22919023.537835903</v>
      </c>
      <c r="AH208" s="5">
        <f t="shared" ref="AH208" si="248">AH209</f>
        <v>3134154.1317386683</v>
      </c>
      <c r="AM208" s="5">
        <f t="shared" si="240"/>
        <v>67624356.538648114</v>
      </c>
      <c r="AN208" s="5">
        <f t="shared" si="244"/>
        <v>93677534.208222687</v>
      </c>
    </row>
    <row r="209" spans="1:40" s="11" customFormat="1" ht="12.75" x14ac:dyDescent="0.2">
      <c r="A209" s="8" t="s">
        <v>415</v>
      </c>
      <c r="B209" s="8" t="s">
        <v>416</v>
      </c>
      <c r="C209" s="8" t="s">
        <v>302</v>
      </c>
      <c r="D209" s="8"/>
      <c r="E209" s="8" t="s">
        <v>1440</v>
      </c>
      <c r="G209" s="9"/>
      <c r="H209" s="9"/>
      <c r="I209" s="9">
        <f>LTFUND1718BL</f>
        <v>13757107.687145956</v>
      </c>
      <c r="J209" s="9">
        <f>I209*RPI_INC1819</f>
        <v>14162952.770200944</v>
      </c>
      <c r="K209" s="9"/>
      <c r="L209" s="9"/>
      <c r="M209" s="9"/>
      <c r="N209" s="9"/>
      <c r="O209" s="9"/>
      <c r="P209" s="9"/>
      <c r="Q209" s="10">
        <f t="shared" si="241"/>
        <v>13757107.687145956</v>
      </c>
      <c r="R209" s="10">
        <f t="shared" si="242"/>
        <v>14162952.770200944</v>
      </c>
      <c r="S209" s="9"/>
      <c r="T209" s="10">
        <f t="shared" si="236"/>
        <v>18127444.907040726</v>
      </c>
      <c r="V209" s="9"/>
      <c r="W209" s="9">
        <f>LTFUND1718RSG</f>
        <v>4792979.9376395978</v>
      </c>
      <c r="X209" s="9"/>
      <c r="Y209" s="9"/>
      <c r="Z209" s="9"/>
      <c r="AA209" s="10">
        <f t="shared" si="237"/>
        <v>4792979.9376395978</v>
      </c>
      <c r="AB209" s="10">
        <f t="shared" si="238"/>
        <v>18550087.624785554</v>
      </c>
      <c r="AC209" s="10">
        <f>W209+I209+T209</f>
        <v>36677532.53182628</v>
      </c>
      <c r="AD209" s="10">
        <f>AC209*LT_SF1819</f>
        <v>35424551.808980338</v>
      </c>
      <c r="AE209" s="10">
        <f t="shared" si="239"/>
        <v>17297106.901939612</v>
      </c>
      <c r="AF209" s="10">
        <f>AD209-T209-R209</f>
        <v>3134154.1317386683</v>
      </c>
      <c r="AG209" s="9"/>
      <c r="AH209" s="9">
        <f>AF209</f>
        <v>3134154.1317386683</v>
      </c>
      <c r="AI209" s="9"/>
      <c r="AJ209" s="9"/>
      <c r="AK209" s="9"/>
      <c r="AM209" s="9">
        <f t="shared" si="240"/>
        <v>14210121.708106516</v>
      </c>
      <c r="AN209" s="9">
        <f t="shared" si="244"/>
        <v>17344275.839845184</v>
      </c>
    </row>
    <row r="210" spans="1:40" s="15" customFormat="1" ht="12.75" x14ac:dyDescent="0.2">
      <c r="A210" s="12" t="s">
        <v>417</v>
      </c>
      <c r="B210" s="12" t="s">
        <v>418</v>
      </c>
      <c r="C210" s="12" t="s">
        <v>302</v>
      </c>
      <c r="D210" s="12"/>
      <c r="E210" s="12" t="s">
        <v>1441</v>
      </c>
      <c r="G210" s="13">
        <f>UTFUND1718BL</f>
        <v>51711406.537149064</v>
      </c>
      <c r="H210" s="13">
        <f>G210*RPI_INC1819</f>
        <v>53236932.146036215</v>
      </c>
      <c r="I210" s="13"/>
      <c r="J210" s="13"/>
      <c r="K210" s="13"/>
      <c r="L210" s="13"/>
      <c r="M210" s="13"/>
      <c r="N210" s="13"/>
      <c r="O210" s="13"/>
      <c r="P210" s="13"/>
      <c r="Q210" s="14">
        <f t="shared" si="241"/>
        <v>51711406.537149064</v>
      </c>
      <c r="R210" s="14">
        <f t="shared" si="242"/>
        <v>53236932.146036215</v>
      </c>
      <c r="S210" s="13"/>
      <c r="T210" s="14">
        <f t="shared" si="236"/>
        <v>60828555.09295927</v>
      </c>
      <c r="V210" s="13">
        <f>UTFUND1718RSG</f>
        <v>28669656.261600994</v>
      </c>
      <c r="W210" s="13"/>
      <c r="X210" s="13"/>
      <c r="Y210" s="13"/>
      <c r="Z210" s="13"/>
      <c r="AA210" s="14">
        <f t="shared" si="237"/>
        <v>28669656.261600994</v>
      </c>
      <c r="AB210" s="14">
        <f t="shared" si="238"/>
        <v>80381062.798750058</v>
      </c>
      <c r="AC210" s="14">
        <f>V210+G210+T210</f>
        <v>141209617.89170933</v>
      </c>
      <c r="AD210" s="14">
        <f>AC210*UT_SF1819</f>
        <v>136984510.77683139</v>
      </c>
      <c r="AE210" s="14">
        <f t="shared" si="239"/>
        <v>76155955.683872119</v>
      </c>
      <c r="AF210" s="14">
        <f>AD210-T210-R210</f>
        <v>22919023.537835903</v>
      </c>
      <c r="AG210" s="13">
        <f>AF210</f>
        <v>22919023.537835903</v>
      </c>
      <c r="AH210" s="13"/>
      <c r="AI210" s="13"/>
      <c r="AJ210" s="13"/>
      <c r="AK210" s="13"/>
      <c r="AM210" s="13">
        <f t="shared" si="240"/>
        <v>53414234.830541596</v>
      </c>
      <c r="AN210" s="13">
        <f t="shared" si="244"/>
        <v>76333258.368377507</v>
      </c>
    </row>
    <row r="211" spans="1:40" ht="12.75" x14ac:dyDescent="0.2">
      <c r="A211" s="1" t="s">
        <v>419</v>
      </c>
      <c r="B211" s="1" t="s">
        <v>420</v>
      </c>
      <c r="C211" s="1"/>
      <c r="D211" s="1" t="s">
        <v>423</v>
      </c>
      <c r="E211" s="1"/>
      <c r="G211" s="5">
        <f>UTFUND1718BL</f>
        <v>77641237.374245629</v>
      </c>
      <c r="H211" s="5">
        <f>G211*RPI_INC1819</f>
        <v>79931712.606920049</v>
      </c>
      <c r="K211" s="5">
        <f>FIREFUND1718BL</f>
        <v>5271333.2315767696</v>
      </c>
      <c r="L211" s="5">
        <f>K211*RPI_INC1819</f>
        <v>5426841.5493010469</v>
      </c>
      <c r="Q211" s="6">
        <f t="shared" si="241"/>
        <v>82912570.605822399</v>
      </c>
      <c r="R211" s="6">
        <f t="shared" si="242"/>
        <v>85358554.156221092</v>
      </c>
      <c r="T211" s="6">
        <f t="shared" si="236"/>
        <v>192078314.99999872</v>
      </c>
      <c r="V211" s="5">
        <f>UTFUND1718RSG</f>
        <v>36960063.06830962</v>
      </c>
      <c r="X211" s="5">
        <f>FIREFUND1718RSG</f>
        <v>3612129.1279792069</v>
      </c>
      <c r="AA211" s="6">
        <f t="shared" si="237"/>
        <v>40572192.196288824</v>
      </c>
      <c r="AB211" s="6">
        <f t="shared" si="238"/>
        <v>123484762.80211124</v>
      </c>
      <c r="AC211" s="6">
        <f>SUM(AC212:AC213)</f>
        <v>315563077.80210996</v>
      </c>
      <c r="AD211" s="6">
        <f>SUM(AD212:AD213)</f>
        <v>306379860.56082004</v>
      </c>
      <c r="AE211" s="6">
        <f t="shared" si="239"/>
        <v>114301545.56082131</v>
      </c>
      <c r="AF211" s="6">
        <f t="shared" ref="AF211:AF241" si="249">SUM(AF212:AF213)</f>
        <v>28942991.404600218</v>
      </c>
      <c r="AG211" s="5">
        <f>AG212</f>
        <v>25911698.80017902</v>
      </c>
      <c r="AI211" s="5">
        <f>AI213</f>
        <v>3031292.6044211965</v>
      </c>
      <c r="AM211" s="5">
        <f t="shared" si="240"/>
        <v>85642836.142190546</v>
      </c>
      <c r="AN211" s="5">
        <f t="shared" si="244"/>
        <v>114585827.54679076</v>
      </c>
    </row>
    <row r="212" spans="1:40" s="15" customFormat="1" ht="12.75" x14ac:dyDescent="0.2">
      <c r="A212" s="12" t="s">
        <v>421</v>
      </c>
      <c r="B212" s="12" t="s">
        <v>422</v>
      </c>
      <c r="C212" s="12" t="s">
        <v>423</v>
      </c>
      <c r="D212" s="12"/>
      <c r="E212" s="12" t="s">
        <v>1441</v>
      </c>
      <c r="G212" s="13">
        <f>UTFUND1718BL</f>
        <v>77641237.374245629</v>
      </c>
      <c r="H212" s="13">
        <f>G212*RPI_INC1819</f>
        <v>79931712.606920049</v>
      </c>
      <c r="I212" s="13"/>
      <c r="J212" s="13"/>
      <c r="K212" s="13"/>
      <c r="L212" s="13"/>
      <c r="M212" s="13"/>
      <c r="N212" s="13"/>
      <c r="O212" s="13"/>
      <c r="P212" s="13"/>
      <c r="Q212" s="14">
        <f t="shared" si="241"/>
        <v>77641237.374245629</v>
      </c>
      <c r="R212" s="14">
        <f t="shared" si="242"/>
        <v>79931712.606920049</v>
      </c>
      <c r="S212" s="13"/>
      <c r="T212" s="14">
        <f t="shared" si="236"/>
        <v>178100903.45659518</v>
      </c>
      <c r="V212" s="13">
        <f>UTFUND1718RSG</f>
        <v>36960063.06830962</v>
      </c>
      <c r="W212" s="13"/>
      <c r="X212" s="13"/>
      <c r="Y212" s="13"/>
      <c r="Z212" s="13"/>
      <c r="AA212" s="14">
        <f t="shared" si="237"/>
        <v>36960063.06830962</v>
      </c>
      <c r="AB212" s="14">
        <f t="shared" si="238"/>
        <v>114601300.44255525</v>
      </c>
      <c r="AC212" s="14">
        <f>V212+G212+T212</f>
        <v>292702203.89915043</v>
      </c>
      <c r="AD212" s="14">
        <f>AC212*UT_SF1819</f>
        <v>283944314.86369425</v>
      </c>
      <c r="AE212" s="14">
        <f t="shared" si="239"/>
        <v>105843411.40709907</v>
      </c>
      <c r="AF212" s="14">
        <f>AD212-T212-R212</f>
        <v>25911698.80017902</v>
      </c>
      <c r="AG212" s="13">
        <f>AF212</f>
        <v>25911698.80017902</v>
      </c>
      <c r="AH212" s="13"/>
      <c r="AI212" s="13"/>
      <c r="AJ212" s="13"/>
      <c r="AK212" s="13"/>
      <c r="AM212" s="13">
        <f t="shared" si="240"/>
        <v>80197920.794563979</v>
      </c>
      <c r="AN212" s="13">
        <f t="shared" si="244"/>
        <v>106109619.594743</v>
      </c>
    </row>
    <row r="213" spans="1:40" s="20" customFormat="1" ht="12.75" x14ac:dyDescent="0.2">
      <c r="A213" s="17" t="s">
        <v>424</v>
      </c>
      <c r="B213" s="17" t="s">
        <v>425</v>
      </c>
      <c r="C213" s="17" t="s">
        <v>423</v>
      </c>
      <c r="D213" s="17"/>
      <c r="E213" s="17" t="s">
        <v>1443</v>
      </c>
      <c r="G213" s="18"/>
      <c r="H213" s="18"/>
      <c r="I213" s="18"/>
      <c r="J213" s="18"/>
      <c r="K213" s="18">
        <f>FIREFUND1718BL</f>
        <v>5271333.2315767696</v>
      </c>
      <c r="L213" s="18">
        <f>K213*RPI_INC1819</f>
        <v>5426841.5493010469</v>
      </c>
      <c r="M213" s="18"/>
      <c r="N213" s="18"/>
      <c r="O213" s="18"/>
      <c r="P213" s="18"/>
      <c r="Q213" s="19">
        <f t="shared" si="241"/>
        <v>5271333.2315767696</v>
      </c>
      <c r="R213" s="19">
        <f t="shared" si="242"/>
        <v>5426841.5493010469</v>
      </c>
      <c r="S213" s="18"/>
      <c r="T213" s="19">
        <f t="shared" si="236"/>
        <v>13977411.543403538</v>
      </c>
      <c r="V213" s="18"/>
      <c r="W213" s="18"/>
      <c r="X213" s="18">
        <f>FIREFUND1718RSG</f>
        <v>3612129.1279792069</v>
      </c>
      <c r="Y213" s="18"/>
      <c r="Z213" s="18"/>
      <c r="AA213" s="19">
        <f t="shared" si="237"/>
        <v>3612129.1279792069</v>
      </c>
      <c r="AB213" s="19">
        <f t="shared" si="238"/>
        <v>8883462.3595559765</v>
      </c>
      <c r="AC213" s="19">
        <f>X213+K213+T213</f>
        <v>22860873.902959514</v>
      </c>
      <c r="AD213" s="19">
        <f>AC213*FR_SF1819</f>
        <v>22435545.697125781</v>
      </c>
      <c r="AE213" s="19">
        <f t="shared" si="239"/>
        <v>8458134.1537222434</v>
      </c>
      <c r="AF213" s="19">
        <f>AD213-T213-R213</f>
        <v>3031292.6044211965</v>
      </c>
      <c r="AG213" s="18"/>
      <c r="AH213" s="18"/>
      <c r="AI213" s="18">
        <f>AF213</f>
        <v>3031292.6044211965</v>
      </c>
      <c r="AJ213" s="18"/>
      <c r="AK213" s="18"/>
      <c r="AM213" s="18">
        <f t="shared" si="240"/>
        <v>5444915.3476265576</v>
      </c>
      <c r="AN213" s="18">
        <f t="shared" si="244"/>
        <v>8476207.9520477541</v>
      </c>
    </row>
    <row r="214" spans="1:40" ht="12.75" x14ac:dyDescent="0.2">
      <c r="A214" s="1" t="s">
        <v>426</v>
      </c>
      <c r="B214" s="1" t="s">
        <v>427</v>
      </c>
      <c r="C214" s="1"/>
      <c r="D214" s="1" t="s">
        <v>423</v>
      </c>
      <c r="E214" s="1"/>
      <c r="G214" s="5">
        <f>UTFUND1718BL</f>
        <v>66968201.657112412</v>
      </c>
      <c r="H214" s="5">
        <f>G214*RPI_INC1819</f>
        <v>68943814.262730703</v>
      </c>
      <c r="K214" s="5">
        <f>FIREFUND1718BL</f>
        <v>3738328.646972917</v>
      </c>
      <c r="L214" s="5">
        <f>K214*RPI_INC1819</f>
        <v>3848612.169841256</v>
      </c>
      <c r="Q214" s="6">
        <f t="shared" si="241"/>
        <v>70706530.304085329</v>
      </c>
      <c r="R214" s="6">
        <f t="shared" si="242"/>
        <v>72792426.432571962</v>
      </c>
      <c r="T214" s="6">
        <f t="shared" si="236"/>
        <v>231116066</v>
      </c>
      <c r="V214" s="5">
        <f>UTFUND1718RSG</f>
        <v>28703359.11149738</v>
      </c>
      <c r="X214" s="5">
        <f>FIREFUND1718RSG</f>
        <v>2507414.8993003443</v>
      </c>
      <c r="AA214" s="6">
        <f t="shared" si="237"/>
        <v>31210774.010797724</v>
      </c>
      <c r="AB214" s="6">
        <f t="shared" si="238"/>
        <v>101917304.31488305</v>
      </c>
      <c r="AC214" s="6">
        <f t="shared" ref="AC214" si="250">SUM(AC215:AC216)</f>
        <v>333033370.31488305</v>
      </c>
      <c r="AD214" s="6">
        <f t="shared" ref="AD214" si="251">SUM(AD215:AD216)</f>
        <v>323293679.17179954</v>
      </c>
      <c r="AE214" s="6">
        <f t="shared" si="239"/>
        <v>92177613.171799511</v>
      </c>
      <c r="AF214" s="6">
        <f t="shared" si="249"/>
        <v>19385186.739227552</v>
      </c>
      <c r="AG214" s="5">
        <f t="shared" ref="AG214" si="252">AG215</f>
        <v>17357895.141137525</v>
      </c>
      <c r="AI214" s="5">
        <f t="shared" ref="AI214" si="253">AI216</f>
        <v>2027291.5980900265</v>
      </c>
      <c r="AM214" s="5">
        <f t="shared" si="240"/>
        <v>73034857.618928671</v>
      </c>
      <c r="AN214" s="5">
        <f t="shared" si="244"/>
        <v>92420044.358156219</v>
      </c>
    </row>
    <row r="215" spans="1:40" s="15" customFormat="1" ht="12.75" x14ac:dyDescent="0.2">
      <c r="A215" s="12" t="s">
        <v>428</v>
      </c>
      <c r="B215" s="12" t="s">
        <v>429</v>
      </c>
      <c r="C215" s="12" t="s">
        <v>423</v>
      </c>
      <c r="D215" s="12"/>
      <c r="E215" s="12" t="s">
        <v>1441</v>
      </c>
      <c r="G215" s="13">
        <f>UTFUND1718BL</f>
        <v>66968201.657112412</v>
      </c>
      <c r="H215" s="13">
        <f>G215*RPI_INC1819</f>
        <v>68943814.262730703</v>
      </c>
      <c r="I215" s="13"/>
      <c r="J215" s="13"/>
      <c r="K215" s="13"/>
      <c r="L215" s="13"/>
      <c r="M215" s="13"/>
      <c r="N215" s="13"/>
      <c r="O215" s="13"/>
      <c r="P215" s="13"/>
      <c r="Q215" s="14">
        <f t="shared" si="241"/>
        <v>66968201.657112412</v>
      </c>
      <c r="R215" s="14">
        <f t="shared" si="242"/>
        <v>68943814.262730703</v>
      </c>
      <c r="S215" s="13"/>
      <c r="T215" s="14">
        <f t="shared" si="236"/>
        <v>217483371.15208969</v>
      </c>
      <c r="V215" s="13">
        <f>UTFUND1718RSG</f>
        <v>28703359.11149738</v>
      </c>
      <c r="W215" s="13"/>
      <c r="X215" s="13"/>
      <c r="Y215" s="13"/>
      <c r="Z215" s="13"/>
      <c r="AA215" s="14">
        <f t="shared" si="237"/>
        <v>28703359.11149738</v>
      </c>
      <c r="AB215" s="14">
        <f t="shared" si="238"/>
        <v>95671560.768609792</v>
      </c>
      <c r="AC215" s="14">
        <f>V215+G215+T215</f>
        <v>313154931.92069948</v>
      </c>
      <c r="AD215" s="14">
        <f>AC215*UT_SF1819</f>
        <v>303785080.55595791</v>
      </c>
      <c r="AE215" s="14">
        <f t="shared" si="239"/>
        <v>86301709.403868228</v>
      </c>
      <c r="AF215" s="14">
        <f>AD215-T215-R215</f>
        <v>17357895.141137525</v>
      </c>
      <c r="AG215" s="13">
        <f>AF215</f>
        <v>17357895.141137525</v>
      </c>
      <c r="AH215" s="13"/>
      <c r="AI215" s="13"/>
      <c r="AJ215" s="13"/>
      <c r="AK215" s="13"/>
      <c r="AM215" s="13">
        <f t="shared" si="240"/>
        <v>69173427.85720475</v>
      </c>
      <c r="AN215" s="13">
        <f t="shared" si="244"/>
        <v>86531322.998342276</v>
      </c>
    </row>
    <row r="216" spans="1:40" s="20" customFormat="1" ht="12.75" x14ac:dyDescent="0.2">
      <c r="A216" s="17" t="s">
        <v>430</v>
      </c>
      <c r="B216" s="17" t="s">
        <v>431</v>
      </c>
      <c r="C216" s="17" t="s">
        <v>423</v>
      </c>
      <c r="D216" s="17"/>
      <c r="E216" s="17" t="s">
        <v>1443</v>
      </c>
      <c r="G216" s="18"/>
      <c r="H216" s="18"/>
      <c r="I216" s="18"/>
      <c r="J216" s="18"/>
      <c r="K216" s="18">
        <f>FIREFUND1718BL</f>
        <v>3738328.646972917</v>
      </c>
      <c r="L216" s="18">
        <f>K216*RPI_INC1819</f>
        <v>3848612.169841256</v>
      </c>
      <c r="M216" s="18"/>
      <c r="N216" s="18"/>
      <c r="O216" s="18"/>
      <c r="P216" s="18"/>
      <c r="Q216" s="19">
        <f t="shared" si="241"/>
        <v>3738328.646972917</v>
      </c>
      <c r="R216" s="19">
        <f t="shared" si="242"/>
        <v>3848612.169841256</v>
      </c>
      <c r="S216" s="18"/>
      <c r="T216" s="19">
        <f t="shared" si="236"/>
        <v>13632694.84791033</v>
      </c>
      <c r="V216" s="18"/>
      <c r="W216" s="18"/>
      <c r="X216" s="18">
        <f>FIREFUND1718RSG</f>
        <v>2507414.8993003443</v>
      </c>
      <c r="Y216" s="18"/>
      <c r="Z216" s="18"/>
      <c r="AA216" s="19">
        <f t="shared" si="237"/>
        <v>2507414.8993003443</v>
      </c>
      <c r="AB216" s="19">
        <f t="shared" si="238"/>
        <v>6245743.5462732613</v>
      </c>
      <c r="AC216" s="19">
        <f>X216+K216+T216</f>
        <v>19878438.394183591</v>
      </c>
      <c r="AD216" s="19">
        <f>AC216*FR_SF1819</f>
        <v>19508598.615841612</v>
      </c>
      <c r="AE216" s="19">
        <f t="shared" si="239"/>
        <v>5875903.7679312825</v>
      </c>
      <c r="AF216" s="19">
        <f>AD216-T216-R216</f>
        <v>2027291.5980900265</v>
      </c>
      <c r="AG216" s="18"/>
      <c r="AH216" s="18"/>
      <c r="AI216" s="18">
        <f>AF216</f>
        <v>2027291.5980900265</v>
      </c>
      <c r="AJ216" s="18"/>
      <c r="AK216" s="18"/>
      <c r="AM216" s="18">
        <f t="shared" si="240"/>
        <v>3861429.7617239188</v>
      </c>
      <c r="AN216" s="18">
        <f t="shared" si="244"/>
        <v>5888721.3598139454</v>
      </c>
    </row>
    <row r="217" spans="1:40" ht="12.75" x14ac:dyDescent="0.2">
      <c r="A217" s="1" t="s">
        <v>432</v>
      </c>
      <c r="B217" s="1" t="s">
        <v>433</v>
      </c>
      <c r="C217" s="1"/>
      <c r="D217" s="1" t="s">
        <v>423</v>
      </c>
      <c r="E217" s="1"/>
      <c r="G217" s="5">
        <f>UTFUND1718BL</f>
        <v>106792191.40097599</v>
      </c>
      <c r="H217" s="5">
        <f>G217*RPI_INC1819</f>
        <v>109942641.82808498</v>
      </c>
      <c r="K217" s="5">
        <f>FIREFUND1718BL</f>
        <v>8980944.56693995</v>
      </c>
      <c r="L217" s="5">
        <f>K217*RPI_INC1819</f>
        <v>9245889.2251174524</v>
      </c>
      <c r="Q217" s="6">
        <f t="shared" si="241"/>
        <v>115773135.96791594</v>
      </c>
      <c r="R217" s="6">
        <f t="shared" si="242"/>
        <v>119188531.05320242</v>
      </c>
      <c r="T217" s="6">
        <f t="shared" si="236"/>
        <v>482070529.99999994</v>
      </c>
      <c r="V217" s="5">
        <f>UTFUND1718RSG</f>
        <v>39623619.81194897</v>
      </c>
      <c r="X217" s="5">
        <f>FIREFUND1718RSG</f>
        <v>4911189.1991660967</v>
      </c>
      <c r="AA217" s="6">
        <f t="shared" si="237"/>
        <v>44534809.011115067</v>
      </c>
      <c r="AB217" s="6">
        <f t="shared" si="238"/>
        <v>160307944.97903103</v>
      </c>
      <c r="AC217" s="6">
        <f t="shared" ref="AC217" si="254">SUM(AC218:AC219)</f>
        <v>642378474.97903097</v>
      </c>
      <c r="AD217" s="6">
        <f t="shared" ref="AD217" si="255">SUM(AD218:AD219)</f>
        <v>623858228.69100583</v>
      </c>
      <c r="AE217" s="6">
        <f t="shared" si="239"/>
        <v>141787698.69100586</v>
      </c>
      <c r="AF217" s="6">
        <f t="shared" si="249"/>
        <v>22599167.637803443</v>
      </c>
      <c r="AG217" s="5">
        <f t="shared" ref="AG217" si="256">AG218</f>
        <v>19104244.617459625</v>
      </c>
      <c r="AI217" s="5">
        <f t="shared" ref="AI217" si="257">AI219</f>
        <v>3494923.0203438178</v>
      </c>
      <c r="AM217" s="5">
        <f t="shared" si="240"/>
        <v>119585481.92294857</v>
      </c>
      <c r="AN217" s="5">
        <f t="shared" si="244"/>
        <v>142184649.560752</v>
      </c>
    </row>
    <row r="218" spans="1:40" s="15" customFormat="1" ht="12.75" x14ac:dyDescent="0.2">
      <c r="A218" s="12" t="s">
        <v>434</v>
      </c>
      <c r="B218" s="12" t="s">
        <v>435</v>
      </c>
      <c r="C218" s="12" t="s">
        <v>423</v>
      </c>
      <c r="D218" s="12"/>
      <c r="E218" s="12" t="s">
        <v>1441</v>
      </c>
      <c r="G218" s="13">
        <f>UTFUND1718BL</f>
        <v>106792191.40097599</v>
      </c>
      <c r="H218" s="13">
        <f>G218*RPI_INC1819</f>
        <v>109942641.82808498</v>
      </c>
      <c r="I218" s="13"/>
      <c r="J218" s="13"/>
      <c r="K218" s="13"/>
      <c r="L218" s="13"/>
      <c r="M218" s="13"/>
      <c r="N218" s="13"/>
      <c r="O218" s="13"/>
      <c r="P218" s="13"/>
      <c r="Q218" s="14">
        <f t="shared" si="241"/>
        <v>106792191.40097599</v>
      </c>
      <c r="R218" s="14">
        <f t="shared" si="242"/>
        <v>109942641.82808498</v>
      </c>
      <c r="S218" s="13"/>
      <c r="T218" s="14">
        <f t="shared" si="236"/>
        <v>434080531.93421674</v>
      </c>
      <c r="V218" s="13">
        <f>UTFUND1718RSG</f>
        <v>39623619.81194897</v>
      </c>
      <c r="W218" s="13"/>
      <c r="X218" s="13"/>
      <c r="Y218" s="13"/>
      <c r="Z218" s="13"/>
      <c r="AA218" s="14">
        <f t="shared" si="237"/>
        <v>39623619.81194897</v>
      </c>
      <c r="AB218" s="14">
        <f t="shared" si="238"/>
        <v>146415811.21292496</v>
      </c>
      <c r="AC218" s="14">
        <f>V218+G218+T218</f>
        <v>580496343.1471417</v>
      </c>
      <c r="AD218" s="14">
        <f>AC218*UT_SF1819</f>
        <v>563127418.37976134</v>
      </c>
      <c r="AE218" s="14">
        <f t="shared" si="239"/>
        <v>129046886.4455446</v>
      </c>
      <c r="AF218" s="14">
        <f>AD218-T218-R218</f>
        <v>19104244.617459625</v>
      </c>
      <c r="AG218" s="13">
        <f>AF218</f>
        <v>19104244.617459625</v>
      </c>
      <c r="AH218" s="13"/>
      <c r="AI218" s="13"/>
      <c r="AJ218" s="13"/>
      <c r="AK218" s="13"/>
      <c r="AM218" s="13">
        <f t="shared" si="240"/>
        <v>110308799.7705498</v>
      </c>
      <c r="AN218" s="13">
        <f t="shared" si="244"/>
        <v>129413044.38800943</v>
      </c>
    </row>
    <row r="219" spans="1:40" s="20" customFormat="1" ht="12.75" x14ac:dyDescent="0.2">
      <c r="A219" s="17" t="s">
        <v>436</v>
      </c>
      <c r="B219" s="17" t="s">
        <v>437</v>
      </c>
      <c r="C219" s="17" t="s">
        <v>423</v>
      </c>
      <c r="D219" s="17"/>
      <c r="E219" s="17" t="s">
        <v>1443</v>
      </c>
      <c r="G219" s="18"/>
      <c r="H219" s="18"/>
      <c r="I219" s="18"/>
      <c r="J219" s="18"/>
      <c r="K219" s="18">
        <f>FIREFUND1718BL</f>
        <v>8980944.56693995</v>
      </c>
      <c r="L219" s="18">
        <f>K219*RPI_INC1819</f>
        <v>9245889.2251174524</v>
      </c>
      <c r="M219" s="18"/>
      <c r="N219" s="18"/>
      <c r="O219" s="18"/>
      <c r="P219" s="18"/>
      <c r="Q219" s="19">
        <f t="shared" si="241"/>
        <v>8980944.56693995</v>
      </c>
      <c r="R219" s="19">
        <f t="shared" si="242"/>
        <v>9245889.2251174524</v>
      </c>
      <c r="S219" s="18"/>
      <c r="T219" s="19">
        <f t="shared" si="236"/>
        <v>47989998.065783225</v>
      </c>
      <c r="V219" s="18"/>
      <c r="W219" s="18"/>
      <c r="X219" s="18">
        <f>FIREFUND1718RSG</f>
        <v>4911189.1991660967</v>
      </c>
      <c r="Y219" s="18"/>
      <c r="Z219" s="18"/>
      <c r="AA219" s="19">
        <f t="shared" si="237"/>
        <v>4911189.1991660967</v>
      </c>
      <c r="AB219" s="19">
        <f t="shared" si="238"/>
        <v>13892133.766106047</v>
      </c>
      <c r="AC219" s="19">
        <f>X219+K219+T219</f>
        <v>61882131.831889272</v>
      </c>
      <c r="AD219" s="19">
        <f>AC219*FR_SF1819</f>
        <v>60730810.311244495</v>
      </c>
      <c r="AE219" s="19">
        <f t="shared" si="239"/>
        <v>12740812.24546127</v>
      </c>
      <c r="AF219" s="19">
        <f>AD219-T219-R219</f>
        <v>3494923.0203438178</v>
      </c>
      <c r="AG219" s="18"/>
      <c r="AH219" s="18"/>
      <c r="AI219" s="18">
        <f>AF219</f>
        <v>3494923.0203438178</v>
      </c>
      <c r="AJ219" s="18"/>
      <c r="AK219" s="18"/>
      <c r="AM219" s="18">
        <f t="shared" si="240"/>
        <v>9276682.1523987576</v>
      </c>
      <c r="AN219" s="18">
        <f t="shared" si="244"/>
        <v>12771605.172742575</v>
      </c>
    </row>
    <row r="220" spans="1:40" ht="12.75" x14ac:dyDescent="0.2">
      <c r="A220" s="1" t="s">
        <v>438</v>
      </c>
      <c r="B220" s="1" t="s">
        <v>439</v>
      </c>
      <c r="C220" s="1"/>
      <c r="D220" s="1" t="s">
        <v>423</v>
      </c>
      <c r="E220" s="1"/>
      <c r="G220" s="5">
        <f>UTFUND1718BL</f>
        <v>97954095.938648835</v>
      </c>
      <c r="H220" s="5">
        <f>G220*RPI_INC1819</f>
        <v>100843815.86422169</v>
      </c>
      <c r="K220" s="5">
        <f>FIREFUND1718BL</f>
        <v>6062181.4733792525</v>
      </c>
      <c r="L220" s="5">
        <f>K220*RPI_INC1819</f>
        <v>6241020.4124577632</v>
      </c>
      <c r="Q220" s="6">
        <f t="shared" si="241"/>
        <v>104016277.41202809</v>
      </c>
      <c r="R220" s="6">
        <f t="shared" si="242"/>
        <v>107084836.27667946</v>
      </c>
      <c r="T220" s="6">
        <f t="shared" si="236"/>
        <v>233306499</v>
      </c>
      <c r="V220" s="5">
        <f>UTFUND1718RSG</f>
        <v>44049682.175689086</v>
      </c>
      <c r="X220" s="5">
        <f>FIREFUND1718RSG</f>
        <v>4241958.7353510372</v>
      </c>
      <c r="AA220" s="6">
        <f t="shared" si="237"/>
        <v>48291640.911040127</v>
      </c>
      <c r="AB220" s="6">
        <f t="shared" si="238"/>
        <v>152307918.3230682</v>
      </c>
      <c r="AC220" s="6">
        <f t="shared" ref="AC220" si="258">SUM(AC221:AC222)</f>
        <v>385614417.3230682</v>
      </c>
      <c r="AD220" s="6">
        <f t="shared" ref="AD220" si="259">SUM(AD221:AD222)</f>
        <v>374355618.77136105</v>
      </c>
      <c r="AE220" s="6">
        <f t="shared" si="239"/>
        <v>141049119.77136105</v>
      </c>
      <c r="AF220" s="6">
        <f t="shared" si="249"/>
        <v>33964283.494681604</v>
      </c>
      <c r="AG220" s="5">
        <f t="shared" ref="AG220" si="260">AG221</f>
        <v>30360052.800632477</v>
      </c>
      <c r="AI220" s="5">
        <f t="shared" ref="AI220" si="261">AI222</f>
        <v>3604230.6940491302</v>
      </c>
      <c r="AM220" s="5">
        <f t="shared" si="240"/>
        <v>107441476.45439652</v>
      </c>
      <c r="AN220" s="5">
        <f t="shared" si="244"/>
        <v>141405759.94907811</v>
      </c>
    </row>
    <row r="221" spans="1:40" s="15" customFormat="1" ht="12.75" x14ac:dyDescent="0.2">
      <c r="A221" s="12" t="s">
        <v>440</v>
      </c>
      <c r="B221" s="12" t="s">
        <v>441</v>
      </c>
      <c r="C221" s="12" t="s">
        <v>423</v>
      </c>
      <c r="D221" s="12"/>
      <c r="E221" s="12" t="s">
        <v>1441</v>
      </c>
      <c r="G221" s="13">
        <f>UTFUND1718BL</f>
        <v>97954095.938648835</v>
      </c>
      <c r="H221" s="13">
        <f>G221*RPI_INC1819</f>
        <v>100843815.86422169</v>
      </c>
      <c r="I221" s="13"/>
      <c r="J221" s="13"/>
      <c r="K221" s="13"/>
      <c r="L221" s="13"/>
      <c r="M221" s="13"/>
      <c r="N221" s="13"/>
      <c r="O221" s="13"/>
      <c r="P221" s="13"/>
      <c r="Q221" s="14">
        <f t="shared" si="241"/>
        <v>97954095.938648835</v>
      </c>
      <c r="R221" s="14">
        <f t="shared" si="242"/>
        <v>100843815.86422169</v>
      </c>
      <c r="S221" s="13"/>
      <c r="T221" s="14">
        <f t="shared" si="236"/>
        <v>218945907.93183881</v>
      </c>
      <c r="V221" s="13">
        <f>UTFUND1718RSG</f>
        <v>44049682.175689086</v>
      </c>
      <c r="W221" s="13"/>
      <c r="X221" s="13"/>
      <c r="Y221" s="13"/>
      <c r="Z221" s="13"/>
      <c r="AA221" s="14">
        <f t="shared" si="237"/>
        <v>44049682.175689086</v>
      </c>
      <c r="AB221" s="14">
        <f t="shared" si="238"/>
        <v>142003778.11433792</v>
      </c>
      <c r="AC221" s="14">
        <f>V221+G221+T221</f>
        <v>360949686.04617673</v>
      </c>
      <c r="AD221" s="14">
        <f>AC221*UT_SF1819</f>
        <v>350149776.59669298</v>
      </c>
      <c r="AE221" s="14">
        <f t="shared" si="239"/>
        <v>131203868.66485417</v>
      </c>
      <c r="AF221" s="14">
        <f>AD221-T221-R221</f>
        <v>30360052.800632477</v>
      </c>
      <c r="AG221" s="13">
        <f>AF221</f>
        <v>30360052.800632477</v>
      </c>
      <c r="AH221" s="13"/>
      <c r="AI221" s="13"/>
      <c r="AJ221" s="13"/>
      <c r="AK221" s="13"/>
      <c r="AM221" s="13">
        <f t="shared" si="240"/>
        <v>101179670.66553603</v>
      </c>
      <c r="AN221" s="13">
        <f t="shared" si="244"/>
        <v>131539723.46616851</v>
      </c>
    </row>
    <row r="222" spans="1:40" s="20" customFormat="1" ht="12.75" x14ac:dyDescent="0.2">
      <c r="A222" s="17" t="s">
        <v>442</v>
      </c>
      <c r="B222" s="17" t="s">
        <v>443</v>
      </c>
      <c r="C222" s="17" t="s">
        <v>423</v>
      </c>
      <c r="D222" s="17"/>
      <c r="E222" s="17" t="s">
        <v>1443</v>
      </c>
      <c r="G222" s="18"/>
      <c r="H222" s="18"/>
      <c r="I222" s="18"/>
      <c r="J222" s="18"/>
      <c r="K222" s="18">
        <f>FIREFUND1718BL</f>
        <v>6062181.4733792525</v>
      </c>
      <c r="L222" s="18">
        <f>K222*RPI_INC1819</f>
        <v>6241020.4124577632</v>
      </c>
      <c r="M222" s="18"/>
      <c r="N222" s="18"/>
      <c r="O222" s="18"/>
      <c r="P222" s="18"/>
      <c r="Q222" s="19">
        <f t="shared" si="241"/>
        <v>6062181.4733792525</v>
      </c>
      <c r="R222" s="19">
        <f t="shared" si="242"/>
        <v>6241020.4124577632</v>
      </c>
      <c r="S222" s="18"/>
      <c r="T222" s="19">
        <f t="shared" si="236"/>
        <v>14360591.068161184</v>
      </c>
      <c r="V222" s="18"/>
      <c r="W222" s="18"/>
      <c r="X222" s="18">
        <f>FIREFUND1718RSG</f>
        <v>4241958.7353510372</v>
      </c>
      <c r="Y222" s="18"/>
      <c r="Z222" s="18"/>
      <c r="AA222" s="19">
        <f t="shared" si="237"/>
        <v>4241958.7353510372</v>
      </c>
      <c r="AB222" s="19">
        <f t="shared" si="238"/>
        <v>10304140.20873029</v>
      </c>
      <c r="AC222" s="19">
        <f>X222+K222+T222</f>
        <v>24664731.276891474</v>
      </c>
      <c r="AD222" s="19">
        <f>AC222*FR_SF1819</f>
        <v>24205842.174668077</v>
      </c>
      <c r="AE222" s="19">
        <f t="shared" si="239"/>
        <v>9845251.1065068934</v>
      </c>
      <c r="AF222" s="19">
        <f>AD222-T222-R222</f>
        <v>3604230.6940491302</v>
      </c>
      <c r="AG222" s="18"/>
      <c r="AH222" s="18"/>
      <c r="AI222" s="18">
        <f>AF222</f>
        <v>3604230.6940491302</v>
      </c>
      <c r="AJ222" s="18"/>
      <c r="AK222" s="18"/>
      <c r="AM222" s="18">
        <f t="shared" si="240"/>
        <v>6261805.7888604859</v>
      </c>
      <c r="AN222" s="18">
        <f t="shared" si="244"/>
        <v>9866036.4829096161</v>
      </c>
    </row>
    <row r="223" spans="1:40" ht="12.75" x14ac:dyDescent="0.2">
      <c r="A223" s="1" t="s">
        <v>444</v>
      </c>
      <c r="B223" s="1" t="s">
        <v>445</v>
      </c>
      <c r="C223" s="1"/>
      <c r="D223" s="1" t="s">
        <v>423</v>
      </c>
      <c r="E223" s="1"/>
      <c r="G223" s="5">
        <f>UTFUND1718BL</f>
        <v>137303351.60011247</v>
      </c>
      <c r="H223" s="5">
        <f>G223*RPI_INC1819</f>
        <v>141353904.33264226</v>
      </c>
      <c r="K223" s="5">
        <f>FIREFUND1718BL</f>
        <v>7357396.1527029425</v>
      </c>
      <c r="L223" s="5">
        <f>K223*RPI_INC1819</f>
        <v>7574444.9045602912</v>
      </c>
      <c r="Q223" s="6">
        <f t="shared" si="241"/>
        <v>144660747.75281543</v>
      </c>
      <c r="R223" s="6">
        <f t="shared" si="242"/>
        <v>148928349.23720255</v>
      </c>
      <c r="T223" s="6">
        <f t="shared" si="236"/>
        <v>311433161.99999875</v>
      </c>
      <c r="V223" s="5">
        <f>UTFUND1718RSG</f>
        <v>72626855.945999414</v>
      </c>
      <c r="X223" s="5">
        <f>FIREFUND1718RSG</f>
        <v>5299370.4719123431</v>
      </c>
      <c r="AA223" s="6">
        <f t="shared" si="237"/>
        <v>77926226.417911753</v>
      </c>
      <c r="AB223" s="6">
        <f t="shared" si="238"/>
        <v>222586974.17072719</v>
      </c>
      <c r="AC223" s="6">
        <f t="shared" ref="AC223" si="262">SUM(AC224:AC225)</f>
        <v>534020136.17072594</v>
      </c>
      <c r="AD223" s="6">
        <f t="shared" ref="AD223" si="263">SUM(AD224:AD225)</f>
        <v>518396474.19190109</v>
      </c>
      <c r="AE223" s="6">
        <f t="shared" si="239"/>
        <v>206963312.19190231</v>
      </c>
      <c r="AF223" s="6">
        <f t="shared" si="249"/>
        <v>58034962.954699755</v>
      </c>
      <c r="AG223" s="5">
        <f t="shared" ref="AG223" si="264">AG224</f>
        <v>53535759.16244632</v>
      </c>
      <c r="AI223" s="5">
        <f t="shared" ref="AI223" si="265">AI225</f>
        <v>4499203.7922534375</v>
      </c>
      <c r="AM223" s="5">
        <f t="shared" si="240"/>
        <v>149424346.94132036</v>
      </c>
      <c r="AN223" s="5">
        <f t="shared" si="244"/>
        <v>207459309.89602011</v>
      </c>
    </row>
    <row r="224" spans="1:40" s="15" customFormat="1" ht="12.75" x14ac:dyDescent="0.2">
      <c r="A224" s="12" t="s">
        <v>446</v>
      </c>
      <c r="B224" s="12" t="s">
        <v>447</v>
      </c>
      <c r="C224" s="12" t="s">
        <v>423</v>
      </c>
      <c r="D224" s="12"/>
      <c r="E224" s="12" t="s">
        <v>1441</v>
      </c>
      <c r="G224" s="13">
        <f>UTFUND1718BL</f>
        <v>137303351.60011247</v>
      </c>
      <c r="H224" s="13">
        <f>G224*RPI_INC1819</f>
        <v>141353904.33264226</v>
      </c>
      <c r="I224" s="13"/>
      <c r="J224" s="13"/>
      <c r="K224" s="13"/>
      <c r="L224" s="13"/>
      <c r="M224" s="13"/>
      <c r="N224" s="13"/>
      <c r="O224" s="13"/>
      <c r="P224" s="13"/>
      <c r="Q224" s="14">
        <f t="shared" si="241"/>
        <v>137303351.60011247</v>
      </c>
      <c r="R224" s="14">
        <f t="shared" si="242"/>
        <v>141353904.33264226</v>
      </c>
      <c r="S224" s="13"/>
      <c r="T224" s="14">
        <f t="shared" si="236"/>
        <v>292748049.02390498</v>
      </c>
      <c r="V224" s="13">
        <f>UTFUND1718RSG</f>
        <v>72626855.945999414</v>
      </c>
      <c r="W224" s="13"/>
      <c r="X224" s="13"/>
      <c r="Y224" s="13"/>
      <c r="Z224" s="13"/>
      <c r="AA224" s="14">
        <f t="shared" si="237"/>
        <v>72626855.945999414</v>
      </c>
      <c r="AB224" s="14">
        <f t="shared" si="238"/>
        <v>209930207.54611188</v>
      </c>
      <c r="AC224" s="14">
        <f>V224+G224+T224</f>
        <v>502678256.57001686</v>
      </c>
      <c r="AD224" s="14">
        <f>AC224*UT_SF1819</f>
        <v>487637712.51899356</v>
      </c>
      <c r="AE224" s="14">
        <f t="shared" si="239"/>
        <v>194889663.49508858</v>
      </c>
      <c r="AF224" s="14">
        <f>AD224-T224-R224</f>
        <v>53535759.16244632</v>
      </c>
      <c r="AG224" s="13">
        <f>AF224</f>
        <v>53535759.16244632</v>
      </c>
      <c r="AH224" s="13"/>
      <c r="AI224" s="13"/>
      <c r="AJ224" s="13"/>
      <c r="AK224" s="13"/>
      <c r="AM224" s="13">
        <f t="shared" si="240"/>
        <v>141824675.76317367</v>
      </c>
      <c r="AN224" s="13">
        <f t="shared" si="244"/>
        <v>195360434.92561999</v>
      </c>
    </row>
    <row r="225" spans="1:40" s="20" customFormat="1" ht="12.75" x14ac:dyDescent="0.2">
      <c r="A225" s="17" t="s">
        <v>448</v>
      </c>
      <c r="B225" s="17" t="s">
        <v>449</v>
      </c>
      <c r="C225" s="17" t="s">
        <v>423</v>
      </c>
      <c r="D225" s="17"/>
      <c r="E225" s="17" t="s">
        <v>1443</v>
      </c>
      <c r="G225" s="18"/>
      <c r="H225" s="18"/>
      <c r="I225" s="18"/>
      <c r="J225" s="18"/>
      <c r="K225" s="18">
        <f>FIREFUND1718BL</f>
        <v>7357396.1527029425</v>
      </c>
      <c r="L225" s="18">
        <f>K225*RPI_INC1819</f>
        <v>7574444.9045602912</v>
      </c>
      <c r="M225" s="18"/>
      <c r="N225" s="18"/>
      <c r="O225" s="18"/>
      <c r="P225" s="18"/>
      <c r="Q225" s="19">
        <f t="shared" si="241"/>
        <v>7357396.1527029425</v>
      </c>
      <c r="R225" s="19">
        <f t="shared" si="242"/>
        <v>7574444.9045602912</v>
      </c>
      <c r="S225" s="18"/>
      <c r="T225" s="19">
        <f t="shared" si="236"/>
        <v>18685112.976093773</v>
      </c>
      <c r="V225" s="18"/>
      <c r="W225" s="18"/>
      <c r="X225" s="18">
        <f>FIREFUND1718RSG</f>
        <v>5299370.4719123431</v>
      </c>
      <c r="Y225" s="18"/>
      <c r="Z225" s="18"/>
      <c r="AA225" s="19">
        <f t="shared" si="237"/>
        <v>5299370.4719123431</v>
      </c>
      <c r="AB225" s="19">
        <f t="shared" si="238"/>
        <v>12656766.624615286</v>
      </c>
      <c r="AC225" s="19">
        <f>X225+K225+T225</f>
        <v>31341879.600709058</v>
      </c>
      <c r="AD225" s="19">
        <f>AC225*FR_SF1819</f>
        <v>30758761.672907501</v>
      </c>
      <c r="AE225" s="19">
        <f t="shared" si="239"/>
        <v>12073648.696813729</v>
      </c>
      <c r="AF225" s="19">
        <f>AD225-T225-R225</f>
        <v>4499203.7922534375</v>
      </c>
      <c r="AG225" s="18"/>
      <c r="AH225" s="18"/>
      <c r="AI225" s="18">
        <f>AF225</f>
        <v>4499203.7922534375</v>
      </c>
      <c r="AJ225" s="18"/>
      <c r="AK225" s="18"/>
      <c r="AM225" s="18">
        <f t="shared" si="240"/>
        <v>7599671.1781466929</v>
      </c>
      <c r="AN225" s="18">
        <f t="shared" si="244"/>
        <v>12098874.97040013</v>
      </c>
    </row>
    <row r="226" spans="1:40" ht="12.75" x14ac:dyDescent="0.2">
      <c r="A226" s="1" t="s">
        <v>450</v>
      </c>
      <c r="B226" s="1" t="s">
        <v>451</v>
      </c>
      <c r="C226" s="1"/>
      <c r="D226" s="1" t="s">
        <v>423</v>
      </c>
      <c r="E226" s="1"/>
      <c r="G226" s="5">
        <f>UTFUND1718BL</f>
        <v>80829819.131211177</v>
      </c>
      <c r="H226" s="5">
        <f>G226*RPI_INC1819</f>
        <v>83214359.937653869</v>
      </c>
      <c r="K226" s="5">
        <f>FIREFUND1718BL</f>
        <v>5039411.6911881045</v>
      </c>
      <c r="L226" s="5">
        <f>K226*RPI_INC1819</f>
        <v>5188078.1480385857</v>
      </c>
      <c r="Q226" s="6">
        <f t="shared" si="241"/>
        <v>85869230.822399288</v>
      </c>
      <c r="R226" s="6">
        <f t="shared" si="242"/>
        <v>88402438.08569245</v>
      </c>
      <c r="T226" s="6">
        <f t="shared" si="236"/>
        <v>238217960.00000003</v>
      </c>
      <c r="V226" s="5">
        <f>UTFUND1718RSG</f>
        <v>32347880.294155195</v>
      </c>
      <c r="X226" s="5">
        <f>FIREFUND1718RSG</f>
        <v>3168376.9324429203</v>
      </c>
      <c r="AA226" s="6">
        <f t="shared" si="237"/>
        <v>35516257.226598114</v>
      </c>
      <c r="AB226" s="6">
        <f t="shared" si="238"/>
        <v>121385488.04899737</v>
      </c>
      <c r="AC226" s="6">
        <f t="shared" ref="AC226" si="266">SUM(AC227:AC228)</f>
        <v>359603448.0489974</v>
      </c>
      <c r="AD226" s="6">
        <f t="shared" ref="AD226" si="267">SUM(AD227:AD228)</f>
        <v>349113461.25552338</v>
      </c>
      <c r="AE226" s="6">
        <f t="shared" si="239"/>
        <v>110895501.25552335</v>
      </c>
      <c r="AF226" s="6">
        <f t="shared" si="249"/>
        <v>22493063.1698309</v>
      </c>
      <c r="AG226" s="5">
        <f t="shared" ref="AG226" si="268">AG227</f>
        <v>19916691.69356209</v>
      </c>
      <c r="AI226" s="5">
        <f t="shared" ref="AI226" si="269">AI228</f>
        <v>2576371.4762688102</v>
      </c>
      <c r="AM226" s="5">
        <f t="shared" si="240"/>
        <v>88696857.560248539</v>
      </c>
      <c r="AN226" s="5">
        <f t="shared" si="244"/>
        <v>111189920.73007944</v>
      </c>
    </row>
    <row r="227" spans="1:40" s="15" customFormat="1" ht="12.75" x14ac:dyDescent="0.2">
      <c r="A227" s="12" t="s">
        <v>452</v>
      </c>
      <c r="B227" s="12" t="s">
        <v>453</v>
      </c>
      <c r="C227" s="12" t="s">
        <v>423</v>
      </c>
      <c r="D227" s="12"/>
      <c r="E227" s="12" t="s">
        <v>1441</v>
      </c>
      <c r="G227" s="13">
        <f>UTFUND1718BL</f>
        <v>80829819.131211177</v>
      </c>
      <c r="H227" s="13">
        <f>G227*RPI_INC1819</f>
        <v>83214359.937653869</v>
      </c>
      <c r="I227" s="13"/>
      <c r="J227" s="13"/>
      <c r="K227" s="13"/>
      <c r="L227" s="13"/>
      <c r="M227" s="13"/>
      <c r="N227" s="13"/>
      <c r="O227" s="13"/>
      <c r="P227" s="13"/>
      <c r="Q227" s="14">
        <f t="shared" si="241"/>
        <v>80829819.131211177</v>
      </c>
      <c r="R227" s="14">
        <f t="shared" si="242"/>
        <v>83214359.937653869</v>
      </c>
      <c r="S227" s="13"/>
      <c r="T227" s="14">
        <f t="shared" si="236"/>
        <v>222596816.47008434</v>
      </c>
      <c r="V227" s="13">
        <f>UTFUND1718RSG</f>
        <v>32347880.294155195</v>
      </c>
      <c r="W227" s="13"/>
      <c r="X227" s="13"/>
      <c r="Y227" s="13"/>
      <c r="Z227" s="13"/>
      <c r="AA227" s="14">
        <f t="shared" si="237"/>
        <v>32347880.294155195</v>
      </c>
      <c r="AB227" s="14">
        <f t="shared" si="238"/>
        <v>113177699.42536637</v>
      </c>
      <c r="AC227" s="14">
        <f>V227+G227+T227</f>
        <v>335774515.89545071</v>
      </c>
      <c r="AD227" s="14">
        <f>AC227*UT_SF1819</f>
        <v>325727868.1013003</v>
      </c>
      <c r="AE227" s="14">
        <f t="shared" si="239"/>
        <v>103131051.63121596</v>
      </c>
      <c r="AF227" s="14">
        <f>AD227-T227-R227</f>
        <v>19916691.69356209</v>
      </c>
      <c r="AG227" s="13">
        <f>AF227</f>
        <v>19916691.69356209</v>
      </c>
      <c r="AH227" s="13"/>
      <c r="AI227" s="13"/>
      <c r="AJ227" s="13"/>
      <c r="AK227" s="13"/>
      <c r="AM227" s="13">
        <f t="shared" si="240"/>
        <v>83491500.802305326</v>
      </c>
      <c r="AN227" s="13">
        <f t="shared" si="244"/>
        <v>103408192.49586742</v>
      </c>
    </row>
    <row r="228" spans="1:40" s="20" customFormat="1" ht="12.75" x14ac:dyDescent="0.2">
      <c r="A228" s="17" t="s">
        <v>454</v>
      </c>
      <c r="B228" s="17" t="s">
        <v>455</v>
      </c>
      <c r="C228" s="17" t="s">
        <v>423</v>
      </c>
      <c r="D228" s="17"/>
      <c r="E228" s="17" t="s">
        <v>1443</v>
      </c>
      <c r="G228" s="18"/>
      <c r="H228" s="18"/>
      <c r="I228" s="18"/>
      <c r="J228" s="18"/>
      <c r="K228" s="18">
        <f>FIREFUND1718BL</f>
        <v>5039411.6911881045</v>
      </c>
      <c r="L228" s="18">
        <f>K228*RPI_INC1819</f>
        <v>5188078.1480385857</v>
      </c>
      <c r="M228" s="18"/>
      <c r="N228" s="18"/>
      <c r="O228" s="18"/>
      <c r="P228" s="18"/>
      <c r="Q228" s="19">
        <f t="shared" si="241"/>
        <v>5039411.6911881045</v>
      </c>
      <c r="R228" s="19">
        <f t="shared" si="242"/>
        <v>5188078.1480385857</v>
      </c>
      <c r="S228" s="18"/>
      <c r="T228" s="19">
        <f t="shared" si="236"/>
        <v>15621143.529915681</v>
      </c>
      <c r="V228" s="18"/>
      <c r="W228" s="18"/>
      <c r="X228" s="18">
        <f>FIREFUND1718RSG</f>
        <v>3168376.9324429203</v>
      </c>
      <c r="Y228" s="18"/>
      <c r="Z228" s="18"/>
      <c r="AA228" s="19">
        <f t="shared" si="237"/>
        <v>3168376.9324429203</v>
      </c>
      <c r="AB228" s="19">
        <f t="shared" si="238"/>
        <v>8207788.6236310247</v>
      </c>
      <c r="AC228" s="19">
        <f>X228+K228+T228</f>
        <v>23828932.153546706</v>
      </c>
      <c r="AD228" s="19">
        <f>AC228*FR_SF1819</f>
        <v>23385593.154223077</v>
      </c>
      <c r="AE228" s="19">
        <f t="shared" si="239"/>
        <v>7764449.6243073959</v>
      </c>
      <c r="AF228" s="19">
        <f>AD228-T228-R228</f>
        <v>2576371.4762688102</v>
      </c>
      <c r="AG228" s="18"/>
      <c r="AH228" s="18"/>
      <c r="AI228" s="18">
        <f>AF228</f>
        <v>2576371.4762688102</v>
      </c>
      <c r="AJ228" s="18"/>
      <c r="AK228" s="18"/>
      <c r="AM228" s="18">
        <f t="shared" si="240"/>
        <v>5205356.7579432223</v>
      </c>
      <c r="AN228" s="18">
        <f t="shared" si="244"/>
        <v>7781728.2342120325</v>
      </c>
    </row>
    <row r="229" spans="1:40" ht="12.75" x14ac:dyDescent="0.2">
      <c r="A229" s="1" t="s">
        <v>456</v>
      </c>
      <c r="B229" s="1" t="s">
        <v>457</v>
      </c>
      <c r="C229" s="1"/>
      <c r="D229" s="1" t="s">
        <v>423</v>
      </c>
      <c r="E229" s="1"/>
      <c r="G229" s="5">
        <f>UTFUND1718BL</f>
        <v>62293798.32030309</v>
      </c>
      <c r="H229" s="5">
        <f>G229*RPI_INC1819</f>
        <v>64131512.491628222</v>
      </c>
      <c r="K229" s="5">
        <f>FIREFUND1718BL</f>
        <v>4854226.2536715064</v>
      </c>
      <c r="L229" s="5">
        <f>K229*RPI_INC1819</f>
        <v>4997429.6000354923</v>
      </c>
      <c r="Q229" s="6">
        <f t="shared" si="241"/>
        <v>67148024.573974594</v>
      </c>
      <c r="R229" s="6">
        <f t="shared" si="242"/>
        <v>69128942.091663718</v>
      </c>
      <c r="T229" s="6">
        <f t="shared" si="236"/>
        <v>288252933</v>
      </c>
      <c r="V229" s="5">
        <f>UTFUND1718RSG</f>
        <v>16557000.784365855</v>
      </c>
      <c r="X229" s="5">
        <f>FIREFUND1718RSG</f>
        <v>2108065.8107370343</v>
      </c>
      <c r="AA229" s="6">
        <f t="shared" si="237"/>
        <v>18665066.595102891</v>
      </c>
      <c r="AB229" s="6">
        <f t="shared" si="238"/>
        <v>85813091.169077456</v>
      </c>
      <c r="AC229" s="6">
        <f t="shared" ref="AC229" si="270">SUM(AC230:AC231)</f>
        <v>374066024.16907746</v>
      </c>
      <c r="AD229" s="6">
        <f t="shared" ref="AD229" si="271">SUM(AD230:AD231)</f>
        <v>363250279.7048986</v>
      </c>
      <c r="AE229" s="6">
        <f t="shared" si="239"/>
        <v>74997346.704898626</v>
      </c>
      <c r="AF229" s="6">
        <f t="shared" si="249"/>
        <v>5868404.6132348999</v>
      </c>
      <c r="AG229" s="5">
        <f t="shared" ref="AG229" si="272">AG230</f>
        <v>4522765.8852844611</v>
      </c>
      <c r="AI229" s="5">
        <f t="shared" ref="AI229" si="273">AI231</f>
        <v>1345638.7279504389</v>
      </c>
      <c r="AM229" s="5">
        <f t="shared" si="240"/>
        <v>69359172.244224846</v>
      </c>
      <c r="AN229" s="5">
        <f t="shared" si="244"/>
        <v>75227576.857459754</v>
      </c>
    </row>
    <row r="230" spans="1:40" s="15" customFormat="1" ht="12.75" x14ac:dyDescent="0.2">
      <c r="A230" s="12" t="s">
        <v>458</v>
      </c>
      <c r="B230" s="12" t="s">
        <v>459</v>
      </c>
      <c r="C230" s="12" t="s">
        <v>423</v>
      </c>
      <c r="D230" s="12"/>
      <c r="E230" s="12" t="s">
        <v>1441</v>
      </c>
      <c r="G230" s="13">
        <f>UTFUND1718BL</f>
        <v>62293798.32030309</v>
      </c>
      <c r="H230" s="13">
        <f>G230*RPI_INC1819</f>
        <v>64131512.491628222</v>
      </c>
      <c r="I230" s="13"/>
      <c r="J230" s="13"/>
      <c r="K230" s="13"/>
      <c r="L230" s="13"/>
      <c r="M230" s="13"/>
      <c r="N230" s="13"/>
      <c r="O230" s="13"/>
      <c r="P230" s="13"/>
      <c r="Q230" s="14">
        <f t="shared" si="241"/>
        <v>62293798.32030309</v>
      </c>
      <c r="R230" s="14">
        <f t="shared" si="242"/>
        <v>64131512.491628222</v>
      </c>
      <c r="S230" s="13"/>
      <c r="T230" s="14">
        <f t="shared" si="236"/>
        <v>261932702.15171322</v>
      </c>
      <c r="V230" s="13">
        <f>UTFUND1718RSG</f>
        <v>16557000.784365855</v>
      </c>
      <c r="W230" s="13"/>
      <c r="X230" s="13"/>
      <c r="Y230" s="13"/>
      <c r="Z230" s="13"/>
      <c r="AA230" s="14">
        <f t="shared" si="237"/>
        <v>16557000.784365855</v>
      </c>
      <c r="AB230" s="14">
        <f t="shared" si="238"/>
        <v>78850799.104668945</v>
      </c>
      <c r="AC230" s="14">
        <f>V230+G230+T230</f>
        <v>340783501.25638217</v>
      </c>
      <c r="AD230" s="14">
        <f>AC230*UT_SF1819</f>
        <v>330586980.52862591</v>
      </c>
      <c r="AE230" s="14">
        <f t="shared" si="239"/>
        <v>68654278.376912683</v>
      </c>
      <c r="AF230" s="14">
        <f>AD230-T230-R230</f>
        <v>4522765.8852844611</v>
      </c>
      <c r="AG230" s="13">
        <f>AF230</f>
        <v>4522765.8852844611</v>
      </c>
      <c r="AH230" s="13"/>
      <c r="AI230" s="13"/>
      <c r="AJ230" s="13"/>
      <c r="AK230" s="13"/>
      <c r="AM230" s="13">
        <f t="shared" si="240"/>
        <v>64345098.978824072</v>
      </c>
      <c r="AN230" s="13">
        <f t="shared" si="244"/>
        <v>68867864.864108533</v>
      </c>
    </row>
    <row r="231" spans="1:40" s="20" customFormat="1" ht="12.75" x14ac:dyDescent="0.2">
      <c r="A231" s="17" t="s">
        <v>460</v>
      </c>
      <c r="B231" s="17" t="s">
        <v>461</v>
      </c>
      <c r="C231" s="17" t="s">
        <v>423</v>
      </c>
      <c r="D231" s="17"/>
      <c r="E231" s="17" t="s">
        <v>1443</v>
      </c>
      <c r="G231" s="18"/>
      <c r="H231" s="18"/>
      <c r="I231" s="18"/>
      <c r="J231" s="18"/>
      <c r="K231" s="18">
        <f>FIREFUND1718BL</f>
        <v>4854226.2536715064</v>
      </c>
      <c r="L231" s="18">
        <f>K231*RPI_INC1819</f>
        <v>4997429.6000354923</v>
      </c>
      <c r="M231" s="18"/>
      <c r="N231" s="18"/>
      <c r="O231" s="18"/>
      <c r="P231" s="18"/>
      <c r="Q231" s="19">
        <f t="shared" si="241"/>
        <v>4854226.2536715064</v>
      </c>
      <c r="R231" s="19">
        <f t="shared" si="242"/>
        <v>4997429.6000354923</v>
      </c>
      <c r="S231" s="18"/>
      <c r="T231" s="19">
        <f t="shared" si="236"/>
        <v>26320230.84828677</v>
      </c>
      <c r="V231" s="18"/>
      <c r="W231" s="18"/>
      <c r="X231" s="18">
        <f>FIREFUND1718RSG</f>
        <v>2108065.8107370343</v>
      </c>
      <c r="Y231" s="18"/>
      <c r="Z231" s="18"/>
      <c r="AA231" s="19">
        <f t="shared" si="237"/>
        <v>2108065.8107370343</v>
      </c>
      <c r="AB231" s="19">
        <f t="shared" si="238"/>
        <v>6962292.0644085407</v>
      </c>
      <c r="AC231" s="19">
        <f>X231+K231+T231</f>
        <v>33282522.912695311</v>
      </c>
      <c r="AD231" s="19">
        <f>AC231*FR_SF1819</f>
        <v>32663299.176272701</v>
      </c>
      <c r="AE231" s="19">
        <f t="shared" si="239"/>
        <v>6343068.3279859312</v>
      </c>
      <c r="AF231" s="19">
        <f>AD231-T231-R231</f>
        <v>1345638.7279504389</v>
      </c>
      <c r="AG231" s="18"/>
      <c r="AH231" s="18"/>
      <c r="AI231" s="18">
        <f>AF231</f>
        <v>1345638.7279504389</v>
      </c>
      <c r="AJ231" s="18"/>
      <c r="AK231" s="18"/>
      <c r="AM231" s="18">
        <f t="shared" si="240"/>
        <v>5014073.2654007757</v>
      </c>
      <c r="AN231" s="18">
        <f t="shared" si="244"/>
        <v>6359711.9933512146</v>
      </c>
    </row>
    <row r="232" spans="1:40" ht="12.75" x14ac:dyDescent="0.2">
      <c r="A232" s="1" t="s">
        <v>462</v>
      </c>
      <c r="B232" s="1" t="s">
        <v>463</v>
      </c>
      <c r="C232" s="1"/>
      <c r="D232" s="1" t="s">
        <v>423</v>
      </c>
      <c r="E232" s="1"/>
      <c r="G232" s="5">
        <f>UTFUND1718BL</f>
        <v>90744232.816751242</v>
      </c>
      <c r="H232" s="5">
        <f>G232*RPI_INC1819</f>
        <v>93421256.326473862</v>
      </c>
      <c r="K232" s="5">
        <f>FIREFUND1718BL</f>
        <v>5098168.0394093059</v>
      </c>
      <c r="L232" s="5">
        <f>K232*RPI_INC1819</f>
        <v>5248567.8529773569</v>
      </c>
      <c r="Q232" s="6">
        <f t="shared" si="241"/>
        <v>95842400.856160551</v>
      </c>
      <c r="R232" s="6">
        <f t="shared" si="242"/>
        <v>98669824.179451212</v>
      </c>
      <c r="T232" s="6">
        <f t="shared" si="236"/>
        <v>266170684.00000152</v>
      </c>
      <c r="V232" s="5">
        <f>UTFUND1718RSG</f>
        <v>41634908.140742034</v>
      </c>
      <c r="X232" s="5">
        <f>FIREFUND1718RSG</f>
        <v>3556047.4976404365</v>
      </c>
      <c r="AA232" s="6">
        <f t="shared" si="237"/>
        <v>45190955.638382472</v>
      </c>
      <c r="AB232" s="6">
        <f t="shared" si="238"/>
        <v>141033356.49454299</v>
      </c>
      <c r="AC232" s="6">
        <f t="shared" ref="AC232" si="274">SUM(AC233:AC234)</f>
        <v>407204040.49454451</v>
      </c>
      <c r="AD232" s="6">
        <f t="shared" ref="AD232" si="275">SUM(AD233:AD234)</f>
        <v>395295083.66874349</v>
      </c>
      <c r="AE232" s="6">
        <f t="shared" si="239"/>
        <v>129124399.66874199</v>
      </c>
      <c r="AF232" s="6">
        <f t="shared" si="249"/>
        <v>30454575.489290774</v>
      </c>
      <c r="AG232" s="5">
        <f t="shared" ref="AG232" si="276">AG233</f>
        <v>27500945.711221576</v>
      </c>
      <c r="AI232" s="5">
        <f t="shared" ref="AI232" si="277">AI234</f>
        <v>2953629.7780691972</v>
      </c>
      <c r="AM232" s="5">
        <f t="shared" si="240"/>
        <v>98998438.62061964</v>
      </c>
      <c r="AN232" s="5">
        <f t="shared" si="244"/>
        <v>129453014.10991041</v>
      </c>
    </row>
    <row r="233" spans="1:40" s="15" customFormat="1" ht="12.75" x14ac:dyDescent="0.2">
      <c r="A233" s="12" t="s">
        <v>464</v>
      </c>
      <c r="B233" s="12" t="s">
        <v>465</v>
      </c>
      <c r="C233" s="12" t="s">
        <v>423</v>
      </c>
      <c r="D233" s="12"/>
      <c r="E233" s="12" t="s">
        <v>1441</v>
      </c>
      <c r="G233" s="13">
        <f>UTFUND1718BL</f>
        <v>90744232.816751242</v>
      </c>
      <c r="H233" s="13">
        <f>G233*RPI_INC1819</f>
        <v>93421256.326473862</v>
      </c>
      <c r="I233" s="13"/>
      <c r="J233" s="13"/>
      <c r="K233" s="13"/>
      <c r="L233" s="13"/>
      <c r="M233" s="13"/>
      <c r="N233" s="13"/>
      <c r="O233" s="13"/>
      <c r="P233" s="13"/>
      <c r="Q233" s="14">
        <f t="shared" si="241"/>
        <v>90744232.816751242</v>
      </c>
      <c r="R233" s="14">
        <f t="shared" si="242"/>
        <v>93421256.326473862</v>
      </c>
      <c r="S233" s="13"/>
      <c r="T233" s="14">
        <f t="shared" si="236"/>
        <v>250529486.70224318</v>
      </c>
      <c r="V233" s="13">
        <f>UTFUND1718RSG</f>
        <v>41634908.140742034</v>
      </c>
      <c r="W233" s="13"/>
      <c r="X233" s="13"/>
      <c r="Y233" s="13"/>
      <c r="Z233" s="13"/>
      <c r="AA233" s="14">
        <f t="shared" si="237"/>
        <v>41634908.140742034</v>
      </c>
      <c r="AB233" s="14">
        <f t="shared" si="238"/>
        <v>132379140.95749328</v>
      </c>
      <c r="AC233" s="14">
        <f>V233+G233+T233</f>
        <v>382908627.65973645</v>
      </c>
      <c r="AD233" s="14">
        <f>AC233*UT_SF1819</f>
        <v>371451688.73993862</v>
      </c>
      <c r="AE233" s="14">
        <f t="shared" si="239"/>
        <v>120922202.03769544</v>
      </c>
      <c r="AF233" s="14">
        <f>AD233-T233-R233</f>
        <v>27500945.711221576</v>
      </c>
      <c r="AG233" s="13">
        <f>AF233</f>
        <v>27500945.711221576</v>
      </c>
      <c r="AH233" s="13"/>
      <c r="AI233" s="13"/>
      <c r="AJ233" s="13"/>
      <c r="AK233" s="13"/>
      <c r="AM233" s="13">
        <f t="shared" si="240"/>
        <v>93732390.700090885</v>
      </c>
      <c r="AN233" s="13">
        <f t="shared" si="244"/>
        <v>121233336.41131246</v>
      </c>
    </row>
    <row r="234" spans="1:40" s="20" customFormat="1" ht="12.75" x14ac:dyDescent="0.2">
      <c r="A234" s="17" t="s">
        <v>466</v>
      </c>
      <c r="B234" s="17" t="s">
        <v>467</v>
      </c>
      <c r="C234" s="17" t="s">
        <v>423</v>
      </c>
      <c r="D234" s="17"/>
      <c r="E234" s="17" t="s">
        <v>1443</v>
      </c>
      <c r="G234" s="18"/>
      <c r="H234" s="18"/>
      <c r="I234" s="18"/>
      <c r="J234" s="18"/>
      <c r="K234" s="18">
        <f>FIREFUND1718BL</f>
        <v>5098168.0394093059</v>
      </c>
      <c r="L234" s="18">
        <f>K234*RPI_INC1819</f>
        <v>5248567.8529773569</v>
      </c>
      <c r="M234" s="18"/>
      <c r="N234" s="18"/>
      <c r="O234" s="18"/>
      <c r="P234" s="18"/>
      <c r="Q234" s="19">
        <f t="shared" si="241"/>
        <v>5098168.0394093059</v>
      </c>
      <c r="R234" s="19">
        <f t="shared" si="242"/>
        <v>5248567.8529773569</v>
      </c>
      <c r="S234" s="18"/>
      <c r="T234" s="19">
        <f t="shared" si="236"/>
        <v>15641197.297758332</v>
      </c>
      <c r="V234" s="18"/>
      <c r="W234" s="18"/>
      <c r="X234" s="18">
        <f>FIREFUND1718RSG</f>
        <v>3556047.4976404365</v>
      </c>
      <c r="Y234" s="18"/>
      <c r="Z234" s="18"/>
      <c r="AA234" s="19">
        <f t="shared" si="237"/>
        <v>3556047.4976404365</v>
      </c>
      <c r="AB234" s="19">
        <f t="shared" si="238"/>
        <v>8654215.5370497424</v>
      </c>
      <c r="AC234" s="19">
        <f>X234+K234+T234</f>
        <v>24295412.834808074</v>
      </c>
      <c r="AD234" s="19">
        <f>AC234*FR_SF1819</f>
        <v>23843394.928804886</v>
      </c>
      <c r="AE234" s="19">
        <f t="shared" si="239"/>
        <v>8202197.6310465541</v>
      </c>
      <c r="AF234" s="19">
        <f>AD234-T234-R234</f>
        <v>2953629.7780691972</v>
      </c>
      <c r="AG234" s="18"/>
      <c r="AH234" s="18"/>
      <c r="AI234" s="18">
        <f>AF234</f>
        <v>2953629.7780691972</v>
      </c>
      <c r="AJ234" s="18"/>
      <c r="AK234" s="18"/>
      <c r="AM234" s="18">
        <f t="shared" si="240"/>
        <v>5266047.9205287481</v>
      </c>
      <c r="AN234" s="18">
        <f t="shared" si="244"/>
        <v>8219677.6985979453</v>
      </c>
    </row>
    <row r="235" spans="1:40" ht="12.75" x14ac:dyDescent="0.2">
      <c r="A235" s="1" t="s">
        <v>468</v>
      </c>
      <c r="B235" s="1" t="s">
        <v>469</v>
      </c>
      <c r="C235" s="1"/>
      <c r="D235" s="1" t="s">
        <v>423</v>
      </c>
      <c r="E235" s="1"/>
      <c r="G235" s="5">
        <f>UTFUND1718BL</f>
        <v>96537214.504967958</v>
      </c>
      <c r="H235" s="5">
        <f>G235*RPI_INC1819</f>
        <v>99385135.356476098</v>
      </c>
      <c r="K235" s="5">
        <f>FIREFUND1718BL</f>
        <v>10892375.430710789</v>
      </c>
      <c r="L235" s="5">
        <f>K235*RPI_INC1819</f>
        <v>11213708.745232515</v>
      </c>
      <c r="Q235" s="6">
        <f t="shared" si="241"/>
        <v>107429589.93567875</v>
      </c>
      <c r="R235" s="6">
        <f t="shared" si="242"/>
        <v>110598844.10170862</v>
      </c>
      <c r="T235" s="6">
        <f t="shared" si="236"/>
        <v>586883914.99999988</v>
      </c>
      <c r="V235" s="5">
        <f>UTFUND1718RSG</f>
        <v>25917313.154986173</v>
      </c>
      <c r="X235" s="5">
        <f>FIREFUND1718RSG</f>
        <v>2078270.8496086039</v>
      </c>
      <c r="AA235" s="6">
        <f t="shared" si="237"/>
        <v>27995584.004594777</v>
      </c>
      <c r="AB235" s="6">
        <f t="shared" si="238"/>
        <v>135425173.94027352</v>
      </c>
      <c r="AC235" s="6">
        <f t="shared" ref="AC235" si="278">SUM(AC236:AC237)</f>
        <v>722309088.9402734</v>
      </c>
      <c r="AD235" s="6">
        <f t="shared" ref="AD235" si="279">SUM(AD236:AD237)</f>
        <v>701935437.07550824</v>
      </c>
      <c r="AE235" s="6">
        <f t="shared" si="239"/>
        <v>115051522.07550839</v>
      </c>
      <c r="AF235" s="6">
        <f t="shared" si="249"/>
        <v>4452677.9737997577</v>
      </c>
      <c r="AG235" s="5">
        <f t="shared" ref="AG235" si="280">AG236</f>
        <v>4731930.4665236771</v>
      </c>
      <c r="AI235" s="5">
        <f t="shared" ref="AI235" si="281">AI237</f>
        <v>-279252.49272391945</v>
      </c>
      <c r="AM235" s="5">
        <f t="shared" si="240"/>
        <v>110967187.48987819</v>
      </c>
      <c r="AN235" s="5">
        <f t="shared" si="244"/>
        <v>115419865.46367794</v>
      </c>
    </row>
    <row r="236" spans="1:40" s="15" customFormat="1" ht="12.75" x14ac:dyDescent="0.2">
      <c r="A236" s="12" t="s">
        <v>470</v>
      </c>
      <c r="B236" s="12" t="s">
        <v>471</v>
      </c>
      <c r="C236" s="12" t="s">
        <v>423</v>
      </c>
      <c r="D236" s="12"/>
      <c r="E236" s="12" t="s">
        <v>1441</v>
      </c>
      <c r="G236" s="13">
        <f>UTFUND1718BL</f>
        <v>96537214.504967958</v>
      </c>
      <c r="H236" s="13">
        <f>G236*RPI_INC1819</f>
        <v>99385135.356476098</v>
      </c>
      <c r="I236" s="13"/>
      <c r="J236" s="13"/>
      <c r="K236" s="13"/>
      <c r="L236" s="13"/>
      <c r="M236" s="13"/>
      <c r="N236" s="13"/>
      <c r="O236" s="13"/>
      <c r="P236" s="13"/>
      <c r="Q236" s="14">
        <f t="shared" si="241"/>
        <v>96537214.504967958</v>
      </c>
      <c r="R236" s="14">
        <f t="shared" si="242"/>
        <v>99385135.356476098</v>
      </c>
      <c r="S236" s="13"/>
      <c r="T236" s="14">
        <f t="shared" si="236"/>
        <v>490411823.10827547</v>
      </c>
      <c r="V236" s="13">
        <f>UTFUND1718RSG</f>
        <v>25917313.154986173</v>
      </c>
      <c r="W236" s="13"/>
      <c r="X236" s="13"/>
      <c r="Y236" s="13"/>
      <c r="Z236" s="13"/>
      <c r="AA236" s="14">
        <f t="shared" si="237"/>
        <v>25917313.154986173</v>
      </c>
      <c r="AB236" s="14">
        <f t="shared" si="238"/>
        <v>122454527.65995413</v>
      </c>
      <c r="AC236" s="14">
        <f>V236+G236+T236</f>
        <v>612866350.7682296</v>
      </c>
      <c r="AD236" s="14">
        <f>AC236*UT_SF1819</f>
        <v>594528888.93127525</v>
      </c>
      <c r="AE236" s="14">
        <f t="shared" si="239"/>
        <v>104117065.82299978</v>
      </c>
      <c r="AF236" s="14">
        <f>AD236-T236-R236</f>
        <v>4731930.4665236771</v>
      </c>
      <c r="AG236" s="13">
        <f>AF236</f>
        <v>4731930.4665236771</v>
      </c>
      <c r="AH236" s="13"/>
      <c r="AI236" s="13"/>
      <c r="AJ236" s="13"/>
      <c r="AK236" s="13"/>
      <c r="AM236" s="13">
        <f t="shared" si="240"/>
        <v>99716132.102312148</v>
      </c>
      <c r="AN236" s="13">
        <f t="shared" si="244"/>
        <v>104448062.56883582</v>
      </c>
    </row>
    <row r="237" spans="1:40" s="20" customFormat="1" ht="12.75" x14ac:dyDescent="0.2">
      <c r="A237" s="17" t="s">
        <v>472</v>
      </c>
      <c r="B237" s="17" t="s">
        <v>473</v>
      </c>
      <c r="C237" s="17" t="s">
        <v>423</v>
      </c>
      <c r="D237" s="17"/>
      <c r="E237" s="17" t="s">
        <v>1443</v>
      </c>
      <c r="G237" s="18"/>
      <c r="H237" s="18"/>
      <c r="I237" s="18"/>
      <c r="J237" s="18"/>
      <c r="K237" s="18">
        <f>FIREFUND1718BL</f>
        <v>10892375.430710789</v>
      </c>
      <c r="L237" s="18">
        <f>K237*RPI_INC1819</f>
        <v>11213708.745232515</v>
      </c>
      <c r="M237" s="18"/>
      <c r="N237" s="18"/>
      <c r="O237" s="18"/>
      <c r="P237" s="18"/>
      <c r="Q237" s="19">
        <f t="shared" si="241"/>
        <v>10892375.430710789</v>
      </c>
      <c r="R237" s="19">
        <f t="shared" si="242"/>
        <v>11213708.745232515</v>
      </c>
      <c r="S237" s="18"/>
      <c r="T237" s="19">
        <f t="shared" si="236"/>
        <v>96472091.891724437</v>
      </c>
      <c r="V237" s="18"/>
      <c r="W237" s="18"/>
      <c r="X237" s="18">
        <f>FIREFUND1718RSG</f>
        <v>2078270.8496086039</v>
      </c>
      <c r="Y237" s="18"/>
      <c r="Z237" s="18"/>
      <c r="AA237" s="19">
        <f t="shared" si="237"/>
        <v>2078270.8496086039</v>
      </c>
      <c r="AB237" s="19">
        <f t="shared" si="238"/>
        <v>12970646.280319393</v>
      </c>
      <c r="AC237" s="19">
        <f>X237+K237+T237</f>
        <v>109442738.17204383</v>
      </c>
      <c r="AD237" s="19">
        <f>AC237*FR_SF1819</f>
        <v>107406548.14423303</v>
      </c>
      <c r="AE237" s="19">
        <f t="shared" si="239"/>
        <v>10934456.252508596</v>
      </c>
      <c r="AF237" s="19">
        <f>AD237-T237-R237</f>
        <v>-279252.49272391945</v>
      </c>
      <c r="AG237" s="18"/>
      <c r="AH237" s="18"/>
      <c r="AI237" s="18">
        <f>AF237</f>
        <v>-279252.49272391945</v>
      </c>
      <c r="AJ237" s="18"/>
      <c r="AK237" s="18"/>
      <c r="AM237" s="18">
        <f t="shared" si="240"/>
        <v>11251055.387566019</v>
      </c>
      <c r="AN237" s="18">
        <f t="shared" si="244"/>
        <v>10971802.894842099</v>
      </c>
    </row>
    <row r="238" spans="1:40" ht="12.75" x14ac:dyDescent="0.2">
      <c r="A238" s="1" t="s">
        <v>474</v>
      </c>
      <c r="B238" s="1" t="s">
        <v>475</v>
      </c>
      <c r="C238" s="1"/>
      <c r="D238" s="1" t="s">
        <v>423</v>
      </c>
      <c r="E238" s="1"/>
      <c r="G238" s="5">
        <f>UTFUND1718BL</f>
        <v>55862999.300922804</v>
      </c>
      <c r="H238" s="5">
        <f>G238*RPI_INC1819</f>
        <v>57511000.03672915</v>
      </c>
      <c r="K238" s="5">
        <f>FIREFUND1718BL</f>
        <v>3950334.191273733</v>
      </c>
      <c r="L238" s="5">
        <f>K238*RPI_INC1819</f>
        <v>4066872.0380662261</v>
      </c>
      <c r="Q238" s="6">
        <f t="shared" si="241"/>
        <v>59813333.492196538</v>
      </c>
      <c r="R238" s="6">
        <f t="shared" si="242"/>
        <v>61577872.074795373</v>
      </c>
      <c r="T238" s="6">
        <f t="shared" si="236"/>
        <v>227399932.99999997</v>
      </c>
      <c r="V238" s="5">
        <f>UTFUND1718RSG</f>
        <v>18236172.623273529</v>
      </c>
      <c r="X238" s="5">
        <f>FIREFUND1718RSG</f>
        <v>2152498.2749498012</v>
      </c>
      <c r="AA238" s="6">
        <f t="shared" si="237"/>
        <v>20388670.898223329</v>
      </c>
      <c r="AB238" s="6">
        <f t="shared" si="238"/>
        <v>80202004.390419871</v>
      </c>
      <c r="AC238" s="6">
        <f t="shared" ref="AC238" si="282">SUM(AC239:AC240)</f>
        <v>307601937.39041984</v>
      </c>
      <c r="AD238" s="6">
        <f t="shared" ref="AD238" si="283">SUM(AD239:AD240)</f>
        <v>298667348.10822654</v>
      </c>
      <c r="AE238" s="6">
        <f t="shared" si="239"/>
        <v>71267415.108226597</v>
      </c>
      <c r="AF238" s="6">
        <f t="shared" si="249"/>
        <v>9689543.0334312208</v>
      </c>
      <c r="AG238" s="5">
        <f t="shared" ref="AG238" si="284">AG239</f>
        <v>8096049.9198295251</v>
      </c>
      <c r="AI238" s="5">
        <f t="shared" ref="AI238" si="285">AI240</f>
        <v>1593493.1136016967</v>
      </c>
      <c r="AM238" s="5">
        <f t="shared" si="240"/>
        <v>61782953.802552357</v>
      </c>
      <c r="AN238" s="5">
        <f t="shared" si="244"/>
        <v>71472496.835983574</v>
      </c>
    </row>
    <row r="239" spans="1:40" s="15" customFormat="1" ht="12.75" x14ac:dyDescent="0.2">
      <c r="A239" s="12" t="s">
        <v>476</v>
      </c>
      <c r="B239" s="12" t="s">
        <v>477</v>
      </c>
      <c r="C239" s="12" t="s">
        <v>423</v>
      </c>
      <c r="D239" s="12"/>
      <c r="E239" s="12" t="s">
        <v>1441</v>
      </c>
      <c r="G239" s="13">
        <f>UTFUND1718BL</f>
        <v>55862999.300922804</v>
      </c>
      <c r="H239" s="13">
        <f>G239*RPI_INC1819</f>
        <v>57511000.03672915</v>
      </c>
      <c r="I239" s="13"/>
      <c r="J239" s="13"/>
      <c r="K239" s="13"/>
      <c r="L239" s="13"/>
      <c r="M239" s="13"/>
      <c r="N239" s="13"/>
      <c r="O239" s="13"/>
      <c r="P239" s="13"/>
      <c r="Q239" s="14">
        <f t="shared" si="241"/>
        <v>55862999.300922804</v>
      </c>
      <c r="R239" s="14">
        <f t="shared" si="242"/>
        <v>57511000.03672915</v>
      </c>
      <c r="S239" s="13"/>
      <c r="T239" s="14">
        <f t="shared" si="236"/>
        <v>209720685.30906793</v>
      </c>
      <c r="V239" s="13">
        <f>UTFUND1718RSG</f>
        <v>18236172.623273529</v>
      </c>
      <c r="W239" s="13"/>
      <c r="X239" s="13"/>
      <c r="Y239" s="13"/>
      <c r="Z239" s="13"/>
      <c r="AA239" s="14">
        <f t="shared" si="237"/>
        <v>18236172.623273529</v>
      </c>
      <c r="AB239" s="14">
        <f t="shared" si="238"/>
        <v>74099171.924196333</v>
      </c>
      <c r="AC239" s="14">
        <f>V239+G239+T239</f>
        <v>283819857.23326427</v>
      </c>
      <c r="AD239" s="14">
        <f>AC239*UT_SF1819</f>
        <v>275327735.26562661</v>
      </c>
      <c r="AE239" s="14">
        <f t="shared" si="239"/>
        <v>65607049.956558675</v>
      </c>
      <c r="AF239" s="14">
        <f>AD239-T239-R239</f>
        <v>8096049.9198295251</v>
      </c>
      <c r="AG239" s="13">
        <f>AF239</f>
        <v>8096049.9198295251</v>
      </c>
      <c r="AH239" s="13"/>
      <c r="AI239" s="13"/>
      <c r="AJ239" s="13"/>
      <c r="AK239" s="13"/>
      <c r="AM239" s="13">
        <f t="shared" si="240"/>
        <v>57702537.270075537</v>
      </c>
      <c r="AN239" s="13">
        <f t="shared" si="244"/>
        <v>65798587.189905062</v>
      </c>
    </row>
    <row r="240" spans="1:40" s="20" customFormat="1" ht="12.75" x14ac:dyDescent="0.2">
      <c r="A240" s="17" t="s">
        <v>478</v>
      </c>
      <c r="B240" s="17" t="s">
        <v>479</v>
      </c>
      <c r="C240" s="17" t="s">
        <v>423</v>
      </c>
      <c r="D240" s="17"/>
      <c r="E240" s="17" t="s">
        <v>1443</v>
      </c>
      <c r="G240" s="18"/>
      <c r="H240" s="18"/>
      <c r="I240" s="18"/>
      <c r="J240" s="18"/>
      <c r="K240" s="18">
        <f>FIREFUND1718BL</f>
        <v>3950334.191273733</v>
      </c>
      <c r="L240" s="18">
        <f>K240*RPI_INC1819</f>
        <v>4066872.0380662261</v>
      </c>
      <c r="M240" s="18"/>
      <c r="N240" s="18"/>
      <c r="O240" s="18"/>
      <c r="P240" s="18"/>
      <c r="Q240" s="19">
        <f t="shared" si="241"/>
        <v>3950334.191273733</v>
      </c>
      <c r="R240" s="19">
        <f t="shared" si="242"/>
        <v>4066872.0380662261</v>
      </c>
      <c r="S240" s="18"/>
      <c r="T240" s="19">
        <f t="shared" si="236"/>
        <v>17679247.690932035</v>
      </c>
      <c r="V240" s="18"/>
      <c r="W240" s="18"/>
      <c r="X240" s="18">
        <f>FIREFUND1718RSG</f>
        <v>2152498.2749498012</v>
      </c>
      <c r="Y240" s="18"/>
      <c r="Z240" s="18"/>
      <c r="AA240" s="19">
        <f t="shared" si="237"/>
        <v>2152498.2749498012</v>
      </c>
      <c r="AB240" s="19">
        <f t="shared" si="238"/>
        <v>6102832.4662235342</v>
      </c>
      <c r="AC240" s="19">
        <f>X240+K240+T240</f>
        <v>23782080.15715557</v>
      </c>
      <c r="AD240" s="19">
        <f>AC240*FR_SF1819</f>
        <v>23339612.842599958</v>
      </c>
      <c r="AE240" s="19">
        <f t="shared" si="239"/>
        <v>5660365.1516679227</v>
      </c>
      <c r="AF240" s="19">
        <f>AD240-T240-R240</f>
        <v>1593493.1136016967</v>
      </c>
      <c r="AG240" s="18"/>
      <c r="AH240" s="18"/>
      <c r="AI240" s="18">
        <f>AF240</f>
        <v>1593493.1136016967</v>
      </c>
      <c r="AJ240" s="18"/>
      <c r="AK240" s="18"/>
      <c r="AM240" s="18">
        <f t="shared" si="240"/>
        <v>4080416.5324768173</v>
      </c>
      <c r="AN240" s="18">
        <f t="shared" si="244"/>
        <v>5673909.6460785139</v>
      </c>
    </row>
    <row r="241" spans="1:40" ht="12.75" x14ac:dyDescent="0.2">
      <c r="A241" s="1" t="s">
        <v>480</v>
      </c>
      <c r="B241" s="1" t="s">
        <v>481</v>
      </c>
      <c r="C241" s="1"/>
      <c r="D241" s="1" t="s">
        <v>423</v>
      </c>
      <c r="E241" s="1"/>
      <c r="G241" s="5">
        <f>UTFUND1718BL</f>
        <v>68792633.503173441</v>
      </c>
      <c r="H241" s="5">
        <f>G241*RPI_INC1819</f>
        <v>70822068.228304893</v>
      </c>
      <c r="K241" s="5">
        <f>FIREFUND1718BL</f>
        <v>5168536.2162348526</v>
      </c>
      <c r="L241" s="5">
        <f>K241*RPI_INC1819</f>
        <v>5321011.9442478325</v>
      </c>
      <c r="Q241" s="6">
        <f t="shared" si="241"/>
        <v>73961169.719408289</v>
      </c>
      <c r="R241" s="6">
        <f t="shared" si="242"/>
        <v>76143080.17255272</v>
      </c>
      <c r="T241" s="6">
        <f t="shared" si="236"/>
        <v>360786390</v>
      </c>
      <c r="V241" s="5">
        <f>UTFUND1718RSG</f>
        <v>24717279.108751267</v>
      </c>
      <c r="X241" s="5">
        <f>FIREFUND1718RSG</f>
        <v>2975416.272292125</v>
      </c>
      <c r="AA241" s="6">
        <f t="shared" si="237"/>
        <v>27692695.381043393</v>
      </c>
      <c r="AB241" s="6">
        <f t="shared" si="238"/>
        <v>101653865.10045165</v>
      </c>
      <c r="AC241" s="6">
        <f t="shared" ref="AC241" si="286">SUM(AC242:AC243)</f>
        <v>462440255.10045165</v>
      </c>
      <c r="AD241" s="6">
        <f t="shared" ref="AD241" si="287">SUM(AD242:AD243)</f>
        <v>449051656.25119448</v>
      </c>
      <c r="AE241" s="6">
        <f t="shared" si="239"/>
        <v>88265266.251194462</v>
      </c>
      <c r="AF241" s="6">
        <f t="shared" si="249"/>
        <v>12122186.078641744</v>
      </c>
      <c r="AG241" s="5">
        <f t="shared" ref="AG241" si="288">AG242</f>
        <v>10035821.967459172</v>
      </c>
      <c r="AI241" s="5">
        <f t="shared" ref="AI241" si="289">AI243</f>
        <v>2086364.1111825723</v>
      </c>
      <c r="AM241" s="5">
        <f t="shared" si="240"/>
        <v>76396670.527535379</v>
      </c>
      <c r="AN241" s="5">
        <f t="shared" si="244"/>
        <v>88518856.606177121</v>
      </c>
    </row>
    <row r="242" spans="1:40" s="15" customFormat="1" ht="12.75" x14ac:dyDescent="0.2">
      <c r="A242" s="12" t="s">
        <v>482</v>
      </c>
      <c r="B242" s="12" t="s">
        <v>483</v>
      </c>
      <c r="C242" s="12" t="s">
        <v>423</v>
      </c>
      <c r="D242" s="12"/>
      <c r="E242" s="12" t="s">
        <v>1441</v>
      </c>
      <c r="G242" s="13">
        <f>UTFUND1718BL</f>
        <v>68792633.503173441</v>
      </c>
      <c r="H242" s="13">
        <f>G242*RPI_INC1819</f>
        <v>70822068.228304893</v>
      </c>
      <c r="I242" s="13"/>
      <c r="J242" s="13"/>
      <c r="K242" s="13"/>
      <c r="L242" s="13"/>
      <c r="M242" s="13"/>
      <c r="N242" s="13"/>
      <c r="O242" s="13"/>
      <c r="P242" s="13"/>
      <c r="Q242" s="14">
        <f t="shared" si="241"/>
        <v>68792633.503173441</v>
      </c>
      <c r="R242" s="14">
        <f t="shared" si="242"/>
        <v>70822068.228304893</v>
      </c>
      <c r="S242" s="13"/>
      <c r="T242" s="14">
        <f t="shared" si="236"/>
        <v>329340254.81986421</v>
      </c>
      <c r="V242" s="13">
        <f>UTFUND1718RSG</f>
        <v>24717279.108751267</v>
      </c>
      <c r="W242" s="13"/>
      <c r="X242" s="13"/>
      <c r="Y242" s="13"/>
      <c r="Z242" s="13"/>
      <c r="AA242" s="14">
        <f t="shared" si="237"/>
        <v>24717279.108751267</v>
      </c>
      <c r="AB242" s="14">
        <f t="shared" si="238"/>
        <v>93509912.611924708</v>
      </c>
      <c r="AC242" s="14">
        <f>V242+G242+T242</f>
        <v>422850167.43178892</v>
      </c>
      <c r="AD242" s="14">
        <f>AC242*UT_SF1819</f>
        <v>410198145.01562828</v>
      </c>
      <c r="AE242" s="14">
        <f t="shared" si="239"/>
        <v>80857890.195764065</v>
      </c>
      <c r="AF242" s="14">
        <f>AD242-T242-R242</f>
        <v>10035821.967459172</v>
      </c>
      <c r="AG242" s="13">
        <f>AF242</f>
        <v>10035821.967459172</v>
      </c>
      <c r="AH242" s="13"/>
      <c r="AI242" s="13"/>
      <c r="AJ242" s="13"/>
      <c r="AK242" s="13"/>
      <c r="AM242" s="13">
        <f t="shared" si="240"/>
        <v>71057937.244660974</v>
      </c>
      <c r="AN242" s="13">
        <f t="shared" si="244"/>
        <v>81093759.212120146</v>
      </c>
    </row>
    <row r="243" spans="1:40" s="20" customFormat="1" ht="12.75" x14ac:dyDescent="0.2">
      <c r="A243" s="17" t="s">
        <v>484</v>
      </c>
      <c r="B243" s="17" t="s">
        <v>485</v>
      </c>
      <c r="C243" s="17" t="s">
        <v>423</v>
      </c>
      <c r="D243" s="17"/>
      <c r="E243" s="17" t="s">
        <v>1443</v>
      </c>
      <c r="G243" s="18"/>
      <c r="H243" s="18"/>
      <c r="I243" s="18"/>
      <c r="J243" s="18"/>
      <c r="K243" s="18">
        <f>FIREFUND1718BL</f>
        <v>5168536.2162348526</v>
      </c>
      <c r="L243" s="18">
        <f>K243*RPI_INC1819</f>
        <v>5321011.9442478325</v>
      </c>
      <c r="M243" s="18"/>
      <c r="N243" s="18"/>
      <c r="O243" s="18"/>
      <c r="P243" s="18"/>
      <c r="Q243" s="19">
        <f t="shared" si="241"/>
        <v>5168536.2162348526</v>
      </c>
      <c r="R243" s="19">
        <f t="shared" si="242"/>
        <v>5321011.9442478325</v>
      </c>
      <c r="S243" s="18"/>
      <c r="T243" s="19">
        <f t="shared" si="236"/>
        <v>31446135.180135772</v>
      </c>
      <c r="V243" s="18"/>
      <c r="W243" s="18"/>
      <c r="X243" s="18">
        <f>FIREFUND1718RSG</f>
        <v>2975416.272292125</v>
      </c>
      <c r="Y243" s="18"/>
      <c r="Z243" s="18"/>
      <c r="AA243" s="19">
        <f t="shared" si="237"/>
        <v>2975416.272292125</v>
      </c>
      <c r="AB243" s="19">
        <f t="shared" si="238"/>
        <v>8143952.4885269776</v>
      </c>
      <c r="AC243" s="19">
        <f>X243+K243+T243</f>
        <v>39590087.668662749</v>
      </c>
      <c r="AD243" s="19">
        <f>AC243*FR_SF1819</f>
        <v>38853511.235566176</v>
      </c>
      <c r="AE243" s="19">
        <f t="shared" si="239"/>
        <v>7407376.0554304048</v>
      </c>
      <c r="AF243" s="19">
        <f>AD243-T243-R243</f>
        <v>2086364.1111825723</v>
      </c>
      <c r="AG243" s="18"/>
      <c r="AH243" s="18"/>
      <c r="AI243" s="18">
        <f>AF243</f>
        <v>2086364.1111825723</v>
      </c>
      <c r="AJ243" s="18"/>
      <c r="AK243" s="18"/>
      <c r="AM243" s="18">
        <f t="shared" si="240"/>
        <v>5338733.2828744156</v>
      </c>
      <c r="AN243" s="18">
        <f t="shared" si="244"/>
        <v>7425097.3940569879</v>
      </c>
    </row>
    <row r="244" spans="1:40" ht="12.75" x14ac:dyDescent="0.2">
      <c r="A244" s="1" t="s">
        <v>486</v>
      </c>
      <c r="B244" s="1" t="s">
        <v>487</v>
      </c>
      <c r="C244" s="1"/>
      <c r="D244" s="1" t="s">
        <v>490</v>
      </c>
      <c r="E244" s="1"/>
      <c r="G244" s="5">
        <f>UTFUND1718BL</f>
        <v>24816733.63393344</v>
      </c>
      <c r="H244" s="5">
        <f>G244*RPI_INC1819</f>
        <v>25548846.048247665</v>
      </c>
      <c r="I244" s="5">
        <f>LTFUND1718BL</f>
        <v>4037439.0633681761</v>
      </c>
      <c r="J244" s="5">
        <f>I244*RPI_INC1819</f>
        <v>4156546.5697761634</v>
      </c>
      <c r="K244" s="5">
        <f>FIREFUND1718BL</f>
        <v>1726294.4972226471</v>
      </c>
      <c r="L244" s="5">
        <f>K244*RPI_INC1819</f>
        <v>1777221.4907110611</v>
      </c>
      <c r="Q244" s="6">
        <f t="shared" si="241"/>
        <v>30580467.194524262</v>
      </c>
      <c r="R244" s="6">
        <f t="shared" si="242"/>
        <v>31482614.108734887</v>
      </c>
      <c r="T244" s="6">
        <f t="shared" si="236"/>
        <v>66458136.999999993</v>
      </c>
      <c r="V244" s="5">
        <f>UTFUND1718RSG</f>
        <v>10646690.089150056</v>
      </c>
      <c r="W244" s="5">
        <f>LTFUND1718RSG</f>
        <v>900487.24902946595</v>
      </c>
      <c r="X244" s="5">
        <f>FIREFUND1718RSG</f>
        <v>1171169.1397630568</v>
      </c>
      <c r="AA244" s="6">
        <f t="shared" si="237"/>
        <v>12718346.477942578</v>
      </c>
      <c r="AB244" s="6">
        <f t="shared" si="238"/>
        <v>43298813.672466837</v>
      </c>
      <c r="AC244" s="6">
        <f>SUM(AC245:AC247)</f>
        <v>109756950.67246683</v>
      </c>
      <c r="AD244" s="6">
        <f>SUM(AD245:AD247)</f>
        <v>106492775.05243059</v>
      </c>
      <c r="AE244" s="6">
        <f t="shared" si="239"/>
        <v>40034638.052430578</v>
      </c>
      <c r="AF244" s="6">
        <f>SUM(AF245:AF247)</f>
        <v>8552023.9436956923</v>
      </c>
      <c r="AG244" s="5">
        <f>AG246</f>
        <v>7248938.865538314</v>
      </c>
      <c r="AH244" s="5">
        <f>AH245</f>
        <v>311401.5642795274</v>
      </c>
      <c r="AI244" s="5">
        <f>AI247</f>
        <v>991683.51387785166</v>
      </c>
      <c r="AM244" s="5">
        <f t="shared" si="240"/>
        <v>31587465.22940829</v>
      </c>
      <c r="AN244" s="5">
        <f t="shared" si="244"/>
        <v>40139489.173103981</v>
      </c>
    </row>
    <row r="245" spans="1:40" s="11" customFormat="1" ht="12.75" x14ac:dyDescent="0.2">
      <c r="A245" s="8" t="s">
        <v>488</v>
      </c>
      <c r="B245" s="8" t="s">
        <v>489</v>
      </c>
      <c r="C245" s="8" t="s">
        <v>490</v>
      </c>
      <c r="D245" s="8"/>
      <c r="E245" s="8" t="s">
        <v>1440</v>
      </c>
      <c r="G245" s="9"/>
      <c r="H245" s="9"/>
      <c r="I245" s="9">
        <f>LTFUND1718BL</f>
        <v>4037439.0633681761</v>
      </c>
      <c r="J245" s="9">
        <f>I245*RPI_INC1819</f>
        <v>4156546.5697761634</v>
      </c>
      <c r="K245" s="9"/>
      <c r="L245" s="9"/>
      <c r="M245" s="9"/>
      <c r="N245" s="9"/>
      <c r="O245" s="9"/>
      <c r="P245" s="9"/>
      <c r="Q245" s="10">
        <f t="shared" si="241"/>
        <v>4037439.0633681761</v>
      </c>
      <c r="R245" s="10">
        <f t="shared" si="242"/>
        <v>4156546.5697761634</v>
      </c>
      <c r="S245" s="9"/>
      <c r="T245" s="10">
        <f t="shared" si="236"/>
        <v>8819380.2535268869</v>
      </c>
      <c r="V245" s="9"/>
      <c r="W245" s="9">
        <f>LTFUND1718RSG</f>
        <v>900487.24902946595</v>
      </c>
      <c r="X245" s="9"/>
      <c r="Y245" s="9"/>
      <c r="Z245" s="9"/>
      <c r="AA245" s="10">
        <f t="shared" si="237"/>
        <v>900487.24902946595</v>
      </c>
      <c r="AB245" s="10">
        <f t="shared" si="238"/>
        <v>4937926.3123976421</v>
      </c>
      <c r="AC245" s="10">
        <f>W245+I245+T245</f>
        <v>13757306.565924529</v>
      </c>
      <c r="AD245" s="10">
        <f>AC245*LT_SF1819</f>
        <v>13287328.387582578</v>
      </c>
      <c r="AE245" s="10">
        <f t="shared" si="239"/>
        <v>4467948.1340556908</v>
      </c>
      <c r="AF245" s="10">
        <f>AD245-T245-R245</f>
        <v>311401.5642795274</v>
      </c>
      <c r="AG245" s="9"/>
      <c r="AH245" s="9">
        <f>AF245</f>
        <v>311401.5642795274</v>
      </c>
      <c r="AI245" s="9"/>
      <c r="AJ245" s="9"/>
      <c r="AK245" s="9"/>
      <c r="AM245" s="9">
        <f t="shared" si="240"/>
        <v>4170389.7202993999</v>
      </c>
      <c r="AN245" s="9">
        <f t="shared" si="244"/>
        <v>4481791.2845789269</v>
      </c>
    </row>
    <row r="246" spans="1:40" s="15" customFormat="1" ht="12.75" x14ac:dyDescent="0.2">
      <c r="A246" s="12" t="s">
        <v>491</v>
      </c>
      <c r="B246" s="12" t="s">
        <v>492</v>
      </c>
      <c r="C246" s="12" t="s">
        <v>490</v>
      </c>
      <c r="D246" s="12"/>
      <c r="E246" s="12" t="s">
        <v>1441</v>
      </c>
      <c r="G246" s="13">
        <f>UTFUND1718BL</f>
        <v>24816733.63393344</v>
      </c>
      <c r="H246" s="13">
        <f>G246*RPI_INC1819</f>
        <v>25548846.048247665</v>
      </c>
      <c r="I246" s="13"/>
      <c r="J246" s="13"/>
      <c r="K246" s="13"/>
      <c r="L246" s="13"/>
      <c r="M246" s="13"/>
      <c r="N246" s="13"/>
      <c r="O246" s="13"/>
      <c r="P246" s="13"/>
      <c r="Q246" s="14">
        <f t="shared" si="241"/>
        <v>24816733.63393344</v>
      </c>
      <c r="R246" s="14">
        <f t="shared" si="242"/>
        <v>25548846.048247665</v>
      </c>
      <c r="S246" s="13"/>
      <c r="T246" s="14">
        <f t="shared" si="236"/>
        <v>53626350.207792938</v>
      </c>
      <c r="V246" s="13">
        <f>UTFUND1718RSG</f>
        <v>10646690.089150056</v>
      </c>
      <c r="W246" s="13"/>
      <c r="X246" s="13"/>
      <c r="Y246" s="13"/>
      <c r="Z246" s="13"/>
      <c r="AA246" s="14">
        <f t="shared" si="237"/>
        <v>10646690.089150056</v>
      </c>
      <c r="AB246" s="14">
        <f t="shared" si="238"/>
        <v>35463423.723083496</v>
      </c>
      <c r="AC246" s="14">
        <f>V246+G246+T246</f>
        <v>89089773.930876434</v>
      </c>
      <c r="AD246" s="14">
        <f>AC246*UT_SF1819</f>
        <v>86424135.121578917</v>
      </c>
      <c r="AE246" s="14">
        <f t="shared" si="239"/>
        <v>32797784.913785979</v>
      </c>
      <c r="AF246" s="14">
        <f>AD246-T246-R246</f>
        <v>7248938.865538314</v>
      </c>
      <c r="AG246" s="13">
        <f>AF246</f>
        <v>7248938.865538314</v>
      </c>
      <c r="AH246" s="13"/>
      <c r="AI246" s="13"/>
      <c r="AJ246" s="13"/>
      <c r="AK246" s="13"/>
      <c r="AM246" s="13">
        <f t="shared" si="240"/>
        <v>25633935.079635553</v>
      </c>
      <c r="AN246" s="13">
        <f t="shared" si="244"/>
        <v>32882873.945173867</v>
      </c>
    </row>
    <row r="247" spans="1:40" s="20" customFormat="1" ht="12.75" x14ac:dyDescent="0.2">
      <c r="A247" s="17" t="s">
        <v>493</v>
      </c>
      <c r="B247" s="17" t="s">
        <v>494</v>
      </c>
      <c r="C247" s="17" t="s">
        <v>490</v>
      </c>
      <c r="D247" s="17"/>
      <c r="E247" s="17" t="s">
        <v>1443</v>
      </c>
      <c r="G247" s="18"/>
      <c r="H247" s="18"/>
      <c r="I247" s="18"/>
      <c r="J247" s="18"/>
      <c r="K247" s="18">
        <f>FIREFUND1718BL</f>
        <v>1726294.4972226471</v>
      </c>
      <c r="L247" s="18">
        <f>K247*RPI_INC1819</f>
        <v>1777221.4907110611</v>
      </c>
      <c r="M247" s="18"/>
      <c r="N247" s="18"/>
      <c r="O247" s="18"/>
      <c r="P247" s="18"/>
      <c r="Q247" s="19">
        <f t="shared" si="241"/>
        <v>1726294.4972226471</v>
      </c>
      <c r="R247" s="19">
        <f t="shared" si="242"/>
        <v>1777221.4907110611</v>
      </c>
      <c r="S247" s="18"/>
      <c r="T247" s="19">
        <f t="shared" si="236"/>
        <v>4012406.5386801693</v>
      </c>
      <c r="V247" s="18"/>
      <c r="W247" s="18"/>
      <c r="X247" s="18">
        <f>FIREFUND1718RSG</f>
        <v>1171169.1397630568</v>
      </c>
      <c r="Y247" s="18"/>
      <c r="Z247" s="18"/>
      <c r="AA247" s="19">
        <f t="shared" si="237"/>
        <v>1171169.1397630568</v>
      </c>
      <c r="AB247" s="19">
        <f t="shared" si="238"/>
        <v>2897463.6369857038</v>
      </c>
      <c r="AC247" s="19">
        <f>X247+K247+T247</f>
        <v>6909870.1756658731</v>
      </c>
      <c r="AD247" s="19">
        <f>AC247*FR_SF1819</f>
        <v>6781311.543269082</v>
      </c>
      <c r="AE247" s="19">
        <f t="shared" si="239"/>
        <v>2768905.0045889127</v>
      </c>
      <c r="AF247" s="19">
        <f>AD247-T247-R247</f>
        <v>991683.51387785166</v>
      </c>
      <c r="AG247" s="18"/>
      <c r="AH247" s="18"/>
      <c r="AI247" s="18">
        <f>AF247</f>
        <v>991683.51387785166</v>
      </c>
      <c r="AJ247" s="18"/>
      <c r="AK247" s="18"/>
      <c r="AM247" s="18">
        <f t="shared" si="240"/>
        <v>1783140.4294733352</v>
      </c>
      <c r="AN247" s="18">
        <f t="shared" si="244"/>
        <v>2774823.9433511868</v>
      </c>
    </row>
    <row r="248" spans="1:40" ht="12.75" x14ac:dyDescent="0.2">
      <c r="A248" s="1" t="s">
        <v>495</v>
      </c>
      <c r="B248" s="1" t="s">
        <v>496</v>
      </c>
      <c r="C248" s="1"/>
      <c r="D248" s="1" t="s">
        <v>499</v>
      </c>
      <c r="E248" s="1"/>
      <c r="G248" s="5">
        <f>UTFUND1718BL</f>
        <v>17845074.435589101</v>
      </c>
      <c r="H248" s="5">
        <f>G248*RPI_INC1819</f>
        <v>18371517.629982427</v>
      </c>
      <c r="I248" s="5">
        <f>LTFUND1718BL</f>
        <v>4260810.4609467471</v>
      </c>
      <c r="J248" s="5">
        <f>I248*RPI_INC1819</f>
        <v>4386507.5925480509</v>
      </c>
      <c r="Q248" s="6">
        <f t="shared" si="241"/>
        <v>22105884.896535847</v>
      </c>
      <c r="R248" s="6">
        <f t="shared" si="242"/>
        <v>22758025.222530477</v>
      </c>
      <c r="T248" s="6">
        <f t="shared" si="236"/>
        <v>74455350.000001952</v>
      </c>
      <c r="V248" s="5">
        <f>UTFUND1718RSG</f>
        <v>7716251.2144037522</v>
      </c>
      <c r="W248" s="5">
        <f>LTFUND1718RSG</f>
        <v>542776.52944642026</v>
      </c>
      <c r="AA248" s="6">
        <f t="shared" si="237"/>
        <v>8259027.7438501725</v>
      </c>
      <c r="AB248" s="6">
        <f t="shared" si="238"/>
        <v>30364912.64038603</v>
      </c>
      <c r="AC248" s="6">
        <f>SUM(AC249:AC250)</f>
        <v>104820262.64038798</v>
      </c>
      <c r="AD248" s="6">
        <f t="shared" ref="AD248:AD311" si="290">AD249+AD250</f>
        <v>101597171.53808303</v>
      </c>
      <c r="AE248" s="6">
        <f t="shared" si="239"/>
        <v>27141821.538081076</v>
      </c>
      <c r="AF248" s="6">
        <f t="shared" ref="AF248:AF311" si="291">SUM(AF249:AF250)</f>
        <v>4383796.3155506002</v>
      </c>
      <c r="AG248" s="5">
        <f>AG250</f>
        <v>4665729.580655992</v>
      </c>
      <c r="AH248" s="5">
        <f>AH249</f>
        <v>-281933.26510539185</v>
      </c>
      <c r="AM248" s="5">
        <f t="shared" si="240"/>
        <v>22833819.578127958</v>
      </c>
      <c r="AN248" s="5">
        <f t="shared" si="244"/>
        <v>27217615.893678557</v>
      </c>
    </row>
    <row r="249" spans="1:40" s="11" customFormat="1" ht="12.75" x14ac:dyDescent="0.2">
      <c r="A249" s="8" t="s">
        <v>497</v>
      </c>
      <c r="B249" s="8" t="s">
        <v>498</v>
      </c>
      <c r="C249" s="8" t="s">
        <v>499</v>
      </c>
      <c r="D249" s="8"/>
      <c r="E249" s="8" t="s">
        <v>1440</v>
      </c>
      <c r="G249" s="9"/>
      <c r="H249" s="9"/>
      <c r="I249" s="9">
        <f>LTFUND1718BL</f>
        <v>4260810.4609467471</v>
      </c>
      <c r="J249" s="9">
        <f>I249*RPI_INC1819</f>
        <v>4386507.5925480509</v>
      </c>
      <c r="K249" s="9"/>
      <c r="L249" s="9"/>
      <c r="M249" s="9"/>
      <c r="N249" s="9"/>
      <c r="O249" s="9"/>
      <c r="P249" s="9"/>
      <c r="Q249" s="10">
        <f t="shared" si="241"/>
        <v>4260810.4609467471</v>
      </c>
      <c r="R249" s="10">
        <f t="shared" si="242"/>
        <v>4386507.5925480509</v>
      </c>
      <c r="S249" s="9"/>
      <c r="T249" s="10">
        <f t="shared" si="236"/>
        <v>15658068.339222046</v>
      </c>
      <c r="V249" s="9"/>
      <c r="W249" s="9">
        <f>LTFUND1718RSG</f>
        <v>542776.52944642026</v>
      </c>
      <c r="X249" s="9"/>
      <c r="Y249" s="9"/>
      <c r="Z249" s="9"/>
      <c r="AA249" s="10">
        <f t="shared" si="237"/>
        <v>542776.52944642026</v>
      </c>
      <c r="AB249" s="10">
        <f t="shared" si="238"/>
        <v>4803586.9903931674</v>
      </c>
      <c r="AC249" s="10">
        <f>W249+I249+T249</f>
        <v>20461655.329615213</v>
      </c>
      <c r="AD249" s="10">
        <f>AC249*LT_SF1819</f>
        <v>19762642.666664705</v>
      </c>
      <c r="AE249" s="10">
        <f t="shared" si="239"/>
        <v>4104574.3274426591</v>
      </c>
      <c r="AF249" s="10">
        <f>AD249-T249-R249</f>
        <v>-281933.26510539185</v>
      </c>
      <c r="AG249" s="9"/>
      <c r="AH249" s="9">
        <f>AF249</f>
        <v>-281933.26510539185</v>
      </c>
      <c r="AI249" s="9"/>
      <c r="AJ249" s="9"/>
      <c r="AK249" s="9"/>
      <c r="AM249" s="9">
        <f t="shared" si="240"/>
        <v>4401116.6156530734</v>
      </c>
      <c r="AN249" s="9">
        <f t="shared" si="244"/>
        <v>4119183.3505476816</v>
      </c>
    </row>
    <row r="250" spans="1:40" s="15" customFormat="1" ht="12.75" x14ac:dyDescent="0.2">
      <c r="A250" s="12" t="s">
        <v>500</v>
      </c>
      <c r="B250" s="12" t="s">
        <v>501</v>
      </c>
      <c r="C250" s="12" t="s">
        <v>499</v>
      </c>
      <c r="D250" s="12"/>
      <c r="E250" s="12" t="s">
        <v>1441</v>
      </c>
      <c r="G250" s="13">
        <f>UTFUND1718BL</f>
        <v>17845074.435589101</v>
      </c>
      <c r="H250" s="13">
        <f>G250*RPI_INC1819</f>
        <v>18371517.629982427</v>
      </c>
      <c r="I250" s="13"/>
      <c r="J250" s="13"/>
      <c r="K250" s="13"/>
      <c r="L250" s="13"/>
      <c r="M250" s="13"/>
      <c r="N250" s="13"/>
      <c r="O250" s="13"/>
      <c r="P250" s="13"/>
      <c r="Q250" s="14">
        <f t="shared" si="241"/>
        <v>17845074.435589101</v>
      </c>
      <c r="R250" s="14">
        <f t="shared" si="242"/>
        <v>18371517.629982427</v>
      </c>
      <c r="S250" s="13"/>
      <c r="T250" s="14">
        <f t="shared" si="236"/>
        <v>58797281.660779908</v>
      </c>
      <c r="V250" s="13">
        <f>UTFUND1718RSG</f>
        <v>7716251.2144037522</v>
      </c>
      <c r="W250" s="13"/>
      <c r="X250" s="13"/>
      <c r="Y250" s="13"/>
      <c r="Z250" s="13"/>
      <c r="AA250" s="14">
        <f t="shared" si="237"/>
        <v>7716251.2144037522</v>
      </c>
      <c r="AB250" s="14">
        <f t="shared" si="238"/>
        <v>25561325.649992853</v>
      </c>
      <c r="AC250" s="14">
        <f>V250+G250+T250</f>
        <v>84358607.310772762</v>
      </c>
      <c r="AD250" s="14">
        <f>AC250*UT_SF1819</f>
        <v>81834528.871418327</v>
      </c>
      <c r="AE250" s="14">
        <f t="shared" si="239"/>
        <v>23037247.210638419</v>
      </c>
      <c r="AF250" s="14">
        <f>AD250-T250-R250</f>
        <v>4665729.580655992</v>
      </c>
      <c r="AG250" s="13">
        <f>AF250</f>
        <v>4665729.580655992</v>
      </c>
      <c r="AH250" s="13"/>
      <c r="AI250" s="13"/>
      <c r="AJ250" s="13"/>
      <c r="AK250" s="13"/>
      <c r="AM250" s="13">
        <f t="shared" si="240"/>
        <v>18432702.962474886</v>
      </c>
      <c r="AN250" s="13">
        <f t="shared" si="244"/>
        <v>23098432.543130878</v>
      </c>
    </row>
    <row r="251" spans="1:40" ht="12.75" x14ac:dyDescent="0.2">
      <c r="A251" s="1" t="s">
        <v>502</v>
      </c>
      <c r="B251" s="1" t="s">
        <v>503</v>
      </c>
      <c r="C251" s="1"/>
      <c r="D251" s="1" t="s">
        <v>499</v>
      </c>
      <c r="E251" s="1"/>
      <c r="G251" s="5">
        <f>UTFUND1718BL</f>
        <v>78251321.699594364</v>
      </c>
      <c r="H251" s="5">
        <f>G251*RPI_INC1819</f>
        <v>80559794.881352454</v>
      </c>
      <c r="I251" s="5">
        <f>LTFUND1718BL</f>
        <v>16932117.868087437</v>
      </c>
      <c r="J251" s="5">
        <f>I251*RPI_INC1819</f>
        <v>17431628.153152045</v>
      </c>
      <c r="Q251" s="6">
        <f t="shared" si="241"/>
        <v>95183439.567681804</v>
      </c>
      <c r="R251" s="6">
        <f t="shared" si="242"/>
        <v>97991423.034504503</v>
      </c>
      <c r="T251" s="6">
        <f t="shared" si="236"/>
        <v>169026227.99999896</v>
      </c>
      <c r="V251" s="5">
        <f>UTFUND1718RSG</f>
        <v>37825399.134882525</v>
      </c>
      <c r="W251" s="5">
        <f>LTFUND1718RSG</f>
        <v>4018210.9576709755</v>
      </c>
      <c r="AA251" s="6">
        <f t="shared" si="237"/>
        <v>41843610.092553496</v>
      </c>
      <c r="AB251" s="6">
        <f t="shared" si="238"/>
        <v>137027049.66023532</v>
      </c>
      <c r="AC251" s="6">
        <f t="shared" ref="AC251" si="292">SUM(AC252:AC253)</f>
        <v>306053277.66023427</v>
      </c>
      <c r="AD251" s="6">
        <f t="shared" si="290"/>
        <v>296666690.87521648</v>
      </c>
      <c r="AE251" s="6">
        <f t="shared" si="239"/>
        <v>127640462.8752175</v>
      </c>
      <c r="AF251" s="6">
        <f t="shared" si="291"/>
        <v>29649039.840712998</v>
      </c>
      <c r="AG251" s="5">
        <f t="shared" ref="AG251" si="293">AG253</f>
        <v>27976658.989176601</v>
      </c>
      <c r="AH251" s="5">
        <f t="shared" ref="AH251" si="294">AH252</f>
        <v>1672380.8515363969</v>
      </c>
      <c r="AM251" s="5">
        <f t="shared" si="240"/>
        <v>98317778.09784399</v>
      </c>
      <c r="AN251" s="5">
        <f t="shared" si="244"/>
        <v>127966817.93855698</v>
      </c>
    </row>
    <row r="252" spans="1:40" s="11" customFormat="1" ht="12.75" x14ac:dyDescent="0.2">
      <c r="A252" s="8" t="s">
        <v>504</v>
      </c>
      <c r="B252" s="8" t="s">
        <v>505</v>
      </c>
      <c r="C252" s="8" t="s">
        <v>499</v>
      </c>
      <c r="D252" s="8"/>
      <c r="E252" s="8" t="s">
        <v>1440</v>
      </c>
      <c r="G252" s="9"/>
      <c r="H252" s="9"/>
      <c r="I252" s="9">
        <f>LTFUND1718BL</f>
        <v>16932117.868087437</v>
      </c>
      <c r="J252" s="9">
        <f>I252*RPI_INC1819</f>
        <v>17431628.153152045</v>
      </c>
      <c r="K252" s="9"/>
      <c r="L252" s="9"/>
      <c r="M252" s="9"/>
      <c r="N252" s="9"/>
      <c r="O252" s="9"/>
      <c r="P252" s="9"/>
      <c r="Q252" s="10">
        <f t="shared" si="241"/>
        <v>16932117.868087437</v>
      </c>
      <c r="R252" s="10">
        <f t="shared" si="242"/>
        <v>17431628.153152045</v>
      </c>
      <c r="S252" s="9"/>
      <c r="T252" s="10">
        <f t="shared" si="236"/>
        <v>33095558.765902251</v>
      </c>
      <c r="V252" s="9"/>
      <c r="W252" s="9">
        <f>LTFUND1718RSG</f>
        <v>4018210.9576709755</v>
      </c>
      <c r="X252" s="9"/>
      <c r="Y252" s="9"/>
      <c r="Z252" s="9"/>
      <c r="AA252" s="10">
        <f t="shared" si="237"/>
        <v>4018210.9576709755</v>
      </c>
      <c r="AB252" s="10">
        <f t="shared" si="238"/>
        <v>20950328.825758412</v>
      </c>
      <c r="AC252" s="10">
        <f>W252+I252+T252</f>
        <v>54045887.591660663</v>
      </c>
      <c r="AD252" s="10">
        <f>AC252*LT_SF1819</f>
        <v>52199567.770590693</v>
      </c>
      <c r="AE252" s="10">
        <f t="shared" si="239"/>
        <v>19104009.004688442</v>
      </c>
      <c r="AF252" s="10">
        <f>AD252-T252-R252</f>
        <v>1672380.8515363969</v>
      </c>
      <c r="AG252" s="9"/>
      <c r="AH252" s="9">
        <f>AF252</f>
        <v>1672380.8515363969</v>
      </c>
      <c r="AI252" s="9"/>
      <c r="AJ252" s="9"/>
      <c r="AK252" s="9"/>
      <c r="AM252" s="9">
        <f t="shared" si="240"/>
        <v>17489683.235258866</v>
      </c>
      <c r="AN252" s="9">
        <f t="shared" si="244"/>
        <v>19162064.086795263</v>
      </c>
    </row>
    <row r="253" spans="1:40" s="15" customFormat="1" ht="12.75" x14ac:dyDescent="0.2">
      <c r="A253" s="12" t="s">
        <v>506</v>
      </c>
      <c r="B253" s="12" t="s">
        <v>507</v>
      </c>
      <c r="C253" s="12" t="s">
        <v>499</v>
      </c>
      <c r="D253" s="12"/>
      <c r="E253" s="12" t="s">
        <v>1441</v>
      </c>
      <c r="G253" s="13">
        <f>UTFUND1718BL</f>
        <v>78251321.699594364</v>
      </c>
      <c r="H253" s="13">
        <f>G253*RPI_INC1819</f>
        <v>80559794.881352454</v>
      </c>
      <c r="I253" s="13"/>
      <c r="J253" s="13"/>
      <c r="K253" s="13"/>
      <c r="L253" s="13"/>
      <c r="M253" s="13"/>
      <c r="N253" s="13"/>
      <c r="O253" s="13"/>
      <c r="P253" s="13"/>
      <c r="Q253" s="14">
        <f t="shared" si="241"/>
        <v>78251321.699594364</v>
      </c>
      <c r="R253" s="14">
        <f t="shared" si="242"/>
        <v>80559794.881352454</v>
      </c>
      <c r="S253" s="13"/>
      <c r="T253" s="14">
        <f t="shared" si="236"/>
        <v>135930669.23409671</v>
      </c>
      <c r="V253" s="13">
        <f>UTFUND1718RSG</f>
        <v>37825399.134882525</v>
      </c>
      <c r="W253" s="13"/>
      <c r="X253" s="13"/>
      <c r="Y253" s="13"/>
      <c r="Z253" s="13"/>
      <c r="AA253" s="14">
        <f t="shared" si="237"/>
        <v>37825399.134882525</v>
      </c>
      <c r="AB253" s="14">
        <f t="shared" si="238"/>
        <v>116076720.83447689</v>
      </c>
      <c r="AC253" s="14">
        <f>V253+G253+T253</f>
        <v>252007390.06857359</v>
      </c>
      <c r="AD253" s="14">
        <f>AC253*UT_SF1819</f>
        <v>244467123.10462576</v>
      </c>
      <c r="AE253" s="14">
        <f t="shared" si="239"/>
        <v>108536453.87052906</v>
      </c>
      <c r="AF253" s="14">
        <f>AD253-T253-R253</f>
        <v>27976658.989176601</v>
      </c>
      <c r="AG253" s="13">
        <f>AF253</f>
        <v>27976658.989176601</v>
      </c>
      <c r="AH253" s="13"/>
      <c r="AI253" s="13"/>
      <c r="AJ253" s="13"/>
      <c r="AK253" s="13"/>
      <c r="AM253" s="13">
        <f t="shared" si="240"/>
        <v>80828094.862585127</v>
      </c>
      <c r="AN253" s="13">
        <f t="shared" si="244"/>
        <v>108804753.85176173</v>
      </c>
    </row>
    <row r="254" spans="1:40" ht="12.75" x14ac:dyDescent="0.2">
      <c r="A254" s="1" t="s">
        <v>508</v>
      </c>
      <c r="B254" s="1" t="s">
        <v>509</v>
      </c>
      <c r="C254" s="1"/>
      <c r="D254" s="1" t="s">
        <v>499</v>
      </c>
      <c r="E254" s="1"/>
      <c r="G254" s="5">
        <f>UTFUND1718BL</f>
        <v>29277702.296174694</v>
      </c>
      <c r="H254" s="5">
        <f>G254*RPI_INC1819</f>
        <v>30141416.660434011</v>
      </c>
      <c r="I254" s="5">
        <f>LTFUND1718BL</f>
        <v>5871642.6071067844</v>
      </c>
      <c r="J254" s="5">
        <f>I254*RPI_INC1819</f>
        <v>6044860.5055010095</v>
      </c>
      <c r="Q254" s="6">
        <f t="shared" si="241"/>
        <v>35149344.90328148</v>
      </c>
      <c r="R254" s="6">
        <f t="shared" si="242"/>
        <v>36186277.165935025</v>
      </c>
      <c r="T254" s="6">
        <f t="shared" si="236"/>
        <v>109222718.0000021</v>
      </c>
      <c r="V254" s="5">
        <f>UTFUND1718RSG</f>
        <v>15307576.104013156</v>
      </c>
      <c r="W254" s="5">
        <f>LTFUND1718RSG</f>
        <v>547596.3122441899</v>
      </c>
      <c r="AA254" s="6">
        <f t="shared" si="237"/>
        <v>15855172.416257346</v>
      </c>
      <c r="AB254" s="6">
        <f t="shared" si="238"/>
        <v>51004517.319538817</v>
      </c>
      <c r="AC254" s="6">
        <f t="shared" ref="AC254" si="295">SUM(AC255:AC256)</f>
        <v>160227235.31954092</v>
      </c>
      <c r="AD254" s="6">
        <f t="shared" si="290"/>
        <v>155307695.297546</v>
      </c>
      <c r="AE254" s="6">
        <f t="shared" si="239"/>
        <v>46084977.297543898</v>
      </c>
      <c r="AF254" s="6">
        <f t="shared" si="291"/>
        <v>9898700.1316088736</v>
      </c>
      <c r="AG254" s="5">
        <f t="shared" ref="AG254" si="296">AG256</f>
        <v>10534463.515049215</v>
      </c>
      <c r="AH254" s="5">
        <f t="shared" ref="AH254" si="297">AH255</f>
        <v>-635763.3834403418</v>
      </c>
      <c r="AM254" s="5">
        <f t="shared" si="240"/>
        <v>36306793.578604624</v>
      </c>
      <c r="AN254" s="5">
        <f t="shared" si="244"/>
        <v>46205493.710213497</v>
      </c>
    </row>
    <row r="255" spans="1:40" s="11" customFormat="1" ht="12.75" x14ac:dyDescent="0.2">
      <c r="A255" s="8" t="s">
        <v>510</v>
      </c>
      <c r="B255" s="8" t="s">
        <v>511</v>
      </c>
      <c r="C255" s="8" t="s">
        <v>499</v>
      </c>
      <c r="D255" s="8"/>
      <c r="E255" s="8" t="s">
        <v>1440</v>
      </c>
      <c r="G255" s="9"/>
      <c r="H255" s="9"/>
      <c r="I255" s="9">
        <f>LTFUND1718BL</f>
        <v>5871642.6071067844</v>
      </c>
      <c r="J255" s="9">
        <f>I255*RPI_INC1819</f>
        <v>6044860.5055010095</v>
      </c>
      <c r="K255" s="9"/>
      <c r="L255" s="9"/>
      <c r="M255" s="9"/>
      <c r="N255" s="9"/>
      <c r="O255" s="9"/>
      <c r="P255" s="9"/>
      <c r="Q255" s="10">
        <f t="shared" si="241"/>
        <v>5871642.6071067844</v>
      </c>
      <c r="R255" s="10">
        <f t="shared" si="242"/>
        <v>6044860.5055010095</v>
      </c>
      <c r="S255" s="9"/>
      <c r="T255" s="10">
        <f t="shared" si="236"/>
        <v>23149858.159589484</v>
      </c>
      <c r="V255" s="9"/>
      <c r="W255" s="9">
        <f>LTFUND1718RSG</f>
        <v>547596.3122441899</v>
      </c>
      <c r="X255" s="9"/>
      <c r="Y255" s="9"/>
      <c r="Z255" s="9"/>
      <c r="AA255" s="10">
        <f t="shared" si="237"/>
        <v>547596.3122441899</v>
      </c>
      <c r="AB255" s="10">
        <f t="shared" si="238"/>
        <v>6419238.9193509743</v>
      </c>
      <c r="AC255" s="10">
        <f>W255+I255+T255</f>
        <v>29569097.078940459</v>
      </c>
      <c r="AD255" s="10">
        <f>AC255*LT_SF1819</f>
        <v>28558955.281650152</v>
      </c>
      <c r="AE255" s="10">
        <f t="shared" si="239"/>
        <v>5409097.1220606677</v>
      </c>
      <c r="AF255" s="10">
        <f>AD255-T255-R255</f>
        <v>-635763.3834403418</v>
      </c>
      <c r="AG255" s="9"/>
      <c r="AH255" s="9">
        <f>AF255</f>
        <v>-635763.3834403418</v>
      </c>
      <c r="AI255" s="9"/>
      <c r="AJ255" s="9"/>
      <c r="AK255" s="9"/>
      <c r="AM255" s="9">
        <f t="shared" si="240"/>
        <v>6064992.5820854725</v>
      </c>
      <c r="AN255" s="9">
        <f t="shared" si="244"/>
        <v>5429229.1986451307</v>
      </c>
    </row>
    <row r="256" spans="1:40" s="15" customFormat="1" ht="12.75" x14ac:dyDescent="0.2">
      <c r="A256" s="12" t="s">
        <v>512</v>
      </c>
      <c r="B256" s="12" t="s">
        <v>513</v>
      </c>
      <c r="C256" s="12" t="s">
        <v>499</v>
      </c>
      <c r="D256" s="12"/>
      <c r="E256" s="12" t="s">
        <v>1441</v>
      </c>
      <c r="G256" s="13">
        <f>UTFUND1718BL</f>
        <v>29277702.296174694</v>
      </c>
      <c r="H256" s="13">
        <f>G256*RPI_INC1819</f>
        <v>30141416.660434011</v>
      </c>
      <c r="I256" s="13"/>
      <c r="J256" s="13"/>
      <c r="K256" s="13"/>
      <c r="L256" s="13"/>
      <c r="M256" s="13"/>
      <c r="N256" s="13"/>
      <c r="O256" s="13"/>
      <c r="P256" s="13"/>
      <c r="Q256" s="14">
        <f t="shared" si="241"/>
        <v>29277702.296174694</v>
      </c>
      <c r="R256" s="14">
        <f t="shared" si="242"/>
        <v>30141416.660434011</v>
      </c>
      <c r="S256" s="13"/>
      <c r="T256" s="14">
        <f t="shared" si="236"/>
        <v>86072859.840412617</v>
      </c>
      <c r="V256" s="13">
        <f>UTFUND1718RSG</f>
        <v>15307576.104013156</v>
      </c>
      <c r="W256" s="13"/>
      <c r="X256" s="13"/>
      <c r="Y256" s="13"/>
      <c r="Z256" s="13"/>
      <c r="AA256" s="14">
        <f t="shared" si="237"/>
        <v>15307576.104013156</v>
      </c>
      <c r="AB256" s="14">
        <f t="shared" si="238"/>
        <v>44585278.40018785</v>
      </c>
      <c r="AC256" s="14">
        <f>V256+G256+T256</f>
        <v>130658138.24060047</v>
      </c>
      <c r="AD256" s="14">
        <f>AC256*UT_SF1819</f>
        <v>126748740.01589584</v>
      </c>
      <c r="AE256" s="14">
        <f t="shared" si="239"/>
        <v>40675880.175483227</v>
      </c>
      <c r="AF256" s="14">
        <f>AD256-T256-R256</f>
        <v>10534463.515049215</v>
      </c>
      <c r="AG256" s="13">
        <f>AF256</f>
        <v>10534463.515049215</v>
      </c>
      <c r="AH256" s="13"/>
      <c r="AI256" s="13"/>
      <c r="AJ256" s="13"/>
      <c r="AK256" s="13"/>
      <c r="AM256" s="13">
        <f t="shared" si="240"/>
        <v>30241800.99651916</v>
      </c>
      <c r="AN256" s="13">
        <f t="shared" si="244"/>
        <v>40776264.511568375</v>
      </c>
    </row>
    <row r="257" spans="1:40" ht="12.75" x14ac:dyDescent="0.2">
      <c r="A257" s="1" t="s">
        <v>514</v>
      </c>
      <c r="B257" s="1" t="s">
        <v>515</v>
      </c>
      <c r="C257" s="1"/>
      <c r="D257" s="1" t="s">
        <v>499</v>
      </c>
      <c r="E257" s="1"/>
      <c r="G257" s="5">
        <f>UTFUND1718BL</f>
        <v>24996505.439317502</v>
      </c>
      <c r="H257" s="5">
        <f>G257*RPI_INC1819</f>
        <v>25733921.257875282</v>
      </c>
      <c r="I257" s="5">
        <f>LTFUND1718BL</f>
        <v>4662905.431430486</v>
      </c>
      <c r="J257" s="5">
        <f>I257*RPI_INC1819</f>
        <v>4800464.6688176189</v>
      </c>
      <c r="Q257" s="6">
        <f t="shared" si="241"/>
        <v>29659410.870747987</v>
      </c>
      <c r="R257" s="6">
        <f t="shared" si="242"/>
        <v>30534385.926692903</v>
      </c>
      <c r="T257" s="6">
        <f t="shared" si="236"/>
        <v>86194434.000000015</v>
      </c>
      <c r="V257" s="5">
        <f>UTFUND1718RSG</f>
        <v>11077282.638358407</v>
      </c>
      <c r="W257" s="5">
        <f>LTFUND1718RSG</f>
        <v>619267.93456149008</v>
      </c>
      <c r="AA257" s="6">
        <f t="shared" si="237"/>
        <v>11696550.572919898</v>
      </c>
      <c r="AB257" s="6">
        <f t="shared" si="238"/>
        <v>41355961.443667874</v>
      </c>
      <c r="AC257" s="6">
        <f t="shared" ref="AC257" si="298">SUM(AC258:AC259)</f>
        <v>127550395.44366789</v>
      </c>
      <c r="AD257" s="6">
        <f t="shared" si="290"/>
        <v>123647762.93765587</v>
      </c>
      <c r="AE257" s="6">
        <f t="shared" si="239"/>
        <v>37453328.937655859</v>
      </c>
      <c r="AF257" s="6">
        <f t="shared" si="291"/>
        <v>6918943.0109629575</v>
      </c>
      <c r="AG257" s="5">
        <f t="shared" ref="AG257" si="299">AG259</f>
        <v>7131714.3003705256</v>
      </c>
      <c r="AH257" s="5">
        <f t="shared" ref="AH257" si="300">AH258</f>
        <v>-212771.28940756805</v>
      </c>
      <c r="AM257" s="5">
        <f t="shared" si="240"/>
        <v>30636079.025380012</v>
      </c>
      <c r="AN257" s="5">
        <f t="shared" si="244"/>
        <v>37555022.036342971</v>
      </c>
    </row>
    <row r="258" spans="1:40" s="11" customFormat="1" ht="12.75" x14ac:dyDescent="0.2">
      <c r="A258" s="8" t="s">
        <v>516</v>
      </c>
      <c r="B258" s="8" t="s">
        <v>517</v>
      </c>
      <c r="C258" s="8" t="s">
        <v>499</v>
      </c>
      <c r="D258" s="8"/>
      <c r="E258" s="8" t="s">
        <v>1440</v>
      </c>
      <c r="G258" s="9"/>
      <c r="H258" s="9"/>
      <c r="I258" s="9">
        <f>LTFUND1718BL</f>
        <v>4662905.431430486</v>
      </c>
      <c r="J258" s="9">
        <f>I258*RPI_INC1819</f>
        <v>4800464.6688176189</v>
      </c>
      <c r="K258" s="9"/>
      <c r="L258" s="9"/>
      <c r="M258" s="9"/>
      <c r="N258" s="9"/>
      <c r="O258" s="9"/>
      <c r="P258" s="9"/>
      <c r="Q258" s="10">
        <f t="shared" si="241"/>
        <v>4662905.431430486</v>
      </c>
      <c r="R258" s="10">
        <f t="shared" si="242"/>
        <v>4800464.6688176189</v>
      </c>
      <c r="S258" s="9"/>
      <c r="T258" s="10">
        <f t="shared" si="236"/>
        <v>15046800.445117962</v>
      </c>
      <c r="V258" s="9"/>
      <c r="W258" s="9">
        <f>LTFUND1718RSG</f>
        <v>619267.93456149008</v>
      </c>
      <c r="X258" s="9"/>
      <c r="Y258" s="9"/>
      <c r="Z258" s="9"/>
      <c r="AA258" s="10">
        <f t="shared" si="237"/>
        <v>619267.93456149008</v>
      </c>
      <c r="AB258" s="10">
        <f t="shared" si="238"/>
        <v>5282173.3659919761</v>
      </c>
      <c r="AC258" s="10">
        <f>W258+I258+T258</f>
        <v>20328973.811109938</v>
      </c>
      <c r="AD258" s="10">
        <f>AC258*LT_SF1819</f>
        <v>19634493.824528012</v>
      </c>
      <c r="AE258" s="10">
        <f t="shared" si="239"/>
        <v>4587693.3794100508</v>
      </c>
      <c r="AF258" s="10">
        <f>AD258-T258-R258</f>
        <v>-212771.28940756805</v>
      </c>
      <c r="AG258" s="9"/>
      <c r="AH258" s="9">
        <f>AF258</f>
        <v>-212771.28940756805</v>
      </c>
      <c r="AI258" s="9"/>
      <c r="AJ258" s="9"/>
      <c r="AK258" s="9"/>
      <c r="AM258" s="9">
        <f t="shared" si="240"/>
        <v>4816452.3532754639</v>
      </c>
      <c r="AN258" s="9">
        <f t="shared" si="244"/>
        <v>4603681.0638678959</v>
      </c>
    </row>
    <row r="259" spans="1:40" s="15" customFormat="1" ht="12.75" x14ac:dyDescent="0.2">
      <c r="A259" s="12" t="s">
        <v>518</v>
      </c>
      <c r="B259" s="12" t="s">
        <v>519</v>
      </c>
      <c r="C259" s="12" t="s">
        <v>499</v>
      </c>
      <c r="D259" s="12"/>
      <c r="E259" s="12" t="s">
        <v>1441</v>
      </c>
      <c r="G259" s="13">
        <f>UTFUND1718BL</f>
        <v>24996505.439317502</v>
      </c>
      <c r="H259" s="13">
        <f>G259*RPI_INC1819</f>
        <v>25733921.257875282</v>
      </c>
      <c r="I259" s="13"/>
      <c r="J259" s="13"/>
      <c r="K259" s="13"/>
      <c r="L259" s="13"/>
      <c r="M259" s="13"/>
      <c r="N259" s="13"/>
      <c r="O259" s="13"/>
      <c r="P259" s="13"/>
      <c r="Q259" s="14">
        <f t="shared" si="241"/>
        <v>24996505.439317502</v>
      </c>
      <c r="R259" s="14">
        <f t="shared" si="242"/>
        <v>25733921.257875282</v>
      </c>
      <c r="S259" s="13"/>
      <c r="T259" s="14">
        <f t="shared" ref="T259:T322" si="301">CTR_1516</f>
        <v>71147633.55488205</v>
      </c>
      <c r="V259" s="13">
        <f>UTFUND1718RSG</f>
        <v>11077282.638358407</v>
      </c>
      <c r="W259" s="13"/>
      <c r="X259" s="13"/>
      <c r="Y259" s="13"/>
      <c r="Z259" s="13"/>
      <c r="AA259" s="14">
        <f t="shared" ref="AA259:AA322" si="302">RSG_1718</f>
        <v>11077282.638358407</v>
      </c>
      <c r="AB259" s="14">
        <f t="shared" ref="AB259:AB322" si="303">SFA_1718</f>
        <v>36073788.077675909</v>
      </c>
      <c r="AC259" s="14">
        <f>V259+G259+T259</f>
        <v>107221421.63255796</v>
      </c>
      <c r="AD259" s="14">
        <f>AC259*UT_SF1819</f>
        <v>104013269.11312786</v>
      </c>
      <c r="AE259" s="14">
        <f t="shared" ref="AE259:AE322" si="304">R259+AF259</f>
        <v>32865635.558245808</v>
      </c>
      <c r="AF259" s="14">
        <f>AD259-T259-R259</f>
        <v>7131714.3003705256</v>
      </c>
      <c r="AG259" s="13">
        <f>AF259</f>
        <v>7131714.3003705256</v>
      </c>
      <c r="AH259" s="13"/>
      <c r="AI259" s="13"/>
      <c r="AJ259" s="13"/>
      <c r="AK259" s="13"/>
      <c r="AM259" s="13">
        <f t="shared" ref="AM259:AM322" si="305">FUND1718BL_U*RPI_INCBFL1819</f>
        <v>25819626.672104545</v>
      </c>
      <c r="AN259" s="13">
        <f t="shared" si="244"/>
        <v>32951340.972475071</v>
      </c>
    </row>
    <row r="260" spans="1:40" ht="12.75" x14ac:dyDescent="0.2">
      <c r="A260" s="1" t="s">
        <v>520</v>
      </c>
      <c r="B260" s="1" t="s">
        <v>521</v>
      </c>
      <c r="C260" s="1"/>
      <c r="D260" s="1" t="s">
        <v>499</v>
      </c>
      <c r="E260" s="1"/>
      <c r="G260" s="5">
        <f>UTFUND1718BL</f>
        <v>22386085.814872388</v>
      </c>
      <c r="H260" s="5">
        <f>G260*RPI_INC1819</f>
        <v>23046492.279910229</v>
      </c>
      <c r="I260" s="5">
        <f>LTFUND1718BL</f>
        <v>4201190.3363204561</v>
      </c>
      <c r="J260" s="5">
        <f>I260*RPI_INC1819</f>
        <v>4325128.6291468544</v>
      </c>
      <c r="Q260" s="6">
        <f t="shared" ref="Q260:Q323" si="306">G260+I260+K260+M260+O260</f>
        <v>26587276.151192844</v>
      </c>
      <c r="R260" s="6">
        <f t="shared" ref="R260:R323" si="307">H260+J260+L260+N260+P260</f>
        <v>27371620.909057084</v>
      </c>
      <c r="T260" s="6">
        <f t="shared" si="301"/>
        <v>31635308.000000674</v>
      </c>
      <c r="V260" s="5">
        <f>UTFUND1718RSG</f>
        <v>12297587.07742941</v>
      </c>
      <c r="W260" s="5">
        <f>LTFUND1718RSG</f>
        <v>1487951.6940096645</v>
      </c>
      <c r="AA260" s="6">
        <f t="shared" si="302"/>
        <v>13785538.771439075</v>
      </c>
      <c r="AB260" s="6">
        <f t="shared" si="303"/>
        <v>40372814.922631919</v>
      </c>
      <c r="AC260" s="6">
        <f t="shared" ref="AC260" si="308">SUM(AC261:AC262)</f>
        <v>72008122.922632605</v>
      </c>
      <c r="AD260" s="6">
        <f t="shared" si="290"/>
        <v>69806705.302598566</v>
      </c>
      <c r="AE260" s="6">
        <f t="shared" si="304"/>
        <v>38171397.302597895</v>
      </c>
      <c r="AF260" s="6">
        <f t="shared" si="291"/>
        <v>10799776.393540815</v>
      </c>
      <c r="AG260" s="5">
        <f t="shared" ref="AG260" si="309">AG262</f>
        <v>9813333.112506289</v>
      </c>
      <c r="AH260" s="5">
        <f t="shared" ref="AH260" si="310">AH261</f>
        <v>986443.28103452548</v>
      </c>
      <c r="AM260" s="5">
        <f t="shared" si="305"/>
        <v>27462780.592209499</v>
      </c>
      <c r="AN260" s="5">
        <f t="shared" ref="AN260:AN323" si="311">AF260+AM260</f>
        <v>38262556.985750318</v>
      </c>
    </row>
    <row r="261" spans="1:40" s="11" customFormat="1" ht="12.75" x14ac:dyDescent="0.2">
      <c r="A261" s="8" t="s">
        <v>522</v>
      </c>
      <c r="B261" s="8" t="s">
        <v>523</v>
      </c>
      <c r="C261" s="8" t="s">
        <v>499</v>
      </c>
      <c r="D261" s="8"/>
      <c r="E261" s="8" t="s">
        <v>1440</v>
      </c>
      <c r="G261" s="9"/>
      <c r="H261" s="9"/>
      <c r="I261" s="9">
        <f>LTFUND1718BL</f>
        <v>4201190.3363204561</v>
      </c>
      <c r="J261" s="9">
        <f>I261*RPI_INC1819</f>
        <v>4325128.6291468544</v>
      </c>
      <c r="K261" s="9"/>
      <c r="L261" s="9"/>
      <c r="M261" s="9"/>
      <c r="N261" s="9"/>
      <c r="O261" s="9"/>
      <c r="P261" s="9"/>
      <c r="Q261" s="10">
        <f t="shared" si="306"/>
        <v>4201190.3363204561</v>
      </c>
      <c r="R261" s="10">
        <f t="shared" si="307"/>
        <v>4325128.6291468544</v>
      </c>
      <c r="S261" s="9"/>
      <c r="T261" s="10">
        <f t="shared" si="301"/>
        <v>5363175.1460640663</v>
      </c>
      <c r="V261" s="9"/>
      <c r="W261" s="9">
        <f>LTFUND1718RSG</f>
        <v>1487951.6940096645</v>
      </c>
      <c r="X261" s="9"/>
      <c r="Y261" s="9"/>
      <c r="Z261" s="9"/>
      <c r="AA261" s="10">
        <f t="shared" si="302"/>
        <v>1487951.6940096645</v>
      </c>
      <c r="AB261" s="10">
        <f t="shared" si="303"/>
        <v>5689142.0303301206</v>
      </c>
      <c r="AC261" s="10">
        <f>W261+I261+T261</f>
        <v>11052317.176394187</v>
      </c>
      <c r="AD261" s="10">
        <f>AC261*LT_SF1819</f>
        <v>10674747.056245446</v>
      </c>
      <c r="AE261" s="10">
        <f t="shared" si="304"/>
        <v>5311571.9101813799</v>
      </c>
      <c r="AF261" s="10">
        <f>AD261-T261-R261</f>
        <v>986443.28103452548</v>
      </c>
      <c r="AG261" s="9"/>
      <c r="AH261" s="9">
        <f>AF261</f>
        <v>986443.28103452548</v>
      </c>
      <c r="AI261" s="9"/>
      <c r="AJ261" s="9"/>
      <c r="AK261" s="9"/>
      <c r="AM261" s="9">
        <f t="shared" si="305"/>
        <v>4339533.2329785544</v>
      </c>
      <c r="AN261" s="9">
        <f t="shared" si="311"/>
        <v>5325976.5140130799</v>
      </c>
    </row>
    <row r="262" spans="1:40" s="15" customFormat="1" ht="12.75" x14ac:dyDescent="0.2">
      <c r="A262" s="12" t="s">
        <v>524</v>
      </c>
      <c r="B262" s="12" t="s">
        <v>525</v>
      </c>
      <c r="C262" s="12" t="s">
        <v>499</v>
      </c>
      <c r="D262" s="12"/>
      <c r="E262" s="12" t="s">
        <v>1441</v>
      </c>
      <c r="G262" s="13">
        <f>UTFUND1718BL</f>
        <v>22386085.814872388</v>
      </c>
      <c r="H262" s="13">
        <f>G262*RPI_INC1819</f>
        <v>23046492.279910229</v>
      </c>
      <c r="I262" s="13"/>
      <c r="J262" s="13"/>
      <c r="K262" s="13"/>
      <c r="L262" s="13"/>
      <c r="M262" s="13"/>
      <c r="N262" s="13"/>
      <c r="O262" s="13"/>
      <c r="P262" s="13"/>
      <c r="Q262" s="14">
        <f t="shared" si="306"/>
        <v>22386085.814872388</v>
      </c>
      <c r="R262" s="14">
        <f t="shared" si="307"/>
        <v>23046492.279910229</v>
      </c>
      <c r="S262" s="13"/>
      <c r="T262" s="14">
        <f t="shared" si="301"/>
        <v>26272132.853936609</v>
      </c>
      <c r="V262" s="13">
        <f>UTFUND1718RSG</f>
        <v>12297587.07742941</v>
      </c>
      <c r="W262" s="13"/>
      <c r="X262" s="13"/>
      <c r="Y262" s="13"/>
      <c r="Z262" s="13"/>
      <c r="AA262" s="14">
        <f t="shared" si="302"/>
        <v>12297587.07742941</v>
      </c>
      <c r="AB262" s="14">
        <f t="shared" si="303"/>
        <v>34683672.892301798</v>
      </c>
      <c r="AC262" s="14">
        <f>V262+G262+T262</f>
        <v>60955805.74623841</v>
      </c>
      <c r="AD262" s="14">
        <f>AC262*UT_SF1819</f>
        <v>59131958.246353127</v>
      </c>
      <c r="AE262" s="14">
        <f t="shared" si="304"/>
        <v>32859825.392416518</v>
      </c>
      <c r="AF262" s="14">
        <f>AD262-T262-R262</f>
        <v>9813333.112506289</v>
      </c>
      <c r="AG262" s="13">
        <f>AF262</f>
        <v>9813333.112506289</v>
      </c>
      <c r="AH262" s="13"/>
      <c r="AI262" s="13"/>
      <c r="AJ262" s="13"/>
      <c r="AK262" s="13"/>
      <c r="AM262" s="13">
        <f t="shared" si="305"/>
        <v>23123247.359230943</v>
      </c>
      <c r="AN262" s="13">
        <f t="shared" si="311"/>
        <v>32936580.471737232</v>
      </c>
    </row>
    <row r="263" spans="1:40" ht="12.75" x14ac:dyDescent="0.2">
      <c r="A263" s="1" t="s">
        <v>526</v>
      </c>
      <c r="B263" s="1" t="s">
        <v>527</v>
      </c>
      <c r="C263" s="1"/>
      <c r="D263" s="1" t="s">
        <v>499</v>
      </c>
      <c r="E263" s="1"/>
      <c r="G263" s="5">
        <f>UTFUND1718BL</f>
        <v>36695854.138344057</v>
      </c>
      <c r="H263" s="5">
        <f>G263*RPI_INC1819</f>
        <v>37778409.59325739</v>
      </c>
      <c r="I263" s="5">
        <f>LTFUND1718BL</f>
        <v>6247324.376905458</v>
      </c>
      <c r="J263" s="5">
        <f>I263*RPI_INC1819</f>
        <v>6431625.1716855736</v>
      </c>
      <c r="Q263" s="6">
        <f t="shared" si="306"/>
        <v>42943178.515249513</v>
      </c>
      <c r="R263" s="6">
        <f t="shared" si="307"/>
        <v>44210034.764942966</v>
      </c>
      <c r="T263" s="6">
        <f t="shared" si="301"/>
        <v>42557298</v>
      </c>
      <c r="V263" s="5">
        <f>UTFUND1718RSG</f>
        <v>18915848.454148397</v>
      </c>
      <c r="W263" s="5">
        <f>LTFUND1718RSG</f>
        <v>2135380.0895698257</v>
      </c>
      <c r="AA263" s="6">
        <f t="shared" si="302"/>
        <v>21051228.543718223</v>
      </c>
      <c r="AB263" s="6">
        <f t="shared" si="303"/>
        <v>63994407.058967739</v>
      </c>
      <c r="AC263" s="6">
        <f t="shared" ref="AC263" si="312">SUM(AC264:AC265)</f>
        <v>106551705.05896774</v>
      </c>
      <c r="AD263" s="6">
        <f t="shared" si="290"/>
        <v>103300879.47157961</v>
      </c>
      <c r="AE263" s="6">
        <f t="shared" si="304"/>
        <v>60743581.471579611</v>
      </c>
      <c r="AF263" s="6">
        <f t="shared" si="291"/>
        <v>16533546.706636649</v>
      </c>
      <c r="AG263" s="5">
        <f t="shared" ref="AG263" si="313">AG265</f>
        <v>15087589.903772995</v>
      </c>
      <c r="AH263" s="5">
        <f t="shared" ref="AH263" si="314">AH264</f>
        <v>1445956.8028636547</v>
      </c>
      <c r="AM263" s="5">
        <f t="shared" si="305"/>
        <v>44357273.862500243</v>
      </c>
      <c r="AN263" s="5">
        <f t="shared" si="311"/>
        <v>60890820.569136888</v>
      </c>
    </row>
    <row r="264" spans="1:40" s="11" customFormat="1" ht="12.75" x14ac:dyDescent="0.2">
      <c r="A264" s="8" t="s">
        <v>528</v>
      </c>
      <c r="B264" s="8" t="s">
        <v>529</v>
      </c>
      <c r="C264" s="8" t="s">
        <v>499</v>
      </c>
      <c r="D264" s="8"/>
      <c r="E264" s="8" t="s">
        <v>1440</v>
      </c>
      <c r="G264" s="9"/>
      <c r="H264" s="9"/>
      <c r="I264" s="9">
        <f>LTFUND1718BL</f>
        <v>6247324.376905458</v>
      </c>
      <c r="J264" s="9">
        <f>I264*RPI_INC1819</f>
        <v>6431625.1716855736</v>
      </c>
      <c r="K264" s="9"/>
      <c r="L264" s="9"/>
      <c r="M264" s="9"/>
      <c r="N264" s="9"/>
      <c r="O264" s="9"/>
      <c r="P264" s="9"/>
      <c r="Q264" s="10">
        <f t="shared" si="306"/>
        <v>6247324.376905458</v>
      </c>
      <c r="R264" s="10">
        <f t="shared" si="307"/>
        <v>6431625.1716855736</v>
      </c>
      <c r="S264" s="9"/>
      <c r="T264" s="10">
        <f t="shared" si="301"/>
        <v>6403354.3230763748</v>
      </c>
      <c r="V264" s="9"/>
      <c r="W264" s="9">
        <f>LTFUND1718RSG</f>
        <v>2135380.0895698257</v>
      </c>
      <c r="X264" s="9"/>
      <c r="Y264" s="9"/>
      <c r="Z264" s="9"/>
      <c r="AA264" s="10">
        <f t="shared" si="302"/>
        <v>2135380.0895698257</v>
      </c>
      <c r="AB264" s="10">
        <f t="shared" si="303"/>
        <v>8382704.4664752837</v>
      </c>
      <c r="AC264" s="10">
        <f>W264+I264+T264</f>
        <v>14786058.789551659</v>
      </c>
      <c r="AD264" s="10">
        <f>AC264*LT_SF1819</f>
        <v>14280936.297625603</v>
      </c>
      <c r="AE264" s="10">
        <f t="shared" si="304"/>
        <v>7877581.9745492283</v>
      </c>
      <c r="AF264" s="10">
        <f>AD264-T264-R264</f>
        <v>1445956.8028636547</v>
      </c>
      <c r="AG264" s="9"/>
      <c r="AH264" s="9">
        <f>AF264</f>
        <v>1445956.8028636547</v>
      </c>
      <c r="AI264" s="9"/>
      <c r="AJ264" s="9"/>
      <c r="AK264" s="9"/>
      <c r="AM264" s="9">
        <f t="shared" si="305"/>
        <v>6453045.3467915347</v>
      </c>
      <c r="AN264" s="9">
        <f t="shared" si="311"/>
        <v>7899002.1496551894</v>
      </c>
    </row>
    <row r="265" spans="1:40" s="15" customFormat="1" ht="12.75" x14ac:dyDescent="0.2">
      <c r="A265" s="12" t="s">
        <v>530</v>
      </c>
      <c r="B265" s="12" t="s">
        <v>531</v>
      </c>
      <c r="C265" s="12" t="s">
        <v>499</v>
      </c>
      <c r="D265" s="12"/>
      <c r="E265" s="12" t="s">
        <v>1441</v>
      </c>
      <c r="G265" s="13">
        <f>UTFUND1718BL</f>
        <v>36695854.138344057</v>
      </c>
      <c r="H265" s="13">
        <f>G265*RPI_INC1819</f>
        <v>37778409.59325739</v>
      </c>
      <c r="I265" s="13"/>
      <c r="J265" s="13"/>
      <c r="K265" s="13"/>
      <c r="L265" s="13"/>
      <c r="M265" s="13"/>
      <c r="N265" s="13"/>
      <c r="O265" s="13"/>
      <c r="P265" s="13"/>
      <c r="Q265" s="14">
        <f t="shared" si="306"/>
        <v>36695854.138344057</v>
      </c>
      <c r="R265" s="14">
        <f t="shared" si="307"/>
        <v>37778409.59325739</v>
      </c>
      <c r="S265" s="13"/>
      <c r="T265" s="14">
        <f t="shared" si="301"/>
        <v>36153943.676923625</v>
      </c>
      <c r="V265" s="13">
        <f>UTFUND1718RSG</f>
        <v>18915848.454148397</v>
      </c>
      <c r="W265" s="13"/>
      <c r="X265" s="13"/>
      <c r="Y265" s="13"/>
      <c r="Z265" s="13"/>
      <c r="AA265" s="14">
        <f t="shared" si="302"/>
        <v>18915848.454148397</v>
      </c>
      <c r="AB265" s="14">
        <f t="shared" si="303"/>
        <v>55611702.592492454</v>
      </c>
      <c r="AC265" s="14">
        <f>V265+G265+T265</f>
        <v>91765646.269416079</v>
      </c>
      <c r="AD265" s="14">
        <f>AC265*UT_SF1819</f>
        <v>89019943.17395401</v>
      </c>
      <c r="AE265" s="14">
        <f t="shared" si="304"/>
        <v>52865999.497030385</v>
      </c>
      <c r="AF265" s="14">
        <f>AD265-T265-R265</f>
        <v>15087589.903772995</v>
      </c>
      <c r="AG265" s="13">
        <f>AF265</f>
        <v>15087589.903772995</v>
      </c>
      <c r="AH265" s="13"/>
      <c r="AI265" s="13"/>
      <c r="AJ265" s="13"/>
      <c r="AK265" s="13"/>
      <c r="AM265" s="13">
        <f t="shared" si="305"/>
        <v>37904228.515708707</v>
      </c>
      <c r="AN265" s="13">
        <f t="shared" si="311"/>
        <v>52991818.419481702</v>
      </c>
    </row>
    <row r="266" spans="1:40" ht="12.75" x14ac:dyDescent="0.2">
      <c r="A266" s="1" t="s">
        <v>532</v>
      </c>
      <c r="B266" s="1" t="s">
        <v>533</v>
      </c>
      <c r="C266" s="1"/>
      <c r="D266" s="1" t="s">
        <v>499</v>
      </c>
      <c r="E266" s="1"/>
      <c r="G266" s="5">
        <f>UTFUND1718BL</f>
        <v>28769803.526349898</v>
      </c>
      <c r="H266" s="5">
        <f>G266*RPI_INC1819</f>
        <v>29618534.492709693</v>
      </c>
      <c r="I266" s="5">
        <f>LTFUND1718BL</f>
        <v>4876802.4287929665</v>
      </c>
      <c r="J266" s="5">
        <f>I266*RPI_INC1819</f>
        <v>5020671.7894003233</v>
      </c>
      <c r="Q266" s="6">
        <f t="shared" si="306"/>
        <v>33646605.955142863</v>
      </c>
      <c r="R266" s="6">
        <f t="shared" si="307"/>
        <v>34639206.282110013</v>
      </c>
      <c r="T266" s="6">
        <f t="shared" si="301"/>
        <v>51395172.000000849</v>
      </c>
      <c r="V266" s="5">
        <f>UTFUND1718RSG</f>
        <v>14051420.523413215</v>
      </c>
      <c r="W266" s="5">
        <f>LTFUND1718RSG</f>
        <v>1410873.6508275522</v>
      </c>
      <c r="AA266" s="6">
        <f t="shared" si="302"/>
        <v>15462294.174240768</v>
      </c>
      <c r="AB266" s="6">
        <f t="shared" si="303"/>
        <v>49108900.129383639</v>
      </c>
      <c r="AC266" s="6">
        <f t="shared" ref="AC266" si="315">SUM(AC267:AC268)</f>
        <v>100504072.12938449</v>
      </c>
      <c r="AD266" s="6">
        <f t="shared" si="290"/>
        <v>97437191.196720272</v>
      </c>
      <c r="AE266" s="6">
        <f t="shared" si="304"/>
        <v>46042019.19671943</v>
      </c>
      <c r="AF266" s="6">
        <f t="shared" si="291"/>
        <v>11402812.914609415</v>
      </c>
      <c r="AG266" s="5">
        <f t="shared" ref="AG266" si="316">AG268</f>
        <v>10616811.020755801</v>
      </c>
      <c r="AH266" s="5">
        <f t="shared" ref="AH266" si="317">AH267</f>
        <v>786001.89385361411</v>
      </c>
      <c r="AM266" s="5">
        <f t="shared" si="305"/>
        <v>34754570.259998642</v>
      </c>
      <c r="AN266" s="5">
        <f t="shared" si="311"/>
        <v>46157383.174608059</v>
      </c>
    </row>
    <row r="267" spans="1:40" s="11" customFormat="1" ht="12.75" x14ac:dyDescent="0.2">
      <c r="A267" s="8" t="s">
        <v>534</v>
      </c>
      <c r="B267" s="8" t="s">
        <v>535</v>
      </c>
      <c r="C267" s="8" t="s">
        <v>499</v>
      </c>
      <c r="D267" s="8"/>
      <c r="E267" s="8" t="s">
        <v>1440</v>
      </c>
      <c r="G267" s="9"/>
      <c r="H267" s="9"/>
      <c r="I267" s="9">
        <f>LTFUND1718BL</f>
        <v>4876802.4287929665</v>
      </c>
      <c r="J267" s="9">
        <f>I267*RPI_INC1819</f>
        <v>5020671.7894003233</v>
      </c>
      <c r="K267" s="9"/>
      <c r="L267" s="9"/>
      <c r="M267" s="9"/>
      <c r="N267" s="9"/>
      <c r="O267" s="9"/>
      <c r="P267" s="9"/>
      <c r="Q267" s="10">
        <f t="shared" si="306"/>
        <v>4876802.4287929665</v>
      </c>
      <c r="R267" s="10">
        <f t="shared" si="307"/>
        <v>5020671.7894003233</v>
      </c>
      <c r="S267" s="9"/>
      <c r="T267" s="10">
        <f t="shared" si="301"/>
        <v>7792333.8670215746</v>
      </c>
      <c r="V267" s="9"/>
      <c r="W267" s="9">
        <f>LTFUND1718RSG</f>
        <v>1410873.6508275522</v>
      </c>
      <c r="X267" s="9"/>
      <c r="Y267" s="9"/>
      <c r="Z267" s="9"/>
      <c r="AA267" s="10">
        <f t="shared" si="302"/>
        <v>1410873.6508275522</v>
      </c>
      <c r="AB267" s="10">
        <f t="shared" si="303"/>
        <v>6287676.0796205187</v>
      </c>
      <c r="AC267" s="10">
        <f>W267+I267+T267</f>
        <v>14080009.946642093</v>
      </c>
      <c r="AD267" s="10">
        <f>AC267*LT_SF1819</f>
        <v>13599007.550275512</v>
      </c>
      <c r="AE267" s="10">
        <f t="shared" si="304"/>
        <v>5806673.6832539374</v>
      </c>
      <c r="AF267" s="10">
        <f>AD267-T267-R267</f>
        <v>786001.89385361411</v>
      </c>
      <c r="AG267" s="9"/>
      <c r="AH267" s="9">
        <f>AF267</f>
        <v>786001.89385361411</v>
      </c>
      <c r="AI267" s="9"/>
      <c r="AJ267" s="9"/>
      <c r="AK267" s="9"/>
      <c r="AM267" s="9">
        <f t="shared" si="305"/>
        <v>5037392.8616033429</v>
      </c>
      <c r="AN267" s="9">
        <f t="shared" si="311"/>
        <v>5823394.755456957</v>
      </c>
    </row>
    <row r="268" spans="1:40" s="15" customFormat="1" ht="12.75" x14ac:dyDescent="0.2">
      <c r="A268" s="12" t="s">
        <v>536</v>
      </c>
      <c r="B268" s="12" t="s">
        <v>537</v>
      </c>
      <c r="C268" s="12" t="s">
        <v>499</v>
      </c>
      <c r="D268" s="12"/>
      <c r="E268" s="12" t="s">
        <v>1441</v>
      </c>
      <c r="G268" s="13">
        <f>UTFUND1718BL</f>
        <v>28769803.526349898</v>
      </c>
      <c r="H268" s="13">
        <f>G268*RPI_INC1819</f>
        <v>29618534.492709693</v>
      </c>
      <c r="I268" s="13"/>
      <c r="J268" s="13"/>
      <c r="K268" s="13"/>
      <c r="L268" s="13"/>
      <c r="M268" s="13"/>
      <c r="N268" s="13"/>
      <c r="O268" s="13"/>
      <c r="P268" s="13"/>
      <c r="Q268" s="14">
        <f t="shared" si="306"/>
        <v>28769803.526349898</v>
      </c>
      <c r="R268" s="14">
        <f t="shared" si="307"/>
        <v>29618534.492709693</v>
      </c>
      <c r="S268" s="13"/>
      <c r="T268" s="14">
        <f t="shared" si="301"/>
        <v>43602838.132979274</v>
      </c>
      <c r="V268" s="13">
        <f>UTFUND1718RSG</f>
        <v>14051420.523413215</v>
      </c>
      <c r="W268" s="13"/>
      <c r="X268" s="13"/>
      <c r="Y268" s="13"/>
      <c r="Z268" s="13"/>
      <c r="AA268" s="14">
        <f t="shared" si="302"/>
        <v>14051420.523413215</v>
      </c>
      <c r="AB268" s="14">
        <f t="shared" si="303"/>
        <v>42821224.049763113</v>
      </c>
      <c r="AC268" s="14">
        <f>V268+G268+T268</f>
        <v>86424062.182742387</v>
      </c>
      <c r="AD268" s="14">
        <f>AC268*UT_SF1819</f>
        <v>83838183.646444768</v>
      </c>
      <c r="AE268" s="14">
        <f t="shared" si="304"/>
        <v>40235345.513465494</v>
      </c>
      <c r="AF268" s="14">
        <f>AD268-T268-R268</f>
        <v>10616811.020755801</v>
      </c>
      <c r="AG268" s="13">
        <f>AF268</f>
        <v>10616811.020755801</v>
      </c>
      <c r="AH268" s="13"/>
      <c r="AI268" s="13"/>
      <c r="AJ268" s="13"/>
      <c r="AK268" s="13"/>
      <c r="AM268" s="13">
        <f t="shared" si="305"/>
        <v>29717177.3983953</v>
      </c>
      <c r="AN268" s="13">
        <f t="shared" si="311"/>
        <v>40333988.419151098</v>
      </c>
    </row>
    <row r="269" spans="1:40" ht="12.75" x14ac:dyDescent="0.2">
      <c r="A269" s="1" t="s">
        <v>538</v>
      </c>
      <c r="B269" s="1" t="s">
        <v>539</v>
      </c>
      <c r="C269" s="1"/>
      <c r="D269" s="1" t="s">
        <v>499</v>
      </c>
      <c r="E269" s="1"/>
      <c r="G269" s="5">
        <f>UTFUND1718BL</f>
        <v>31056066.66635659</v>
      </c>
      <c r="H269" s="5">
        <f>G269*RPI_INC1819</f>
        <v>31972244.124743812</v>
      </c>
      <c r="I269" s="5">
        <f>LTFUND1718BL</f>
        <v>5963431.7901323391</v>
      </c>
      <c r="J269" s="5">
        <f>I269*RPI_INC1819</f>
        <v>6139357.5388578773</v>
      </c>
      <c r="Q269" s="6">
        <f t="shared" si="306"/>
        <v>37019498.45648893</v>
      </c>
      <c r="R269" s="6">
        <f t="shared" si="307"/>
        <v>38111601.663601689</v>
      </c>
      <c r="T269" s="6">
        <f t="shared" si="301"/>
        <v>69851478</v>
      </c>
      <c r="V269" s="5">
        <f>UTFUND1718RSG</f>
        <v>13293218.444191162</v>
      </c>
      <c r="W269" s="5">
        <f>LTFUND1718RSG</f>
        <v>1354685.8531163847</v>
      </c>
      <c r="AA269" s="6">
        <f t="shared" si="302"/>
        <v>14647904.297307547</v>
      </c>
      <c r="AB269" s="6">
        <f t="shared" si="303"/>
        <v>51667402.753796473</v>
      </c>
      <c r="AC269" s="6">
        <f t="shared" ref="AC269" si="318">SUM(AC270:AC271)</f>
        <v>121518880.75379647</v>
      </c>
      <c r="AD269" s="6">
        <f t="shared" si="290"/>
        <v>117802600.41155955</v>
      </c>
      <c r="AE269" s="6">
        <f t="shared" si="304"/>
        <v>47951122.411559559</v>
      </c>
      <c r="AF269" s="6">
        <f t="shared" si="291"/>
        <v>9839520.7479578685</v>
      </c>
      <c r="AG269" s="5">
        <f t="shared" ref="AG269" si="319">AG271</f>
        <v>9307844.2290169969</v>
      </c>
      <c r="AH269" s="5">
        <f t="shared" ref="AH269" si="320">AH270</f>
        <v>531676.51894087158</v>
      </c>
      <c r="AM269" s="5">
        <f t="shared" si="305"/>
        <v>38238530.263980463</v>
      </c>
      <c r="AN269" s="5">
        <f t="shared" si="311"/>
        <v>48078051.011938334</v>
      </c>
    </row>
    <row r="270" spans="1:40" s="11" customFormat="1" ht="12.75" x14ac:dyDescent="0.2">
      <c r="A270" s="8" t="s">
        <v>540</v>
      </c>
      <c r="B270" s="8" t="s">
        <v>541</v>
      </c>
      <c r="C270" s="8" t="s">
        <v>499</v>
      </c>
      <c r="D270" s="8"/>
      <c r="E270" s="8" t="s">
        <v>1440</v>
      </c>
      <c r="G270" s="9"/>
      <c r="H270" s="9"/>
      <c r="I270" s="9">
        <f>LTFUND1718BL</f>
        <v>5963431.7901323391</v>
      </c>
      <c r="J270" s="9">
        <f>I270*RPI_INC1819</f>
        <v>6139357.5388578773</v>
      </c>
      <c r="K270" s="9"/>
      <c r="L270" s="9"/>
      <c r="M270" s="9"/>
      <c r="N270" s="9"/>
      <c r="O270" s="9"/>
      <c r="P270" s="9"/>
      <c r="Q270" s="10">
        <f t="shared" si="306"/>
        <v>5963431.7901323391</v>
      </c>
      <c r="R270" s="10">
        <f t="shared" si="307"/>
        <v>6139357.5388578773</v>
      </c>
      <c r="S270" s="9"/>
      <c r="T270" s="10">
        <f t="shared" si="301"/>
        <v>11623458.091648178</v>
      </c>
      <c r="V270" s="9"/>
      <c r="W270" s="9">
        <f>LTFUND1718RSG</f>
        <v>1354685.8531163847</v>
      </c>
      <c r="X270" s="9"/>
      <c r="Y270" s="9"/>
      <c r="Z270" s="9"/>
      <c r="AA270" s="10">
        <f t="shared" si="302"/>
        <v>1354685.8531163847</v>
      </c>
      <c r="AB270" s="10">
        <f t="shared" si="303"/>
        <v>7318117.6432487238</v>
      </c>
      <c r="AC270" s="10">
        <f>W270+I270+T270</f>
        <v>18941575.734896902</v>
      </c>
      <c r="AD270" s="10">
        <f>AC270*LT_SF1819</f>
        <v>18294492.149446927</v>
      </c>
      <c r="AE270" s="10">
        <f t="shared" si="304"/>
        <v>6671034.0577987488</v>
      </c>
      <c r="AF270" s="10">
        <f>AD270-T270-R270</f>
        <v>531676.51894087158</v>
      </c>
      <c r="AG270" s="9"/>
      <c r="AH270" s="9">
        <f>AF270</f>
        <v>531676.51894087158</v>
      </c>
      <c r="AI270" s="9"/>
      <c r="AJ270" s="9"/>
      <c r="AK270" s="9"/>
      <c r="AM270" s="9">
        <f t="shared" si="305"/>
        <v>6159804.3326323917</v>
      </c>
      <c r="AN270" s="9">
        <f t="shared" si="311"/>
        <v>6691480.8515732633</v>
      </c>
    </row>
    <row r="271" spans="1:40" s="15" customFormat="1" ht="12.75" x14ac:dyDescent="0.2">
      <c r="A271" s="12" t="s">
        <v>542</v>
      </c>
      <c r="B271" s="12" t="s">
        <v>543</v>
      </c>
      <c r="C271" s="12" t="s">
        <v>499</v>
      </c>
      <c r="D271" s="12"/>
      <c r="E271" s="12" t="s">
        <v>1441</v>
      </c>
      <c r="G271" s="13">
        <f>UTFUND1718BL</f>
        <v>31056066.66635659</v>
      </c>
      <c r="H271" s="13">
        <f>G271*RPI_INC1819</f>
        <v>31972244.124743812</v>
      </c>
      <c r="I271" s="13"/>
      <c r="J271" s="13"/>
      <c r="K271" s="13"/>
      <c r="L271" s="13"/>
      <c r="M271" s="13"/>
      <c r="N271" s="13"/>
      <c r="O271" s="13"/>
      <c r="P271" s="13"/>
      <c r="Q271" s="14">
        <f t="shared" si="306"/>
        <v>31056066.66635659</v>
      </c>
      <c r="R271" s="14">
        <f t="shared" si="307"/>
        <v>31972244.124743812</v>
      </c>
      <c r="S271" s="13"/>
      <c r="T271" s="14">
        <f t="shared" si="301"/>
        <v>58228019.908351824</v>
      </c>
      <c r="V271" s="13">
        <f>UTFUND1718RSG</f>
        <v>13293218.444191162</v>
      </c>
      <c r="W271" s="13"/>
      <c r="X271" s="13"/>
      <c r="Y271" s="13"/>
      <c r="Z271" s="13"/>
      <c r="AA271" s="14">
        <f t="shared" si="302"/>
        <v>13293218.444191162</v>
      </c>
      <c r="AB271" s="14">
        <f t="shared" si="303"/>
        <v>44349285.110547751</v>
      </c>
      <c r="AC271" s="14">
        <f>V271+G271+T271</f>
        <v>102577305.01889957</v>
      </c>
      <c r="AD271" s="14">
        <f>AC271*UT_SF1819</f>
        <v>99508108.262112632</v>
      </c>
      <c r="AE271" s="14">
        <f t="shared" si="304"/>
        <v>41280088.353760809</v>
      </c>
      <c r="AF271" s="14">
        <f>AD271-T271-R271</f>
        <v>9307844.2290169969</v>
      </c>
      <c r="AG271" s="13">
        <f>AF271</f>
        <v>9307844.2290169969</v>
      </c>
      <c r="AH271" s="13"/>
      <c r="AI271" s="13"/>
      <c r="AJ271" s="13"/>
      <c r="AK271" s="13"/>
      <c r="AM271" s="13">
        <f t="shared" si="305"/>
        <v>32078725.931348074</v>
      </c>
      <c r="AN271" s="13">
        <f t="shared" si="311"/>
        <v>41386570.160365075</v>
      </c>
    </row>
    <row r="272" spans="1:40" ht="12.75" x14ac:dyDescent="0.2">
      <c r="A272" s="1" t="s">
        <v>544</v>
      </c>
      <c r="B272" s="1" t="s">
        <v>545</v>
      </c>
      <c r="C272" s="1"/>
      <c r="D272" s="1" t="s">
        <v>499</v>
      </c>
      <c r="E272" s="1"/>
      <c r="G272" s="5">
        <f>UTFUND1718BL</f>
        <v>40574678.456928834</v>
      </c>
      <c r="H272" s="5">
        <f>G272*RPI_INC1819</f>
        <v>41771662.163298145</v>
      </c>
      <c r="I272" s="5">
        <f>LTFUND1718BL</f>
        <v>9097885.1059368122</v>
      </c>
      <c r="J272" s="5">
        <f>I272*RPI_INC1819</f>
        <v>9366279.5984720141</v>
      </c>
      <c r="Q272" s="6">
        <f t="shared" si="306"/>
        <v>49672563.562865645</v>
      </c>
      <c r="R272" s="6">
        <f t="shared" si="307"/>
        <v>51137941.761770159</v>
      </c>
      <c r="T272" s="6">
        <f t="shared" si="301"/>
        <v>132567420</v>
      </c>
      <c r="V272" s="5">
        <f>UTFUND1718RSG</f>
        <v>18344251.121906549</v>
      </c>
      <c r="W272" s="5">
        <f>LTFUND1718RSG</f>
        <v>1826344.368569782</v>
      </c>
      <c r="AA272" s="6">
        <f t="shared" si="302"/>
        <v>20170595.490476333</v>
      </c>
      <c r="AB272" s="6">
        <f t="shared" si="303"/>
        <v>69843159.053341985</v>
      </c>
      <c r="AC272" s="6">
        <f t="shared" ref="AC272" si="321">SUM(AC273:AC274)</f>
        <v>202410579.05334198</v>
      </c>
      <c r="AD272" s="6">
        <f t="shared" si="290"/>
        <v>196199790.43035495</v>
      </c>
      <c r="AE272" s="6">
        <f t="shared" si="304"/>
        <v>63632370.43035496</v>
      </c>
      <c r="AF272" s="6">
        <f t="shared" si="291"/>
        <v>12494428.668584801</v>
      </c>
      <c r="AG272" s="5">
        <f t="shared" ref="AG272" si="322">AG274</f>
        <v>12180919.671473175</v>
      </c>
      <c r="AH272" s="5">
        <f t="shared" ref="AH272" si="323">AH273</f>
        <v>313508.99711162597</v>
      </c>
      <c r="AM272" s="5">
        <f t="shared" si="305"/>
        <v>51308253.873849981</v>
      </c>
      <c r="AN272" s="5">
        <f t="shared" si="311"/>
        <v>63802682.542434782</v>
      </c>
    </row>
    <row r="273" spans="1:40" s="11" customFormat="1" ht="12.75" x14ac:dyDescent="0.2">
      <c r="A273" s="8" t="s">
        <v>546</v>
      </c>
      <c r="B273" s="8" t="s">
        <v>547</v>
      </c>
      <c r="C273" s="8" t="s">
        <v>499</v>
      </c>
      <c r="D273" s="8"/>
      <c r="E273" s="8" t="s">
        <v>1440</v>
      </c>
      <c r="G273" s="9"/>
      <c r="H273" s="9"/>
      <c r="I273" s="9">
        <f>LTFUND1718BL</f>
        <v>9097885.1059368122</v>
      </c>
      <c r="J273" s="9">
        <f>I273*RPI_INC1819</f>
        <v>9366279.5984720141</v>
      </c>
      <c r="K273" s="9"/>
      <c r="L273" s="9"/>
      <c r="M273" s="9"/>
      <c r="N273" s="9"/>
      <c r="O273" s="9"/>
      <c r="P273" s="9"/>
      <c r="Q273" s="10">
        <f t="shared" si="306"/>
        <v>9097885.1059368122</v>
      </c>
      <c r="R273" s="10">
        <f t="shared" si="307"/>
        <v>9366279.5984720141</v>
      </c>
      <c r="S273" s="9"/>
      <c r="T273" s="10">
        <f t="shared" si="301"/>
        <v>25503322.832092725</v>
      </c>
      <c r="V273" s="9"/>
      <c r="W273" s="9">
        <f>LTFUND1718RSG</f>
        <v>1826344.368569782</v>
      </c>
      <c r="X273" s="9"/>
      <c r="Y273" s="9"/>
      <c r="Z273" s="9"/>
      <c r="AA273" s="10">
        <f t="shared" si="302"/>
        <v>1826344.368569782</v>
      </c>
      <c r="AB273" s="10">
        <f t="shared" si="303"/>
        <v>10924229.474506594</v>
      </c>
      <c r="AC273" s="10">
        <f>W273+I273+T273</f>
        <v>36427552.306599319</v>
      </c>
      <c r="AD273" s="10">
        <f>AC273*LT_SF1819</f>
        <v>35183111.427676365</v>
      </c>
      <c r="AE273" s="10">
        <f t="shared" si="304"/>
        <v>9679788.59558364</v>
      </c>
      <c r="AF273" s="10">
        <f>AD273-T273-R273</f>
        <v>313508.99711162597</v>
      </c>
      <c r="AG273" s="9"/>
      <c r="AH273" s="9">
        <f>AF273</f>
        <v>313508.99711162597</v>
      </c>
      <c r="AI273" s="9"/>
      <c r="AJ273" s="9"/>
      <c r="AK273" s="9"/>
      <c r="AM273" s="9">
        <f t="shared" si="305"/>
        <v>9397473.4792929739</v>
      </c>
      <c r="AN273" s="9">
        <f t="shared" si="311"/>
        <v>9710982.4764045998</v>
      </c>
    </row>
    <row r="274" spans="1:40" s="15" customFormat="1" ht="12.75" x14ac:dyDescent="0.2">
      <c r="A274" s="12" t="s">
        <v>548</v>
      </c>
      <c r="B274" s="12" t="s">
        <v>549</v>
      </c>
      <c r="C274" s="12" t="s">
        <v>499</v>
      </c>
      <c r="D274" s="12"/>
      <c r="E274" s="12" t="s">
        <v>1441</v>
      </c>
      <c r="G274" s="13">
        <f>UTFUND1718BL</f>
        <v>40574678.456928834</v>
      </c>
      <c r="H274" s="13">
        <f>G274*RPI_INC1819</f>
        <v>41771662.163298145</v>
      </c>
      <c r="I274" s="13"/>
      <c r="J274" s="13"/>
      <c r="K274" s="13"/>
      <c r="L274" s="13"/>
      <c r="M274" s="13"/>
      <c r="N274" s="13"/>
      <c r="O274" s="13"/>
      <c r="P274" s="13"/>
      <c r="Q274" s="14">
        <f t="shared" si="306"/>
        <v>40574678.456928834</v>
      </c>
      <c r="R274" s="14">
        <f t="shared" si="307"/>
        <v>41771662.163298145</v>
      </c>
      <c r="S274" s="13"/>
      <c r="T274" s="14">
        <f t="shared" si="301"/>
        <v>107064097.16790728</v>
      </c>
      <c r="V274" s="13">
        <f>UTFUND1718RSG</f>
        <v>18344251.121906549</v>
      </c>
      <c r="W274" s="13"/>
      <c r="X274" s="13"/>
      <c r="Y274" s="13"/>
      <c r="Z274" s="13"/>
      <c r="AA274" s="14">
        <f t="shared" si="302"/>
        <v>18344251.121906549</v>
      </c>
      <c r="AB274" s="14">
        <f t="shared" si="303"/>
        <v>58918929.578835383</v>
      </c>
      <c r="AC274" s="14">
        <f>V274+G274+T274</f>
        <v>165983026.74674267</v>
      </c>
      <c r="AD274" s="14">
        <f>AC274*UT_SF1819</f>
        <v>161016679.0026786</v>
      </c>
      <c r="AE274" s="14">
        <f t="shared" si="304"/>
        <v>53952581.83477132</v>
      </c>
      <c r="AF274" s="14">
        <f>AD274-T274-R274</f>
        <v>12180919.671473175</v>
      </c>
      <c r="AG274" s="13">
        <f>AF274</f>
        <v>12180919.671473175</v>
      </c>
      <c r="AH274" s="13"/>
      <c r="AI274" s="13"/>
      <c r="AJ274" s="13"/>
      <c r="AK274" s="13"/>
      <c r="AM274" s="13">
        <f t="shared" si="305"/>
        <v>41910780.394556999</v>
      </c>
      <c r="AN274" s="13">
        <f t="shared" si="311"/>
        <v>54091700.066030174</v>
      </c>
    </row>
    <row r="275" spans="1:40" ht="12.75" x14ac:dyDescent="0.2">
      <c r="A275" s="1" t="s">
        <v>550</v>
      </c>
      <c r="B275" s="1" t="s">
        <v>551</v>
      </c>
      <c r="C275" s="1"/>
      <c r="D275" s="1" t="s">
        <v>499</v>
      </c>
      <c r="E275" s="1"/>
      <c r="G275" s="5">
        <f>UTFUND1718BL</f>
        <v>64599537.72716435</v>
      </c>
      <c r="H275" s="5">
        <f>G275*RPI_INC1819</f>
        <v>66505272.955121547</v>
      </c>
      <c r="I275" s="5">
        <f>LTFUND1718BL</f>
        <v>11530957.940290526</v>
      </c>
      <c r="J275" s="5">
        <f>I275*RPI_INC1819</f>
        <v>11871129.921887599</v>
      </c>
      <c r="Q275" s="6">
        <f t="shared" si="306"/>
        <v>76130495.667454869</v>
      </c>
      <c r="R275" s="6">
        <f t="shared" si="307"/>
        <v>78376402.877009153</v>
      </c>
      <c r="T275" s="6">
        <f t="shared" si="301"/>
        <v>63627567</v>
      </c>
      <c r="V275" s="5">
        <f>UTFUND1718RSG</f>
        <v>35450617.99300269</v>
      </c>
      <c r="W275" s="5">
        <f>LTFUND1718RSG</f>
        <v>4093681.9177309275</v>
      </c>
      <c r="AA275" s="6">
        <f t="shared" si="302"/>
        <v>39544299.910733618</v>
      </c>
      <c r="AB275" s="6">
        <f t="shared" si="303"/>
        <v>115674795.57818848</v>
      </c>
      <c r="AC275" s="6">
        <f t="shared" ref="AC275" si="324">SUM(AC276:AC277)</f>
        <v>179302362.57818848</v>
      </c>
      <c r="AD275" s="6">
        <f t="shared" si="290"/>
        <v>173827632.25612891</v>
      </c>
      <c r="AE275" s="6">
        <f t="shared" si="304"/>
        <v>110200065.25612891</v>
      </c>
      <c r="AF275" s="6">
        <f t="shared" si="291"/>
        <v>31823662.379119754</v>
      </c>
      <c r="AG275" s="5">
        <f t="shared" ref="AG275" si="325">AG277</f>
        <v>28955018.800370932</v>
      </c>
      <c r="AH275" s="5">
        <f t="shared" ref="AH275" si="326">AH276</f>
        <v>2868643.5787488222</v>
      </c>
      <c r="AM275" s="5">
        <f t="shared" si="305"/>
        <v>78637431.190846786</v>
      </c>
      <c r="AN275" s="5">
        <f t="shared" si="311"/>
        <v>110461093.56996654</v>
      </c>
    </row>
    <row r="276" spans="1:40" s="11" customFormat="1" ht="12.75" x14ac:dyDescent="0.2">
      <c r="A276" s="8" t="s">
        <v>552</v>
      </c>
      <c r="B276" s="8" t="s">
        <v>553</v>
      </c>
      <c r="C276" s="8" t="s">
        <v>499</v>
      </c>
      <c r="D276" s="8"/>
      <c r="E276" s="8" t="s">
        <v>1440</v>
      </c>
      <c r="G276" s="9"/>
      <c r="H276" s="9"/>
      <c r="I276" s="9">
        <f>LTFUND1718BL</f>
        <v>11530957.940290526</v>
      </c>
      <c r="J276" s="9">
        <f>I276*RPI_INC1819</f>
        <v>11871129.921887599</v>
      </c>
      <c r="K276" s="9"/>
      <c r="L276" s="9"/>
      <c r="M276" s="9"/>
      <c r="N276" s="9"/>
      <c r="O276" s="9"/>
      <c r="P276" s="9"/>
      <c r="Q276" s="10">
        <f t="shared" si="306"/>
        <v>11530957.940290526</v>
      </c>
      <c r="R276" s="10">
        <f t="shared" si="307"/>
        <v>11871129.921887599</v>
      </c>
      <c r="S276" s="9"/>
      <c r="T276" s="10">
        <f t="shared" si="301"/>
        <v>10277366.467816055</v>
      </c>
      <c r="V276" s="9"/>
      <c r="W276" s="9">
        <f>LTFUND1718RSG</f>
        <v>4093681.9177309275</v>
      </c>
      <c r="X276" s="9"/>
      <c r="Y276" s="9"/>
      <c r="Z276" s="9"/>
      <c r="AA276" s="10">
        <f t="shared" si="302"/>
        <v>4093681.9177309275</v>
      </c>
      <c r="AB276" s="10">
        <f t="shared" si="303"/>
        <v>15624639.858021453</v>
      </c>
      <c r="AC276" s="10">
        <f>W276+I276+T276</f>
        <v>25902006.325837508</v>
      </c>
      <c r="AD276" s="10">
        <f>AC276*LT_SF1819</f>
        <v>25017139.968452476</v>
      </c>
      <c r="AE276" s="10">
        <f t="shared" si="304"/>
        <v>14739773.500636421</v>
      </c>
      <c r="AF276" s="10">
        <f>AD276-T276-R276</f>
        <v>2868643.5787488222</v>
      </c>
      <c r="AG276" s="9"/>
      <c r="AH276" s="9">
        <f>AF276</f>
        <v>2868643.5787488222</v>
      </c>
      <c r="AI276" s="9"/>
      <c r="AJ276" s="9"/>
      <c r="AK276" s="9"/>
      <c r="AM276" s="9">
        <f t="shared" si="305"/>
        <v>11910666.06941558</v>
      </c>
      <c r="AN276" s="9">
        <f t="shared" si="311"/>
        <v>14779309.648164403</v>
      </c>
    </row>
    <row r="277" spans="1:40" s="15" customFormat="1" ht="12.75" x14ac:dyDescent="0.2">
      <c r="A277" s="12" t="s">
        <v>554</v>
      </c>
      <c r="B277" s="12" t="s">
        <v>555</v>
      </c>
      <c r="C277" s="12" t="s">
        <v>499</v>
      </c>
      <c r="D277" s="12"/>
      <c r="E277" s="12" t="s">
        <v>1441</v>
      </c>
      <c r="G277" s="13">
        <f>UTFUND1718BL</f>
        <v>64599537.72716435</v>
      </c>
      <c r="H277" s="13">
        <f>G277*RPI_INC1819</f>
        <v>66505272.955121547</v>
      </c>
      <c r="I277" s="13"/>
      <c r="J277" s="13"/>
      <c r="K277" s="13"/>
      <c r="L277" s="13"/>
      <c r="M277" s="13"/>
      <c r="N277" s="13"/>
      <c r="O277" s="13"/>
      <c r="P277" s="13"/>
      <c r="Q277" s="14">
        <f t="shared" si="306"/>
        <v>64599537.72716435</v>
      </c>
      <c r="R277" s="14">
        <f t="shared" si="307"/>
        <v>66505272.955121547</v>
      </c>
      <c r="S277" s="13"/>
      <c r="T277" s="14">
        <f t="shared" si="301"/>
        <v>53350200.532183945</v>
      </c>
      <c r="V277" s="13">
        <f>UTFUND1718RSG</f>
        <v>35450617.99300269</v>
      </c>
      <c r="W277" s="13"/>
      <c r="X277" s="13"/>
      <c r="Y277" s="13"/>
      <c r="Z277" s="13"/>
      <c r="AA277" s="14">
        <f t="shared" si="302"/>
        <v>35450617.99300269</v>
      </c>
      <c r="AB277" s="14">
        <f t="shared" si="303"/>
        <v>100050155.72016704</v>
      </c>
      <c r="AC277" s="14">
        <f>V277+G277+T277</f>
        <v>153400356.25235099</v>
      </c>
      <c r="AD277" s="14">
        <f>AC277*UT_SF1819</f>
        <v>148810492.28767642</v>
      </c>
      <c r="AE277" s="14">
        <f t="shared" si="304"/>
        <v>95460291.755492479</v>
      </c>
      <c r="AF277" s="14">
        <f>AD277-T277-R277</f>
        <v>28955018.800370932</v>
      </c>
      <c r="AG277" s="13">
        <f>AF277</f>
        <v>28955018.800370932</v>
      </c>
      <c r="AH277" s="13"/>
      <c r="AI277" s="13"/>
      <c r="AJ277" s="13"/>
      <c r="AK277" s="13"/>
      <c r="AM277" s="13">
        <f t="shared" si="305"/>
        <v>66726765.121431209</v>
      </c>
      <c r="AN277" s="13">
        <f t="shared" si="311"/>
        <v>95681783.921802133</v>
      </c>
    </row>
    <row r="278" spans="1:40" ht="12.75" x14ac:dyDescent="0.2">
      <c r="A278" s="1" t="s">
        <v>556</v>
      </c>
      <c r="B278" s="1" t="s">
        <v>557</v>
      </c>
      <c r="C278" s="1"/>
      <c r="D278" s="1" t="s">
        <v>499</v>
      </c>
      <c r="E278" s="1"/>
      <c r="G278" s="5">
        <f>UTFUND1718BL</f>
        <v>31446106.780647531</v>
      </c>
      <c r="H278" s="5">
        <f>G278*RPI_INC1819</f>
        <v>32373790.717444245</v>
      </c>
      <c r="I278" s="5">
        <f>LTFUND1718BL</f>
        <v>5630845.1679400597</v>
      </c>
      <c r="J278" s="5">
        <f>I278*RPI_INC1819</f>
        <v>5796959.3597325431</v>
      </c>
      <c r="Q278" s="6">
        <f t="shared" si="306"/>
        <v>37076951.948587589</v>
      </c>
      <c r="R278" s="6">
        <f t="shared" si="307"/>
        <v>38170750.077176787</v>
      </c>
      <c r="T278" s="6">
        <f t="shared" si="301"/>
        <v>52059564</v>
      </c>
      <c r="V278" s="5">
        <f>UTFUND1718RSG</f>
        <v>16088690.099374756</v>
      </c>
      <c r="W278" s="5">
        <f>LTFUND1718RSG</f>
        <v>1666864.043497581</v>
      </c>
      <c r="AA278" s="6">
        <f t="shared" si="302"/>
        <v>17755554.142872337</v>
      </c>
      <c r="AB278" s="6">
        <f t="shared" si="303"/>
        <v>54832506.09145993</v>
      </c>
      <c r="AC278" s="6">
        <f t="shared" ref="AC278" si="327">SUM(AC279:AC280)</f>
        <v>106892070.09145993</v>
      </c>
      <c r="AD278" s="6">
        <f t="shared" si="290"/>
        <v>103626755.03486121</v>
      </c>
      <c r="AE278" s="6">
        <f t="shared" si="304"/>
        <v>51567191.034861207</v>
      </c>
      <c r="AF278" s="6">
        <f t="shared" si="291"/>
        <v>13396440.957684424</v>
      </c>
      <c r="AG278" s="5">
        <f t="shared" ref="AG278" si="328">AG280</f>
        <v>12435492.854931992</v>
      </c>
      <c r="AH278" s="5">
        <f t="shared" ref="AH278" si="329">AH279</f>
        <v>960948.1027524313</v>
      </c>
      <c r="AM278" s="5">
        <f t="shared" si="305"/>
        <v>38297875.668104954</v>
      </c>
      <c r="AN278" s="5">
        <f t="shared" si="311"/>
        <v>51694316.625789374</v>
      </c>
    </row>
    <row r="279" spans="1:40" s="11" customFormat="1" ht="12.75" x14ac:dyDescent="0.2">
      <c r="A279" s="8" t="s">
        <v>558</v>
      </c>
      <c r="B279" s="8" t="s">
        <v>559</v>
      </c>
      <c r="C279" s="8" t="s">
        <v>499</v>
      </c>
      <c r="D279" s="8"/>
      <c r="E279" s="8" t="s">
        <v>1440</v>
      </c>
      <c r="G279" s="9"/>
      <c r="H279" s="9"/>
      <c r="I279" s="9">
        <f>LTFUND1718BL</f>
        <v>5630845.1679400597</v>
      </c>
      <c r="J279" s="9">
        <f>I279*RPI_INC1819</f>
        <v>5796959.3597325431</v>
      </c>
      <c r="K279" s="9"/>
      <c r="L279" s="9"/>
      <c r="M279" s="9"/>
      <c r="N279" s="9"/>
      <c r="O279" s="9"/>
      <c r="P279" s="9"/>
      <c r="Q279" s="10">
        <f t="shared" si="306"/>
        <v>5630845.1679400597</v>
      </c>
      <c r="R279" s="10">
        <f t="shared" si="307"/>
        <v>5796959.3597325431</v>
      </c>
      <c r="S279" s="9"/>
      <c r="T279" s="10">
        <f t="shared" si="301"/>
        <v>8503488.5619636923</v>
      </c>
      <c r="V279" s="9"/>
      <c r="W279" s="9">
        <f>LTFUND1718RSG</f>
        <v>1666864.043497581</v>
      </c>
      <c r="X279" s="9"/>
      <c r="Y279" s="9"/>
      <c r="Z279" s="9"/>
      <c r="AA279" s="10">
        <f t="shared" si="302"/>
        <v>1666864.043497581</v>
      </c>
      <c r="AB279" s="10">
        <f t="shared" si="303"/>
        <v>7297709.2114376407</v>
      </c>
      <c r="AC279" s="10">
        <f>W279+I279+T279</f>
        <v>15801197.773401333</v>
      </c>
      <c r="AD279" s="10">
        <f>AC279*LT_SF1819</f>
        <v>15261396.024448667</v>
      </c>
      <c r="AE279" s="10">
        <f t="shared" si="304"/>
        <v>6757907.4624849744</v>
      </c>
      <c r="AF279" s="10">
        <f>AD279-T279-R279</f>
        <v>960948.1027524313</v>
      </c>
      <c r="AG279" s="9"/>
      <c r="AH279" s="9">
        <f>AF279</f>
        <v>960948.1027524313</v>
      </c>
      <c r="AI279" s="9"/>
      <c r="AJ279" s="9"/>
      <c r="AK279" s="9"/>
      <c r="AM279" s="9">
        <f t="shared" si="305"/>
        <v>5816265.8151389072</v>
      </c>
      <c r="AN279" s="9">
        <f t="shared" si="311"/>
        <v>6777213.9178913385</v>
      </c>
    </row>
    <row r="280" spans="1:40" s="15" customFormat="1" ht="12.75" x14ac:dyDescent="0.2">
      <c r="A280" s="12" t="s">
        <v>560</v>
      </c>
      <c r="B280" s="12" t="s">
        <v>561</v>
      </c>
      <c r="C280" s="12" t="s">
        <v>499</v>
      </c>
      <c r="D280" s="12"/>
      <c r="E280" s="12" t="s">
        <v>1441</v>
      </c>
      <c r="G280" s="13">
        <f>UTFUND1718BL</f>
        <v>31446106.780647531</v>
      </c>
      <c r="H280" s="13">
        <f>G280*RPI_INC1819</f>
        <v>32373790.717444245</v>
      </c>
      <c r="I280" s="13"/>
      <c r="J280" s="13"/>
      <c r="K280" s="13"/>
      <c r="L280" s="13"/>
      <c r="M280" s="13"/>
      <c r="N280" s="13"/>
      <c r="O280" s="13"/>
      <c r="P280" s="13"/>
      <c r="Q280" s="14">
        <f t="shared" si="306"/>
        <v>31446106.780647531</v>
      </c>
      <c r="R280" s="14">
        <f t="shared" si="307"/>
        <v>32373790.717444245</v>
      </c>
      <c r="S280" s="13"/>
      <c r="T280" s="14">
        <f t="shared" si="301"/>
        <v>43556075.438036308</v>
      </c>
      <c r="V280" s="13">
        <f>UTFUND1718RSG</f>
        <v>16088690.099374756</v>
      </c>
      <c r="W280" s="13"/>
      <c r="X280" s="13"/>
      <c r="Y280" s="13"/>
      <c r="Z280" s="13"/>
      <c r="AA280" s="14">
        <f t="shared" si="302"/>
        <v>16088690.099374756</v>
      </c>
      <c r="AB280" s="14">
        <f t="shared" si="303"/>
        <v>47534796.880022287</v>
      </c>
      <c r="AC280" s="14">
        <f>V280+G280+T280</f>
        <v>91090872.318058595</v>
      </c>
      <c r="AD280" s="14">
        <f>AC280*UT_SF1819</f>
        <v>88365359.010412544</v>
      </c>
      <c r="AE280" s="14">
        <f t="shared" si="304"/>
        <v>44809283.572376236</v>
      </c>
      <c r="AF280" s="14">
        <f>AD280-T280-R280</f>
        <v>12435492.854931992</v>
      </c>
      <c r="AG280" s="13">
        <f>AF280</f>
        <v>12435492.854931992</v>
      </c>
      <c r="AH280" s="13"/>
      <c r="AI280" s="13"/>
      <c r="AJ280" s="13"/>
      <c r="AK280" s="13"/>
      <c r="AM280" s="13">
        <f t="shared" si="305"/>
        <v>32481609.85296604</v>
      </c>
      <c r="AN280" s="13">
        <f t="shared" si="311"/>
        <v>44917102.707898036</v>
      </c>
    </row>
    <row r="281" spans="1:40" ht="12.75" x14ac:dyDescent="0.2">
      <c r="A281" s="1" t="s">
        <v>562</v>
      </c>
      <c r="B281" s="1" t="s">
        <v>563</v>
      </c>
      <c r="C281" s="1"/>
      <c r="D281" s="1" t="s">
        <v>499</v>
      </c>
      <c r="E281" s="1"/>
      <c r="G281" s="5">
        <f>UTFUND1718BL</f>
        <v>25424400.019890804</v>
      </c>
      <c r="H281" s="5">
        <f>G281*RPI_INC1819</f>
        <v>26174439.052247643</v>
      </c>
      <c r="I281" s="5">
        <f>LTFUND1718BL</f>
        <v>5530236.144085235</v>
      </c>
      <c r="J281" s="5">
        <f>I281*RPI_INC1819</f>
        <v>5693382.2935703518</v>
      </c>
      <c r="Q281" s="6">
        <f t="shared" si="306"/>
        <v>30954636.16397604</v>
      </c>
      <c r="R281" s="6">
        <f t="shared" si="307"/>
        <v>31867821.345817994</v>
      </c>
      <c r="T281" s="6">
        <f t="shared" si="301"/>
        <v>57913733.000000939</v>
      </c>
      <c r="V281" s="5">
        <f>UTFUND1718RSG</f>
        <v>12717247.853273753</v>
      </c>
      <c r="W281" s="5">
        <f>LTFUND1718RSG</f>
        <v>1573806.8880550778</v>
      </c>
      <c r="AA281" s="6">
        <f t="shared" si="302"/>
        <v>14291054.741328832</v>
      </c>
      <c r="AB281" s="6">
        <f t="shared" si="303"/>
        <v>45245690.905304864</v>
      </c>
      <c r="AC281" s="6">
        <f t="shared" ref="AC281" si="330">SUM(AC282:AC283)</f>
        <v>103159423.9053058</v>
      </c>
      <c r="AD281" s="6">
        <f t="shared" si="290"/>
        <v>99996319.128807813</v>
      </c>
      <c r="AE281" s="6">
        <f t="shared" si="304"/>
        <v>42082586.128806874</v>
      </c>
      <c r="AF281" s="6">
        <f t="shared" si="291"/>
        <v>10214764.78298888</v>
      </c>
      <c r="AG281" s="5">
        <f t="shared" ref="AG281" si="331">AG283</f>
        <v>9420212.3223232999</v>
      </c>
      <c r="AH281" s="5">
        <f t="shared" ref="AH281" si="332">AH282</f>
        <v>794552.46066558082</v>
      </c>
      <c r="AM281" s="5">
        <f t="shared" si="305"/>
        <v>31973955.378080633</v>
      </c>
      <c r="AN281" s="5">
        <f t="shared" si="311"/>
        <v>42188720.161069512</v>
      </c>
    </row>
    <row r="282" spans="1:40" s="11" customFormat="1" ht="12.75" x14ac:dyDescent="0.2">
      <c r="A282" s="8" t="s">
        <v>564</v>
      </c>
      <c r="B282" s="8" t="s">
        <v>565</v>
      </c>
      <c r="C282" s="8" t="s">
        <v>499</v>
      </c>
      <c r="D282" s="8"/>
      <c r="E282" s="8" t="s">
        <v>1440</v>
      </c>
      <c r="G282" s="9"/>
      <c r="H282" s="9"/>
      <c r="I282" s="9">
        <f>LTFUND1718BL</f>
        <v>5530236.144085235</v>
      </c>
      <c r="J282" s="9">
        <f>I282*RPI_INC1819</f>
        <v>5693382.2935703518</v>
      </c>
      <c r="K282" s="9"/>
      <c r="L282" s="9"/>
      <c r="M282" s="9"/>
      <c r="N282" s="9"/>
      <c r="O282" s="9"/>
      <c r="P282" s="9"/>
      <c r="Q282" s="10">
        <f t="shared" si="306"/>
        <v>5530236.144085235</v>
      </c>
      <c r="R282" s="10">
        <f t="shared" si="307"/>
        <v>5693382.2935703518</v>
      </c>
      <c r="S282" s="9"/>
      <c r="T282" s="10">
        <f t="shared" si="301"/>
        <v>10930816.558228517</v>
      </c>
      <c r="V282" s="9"/>
      <c r="W282" s="9">
        <f>LTFUND1718RSG</f>
        <v>1573806.8880550778</v>
      </c>
      <c r="X282" s="9"/>
      <c r="Y282" s="9"/>
      <c r="Z282" s="9"/>
      <c r="AA282" s="10">
        <f t="shared" si="302"/>
        <v>1573806.8880550778</v>
      </c>
      <c r="AB282" s="10">
        <f t="shared" si="303"/>
        <v>7104043.0321403127</v>
      </c>
      <c r="AC282" s="10">
        <f>W282+I282+T282</f>
        <v>18034859.59036883</v>
      </c>
      <c r="AD282" s="10">
        <f>AC282*LT_SF1819</f>
        <v>17418751.31246445</v>
      </c>
      <c r="AE282" s="10">
        <f t="shared" si="304"/>
        <v>6487934.7542359326</v>
      </c>
      <c r="AF282" s="10">
        <f>AD282-T282-R282</f>
        <v>794552.46066558082</v>
      </c>
      <c r="AG282" s="9"/>
      <c r="AH282" s="9">
        <f>AF282</f>
        <v>794552.46066558082</v>
      </c>
      <c r="AI282" s="9"/>
      <c r="AJ282" s="9"/>
      <c r="AK282" s="9"/>
      <c r="AM282" s="9">
        <f t="shared" si="305"/>
        <v>5712343.7912350995</v>
      </c>
      <c r="AN282" s="9">
        <f t="shared" si="311"/>
        <v>6506896.2519006804</v>
      </c>
    </row>
    <row r="283" spans="1:40" s="15" customFormat="1" ht="12.75" x14ac:dyDescent="0.2">
      <c r="A283" s="12" t="s">
        <v>566</v>
      </c>
      <c r="B283" s="12" t="s">
        <v>567</v>
      </c>
      <c r="C283" s="12" t="s">
        <v>499</v>
      </c>
      <c r="D283" s="12"/>
      <c r="E283" s="12" t="s">
        <v>1441</v>
      </c>
      <c r="G283" s="13">
        <f>UTFUND1718BL</f>
        <v>25424400.019890804</v>
      </c>
      <c r="H283" s="13">
        <f>G283*RPI_INC1819</f>
        <v>26174439.052247643</v>
      </c>
      <c r="I283" s="13"/>
      <c r="J283" s="13"/>
      <c r="K283" s="13"/>
      <c r="L283" s="13"/>
      <c r="M283" s="13"/>
      <c r="N283" s="13"/>
      <c r="O283" s="13"/>
      <c r="P283" s="13"/>
      <c r="Q283" s="14">
        <f t="shared" si="306"/>
        <v>25424400.019890804</v>
      </c>
      <c r="R283" s="14">
        <f t="shared" si="307"/>
        <v>26174439.052247643</v>
      </c>
      <c r="S283" s="13"/>
      <c r="T283" s="14">
        <f t="shared" si="301"/>
        <v>46982916.441772424</v>
      </c>
      <c r="V283" s="13">
        <f>UTFUND1718RSG</f>
        <v>12717247.853273753</v>
      </c>
      <c r="W283" s="13"/>
      <c r="X283" s="13"/>
      <c r="Y283" s="13"/>
      <c r="Z283" s="13"/>
      <c r="AA283" s="14">
        <f t="shared" si="302"/>
        <v>12717247.853273753</v>
      </c>
      <c r="AB283" s="14">
        <f t="shared" si="303"/>
        <v>38141647.873164557</v>
      </c>
      <c r="AC283" s="14">
        <f>V283+G283+T283</f>
        <v>85124564.314936981</v>
      </c>
      <c r="AD283" s="14">
        <f>AC283*UT_SF1819</f>
        <v>82577567.816343367</v>
      </c>
      <c r="AE283" s="14">
        <f t="shared" si="304"/>
        <v>35594651.374570943</v>
      </c>
      <c r="AF283" s="14">
        <f>AD283-T283-R283</f>
        <v>9420212.3223232999</v>
      </c>
      <c r="AG283" s="13">
        <f>AF283</f>
        <v>9420212.3223232999</v>
      </c>
      <c r="AH283" s="13"/>
      <c r="AI283" s="13"/>
      <c r="AJ283" s="13"/>
      <c r="AK283" s="13"/>
      <c r="AM283" s="13">
        <f t="shared" si="305"/>
        <v>26261611.586845536</v>
      </c>
      <c r="AN283" s="13">
        <f t="shared" si="311"/>
        <v>35681823.909168839</v>
      </c>
    </row>
    <row r="284" spans="1:40" ht="12.75" x14ac:dyDescent="0.2">
      <c r="A284" s="1" t="s">
        <v>568</v>
      </c>
      <c r="B284" s="1" t="s">
        <v>569</v>
      </c>
      <c r="C284" s="1"/>
      <c r="D284" s="1" t="s">
        <v>499</v>
      </c>
      <c r="E284" s="1"/>
      <c r="G284" s="5">
        <f>UTFUND1718BL</f>
        <v>19470309.248486262</v>
      </c>
      <c r="H284" s="5">
        <f>G284*RPI_INC1819</f>
        <v>20044698.099235859</v>
      </c>
      <c r="I284" s="5">
        <f>LTFUND1718BL</f>
        <v>5310399.3423589189</v>
      </c>
      <c r="J284" s="5">
        <f>I284*RPI_INC1819</f>
        <v>5467060.1399020338</v>
      </c>
      <c r="Q284" s="6">
        <f t="shared" si="306"/>
        <v>24780708.590845183</v>
      </c>
      <c r="R284" s="6">
        <f t="shared" si="307"/>
        <v>25511758.239137892</v>
      </c>
      <c r="T284" s="6">
        <f t="shared" si="301"/>
        <v>72736339.999998212</v>
      </c>
      <c r="V284" s="5">
        <f>UTFUND1718RSG</f>
        <v>7989800.0986660607</v>
      </c>
      <c r="W284" s="5">
        <f>LTFUND1718RSG</f>
        <v>589739.52242253534</v>
      </c>
      <c r="AA284" s="6">
        <f t="shared" si="302"/>
        <v>8579539.6210885961</v>
      </c>
      <c r="AB284" s="6">
        <f t="shared" si="303"/>
        <v>33360248.211933792</v>
      </c>
      <c r="AC284" s="6">
        <f t="shared" ref="AC284" si="333">SUM(AC285:AC286)</f>
        <v>106096588.211932</v>
      </c>
      <c r="AD284" s="6">
        <f t="shared" si="290"/>
        <v>102823790.45233957</v>
      </c>
      <c r="AE284" s="6">
        <f t="shared" si="304"/>
        <v>30087450.452341352</v>
      </c>
      <c r="AF284" s="6">
        <f t="shared" si="291"/>
        <v>4575692.213203459</v>
      </c>
      <c r="AG284" s="5">
        <f t="shared" ref="AG284" si="334">AG286</f>
        <v>4934399.792386461</v>
      </c>
      <c r="AH284" s="5">
        <f t="shared" ref="AH284" si="335">AH285</f>
        <v>-358707.579183002</v>
      </c>
      <c r="AM284" s="5">
        <f t="shared" si="305"/>
        <v>25596723.751610383</v>
      </c>
      <c r="AN284" s="5">
        <f t="shared" si="311"/>
        <v>30172415.964813843</v>
      </c>
    </row>
    <row r="285" spans="1:40" s="11" customFormat="1" ht="12.75" x14ac:dyDescent="0.2">
      <c r="A285" s="8" t="s">
        <v>570</v>
      </c>
      <c r="B285" s="8" t="s">
        <v>571</v>
      </c>
      <c r="C285" s="8" t="s">
        <v>499</v>
      </c>
      <c r="D285" s="8"/>
      <c r="E285" s="8" t="s">
        <v>1440</v>
      </c>
      <c r="G285" s="9"/>
      <c r="H285" s="9"/>
      <c r="I285" s="9">
        <f>LTFUND1718BL</f>
        <v>5310399.3423589189</v>
      </c>
      <c r="J285" s="9">
        <f>I285*RPI_INC1819</f>
        <v>5467060.1399020338</v>
      </c>
      <c r="K285" s="9"/>
      <c r="L285" s="9"/>
      <c r="M285" s="9"/>
      <c r="N285" s="9"/>
      <c r="O285" s="9"/>
      <c r="P285" s="9"/>
      <c r="Q285" s="10">
        <f t="shared" si="306"/>
        <v>5310399.3423589189</v>
      </c>
      <c r="R285" s="10">
        <f t="shared" si="307"/>
        <v>5467060.1399020338</v>
      </c>
      <c r="S285" s="9"/>
      <c r="T285" s="10">
        <f t="shared" si="301"/>
        <v>17277207.279493265</v>
      </c>
      <c r="V285" s="9"/>
      <c r="W285" s="9">
        <f>LTFUND1718RSG</f>
        <v>589739.52242253534</v>
      </c>
      <c r="X285" s="9"/>
      <c r="Y285" s="9"/>
      <c r="Z285" s="9"/>
      <c r="AA285" s="10">
        <f t="shared" si="302"/>
        <v>589739.52242253534</v>
      </c>
      <c r="AB285" s="10">
        <f t="shared" si="303"/>
        <v>5900138.8647814542</v>
      </c>
      <c r="AC285" s="10">
        <f>W285+I285+T285</f>
        <v>23177346.144274719</v>
      </c>
      <c r="AD285" s="10">
        <f>AC285*LT_SF1819</f>
        <v>22385559.840212297</v>
      </c>
      <c r="AE285" s="10">
        <f t="shared" si="304"/>
        <v>5108352.5607190318</v>
      </c>
      <c r="AF285" s="10">
        <f>AD285-T285-R285</f>
        <v>-358707.579183002</v>
      </c>
      <c r="AG285" s="9"/>
      <c r="AH285" s="9">
        <f>AF285</f>
        <v>-358707.579183002</v>
      </c>
      <c r="AI285" s="9"/>
      <c r="AJ285" s="9"/>
      <c r="AK285" s="9"/>
      <c r="AM285" s="9">
        <f t="shared" si="305"/>
        <v>5485267.8840390928</v>
      </c>
      <c r="AN285" s="9">
        <f t="shared" si="311"/>
        <v>5126560.3048560908</v>
      </c>
    </row>
    <row r="286" spans="1:40" s="15" customFormat="1" ht="12.75" x14ac:dyDescent="0.2">
      <c r="A286" s="12" t="s">
        <v>572</v>
      </c>
      <c r="B286" s="12" t="s">
        <v>573</v>
      </c>
      <c r="C286" s="12" t="s">
        <v>499</v>
      </c>
      <c r="D286" s="12"/>
      <c r="E286" s="12" t="s">
        <v>1441</v>
      </c>
      <c r="G286" s="13">
        <f>UTFUND1718BL</f>
        <v>19470309.248486262</v>
      </c>
      <c r="H286" s="13">
        <f>G286*RPI_INC1819</f>
        <v>20044698.099235859</v>
      </c>
      <c r="I286" s="13"/>
      <c r="J286" s="13"/>
      <c r="K286" s="13"/>
      <c r="L286" s="13"/>
      <c r="M286" s="13"/>
      <c r="N286" s="13"/>
      <c r="O286" s="13"/>
      <c r="P286" s="13"/>
      <c r="Q286" s="14">
        <f t="shared" si="306"/>
        <v>19470309.248486262</v>
      </c>
      <c r="R286" s="14">
        <f t="shared" si="307"/>
        <v>20044698.099235859</v>
      </c>
      <c r="S286" s="13"/>
      <c r="T286" s="14">
        <f t="shared" si="301"/>
        <v>55459132.720504954</v>
      </c>
      <c r="V286" s="13">
        <f>UTFUND1718RSG</f>
        <v>7989800.0986660607</v>
      </c>
      <c r="W286" s="13"/>
      <c r="X286" s="13"/>
      <c r="Y286" s="13"/>
      <c r="Z286" s="13"/>
      <c r="AA286" s="14">
        <f t="shared" si="302"/>
        <v>7989800.0986660607</v>
      </c>
      <c r="AB286" s="14">
        <f t="shared" si="303"/>
        <v>27460109.347152323</v>
      </c>
      <c r="AC286" s="14">
        <f>V286+G286+T286</f>
        <v>82919242.067657277</v>
      </c>
      <c r="AD286" s="14">
        <f>AC286*UT_SF1819</f>
        <v>80438230.612127274</v>
      </c>
      <c r="AE286" s="14">
        <f t="shared" si="304"/>
        <v>24979097.89162232</v>
      </c>
      <c r="AF286" s="14">
        <f>AD286-T286-R286</f>
        <v>4934399.792386461</v>
      </c>
      <c r="AG286" s="13">
        <f>AF286</f>
        <v>4934399.792386461</v>
      </c>
      <c r="AH286" s="13"/>
      <c r="AI286" s="13"/>
      <c r="AJ286" s="13"/>
      <c r="AK286" s="13"/>
      <c r="AM286" s="13">
        <f t="shared" si="305"/>
        <v>20111455.867571291</v>
      </c>
      <c r="AN286" s="13">
        <f t="shared" si="311"/>
        <v>25045855.659957752</v>
      </c>
    </row>
    <row r="287" spans="1:40" ht="12.75" x14ac:dyDescent="0.2">
      <c r="A287" s="1" t="s">
        <v>574</v>
      </c>
      <c r="B287" s="1" t="s">
        <v>575</v>
      </c>
      <c r="C287" s="1"/>
      <c r="D287" s="1" t="s">
        <v>499</v>
      </c>
      <c r="E287" s="1"/>
      <c r="G287" s="5">
        <f>UTFUND1718BL</f>
        <v>37299746.656969808</v>
      </c>
      <c r="H287" s="5">
        <f>G287*RPI_INC1819</f>
        <v>38400117.397984803</v>
      </c>
      <c r="I287" s="5">
        <f>LTFUND1718BL</f>
        <v>8178830.9058798729</v>
      </c>
      <c r="J287" s="5">
        <f>I287*RPI_INC1819</f>
        <v>8420112.6043135468</v>
      </c>
      <c r="Q287" s="6">
        <f t="shared" si="306"/>
        <v>45478577.562849678</v>
      </c>
      <c r="R287" s="6">
        <f t="shared" si="307"/>
        <v>46820230.002298348</v>
      </c>
      <c r="T287" s="6">
        <f t="shared" si="301"/>
        <v>57985332</v>
      </c>
      <c r="V287" s="5">
        <f>UTFUND1718RSG</f>
        <v>18647336.658934854</v>
      </c>
      <c r="W287" s="5">
        <f>LTFUND1718RSG</f>
        <v>2454986.6968970271</v>
      </c>
      <c r="AA287" s="6">
        <f t="shared" si="302"/>
        <v>21102323.35583188</v>
      </c>
      <c r="AB287" s="6">
        <f t="shared" si="303"/>
        <v>66580900.918681562</v>
      </c>
      <c r="AC287" s="6">
        <f t="shared" ref="AC287" si="336">SUM(AC288:AC289)</f>
        <v>124566232.91868156</v>
      </c>
      <c r="AD287" s="6">
        <f t="shared" si="290"/>
        <v>120746830.3219659</v>
      </c>
      <c r="AE287" s="6">
        <f t="shared" si="304"/>
        <v>62761498.321965903</v>
      </c>
      <c r="AF287" s="6">
        <f t="shared" si="291"/>
        <v>15941268.319667554</v>
      </c>
      <c r="AG287" s="5">
        <f t="shared" ref="AG287" si="337">AG289</f>
        <v>14470844.075233728</v>
      </c>
      <c r="AH287" s="5">
        <f t="shared" ref="AH287" si="338">AH288</f>
        <v>1470424.2444338258</v>
      </c>
      <c r="AM287" s="5">
        <f t="shared" si="305"/>
        <v>46976162.212024391</v>
      </c>
      <c r="AN287" s="5">
        <f t="shared" si="311"/>
        <v>62917430.531691946</v>
      </c>
    </row>
    <row r="288" spans="1:40" s="11" customFormat="1" ht="12.75" x14ac:dyDescent="0.2">
      <c r="A288" s="8" t="s">
        <v>576</v>
      </c>
      <c r="B288" s="8" t="s">
        <v>577</v>
      </c>
      <c r="C288" s="8" t="s">
        <v>499</v>
      </c>
      <c r="D288" s="8"/>
      <c r="E288" s="8" t="s">
        <v>1440</v>
      </c>
      <c r="G288" s="9"/>
      <c r="H288" s="9"/>
      <c r="I288" s="9">
        <f>LTFUND1718BL</f>
        <v>8178830.9058798729</v>
      </c>
      <c r="J288" s="9">
        <f>I288*RPI_INC1819</f>
        <v>8420112.6043135468</v>
      </c>
      <c r="K288" s="9"/>
      <c r="L288" s="9"/>
      <c r="M288" s="9"/>
      <c r="N288" s="9"/>
      <c r="O288" s="9"/>
      <c r="P288" s="9"/>
      <c r="Q288" s="10">
        <f t="shared" si="306"/>
        <v>8178830.9058798729</v>
      </c>
      <c r="R288" s="10">
        <f t="shared" si="307"/>
        <v>8420112.6043135468</v>
      </c>
      <c r="S288" s="9"/>
      <c r="T288" s="10">
        <f t="shared" si="301"/>
        <v>11123663.210078552</v>
      </c>
      <c r="V288" s="9"/>
      <c r="W288" s="9">
        <f>LTFUND1718RSG</f>
        <v>2454986.6968970271</v>
      </c>
      <c r="X288" s="9"/>
      <c r="Y288" s="9"/>
      <c r="Z288" s="9"/>
      <c r="AA288" s="10">
        <f t="shared" si="302"/>
        <v>2454986.6968970271</v>
      </c>
      <c r="AB288" s="10">
        <f t="shared" si="303"/>
        <v>10633817.6027769</v>
      </c>
      <c r="AC288" s="10">
        <f>W288+I288+T288</f>
        <v>21757480.812855452</v>
      </c>
      <c r="AD288" s="10">
        <f>AC288*LT_SF1819</f>
        <v>21014200.058825925</v>
      </c>
      <c r="AE288" s="10">
        <f t="shared" si="304"/>
        <v>9890536.8487473726</v>
      </c>
      <c r="AF288" s="10">
        <f>AD288-T288-R288</f>
        <v>1470424.2444338258</v>
      </c>
      <c r="AG288" s="9"/>
      <c r="AH288" s="9">
        <f>AF288</f>
        <v>1470424.2444338258</v>
      </c>
      <c r="AI288" s="9"/>
      <c r="AJ288" s="9"/>
      <c r="AK288" s="9"/>
      <c r="AM288" s="9">
        <f t="shared" si="305"/>
        <v>8448155.3278214876</v>
      </c>
      <c r="AN288" s="9">
        <f t="shared" si="311"/>
        <v>9918579.5722553134</v>
      </c>
    </row>
    <row r="289" spans="1:40" s="15" customFormat="1" ht="12.75" x14ac:dyDescent="0.2">
      <c r="A289" s="12" t="s">
        <v>578</v>
      </c>
      <c r="B289" s="12" t="s">
        <v>579</v>
      </c>
      <c r="C289" s="12" t="s">
        <v>499</v>
      </c>
      <c r="D289" s="12"/>
      <c r="E289" s="12" t="s">
        <v>1441</v>
      </c>
      <c r="G289" s="13">
        <f>UTFUND1718BL</f>
        <v>37299746.656969808</v>
      </c>
      <c r="H289" s="13">
        <f>G289*RPI_INC1819</f>
        <v>38400117.397984803</v>
      </c>
      <c r="I289" s="13"/>
      <c r="J289" s="13"/>
      <c r="K289" s="13"/>
      <c r="L289" s="13"/>
      <c r="M289" s="13"/>
      <c r="N289" s="13"/>
      <c r="O289" s="13"/>
      <c r="P289" s="13"/>
      <c r="Q289" s="14">
        <f t="shared" si="306"/>
        <v>37299746.656969808</v>
      </c>
      <c r="R289" s="14">
        <f t="shared" si="307"/>
        <v>38400117.397984803</v>
      </c>
      <c r="S289" s="13"/>
      <c r="T289" s="14">
        <f t="shared" si="301"/>
        <v>46861668.789921448</v>
      </c>
      <c r="V289" s="13">
        <f>UTFUND1718RSG</f>
        <v>18647336.658934854</v>
      </c>
      <c r="W289" s="13"/>
      <c r="X289" s="13"/>
      <c r="Y289" s="13"/>
      <c r="Z289" s="13"/>
      <c r="AA289" s="14">
        <f t="shared" si="302"/>
        <v>18647336.658934854</v>
      </c>
      <c r="AB289" s="14">
        <f t="shared" si="303"/>
        <v>55947083.315904662</v>
      </c>
      <c r="AC289" s="14">
        <f>V289+G289+T289</f>
        <v>102808752.10582611</v>
      </c>
      <c r="AD289" s="14">
        <f>AC289*UT_SF1819</f>
        <v>99732630.263139978</v>
      </c>
      <c r="AE289" s="14">
        <f t="shared" si="304"/>
        <v>52870961.47321853</v>
      </c>
      <c r="AF289" s="14">
        <f>AD289-T289-R289</f>
        <v>14470844.075233728</v>
      </c>
      <c r="AG289" s="13">
        <f>AF289</f>
        <v>14470844.075233728</v>
      </c>
      <c r="AH289" s="13"/>
      <c r="AI289" s="13"/>
      <c r="AJ289" s="13"/>
      <c r="AK289" s="13"/>
      <c r="AM289" s="13">
        <f t="shared" si="305"/>
        <v>38528006.884202905</v>
      </c>
      <c r="AN289" s="13">
        <f t="shared" si="311"/>
        <v>52998850.959436633</v>
      </c>
    </row>
    <row r="290" spans="1:40" ht="12.75" x14ac:dyDescent="0.2">
      <c r="A290" s="1" t="s">
        <v>580</v>
      </c>
      <c r="B290" s="1" t="s">
        <v>581</v>
      </c>
      <c r="C290" s="1"/>
      <c r="D290" s="1" t="s">
        <v>499</v>
      </c>
      <c r="E290" s="1"/>
      <c r="G290" s="5">
        <f>UTFUND1718BL</f>
        <v>35978773.228436768</v>
      </c>
      <c r="H290" s="5">
        <f>G290*RPI_INC1819</f>
        <v>37040174.254086569</v>
      </c>
      <c r="I290" s="5">
        <f>LTFUND1718BL</f>
        <v>7386999.6614987794</v>
      </c>
      <c r="J290" s="5">
        <f>I290*RPI_INC1819</f>
        <v>7604921.7392585771</v>
      </c>
      <c r="Q290" s="6">
        <f t="shared" si="306"/>
        <v>43365772.889935546</v>
      </c>
      <c r="R290" s="6">
        <f t="shared" si="307"/>
        <v>44645095.993345149</v>
      </c>
      <c r="T290" s="6">
        <f t="shared" si="301"/>
        <v>91069927</v>
      </c>
      <c r="V290" s="5">
        <f>UTFUND1718RSG</f>
        <v>15754008.345045313</v>
      </c>
      <c r="W290" s="5">
        <f>LTFUND1718RSG</f>
        <v>1651972.8278541304</v>
      </c>
      <c r="AA290" s="6">
        <f t="shared" si="302"/>
        <v>17405981.172899444</v>
      </c>
      <c r="AB290" s="6">
        <f t="shared" si="303"/>
        <v>60771754.062835008</v>
      </c>
      <c r="AC290" s="6">
        <f t="shared" ref="AC290" si="339">SUM(AC291:AC292)</f>
        <v>151841681.06283501</v>
      </c>
      <c r="AD290" s="6">
        <f t="shared" si="290"/>
        <v>147191323.92375901</v>
      </c>
      <c r="AE290" s="6">
        <f t="shared" si="304"/>
        <v>56121396.923759006</v>
      </c>
      <c r="AF290" s="6">
        <f t="shared" si="291"/>
        <v>11476300.930413857</v>
      </c>
      <c r="AG290" s="5">
        <f t="shared" ref="AG290" si="340">AG292</f>
        <v>10905150.081178576</v>
      </c>
      <c r="AH290" s="5">
        <f t="shared" ref="AH290" si="341">AH291</f>
        <v>571150.84923528228</v>
      </c>
      <c r="AM290" s="5">
        <f t="shared" si="305"/>
        <v>44793784.038477175</v>
      </c>
      <c r="AN290" s="5">
        <f t="shared" si="311"/>
        <v>56270084.968891032</v>
      </c>
    </row>
    <row r="291" spans="1:40" s="11" customFormat="1" ht="12.75" x14ac:dyDescent="0.2">
      <c r="A291" s="8" t="s">
        <v>582</v>
      </c>
      <c r="B291" s="8" t="s">
        <v>583</v>
      </c>
      <c r="C291" s="8" t="s">
        <v>499</v>
      </c>
      <c r="D291" s="8"/>
      <c r="E291" s="8" t="s">
        <v>1440</v>
      </c>
      <c r="G291" s="9"/>
      <c r="H291" s="9"/>
      <c r="I291" s="9">
        <f>LTFUND1718BL</f>
        <v>7386999.6614987794</v>
      </c>
      <c r="J291" s="9">
        <f>I291*RPI_INC1819</f>
        <v>7604921.7392585771</v>
      </c>
      <c r="K291" s="9"/>
      <c r="L291" s="9"/>
      <c r="M291" s="9"/>
      <c r="N291" s="9"/>
      <c r="O291" s="9"/>
      <c r="P291" s="9"/>
      <c r="Q291" s="10">
        <f t="shared" si="306"/>
        <v>7386999.6614987794</v>
      </c>
      <c r="R291" s="10">
        <f t="shared" si="307"/>
        <v>7604921.7392585771</v>
      </c>
      <c r="S291" s="9"/>
      <c r="T291" s="10">
        <f t="shared" si="301"/>
        <v>16220026.798027819</v>
      </c>
      <c r="V291" s="9"/>
      <c r="W291" s="9">
        <f>LTFUND1718RSG</f>
        <v>1651972.8278541304</v>
      </c>
      <c r="X291" s="9"/>
      <c r="Y291" s="9"/>
      <c r="Z291" s="9"/>
      <c r="AA291" s="10">
        <f t="shared" si="302"/>
        <v>1651972.8278541304</v>
      </c>
      <c r="AB291" s="10">
        <f t="shared" si="303"/>
        <v>9038972.4893529098</v>
      </c>
      <c r="AC291" s="10">
        <f>W291+I291+T291</f>
        <v>25258999.287380729</v>
      </c>
      <c r="AD291" s="10">
        <f>AC291*LT_SF1819</f>
        <v>24396099.386521678</v>
      </c>
      <c r="AE291" s="10">
        <f t="shared" si="304"/>
        <v>8176072.5884938594</v>
      </c>
      <c r="AF291" s="10">
        <f>AD291-T291-R291</f>
        <v>571150.84923528228</v>
      </c>
      <c r="AG291" s="9"/>
      <c r="AH291" s="9">
        <f>AF291</f>
        <v>571150.84923528228</v>
      </c>
      <c r="AI291" s="9"/>
      <c r="AJ291" s="9"/>
      <c r="AK291" s="9"/>
      <c r="AM291" s="9">
        <f t="shared" si="305"/>
        <v>7630249.5142724551</v>
      </c>
      <c r="AN291" s="9">
        <f t="shared" si="311"/>
        <v>8201400.3635077374</v>
      </c>
    </row>
    <row r="292" spans="1:40" s="15" customFormat="1" ht="12.75" x14ac:dyDescent="0.2">
      <c r="A292" s="12" t="s">
        <v>584</v>
      </c>
      <c r="B292" s="12" t="s">
        <v>585</v>
      </c>
      <c r="C292" s="12" t="s">
        <v>499</v>
      </c>
      <c r="D292" s="12"/>
      <c r="E292" s="12" t="s">
        <v>1441</v>
      </c>
      <c r="G292" s="13">
        <f>UTFUND1718BL</f>
        <v>35978773.228436768</v>
      </c>
      <c r="H292" s="13">
        <f>G292*RPI_INC1819</f>
        <v>37040174.254086569</v>
      </c>
      <c r="I292" s="13"/>
      <c r="J292" s="13"/>
      <c r="K292" s="13"/>
      <c r="L292" s="13"/>
      <c r="M292" s="13"/>
      <c r="N292" s="13"/>
      <c r="O292" s="13"/>
      <c r="P292" s="13"/>
      <c r="Q292" s="14">
        <f t="shared" si="306"/>
        <v>35978773.228436768</v>
      </c>
      <c r="R292" s="14">
        <f t="shared" si="307"/>
        <v>37040174.254086569</v>
      </c>
      <c r="S292" s="13"/>
      <c r="T292" s="14">
        <f t="shared" si="301"/>
        <v>74849900.201972187</v>
      </c>
      <c r="V292" s="13">
        <f>UTFUND1718RSG</f>
        <v>15754008.345045313</v>
      </c>
      <c r="W292" s="13"/>
      <c r="X292" s="13"/>
      <c r="Y292" s="13"/>
      <c r="Z292" s="13"/>
      <c r="AA292" s="14">
        <f t="shared" si="302"/>
        <v>15754008.345045313</v>
      </c>
      <c r="AB292" s="14">
        <f t="shared" si="303"/>
        <v>51732781.573482081</v>
      </c>
      <c r="AC292" s="14">
        <f>V292+G292+T292</f>
        <v>126582681.77545427</v>
      </c>
      <c r="AD292" s="14">
        <f>AC292*UT_SF1819</f>
        <v>122795224.53723733</v>
      </c>
      <c r="AE292" s="14">
        <f t="shared" si="304"/>
        <v>47945324.335265145</v>
      </c>
      <c r="AF292" s="14">
        <f>AD292-T292-R292</f>
        <v>10905150.081178576</v>
      </c>
      <c r="AG292" s="13">
        <f>AF292</f>
        <v>10905150.081178576</v>
      </c>
      <c r="AH292" s="13"/>
      <c r="AI292" s="13"/>
      <c r="AJ292" s="13"/>
      <c r="AK292" s="13"/>
      <c r="AM292" s="13">
        <f t="shared" si="305"/>
        <v>37163534.524204716</v>
      </c>
      <c r="AN292" s="13">
        <f t="shared" si="311"/>
        <v>48068684.605383292</v>
      </c>
    </row>
    <row r="293" spans="1:40" ht="12.75" x14ac:dyDescent="0.2">
      <c r="A293" s="1" t="s">
        <v>586</v>
      </c>
      <c r="B293" s="1" t="s">
        <v>587</v>
      </c>
      <c r="C293" s="1"/>
      <c r="D293" s="1" t="s">
        <v>499</v>
      </c>
      <c r="E293" s="1"/>
      <c r="G293" s="5">
        <f>UTFUND1718BL</f>
        <v>45265371.868775688</v>
      </c>
      <c r="H293" s="5">
        <f>G293*RPI_INC1819</f>
        <v>46600734.578974068</v>
      </c>
      <c r="I293" s="5">
        <f>LTFUND1718BL</f>
        <v>8598421.6806156021</v>
      </c>
      <c r="J293" s="5">
        <f>I293*RPI_INC1819</f>
        <v>8852081.6242948826</v>
      </c>
      <c r="Q293" s="6">
        <f t="shared" si="306"/>
        <v>53863793.549391292</v>
      </c>
      <c r="R293" s="6">
        <f t="shared" si="307"/>
        <v>55452816.203268953</v>
      </c>
      <c r="T293" s="6">
        <f t="shared" si="301"/>
        <v>75194685.00000073</v>
      </c>
      <c r="V293" s="5">
        <f>UTFUND1718RSG</f>
        <v>22742782.569330223</v>
      </c>
      <c r="W293" s="5">
        <f>LTFUND1718RSG</f>
        <v>2460624.094455963</v>
      </c>
      <c r="AA293" s="6">
        <f t="shared" si="302"/>
        <v>25203406.663786188</v>
      </c>
      <c r="AB293" s="6">
        <f t="shared" si="303"/>
        <v>79067200.213177487</v>
      </c>
      <c r="AC293" s="6">
        <f t="shared" ref="AC293" si="342">SUM(AC294:AC295)</f>
        <v>154261885.21317822</v>
      </c>
      <c r="AD293" s="6">
        <f t="shared" si="290"/>
        <v>149545122.0456979</v>
      </c>
      <c r="AE293" s="6">
        <f t="shared" si="304"/>
        <v>74350437.045697168</v>
      </c>
      <c r="AF293" s="6">
        <f t="shared" si="291"/>
        <v>18897620.842428215</v>
      </c>
      <c r="AG293" s="5">
        <f t="shared" ref="AG293" si="343">AG295</f>
        <v>17505160.286489949</v>
      </c>
      <c r="AH293" s="5">
        <f t="shared" ref="AH293" si="344">AH294</f>
        <v>1392460.5559382681</v>
      </c>
      <c r="AM293" s="5">
        <f t="shared" si="305"/>
        <v>55637498.76817055</v>
      </c>
      <c r="AN293" s="5">
        <f t="shared" si="311"/>
        <v>74535119.610598773</v>
      </c>
    </row>
    <row r="294" spans="1:40" s="11" customFormat="1" ht="12.75" x14ac:dyDescent="0.2">
      <c r="A294" s="8" t="s">
        <v>588</v>
      </c>
      <c r="B294" s="8" t="s">
        <v>589</v>
      </c>
      <c r="C294" s="8" t="s">
        <v>499</v>
      </c>
      <c r="D294" s="8"/>
      <c r="E294" s="8" t="s">
        <v>1440</v>
      </c>
      <c r="G294" s="9"/>
      <c r="H294" s="9"/>
      <c r="I294" s="9">
        <f>LTFUND1718BL</f>
        <v>8598421.6806156021</v>
      </c>
      <c r="J294" s="9">
        <f>I294*RPI_INC1819</f>
        <v>8852081.6242948826</v>
      </c>
      <c r="K294" s="9"/>
      <c r="L294" s="9"/>
      <c r="M294" s="9"/>
      <c r="N294" s="9"/>
      <c r="O294" s="9"/>
      <c r="P294" s="9"/>
      <c r="Q294" s="10">
        <f t="shared" si="306"/>
        <v>8598421.6806156021</v>
      </c>
      <c r="R294" s="10">
        <f t="shared" si="307"/>
        <v>8852081.6242948826</v>
      </c>
      <c r="S294" s="9"/>
      <c r="T294" s="10">
        <f t="shared" si="301"/>
        <v>12783285.996100072</v>
      </c>
      <c r="V294" s="9"/>
      <c r="W294" s="9">
        <f>LTFUND1718RSG</f>
        <v>2460624.094455963</v>
      </c>
      <c r="X294" s="9"/>
      <c r="Y294" s="9"/>
      <c r="Z294" s="9"/>
      <c r="AA294" s="10">
        <f t="shared" si="302"/>
        <v>2460624.094455963</v>
      </c>
      <c r="AB294" s="10">
        <f t="shared" si="303"/>
        <v>11059045.775071565</v>
      </c>
      <c r="AC294" s="10">
        <f>W294+I294+T294</f>
        <v>23842331.771171637</v>
      </c>
      <c r="AD294" s="10">
        <f>AC294*LT_SF1819</f>
        <v>23027828.176333223</v>
      </c>
      <c r="AE294" s="10">
        <f t="shared" si="304"/>
        <v>10244542.180233151</v>
      </c>
      <c r="AF294" s="10">
        <f>AD294-T294-R294</f>
        <v>1392460.5559382681</v>
      </c>
      <c r="AG294" s="9"/>
      <c r="AH294" s="9">
        <f>AF294</f>
        <v>1392460.5559382681</v>
      </c>
      <c r="AI294" s="9"/>
      <c r="AJ294" s="9"/>
      <c r="AK294" s="9"/>
      <c r="AM294" s="9">
        <f t="shared" si="305"/>
        <v>8881562.9969469141</v>
      </c>
      <c r="AN294" s="9">
        <f t="shared" si="311"/>
        <v>10274023.552885182</v>
      </c>
    </row>
    <row r="295" spans="1:40" s="15" customFormat="1" ht="12.75" x14ac:dyDescent="0.2">
      <c r="A295" s="12" t="s">
        <v>590</v>
      </c>
      <c r="B295" s="12" t="s">
        <v>591</v>
      </c>
      <c r="C295" s="12" t="s">
        <v>499</v>
      </c>
      <c r="D295" s="12"/>
      <c r="E295" s="12" t="s">
        <v>1441</v>
      </c>
      <c r="G295" s="13">
        <f>UTFUND1718BL</f>
        <v>45265371.868775688</v>
      </c>
      <c r="H295" s="13">
        <f>G295*RPI_INC1819</f>
        <v>46600734.578974068</v>
      </c>
      <c r="I295" s="13"/>
      <c r="J295" s="13"/>
      <c r="K295" s="13"/>
      <c r="L295" s="13"/>
      <c r="M295" s="13"/>
      <c r="N295" s="13"/>
      <c r="O295" s="13"/>
      <c r="P295" s="13"/>
      <c r="Q295" s="14">
        <f t="shared" si="306"/>
        <v>45265371.868775688</v>
      </c>
      <c r="R295" s="14">
        <f t="shared" si="307"/>
        <v>46600734.578974068</v>
      </c>
      <c r="S295" s="13"/>
      <c r="T295" s="14">
        <f t="shared" si="301"/>
        <v>62411399.003900662</v>
      </c>
      <c r="V295" s="13">
        <f>UTFUND1718RSG</f>
        <v>22742782.569330223</v>
      </c>
      <c r="W295" s="13"/>
      <c r="X295" s="13"/>
      <c r="Y295" s="13"/>
      <c r="Z295" s="13"/>
      <c r="AA295" s="14">
        <f t="shared" si="302"/>
        <v>22742782.569330223</v>
      </c>
      <c r="AB295" s="14">
        <f t="shared" si="303"/>
        <v>68008154.438105911</v>
      </c>
      <c r="AC295" s="14">
        <f>V295+G295+T295</f>
        <v>130419553.44200657</v>
      </c>
      <c r="AD295" s="14">
        <f>AC295*UT_SF1819</f>
        <v>126517293.86936468</v>
      </c>
      <c r="AE295" s="14">
        <f t="shared" si="304"/>
        <v>64105894.865464017</v>
      </c>
      <c r="AF295" s="14">
        <f>AD295-T295-R295</f>
        <v>17505160.286489949</v>
      </c>
      <c r="AG295" s="13">
        <f>AF295</f>
        <v>17505160.286489949</v>
      </c>
      <c r="AH295" s="13"/>
      <c r="AI295" s="13"/>
      <c r="AJ295" s="13"/>
      <c r="AK295" s="13"/>
      <c r="AM295" s="13">
        <f t="shared" si="305"/>
        <v>46755935.771223642</v>
      </c>
      <c r="AN295" s="13">
        <f t="shared" si="311"/>
        <v>64261096.057713591</v>
      </c>
    </row>
    <row r="296" spans="1:40" ht="12.75" x14ac:dyDescent="0.2">
      <c r="A296" s="1" t="s">
        <v>592</v>
      </c>
      <c r="B296" s="1" t="s">
        <v>593</v>
      </c>
      <c r="C296" s="1"/>
      <c r="D296" s="1" t="s">
        <v>499</v>
      </c>
      <c r="E296" s="1"/>
      <c r="G296" s="5">
        <f>UTFUND1718BL</f>
        <v>23435411.062312942</v>
      </c>
      <c r="H296" s="5">
        <f>G296*RPI_INC1819</f>
        <v>24126773.41589101</v>
      </c>
      <c r="I296" s="5">
        <f>LTFUND1718BL</f>
        <v>6059724.5729694972</v>
      </c>
      <c r="J296" s="5">
        <f>I296*RPI_INC1819</f>
        <v>6238491.0316274483</v>
      </c>
      <c r="Q296" s="6">
        <f t="shared" si="306"/>
        <v>29495135.635282438</v>
      </c>
      <c r="R296" s="6">
        <f t="shared" si="307"/>
        <v>30365264.44751846</v>
      </c>
      <c r="T296" s="6">
        <f t="shared" si="301"/>
        <v>74102505</v>
      </c>
      <c r="V296" s="5">
        <f>UTFUND1718RSG</f>
        <v>10352669.177715864</v>
      </c>
      <c r="W296" s="5">
        <f>LTFUND1718RSG</f>
        <v>1491092.1566360509</v>
      </c>
      <c r="AA296" s="6">
        <f t="shared" si="302"/>
        <v>11843761.334351916</v>
      </c>
      <c r="AB296" s="6">
        <f t="shared" si="303"/>
        <v>41338896.969634354</v>
      </c>
      <c r="AC296" s="6">
        <f t="shared" ref="AC296" si="345">SUM(AC297:AC298)</f>
        <v>115441401.96963435</v>
      </c>
      <c r="AD296" s="6">
        <f t="shared" si="290"/>
        <v>111889762.16188815</v>
      </c>
      <c r="AE296" s="6">
        <f t="shared" si="304"/>
        <v>37787257.16188816</v>
      </c>
      <c r="AF296" s="6">
        <f t="shared" si="291"/>
        <v>7421992.7143697012</v>
      </c>
      <c r="AG296" s="5">
        <f t="shared" ref="AG296" si="346">AG298</f>
        <v>6895312.3152312525</v>
      </c>
      <c r="AH296" s="5">
        <f t="shared" ref="AH296" si="347">AH297</f>
        <v>526680.39913844876</v>
      </c>
      <c r="AM296" s="5">
        <f t="shared" si="305"/>
        <v>30466394.296389014</v>
      </c>
      <c r="AN296" s="5">
        <f t="shared" si="311"/>
        <v>37888387.010758713</v>
      </c>
    </row>
    <row r="297" spans="1:40" s="11" customFormat="1" ht="12.75" x14ac:dyDescent="0.2">
      <c r="A297" s="8" t="s">
        <v>594</v>
      </c>
      <c r="B297" s="8" t="s">
        <v>595</v>
      </c>
      <c r="C297" s="8" t="s">
        <v>499</v>
      </c>
      <c r="D297" s="8"/>
      <c r="E297" s="8" t="s">
        <v>1440</v>
      </c>
      <c r="G297" s="9"/>
      <c r="H297" s="9"/>
      <c r="I297" s="9">
        <f>LTFUND1718BL</f>
        <v>6059724.5729694972</v>
      </c>
      <c r="J297" s="9">
        <f>I297*RPI_INC1819</f>
        <v>6238491.0316274483</v>
      </c>
      <c r="K297" s="9"/>
      <c r="L297" s="9"/>
      <c r="M297" s="9"/>
      <c r="N297" s="9"/>
      <c r="O297" s="9"/>
      <c r="P297" s="9"/>
      <c r="Q297" s="10">
        <f t="shared" si="306"/>
        <v>6059724.5729694972</v>
      </c>
      <c r="R297" s="10">
        <f t="shared" si="307"/>
        <v>6238491.0316274483</v>
      </c>
      <c r="S297" s="9"/>
      <c r="T297" s="10">
        <f t="shared" si="301"/>
        <v>15446768.533492371</v>
      </c>
      <c r="V297" s="9"/>
      <c r="W297" s="9">
        <f>LTFUND1718RSG</f>
        <v>1491092.1566360509</v>
      </c>
      <c r="X297" s="9"/>
      <c r="Y297" s="9"/>
      <c r="Z297" s="9"/>
      <c r="AA297" s="10">
        <f t="shared" si="302"/>
        <v>1491092.1566360509</v>
      </c>
      <c r="AB297" s="10">
        <f t="shared" si="303"/>
        <v>7550816.7296055481</v>
      </c>
      <c r="AC297" s="10">
        <f>W297+I297+T297</f>
        <v>22997585.26309792</v>
      </c>
      <c r="AD297" s="10">
        <f>AC297*LT_SF1819</f>
        <v>22211939.964258268</v>
      </c>
      <c r="AE297" s="10">
        <f t="shared" si="304"/>
        <v>6765171.430765897</v>
      </c>
      <c r="AF297" s="10">
        <f>AD297-T297-R297</f>
        <v>526680.39913844876</v>
      </c>
      <c r="AG297" s="9"/>
      <c r="AH297" s="9">
        <f>AF297</f>
        <v>526680.39913844876</v>
      </c>
      <c r="AI297" s="9"/>
      <c r="AJ297" s="9"/>
      <c r="AK297" s="9"/>
      <c r="AM297" s="9">
        <f t="shared" si="305"/>
        <v>6259267.9840659555</v>
      </c>
      <c r="AN297" s="9">
        <f t="shared" si="311"/>
        <v>6785948.3832044043</v>
      </c>
    </row>
    <row r="298" spans="1:40" s="15" customFormat="1" ht="12.75" x14ac:dyDescent="0.2">
      <c r="A298" s="12" t="s">
        <v>596</v>
      </c>
      <c r="B298" s="12" t="s">
        <v>597</v>
      </c>
      <c r="C298" s="12" t="s">
        <v>499</v>
      </c>
      <c r="D298" s="12"/>
      <c r="E298" s="12" t="s">
        <v>1441</v>
      </c>
      <c r="G298" s="13">
        <f>UTFUND1718BL</f>
        <v>23435411.062312942</v>
      </c>
      <c r="H298" s="13">
        <f>G298*RPI_INC1819</f>
        <v>24126773.41589101</v>
      </c>
      <c r="I298" s="13"/>
      <c r="J298" s="13"/>
      <c r="K298" s="13"/>
      <c r="L298" s="13"/>
      <c r="M298" s="13"/>
      <c r="N298" s="13"/>
      <c r="O298" s="13"/>
      <c r="P298" s="13"/>
      <c r="Q298" s="14">
        <f t="shared" si="306"/>
        <v>23435411.062312942</v>
      </c>
      <c r="R298" s="14">
        <f t="shared" si="307"/>
        <v>24126773.41589101</v>
      </c>
      <c r="S298" s="13"/>
      <c r="T298" s="14">
        <f t="shared" si="301"/>
        <v>58655736.466507621</v>
      </c>
      <c r="V298" s="13">
        <f>UTFUND1718RSG</f>
        <v>10352669.177715864</v>
      </c>
      <c r="W298" s="13"/>
      <c r="X298" s="13"/>
      <c r="Y298" s="13"/>
      <c r="Z298" s="13"/>
      <c r="AA298" s="14">
        <f t="shared" si="302"/>
        <v>10352669.177715864</v>
      </c>
      <c r="AB298" s="14">
        <f t="shared" si="303"/>
        <v>33788080.240028806</v>
      </c>
      <c r="AC298" s="14">
        <f>V298+G298+T298</f>
        <v>92443816.706536427</v>
      </c>
      <c r="AD298" s="14">
        <f>AC298*UT_SF1819</f>
        <v>89677822.197629884</v>
      </c>
      <c r="AE298" s="14">
        <f t="shared" si="304"/>
        <v>31022085.731122263</v>
      </c>
      <c r="AF298" s="14">
        <f>AD298-T298-R298</f>
        <v>6895312.3152312525</v>
      </c>
      <c r="AG298" s="13">
        <f>AF298</f>
        <v>6895312.3152312525</v>
      </c>
      <c r="AH298" s="13"/>
      <c r="AI298" s="13"/>
      <c r="AJ298" s="13"/>
      <c r="AK298" s="13"/>
      <c r="AM298" s="13">
        <f t="shared" si="305"/>
        <v>24207126.31232306</v>
      </c>
      <c r="AN298" s="13">
        <f t="shared" si="311"/>
        <v>31102438.627554312</v>
      </c>
    </row>
    <row r="299" spans="1:40" ht="12.75" x14ac:dyDescent="0.2">
      <c r="A299" s="1" t="s">
        <v>598</v>
      </c>
      <c r="B299" s="1" t="s">
        <v>599</v>
      </c>
      <c r="C299" s="1"/>
      <c r="D299" s="1" t="s">
        <v>499</v>
      </c>
      <c r="E299" s="1"/>
      <c r="G299" s="5">
        <f>UTFUND1718BL</f>
        <v>13421663.274931442</v>
      </c>
      <c r="H299" s="5">
        <f>G299*RPI_INC1819</f>
        <v>13817612.494086001</v>
      </c>
      <c r="I299" s="5">
        <f>LTFUND1718BL</f>
        <v>2769784.2286254</v>
      </c>
      <c r="J299" s="5">
        <f>I299*RPI_INC1819</f>
        <v>2851494.9585167696</v>
      </c>
      <c r="Q299" s="6">
        <f t="shared" si="306"/>
        <v>16191447.503556842</v>
      </c>
      <c r="R299" s="6">
        <f t="shared" si="307"/>
        <v>16669107.45260277</v>
      </c>
      <c r="T299" s="6">
        <f t="shared" si="301"/>
        <v>66295757</v>
      </c>
      <c r="V299" s="5">
        <f>UTFUND1718RSG</f>
        <v>4614631.1539391689</v>
      </c>
      <c r="W299" s="5">
        <f>LTFUND1718RSG</f>
        <v>263371.09706314467</v>
      </c>
      <c r="AA299" s="6">
        <f t="shared" si="302"/>
        <v>4878002.2510023136</v>
      </c>
      <c r="AB299" s="6">
        <f t="shared" si="303"/>
        <v>21069449.754559159</v>
      </c>
      <c r="AC299" s="6">
        <f t="shared" ref="AC299" si="348">SUM(AC300:AC301)</f>
        <v>87365206.754559159</v>
      </c>
      <c r="AD299" s="6">
        <f t="shared" si="290"/>
        <v>84690155.868299648</v>
      </c>
      <c r="AE299" s="6">
        <f t="shared" si="304"/>
        <v>18394398.868299641</v>
      </c>
      <c r="AF299" s="6">
        <f t="shared" si="291"/>
        <v>1725291.4156968701</v>
      </c>
      <c r="AG299" s="5">
        <f t="shared" ref="AG299" si="349">AG301</f>
        <v>2035068.6136884876</v>
      </c>
      <c r="AH299" s="5">
        <f t="shared" ref="AH299" si="350">AH300</f>
        <v>-309777.19799161749</v>
      </c>
      <c r="AM299" s="5">
        <f t="shared" si="305"/>
        <v>16724623.00131147</v>
      </c>
      <c r="AN299" s="5">
        <f t="shared" si="311"/>
        <v>18449914.41700834</v>
      </c>
    </row>
    <row r="300" spans="1:40" s="11" customFormat="1" ht="12.75" x14ac:dyDescent="0.2">
      <c r="A300" s="8" t="s">
        <v>600</v>
      </c>
      <c r="B300" s="8" t="s">
        <v>601</v>
      </c>
      <c r="C300" s="8" t="s">
        <v>499</v>
      </c>
      <c r="D300" s="8"/>
      <c r="E300" s="8" t="s">
        <v>1440</v>
      </c>
      <c r="G300" s="9"/>
      <c r="H300" s="9"/>
      <c r="I300" s="9">
        <f>LTFUND1718BL</f>
        <v>2769784.2286254</v>
      </c>
      <c r="J300" s="9">
        <f>I300*RPI_INC1819</f>
        <v>2851494.9585167696</v>
      </c>
      <c r="K300" s="9"/>
      <c r="L300" s="9"/>
      <c r="M300" s="9"/>
      <c r="N300" s="9"/>
      <c r="O300" s="9"/>
      <c r="P300" s="9"/>
      <c r="Q300" s="10">
        <f t="shared" si="306"/>
        <v>2769784.2286254</v>
      </c>
      <c r="R300" s="10">
        <f t="shared" si="307"/>
        <v>2851494.9585167696</v>
      </c>
      <c r="S300" s="9"/>
      <c r="T300" s="10">
        <f t="shared" si="301"/>
        <v>11352315.220659178</v>
      </c>
      <c r="V300" s="9"/>
      <c r="W300" s="9">
        <f>LTFUND1718RSG</f>
        <v>263371.09706314467</v>
      </c>
      <c r="X300" s="9"/>
      <c r="Y300" s="9"/>
      <c r="Z300" s="9"/>
      <c r="AA300" s="10">
        <f t="shared" si="302"/>
        <v>263371.09706314467</v>
      </c>
      <c r="AB300" s="10">
        <f t="shared" si="303"/>
        <v>3033155.3256885447</v>
      </c>
      <c r="AC300" s="10">
        <f>W300+I300+T300</f>
        <v>14385470.546347722</v>
      </c>
      <c r="AD300" s="10">
        <f>AC300*LT_SF1819</f>
        <v>13894032.98118433</v>
      </c>
      <c r="AE300" s="10">
        <f t="shared" si="304"/>
        <v>2541717.7605251521</v>
      </c>
      <c r="AF300" s="10">
        <f>AD300-T300-R300</f>
        <v>-309777.19799161749</v>
      </c>
      <c r="AG300" s="9"/>
      <c r="AH300" s="9">
        <f>AF300</f>
        <v>-309777.19799161749</v>
      </c>
      <c r="AI300" s="9"/>
      <c r="AJ300" s="9"/>
      <c r="AK300" s="9"/>
      <c r="AM300" s="9">
        <f t="shared" si="305"/>
        <v>2860991.7061808105</v>
      </c>
      <c r="AN300" s="9">
        <f t="shared" si="311"/>
        <v>2551214.508189193</v>
      </c>
    </row>
    <row r="301" spans="1:40" s="15" customFormat="1" ht="12.75" x14ac:dyDescent="0.2">
      <c r="A301" s="12" t="s">
        <v>602</v>
      </c>
      <c r="B301" s="12" t="s">
        <v>603</v>
      </c>
      <c r="C301" s="12" t="s">
        <v>499</v>
      </c>
      <c r="D301" s="12"/>
      <c r="E301" s="12" t="s">
        <v>1441</v>
      </c>
      <c r="G301" s="13">
        <f>UTFUND1718BL</f>
        <v>13421663.274931442</v>
      </c>
      <c r="H301" s="13">
        <f>G301*RPI_INC1819</f>
        <v>13817612.494086001</v>
      </c>
      <c r="I301" s="13"/>
      <c r="J301" s="13"/>
      <c r="K301" s="13"/>
      <c r="L301" s="13"/>
      <c r="M301" s="13"/>
      <c r="N301" s="13"/>
      <c r="O301" s="13"/>
      <c r="P301" s="13"/>
      <c r="Q301" s="14">
        <f t="shared" si="306"/>
        <v>13421663.274931442</v>
      </c>
      <c r="R301" s="14">
        <f t="shared" si="307"/>
        <v>13817612.494086001</v>
      </c>
      <c r="S301" s="13"/>
      <c r="T301" s="14">
        <f t="shared" si="301"/>
        <v>54943441.779340826</v>
      </c>
      <c r="V301" s="13">
        <f>UTFUND1718RSG</f>
        <v>4614631.1539391689</v>
      </c>
      <c r="W301" s="13"/>
      <c r="X301" s="13"/>
      <c r="Y301" s="13"/>
      <c r="Z301" s="13"/>
      <c r="AA301" s="14">
        <f t="shared" si="302"/>
        <v>4614631.1539391689</v>
      </c>
      <c r="AB301" s="14">
        <f t="shared" si="303"/>
        <v>18036294.428870611</v>
      </c>
      <c r="AC301" s="14">
        <f>V301+G301+T301</f>
        <v>72979736.208211437</v>
      </c>
      <c r="AD301" s="14">
        <f>AC301*UT_SF1819</f>
        <v>70796122.887115315</v>
      </c>
      <c r="AE301" s="14">
        <f t="shared" si="304"/>
        <v>15852681.107774489</v>
      </c>
      <c r="AF301" s="14">
        <f>AD301-T301-R301</f>
        <v>2035068.6136884876</v>
      </c>
      <c r="AG301" s="13">
        <f>AF301</f>
        <v>2035068.6136884876</v>
      </c>
      <c r="AH301" s="13"/>
      <c r="AI301" s="13"/>
      <c r="AJ301" s="13"/>
      <c r="AK301" s="13"/>
      <c r="AM301" s="13">
        <f t="shared" si="305"/>
        <v>13863631.295130661</v>
      </c>
      <c r="AN301" s="13">
        <f t="shared" si="311"/>
        <v>15898699.908819148</v>
      </c>
    </row>
    <row r="302" spans="1:40" ht="12.75" x14ac:dyDescent="0.2">
      <c r="A302" s="1" t="s">
        <v>604</v>
      </c>
      <c r="B302" s="1" t="s">
        <v>605</v>
      </c>
      <c r="C302" s="1"/>
      <c r="D302" s="1" t="s">
        <v>499</v>
      </c>
      <c r="E302" s="1"/>
      <c r="G302" s="5">
        <f>UTFUND1718BL</f>
        <v>18234763.134173036</v>
      </c>
      <c r="H302" s="5">
        <f>G302*RPI_INC1819</f>
        <v>18772702.439946674</v>
      </c>
      <c r="I302" s="5">
        <f>LTFUND1718BL</f>
        <v>3141521.6838023593</v>
      </c>
      <c r="J302" s="5">
        <f>I302*RPI_INC1819</f>
        <v>3234198.9498146833</v>
      </c>
      <c r="Q302" s="6">
        <f t="shared" si="306"/>
        <v>21376284.817975394</v>
      </c>
      <c r="R302" s="6">
        <f t="shared" si="307"/>
        <v>22006901.389761358</v>
      </c>
      <c r="T302" s="6">
        <f t="shared" si="301"/>
        <v>39291000</v>
      </c>
      <c r="V302" s="5">
        <f>UTFUND1718RSG</f>
        <v>8388971.7701177001</v>
      </c>
      <c r="W302" s="5">
        <f>LTFUND1718RSG</f>
        <v>705373.63107838435</v>
      </c>
      <c r="AA302" s="6">
        <f t="shared" si="302"/>
        <v>9094345.4011960849</v>
      </c>
      <c r="AB302" s="6">
        <f t="shared" si="303"/>
        <v>30470630.219171479</v>
      </c>
      <c r="AC302" s="6">
        <f t="shared" ref="AC302" si="351">SUM(AC303:AC304)</f>
        <v>69761630.219171479</v>
      </c>
      <c r="AD302" s="6">
        <f t="shared" si="290"/>
        <v>67631542.286567509</v>
      </c>
      <c r="AE302" s="6">
        <f t="shared" si="304"/>
        <v>28340542.286567517</v>
      </c>
      <c r="AF302" s="6">
        <f t="shared" si="291"/>
        <v>6333640.8968061581</v>
      </c>
      <c r="AG302" s="5">
        <f t="shared" ref="AG302" si="352">AG304</f>
        <v>6065387.3638383225</v>
      </c>
      <c r="AH302" s="5">
        <f t="shared" ref="AH302" si="353">AH303</f>
        <v>268253.5329678352</v>
      </c>
      <c r="AM302" s="5">
        <f t="shared" si="305"/>
        <v>22080194.168604176</v>
      </c>
      <c r="AN302" s="5">
        <f t="shared" si="311"/>
        <v>28413835.065410335</v>
      </c>
    </row>
    <row r="303" spans="1:40" s="11" customFormat="1" ht="12.75" x14ac:dyDescent="0.2">
      <c r="A303" s="8" t="s">
        <v>606</v>
      </c>
      <c r="B303" s="8" t="s">
        <v>607</v>
      </c>
      <c r="C303" s="8" t="s">
        <v>499</v>
      </c>
      <c r="D303" s="8"/>
      <c r="E303" s="8" t="s">
        <v>1440</v>
      </c>
      <c r="G303" s="9"/>
      <c r="H303" s="9"/>
      <c r="I303" s="9">
        <f>LTFUND1718BL</f>
        <v>3141521.6838023593</v>
      </c>
      <c r="J303" s="9">
        <f>I303*RPI_INC1819</f>
        <v>3234198.9498146833</v>
      </c>
      <c r="K303" s="9"/>
      <c r="L303" s="9"/>
      <c r="M303" s="9"/>
      <c r="N303" s="9"/>
      <c r="O303" s="9"/>
      <c r="P303" s="9"/>
      <c r="Q303" s="10">
        <f t="shared" si="306"/>
        <v>3141521.6838023593</v>
      </c>
      <c r="R303" s="10">
        <f t="shared" si="307"/>
        <v>3234198.9498146833</v>
      </c>
      <c r="S303" s="9"/>
      <c r="T303" s="10">
        <f t="shared" si="301"/>
        <v>6235712.4613526613</v>
      </c>
      <c r="V303" s="9"/>
      <c r="W303" s="9">
        <f>LTFUND1718RSG</f>
        <v>705373.63107838435</v>
      </c>
      <c r="X303" s="9"/>
      <c r="Y303" s="9"/>
      <c r="Z303" s="9"/>
      <c r="AA303" s="10">
        <f t="shared" si="302"/>
        <v>705373.63107838435</v>
      </c>
      <c r="AB303" s="10">
        <f t="shared" si="303"/>
        <v>3846895.3148807436</v>
      </c>
      <c r="AC303" s="10">
        <f>W303+I303+T303</f>
        <v>10082607.776233405</v>
      </c>
      <c r="AD303" s="10">
        <f>AC303*LT_SF1819</f>
        <v>9738164.9441351797</v>
      </c>
      <c r="AE303" s="10">
        <f t="shared" si="304"/>
        <v>3502452.4827825185</v>
      </c>
      <c r="AF303" s="10">
        <f>AD303-T303-R303</f>
        <v>268253.5329678352</v>
      </c>
      <c r="AG303" s="9"/>
      <c r="AH303" s="9">
        <f>AF303</f>
        <v>268253.5329678352</v>
      </c>
      <c r="AI303" s="9"/>
      <c r="AJ303" s="9"/>
      <c r="AK303" s="9"/>
      <c r="AM303" s="9">
        <f t="shared" si="305"/>
        <v>3244970.2721450836</v>
      </c>
      <c r="AN303" s="9">
        <f t="shared" si="311"/>
        <v>3513223.8051129188</v>
      </c>
    </row>
    <row r="304" spans="1:40" s="15" customFormat="1" ht="12.75" x14ac:dyDescent="0.2">
      <c r="A304" s="12" t="s">
        <v>608</v>
      </c>
      <c r="B304" s="12" t="s">
        <v>609</v>
      </c>
      <c r="C304" s="12" t="s">
        <v>499</v>
      </c>
      <c r="D304" s="12"/>
      <c r="E304" s="12" t="s">
        <v>1441</v>
      </c>
      <c r="G304" s="13">
        <f>UTFUND1718BL</f>
        <v>18234763.134173036</v>
      </c>
      <c r="H304" s="13">
        <f>G304*RPI_INC1819</f>
        <v>18772702.439946674</v>
      </c>
      <c r="I304" s="13"/>
      <c r="J304" s="13"/>
      <c r="K304" s="13"/>
      <c r="L304" s="13"/>
      <c r="M304" s="13"/>
      <c r="N304" s="13"/>
      <c r="O304" s="13"/>
      <c r="P304" s="13"/>
      <c r="Q304" s="14">
        <f t="shared" si="306"/>
        <v>18234763.134173036</v>
      </c>
      <c r="R304" s="14">
        <f t="shared" si="307"/>
        <v>18772702.439946674</v>
      </c>
      <c r="S304" s="13"/>
      <c r="T304" s="14">
        <f t="shared" si="301"/>
        <v>33055287.538647339</v>
      </c>
      <c r="V304" s="13">
        <f>UTFUND1718RSG</f>
        <v>8388971.7701177001</v>
      </c>
      <c r="W304" s="13"/>
      <c r="X304" s="13"/>
      <c r="Y304" s="13"/>
      <c r="Z304" s="13"/>
      <c r="AA304" s="14">
        <f t="shared" si="302"/>
        <v>8388971.7701177001</v>
      </c>
      <c r="AB304" s="14">
        <f t="shared" si="303"/>
        <v>26623734.904290736</v>
      </c>
      <c r="AC304" s="14">
        <f>V304+G304+T304</f>
        <v>59679022.442938074</v>
      </c>
      <c r="AD304" s="14">
        <f>AC304*UT_SF1819</f>
        <v>57893377.342432335</v>
      </c>
      <c r="AE304" s="14">
        <f t="shared" si="304"/>
        <v>24838089.803784996</v>
      </c>
      <c r="AF304" s="14">
        <f>AD304-T304-R304</f>
        <v>6065387.3638383225</v>
      </c>
      <c r="AG304" s="13">
        <f>AF304</f>
        <v>6065387.3638383225</v>
      </c>
      <c r="AH304" s="13"/>
      <c r="AI304" s="13"/>
      <c r="AJ304" s="13"/>
      <c r="AK304" s="13"/>
      <c r="AM304" s="13">
        <f t="shared" si="305"/>
        <v>18835223.896459095</v>
      </c>
      <c r="AN304" s="13">
        <f t="shared" si="311"/>
        <v>24900611.260297418</v>
      </c>
    </row>
    <row r="305" spans="1:40" ht="12.75" x14ac:dyDescent="0.2">
      <c r="A305" s="1" t="s">
        <v>610</v>
      </c>
      <c r="B305" s="1" t="s">
        <v>611</v>
      </c>
      <c r="C305" s="1"/>
      <c r="D305" s="1" t="s">
        <v>499</v>
      </c>
      <c r="E305" s="1"/>
      <c r="G305" s="5">
        <f>UTFUND1718BL</f>
        <v>41518157.916565105</v>
      </c>
      <c r="H305" s="5">
        <f>G305*RPI_INC1819</f>
        <v>42742974.980669528</v>
      </c>
      <c r="I305" s="5">
        <f>LTFUND1718BL</f>
        <v>13665842.191921201</v>
      </c>
      <c r="J305" s="5">
        <f>I305*RPI_INC1819</f>
        <v>14068994.873831131</v>
      </c>
      <c r="Q305" s="6">
        <f t="shared" si="306"/>
        <v>55184000.10848631</v>
      </c>
      <c r="R305" s="6">
        <f t="shared" si="307"/>
        <v>56811969.854500659</v>
      </c>
      <c r="T305" s="6">
        <f t="shared" si="301"/>
        <v>111987000</v>
      </c>
      <c r="V305" s="5">
        <f>UTFUND1718RSG</f>
        <v>18708508.136727557</v>
      </c>
      <c r="W305" s="5">
        <f>LTFUND1718RSG</f>
        <v>2909845.0392241776</v>
      </c>
      <c r="AA305" s="6">
        <f t="shared" si="302"/>
        <v>21618353.175951734</v>
      </c>
      <c r="AB305" s="6">
        <f t="shared" si="303"/>
        <v>76802353.284438044</v>
      </c>
      <c r="AC305" s="6">
        <f t="shared" ref="AC305" si="354">SUM(AC306:AC307)</f>
        <v>188789353.28443804</v>
      </c>
      <c r="AD305" s="6">
        <f t="shared" si="290"/>
        <v>182942531.11098033</v>
      </c>
      <c r="AE305" s="6">
        <f t="shared" si="304"/>
        <v>70955531.110980317</v>
      </c>
      <c r="AF305" s="6">
        <f t="shared" si="291"/>
        <v>14143561.256479662</v>
      </c>
      <c r="AG305" s="5">
        <f t="shared" ref="AG305" si="355">AG307</f>
        <v>13232428.187857062</v>
      </c>
      <c r="AH305" s="5">
        <f t="shared" ref="AH305" si="356">AH306</f>
        <v>911133.06862260029</v>
      </c>
      <c r="AM305" s="5">
        <f t="shared" si="305"/>
        <v>57001179.006140165</v>
      </c>
      <c r="AN305" s="5">
        <f t="shared" si="311"/>
        <v>71144740.262619823</v>
      </c>
    </row>
    <row r="306" spans="1:40" s="11" customFormat="1" ht="12.75" x14ac:dyDescent="0.2">
      <c r="A306" s="8" t="s">
        <v>612</v>
      </c>
      <c r="B306" s="8" t="s">
        <v>613</v>
      </c>
      <c r="C306" s="8" t="s">
        <v>499</v>
      </c>
      <c r="D306" s="8"/>
      <c r="E306" s="8" t="s">
        <v>1440</v>
      </c>
      <c r="G306" s="9"/>
      <c r="H306" s="9"/>
      <c r="I306" s="9">
        <f>LTFUND1718BL</f>
        <v>13665842.191921201</v>
      </c>
      <c r="J306" s="9">
        <f>I306*RPI_INC1819</f>
        <v>14068994.873831131</v>
      </c>
      <c r="K306" s="9"/>
      <c r="L306" s="9"/>
      <c r="M306" s="9"/>
      <c r="N306" s="9"/>
      <c r="O306" s="9"/>
      <c r="P306" s="9"/>
      <c r="Q306" s="10">
        <f t="shared" si="306"/>
        <v>13665842.191921201</v>
      </c>
      <c r="R306" s="10">
        <f t="shared" si="307"/>
        <v>14068994.873831131</v>
      </c>
      <c r="S306" s="9"/>
      <c r="T306" s="10">
        <f t="shared" si="301"/>
        <v>30129881.857359175</v>
      </c>
      <c r="V306" s="9"/>
      <c r="W306" s="9">
        <f>LTFUND1718RSG</f>
        <v>2909845.0392241776</v>
      </c>
      <c r="X306" s="9"/>
      <c r="Y306" s="9"/>
      <c r="Z306" s="9"/>
      <c r="AA306" s="10">
        <f t="shared" si="302"/>
        <v>2909845.0392241776</v>
      </c>
      <c r="AB306" s="10">
        <f t="shared" si="303"/>
        <v>16575687.231145378</v>
      </c>
      <c r="AC306" s="10">
        <f>W306+I306+T306</f>
        <v>46705569.088504553</v>
      </c>
      <c r="AD306" s="10">
        <f>AC306*LT_SF1819</f>
        <v>45110009.799812905</v>
      </c>
      <c r="AE306" s="10">
        <f t="shared" si="304"/>
        <v>14980127.942453731</v>
      </c>
      <c r="AF306" s="10">
        <f>AD306-T306-R306</f>
        <v>911133.06862260029</v>
      </c>
      <c r="AG306" s="9"/>
      <c r="AH306" s="9">
        <f>AF306</f>
        <v>911133.06862260029</v>
      </c>
      <c r="AI306" s="9"/>
      <c r="AJ306" s="9"/>
      <c r="AK306" s="9"/>
      <c r="AM306" s="9">
        <f t="shared" si="305"/>
        <v>14115850.890112836</v>
      </c>
      <c r="AN306" s="9">
        <f t="shared" si="311"/>
        <v>15026983.958735436</v>
      </c>
    </row>
    <row r="307" spans="1:40" s="15" customFormat="1" ht="12.75" x14ac:dyDescent="0.2">
      <c r="A307" s="12" t="s">
        <v>614</v>
      </c>
      <c r="B307" s="12" t="s">
        <v>615</v>
      </c>
      <c r="C307" s="12" t="s">
        <v>499</v>
      </c>
      <c r="D307" s="12"/>
      <c r="E307" s="12" t="s">
        <v>1441</v>
      </c>
      <c r="G307" s="13">
        <f>UTFUND1718BL</f>
        <v>41518157.916565105</v>
      </c>
      <c r="H307" s="13">
        <f>G307*RPI_INC1819</f>
        <v>42742974.980669528</v>
      </c>
      <c r="I307" s="13"/>
      <c r="J307" s="13"/>
      <c r="K307" s="13"/>
      <c r="L307" s="13"/>
      <c r="M307" s="13"/>
      <c r="N307" s="13"/>
      <c r="O307" s="13"/>
      <c r="P307" s="13"/>
      <c r="Q307" s="14">
        <f t="shared" si="306"/>
        <v>41518157.916565105</v>
      </c>
      <c r="R307" s="14">
        <f t="shared" si="307"/>
        <v>42742974.980669528</v>
      </c>
      <c r="S307" s="13"/>
      <c r="T307" s="14">
        <f t="shared" si="301"/>
        <v>81857118.142640829</v>
      </c>
      <c r="V307" s="13">
        <f>UTFUND1718RSG</f>
        <v>18708508.136727557</v>
      </c>
      <c r="W307" s="13"/>
      <c r="X307" s="13"/>
      <c r="Y307" s="13"/>
      <c r="Z307" s="13"/>
      <c r="AA307" s="14">
        <f t="shared" si="302"/>
        <v>18708508.136727557</v>
      </c>
      <c r="AB307" s="14">
        <f t="shared" si="303"/>
        <v>60226666.053292662</v>
      </c>
      <c r="AC307" s="14">
        <f>V307+G307+T307</f>
        <v>142083784.19593349</v>
      </c>
      <c r="AD307" s="14">
        <f>AC307*UT_SF1819</f>
        <v>137832521.31116742</v>
      </c>
      <c r="AE307" s="14">
        <f t="shared" si="304"/>
        <v>55975403.16852659</v>
      </c>
      <c r="AF307" s="14">
        <f>AD307-T307-R307</f>
        <v>13232428.187857062</v>
      </c>
      <c r="AG307" s="13">
        <f>AF307</f>
        <v>13232428.187857062</v>
      </c>
      <c r="AH307" s="13"/>
      <c r="AI307" s="13"/>
      <c r="AJ307" s="13"/>
      <c r="AK307" s="13"/>
      <c r="AM307" s="13">
        <f t="shared" si="305"/>
        <v>42885328.116027325</v>
      </c>
      <c r="AN307" s="13">
        <f t="shared" si="311"/>
        <v>56117756.303884387</v>
      </c>
    </row>
    <row r="308" spans="1:40" ht="12.75" x14ac:dyDescent="0.2">
      <c r="A308" s="1" t="s">
        <v>616</v>
      </c>
      <c r="B308" s="1" t="s">
        <v>617</v>
      </c>
      <c r="C308" s="1"/>
      <c r="D308" s="1" t="s">
        <v>499</v>
      </c>
      <c r="E308" s="1"/>
      <c r="G308" s="5">
        <f>UTFUND1718BL</f>
        <v>34416630.895372532</v>
      </c>
      <c r="H308" s="5">
        <f>G308*RPI_INC1819</f>
        <v>35431947.540546156</v>
      </c>
      <c r="I308" s="5">
        <f>LTFUND1718BL</f>
        <v>10862334.168644195</v>
      </c>
      <c r="J308" s="5">
        <f>I308*RPI_INC1819</f>
        <v>11182781.243210856</v>
      </c>
      <c r="Q308" s="6">
        <f t="shared" si="306"/>
        <v>45278965.06401673</v>
      </c>
      <c r="R308" s="6">
        <f t="shared" si="307"/>
        <v>46614728.783757016</v>
      </c>
      <c r="T308" s="6">
        <f t="shared" si="301"/>
        <v>62415838.000000007</v>
      </c>
      <c r="V308" s="5">
        <f>UTFUND1718RSG</f>
        <v>18856101.842800096</v>
      </c>
      <c r="W308" s="5">
        <f>LTFUND1718RSG</f>
        <v>3457018.1255778074</v>
      </c>
      <c r="AA308" s="6">
        <f t="shared" si="302"/>
        <v>22313119.968377903</v>
      </c>
      <c r="AB308" s="6">
        <f t="shared" si="303"/>
        <v>67592085.032394618</v>
      </c>
      <c r="AC308" s="6">
        <f t="shared" ref="AC308" si="357">SUM(AC309:AC310)</f>
        <v>130007923.03239463</v>
      </c>
      <c r="AD308" s="6">
        <f t="shared" si="290"/>
        <v>125987151.0249491</v>
      </c>
      <c r="AE308" s="6">
        <f t="shared" si="304"/>
        <v>63571313.024949104</v>
      </c>
      <c r="AF308" s="6">
        <f t="shared" si="291"/>
        <v>16956584.241192088</v>
      </c>
      <c r="AG308" s="5">
        <f t="shared" ref="AG308" si="358">AG310</f>
        <v>14873799.320374504</v>
      </c>
      <c r="AH308" s="5">
        <f t="shared" ref="AH308" si="359">AH309</f>
        <v>2082784.9208175857</v>
      </c>
      <c r="AM308" s="5">
        <f t="shared" si="305"/>
        <v>46769976.582938574</v>
      </c>
      <c r="AN308" s="5">
        <f t="shared" si="311"/>
        <v>63726560.824130662</v>
      </c>
    </row>
    <row r="309" spans="1:40" s="11" customFormat="1" ht="12.75" x14ac:dyDescent="0.2">
      <c r="A309" s="8" t="s">
        <v>618</v>
      </c>
      <c r="B309" s="8" t="s">
        <v>619</v>
      </c>
      <c r="C309" s="8" t="s">
        <v>499</v>
      </c>
      <c r="D309" s="8"/>
      <c r="E309" s="8" t="s">
        <v>1440</v>
      </c>
      <c r="G309" s="9"/>
      <c r="H309" s="9"/>
      <c r="I309" s="9">
        <f>LTFUND1718BL</f>
        <v>10862334.168644195</v>
      </c>
      <c r="J309" s="9">
        <f>I309*RPI_INC1819</f>
        <v>11182781.243210856</v>
      </c>
      <c r="K309" s="9"/>
      <c r="L309" s="9"/>
      <c r="M309" s="9"/>
      <c r="N309" s="9"/>
      <c r="O309" s="9"/>
      <c r="P309" s="9"/>
      <c r="Q309" s="10">
        <f t="shared" si="306"/>
        <v>10862334.168644195</v>
      </c>
      <c r="R309" s="10">
        <f t="shared" si="307"/>
        <v>11182781.243210856</v>
      </c>
      <c r="S309" s="9"/>
      <c r="T309" s="10">
        <f t="shared" si="301"/>
        <v>16527311.478843732</v>
      </c>
      <c r="V309" s="9"/>
      <c r="W309" s="9">
        <f>LTFUND1718RSG</f>
        <v>3457018.1255778074</v>
      </c>
      <c r="X309" s="9"/>
      <c r="Y309" s="9"/>
      <c r="Z309" s="9"/>
      <c r="AA309" s="10">
        <f t="shared" si="302"/>
        <v>3457018.1255778074</v>
      </c>
      <c r="AB309" s="10">
        <f t="shared" si="303"/>
        <v>14319352.294222003</v>
      </c>
      <c r="AC309" s="10">
        <f>W309+I309+T309</f>
        <v>30846663.773065735</v>
      </c>
      <c r="AD309" s="10">
        <f>AC309*LT_SF1819</f>
        <v>29792877.642872173</v>
      </c>
      <c r="AE309" s="10">
        <f t="shared" si="304"/>
        <v>13265566.164028442</v>
      </c>
      <c r="AF309" s="10">
        <f>AD309-T309-R309</f>
        <v>2082784.9208175857</v>
      </c>
      <c r="AG309" s="9"/>
      <c r="AH309" s="9">
        <f>AF309</f>
        <v>2082784.9208175857</v>
      </c>
      <c r="AI309" s="9"/>
      <c r="AJ309" s="9"/>
      <c r="AK309" s="9"/>
      <c r="AM309" s="9">
        <f t="shared" si="305"/>
        <v>11220024.883194067</v>
      </c>
      <c r="AN309" s="9">
        <f t="shared" si="311"/>
        <v>13302809.804011652</v>
      </c>
    </row>
    <row r="310" spans="1:40" s="15" customFormat="1" ht="12.75" x14ac:dyDescent="0.2">
      <c r="A310" s="12" t="s">
        <v>620</v>
      </c>
      <c r="B310" s="12" t="s">
        <v>621</v>
      </c>
      <c r="C310" s="12" t="s">
        <v>499</v>
      </c>
      <c r="D310" s="12"/>
      <c r="E310" s="12" t="s">
        <v>1441</v>
      </c>
      <c r="G310" s="13">
        <f>UTFUND1718BL</f>
        <v>34416630.895372532</v>
      </c>
      <c r="H310" s="13">
        <f>G310*RPI_INC1819</f>
        <v>35431947.540546156</v>
      </c>
      <c r="I310" s="13"/>
      <c r="J310" s="13"/>
      <c r="K310" s="13"/>
      <c r="L310" s="13"/>
      <c r="M310" s="13"/>
      <c r="N310" s="13"/>
      <c r="O310" s="13"/>
      <c r="P310" s="13"/>
      <c r="Q310" s="14">
        <f t="shared" si="306"/>
        <v>34416630.895372532</v>
      </c>
      <c r="R310" s="14">
        <f t="shared" si="307"/>
        <v>35431947.540546156</v>
      </c>
      <c r="S310" s="13"/>
      <c r="T310" s="14">
        <f t="shared" si="301"/>
        <v>45888526.521156274</v>
      </c>
      <c r="V310" s="13">
        <f>UTFUND1718RSG</f>
        <v>18856101.842800096</v>
      </c>
      <c r="W310" s="13"/>
      <c r="X310" s="13"/>
      <c r="Y310" s="13"/>
      <c r="Z310" s="13"/>
      <c r="AA310" s="14">
        <f t="shared" si="302"/>
        <v>18856101.842800096</v>
      </c>
      <c r="AB310" s="14">
        <f t="shared" si="303"/>
        <v>53272732.738172628</v>
      </c>
      <c r="AC310" s="14">
        <f>V310+G310+T310</f>
        <v>99161259.259328902</v>
      </c>
      <c r="AD310" s="14">
        <f>AC310*UT_SF1819</f>
        <v>96194273.382076934</v>
      </c>
      <c r="AE310" s="14">
        <f t="shared" si="304"/>
        <v>50305746.86092066</v>
      </c>
      <c r="AF310" s="14">
        <f>AD310-T310-R310</f>
        <v>14873799.320374504</v>
      </c>
      <c r="AG310" s="13">
        <f>AF310</f>
        <v>14873799.320374504</v>
      </c>
      <c r="AH310" s="13"/>
      <c r="AI310" s="13"/>
      <c r="AJ310" s="13"/>
      <c r="AK310" s="13"/>
      <c r="AM310" s="13">
        <f t="shared" si="305"/>
        <v>35549951.699744508</v>
      </c>
      <c r="AN310" s="13">
        <f t="shared" si="311"/>
        <v>50423751.020119011</v>
      </c>
    </row>
    <row r="311" spans="1:40" ht="12.75" x14ac:dyDescent="0.2">
      <c r="A311" s="1" t="s">
        <v>622</v>
      </c>
      <c r="B311" s="1" t="s">
        <v>623</v>
      </c>
      <c r="C311" s="1"/>
      <c r="D311" s="1" t="s">
        <v>499</v>
      </c>
      <c r="E311" s="1"/>
      <c r="G311" s="5">
        <f>UTFUND1718BL</f>
        <v>42355698.141298711</v>
      </c>
      <c r="H311" s="5">
        <f>G311*RPI_INC1819</f>
        <v>43605223.27557303</v>
      </c>
      <c r="I311" s="5">
        <f>LTFUND1718BL</f>
        <v>9300300.1137055922</v>
      </c>
      <c r="J311" s="5">
        <f>I311*RPI_INC1819</f>
        <v>9574666.0020826869</v>
      </c>
      <c r="Q311" s="6">
        <f t="shared" si="306"/>
        <v>51655998.255004302</v>
      </c>
      <c r="R311" s="6">
        <f t="shared" si="307"/>
        <v>53179889.277655721</v>
      </c>
      <c r="T311" s="6">
        <f t="shared" si="301"/>
        <v>77269600</v>
      </c>
      <c r="V311" s="5">
        <f>UTFUND1718RSG</f>
        <v>20626687.722785398</v>
      </c>
      <c r="W311" s="5">
        <f>LTFUND1718RSG</f>
        <v>2621026.0228611622</v>
      </c>
      <c r="AA311" s="6">
        <f t="shared" si="302"/>
        <v>23247713.745646559</v>
      </c>
      <c r="AB311" s="6">
        <f t="shared" si="303"/>
        <v>74903712.000650883</v>
      </c>
      <c r="AC311" s="6">
        <f t="shared" ref="AC311" si="360">SUM(AC312:AC313)</f>
        <v>152173312.00065088</v>
      </c>
      <c r="AD311" s="6">
        <f t="shared" si="290"/>
        <v>147507185.19150165</v>
      </c>
      <c r="AE311" s="6">
        <f t="shared" si="304"/>
        <v>70237585.191501647</v>
      </c>
      <c r="AF311" s="6">
        <f t="shared" si="291"/>
        <v>17057695.91384593</v>
      </c>
      <c r="AG311" s="5">
        <f t="shared" ref="AG311" si="361">AG313</f>
        <v>15621031.513271958</v>
      </c>
      <c r="AH311" s="5">
        <f t="shared" ref="AH311" si="362">AH312</f>
        <v>1436664.4005739726</v>
      </c>
      <c r="AM311" s="5">
        <f t="shared" si="305"/>
        <v>53357001.984014571</v>
      </c>
      <c r="AN311" s="5">
        <f t="shared" si="311"/>
        <v>70414697.897860497</v>
      </c>
    </row>
    <row r="312" spans="1:40" s="11" customFormat="1" ht="12.75" x14ac:dyDescent="0.2">
      <c r="A312" s="8" t="s">
        <v>624</v>
      </c>
      <c r="B312" s="8" t="s">
        <v>625</v>
      </c>
      <c r="C312" s="8" t="s">
        <v>499</v>
      </c>
      <c r="D312" s="8"/>
      <c r="E312" s="8" t="s">
        <v>1440</v>
      </c>
      <c r="G312" s="9"/>
      <c r="H312" s="9"/>
      <c r="I312" s="9">
        <f>LTFUND1718BL</f>
        <v>9300300.1137055922</v>
      </c>
      <c r="J312" s="9">
        <f>I312*RPI_INC1819</f>
        <v>9574666.0020826869</v>
      </c>
      <c r="K312" s="9"/>
      <c r="L312" s="9"/>
      <c r="M312" s="9"/>
      <c r="N312" s="9"/>
      <c r="O312" s="9"/>
      <c r="P312" s="9"/>
      <c r="Q312" s="10">
        <f t="shared" si="306"/>
        <v>9300300.1137055922</v>
      </c>
      <c r="R312" s="10">
        <f t="shared" si="307"/>
        <v>9574666.0020826869</v>
      </c>
      <c r="S312" s="9"/>
      <c r="T312" s="10">
        <f t="shared" si="301"/>
        <v>14716272.930800784</v>
      </c>
      <c r="V312" s="9"/>
      <c r="W312" s="9">
        <f>LTFUND1718RSG</f>
        <v>2621026.0228611622</v>
      </c>
      <c r="X312" s="9"/>
      <c r="Y312" s="9"/>
      <c r="Z312" s="9"/>
      <c r="AA312" s="10">
        <f t="shared" si="302"/>
        <v>2621026.0228611622</v>
      </c>
      <c r="AB312" s="10">
        <f t="shared" si="303"/>
        <v>11921326.136566754</v>
      </c>
      <c r="AC312" s="10">
        <f>W312+I312+T312</f>
        <v>26637599.067367539</v>
      </c>
      <c r="AD312" s="10">
        <f>AC312*LT_SF1819</f>
        <v>25727603.333457444</v>
      </c>
      <c r="AE312" s="10">
        <f t="shared" si="304"/>
        <v>11011330.402656659</v>
      </c>
      <c r="AF312" s="10">
        <f>AD312-T312-R312</f>
        <v>1436664.4005739726</v>
      </c>
      <c r="AG312" s="9"/>
      <c r="AH312" s="9">
        <f>AF312</f>
        <v>1436664.4005739726</v>
      </c>
      <c r="AI312" s="9"/>
      <c r="AJ312" s="9"/>
      <c r="AK312" s="9"/>
      <c r="AM312" s="9">
        <f t="shared" si="305"/>
        <v>9606553.9023988601</v>
      </c>
      <c r="AN312" s="9">
        <f t="shared" si="311"/>
        <v>11043218.302972833</v>
      </c>
    </row>
    <row r="313" spans="1:40" s="15" customFormat="1" ht="12.75" x14ac:dyDescent="0.2">
      <c r="A313" s="12" t="s">
        <v>626</v>
      </c>
      <c r="B313" s="12" t="s">
        <v>627</v>
      </c>
      <c r="C313" s="12" t="s">
        <v>499</v>
      </c>
      <c r="D313" s="12"/>
      <c r="E313" s="12" t="s">
        <v>1441</v>
      </c>
      <c r="G313" s="13">
        <f>UTFUND1718BL</f>
        <v>42355698.141298711</v>
      </c>
      <c r="H313" s="13">
        <f>G313*RPI_INC1819</f>
        <v>43605223.27557303</v>
      </c>
      <c r="I313" s="13"/>
      <c r="J313" s="13"/>
      <c r="K313" s="13"/>
      <c r="L313" s="13"/>
      <c r="M313" s="13"/>
      <c r="N313" s="13"/>
      <c r="O313" s="13"/>
      <c r="P313" s="13"/>
      <c r="Q313" s="14">
        <f t="shared" si="306"/>
        <v>42355698.141298711</v>
      </c>
      <c r="R313" s="14">
        <f t="shared" si="307"/>
        <v>43605223.27557303</v>
      </c>
      <c r="S313" s="13"/>
      <c r="T313" s="14">
        <f t="shared" si="301"/>
        <v>62553327.069199219</v>
      </c>
      <c r="V313" s="13">
        <f>UTFUND1718RSG</f>
        <v>20626687.722785398</v>
      </c>
      <c r="W313" s="13"/>
      <c r="X313" s="13"/>
      <c r="Y313" s="13"/>
      <c r="Z313" s="13"/>
      <c r="AA313" s="14">
        <f t="shared" si="302"/>
        <v>20626687.722785398</v>
      </c>
      <c r="AB313" s="14">
        <f t="shared" si="303"/>
        <v>62982385.86408411</v>
      </c>
      <c r="AC313" s="14">
        <f>V313+G313+T313</f>
        <v>125535712.93328333</v>
      </c>
      <c r="AD313" s="14">
        <f>AC313*UT_SF1819</f>
        <v>121779581.85804421</v>
      </c>
      <c r="AE313" s="14">
        <f t="shared" si="304"/>
        <v>59226254.788844988</v>
      </c>
      <c r="AF313" s="14">
        <f>AD313-T313-R313</f>
        <v>15621031.513271958</v>
      </c>
      <c r="AG313" s="13">
        <f>AF313</f>
        <v>15621031.513271958</v>
      </c>
      <c r="AH313" s="13"/>
      <c r="AI313" s="13"/>
      <c r="AJ313" s="13"/>
      <c r="AK313" s="13"/>
      <c r="AM313" s="13">
        <f t="shared" si="305"/>
        <v>43750448.081615716</v>
      </c>
      <c r="AN313" s="13">
        <f t="shared" si="311"/>
        <v>59371479.594887674</v>
      </c>
    </row>
    <row r="314" spans="1:40" ht="12.75" x14ac:dyDescent="0.2">
      <c r="A314" s="1" t="s">
        <v>628</v>
      </c>
      <c r="B314" s="1" t="s">
        <v>629</v>
      </c>
      <c r="C314" s="1"/>
      <c r="D314" s="1" t="s">
        <v>499</v>
      </c>
      <c r="E314" s="1"/>
      <c r="G314" s="5">
        <f>UTFUND1718BL</f>
        <v>78298852.649409443</v>
      </c>
      <c r="H314" s="5">
        <f>G314*RPI_INC1819</f>
        <v>80608728.030140892</v>
      </c>
      <c r="I314" s="5">
        <f>LTFUND1718BL</f>
        <v>16257339.591760485</v>
      </c>
      <c r="J314" s="5">
        <f>I314*RPI_INC1819</f>
        <v>16736943.407251151</v>
      </c>
      <c r="Q314" s="6">
        <f t="shared" si="306"/>
        <v>94556192.24116993</v>
      </c>
      <c r="R314" s="6">
        <f t="shared" si="307"/>
        <v>97345671.437392041</v>
      </c>
      <c r="T314" s="6">
        <f t="shared" si="301"/>
        <v>85802400</v>
      </c>
      <c r="V314" s="5">
        <f>UTFUND1718RSG</f>
        <v>42444216.057564735</v>
      </c>
      <c r="W314" s="5">
        <f>LTFUND1718RSG</f>
        <v>5700072.186242057</v>
      </c>
      <c r="AA314" s="6">
        <f t="shared" si="302"/>
        <v>48144288.243806794</v>
      </c>
      <c r="AB314" s="6">
        <f t="shared" si="303"/>
        <v>142700480.48497671</v>
      </c>
      <c r="AC314" s="6">
        <f t="shared" ref="AC314" si="363">SUM(AC315:AC316)</f>
        <v>228502880.48497671</v>
      </c>
      <c r="AD314" s="6">
        <f t="shared" ref="AD314:AD377" si="364">AD315+AD316</f>
        <v>221505863.21646294</v>
      </c>
      <c r="AE314" s="6">
        <f t="shared" si="304"/>
        <v>135703463.21646294</v>
      </c>
      <c r="AF314" s="6">
        <f t="shared" ref="AF314:AF377" si="365">SUM(AF315:AF316)</f>
        <v>38357791.779070891</v>
      </c>
      <c r="AG314" s="5">
        <f t="shared" ref="AG314" si="366">AG316</f>
        <v>34426271.916879371</v>
      </c>
      <c r="AH314" s="5">
        <f t="shared" ref="AH314" si="367">AH315</f>
        <v>3931519.8621915225</v>
      </c>
      <c r="AM314" s="5">
        <f t="shared" si="305"/>
        <v>97669875.860432088</v>
      </c>
      <c r="AN314" s="5">
        <f t="shared" si="311"/>
        <v>136027667.63950297</v>
      </c>
    </row>
    <row r="315" spans="1:40" s="11" customFormat="1" ht="12.75" x14ac:dyDescent="0.2">
      <c r="A315" s="8" t="s">
        <v>630</v>
      </c>
      <c r="B315" s="8" t="s">
        <v>631</v>
      </c>
      <c r="C315" s="8" t="s">
        <v>499</v>
      </c>
      <c r="D315" s="8"/>
      <c r="E315" s="8" t="s">
        <v>1440</v>
      </c>
      <c r="G315" s="9"/>
      <c r="H315" s="9"/>
      <c r="I315" s="9">
        <f>LTFUND1718BL</f>
        <v>16257339.591760485</v>
      </c>
      <c r="J315" s="9">
        <f>I315*RPI_INC1819</f>
        <v>16736943.407251151</v>
      </c>
      <c r="K315" s="9"/>
      <c r="L315" s="9"/>
      <c r="M315" s="9"/>
      <c r="N315" s="9"/>
      <c r="O315" s="9"/>
      <c r="P315" s="9"/>
      <c r="Q315" s="10">
        <f t="shared" si="306"/>
        <v>16257339.591760485</v>
      </c>
      <c r="R315" s="10">
        <f t="shared" si="307"/>
        <v>16736943.407251151</v>
      </c>
      <c r="S315" s="9"/>
      <c r="T315" s="10">
        <f t="shared" si="301"/>
        <v>15772977.838187907</v>
      </c>
      <c r="V315" s="9"/>
      <c r="W315" s="9">
        <f>LTFUND1718RSG</f>
        <v>5700072.186242057</v>
      </c>
      <c r="X315" s="9"/>
      <c r="Y315" s="9"/>
      <c r="Z315" s="9"/>
      <c r="AA315" s="10">
        <f t="shared" si="302"/>
        <v>5700072.186242057</v>
      </c>
      <c r="AB315" s="10">
        <f t="shared" si="303"/>
        <v>21957411.778002542</v>
      </c>
      <c r="AC315" s="10">
        <f>W315+I315+T315</f>
        <v>37730389.616190448</v>
      </c>
      <c r="AD315" s="10">
        <f>AC315*LT_SF1819</f>
        <v>36441441.107630581</v>
      </c>
      <c r="AE315" s="10">
        <f t="shared" si="304"/>
        <v>20668463.269442674</v>
      </c>
      <c r="AF315" s="10">
        <f>AD315-T315-R315</f>
        <v>3931519.8621915225</v>
      </c>
      <c r="AG315" s="9"/>
      <c r="AH315" s="9">
        <f>AF315</f>
        <v>3931519.8621915225</v>
      </c>
      <c r="AI315" s="9"/>
      <c r="AJ315" s="9"/>
      <c r="AK315" s="9"/>
      <c r="AM315" s="9">
        <f t="shared" si="305"/>
        <v>16792684.879888602</v>
      </c>
      <c r="AN315" s="9">
        <f t="shared" si="311"/>
        <v>20724204.742080122</v>
      </c>
    </row>
    <row r="316" spans="1:40" s="15" customFormat="1" ht="12.75" x14ac:dyDescent="0.2">
      <c r="A316" s="12" t="s">
        <v>632</v>
      </c>
      <c r="B316" s="12" t="s">
        <v>633</v>
      </c>
      <c r="C316" s="12" t="s">
        <v>499</v>
      </c>
      <c r="D316" s="12"/>
      <c r="E316" s="12" t="s">
        <v>1441</v>
      </c>
      <c r="G316" s="13">
        <f>UTFUND1718BL</f>
        <v>78298852.649409443</v>
      </c>
      <c r="H316" s="13">
        <f>G316*RPI_INC1819</f>
        <v>80608728.030140892</v>
      </c>
      <c r="I316" s="13"/>
      <c r="J316" s="13"/>
      <c r="K316" s="13"/>
      <c r="L316" s="13"/>
      <c r="M316" s="13"/>
      <c r="N316" s="13"/>
      <c r="O316" s="13"/>
      <c r="P316" s="13"/>
      <c r="Q316" s="14">
        <f t="shared" si="306"/>
        <v>78298852.649409443</v>
      </c>
      <c r="R316" s="14">
        <f t="shared" si="307"/>
        <v>80608728.030140892</v>
      </c>
      <c r="S316" s="13"/>
      <c r="T316" s="14">
        <f t="shared" si="301"/>
        <v>70029422.161812097</v>
      </c>
      <c r="V316" s="13">
        <f>UTFUND1718RSG</f>
        <v>42444216.057564735</v>
      </c>
      <c r="W316" s="13"/>
      <c r="X316" s="13"/>
      <c r="Y316" s="13"/>
      <c r="Z316" s="13"/>
      <c r="AA316" s="14">
        <f t="shared" si="302"/>
        <v>42444216.057564735</v>
      </c>
      <c r="AB316" s="14">
        <f t="shared" si="303"/>
        <v>120743068.70697418</v>
      </c>
      <c r="AC316" s="14">
        <f>V316+G316+T316</f>
        <v>190772490.86878628</v>
      </c>
      <c r="AD316" s="14">
        <f>AC316*UT_SF1819</f>
        <v>185064422.10883236</v>
      </c>
      <c r="AE316" s="14">
        <f t="shared" si="304"/>
        <v>115034999.94702026</v>
      </c>
      <c r="AF316" s="14">
        <f>AD316-T316-R316</f>
        <v>34426271.916879371</v>
      </c>
      <c r="AG316" s="13">
        <f>AF316</f>
        <v>34426271.916879371</v>
      </c>
      <c r="AH316" s="13"/>
      <c r="AI316" s="13"/>
      <c r="AJ316" s="13"/>
      <c r="AK316" s="13"/>
      <c r="AM316" s="13">
        <f t="shared" si="305"/>
        <v>80877190.980543494</v>
      </c>
      <c r="AN316" s="13">
        <f t="shared" si="311"/>
        <v>115303462.89742287</v>
      </c>
    </row>
    <row r="317" spans="1:40" ht="12.75" x14ac:dyDescent="0.2">
      <c r="A317" s="1" t="s">
        <v>634</v>
      </c>
      <c r="B317" s="1" t="s">
        <v>635</v>
      </c>
      <c r="C317" s="1"/>
      <c r="D317" s="1" t="s">
        <v>499</v>
      </c>
      <c r="E317" s="1"/>
      <c r="G317" s="5">
        <f>UTFUND1718BL</f>
        <v>3177105.218575146</v>
      </c>
      <c r="H317" s="5">
        <f>G317*RPI_INC1819</f>
        <v>3270832.225779708</v>
      </c>
      <c r="I317" s="5">
        <f>LTFUND1718BL</f>
        <v>979717.0247645959</v>
      </c>
      <c r="J317" s="5">
        <f>I317*RPI_INC1819</f>
        <v>1008619.4180821597</v>
      </c>
      <c r="Q317" s="6">
        <f t="shared" si="306"/>
        <v>4156822.2433397421</v>
      </c>
      <c r="R317" s="6">
        <f t="shared" si="307"/>
        <v>4279451.6438618675</v>
      </c>
      <c r="T317" s="6">
        <f t="shared" si="301"/>
        <v>20685200.000002749</v>
      </c>
      <c r="V317" s="5">
        <f>UTFUND1718RSG</f>
        <v>944527.4795462098</v>
      </c>
      <c r="W317" s="5">
        <f>LTFUND1718RSG</f>
        <v>-55811.068907391629</v>
      </c>
      <c r="AA317" s="6">
        <f t="shared" si="302"/>
        <v>888716.41063881817</v>
      </c>
      <c r="AB317" s="6">
        <f t="shared" si="303"/>
        <v>5045538.6539785601</v>
      </c>
      <c r="AC317" s="6">
        <f t="shared" ref="AC317" si="368">SUM(AC318:AC319)</f>
        <v>25730738.653981309</v>
      </c>
      <c r="AD317" s="6">
        <f t="shared" si="364"/>
        <v>24933959.811152127</v>
      </c>
      <c r="AE317" s="6">
        <f t="shared" si="304"/>
        <v>4248759.8111493764</v>
      </c>
      <c r="AF317" s="6">
        <f t="shared" si="365"/>
        <v>-30691.832712491276</v>
      </c>
      <c r="AG317" s="5">
        <f t="shared" ref="AG317" si="369">AG319</f>
        <v>270645.6841654242</v>
      </c>
      <c r="AH317" s="5">
        <f t="shared" ref="AH317" si="370">AH318</f>
        <v>-301337.51687791548</v>
      </c>
      <c r="AM317" s="5">
        <f t="shared" si="305"/>
        <v>4293704.1229977105</v>
      </c>
      <c r="AN317" s="5">
        <f t="shared" si="311"/>
        <v>4263012.2902852194</v>
      </c>
    </row>
    <row r="318" spans="1:40" s="11" customFormat="1" ht="12.75" x14ac:dyDescent="0.2">
      <c r="A318" s="8" t="s">
        <v>636</v>
      </c>
      <c r="B318" s="8" t="s">
        <v>637</v>
      </c>
      <c r="C318" s="8" t="s">
        <v>499</v>
      </c>
      <c r="D318" s="8"/>
      <c r="E318" s="8" t="s">
        <v>1440</v>
      </c>
      <c r="G318" s="9"/>
      <c r="H318" s="9"/>
      <c r="I318" s="9">
        <f>LTFUND1718BL</f>
        <v>979717.0247645959</v>
      </c>
      <c r="J318" s="9">
        <f>I318*RPI_INC1819</f>
        <v>1008619.4180821597</v>
      </c>
      <c r="K318" s="9"/>
      <c r="L318" s="9"/>
      <c r="M318" s="9"/>
      <c r="N318" s="9"/>
      <c r="O318" s="9"/>
      <c r="P318" s="9"/>
      <c r="Q318" s="10">
        <f t="shared" si="306"/>
        <v>979717.0247645959</v>
      </c>
      <c r="R318" s="10">
        <f t="shared" si="307"/>
        <v>1008619.4180821597</v>
      </c>
      <c r="S318" s="9"/>
      <c r="T318" s="10">
        <f t="shared" si="301"/>
        <v>5417161.9208007436</v>
      </c>
      <c r="V318" s="9"/>
      <c r="W318" s="9">
        <f>LTFUND1718RSG</f>
        <v>-55811.068907391629</v>
      </c>
      <c r="X318" s="9"/>
      <c r="Y318" s="9"/>
      <c r="Z318" s="9"/>
      <c r="AA318" s="10">
        <f t="shared" si="302"/>
        <v>-55811.068907391629</v>
      </c>
      <c r="AB318" s="10">
        <f t="shared" si="303"/>
        <v>923905.95585720427</v>
      </c>
      <c r="AC318" s="10">
        <f>W318+I318+T318</f>
        <v>6341067.8766579479</v>
      </c>
      <c r="AD318" s="10">
        <f>AC318*LT_SF1819</f>
        <v>6124443.8220049879</v>
      </c>
      <c r="AE318" s="10">
        <f t="shared" si="304"/>
        <v>707281.90120424423</v>
      </c>
      <c r="AF318" s="10">
        <f>AD318-T318-R318</f>
        <v>-301337.51687791548</v>
      </c>
      <c r="AG318" s="9"/>
      <c r="AH318" s="9">
        <f>AF318</f>
        <v>-301337.51687791548</v>
      </c>
      <c r="AI318" s="9"/>
      <c r="AJ318" s="9"/>
      <c r="AK318" s="9"/>
      <c r="AM318" s="9">
        <f t="shared" si="305"/>
        <v>1011978.5697699328</v>
      </c>
      <c r="AN318" s="9">
        <f t="shared" si="311"/>
        <v>710641.05289201729</v>
      </c>
    </row>
    <row r="319" spans="1:40" s="15" customFormat="1" ht="12.75" x14ac:dyDescent="0.2">
      <c r="A319" s="12" t="s">
        <v>638</v>
      </c>
      <c r="B319" s="12" t="s">
        <v>639</v>
      </c>
      <c r="C319" s="12" t="s">
        <v>499</v>
      </c>
      <c r="D319" s="12"/>
      <c r="E319" s="12" t="s">
        <v>1441</v>
      </c>
      <c r="G319" s="13">
        <f>UTFUND1718BL</f>
        <v>3177105.218575146</v>
      </c>
      <c r="H319" s="13">
        <f>G319*RPI_INC1819</f>
        <v>3270832.225779708</v>
      </c>
      <c r="I319" s="13"/>
      <c r="J319" s="13"/>
      <c r="K319" s="13"/>
      <c r="L319" s="13"/>
      <c r="M319" s="13"/>
      <c r="N319" s="13"/>
      <c r="O319" s="13"/>
      <c r="P319" s="13"/>
      <c r="Q319" s="14">
        <f t="shared" si="306"/>
        <v>3177105.218575146</v>
      </c>
      <c r="R319" s="14">
        <f t="shared" si="307"/>
        <v>3270832.225779708</v>
      </c>
      <c r="S319" s="13"/>
      <c r="T319" s="14">
        <f t="shared" si="301"/>
        <v>15268038.079202006</v>
      </c>
      <c r="V319" s="13">
        <f>UTFUND1718RSG</f>
        <v>944527.4795462098</v>
      </c>
      <c r="W319" s="13"/>
      <c r="X319" s="13"/>
      <c r="Y319" s="13"/>
      <c r="Z319" s="13"/>
      <c r="AA319" s="14">
        <f t="shared" si="302"/>
        <v>944527.4795462098</v>
      </c>
      <c r="AB319" s="14">
        <f t="shared" si="303"/>
        <v>4121632.6981213558</v>
      </c>
      <c r="AC319" s="14">
        <f>V319+G319+T319</f>
        <v>19389670.777323361</v>
      </c>
      <c r="AD319" s="14">
        <f>AC319*UT_SF1819</f>
        <v>18809515.989147138</v>
      </c>
      <c r="AE319" s="14">
        <f t="shared" si="304"/>
        <v>3541477.9099451322</v>
      </c>
      <c r="AF319" s="14">
        <f>AD319-T319-R319</f>
        <v>270645.6841654242</v>
      </c>
      <c r="AG319" s="13">
        <f>AF319</f>
        <v>270645.6841654242</v>
      </c>
      <c r="AH319" s="13"/>
      <c r="AI319" s="13"/>
      <c r="AJ319" s="13"/>
      <c r="AK319" s="13"/>
      <c r="AM319" s="13">
        <f t="shared" si="305"/>
        <v>3281725.5532277776</v>
      </c>
      <c r="AN319" s="13">
        <f t="shared" si="311"/>
        <v>3552371.2373932018</v>
      </c>
    </row>
    <row r="320" spans="1:40" ht="12.75" x14ac:dyDescent="0.2">
      <c r="A320" s="1" t="s">
        <v>640</v>
      </c>
      <c r="B320" s="1" t="s">
        <v>641</v>
      </c>
      <c r="C320" s="1"/>
      <c r="D320" s="1" t="s">
        <v>499</v>
      </c>
      <c r="E320" s="1"/>
      <c r="G320" s="5">
        <f>UTFUND1718BL</f>
        <v>58853042.078782313</v>
      </c>
      <c r="H320" s="5">
        <f>G320*RPI_INC1819</f>
        <v>60589251.338292539</v>
      </c>
      <c r="I320" s="5">
        <f>LTFUND1718BL</f>
        <v>9145995.6507209688</v>
      </c>
      <c r="J320" s="5">
        <f>I320*RPI_INC1819</f>
        <v>9415809.4407195449</v>
      </c>
      <c r="Q320" s="6">
        <f t="shared" si="306"/>
        <v>67999037.729503274</v>
      </c>
      <c r="R320" s="6">
        <f t="shared" si="307"/>
        <v>70005060.779012084</v>
      </c>
      <c r="T320" s="6">
        <f t="shared" si="301"/>
        <v>69684847</v>
      </c>
      <c r="V320" s="5">
        <f>UTFUND1718RSG</f>
        <v>34294775.088582642</v>
      </c>
      <c r="W320" s="5">
        <f>LTFUND1718RSG</f>
        <v>3464854.9521031529</v>
      </c>
      <c r="AA320" s="6">
        <f t="shared" si="302"/>
        <v>37759630.040685795</v>
      </c>
      <c r="AB320" s="6">
        <f t="shared" si="303"/>
        <v>105758667.77018908</v>
      </c>
      <c r="AC320" s="6">
        <f t="shared" ref="AC320" si="371">SUM(AC321:AC322)</f>
        <v>175443514.77018908</v>
      </c>
      <c r="AD320" s="6">
        <f t="shared" si="364"/>
        <v>170097960.83250338</v>
      </c>
      <c r="AE320" s="6">
        <f t="shared" si="304"/>
        <v>100413113.83250339</v>
      </c>
      <c r="AF320" s="6">
        <f t="shared" si="365"/>
        <v>30408053.053491313</v>
      </c>
      <c r="AG320" s="5">
        <f t="shared" ref="AG320" si="372">AG322</f>
        <v>27987395.932810783</v>
      </c>
      <c r="AH320" s="5">
        <f t="shared" ref="AH320" si="373">AH321</f>
        <v>2420657.1206805296</v>
      </c>
      <c r="AM320" s="5">
        <f t="shared" si="305"/>
        <v>70238208.796839878</v>
      </c>
      <c r="AN320" s="5">
        <f t="shared" si="311"/>
        <v>100646261.85033119</v>
      </c>
    </row>
    <row r="321" spans="1:40" s="11" customFormat="1" ht="12.75" x14ac:dyDescent="0.2">
      <c r="A321" s="8" t="s">
        <v>642</v>
      </c>
      <c r="B321" s="8" t="s">
        <v>643</v>
      </c>
      <c r="C321" s="8" t="s">
        <v>499</v>
      </c>
      <c r="D321" s="8"/>
      <c r="E321" s="8" t="s">
        <v>1440</v>
      </c>
      <c r="G321" s="9"/>
      <c r="H321" s="9"/>
      <c r="I321" s="9">
        <f>LTFUND1718BL</f>
        <v>9145995.6507209688</v>
      </c>
      <c r="J321" s="9">
        <f>I321*RPI_INC1819</f>
        <v>9415809.4407195449</v>
      </c>
      <c r="K321" s="9"/>
      <c r="L321" s="9"/>
      <c r="M321" s="9"/>
      <c r="N321" s="9"/>
      <c r="O321" s="9"/>
      <c r="P321" s="9"/>
      <c r="Q321" s="10">
        <f t="shared" si="306"/>
        <v>9145995.6507209688</v>
      </c>
      <c r="R321" s="10">
        <f t="shared" si="307"/>
        <v>9415809.4407195449</v>
      </c>
      <c r="S321" s="9"/>
      <c r="T321" s="10">
        <f t="shared" si="301"/>
        <v>10057092.609379373</v>
      </c>
      <c r="V321" s="9"/>
      <c r="W321" s="9">
        <f>LTFUND1718RSG</f>
        <v>3464854.9521031529</v>
      </c>
      <c r="X321" s="9"/>
      <c r="Y321" s="9"/>
      <c r="Z321" s="9"/>
      <c r="AA321" s="10">
        <f t="shared" si="302"/>
        <v>3464854.9521031529</v>
      </c>
      <c r="AB321" s="10">
        <f t="shared" si="303"/>
        <v>12610850.602824122</v>
      </c>
      <c r="AC321" s="10">
        <f>W321+I321+T321</f>
        <v>22667943.212203495</v>
      </c>
      <c r="AD321" s="10">
        <f>AC321*LT_SF1819</f>
        <v>21893559.170779448</v>
      </c>
      <c r="AE321" s="10">
        <f t="shared" si="304"/>
        <v>11836466.561400075</v>
      </c>
      <c r="AF321" s="10">
        <f>AD321-T321-R321</f>
        <v>2420657.1206805296</v>
      </c>
      <c r="AG321" s="9"/>
      <c r="AH321" s="9">
        <f>AF321</f>
        <v>2420657.1206805296</v>
      </c>
      <c r="AI321" s="9"/>
      <c r="AJ321" s="9"/>
      <c r="AK321" s="9"/>
      <c r="AM321" s="9">
        <f t="shared" si="305"/>
        <v>9447168.2779652961</v>
      </c>
      <c r="AN321" s="9">
        <f t="shared" si="311"/>
        <v>11867825.398645826</v>
      </c>
    </row>
    <row r="322" spans="1:40" s="15" customFormat="1" ht="12.75" x14ac:dyDescent="0.2">
      <c r="A322" s="12" t="s">
        <v>644</v>
      </c>
      <c r="B322" s="12" t="s">
        <v>645</v>
      </c>
      <c r="C322" s="12" t="s">
        <v>499</v>
      </c>
      <c r="D322" s="12"/>
      <c r="E322" s="12" t="s">
        <v>1441</v>
      </c>
      <c r="G322" s="13">
        <f>UTFUND1718BL</f>
        <v>58853042.078782313</v>
      </c>
      <c r="H322" s="13">
        <f>G322*RPI_INC1819</f>
        <v>60589251.338292539</v>
      </c>
      <c r="I322" s="13"/>
      <c r="J322" s="13"/>
      <c r="K322" s="13"/>
      <c r="L322" s="13"/>
      <c r="M322" s="13"/>
      <c r="N322" s="13"/>
      <c r="O322" s="13"/>
      <c r="P322" s="13"/>
      <c r="Q322" s="14">
        <f t="shared" si="306"/>
        <v>58853042.078782313</v>
      </c>
      <c r="R322" s="14">
        <f t="shared" si="307"/>
        <v>60589251.338292539</v>
      </c>
      <c r="S322" s="13"/>
      <c r="T322" s="14">
        <f t="shared" si="301"/>
        <v>59627754.390620627</v>
      </c>
      <c r="V322" s="13">
        <f>UTFUND1718RSG</f>
        <v>34294775.088582642</v>
      </c>
      <c r="W322" s="13"/>
      <c r="X322" s="13"/>
      <c r="Y322" s="13"/>
      <c r="Z322" s="13"/>
      <c r="AA322" s="14">
        <f t="shared" si="302"/>
        <v>34294775.088582642</v>
      </c>
      <c r="AB322" s="14">
        <f t="shared" si="303"/>
        <v>93147817.167364955</v>
      </c>
      <c r="AC322" s="14">
        <f>V322+G322+T322</f>
        <v>152775571.55798557</v>
      </c>
      <c r="AD322" s="14">
        <f>AC322*UT_SF1819</f>
        <v>148204401.66172394</v>
      </c>
      <c r="AE322" s="14">
        <f t="shared" si="304"/>
        <v>88576647.271103323</v>
      </c>
      <c r="AF322" s="14">
        <f>AD322-T322-R322</f>
        <v>27987395.932810783</v>
      </c>
      <c r="AG322" s="13">
        <f>AF322</f>
        <v>27987395.932810783</v>
      </c>
      <c r="AH322" s="13"/>
      <c r="AI322" s="13"/>
      <c r="AJ322" s="13"/>
      <c r="AK322" s="13"/>
      <c r="AM322" s="13">
        <f t="shared" si="305"/>
        <v>60791040.518874571</v>
      </c>
      <c r="AN322" s="13">
        <f t="shared" si="311"/>
        <v>88778436.451685354</v>
      </c>
    </row>
    <row r="323" spans="1:40" ht="12.75" x14ac:dyDescent="0.2">
      <c r="A323" s="1" t="s">
        <v>646</v>
      </c>
      <c r="B323" s="1" t="s">
        <v>647</v>
      </c>
      <c r="C323" s="1"/>
      <c r="D323" s="1" t="s">
        <v>499</v>
      </c>
      <c r="E323" s="1"/>
      <c r="G323" s="5">
        <f>UTFUND1718BL</f>
        <v>23982024.470319331</v>
      </c>
      <c r="H323" s="5">
        <f>G323*RPI_INC1819</f>
        <v>24689512.33290818</v>
      </c>
      <c r="I323" s="5">
        <f>LTFUND1718BL</f>
        <v>6150974.2273983965</v>
      </c>
      <c r="J323" s="5">
        <f>I323*RPI_INC1819</f>
        <v>6332432.6198859438</v>
      </c>
      <c r="Q323" s="6">
        <f t="shared" si="306"/>
        <v>30132998.697717726</v>
      </c>
      <c r="R323" s="6">
        <f t="shared" si="307"/>
        <v>31021944.952794123</v>
      </c>
      <c r="T323" s="6">
        <f t="shared" ref="T323:T386" si="374">CTR_1516</f>
        <v>77544449</v>
      </c>
      <c r="V323" s="5">
        <f>UTFUND1718RSG</f>
        <v>12487639.073220097</v>
      </c>
      <c r="W323" s="5">
        <f>LTFUND1718RSG</f>
        <v>1089739.5241762539</v>
      </c>
      <c r="AA323" s="6">
        <f t="shared" ref="AA323:AA386" si="375">RSG_1718</f>
        <v>13577378.597396351</v>
      </c>
      <c r="AB323" s="6">
        <f t="shared" ref="AB323:AB386" si="376">SFA_1718</f>
        <v>43710377.29511407</v>
      </c>
      <c r="AC323" s="6">
        <f t="shared" ref="AC323" si="377">SUM(AC324:AC325)</f>
        <v>121254826.29511407</v>
      </c>
      <c r="AD323" s="6">
        <f t="shared" si="364"/>
        <v>117515849.71630037</v>
      </c>
      <c r="AE323" s="6">
        <f t="shared" ref="AE323:AE386" si="378">R323+AF323</f>
        <v>39971400.716300368</v>
      </c>
      <c r="AF323" s="6">
        <f t="shared" si="365"/>
        <v>8949455.7635062449</v>
      </c>
      <c r="AG323" s="5">
        <f t="shared" ref="AG323" si="379">AG325</f>
        <v>8934707.5116585307</v>
      </c>
      <c r="AH323" s="5">
        <f t="shared" ref="AH323" si="380">AH324</f>
        <v>14748.251847714186</v>
      </c>
      <c r="AM323" s="5">
        <f t="shared" ref="AM323:AM386" si="381">FUND1718BL_U*RPI_INCBFL1819</f>
        <v>31125261.840093717</v>
      </c>
      <c r="AN323" s="5">
        <f t="shared" si="311"/>
        <v>40074717.603599966</v>
      </c>
    </row>
    <row r="324" spans="1:40" s="11" customFormat="1" ht="12.75" x14ac:dyDescent="0.2">
      <c r="A324" s="8" t="s">
        <v>648</v>
      </c>
      <c r="B324" s="8" t="s">
        <v>649</v>
      </c>
      <c r="C324" s="8" t="s">
        <v>499</v>
      </c>
      <c r="D324" s="8"/>
      <c r="E324" s="8" t="s">
        <v>1440</v>
      </c>
      <c r="G324" s="9"/>
      <c r="H324" s="9"/>
      <c r="I324" s="9">
        <f>LTFUND1718BL</f>
        <v>6150974.2273983965</v>
      </c>
      <c r="J324" s="9">
        <f>I324*RPI_INC1819</f>
        <v>6332432.6198859438</v>
      </c>
      <c r="K324" s="9"/>
      <c r="L324" s="9"/>
      <c r="M324" s="9"/>
      <c r="N324" s="9"/>
      <c r="O324" s="9"/>
      <c r="P324" s="9"/>
      <c r="Q324" s="10">
        <f t="shared" ref="Q324:Q387" si="382">G324+I324+K324+M324+O324</f>
        <v>6150974.2273983965</v>
      </c>
      <c r="R324" s="10">
        <f t="shared" ref="R324:R387" si="383">H324+J324+L324+N324+P324</f>
        <v>6332432.6198859438</v>
      </c>
      <c r="S324" s="9"/>
      <c r="T324" s="10">
        <f t="shared" si="374"/>
        <v>18914980.961897686</v>
      </c>
      <c r="V324" s="9"/>
      <c r="W324" s="9">
        <f>LTFUND1718RSG</f>
        <v>1089739.5241762539</v>
      </c>
      <c r="X324" s="9"/>
      <c r="Y324" s="9"/>
      <c r="Z324" s="9"/>
      <c r="AA324" s="10">
        <f t="shared" si="375"/>
        <v>1089739.5241762539</v>
      </c>
      <c r="AB324" s="10">
        <f t="shared" si="376"/>
        <v>7240713.7515746504</v>
      </c>
      <c r="AC324" s="10">
        <f>W324+I324+T324</f>
        <v>26155694.713472337</v>
      </c>
      <c r="AD324" s="10">
        <f>AC324*LT_SF1819</f>
        <v>25262161.833631344</v>
      </c>
      <c r="AE324" s="10">
        <f t="shared" si="378"/>
        <v>6347180.871733658</v>
      </c>
      <c r="AF324" s="10">
        <f>AD324-T324-R324</f>
        <v>14748.251847714186</v>
      </c>
      <c r="AG324" s="9"/>
      <c r="AH324" s="9">
        <f>AF324</f>
        <v>14748.251847714186</v>
      </c>
      <c r="AI324" s="9"/>
      <c r="AJ324" s="9"/>
      <c r="AK324" s="9"/>
      <c r="AM324" s="9">
        <f t="shared" si="381"/>
        <v>6353522.4396350486</v>
      </c>
      <c r="AN324" s="9">
        <f t="shared" ref="AN324:AN387" si="384">AF324+AM324</f>
        <v>6368270.6914827628</v>
      </c>
    </row>
    <row r="325" spans="1:40" s="15" customFormat="1" ht="12.75" x14ac:dyDescent="0.2">
      <c r="A325" s="12" t="s">
        <v>650</v>
      </c>
      <c r="B325" s="12" t="s">
        <v>651</v>
      </c>
      <c r="C325" s="12" t="s">
        <v>499</v>
      </c>
      <c r="D325" s="12"/>
      <c r="E325" s="12" t="s">
        <v>1441</v>
      </c>
      <c r="G325" s="13">
        <f>UTFUND1718BL</f>
        <v>23982024.470319331</v>
      </c>
      <c r="H325" s="13">
        <f>G325*RPI_INC1819</f>
        <v>24689512.33290818</v>
      </c>
      <c r="I325" s="13"/>
      <c r="J325" s="13"/>
      <c r="K325" s="13"/>
      <c r="L325" s="13"/>
      <c r="M325" s="13"/>
      <c r="N325" s="13"/>
      <c r="O325" s="13"/>
      <c r="P325" s="13"/>
      <c r="Q325" s="14">
        <f t="shared" si="382"/>
        <v>23982024.470319331</v>
      </c>
      <c r="R325" s="14">
        <f t="shared" si="383"/>
        <v>24689512.33290818</v>
      </c>
      <c r="S325" s="13"/>
      <c r="T325" s="14">
        <f t="shared" si="374"/>
        <v>58629468.038102306</v>
      </c>
      <c r="V325" s="13">
        <f>UTFUND1718RSG</f>
        <v>12487639.073220097</v>
      </c>
      <c r="W325" s="13"/>
      <c r="X325" s="13"/>
      <c r="Y325" s="13"/>
      <c r="Z325" s="13"/>
      <c r="AA325" s="14">
        <f t="shared" si="375"/>
        <v>12487639.073220097</v>
      </c>
      <c r="AB325" s="14">
        <f t="shared" si="376"/>
        <v>36469663.543539427</v>
      </c>
      <c r="AC325" s="14">
        <f>V325+G325+T325</f>
        <v>95099131.581641734</v>
      </c>
      <c r="AD325" s="14">
        <f>AC325*UT_SF1819</f>
        <v>92253687.882669017</v>
      </c>
      <c r="AE325" s="14">
        <f t="shared" si="378"/>
        <v>33624219.84456671</v>
      </c>
      <c r="AF325" s="14">
        <f>AD325-T325-R325</f>
        <v>8934707.5116585307</v>
      </c>
      <c r="AG325" s="13">
        <f>AF325</f>
        <v>8934707.5116585307</v>
      </c>
      <c r="AH325" s="13"/>
      <c r="AI325" s="13"/>
      <c r="AJ325" s="13"/>
      <c r="AK325" s="13"/>
      <c r="AM325" s="13">
        <f t="shared" si="381"/>
        <v>24771739.400458671</v>
      </c>
      <c r="AN325" s="13">
        <f t="shared" si="384"/>
        <v>33706446.912117198</v>
      </c>
    </row>
    <row r="326" spans="1:40" ht="12.75" x14ac:dyDescent="0.2">
      <c r="A326" s="1" t="s">
        <v>652</v>
      </c>
      <c r="B326" s="1" t="s">
        <v>653</v>
      </c>
      <c r="C326" s="1"/>
      <c r="D326" s="1" t="s">
        <v>499</v>
      </c>
      <c r="E326" s="1"/>
      <c r="G326" s="5">
        <f>UTFUND1718BL</f>
        <v>11564567.365557516</v>
      </c>
      <c r="H326" s="5">
        <f>G326*RPI_INC1819</f>
        <v>11905730.850623133</v>
      </c>
      <c r="I326" s="5">
        <f>LTFUND1718BL</f>
        <v>4142682.8276555724</v>
      </c>
      <c r="J326" s="5">
        <f>I326*RPI_INC1819</f>
        <v>4264895.104719542</v>
      </c>
      <c r="Q326" s="6">
        <f t="shared" si="382"/>
        <v>15707250.193213088</v>
      </c>
      <c r="R326" s="6">
        <f t="shared" si="383"/>
        <v>16170625.955342675</v>
      </c>
      <c r="T326" s="6">
        <f t="shared" si="374"/>
        <v>46706195</v>
      </c>
      <c r="V326" s="5">
        <f>UTFUND1718RSG</f>
        <v>6835139.8051782828</v>
      </c>
      <c r="W326" s="5">
        <f>LTFUND1718RSG</f>
        <v>245805.74819626287</v>
      </c>
      <c r="AA326" s="6">
        <f t="shared" si="375"/>
        <v>7080945.5533745456</v>
      </c>
      <c r="AB326" s="6">
        <f t="shared" si="376"/>
        <v>22788195.746587634</v>
      </c>
      <c r="AC326" s="6">
        <f t="shared" ref="AC326" si="385">SUM(AC327:AC328)</f>
        <v>69494390.746587634</v>
      </c>
      <c r="AD326" s="6">
        <f t="shared" si="364"/>
        <v>67321331.084317923</v>
      </c>
      <c r="AE326" s="6">
        <f t="shared" si="378"/>
        <v>20615136.084317934</v>
      </c>
      <c r="AF326" s="6">
        <f t="shared" si="365"/>
        <v>4444510.1289752591</v>
      </c>
      <c r="AG326" s="5">
        <f t="shared" ref="AG326" si="386">AG328</f>
        <v>5075889.361911295</v>
      </c>
      <c r="AH326" s="5">
        <f t="shared" ref="AH326" si="387">AH327</f>
        <v>-631379.23293603584</v>
      </c>
      <c r="AM326" s="5">
        <f t="shared" si="381"/>
        <v>16224481.338747369</v>
      </c>
      <c r="AN326" s="5">
        <f t="shared" si="384"/>
        <v>20668991.467722628</v>
      </c>
    </row>
    <row r="327" spans="1:40" s="11" customFormat="1" ht="12.75" x14ac:dyDescent="0.2">
      <c r="A327" s="8" t="s">
        <v>654</v>
      </c>
      <c r="B327" s="8" t="s">
        <v>655</v>
      </c>
      <c r="C327" s="8" t="s">
        <v>499</v>
      </c>
      <c r="D327" s="8"/>
      <c r="E327" s="8" t="s">
        <v>1440</v>
      </c>
      <c r="G327" s="9"/>
      <c r="H327" s="9"/>
      <c r="I327" s="9">
        <f>LTFUND1718BL</f>
        <v>4142682.8276555724</v>
      </c>
      <c r="J327" s="9">
        <f>I327*RPI_INC1819</f>
        <v>4264895.104719542</v>
      </c>
      <c r="K327" s="9"/>
      <c r="L327" s="9"/>
      <c r="M327" s="9"/>
      <c r="N327" s="9"/>
      <c r="O327" s="9"/>
      <c r="P327" s="9"/>
      <c r="Q327" s="10">
        <f t="shared" si="382"/>
        <v>4142682.8276555724</v>
      </c>
      <c r="R327" s="10">
        <f t="shared" si="383"/>
        <v>4264895.104719542</v>
      </c>
      <c r="S327" s="9"/>
      <c r="T327" s="10">
        <f t="shared" si="374"/>
        <v>17711241.618889194</v>
      </c>
      <c r="V327" s="9"/>
      <c r="W327" s="9">
        <f>LTFUND1718RSG</f>
        <v>245805.74819626287</v>
      </c>
      <c r="X327" s="9"/>
      <c r="Y327" s="9"/>
      <c r="Z327" s="9"/>
      <c r="AA327" s="10">
        <f t="shared" si="375"/>
        <v>245805.74819626287</v>
      </c>
      <c r="AB327" s="10">
        <f t="shared" si="376"/>
        <v>4388488.5758518353</v>
      </c>
      <c r="AC327" s="10">
        <f>W327+I327+T327</f>
        <v>22099730.194741029</v>
      </c>
      <c r="AD327" s="10">
        <f>AC327*LT_SF1819</f>
        <v>21344757.4906727</v>
      </c>
      <c r="AE327" s="10">
        <f t="shared" si="378"/>
        <v>3633515.8717835061</v>
      </c>
      <c r="AF327" s="10">
        <f>AD327-T327-R327</f>
        <v>-631379.23293603584</v>
      </c>
      <c r="AG327" s="9"/>
      <c r="AH327" s="9">
        <f>AF327</f>
        <v>-631379.23293603584</v>
      </c>
      <c r="AI327" s="9"/>
      <c r="AJ327" s="9"/>
      <c r="AK327" s="9"/>
      <c r="AM327" s="9">
        <f t="shared" si="381"/>
        <v>4279099.1040996397</v>
      </c>
      <c r="AN327" s="9">
        <f t="shared" si="384"/>
        <v>3647719.8711636038</v>
      </c>
    </row>
    <row r="328" spans="1:40" s="15" customFormat="1" ht="12.75" x14ac:dyDescent="0.2">
      <c r="A328" s="12" t="s">
        <v>656</v>
      </c>
      <c r="B328" s="12" t="s">
        <v>657</v>
      </c>
      <c r="C328" s="12" t="s">
        <v>499</v>
      </c>
      <c r="D328" s="12"/>
      <c r="E328" s="12" t="s">
        <v>1441</v>
      </c>
      <c r="G328" s="13">
        <f>UTFUND1718BL</f>
        <v>11564567.365557516</v>
      </c>
      <c r="H328" s="13">
        <f>G328*RPI_INC1819</f>
        <v>11905730.850623133</v>
      </c>
      <c r="I328" s="13"/>
      <c r="J328" s="13"/>
      <c r="K328" s="13"/>
      <c r="L328" s="13"/>
      <c r="M328" s="13"/>
      <c r="N328" s="13"/>
      <c r="O328" s="13"/>
      <c r="P328" s="13"/>
      <c r="Q328" s="14">
        <f t="shared" si="382"/>
        <v>11564567.365557516</v>
      </c>
      <c r="R328" s="14">
        <f t="shared" si="383"/>
        <v>11905730.850623133</v>
      </c>
      <c r="S328" s="13"/>
      <c r="T328" s="14">
        <f t="shared" si="374"/>
        <v>28994953.381110802</v>
      </c>
      <c r="V328" s="13">
        <f>UTFUND1718RSG</f>
        <v>6835139.8051782828</v>
      </c>
      <c r="W328" s="13"/>
      <c r="X328" s="13"/>
      <c r="Y328" s="13"/>
      <c r="Z328" s="13"/>
      <c r="AA328" s="14">
        <f t="shared" si="375"/>
        <v>6835139.8051782828</v>
      </c>
      <c r="AB328" s="14">
        <f t="shared" si="376"/>
        <v>18399707.170735799</v>
      </c>
      <c r="AC328" s="14">
        <f>V328+G328+T328</f>
        <v>47394660.551846601</v>
      </c>
      <c r="AD328" s="14">
        <f>AC328*UT_SF1819</f>
        <v>45976573.59364523</v>
      </c>
      <c r="AE328" s="14">
        <f t="shared" si="378"/>
        <v>16981620.212534428</v>
      </c>
      <c r="AF328" s="14">
        <f>AD328-T328-R328</f>
        <v>5075889.361911295</v>
      </c>
      <c r="AG328" s="13">
        <f>AF328</f>
        <v>5075889.361911295</v>
      </c>
      <c r="AH328" s="13"/>
      <c r="AI328" s="13"/>
      <c r="AJ328" s="13"/>
      <c r="AK328" s="13"/>
      <c r="AM328" s="13">
        <f t="shared" si="381"/>
        <v>11945382.23464773</v>
      </c>
      <c r="AN328" s="13">
        <f t="shared" si="384"/>
        <v>17021271.596559025</v>
      </c>
    </row>
    <row r="329" spans="1:40" ht="12.75" x14ac:dyDescent="0.2">
      <c r="A329" s="1" t="s">
        <v>658</v>
      </c>
      <c r="B329" s="1" t="s">
        <v>659</v>
      </c>
      <c r="C329" s="1"/>
      <c r="D329" s="1" t="s">
        <v>499</v>
      </c>
      <c r="E329" s="1"/>
      <c r="G329" s="5">
        <f>UTFUND1718BL</f>
        <v>12622680.341857852</v>
      </c>
      <c r="H329" s="5">
        <f>G329*RPI_INC1819</f>
        <v>12995058.960112359</v>
      </c>
      <c r="I329" s="5">
        <f>LTFUND1718BL</f>
        <v>4268726.3580028005</v>
      </c>
      <c r="J329" s="5">
        <f>I329*RPI_INC1819</f>
        <v>4394657.0145550771</v>
      </c>
      <c r="Q329" s="6">
        <f t="shared" si="382"/>
        <v>16891406.699860655</v>
      </c>
      <c r="R329" s="6">
        <f t="shared" si="383"/>
        <v>17389715.974667437</v>
      </c>
      <c r="T329" s="6">
        <f t="shared" si="374"/>
        <v>78438210</v>
      </c>
      <c r="V329" s="5">
        <f>UTFUND1718RSG</f>
        <v>4125506.4309081789</v>
      </c>
      <c r="W329" s="5">
        <f>LTFUND1718RSG</f>
        <v>-429200.11385975406</v>
      </c>
      <c r="AA329" s="6">
        <f t="shared" si="375"/>
        <v>3696306.3170484249</v>
      </c>
      <c r="AB329" s="6">
        <f t="shared" si="376"/>
        <v>20587713.016909093</v>
      </c>
      <c r="AC329" s="6">
        <f t="shared" ref="AC329" si="388">SUM(AC330:AC331)</f>
        <v>99025923.016909093</v>
      </c>
      <c r="AD329" s="6">
        <f t="shared" si="364"/>
        <v>95947880.803969637</v>
      </c>
      <c r="AE329" s="6">
        <f t="shared" si="378"/>
        <v>17509670.803969633</v>
      </c>
      <c r="AF329" s="6">
        <f t="shared" si="365"/>
        <v>119954.82930219639</v>
      </c>
      <c r="AG329" s="5">
        <f t="shared" ref="AG329" si="389">AG331</f>
        <v>1602227.3360892199</v>
      </c>
      <c r="AH329" s="5">
        <f t="shared" ref="AH329" si="390">AH330</f>
        <v>-1482272.5067870235</v>
      </c>
      <c r="AM329" s="5">
        <f t="shared" si="381"/>
        <v>17447631.470561091</v>
      </c>
      <c r="AN329" s="5">
        <f t="shared" si="384"/>
        <v>17567586.299863286</v>
      </c>
    </row>
    <row r="330" spans="1:40" s="11" customFormat="1" ht="12.75" x14ac:dyDescent="0.2">
      <c r="A330" s="8" t="s">
        <v>660</v>
      </c>
      <c r="B330" s="8" t="s">
        <v>661</v>
      </c>
      <c r="C330" s="8" t="s">
        <v>499</v>
      </c>
      <c r="D330" s="8"/>
      <c r="E330" s="8" t="s">
        <v>1440</v>
      </c>
      <c r="G330" s="9"/>
      <c r="H330" s="9"/>
      <c r="I330" s="9">
        <f>LTFUND1718BL</f>
        <v>4268726.3580028005</v>
      </c>
      <c r="J330" s="9">
        <f>I330*RPI_INC1819</f>
        <v>4394657.0145550771</v>
      </c>
      <c r="K330" s="9"/>
      <c r="L330" s="9"/>
      <c r="M330" s="9"/>
      <c r="N330" s="9"/>
      <c r="O330" s="9"/>
      <c r="P330" s="9"/>
      <c r="Q330" s="10">
        <f t="shared" si="382"/>
        <v>4268726.3580028005</v>
      </c>
      <c r="R330" s="10">
        <f t="shared" si="383"/>
        <v>4394657.0145550771</v>
      </c>
      <c r="S330" s="9"/>
      <c r="T330" s="10">
        <f t="shared" si="374"/>
        <v>23299974.450065762</v>
      </c>
      <c r="V330" s="9"/>
      <c r="W330" s="9">
        <f>LTFUND1718RSG</f>
        <v>-429200.11385975406</v>
      </c>
      <c r="X330" s="9"/>
      <c r="Y330" s="9"/>
      <c r="Z330" s="9"/>
      <c r="AA330" s="10">
        <f t="shared" si="375"/>
        <v>-429200.11385975406</v>
      </c>
      <c r="AB330" s="10">
        <f t="shared" si="376"/>
        <v>3839526.2441430464</v>
      </c>
      <c r="AC330" s="10">
        <f>W330+I330+T330</f>
        <v>27139500.694208808</v>
      </c>
      <c r="AD330" s="10">
        <f>AC330*LT_SF1819</f>
        <v>26212358.957833815</v>
      </c>
      <c r="AE330" s="10">
        <f t="shared" si="378"/>
        <v>2912384.5077680536</v>
      </c>
      <c r="AF330" s="10">
        <f>AD330-T330-R330</f>
        <v>-1482272.5067870235</v>
      </c>
      <c r="AG330" s="9"/>
      <c r="AH330" s="9">
        <f>AF330</f>
        <v>-1482272.5067870235</v>
      </c>
      <c r="AI330" s="9"/>
      <c r="AJ330" s="9"/>
      <c r="AK330" s="9"/>
      <c r="AM330" s="9">
        <f t="shared" si="381"/>
        <v>4409293.1788634108</v>
      </c>
      <c r="AN330" s="9">
        <f t="shared" si="384"/>
        <v>2927020.6720763873</v>
      </c>
    </row>
    <row r="331" spans="1:40" s="15" customFormat="1" ht="12.75" x14ac:dyDescent="0.2">
      <c r="A331" s="12" t="s">
        <v>662</v>
      </c>
      <c r="B331" s="12" t="s">
        <v>663</v>
      </c>
      <c r="C331" s="12" t="s">
        <v>499</v>
      </c>
      <c r="D331" s="12"/>
      <c r="E331" s="12" t="s">
        <v>1441</v>
      </c>
      <c r="G331" s="13">
        <f>UTFUND1718BL</f>
        <v>12622680.341857852</v>
      </c>
      <c r="H331" s="13">
        <f>G331*RPI_INC1819</f>
        <v>12995058.960112359</v>
      </c>
      <c r="I331" s="13"/>
      <c r="J331" s="13"/>
      <c r="K331" s="13"/>
      <c r="L331" s="13"/>
      <c r="M331" s="13"/>
      <c r="N331" s="13"/>
      <c r="O331" s="13"/>
      <c r="P331" s="13"/>
      <c r="Q331" s="14">
        <f t="shared" si="382"/>
        <v>12622680.341857852</v>
      </c>
      <c r="R331" s="14">
        <f t="shared" si="383"/>
        <v>12995058.960112359</v>
      </c>
      <c r="S331" s="13"/>
      <c r="T331" s="14">
        <f t="shared" si="374"/>
        <v>55138235.549934246</v>
      </c>
      <c r="V331" s="13">
        <f>UTFUND1718RSG</f>
        <v>4125506.4309081789</v>
      </c>
      <c r="W331" s="13"/>
      <c r="X331" s="13"/>
      <c r="Y331" s="13"/>
      <c r="Z331" s="13"/>
      <c r="AA331" s="14">
        <f t="shared" si="375"/>
        <v>4125506.4309081789</v>
      </c>
      <c r="AB331" s="14">
        <f t="shared" si="376"/>
        <v>16748186.772766031</v>
      </c>
      <c r="AC331" s="14">
        <f>V331+G331+T331</f>
        <v>71886422.322700277</v>
      </c>
      <c r="AD331" s="14">
        <f>AC331*UT_SF1819</f>
        <v>69735521.846135825</v>
      </c>
      <c r="AE331" s="14">
        <f t="shared" si="378"/>
        <v>14597286.296201579</v>
      </c>
      <c r="AF331" s="14">
        <f>AD331-T331-R331</f>
        <v>1602227.3360892199</v>
      </c>
      <c r="AG331" s="13">
        <f>AF331</f>
        <v>1602227.3360892199</v>
      </c>
      <c r="AH331" s="13"/>
      <c r="AI331" s="13"/>
      <c r="AJ331" s="13"/>
      <c r="AK331" s="13"/>
      <c r="AM331" s="13">
        <f t="shared" si="381"/>
        <v>13038338.291697679</v>
      </c>
      <c r="AN331" s="13">
        <f t="shared" si="384"/>
        <v>14640565.627786899</v>
      </c>
    </row>
    <row r="332" spans="1:40" ht="12.75" x14ac:dyDescent="0.2">
      <c r="A332" s="1" t="s">
        <v>664</v>
      </c>
      <c r="B332" s="1" t="s">
        <v>665</v>
      </c>
      <c r="C332" s="1"/>
      <c r="D332" s="1" t="s">
        <v>499</v>
      </c>
      <c r="E332" s="1"/>
      <c r="G332" s="5">
        <f>UTFUND1718BL</f>
        <v>22659768.395913441</v>
      </c>
      <c r="H332" s="5">
        <f>G332*RPI_INC1819</f>
        <v>23328248.70411361</v>
      </c>
      <c r="I332" s="5">
        <f>LTFUND1718BL</f>
        <v>5984284.1429131236</v>
      </c>
      <c r="J332" s="5">
        <f>I332*RPI_INC1819</f>
        <v>6160825.051819033</v>
      </c>
      <c r="Q332" s="6">
        <f t="shared" si="382"/>
        <v>28644052.538826562</v>
      </c>
      <c r="R332" s="6">
        <f t="shared" si="383"/>
        <v>29489073.755932644</v>
      </c>
      <c r="T332" s="6">
        <f t="shared" si="374"/>
        <v>68461579</v>
      </c>
      <c r="V332" s="5">
        <f>UTFUND1718RSG</f>
        <v>9508718.1673298217</v>
      </c>
      <c r="W332" s="5">
        <f>LTFUND1718RSG</f>
        <v>859126.21464804746</v>
      </c>
      <c r="AA332" s="6">
        <f t="shared" si="375"/>
        <v>10367844.381977869</v>
      </c>
      <c r="AB332" s="6">
        <f t="shared" si="376"/>
        <v>39011896.920804441</v>
      </c>
      <c r="AC332" s="6">
        <f t="shared" ref="AC332" si="391">SUM(AC333:AC334)</f>
        <v>107473475.92080444</v>
      </c>
      <c r="AD332" s="6">
        <f t="shared" si="364"/>
        <v>104160129.37249523</v>
      </c>
      <c r="AE332" s="6">
        <f t="shared" si="378"/>
        <v>35698550.372495234</v>
      </c>
      <c r="AF332" s="6">
        <f t="shared" si="365"/>
        <v>6209476.6165625909</v>
      </c>
      <c r="AG332" s="5">
        <f t="shared" ref="AG332" si="392">AG334</f>
        <v>6313451.5957689583</v>
      </c>
      <c r="AH332" s="5">
        <f t="shared" ref="AH332" si="393">AH333</f>
        <v>-103974.9792063674</v>
      </c>
      <c r="AM332" s="5">
        <f t="shared" si="381"/>
        <v>29587285.499730378</v>
      </c>
      <c r="AN332" s="5">
        <f t="shared" si="384"/>
        <v>35796762.116292968</v>
      </c>
    </row>
    <row r="333" spans="1:40" s="11" customFormat="1" ht="12.75" x14ac:dyDescent="0.2">
      <c r="A333" s="8" t="s">
        <v>666</v>
      </c>
      <c r="B333" s="8" t="s">
        <v>667</v>
      </c>
      <c r="C333" s="8" t="s">
        <v>499</v>
      </c>
      <c r="D333" s="8"/>
      <c r="E333" s="8" t="s">
        <v>1440</v>
      </c>
      <c r="G333" s="9"/>
      <c r="H333" s="9"/>
      <c r="I333" s="9">
        <f>LTFUND1718BL</f>
        <v>5984284.1429131236</v>
      </c>
      <c r="J333" s="9">
        <f>I333*RPI_INC1819</f>
        <v>6160825.051819033</v>
      </c>
      <c r="K333" s="9"/>
      <c r="L333" s="9"/>
      <c r="M333" s="9"/>
      <c r="N333" s="9"/>
      <c r="O333" s="9"/>
      <c r="P333" s="9"/>
      <c r="Q333" s="10">
        <f t="shared" si="382"/>
        <v>5984284.1429131236</v>
      </c>
      <c r="R333" s="10">
        <f t="shared" si="383"/>
        <v>6160825.051819033</v>
      </c>
      <c r="S333" s="9"/>
      <c r="T333" s="10">
        <f t="shared" si="374"/>
        <v>16180958.58397793</v>
      </c>
      <c r="V333" s="9"/>
      <c r="W333" s="9">
        <f>LTFUND1718RSG</f>
        <v>859126.21464804746</v>
      </c>
      <c r="X333" s="9"/>
      <c r="Y333" s="9"/>
      <c r="Z333" s="9"/>
      <c r="AA333" s="10">
        <f t="shared" si="375"/>
        <v>859126.21464804746</v>
      </c>
      <c r="AB333" s="10">
        <f t="shared" si="376"/>
        <v>6843410.3575611711</v>
      </c>
      <c r="AC333" s="10">
        <f>W333+I333+T333</f>
        <v>23024368.941539101</v>
      </c>
      <c r="AD333" s="10">
        <f>AC333*LT_SF1819</f>
        <v>22237808.656590596</v>
      </c>
      <c r="AE333" s="10">
        <f t="shared" si="378"/>
        <v>6056850.0726126656</v>
      </c>
      <c r="AF333" s="10">
        <f>AD333-T333-R333</f>
        <v>-103974.9792063674</v>
      </c>
      <c r="AG333" s="9"/>
      <c r="AH333" s="9">
        <f>AF333</f>
        <v>-103974.9792063674</v>
      </c>
      <c r="AI333" s="9"/>
      <c r="AJ333" s="9"/>
      <c r="AK333" s="9"/>
      <c r="AM333" s="9">
        <f t="shared" si="381"/>
        <v>6181343.3419687934</v>
      </c>
      <c r="AN333" s="9">
        <f t="shared" si="384"/>
        <v>6077368.362762426</v>
      </c>
    </row>
    <row r="334" spans="1:40" s="15" customFormat="1" ht="12.75" x14ac:dyDescent="0.2">
      <c r="A334" s="12" t="s">
        <v>668</v>
      </c>
      <c r="B334" s="12" t="s">
        <v>669</v>
      </c>
      <c r="C334" s="12" t="s">
        <v>499</v>
      </c>
      <c r="D334" s="12"/>
      <c r="E334" s="12" t="s">
        <v>1441</v>
      </c>
      <c r="G334" s="13">
        <f>UTFUND1718BL</f>
        <v>22659768.395913441</v>
      </c>
      <c r="H334" s="13">
        <f>G334*RPI_INC1819</f>
        <v>23328248.70411361</v>
      </c>
      <c r="I334" s="13"/>
      <c r="J334" s="13"/>
      <c r="K334" s="13"/>
      <c r="L334" s="13"/>
      <c r="M334" s="13"/>
      <c r="N334" s="13"/>
      <c r="O334" s="13"/>
      <c r="P334" s="13"/>
      <c r="Q334" s="14">
        <f t="shared" si="382"/>
        <v>22659768.395913441</v>
      </c>
      <c r="R334" s="14">
        <f t="shared" si="383"/>
        <v>23328248.70411361</v>
      </c>
      <c r="S334" s="13"/>
      <c r="T334" s="14">
        <f t="shared" si="374"/>
        <v>52280620.41602207</v>
      </c>
      <c r="V334" s="13">
        <f>UTFUND1718RSG</f>
        <v>9508718.1673298217</v>
      </c>
      <c r="W334" s="13"/>
      <c r="X334" s="13"/>
      <c r="Y334" s="13"/>
      <c r="Z334" s="13"/>
      <c r="AA334" s="14">
        <f t="shared" si="375"/>
        <v>9508718.1673298217</v>
      </c>
      <c r="AB334" s="14">
        <f t="shared" si="376"/>
        <v>32168486.563243262</v>
      </c>
      <c r="AC334" s="14">
        <f>V334+G334+T334</f>
        <v>84449106.979265332</v>
      </c>
      <c r="AD334" s="14">
        <f>AC334*UT_SF1819</f>
        <v>81922320.715904638</v>
      </c>
      <c r="AE334" s="14">
        <f t="shared" si="378"/>
        <v>29641700.299882568</v>
      </c>
      <c r="AF334" s="14">
        <f>AD334-T334-R334</f>
        <v>6313451.5957689583</v>
      </c>
      <c r="AG334" s="13">
        <f>AF334</f>
        <v>6313451.5957689583</v>
      </c>
      <c r="AH334" s="13"/>
      <c r="AI334" s="13"/>
      <c r="AJ334" s="13"/>
      <c r="AK334" s="13"/>
      <c r="AM334" s="13">
        <f t="shared" si="381"/>
        <v>23405942.157761585</v>
      </c>
      <c r="AN334" s="13">
        <f t="shared" si="384"/>
        <v>29719393.753530543</v>
      </c>
    </row>
    <row r="335" spans="1:40" ht="12.75" x14ac:dyDescent="0.2">
      <c r="A335" s="1" t="s">
        <v>670</v>
      </c>
      <c r="B335" s="1" t="s">
        <v>671</v>
      </c>
      <c r="C335" s="1"/>
      <c r="D335" s="1" t="s">
        <v>499</v>
      </c>
      <c r="E335" s="1"/>
      <c r="G335" s="5">
        <f>UTFUND1718BL</f>
        <v>22303428.344488427</v>
      </c>
      <c r="H335" s="5">
        <f>G335*RPI_INC1819</f>
        <v>22961396.351625379</v>
      </c>
      <c r="I335" s="5">
        <f>LTFUND1718BL</f>
        <v>5954722.4773737071</v>
      </c>
      <c r="J335" s="5">
        <f>I335*RPI_INC1819</f>
        <v>6130391.294784883</v>
      </c>
      <c r="Q335" s="6">
        <f t="shared" si="382"/>
        <v>28258150.821862135</v>
      </c>
      <c r="R335" s="6">
        <f t="shared" si="383"/>
        <v>29091787.646410264</v>
      </c>
      <c r="T335" s="6">
        <f t="shared" si="374"/>
        <v>45126860.000000007</v>
      </c>
      <c r="V335" s="5">
        <f>UTFUND1718RSG</f>
        <v>11457242.404106006</v>
      </c>
      <c r="W335" s="5">
        <f>LTFUND1718RSG</f>
        <v>1723449.0566835208</v>
      </c>
      <c r="AA335" s="6">
        <f t="shared" si="375"/>
        <v>13180691.460789528</v>
      </c>
      <c r="AB335" s="6">
        <f t="shared" si="376"/>
        <v>41438842.282651655</v>
      </c>
      <c r="AC335" s="6">
        <f t="shared" ref="AC335" si="394">SUM(AC336:AC337)</f>
        <v>86565702.282651663</v>
      </c>
      <c r="AD335" s="6">
        <f t="shared" si="364"/>
        <v>83899051.377315566</v>
      </c>
      <c r="AE335" s="6">
        <f t="shared" si="378"/>
        <v>38772191.377315566</v>
      </c>
      <c r="AF335" s="6">
        <f t="shared" si="365"/>
        <v>9680403.7309052981</v>
      </c>
      <c r="AG335" s="5">
        <f t="shared" ref="AG335" si="395">AG337</f>
        <v>8749084.8426129632</v>
      </c>
      <c r="AH335" s="5">
        <f t="shared" ref="AH335" si="396">AH336</f>
        <v>931318.88829233497</v>
      </c>
      <c r="AM335" s="5">
        <f t="shared" si="381"/>
        <v>29188676.250596162</v>
      </c>
      <c r="AN335" s="5">
        <f t="shared" si="384"/>
        <v>38869079.98150146</v>
      </c>
    </row>
    <row r="336" spans="1:40" s="11" customFormat="1" ht="12.75" x14ac:dyDescent="0.2">
      <c r="A336" s="8" t="s">
        <v>672</v>
      </c>
      <c r="B336" s="8" t="s">
        <v>673</v>
      </c>
      <c r="C336" s="8" t="s">
        <v>499</v>
      </c>
      <c r="D336" s="8"/>
      <c r="E336" s="8" t="s">
        <v>1440</v>
      </c>
      <c r="G336" s="9"/>
      <c r="H336" s="9"/>
      <c r="I336" s="9">
        <f>LTFUND1718BL</f>
        <v>5954722.4773737071</v>
      </c>
      <c r="J336" s="9">
        <f>I336*RPI_INC1819</f>
        <v>6130391.294784883</v>
      </c>
      <c r="K336" s="9"/>
      <c r="L336" s="9"/>
      <c r="M336" s="9"/>
      <c r="N336" s="9"/>
      <c r="O336" s="9"/>
      <c r="P336" s="9"/>
      <c r="Q336" s="10">
        <f t="shared" si="382"/>
        <v>5954722.4773737071</v>
      </c>
      <c r="R336" s="10">
        <f t="shared" si="383"/>
        <v>6130391.294784883</v>
      </c>
      <c r="S336" s="9"/>
      <c r="T336" s="10">
        <f t="shared" si="374"/>
        <v>10367023.290510645</v>
      </c>
      <c r="V336" s="9"/>
      <c r="W336" s="9">
        <f>LTFUND1718RSG</f>
        <v>1723449.0566835208</v>
      </c>
      <c r="X336" s="9"/>
      <c r="Y336" s="9"/>
      <c r="Z336" s="9"/>
      <c r="AA336" s="10">
        <f t="shared" si="375"/>
        <v>1723449.0566835208</v>
      </c>
      <c r="AB336" s="10">
        <f t="shared" si="376"/>
        <v>7678171.5340572279</v>
      </c>
      <c r="AC336" s="10">
        <f>W336+I336+T336</f>
        <v>18045194.824567873</v>
      </c>
      <c r="AD336" s="10">
        <f>AC336*LT_SF1819</f>
        <v>17428733.473587863</v>
      </c>
      <c r="AE336" s="10">
        <f t="shared" si="378"/>
        <v>7061710.183077218</v>
      </c>
      <c r="AF336" s="10">
        <f>AD336-T336-R336</f>
        <v>931318.88829233497</v>
      </c>
      <c r="AG336" s="9"/>
      <c r="AH336" s="9">
        <f>AF336</f>
        <v>931318.88829233497</v>
      </c>
      <c r="AI336" s="9"/>
      <c r="AJ336" s="9"/>
      <c r="AK336" s="9"/>
      <c r="AM336" s="9">
        <f t="shared" si="381"/>
        <v>6150808.2269749669</v>
      </c>
      <c r="AN336" s="9">
        <f t="shared" si="384"/>
        <v>7082127.1152673019</v>
      </c>
    </row>
    <row r="337" spans="1:40" s="15" customFormat="1" ht="12.75" x14ac:dyDescent="0.2">
      <c r="A337" s="12" t="s">
        <v>674</v>
      </c>
      <c r="B337" s="12" t="s">
        <v>675</v>
      </c>
      <c r="C337" s="12" t="s">
        <v>499</v>
      </c>
      <c r="D337" s="12"/>
      <c r="E337" s="12" t="s">
        <v>1441</v>
      </c>
      <c r="G337" s="13">
        <f>UTFUND1718BL</f>
        <v>22303428.344488427</v>
      </c>
      <c r="H337" s="13">
        <f>G337*RPI_INC1819</f>
        <v>22961396.351625379</v>
      </c>
      <c r="I337" s="13"/>
      <c r="J337" s="13"/>
      <c r="K337" s="13"/>
      <c r="L337" s="13"/>
      <c r="M337" s="13"/>
      <c r="N337" s="13"/>
      <c r="O337" s="13"/>
      <c r="P337" s="13"/>
      <c r="Q337" s="14">
        <f t="shared" si="382"/>
        <v>22303428.344488427</v>
      </c>
      <c r="R337" s="14">
        <f t="shared" si="383"/>
        <v>22961396.351625379</v>
      </c>
      <c r="S337" s="13"/>
      <c r="T337" s="14">
        <f t="shared" si="374"/>
        <v>34759836.70948936</v>
      </c>
      <c r="V337" s="13">
        <f>UTFUND1718RSG</f>
        <v>11457242.404106006</v>
      </c>
      <c r="W337" s="13"/>
      <c r="X337" s="13"/>
      <c r="Y337" s="13"/>
      <c r="Z337" s="13"/>
      <c r="AA337" s="14">
        <f t="shared" si="375"/>
        <v>11457242.404106006</v>
      </c>
      <c r="AB337" s="14">
        <f t="shared" si="376"/>
        <v>33760670.748594433</v>
      </c>
      <c r="AC337" s="14">
        <f>V337+G337+T337</f>
        <v>68520507.458083794</v>
      </c>
      <c r="AD337" s="14">
        <f>AC337*UT_SF1819</f>
        <v>66470317.903727703</v>
      </c>
      <c r="AE337" s="14">
        <f t="shared" si="378"/>
        <v>31710481.194238342</v>
      </c>
      <c r="AF337" s="14">
        <f>AD337-T337-R337</f>
        <v>8749084.8426129632</v>
      </c>
      <c r="AG337" s="13">
        <f>AF337</f>
        <v>8749084.8426129632</v>
      </c>
      <c r="AH337" s="13"/>
      <c r="AI337" s="13"/>
      <c r="AJ337" s="13"/>
      <c r="AK337" s="13"/>
      <c r="AM337" s="13">
        <f t="shared" si="381"/>
        <v>23037868.023621194</v>
      </c>
      <c r="AN337" s="13">
        <f t="shared" si="384"/>
        <v>31786952.866234157</v>
      </c>
    </row>
    <row r="338" spans="1:40" ht="12.75" x14ac:dyDescent="0.2">
      <c r="A338" s="1" t="s">
        <v>676</v>
      </c>
      <c r="B338" s="1" t="s">
        <v>677</v>
      </c>
      <c r="C338" s="1"/>
      <c r="D338" s="1" t="s">
        <v>499</v>
      </c>
      <c r="E338" s="1"/>
      <c r="G338" s="5">
        <f>UTFUND1718BL</f>
        <v>7959689.1945480462</v>
      </c>
      <c r="H338" s="5">
        <f>G338*RPI_INC1819</f>
        <v>8194506.0467321416</v>
      </c>
      <c r="I338" s="5">
        <f>LTFUND1718BL</f>
        <v>3917535.8176226374</v>
      </c>
      <c r="J338" s="5">
        <f>I338*RPI_INC1819</f>
        <v>4033106.087582761</v>
      </c>
      <c r="Q338" s="6">
        <f t="shared" si="382"/>
        <v>11877225.012170684</v>
      </c>
      <c r="R338" s="6">
        <f t="shared" si="383"/>
        <v>12227612.134314902</v>
      </c>
      <c r="T338" s="6">
        <f t="shared" si="374"/>
        <v>58142079</v>
      </c>
      <c r="V338" s="5">
        <f>UTFUND1718RSG</f>
        <v>3838961.365299629</v>
      </c>
      <c r="W338" s="5">
        <f>LTFUND1718RSG</f>
        <v>-621993.03024957888</v>
      </c>
      <c r="AA338" s="6">
        <f t="shared" si="375"/>
        <v>3216968.3350500502</v>
      </c>
      <c r="AB338" s="6">
        <f t="shared" si="376"/>
        <v>15094193.347220734</v>
      </c>
      <c r="AC338" s="6">
        <f t="shared" ref="AC338" si="397">SUM(AC339:AC340)</f>
        <v>73236272.347220734</v>
      </c>
      <c r="AD338" s="6">
        <f t="shared" si="364"/>
        <v>70920886.729335248</v>
      </c>
      <c r="AE338" s="6">
        <f t="shared" si="378"/>
        <v>12778807.729335245</v>
      </c>
      <c r="AF338" s="6">
        <f t="shared" si="365"/>
        <v>551195.59502034215</v>
      </c>
      <c r="AG338" s="5">
        <f t="shared" ref="AG338" si="398">AG340</f>
        <v>2288318.9686838919</v>
      </c>
      <c r="AH338" s="5">
        <f t="shared" ref="AH338" si="399">AH339</f>
        <v>-1737123.3736635498</v>
      </c>
      <c r="AM338" s="5">
        <f t="shared" si="381"/>
        <v>12268335.526311975</v>
      </c>
      <c r="AN338" s="5">
        <f t="shared" si="384"/>
        <v>12819531.121332318</v>
      </c>
    </row>
    <row r="339" spans="1:40" s="11" customFormat="1" ht="12.75" x14ac:dyDescent="0.2">
      <c r="A339" s="8" t="s">
        <v>678</v>
      </c>
      <c r="B339" s="8" t="s">
        <v>679</v>
      </c>
      <c r="C339" s="8" t="s">
        <v>499</v>
      </c>
      <c r="D339" s="8"/>
      <c r="E339" s="8" t="s">
        <v>1440</v>
      </c>
      <c r="G339" s="9"/>
      <c r="H339" s="9"/>
      <c r="I339" s="9">
        <f>LTFUND1718BL</f>
        <v>3917535.8176226374</v>
      </c>
      <c r="J339" s="9">
        <f>I339*RPI_INC1819</f>
        <v>4033106.087582761</v>
      </c>
      <c r="K339" s="9"/>
      <c r="L339" s="9"/>
      <c r="M339" s="9"/>
      <c r="N339" s="9"/>
      <c r="O339" s="9"/>
      <c r="P339" s="9"/>
      <c r="Q339" s="10">
        <f t="shared" si="382"/>
        <v>3917535.8176226374</v>
      </c>
      <c r="R339" s="10">
        <f t="shared" si="383"/>
        <v>4033106.087582761</v>
      </c>
      <c r="S339" s="9"/>
      <c r="T339" s="10">
        <f t="shared" si="374"/>
        <v>25963803.699895915</v>
      </c>
      <c r="V339" s="9"/>
      <c r="W339" s="9">
        <f>LTFUND1718RSG</f>
        <v>-621993.03024957888</v>
      </c>
      <c r="X339" s="9"/>
      <c r="Y339" s="9"/>
      <c r="Z339" s="9"/>
      <c r="AA339" s="10">
        <f t="shared" si="375"/>
        <v>-621993.03024957888</v>
      </c>
      <c r="AB339" s="10">
        <f t="shared" si="376"/>
        <v>3295542.7873730585</v>
      </c>
      <c r="AC339" s="10">
        <f>W339+I339+T339</f>
        <v>29259346.487268973</v>
      </c>
      <c r="AD339" s="10">
        <f>AC339*LT_SF1819</f>
        <v>28259786.413815126</v>
      </c>
      <c r="AE339" s="10">
        <f t="shared" si="378"/>
        <v>2295982.7139192112</v>
      </c>
      <c r="AF339" s="10">
        <f>AD339-T339-R339</f>
        <v>-1737123.3736635498</v>
      </c>
      <c r="AG339" s="9"/>
      <c r="AH339" s="9">
        <f>AF339</f>
        <v>-1737123.3736635498</v>
      </c>
      <c r="AI339" s="9"/>
      <c r="AJ339" s="9"/>
      <c r="AK339" s="9"/>
      <c r="AM339" s="9">
        <f t="shared" si="381"/>
        <v>4046538.1263460359</v>
      </c>
      <c r="AN339" s="9">
        <f t="shared" si="384"/>
        <v>2309414.7526824861</v>
      </c>
    </row>
    <row r="340" spans="1:40" s="15" customFormat="1" ht="12.75" x14ac:dyDescent="0.2">
      <c r="A340" s="12" t="s">
        <v>680</v>
      </c>
      <c r="B340" s="12" t="s">
        <v>681</v>
      </c>
      <c r="C340" s="12" t="s">
        <v>499</v>
      </c>
      <c r="D340" s="12"/>
      <c r="E340" s="12" t="s">
        <v>1441</v>
      </c>
      <c r="G340" s="13">
        <f>UTFUND1718BL</f>
        <v>7959689.1945480462</v>
      </c>
      <c r="H340" s="13">
        <f>G340*RPI_INC1819</f>
        <v>8194506.0467321416</v>
      </c>
      <c r="I340" s="13"/>
      <c r="J340" s="13"/>
      <c r="K340" s="13"/>
      <c r="L340" s="13"/>
      <c r="M340" s="13"/>
      <c r="N340" s="13"/>
      <c r="O340" s="13"/>
      <c r="P340" s="13"/>
      <c r="Q340" s="14">
        <f t="shared" si="382"/>
        <v>7959689.1945480462</v>
      </c>
      <c r="R340" s="14">
        <f t="shared" si="383"/>
        <v>8194506.0467321416</v>
      </c>
      <c r="S340" s="13"/>
      <c r="T340" s="14">
        <f t="shared" si="374"/>
        <v>32178275.300104089</v>
      </c>
      <c r="V340" s="13">
        <f>UTFUND1718RSG</f>
        <v>3838961.365299629</v>
      </c>
      <c r="W340" s="13"/>
      <c r="X340" s="13"/>
      <c r="Y340" s="13"/>
      <c r="Z340" s="13"/>
      <c r="AA340" s="14">
        <f t="shared" si="375"/>
        <v>3838961.365299629</v>
      </c>
      <c r="AB340" s="14">
        <f t="shared" si="376"/>
        <v>11798650.559847675</v>
      </c>
      <c r="AC340" s="14">
        <f>V340+G340+T340</f>
        <v>43976925.859951764</v>
      </c>
      <c r="AD340" s="14">
        <f>AC340*UT_SF1819</f>
        <v>42661100.315520123</v>
      </c>
      <c r="AE340" s="14">
        <f t="shared" si="378"/>
        <v>10482825.015416034</v>
      </c>
      <c r="AF340" s="14">
        <f>AD340-T340-R340</f>
        <v>2288318.9686838919</v>
      </c>
      <c r="AG340" s="13">
        <f>AF340</f>
        <v>2288318.9686838919</v>
      </c>
      <c r="AH340" s="13"/>
      <c r="AI340" s="13"/>
      <c r="AJ340" s="13"/>
      <c r="AK340" s="13"/>
      <c r="AM340" s="13">
        <f t="shared" si="381"/>
        <v>8221797.3999659382</v>
      </c>
      <c r="AN340" s="13">
        <f t="shared" si="384"/>
        <v>10510116.368649829</v>
      </c>
    </row>
    <row r="341" spans="1:40" ht="12.75" x14ac:dyDescent="0.2">
      <c r="A341" s="1" t="s">
        <v>682</v>
      </c>
      <c r="B341" s="1" t="s">
        <v>683</v>
      </c>
      <c r="C341" s="1"/>
      <c r="D341" s="1" t="s">
        <v>499</v>
      </c>
      <c r="E341" s="1"/>
      <c r="G341" s="5">
        <f>UTFUND1718BL</f>
        <v>6292570.7097215597</v>
      </c>
      <c r="H341" s="5">
        <f>G341*RPI_INC1819</f>
        <v>6478206.3055454185</v>
      </c>
      <c r="I341" s="5">
        <f>LTFUND1718BL</f>
        <v>6885251.9872351605</v>
      </c>
      <c r="J341" s="5">
        <f>I341*RPI_INC1819</f>
        <v>7088372.1290673632</v>
      </c>
      <c r="Q341" s="6">
        <f t="shared" si="382"/>
        <v>13177822.69695672</v>
      </c>
      <c r="R341" s="6">
        <f t="shared" si="383"/>
        <v>13566578.434612781</v>
      </c>
      <c r="T341" s="6">
        <f t="shared" si="374"/>
        <v>81199554</v>
      </c>
      <c r="V341" s="5">
        <f>UTFUND1718RSG</f>
        <v>4636833.952306509</v>
      </c>
      <c r="W341" s="5">
        <f>LTFUND1718RSG</f>
        <v>-4479250.6927192602</v>
      </c>
      <c r="AA341" s="6">
        <f t="shared" si="375"/>
        <v>157583.25958724879</v>
      </c>
      <c r="AB341" s="6">
        <f t="shared" si="376"/>
        <v>13335405.956543982</v>
      </c>
      <c r="AC341" s="6">
        <f t="shared" ref="AC341" si="400">SUM(AC342:AC343)</f>
        <v>94534959.956543982</v>
      </c>
      <c r="AD341" s="6">
        <f t="shared" si="364"/>
        <v>91415139.628190368</v>
      </c>
      <c r="AE341" s="6">
        <f t="shared" si="378"/>
        <v>10215585.628190361</v>
      </c>
      <c r="AF341" s="6">
        <f t="shared" si="365"/>
        <v>-3350992.8064224189</v>
      </c>
      <c r="AG341" s="5">
        <f t="shared" ref="AG341" si="401">AG343</f>
        <v>3677366.1310999123</v>
      </c>
      <c r="AH341" s="5">
        <f t="shared" ref="AH341" si="402">AH342</f>
        <v>-7028358.9375223313</v>
      </c>
      <c r="AM341" s="5">
        <f t="shared" si="381"/>
        <v>13611761.18048197</v>
      </c>
      <c r="AN341" s="5">
        <f t="shared" si="384"/>
        <v>10260768.37405955</v>
      </c>
    </row>
    <row r="342" spans="1:40" s="11" customFormat="1" ht="12.75" x14ac:dyDescent="0.2">
      <c r="A342" s="8" t="s">
        <v>684</v>
      </c>
      <c r="B342" s="8" t="s">
        <v>685</v>
      </c>
      <c r="C342" s="8" t="s">
        <v>499</v>
      </c>
      <c r="D342" s="8"/>
      <c r="E342" s="8" t="s">
        <v>1440</v>
      </c>
      <c r="G342" s="9"/>
      <c r="H342" s="9"/>
      <c r="I342" s="9">
        <f>LTFUND1718BL</f>
        <v>6885251.9872351605</v>
      </c>
      <c r="J342" s="9">
        <f>I342*RPI_INC1819</f>
        <v>7088372.1290673632</v>
      </c>
      <c r="K342" s="9"/>
      <c r="L342" s="9"/>
      <c r="M342" s="9"/>
      <c r="N342" s="9"/>
      <c r="O342" s="9"/>
      <c r="P342" s="9"/>
      <c r="Q342" s="10">
        <f t="shared" si="382"/>
        <v>6885251.9872351605</v>
      </c>
      <c r="R342" s="10">
        <f t="shared" si="383"/>
        <v>7088372.1290673632</v>
      </c>
      <c r="S342" s="9"/>
      <c r="T342" s="10">
        <f t="shared" si="374"/>
        <v>66266288.228465833</v>
      </c>
      <c r="V342" s="9"/>
      <c r="W342" s="9">
        <f>LTFUND1718RSG</f>
        <v>-4479250.6927192602</v>
      </c>
      <c r="X342" s="9"/>
      <c r="Y342" s="9"/>
      <c r="Z342" s="9"/>
      <c r="AA342" s="10">
        <f t="shared" si="375"/>
        <v>-4479250.6927192602</v>
      </c>
      <c r="AB342" s="10">
        <f t="shared" si="376"/>
        <v>2406001.2945159003</v>
      </c>
      <c r="AC342" s="10">
        <f>W342+I342+T342</f>
        <v>68672289.522981733</v>
      </c>
      <c r="AD342" s="10">
        <f>AC342*LT_SF1819</f>
        <v>66326301.420010865</v>
      </c>
      <c r="AE342" s="10">
        <f t="shared" si="378"/>
        <v>60013.191545031965</v>
      </c>
      <c r="AF342" s="10">
        <f>AD342-T342-R342</f>
        <v>-7028358.9375223313</v>
      </c>
      <c r="AG342" s="9"/>
      <c r="AH342" s="9">
        <f>AF342</f>
        <v>-7028358.9375223313</v>
      </c>
      <c r="AI342" s="9"/>
      <c r="AJ342" s="9"/>
      <c r="AK342" s="9"/>
      <c r="AM342" s="9">
        <f t="shared" si="381"/>
        <v>7111979.5639174627</v>
      </c>
      <c r="AN342" s="9">
        <f t="shared" si="384"/>
        <v>83620.626395131461</v>
      </c>
    </row>
    <row r="343" spans="1:40" s="15" customFormat="1" ht="12.75" x14ac:dyDescent="0.2">
      <c r="A343" s="12" t="s">
        <v>686</v>
      </c>
      <c r="B343" s="12" t="s">
        <v>687</v>
      </c>
      <c r="C343" s="12" t="s">
        <v>499</v>
      </c>
      <c r="D343" s="12"/>
      <c r="E343" s="12" t="s">
        <v>1441</v>
      </c>
      <c r="G343" s="13">
        <f>UTFUND1718BL</f>
        <v>6292570.7097215597</v>
      </c>
      <c r="H343" s="13">
        <f>G343*RPI_INC1819</f>
        <v>6478206.3055454185</v>
      </c>
      <c r="I343" s="13"/>
      <c r="J343" s="13"/>
      <c r="K343" s="13"/>
      <c r="L343" s="13"/>
      <c r="M343" s="13"/>
      <c r="N343" s="13"/>
      <c r="O343" s="13"/>
      <c r="P343" s="13"/>
      <c r="Q343" s="14">
        <f t="shared" si="382"/>
        <v>6292570.7097215597</v>
      </c>
      <c r="R343" s="14">
        <f t="shared" si="383"/>
        <v>6478206.3055454185</v>
      </c>
      <c r="S343" s="13"/>
      <c r="T343" s="14">
        <f t="shared" si="374"/>
        <v>14933265.771534173</v>
      </c>
      <c r="V343" s="13">
        <f>UTFUND1718RSG</f>
        <v>4636833.952306509</v>
      </c>
      <c r="W343" s="13"/>
      <c r="X343" s="13"/>
      <c r="Y343" s="13"/>
      <c r="Z343" s="13"/>
      <c r="AA343" s="14">
        <f t="shared" si="375"/>
        <v>4636833.952306509</v>
      </c>
      <c r="AB343" s="14">
        <f t="shared" si="376"/>
        <v>10929404.662028069</v>
      </c>
      <c r="AC343" s="14">
        <f>V343+G343+T343</f>
        <v>25862670.433562241</v>
      </c>
      <c r="AD343" s="14">
        <f>AC343*UT_SF1819</f>
        <v>25088838.208179504</v>
      </c>
      <c r="AE343" s="14">
        <f t="shared" si="378"/>
        <v>10155572.436645331</v>
      </c>
      <c r="AF343" s="14">
        <f>AD343-T343-R343</f>
        <v>3677366.1310999123</v>
      </c>
      <c r="AG343" s="13">
        <f>AF343</f>
        <v>3677366.1310999123</v>
      </c>
      <c r="AH343" s="13"/>
      <c r="AI343" s="13"/>
      <c r="AJ343" s="13"/>
      <c r="AK343" s="13"/>
      <c r="AM343" s="13">
        <f t="shared" si="381"/>
        <v>6499781.6165645067</v>
      </c>
      <c r="AN343" s="13">
        <f t="shared" si="384"/>
        <v>10177147.747664418</v>
      </c>
    </row>
    <row r="344" spans="1:40" ht="12.75" x14ac:dyDescent="0.2">
      <c r="A344" s="1" t="s">
        <v>688</v>
      </c>
      <c r="B344" s="1" t="s">
        <v>689</v>
      </c>
      <c r="C344" s="1"/>
      <c r="D344" s="1" t="s">
        <v>499</v>
      </c>
      <c r="E344" s="1"/>
      <c r="G344" s="5">
        <f>UTFUND1718BL</f>
        <v>33036602.412006535</v>
      </c>
      <c r="H344" s="5">
        <f>G344*RPI_INC1819</f>
        <v>34011207.173026398</v>
      </c>
      <c r="I344" s="5">
        <f>LTFUND1718BL</f>
        <v>6167500.1447631028</v>
      </c>
      <c r="J344" s="5">
        <f>I344*RPI_INC1819</f>
        <v>6349446.0643136036</v>
      </c>
      <c r="Q344" s="6">
        <f t="shared" si="382"/>
        <v>39204102.556769639</v>
      </c>
      <c r="R344" s="6">
        <f t="shared" si="383"/>
        <v>40360653.237340003</v>
      </c>
      <c r="T344" s="6">
        <f t="shared" si="374"/>
        <v>59001842</v>
      </c>
      <c r="V344" s="5">
        <f>UTFUND1718RSG</f>
        <v>17860640.504982114</v>
      </c>
      <c r="W344" s="5">
        <f>LTFUND1718RSG</f>
        <v>1960118.2856004145</v>
      </c>
      <c r="AA344" s="6">
        <f t="shared" si="375"/>
        <v>19820758.79058253</v>
      </c>
      <c r="AB344" s="6">
        <f t="shared" si="376"/>
        <v>59024861.347352162</v>
      </c>
      <c r="AC344" s="6">
        <f t="shared" ref="AC344" si="403">SUM(AC345:AC346)</f>
        <v>118026703.34735216</v>
      </c>
      <c r="AD344" s="6">
        <f t="shared" si="364"/>
        <v>114418258.00467698</v>
      </c>
      <c r="AE344" s="6">
        <f t="shared" si="378"/>
        <v>55416416.004676983</v>
      </c>
      <c r="AF344" s="6">
        <f t="shared" si="365"/>
        <v>15055762.767336981</v>
      </c>
      <c r="AG344" s="5">
        <f t="shared" ref="AG344" si="404">AG346</f>
        <v>13897721.363717787</v>
      </c>
      <c r="AH344" s="5">
        <f t="shared" ref="AH344" si="405">AH345</f>
        <v>1158041.4036191944</v>
      </c>
      <c r="AM344" s="5">
        <f t="shared" si="381"/>
        <v>40495072.180710755</v>
      </c>
      <c r="AN344" s="5">
        <f t="shared" si="384"/>
        <v>55550834.948047735</v>
      </c>
    </row>
    <row r="345" spans="1:40" s="11" customFormat="1" ht="12.75" x14ac:dyDescent="0.2">
      <c r="A345" s="8" t="s">
        <v>690</v>
      </c>
      <c r="B345" s="8" t="s">
        <v>691</v>
      </c>
      <c r="C345" s="8" t="s">
        <v>499</v>
      </c>
      <c r="D345" s="8"/>
      <c r="E345" s="8" t="s">
        <v>1440</v>
      </c>
      <c r="G345" s="9"/>
      <c r="H345" s="9"/>
      <c r="I345" s="9">
        <f>LTFUND1718BL</f>
        <v>6167500.1447631028</v>
      </c>
      <c r="J345" s="9">
        <f>I345*RPI_INC1819</f>
        <v>6349446.0643136036</v>
      </c>
      <c r="K345" s="9"/>
      <c r="L345" s="9"/>
      <c r="M345" s="9"/>
      <c r="N345" s="9"/>
      <c r="O345" s="9"/>
      <c r="P345" s="9"/>
      <c r="Q345" s="10">
        <f t="shared" si="382"/>
        <v>6167500.1447631028</v>
      </c>
      <c r="R345" s="10">
        <f t="shared" si="383"/>
        <v>6349446.0643136036</v>
      </c>
      <c r="S345" s="9"/>
      <c r="T345" s="10">
        <f t="shared" si="374"/>
        <v>10024994.083007116</v>
      </c>
      <c r="V345" s="9"/>
      <c r="W345" s="9">
        <f>LTFUND1718RSG</f>
        <v>1960118.2856004145</v>
      </c>
      <c r="X345" s="9"/>
      <c r="Y345" s="9"/>
      <c r="Z345" s="9"/>
      <c r="AA345" s="10">
        <f t="shared" si="375"/>
        <v>1960118.2856004145</v>
      </c>
      <c r="AB345" s="10">
        <f t="shared" si="376"/>
        <v>8127618.4303635173</v>
      </c>
      <c r="AC345" s="10">
        <f>W345+I345+T345</f>
        <v>18152612.513370633</v>
      </c>
      <c r="AD345" s="10">
        <f>AC345*LT_SF1819</f>
        <v>17532481.550939914</v>
      </c>
      <c r="AE345" s="10">
        <f t="shared" si="378"/>
        <v>7507487.467932798</v>
      </c>
      <c r="AF345" s="10">
        <f>AD345-T345-R345</f>
        <v>1158041.4036191944</v>
      </c>
      <c r="AG345" s="9"/>
      <c r="AH345" s="9">
        <f>AF345</f>
        <v>1158041.4036191944</v>
      </c>
      <c r="AI345" s="9"/>
      <c r="AJ345" s="9"/>
      <c r="AK345" s="9"/>
      <c r="AM345" s="9">
        <f t="shared" si="381"/>
        <v>6370592.5464068381</v>
      </c>
      <c r="AN345" s="9">
        <f t="shared" si="384"/>
        <v>7528633.9500260325</v>
      </c>
    </row>
    <row r="346" spans="1:40" s="15" customFormat="1" ht="12.75" x14ac:dyDescent="0.2">
      <c r="A346" s="12" t="s">
        <v>692</v>
      </c>
      <c r="B346" s="12" t="s">
        <v>693</v>
      </c>
      <c r="C346" s="12" t="s">
        <v>499</v>
      </c>
      <c r="D346" s="12"/>
      <c r="E346" s="12" t="s">
        <v>1441</v>
      </c>
      <c r="G346" s="13">
        <f>UTFUND1718BL</f>
        <v>33036602.412006535</v>
      </c>
      <c r="H346" s="13">
        <f>G346*RPI_INC1819</f>
        <v>34011207.173026398</v>
      </c>
      <c r="I346" s="13"/>
      <c r="J346" s="13"/>
      <c r="K346" s="13"/>
      <c r="L346" s="13"/>
      <c r="M346" s="13"/>
      <c r="N346" s="13"/>
      <c r="O346" s="13"/>
      <c r="P346" s="13"/>
      <c r="Q346" s="14">
        <f t="shared" si="382"/>
        <v>33036602.412006535</v>
      </c>
      <c r="R346" s="14">
        <f t="shared" si="383"/>
        <v>34011207.173026398</v>
      </c>
      <c r="S346" s="13"/>
      <c r="T346" s="14">
        <f t="shared" si="374"/>
        <v>48976847.91699288</v>
      </c>
      <c r="V346" s="13">
        <f>UTFUND1718RSG</f>
        <v>17860640.504982114</v>
      </c>
      <c r="W346" s="13"/>
      <c r="X346" s="13"/>
      <c r="Y346" s="13"/>
      <c r="Z346" s="13"/>
      <c r="AA346" s="14">
        <f t="shared" si="375"/>
        <v>17860640.504982114</v>
      </c>
      <c r="AB346" s="14">
        <f t="shared" si="376"/>
        <v>50897242.916988648</v>
      </c>
      <c r="AC346" s="14">
        <f>V346+G346+T346</f>
        <v>99874090.833981529</v>
      </c>
      <c r="AD346" s="14">
        <f>AC346*UT_SF1819</f>
        <v>96885776.453737065</v>
      </c>
      <c r="AE346" s="14">
        <f t="shared" si="378"/>
        <v>47908928.536744185</v>
      </c>
      <c r="AF346" s="14">
        <f>AD346-T346-R346</f>
        <v>13897721.363717787</v>
      </c>
      <c r="AG346" s="13">
        <f>AF346</f>
        <v>13897721.363717787</v>
      </c>
      <c r="AH346" s="13"/>
      <c r="AI346" s="13"/>
      <c r="AJ346" s="13"/>
      <c r="AK346" s="13"/>
      <c r="AM346" s="13">
        <f t="shared" si="381"/>
        <v>34124479.63430392</v>
      </c>
      <c r="AN346" s="13">
        <f t="shared" si="384"/>
        <v>48022200.998021707</v>
      </c>
    </row>
    <row r="347" spans="1:40" ht="12.75" x14ac:dyDescent="0.2">
      <c r="A347" s="1" t="s">
        <v>694</v>
      </c>
      <c r="B347" s="1" t="s">
        <v>695</v>
      </c>
      <c r="C347" s="1"/>
      <c r="D347" s="1" t="s">
        <v>499</v>
      </c>
      <c r="E347" s="1"/>
      <c r="G347" s="5">
        <f>UTFUND1718BL</f>
        <v>29303152.49280072</v>
      </c>
      <c r="H347" s="5">
        <f>G347*RPI_INC1819</f>
        <v>30167617.657111786</v>
      </c>
      <c r="I347" s="5">
        <f>LTFUND1718BL</f>
        <v>4388332.786136887</v>
      </c>
      <c r="J347" s="5">
        <f>I347*RPI_INC1819</f>
        <v>4517791.9227929683</v>
      </c>
      <c r="Q347" s="6">
        <f t="shared" si="382"/>
        <v>33691485.278937608</v>
      </c>
      <c r="R347" s="6">
        <f t="shared" si="383"/>
        <v>34685409.579904757</v>
      </c>
      <c r="T347" s="6">
        <f t="shared" si="374"/>
        <v>38648720.999999329</v>
      </c>
      <c r="V347" s="5">
        <f>UTFUND1718RSG</f>
        <v>15428044.597849965</v>
      </c>
      <c r="W347" s="5">
        <f>LTFUND1718RSG</f>
        <v>1362369.1194997653</v>
      </c>
      <c r="AA347" s="6">
        <f t="shared" si="375"/>
        <v>16790413.71734973</v>
      </c>
      <c r="AB347" s="6">
        <f t="shared" si="376"/>
        <v>50481898.996287331</v>
      </c>
      <c r="AC347" s="6">
        <f t="shared" ref="AC347" si="406">SUM(AC348:AC349)</f>
        <v>89130619.99628666</v>
      </c>
      <c r="AD347" s="6">
        <f t="shared" si="364"/>
        <v>86415914.712000445</v>
      </c>
      <c r="AE347" s="6">
        <f t="shared" si="378"/>
        <v>47767193.712001123</v>
      </c>
      <c r="AF347" s="6">
        <f t="shared" si="365"/>
        <v>13081784.132096363</v>
      </c>
      <c r="AG347" s="5">
        <f t="shared" ref="AG347" si="407">AG349</f>
        <v>12234245.770154968</v>
      </c>
      <c r="AH347" s="5">
        <f t="shared" ref="AH347" si="408">AH348</f>
        <v>847538.36194139533</v>
      </c>
      <c r="AM347" s="5">
        <f t="shared" si="381"/>
        <v>34800927.435344204</v>
      </c>
      <c r="AN347" s="5">
        <f t="shared" si="384"/>
        <v>47882711.567440569</v>
      </c>
    </row>
    <row r="348" spans="1:40" s="11" customFormat="1" ht="12.75" x14ac:dyDescent="0.2">
      <c r="A348" s="8" t="s">
        <v>696</v>
      </c>
      <c r="B348" s="8" t="s">
        <v>697</v>
      </c>
      <c r="C348" s="8" t="s">
        <v>499</v>
      </c>
      <c r="D348" s="8"/>
      <c r="E348" s="8" t="s">
        <v>1440</v>
      </c>
      <c r="G348" s="9"/>
      <c r="H348" s="9"/>
      <c r="I348" s="9">
        <f>LTFUND1718BL</f>
        <v>4388332.786136887</v>
      </c>
      <c r="J348" s="9">
        <f>I348*RPI_INC1819</f>
        <v>4517791.9227929683</v>
      </c>
      <c r="K348" s="9"/>
      <c r="L348" s="9"/>
      <c r="M348" s="9"/>
      <c r="N348" s="9"/>
      <c r="O348" s="9"/>
      <c r="P348" s="9"/>
      <c r="Q348" s="10">
        <f t="shared" si="382"/>
        <v>4388332.786136887</v>
      </c>
      <c r="R348" s="10">
        <f t="shared" si="383"/>
        <v>4517791.9227929683</v>
      </c>
      <c r="S348" s="9"/>
      <c r="T348" s="10">
        <f t="shared" si="374"/>
        <v>5529982.5492543327</v>
      </c>
      <c r="V348" s="9"/>
      <c r="W348" s="9">
        <f>LTFUND1718RSG</f>
        <v>1362369.1194997653</v>
      </c>
      <c r="X348" s="9"/>
      <c r="Y348" s="9"/>
      <c r="Z348" s="9"/>
      <c r="AA348" s="10">
        <f t="shared" si="375"/>
        <v>1362369.1194997653</v>
      </c>
      <c r="AB348" s="10">
        <f t="shared" si="376"/>
        <v>5750701.9056366524</v>
      </c>
      <c r="AC348" s="10">
        <f>W348+I348+T348</f>
        <v>11280684.454890985</v>
      </c>
      <c r="AD348" s="10">
        <f>AC348*LT_SF1819</f>
        <v>10895312.833988696</v>
      </c>
      <c r="AE348" s="10">
        <f t="shared" si="378"/>
        <v>5365330.2847343637</v>
      </c>
      <c r="AF348" s="10">
        <f>AD348-T348-R348</f>
        <v>847538.36194139533</v>
      </c>
      <c r="AG348" s="9"/>
      <c r="AH348" s="9">
        <f>AF348</f>
        <v>847538.36194139533</v>
      </c>
      <c r="AI348" s="9"/>
      <c r="AJ348" s="9"/>
      <c r="AK348" s="9"/>
      <c r="AM348" s="9">
        <f t="shared" si="381"/>
        <v>4532838.1811639545</v>
      </c>
      <c r="AN348" s="9">
        <f t="shared" si="384"/>
        <v>5380376.5431053499</v>
      </c>
    </row>
    <row r="349" spans="1:40" s="15" customFormat="1" ht="12.75" x14ac:dyDescent="0.2">
      <c r="A349" s="12" t="s">
        <v>698</v>
      </c>
      <c r="B349" s="12" t="s">
        <v>699</v>
      </c>
      <c r="C349" s="12" t="s">
        <v>499</v>
      </c>
      <c r="D349" s="12"/>
      <c r="E349" s="12" t="s">
        <v>1441</v>
      </c>
      <c r="G349" s="13">
        <f>UTFUND1718BL</f>
        <v>29303152.49280072</v>
      </c>
      <c r="H349" s="13">
        <f>G349*RPI_INC1819</f>
        <v>30167617.657111786</v>
      </c>
      <c r="I349" s="13"/>
      <c r="J349" s="13"/>
      <c r="K349" s="13"/>
      <c r="L349" s="13"/>
      <c r="M349" s="13"/>
      <c r="N349" s="13"/>
      <c r="O349" s="13"/>
      <c r="P349" s="13"/>
      <c r="Q349" s="14">
        <f t="shared" si="382"/>
        <v>29303152.49280072</v>
      </c>
      <c r="R349" s="14">
        <f t="shared" si="383"/>
        <v>30167617.657111786</v>
      </c>
      <c r="S349" s="13"/>
      <c r="T349" s="14">
        <f t="shared" si="374"/>
        <v>33118738.450744994</v>
      </c>
      <c r="V349" s="13">
        <f>UTFUND1718RSG</f>
        <v>15428044.597849965</v>
      </c>
      <c r="W349" s="13"/>
      <c r="X349" s="13"/>
      <c r="Y349" s="13"/>
      <c r="Z349" s="13"/>
      <c r="AA349" s="14">
        <f t="shared" si="375"/>
        <v>15428044.597849965</v>
      </c>
      <c r="AB349" s="14">
        <f t="shared" si="376"/>
        <v>44731197.090650685</v>
      </c>
      <c r="AC349" s="14">
        <f>V349+G349+T349</f>
        <v>77849935.541395679</v>
      </c>
      <c r="AD349" s="14">
        <f>AC349*UT_SF1819</f>
        <v>75520601.878011748</v>
      </c>
      <c r="AE349" s="14">
        <f t="shared" si="378"/>
        <v>42401863.427266754</v>
      </c>
      <c r="AF349" s="14">
        <f>AD349-T349-R349</f>
        <v>12234245.770154968</v>
      </c>
      <c r="AG349" s="13">
        <f>AF349</f>
        <v>12234245.770154968</v>
      </c>
      <c r="AH349" s="13"/>
      <c r="AI349" s="13"/>
      <c r="AJ349" s="13"/>
      <c r="AK349" s="13"/>
      <c r="AM349" s="13">
        <f t="shared" si="381"/>
        <v>30268089.254180249</v>
      </c>
      <c r="AN349" s="13">
        <f t="shared" si="384"/>
        <v>42502335.02433522</v>
      </c>
    </row>
    <row r="350" spans="1:40" ht="12.75" x14ac:dyDescent="0.2">
      <c r="A350" s="1" t="s">
        <v>700</v>
      </c>
      <c r="B350" s="1" t="s">
        <v>701</v>
      </c>
      <c r="C350" s="1"/>
      <c r="D350" s="1" t="s">
        <v>499</v>
      </c>
      <c r="E350" s="1"/>
      <c r="G350" s="5">
        <f>UTFUND1718BL</f>
        <v>24169445.602785975</v>
      </c>
      <c r="H350" s="5">
        <f>G350*RPI_INC1819</f>
        <v>24882462.53055349</v>
      </c>
      <c r="I350" s="5">
        <f>LTFUND1718BL</f>
        <v>5067383.8445307445</v>
      </c>
      <c r="J350" s="5">
        <f>I350*RPI_INC1819</f>
        <v>5216875.5010638004</v>
      </c>
      <c r="Q350" s="6">
        <f t="shared" si="382"/>
        <v>29236829.447316721</v>
      </c>
      <c r="R350" s="6">
        <f t="shared" si="383"/>
        <v>30099338.031617291</v>
      </c>
      <c r="T350" s="6">
        <f t="shared" si="374"/>
        <v>77345789</v>
      </c>
      <c r="V350" s="5">
        <f>UTFUND1718RSG</f>
        <v>9713004.13782233</v>
      </c>
      <c r="W350" s="5">
        <f>LTFUND1718RSG</f>
        <v>546167.18709474429</v>
      </c>
      <c r="AA350" s="6">
        <f t="shared" si="375"/>
        <v>10259171.324917074</v>
      </c>
      <c r="AB350" s="6">
        <f t="shared" si="376"/>
        <v>39496000.772233799</v>
      </c>
      <c r="AC350" s="6">
        <f t="shared" ref="AC350" si="409">SUM(AC351:AC352)</f>
        <v>116841789.7722338</v>
      </c>
      <c r="AD350" s="6">
        <f t="shared" si="364"/>
        <v>113258969.20705268</v>
      </c>
      <c r="AE350" s="6">
        <f t="shared" si="378"/>
        <v>35913180.207052678</v>
      </c>
      <c r="AF350" s="6">
        <f t="shared" si="365"/>
        <v>5813842.1754353857</v>
      </c>
      <c r="AG350" s="5">
        <f t="shared" ref="AG350" si="410">AG352</f>
        <v>6116465.6625444293</v>
      </c>
      <c r="AH350" s="5">
        <f t="shared" ref="AH350" si="411">AH351</f>
        <v>-302623.48710904364</v>
      </c>
      <c r="AM350" s="5">
        <f t="shared" si="381"/>
        <v>30199582.227135569</v>
      </c>
      <c r="AN350" s="5">
        <f t="shared" si="384"/>
        <v>36013424.402570955</v>
      </c>
    </row>
    <row r="351" spans="1:40" s="11" customFormat="1" ht="12.75" x14ac:dyDescent="0.2">
      <c r="A351" s="8" t="s">
        <v>702</v>
      </c>
      <c r="B351" s="8" t="s">
        <v>703</v>
      </c>
      <c r="C351" s="8" t="s">
        <v>499</v>
      </c>
      <c r="D351" s="8"/>
      <c r="E351" s="8" t="s">
        <v>1440</v>
      </c>
      <c r="G351" s="9"/>
      <c r="H351" s="9"/>
      <c r="I351" s="9">
        <f>LTFUND1718BL</f>
        <v>5067383.8445307445</v>
      </c>
      <c r="J351" s="9">
        <f>I351*RPI_INC1819</f>
        <v>5216875.5010638004</v>
      </c>
      <c r="K351" s="9"/>
      <c r="L351" s="9"/>
      <c r="M351" s="9"/>
      <c r="N351" s="9"/>
      <c r="O351" s="9"/>
      <c r="P351" s="9"/>
      <c r="Q351" s="10">
        <f t="shared" si="382"/>
        <v>5067383.8445307445</v>
      </c>
      <c r="R351" s="10">
        <f t="shared" si="383"/>
        <v>5216875.5010638004</v>
      </c>
      <c r="S351" s="9"/>
      <c r="T351" s="10">
        <f t="shared" si="374"/>
        <v>14856486.537536668</v>
      </c>
      <c r="V351" s="9"/>
      <c r="W351" s="9">
        <f>LTFUND1718RSG</f>
        <v>546167.18709474429</v>
      </c>
      <c r="X351" s="9"/>
      <c r="Y351" s="9"/>
      <c r="Z351" s="9"/>
      <c r="AA351" s="10">
        <f t="shared" si="375"/>
        <v>546167.18709474429</v>
      </c>
      <c r="AB351" s="10">
        <f t="shared" si="376"/>
        <v>5613551.0316254888</v>
      </c>
      <c r="AC351" s="10">
        <f>W351+I351+T351</f>
        <v>20470037.569162156</v>
      </c>
      <c r="AD351" s="10">
        <f>AC351*LT_SF1819</f>
        <v>19770738.551491424</v>
      </c>
      <c r="AE351" s="10">
        <f t="shared" si="378"/>
        <v>4914252.0139547568</v>
      </c>
      <c r="AF351" s="10">
        <f>AD351-T351-R351</f>
        <v>-302623.48710904364</v>
      </c>
      <c r="AG351" s="9"/>
      <c r="AH351" s="9">
        <f>AF351</f>
        <v>-302623.48710904364</v>
      </c>
      <c r="AI351" s="9"/>
      <c r="AJ351" s="9"/>
      <c r="AK351" s="9"/>
      <c r="AM351" s="9">
        <f t="shared" si="381"/>
        <v>5234250.0189742548</v>
      </c>
      <c r="AN351" s="9">
        <f t="shared" si="384"/>
        <v>4931626.5318652112</v>
      </c>
    </row>
    <row r="352" spans="1:40" s="15" customFormat="1" ht="12.75" x14ac:dyDescent="0.2">
      <c r="A352" s="12" t="s">
        <v>704</v>
      </c>
      <c r="B352" s="12" t="s">
        <v>705</v>
      </c>
      <c r="C352" s="12" t="s">
        <v>499</v>
      </c>
      <c r="D352" s="12"/>
      <c r="E352" s="12" t="s">
        <v>1441</v>
      </c>
      <c r="G352" s="13">
        <f>UTFUND1718BL</f>
        <v>24169445.602785975</v>
      </c>
      <c r="H352" s="13">
        <f>G352*RPI_INC1819</f>
        <v>24882462.53055349</v>
      </c>
      <c r="I352" s="13"/>
      <c r="J352" s="13"/>
      <c r="K352" s="13"/>
      <c r="L352" s="13"/>
      <c r="M352" s="13"/>
      <c r="N352" s="13"/>
      <c r="O352" s="13"/>
      <c r="P352" s="13"/>
      <c r="Q352" s="14">
        <f t="shared" si="382"/>
        <v>24169445.602785975</v>
      </c>
      <c r="R352" s="14">
        <f t="shared" si="383"/>
        <v>24882462.53055349</v>
      </c>
      <c r="S352" s="13"/>
      <c r="T352" s="14">
        <f t="shared" si="374"/>
        <v>62489302.462463334</v>
      </c>
      <c r="V352" s="13">
        <f>UTFUND1718RSG</f>
        <v>9713004.13782233</v>
      </c>
      <c r="W352" s="13"/>
      <c r="X352" s="13"/>
      <c r="Y352" s="13"/>
      <c r="Z352" s="13"/>
      <c r="AA352" s="14">
        <f t="shared" si="375"/>
        <v>9713004.13782233</v>
      </c>
      <c r="AB352" s="14">
        <f t="shared" si="376"/>
        <v>33882449.740608305</v>
      </c>
      <c r="AC352" s="14">
        <f>V352+G352+T352</f>
        <v>96371752.203071639</v>
      </c>
      <c r="AD352" s="14">
        <f>AC352*UT_SF1819</f>
        <v>93488230.655561253</v>
      </c>
      <c r="AE352" s="14">
        <f t="shared" si="378"/>
        <v>30998928.193097919</v>
      </c>
      <c r="AF352" s="14">
        <f>AD352-T352-R352</f>
        <v>6116465.6625444293</v>
      </c>
      <c r="AG352" s="13">
        <f>AF352</f>
        <v>6116465.6625444293</v>
      </c>
      <c r="AH352" s="13"/>
      <c r="AI352" s="13"/>
      <c r="AJ352" s="13"/>
      <c r="AK352" s="13"/>
      <c r="AM352" s="13">
        <f t="shared" si="381"/>
        <v>24965332.208161313</v>
      </c>
      <c r="AN352" s="13">
        <f t="shared" si="384"/>
        <v>31081797.870705742</v>
      </c>
    </row>
    <row r="353" spans="1:40" ht="12.75" x14ac:dyDescent="0.2">
      <c r="A353" s="1" t="s">
        <v>706</v>
      </c>
      <c r="B353" s="1" t="s">
        <v>707</v>
      </c>
      <c r="C353" s="1"/>
      <c r="D353" s="1" t="s">
        <v>499</v>
      </c>
      <c r="E353" s="1"/>
      <c r="G353" s="5">
        <f>UTFUND1718BL</f>
        <v>45953659.244947888</v>
      </c>
      <c r="H353" s="5">
        <f>G353*RPI_INC1819</f>
        <v>47309326.953384325</v>
      </c>
      <c r="I353" s="5">
        <f>LTFUND1718BL</f>
        <v>8483428.7717627399</v>
      </c>
      <c r="J353" s="5">
        <f>I353*RPI_INC1819</f>
        <v>8733696.3376468159</v>
      </c>
      <c r="Q353" s="6">
        <f t="shared" si="382"/>
        <v>54437088.016710624</v>
      </c>
      <c r="R353" s="6">
        <f t="shared" si="383"/>
        <v>56043023.291031137</v>
      </c>
      <c r="T353" s="6">
        <f t="shared" si="374"/>
        <v>90406907.000000864</v>
      </c>
      <c r="V353" s="5">
        <f>UTFUND1718RSG</f>
        <v>20747797.857577093</v>
      </c>
      <c r="W353" s="5">
        <f>LTFUND1718RSG</f>
        <v>2310596.0694840588</v>
      </c>
      <c r="AA353" s="6">
        <f t="shared" si="375"/>
        <v>23058393.927061152</v>
      </c>
      <c r="AB353" s="6">
        <f t="shared" si="376"/>
        <v>77495481.94377178</v>
      </c>
      <c r="AC353" s="6">
        <f t="shared" ref="AC353" si="412">SUM(AC354:AC355)</f>
        <v>167902388.94377264</v>
      </c>
      <c r="AD353" s="6">
        <f t="shared" si="364"/>
        <v>162772675.85322371</v>
      </c>
      <c r="AE353" s="6">
        <f t="shared" si="378"/>
        <v>72365768.853222847</v>
      </c>
      <c r="AF353" s="6">
        <f t="shared" si="365"/>
        <v>16322745.562191702</v>
      </c>
      <c r="AG353" s="5">
        <f t="shared" ref="AG353" si="413">AG355</f>
        <v>15115703.293908864</v>
      </c>
      <c r="AH353" s="5">
        <f t="shared" ref="AH353" si="414">AH354</f>
        <v>1207042.2682828382</v>
      </c>
      <c r="AM353" s="5">
        <f t="shared" si="381"/>
        <v>56229671.508288287</v>
      </c>
      <c r="AN353" s="5">
        <f t="shared" si="384"/>
        <v>72552417.070479989</v>
      </c>
    </row>
    <row r="354" spans="1:40" s="11" customFormat="1" ht="12.75" x14ac:dyDescent="0.2">
      <c r="A354" s="8" t="s">
        <v>708</v>
      </c>
      <c r="B354" s="8" t="s">
        <v>709</v>
      </c>
      <c r="C354" s="8" t="s">
        <v>499</v>
      </c>
      <c r="D354" s="8"/>
      <c r="E354" s="8" t="s">
        <v>1440</v>
      </c>
      <c r="G354" s="9"/>
      <c r="H354" s="9"/>
      <c r="I354" s="9">
        <f>LTFUND1718BL</f>
        <v>8483428.7717627399</v>
      </c>
      <c r="J354" s="9">
        <f>I354*RPI_INC1819</f>
        <v>8733696.3376468159</v>
      </c>
      <c r="K354" s="9"/>
      <c r="L354" s="9"/>
      <c r="M354" s="9"/>
      <c r="N354" s="9"/>
      <c r="O354" s="9"/>
      <c r="P354" s="9"/>
      <c r="Q354" s="10">
        <f t="shared" si="382"/>
        <v>8483428.7717627399</v>
      </c>
      <c r="R354" s="10">
        <f t="shared" si="383"/>
        <v>8733696.3376468159</v>
      </c>
      <c r="S354" s="9"/>
      <c r="T354" s="10">
        <f t="shared" si="374"/>
        <v>14183561.073817655</v>
      </c>
      <c r="V354" s="9"/>
      <c r="W354" s="9">
        <f>LTFUND1718RSG</f>
        <v>2310596.0694840588</v>
      </c>
      <c r="X354" s="9"/>
      <c r="Y354" s="9"/>
      <c r="Z354" s="9"/>
      <c r="AA354" s="10">
        <f t="shared" si="375"/>
        <v>2310596.0694840588</v>
      </c>
      <c r="AB354" s="10">
        <f t="shared" si="376"/>
        <v>10794024.841246799</v>
      </c>
      <c r="AC354" s="10">
        <f>W354+I354+T354</f>
        <v>24977585.915064454</v>
      </c>
      <c r="AD354" s="10">
        <f>AC354*LT_SF1819</f>
        <v>24124299.67974731</v>
      </c>
      <c r="AE354" s="10">
        <f t="shared" si="378"/>
        <v>9940738.6059296541</v>
      </c>
      <c r="AF354" s="10">
        <f>AD354-T354-R354</f>
        <v>1207042.2682828382</v>
      </c>
      <c r="AG354" s="9"/>
      <c r="AH354" s="9">
        <f>AF354</f>
        <v>1207042.2682828382</v>
      </c>
      <c r="AI354" s="9"/>
      <c r="AJ354" s="9"/>
      <c r="AK354" s="9"/>
      <c r="AM354" s="9">
        <f t="shared" si="381"/>
        <v>8762783.4345905632</v>
      </c>
      <c r="AN354" s="9">
        <f t="shared" si="384"/>
        <v>9969825.7028734013</v>
      </c>
    </row>
    <row r="355" spans="1:40" s="15" customFormat="1" ht="12.75" x14ac:dyDescent="0.2">
      <c r="A355" s="12" t="s">
        <v>710</v>
      </c>
      <c r="B355" s="12" t="s">
        <v>711</v>
      </c>
      <c r="C355" s="12" t="s">
        <v>499</v>
      </c>
      <c r="D355" s="12"/>
      <c r="E355" s="12" t="s">
        <v>1441</v>
      </c>
      <c r="G355" s="13">
        <f>UTFUND1718BL</f>
        <v>45953659.244947888</v>
      </c>
      <c r="H355" s="13">
        <f>G355*RPI_INC1819</f>
        <v>47309326.953384325</v>
      </c>
      <c r="I355" s="13"/>
      <c r="J355" s="13"/>
      <c r="K355" s="13"/>
      <c r="L355" s="13"/>
      <c r="M355" s="13"/>
      <c r="N355" s="13"/>
      <c r="O355" s="13"/>
      <c r="P355" s="13"/>
      <c r="Q355" s="14">
        <f t="shared" si="382"/>
        <v>45953659.244947888</v>
      </c>
      <c r="R355" s="14">
        <f t="shared" si="383"/>
        <v>47309326.953384325</v>
      </c>
      <c r="S355" s="13"/>
      <c r="T355" s="14">
        <f t="shared" si="374"/>
        <v>76223345.926183209</v>
      </c>
      <c r="V355" s="13">
        <f>UTFUND1718RSG</f>
        <v>20747797.857577093</v>
      </c>
      <c r="W355" s="13"/>
      <c r="X355" s="13"/>
      <c r="Y355" s="13"/>
      <c r="Z355" s="13"/>
      <c r="AA355" s="14">
        <f t="shared" si="375"/>
        <v>20747797.857577093</v>
      </c>
      <c r="AB355" s="14">
        <f t="shared" si="376"/>
        <v>66701457.102524981</v>
      </c>
      <c r="AC355" s="14">
        <f>V355+G355+T355</f>
        <v>142924803.02870819</v>
      </c>
      <c r="AD355" s="14">
        <f>AC355*UT_SF1819</f>
        <v>138648376.1734764</v>
      </c>
      <c r="AE355" s="14">
        <f t="shared" si="378"/>
        <v>62425030.247293189</v>
      </c>
      <c r="AF355" s="14">
        <f>AD355-T355-R355</f>
        <v>15115703.293908864</v>
      </c>
      <c r="AG355" s="13">
        <f>AF355</f>
        <v>15115703.293908864</v>
      </c>
      <c r="AH355" s="13"/>
      <c r="AI355" s="13"/>
      <c r="AJ355" s="13"/>
      <c r="AK355" s="13"/>
      <c r="AM355" s="13">
        <f t="shared" si="381"/>
        <v>47466888.073697723</v>
      </c>
      <c r="AN355" s="13">
        <f t="shared" si="384"/>
        <v>62582591.367606588</v>
      </c>
    </row>
    <row r="356" spans="1:40" ht="12.75" x14ac:dyDescent="0.2">
      <c r="A356" s="1" t="s">
        <v>712</v>
      </c>
      <c r="B356" s="1" t="s">
        <v>713</v>
      </c>
      <c r="C356" s="1"/>
      <c r="D356" s="1" t="s">
        <v>499</v>
      </c>
      <c r="E356" s="1"/>
      <c r="G356" s="5">
        <f>UTFUND1718BL</f>
        <v>26468479.973347079</v>
      </c>
      <c r="H356" s="5">
        <f>G356*RPI_INC1819</f>
        <v>27249320.154103916</v>
      </c>
      <c r="I356" s="5">
        <f>LTFUND1718BL</f>
        <v>3897804.6253681215</v>
      </c>
      <c r="J356" s="5">
        <f>I356*RPI_INC1819</f>
        <v>4012792.810231478</v>
      </c>
      <c r="Q356" s="6">
        <f t="shared" si="382"/>
        <v>30366284.598715201</v>
      </c>
      <c r="R356" s="6">
        <f t="shared" si="383"/>
        <v>31262112.964335393</v>
      </c>
      <c r="T356" s="6">
        <f t="shared" si="374"/>
        <v>53436718</v>
      </c>
      <c r="V356" s="5">
        <f>UTFUND1718RSG</f>
        <v>12974218.88728204</v>
      </c>
      <c r="W356" s="5">
        <f>LTFUND1718RSG</f>
        <v>1213694.43259823</v>
      </c>
      <c r="AA356" s="6">
        <f t="shared" si="375"/>
        <v>14187913.319880269</v>
      </c>
      <c r="AB356" s="6">
        <f t="shared" si="376"/>
        <v>44554197.918595463</v>
      </c>
      <c r="AC356" s="6">
        <f t="shared" ref="AC356" si="415">SUM(AC357:AC358)</f>
        <v>97990915.918595463</v>
      </c>
      <c r="AD356" s="6">
        <f t="shared" si="364"/>
        <v>95008943.835638627</v>
      </c>
      <c r="AE356" s="6">
        <f t="shared" si="378"/>
        <v>41572225.835638627</v>
      </c>
      <c r="AF356" s="6">
        <f t="shared" si="365"/>
        <v>10310112.871303234</v>
      </c>
      <c r="AG356" s="5">
        <f t="shared" ref="AG356" si="416">AG358</f>
        <v>9614172.4226801358</v>
      </c>
      <c r="AH356" s="5">
        <f t="shared" ref="AH356" si="417">AH357</f>
        <v>695940.4486230975</v>
      </c>
      <c r="AM356" s="5">
        <f t="shared" si="381"/>
        <v>31366229.718033414</v>
      </c>
      <c r="AN356" s="5">
        <f t="shared" si="384"/>
        <v>41676342.589336649</v>
      </c>
    </row>
    <row r="357" spans="1:40" s="11" customFormat="1" ht="12.75" x14ac:dyDescent="0.2">
      <c r="A357" s="8" t="s">
        <v>714</v>
      </c>
      <c r="B357" s="8" t="s">
        <v>715</v>
      </c>
      <c r="C357" s="8" t="s">
        <v>499</v>
      </c>
      <c r="D357" s="8"/>
      <c r="E357" s="8" t="s">
        <v>1440</v>
      </c>
      <c r="G357" s="9"/>
      <c r="H357" s="9"/>
      <c r="I357" s="9">
        <f>LTFUND1718BL</f>
        <v>3897804.6253681215</v>
      </c>
      <c r="J357" s="9">
        <f>I357*RPI_INC1819</f>
        <v>4012792.810231478</v>
      </c>
      <c r="K357" s="9"/>
      <c r="L357" s="9"/>
      <c r="M357" s="9"/>
      <c r="N357" s="9"/>
      <c r="O357" s="9"/>
      <c r="P357" s="9"/>
      <c r="Q357" s="10">
        <f t="shared" si="382"/>
        <v>3897804.6253681215</v>
      </c>
      <c r="R357" s="10">
        <f t="shared" si="383"/>
        <v>4012792.810231478</v>
      </c>
      <c r="S357" s="9"/>
      <c r="T357" s="10">
        <f t="shared" si="374"/>
        <v>6678351.6797815468</v>
      </c>
      <c r="V357" s="9"/>
      <c r="W357" s="9">
        <f>LTFUND1718RSG</f>
        <v>1213694.43259823</v>
      </c>
      <c r="X357" s="9"/>
      <c r="Y357" s="9"/>
      <c r="Z357" s="9"/>
      <c r="AA357" s="10">
        <f t="shared" si="375"/>
        <v>1213694.43259823</v>
      </c>
      <c r="AB357" s="10">
        <f t="shared" si="376"/>
        <v>5111499.0579663515</v>
      </c>
      <c r="AC357" s="10">
        <f>W357+I357+T357</f>
        <v>11789850.737747898</v>
      </c>
      <c r="AD357" s="10">
        <f>AC357*LT_SF1819</f>
        <v>11387084.938636122</v>
      </c>
      <c r="AE357" s="10">
        <f t="shared" si="378"/>
        <v>4708733.2588545755</v>
      </c>
      <c r="AF357" s="10">
        <f>AD357-T357-R357</f>
        <v>695940.4486230975</v>
      </c>
      <c r="AG357" s="9"/>
      <c r="AH357" s="9">
        <f>AF357</f>
        <v>695940.4486230975</v>
      </c>
      <c r="AI357" s="9"/>
      <c r="AJ357" s="9"/>
      <c r="AK357" s="9"/>
      <c r="AM357" s="9">
        <f t="shared" si="381"/>
        <v>4026157.19673794</v>
      </c>
      <c r="AN357" s="9">
        <f t="shared" si="384"/>
        <v>4722097.6453610379</v>
      </c>
    </row>
    <row r="358" spans="1:40" s="15" customFormat="1" ht="12.75" x14ac:dyDescent="0.2">
      <c r="A358" s="12" t="s">
        <v>716</v>
      </c>
      <c r="B358" s="12" t="s">
        <v>717</v>
      </c>
      <c r="C358" s="12" t="s">
        <v>499</v>
      </c>
      <c r="D358" s="12"/>
      <c r="E358" s="12" t="s">
        <v>1441</v>
      </c>
      <c r="G358" s="13">
        <f>UTFUND1718BL</f>
        <v>26468479.973347079</v>
      </c>
      <c r="H358" s="13">
        <f>G358*RPI_INC1819</f>
        <v>27249320.154103916</v>
      </c>
      <c r="I358" s="13"/>
      <c r="J358" s="13"/>
      <c r="K358" s="13"/>
      <c r="L358" s="13"/>
      <c r="M358" s="13"/>
      <c r="N358" s="13"/>
      <c r="O358" s="13"/>
      <c r="P358" s="13"/>
      <c r="Q358" s="14">
        <f t="shared" si="382"/>
        <v>26468479.973347079</v>
      </c>
      <c r="R358" s="14">
        <f t="shared" si="383"/>
        <v>27249320.154103916</v>
      </c>
      <c r="S358" s="13"/>
      <c r="T358" s="14">
        <f t="shared" si="374"/>
        <v>46758366.320218451</v>
      </c>
      <c r="V358" s="13">
        <f>UTFUND1718RSG</f>
        <v>12974218.88728204</v>
      </c>
      <c r="W358" s="13"/>
      <c r="X358" s="13"/>
      <c r="Y358" s="13"/>
      <c r="Z358" s="13"/>
      <c r="AA358" s="14">
        <f t="shared" si="375"/>
        <v>12974218.88728204</v>
      </c>
      <c r="AB358" s="14">
        <f t="shared" si="376"/>
        <v>39442698.860629119</v>
      </c>
      <c r="AC358" s="14">
        <f>V358+G358+T358</f>
        <v>86201065.18084757</v>
      </c>
      <c r="AD358" s="14">
        <f>AC358*UT_SF1819</f>
        <v>83621858.897002503</v>
      </c>
      <c r="AE358" s="14">
        <f t="shared" si="378"/>
        <v>36863492.576784052</v>
      </c>
      <c r="AF358" s="14">
        <f>AD358-T358-R358</f>
        <v>9614172.4226801358</v>
      </c>
      <c r="AG358" s="13">
        <f>AF358</f>
        <v>9614172.4226801358</v>
      </c>
      <c r="AH358" s="13"/>
      <c r="AI358" s="13"/>
      <c r="AJ358" s="13"/>
      <c r="AK358" s="13"/>
      <c r="AM358" s="13">
        <f t="shared" si="381"/>
        <v>27340072.521295473</v>
      </c>
      <c r="AN358" s="13">
        <f t="shared" si="384"/>
        <v>36954244.943975613</v>
      </c>
    </row>
    <row r="359" spans="1:40" ht="12.75" x14ac:dyDescent="0.2">
      <c r="A359" s="1" t="s">
        <v>718</v>
      </c>
      <c r="B359" s="1" t="s">
        <v>719</v>
      </c>
      <c r="C359" s="1"/>
      <c r="D359" s="1" t="s">
        <v>499</v>
      </c>
      <c r="E359" s="1"/>
      <c r="G359" s="5">
        <f>UTFUND1718BL</f>
        <v>27722883.662027091</v>
      </c>
      <c r="H359" s="5">
        <f>G359*RPI_INC1819</f>
        <v>28540729.700468134</v>
      </c>
      <c r="I359" s="5">
        <f>LTFUND1718BL</f>
        <v>5213389.8007166991</v>
      </c>
      <c r="J359" s="5">
        <f>I359*RPI_INC1819</f>
        <v>5367188.743400475</v>
      </c>
      <c r="Q359" s="6">
        <f t="shared" si="382"/>
        <v>32936273.462743789</v>
      </c>
      <c r="R359" s="6">
        <f t="shared" si="383"/>
        <v>33907918.443868607</v>
      </c>
      <c r="T359" s="6">
        <f t="shared" si="374"/>
        <v>63301678.999998964</v>
      </c>
      <c r="V359" s="5">
        <f>UTFUND1718RSG</f>
        <v>13428741.088655286</v>
      </c>
      <c r="W359" s="5">
        <f>LTFUND1718RSG</f>
        <v>1252623.3252553353</v>
      </c>
      <c r="AA359" s="6">
        <f t="shared" si="375"/>
        <v>14681364.41391062</v>
      </c>
      <c r="AB359" s="6">
        <f t="shared" si="376"/>
        <v>47617637.876654409</v>
      </c>
      <c r="AC359" s="6">
        <f t="shared" ref="AC359" si="418">SUM(AC360:AC361)</f>
        <v>110919316.87665337</v>
      </c>
      <c r="AD359" s="6">
        <f t="shared" si="364"/>
        <v>107527616.91416404</v>
      </c>
      <c r="AE359" s="6">
        <f t="shared" si="378"/>
        <v>44225937.914165065</v>
      </c>
      <c r="AF359" s="6">
        <f t="shared" si="365"/>
        <v>10318019.470296457</v>
      </c>
      <c r="AG359" s="5">
        <f t="shared" ref="AG359" si="419">AG361</f>
        <v>9806409.9514418207</v>
      </c>
      <c r="AH359" s="5">
        <f t="shared" ref="AH359" si="420">AH360</f>
        <v>511609.5188546367</v>
      </c>
      <c r="AM359" s="5">
        <f t="shared" si="381"/>
        <v>34020846.907695107</v>
      </c>
      <c r="AN359" s="5">
        <f t="shared" si="384"/>
        <v>44338866.377991565</v>
      </c>
    </row>
    <row r="360" spans="1:40" s="11" customFormat="1" ht="12.75" x14ac:dyDescent="0.2">
      <c r="A360" s="8" t="s">
        <v>720</v>
      </c>
      <c r="B360" s="8" t="s">
        <v>721</v>
      </c>
      <c r="C360" s="8" t="s">
        <v>499</v>
      </c>
      <c r="D360" s="8"/>
      <c r="E360" s="8" t="s">
        <v>1440</v>
      </c>
      <c r="G360" s="9"/>
      <c r="H360" s="9"/>
      <c r="I360" s="9">
        <f>LTFUND1718BL</f>
        <v>5213389.8007166991</v>
      </c>
      <c r="J360" s="9">
        <f>I360*RPI_INC1819</f>
        <v>5367188.743400475</v>
      </c>
      <c r="K360" s="9"/>
      <c r="L360" s="9"/>
      <c r="M360" s="9"/>
      <c r="N360" s="9"/>
      <c r="O360" s="9"/>
      <c r="P360" s="9"/>
      <c r="Q360" s="10">
        <f t="shared" si="382"/>
        <v>5213389.8007166991</v>
      </c>
      <c r="R360" s="10">
        <f t="shared" si="383"/>
        <v>5367188.743400475</v>
      </c>
      <c r="S360" s="9"/>
      <c r="T360" s="10">
        <f t="shared" si="374"/>
        <v>10723071.968833091</v>
      </c>
      <c r="V360" s="9"/>
      <c r="W360" s="9">
        <f>LTFUND1718RSG</f>
        <v>1252623.3252553353</v>
      </c>
      <c r="X360" s="9"/>
      <c r="Y360" s="9"/>
      <c r="Z360" s="9"/>
      <c r="AA360" s="10">
        <f t="shared" si="375"/>
        <v>1252623.3252553353</v>
      </c>
      <c r="AB360" s="10">
        <f t="shared" si="376"/>
        <v>6466013.1259720344</v>
      </c>
      <c r="AC360" s="10">
        <f>W360+I360+T360</f>
        <v>17189085.094805125</v>
      </c>
      <c r="AD360" s="10">
        <f>AC360*LT_SF1819</f>
        <v>16601870.231088202</v>
      </c>
      <c r="AE360" s="10">
        <f t="shared" si="378"/>
        <v>5878798.2622551117</v>
      </c>
      <c r="AF360" s="10">
        <f>AD360-T360-R360</f>
        <v>511609.5188546367</v>
      </c>
      <c r="AG360" s="9"/>
      <c r="AH360" s="9">
        <f>AF360</f>
        <v>511609.5188546367</v>
      </c>
      <c r="AI360" s="9"/>
      <c r="AJ360" s="9"/>
      <c r="AK360" s="9"/>
      <c r="AM360" s="9">
        <f t="shared" si="381"/>
        <v>5385063.8713256065</v>
      </c>
      <c r="AN360" s="9">
        <f t="shared" si="384"/>
        <v>5896673.3901802432</v>
      </c>
    </row>
    <row r="361" spans="1:40" s="15" customFormat="1" ht="12.75" x14ac:dyDescent="0.2">
      <c r="A361" s="12" t="s">
        <v>722</v>
      </c>
      <c r="B361" s="12" t="s">
        <v>723</v>
      </c>
      <c r="C361" s="12" t="s">
        <v>499</v>
      </c>
      <c r="D361" s="12"/>
      <c r="E361" s="12" t="s">
        <v>1441</v>
      </c>
      <c r="G361" s="13">
        <f>UTFUND1718BL</f>
        <v>27722883.662027091</v>
      </c>
      <c r="H361" s="13">
        <f>G361*RPI_INC1819</f>
        <v>28540729.700468134</v>
      </c>
      <c r="I361" s="13"/>
      <c r="J361" s="13"/>
      <c r="K361" s="13"/>
      <c r="L361" s="13"/>
      <c r="M361" s="13"/>
      <c r="N361" s="13"/>
      <c r="O361" s="13"/>
      <c r="P361" s="13"/>
      <c r="Q361" s="14">
        <f t="shared" si="382"/>
        <v>27722883.662027091</v>
      </c>
      <c r="R361" s="14">
        <f t="shared" si="383"/>
        <v>28540729.700468134</v>
      </c>
      <c r="S361" s="13"/>
      <c r="T361" s="14">
        <f t="shared" si="374"/>
        <v>52578607.031165875</v>
      </c>
      <c r="V361" s="13">
        <f>UTFUND1718RSG</f>
        <v>13428741.088655286</v>
      </c>
      <c r="W361" s="13"/>
      <c r="X361" s="13"/>
      <c r="Y361" s="13"/>
      <c r="Z361" s="13"/>
      <c r="AA361" s="14">
        <f t="shared" si="375"/>
        <v>13428741.088655286</v>
      </c>
      <c r="AB361" s="14">
        <f t="shared" si="376"/>
        <v>41151624.750682376</v>
      </c>
      <c r="AC361" s="14">
        <f>V361+G361+T361</f>
        <v>93730231.781848252</v>
      </c>
      <c r="AD361" s="14">
        <f>AC361*UT_SF1819</f>
        <v>90925746.68307583</v>
      </c>
      <c r="AE361" s="14">
        <f t="shared" si="378"/>
        <v>38347139.651909955</v>
      </c>
      <c r="AF361" s="14">
        <f>AD361-T361-R361</f>
        <v>9806409.9514418207</v>
      </c>
      <c r="AG361" s="13">
        <f>AF361</f>
        <v>9806409.9514418207</v>
      </c>
      <c r="AH361" s="13"/>
      <c r="AI361" s="13"/>
      <c r="AJ361" s="13"/>
      <c r="AK361" s="13"/>
      <c r="AM361" s="13">
        <f t="shared" si="381"/>
        <v>28635783.036369503</v>
      </c>
      <c r="AN361" s="13">
        <f t="shared" si="384"/>
        <v>38442192.987811327</v>
      </c>
    </row>
    <row r="362" spans="1:40" ht="12.75" x14ac:dyDescent="0.2">
      <c r="A362" s="1" t="s">
        <v>724</v>
      </c>
      <c r="B362" s="1" t="s">
        <v>725</v>
      </c>
      <c r="C362" s="1"/>
      <c r="D362" s="1" t="s">
        <v>499</v>
      </c>
      <c r="E362" s="1"/>
      <c r="G362" s="5">
        <f>UTFUND1718BL</f>
        <v>25761704.058551483</v>
      </c>
      <c r="H362" s="5">
        <f>G362*RPI_INC1819</f>
        <v>26521693.81519559</v>
      </c>
      <c r="I362" s="5">
        <f>LTFUND1718BL</f>
        <v>5226588.4472716255</v>
      </c>
      <c r="J362" s="5">
        <f>I362*RPI_INC1819</f>
        <v>5380776.7600126192</v>
      </c>
      <c r="Q362" s="6">
        <f t="shared" si="382"/>
        <v>30988292.505823109</v>
      </c>
      <c r="R362" s="6">
        <f t="shared" si="383"/>
        <v>31902470.575208209</v>
      </c>
      <c r="T362" s="6">
        <f t="shared" si="374"/>
        <v>53857885</v>
      </c>
      <c r="V362" s="5">
        <f>UTFUND1718RSG</f>
        <v>13253273.422441095</v>
      </c>
      <c r="W362" s="5">
        <f>LTFUND1718RSG</f>
        <v>1406372.4091425268</v>
      </c>
      <c r="AA362" s="6">
        <f t="shared" si="375"/>
        <v>14659645.831583623</v>
      </c>
      <c r="AB362" s="6">
        <f t="shared" si="376"/>
        <v>45647938.337406725</v>
      </c>
      <c r="AC362" s="6">
        <f t="shared" ref="AC362" si="421">SUM(AC363:AC364)</f>
        <v>99505823.337406725</v>
      </c>
      <c r="AD362" s="6">
        <f t="shared" si="364"/>
        <v>96457935.641590759</v>
      </c>
      <c r="AE362" s="6">
        <f t="shared" si="378"/>
        <v>42600050.641590752</v>
      </c>
      <c r="AF362" s="6">
        <f t="shared" si="365"/>
        <v>10697580.066382542</v>
      </c>
      <c r="AG362" s="5">
        <f t="shared" ref="AG362" si="422">AG364</f>
        <v>10013994.679502584</v>
      </c>
      <c r="AH362" s="5">
        <f t="shared" ref="AH362" si="423">AH363</f>
        <v>683585.38687995821</v>
      </c>
      <c r="AM362" s="5">
        <f t="shared" si="381"/>
        <v>32008720.004830148</v>
      </c>
      <c r="AN362" s="5">
        <f t="shared" si="384"/>
        <v>42706300.071212694</v>
      </c>
    </row>
    <row r="363" spans="1:40" s="11" customFormat="1" ht="12.75" x14ac:dyDescent="0.2">
      <c r="A363" s="8" t="s">
        <v>726</v>
      </c>
      <c r="B363" s="8" t="s">
        <v>727</v>
      </c>
      <c r="C363" s="8" t="s">
        <v>499</v>
      </c>
      <c r="D363" s="8"/>
      <c r="E363" s="8" t="s">
        <v>1440</v>
      </c>
      <c r="G363" s="9"/>
      <c r="H363" s="9"/>
      <c r="I363" s="9">
        <f>LTFUND1718BL</f>
        <v>5226588.4472716255</v>
      </c>
      <c r="J363" s="9">
        <f>I363*RPI_INC1819</f>
        <v>5380776.7600126192</v>
      </c>
      <c r="K363" s="9"/>
      <c r="L363" s="9"/>
      <c r="M363" s="9"/>
      <c r="N363" s="9"/>
      <c r="O363" s="9"/>
      <c r="P363" s="9"/>
      <c r="Q363" s="10">
        <f t="shared" si="382"/>
        <v>5226588.4472716255</v>
      </c>
      <c r="R363" s="10">
        <f t="shared" si="383"/>
        <v>5380776.7600126192</v>
      </c>
      <c r="S363" s="9"/>
      <c r="T363" s="10">
        <f t="shared" si="374"/>
        <v>10011188.000611925</v>
      </c>
      <c r="V363" s="9"/>
      <c r="W363" s="9">
        <f>LTFUND1718RSG</f>
        <v>1406372.4091425268</v>
      </c>
      <c r="X363" s="9"/>
      <c r="Y363" s="9"/>
      <c r="Z363" s="9"/>
      <c r="AA363" s="10">
        <f t="shared" si="375"/>
        <v>1406372.4091425268</v>
      </c>
      <c r="AB363" s="10">
        <f t="shared" si="376"/>
        <v>6632960.8564141523</v>
      </c>
      <c r="AC363" s="10">
        <f>W363+I363+T363</f>
        <v>16644148.857026078</v>
      </c>
      <c r="AD363" s="10">
        <f>AC363*LT_SF1819</f>
        <v>16075550.147504503</v>
      </c>
      <c r="AE363" s="10">
        <f t="shared" si="378"/>
        <v>6064362.1468925774</v>
      </c>
      <c r="AF363" s="10">
        <f>AD363-T363-R363</f>
        <v>683585.38687995821</v>
      </c>
      <c r="AG363" s="9"/>
      <c r="AH363" s="9">
        <f>AF363</f>
        <v>683585.38687995821</v>
      </c>
      <c r="AI363" s="9"/>
      <c r="AJ363" s="9"/>
      <c r="AK363" s="9"/>
      <c r="AM363" s="9">
        <f t="shared" si="381"/>
        <v>5398697.1420822963</v>
      </c>
      <c r="AN363" s="9">
        <f t="shared" si="384"/>
        <v>6082282.5289622545</v>
      </c>
    </row>
    <row r="364" spans="1:40" s="15" customFormat="1" ht="12.75" x14ac:dyDescent="0.2">
      <c r="A364" s="12" t="s">
        <v>728</v>
      </c>
      <c r="B364" s="12" t="s">
        <v>729</v>
      </c>
      <c r="C364" s="12" t="s">
        <v>499</v>
      </c>
      <c r="D364" s="12"/>
      <c r="E364" s="12" t="s">
        <v>1441</v>
      </c>
      <c r="G364" s="13">
        <f>UTFUND1718BL</f>
        <v>25761704.058551483</v>
      </c>
      <c r="H364" s="13">
        <f>G364*RPI_INC1819</f>
        <v>26521693.81519559</v>
      </c>
      <c r="I364" s="13"/>
      <c r="J364" s="13"/>
      <c r="K364" s="13"/>
      <c r="L364" s="13"/>
      <c r="M364" s="13"/>
      <c r="N364" s="13"/>
      <c r="O364" s="13"/>
      <c r="P364" s="13"/>
      <c r="Q364" s="14">
        <f t="shared" si="382"/>
        <v>25761704.058551483</v>
      </c>
      <c r="R364" s="14">
        <f t="shared" si="383"/>
        <v>26521693.81519559</v>
      </c>
      <c r="S364" s="13"/>
      <c r="T364" s="14">
        <f t="shared" si="374"/>
        <v>43846696.999388076</v>
      </c>
      <c r="V364" s="13">
        <f>UTFUND1718RSG</f>
        <v>13253273.422441095</v>
      </c>
      <c r="W364" s="13"/>
      <c r="X364" s="13"/>
      <c r="Y364" s="13"/>
      <c r="Z364" s="13"/>
      <c r="AA364" s="14">
        <f t="shared" si="375"/>
        <v>13253273.422441095</v>
      </c>
      <c r="AB364" s="14">
        <f t="shared" si="376"/>
        <v>39014977.480992578</v>
      </c>
      <c r="AC364" s="14">
        <f>V364+G364+T364</f>
        <v>82861674.480380654</v>
      </c>
      <c r="AD364" s="14">
        <f>AC364*UT_SF1819</f>
        <v>80382385.494086251</v>
      </c>
      <c r="AE364" s="14">
        <f t="shared" si="378"/>
        <v>36535688.494698174</v>
      </c>
      <c r="AF364" s="14">
        <f>AD364-T364-R364</f>
        <v>10013994.679502584</v>
      </c>
      <c r="AG364" s="13">
        <f>AF364</f>
        <v>10013994.679502584</v>
      </c>
      <c r="AH364" s="13"/>
      <c r="AI364" s="13"/>
      <c r="AJ364" s="13"/>
      <c r="AK364" s="13"/>
      <c r="AM364" s="13">
        <f t="shared" si="381"/>
        <v>26610022.862747855</v>
      </c>
      <c r="AN364" s="13">
        <f t="shared" si="384"/>
        <v>36624017.54225044</v>
      </c>
    </row>
    <row r="365" spans="1:40" ht="12.75" x14ac:dyDescent="0.2">
      <c r="A365" s="1" t="s">
        <v>730</v>
      </c>
      <c r="B365" s="1" t="s">
        <v>731</v>
      </c>
      <c r="C365" s="1"/>
      <c r="D365" s="1" t="s">
        <v>499</v>
      </c>
      <c r="E365" s="1"/>
      <c r="G365" s="5">
        <f>UTFUND1718BL</f>
        <v>24973057.073859666</v>
      </c>
      <c r="H365" s="5">
        <f>G365*RPI_INC1819</f>
        <v>25709781.1478994</v>
      </c>
      <c r="I365" s="5">
        <f>LTFUND1718BL</f>
        <v>5486855.3887211913</v>
      </c>
      <c r="J365" s="5">
        <f>I365*RPI_INC1819</f>
        <v>5648721.7731085792</v>
      </c>
      <c r="Q365" s="6">
        <f t="shared" si="382"/>
        <v>30459912.462580856</v>
      </c>
      <c r="R365" s="6">
        <f t="shared" si="383"/>
        <v>31358502.92100798</v>
      </c>
      <c r="T365" s="6">
        <f t="shared" si="374"/>
        <v>83963155</v>
      </c>
      <c r="V365" s="5">
        <f>UTFUND1718RSG</f>
        <v>9542283.8869100623</v>
      </c>
      <c r="W365" s="5">
        <f>LTFUND1718RSG</f>
        <v>550191.98997669015</v>
      </c>
      <c r="AA365" s="6">
        <f t="shared" si="375"/>
        <v>10092475.876886752</v>
      </c>
      <c r="AB365" s="6">
        <f t="shared" si="376"/>
        <v>40552388.339467615</v>
      </c>
      <c r="AC365" s="6">
        <f t="shared" ref="AC365" si="424">SUM(AC366:AC367)</f>
        <v>124515543.33946761</v>
      </c>
      <c r="AD365" s="6">
        <f t="shared" si="364"/>
        <v>120694552.37329715</v>
      </c>
      <c r="AE365" s="6">
        <f t="shared" si="378"/>
        <v>36731397.373297155</v>
      </c>
      <c r="AF365" s="6">
        <f t="shared" si="365"/>
        <v>5372894.4522891734</v>
      </c>
      <c r="AG365" s="5">
        <f t="shared" ref="AG365" si="425">AG367</f>
        <v>5752859.7857930399</v>
      </c>
      <c r="AH365" s="5">
        <f t="shared" ref="AH365" si="426">AH366</f>
        <v>-379965.33350386657</v>
      </c>
      <c r="AM365" s="5">
        <f t="shared" si="381"/>
        <v>31462940.696173396</v>
      </c>
      <c r="AN365" s="5">
        <f t="shared" si="384"/>
        <v>36835835.148462571</v>
      </c>
    </row>
    <row r="366" spans="1:40" s="11" customFormat="1" ht="12.75" x14ac:dyDescent="0.2">
      <c r="A366" s="8" t="s">
        <v>732</v>
      </c>
      <c r="B366" s="8" t="s">
        <v>733</v>
      </c>
      <c r="C366" s="8" t="s">
        <v>499</v>
      </c>
      <c r="D366" s="8"/>
      <c r="E366" s="8" t="s">
        <v>1440</v>
      </c>
      <c r="G366" s="9"/>
      <c r="H366" s="9"/>
      <c r="I366" s="9">
        <f>LTFUND1718BL</f>
        <v>5486855.3887211913</v>
      </c>
      <c r="J366" s="9">
        <f>I366*RPI_INC1819</f>
        <v>5648721.7731085792</v>
      </c>
      <c r="K366" s="9"/>
      <c r="L366" s="9"/>
      <c r="M366" s="9"/>
      <c r="N366" s="9"/>
      <c r="O366" s="9"/>
      <c r="P366" s="9"/>
      <c r="Q366" s="10">
        <f t="shared" si="382"/>
        <v>5486855.3887211913</v>
      </c>
      <c r="R366" s="10">
        <f t="shared" si="383"/>
        <v>5648721.7731085792</v>
      </c>
      <c r="S366" s="9"/>
      <c r="T366" s="10">
        <f t="shared" si="374"/>
        <v>16452537.176516218</v>
      </c>
      <c r="V366" s="9"/>
      <c r="W366" s="9">
        <f>LTFUND1718RSG</f>
        <v>550191.98997669015</v>
      </c>
      <c r="X366" s="9"/>
      <c r="Y366" s="9"/>
      <c r="Z366" s="9"/>
      <c r="AA366" s="10">
        <f t="shared" si="375"/>
        <v>550191.98997669015</v>
      </c>
      <c r="AB366" s="10">
        <f t="shared" si="376"/>
        <v>6037047.3786978815</v>
      </c>
      <c r="AC366" s="10">
        <f>W366+I366+T366</f>
        <v>22489584.5552141</v>
      </c>
      <c r="AD366" s="10">
        <f>AC366*LT_SF1819</f>
        <v>21721293.616120931</v>
      </c>
      <c r="AE366" s="10">
        <f t="shared" si="378"/>
        <v>5268756.4396047127</v>
      </c>
      <c r="AF366" s="10">
        <f>AD366-T366-R366</f>
        <v>-379965.33350386657</v>
      </c>
      <c r="AG366" s="9"/>
      <c r="AH366" s="9">
        <f>AF366</f>
        <v>-379965.33350386657</v>
      </c>
      <c r="AI366" s="9"/>
      <c r="AJ366" s="9"/>
      <c r="AK366" s="9"/>
      <c r="AM366" s="9">
        <f t="shared" si="381"/>
        <v>5667534.5313578481</v>
      </c>
      <c r="AN366" s="9">
        <f t="shared" si="384"/>
        <v>5287569.1978539815</v>
      </c>
    </row>
    <row r="367" spans="1:40" s="15" customFormat="1" ht="12.75" x14ac:dyDescent="0.2">
      <c r="A367" s="12" t="s">
        <v>734</v>
      </c>
      <c r="B367" s="12" t="s">
        <v>735</v>
      </c>
      <c r="C367" s="12" t="s">
        <v>499</v>
      </c>
      <c r="D367" s="12"/>
      <c r="E367" s="12" t="s">
        <v>1441</v>
      </c>
      <c r="G367" s="13">
        <f>UTFUND1718BL</f>
        <v>24973057.073859666</v>
      </c>
      <c r="H367" s="13">
        <f>G367*RPI_INC1819</f>
        <v>25709781.1478994</v>
      </c>
      <c r="I367" s="13"/>
      <c r="J367" s="13"/>
      <c r="K367" s="13"/>
      <c r="L367" s="13"/>
      <c r="M367" s="13"/>
      <c r="N367" s="13"/>
      <c r="O367" s="13"/>
      <c r="P367" s="13"/>
      <c r="Q367" s="14">
        <f t="shared" si="382"/>
        <v>24973057.073859666</v>
      </c>
      <c r="R367" s="14">
        <f t="shared" si="383"/>
        <v>25709781.1478994</v>
      </c>
      <c r="S367" s="13"/>
      <c r="T367" s="14">
        <f t="shared" si="374"/>
        <v>67510617.82348378</v>
      </c>
      <c r="V367" s="13">
        <f>UTFUND1718RSG</f>
        <v>9542283.8869100623</v>
      </c>
      <c r="W367" s="13"/>
      <c r="X367" s="13"/>
      <c r="Y367" s="13"/>
      <c r="Z367" s="13"/>
      <c r="AA367" s="14">
        <f t="shared" si="375"/>
        <v>9542283.8869100623</v>
      </c>
      <c r="AB367" s="14">
        <f t="shared" si="376"/>
        <v>34515340.960769728</v>
      </c>
      <c r="AC367" s="14">
        <f>V367+G367+T367</f>
        <v>102025958.78425351</v>
      </c>
      <c r="AD367" s="14">
        <f>AC367*UT_SF1819</f>
        <v>98973258.75717622</v>
      </c>
      <c r="AE367" s="14">
        <f t="shared" si="378"/>
        <v>31462640.93369244</v>
      </c>
      <c r="AF367" s="14">
        <f>AD367-T367-R367</f>
        <v>5752859.7857930399</v>
      </c>
      <c r="AG367" s="13">
        <f>AF367</f>
        <v>5752859.7857930399</v>
      </c>
      <c r="AH367" s="13"/>
      <c r="AI367" s="13"/>
      <c r="AJ367" s="13"/>
      <c r="AK367" s="13"/>
      <c r="AM367" s="13">
        <f t="shared" si="381"/>
        <v>25795406.164815553</v>
      </c>
      <c r="AN367" s="13">
        <f t="shared" si="384"/>
        <v>31548265.950608592</v>
      </c>
    </row>
    <row r="368" spans="1:40" ht="12.75" x14ac:dyDescent="0.2">
      <c r="A368" s="1" t="s">
        <v>736</v>
      </c>
      <c r="B368" s="1" t="s">
        <v>737</v>
      </c>
      <c r="C368" s="1"/>
      <c r="D368" s="1" t="s">
        <v>499</v>
      </c>
      <c r="E368" s="1"/>
      <c r="G368" s="5">
        <f>UTFUND1718BL</f>
        <v>37023396.087434739</v>
      </c>
      <c r="H368" s="5">
        <f>G368*RPI_INC1819</f>
        <v>38115614.277608685</v>
      </c>
      <c r="I368" s="5">
        <f>LTFUND1718BL</f>
        <v>7969287.6086790767</v>
      </c>
      <c r="J368" s="5">
        <f>I368*RPI_INC1819</f>
        <v>8204387.6213405626</v>
      </c>
      <c r="Q368" s="6">
        <f t="shared" si="382"/>
        <v>44992683.696113817</v>
      </c>
      <c r="R368" s="6">
        <f t="shared" si="383"/>
        <v>46320001.898949251</v>
      </c>
      <c r="T368" s="6">
        <f t="shared" si="374"/>
        <v>95249451</v>
      </c>
      <c r="V368" s="5">
        <f>UTFUND1718RSG</f>
        <v>17122148.271855906</v>
      </c>
      <c r="W368" s="5">
        <f>LTFUND1718RSG</f>
        <v>1381640.9227184821</v>
      </c>
      <c r="AA368" s="6">
        <f t="shared" si="375"/>
        <v>18503789.194574386</v>
      </c>
      <c r="AB368" s="6">
        <f t="shared" si="376"/>
        <v>63496472.890688211</v>
      </c>
      <c r="AC368" s="6">
        <f t="shared" ref="AC368" si="427">SUM(AC369:AC370)</f>
        <v>158745923.89068821</v>
      </c>
      <c r="AD368" s="6">
        <f t="shared" si="364"/>
        <v>153875738.14949113</v>
      </c>
      <c r="AE368" s="6">
        <f t="shared" si="378"/>
        <v>58626287.149491131</v>
      </c>
      <c r="AF368" s="6">
        <f t="shared" si="365"/>
        <v>12306285.250541884</v>
      </c>
      <c r="AG368" s="5">
        <f t="shared" ref="AG368" si="428">AG370</f>
        <v>12129353.020665981</v>
      </c>
      <c r="AH368" s="5">
        <f t="shared" ref="AH368" si="429">AH369</f>
        <v>176932.22987590265</v>
      </c>
      <c r="AM368" s="5">
        <f t="shared" si="381"/>
        <v>46474268.126395442</v>
      </c>
      <c r="AN368" s="5">
        <f t="shared" si="384"/>
        <v>58780553.37693733</v>
      </c>
    </row>
    <row r="369" spans="1:40" s="11" customFormat="1" ht="12.75" x14ac:dyDescent="0.2">
      <c r="A369" s="8" t="s">
        <v>738</v>
      </c>
      <c r="B369" s="8" t="s">
        <v>739</v>
      </c>
      <c r="C369" s="8" t="s">
        <v>499</v>
      </c>
      <c r="D369" s="8"/>
      <c r="E369" s="8" t="s">
        <v>1440</v>
      </c>
      <c r="G369" s="9"/>
      <c r="H369" s="9"/>
      <c r="I369" s="9">
        <f>LTFUND1718BL</f>
        <v>7969287.6086790767</v>
      </c>
      <c r="J369" s="9">
        <f>I369*RPI_INC1819</f>
        <v>8204387.6213405626</v>
      </c>
      <c r="K369" s="9"/>
      <c r="L369" s="9"/>
      <c r="M369" s="9"/>
      <c r="N369" s="9"/>
      <c r="O369" s="9"/>
      <c r="P369" s="9"/>
      <c r="Q369" s="10">
        <f t="shared" si="382"/>
        <v>7969287.6086790767</v>
      </c>
      <c r="R369" s="10">
        <f t="shared" si="383"/>
        <v>8204387.6213405626</v>
      </c>
      <c r="S369" s="9"/>
      <c r="T369" s="10">
        <f t="shared" si="374"/>
        <v>19031674.059413198</v>
      </c>
      <c r="V369" s="9"/>
      <c r="W369" s="9">
        <f>LTFUND1718RSG</f>
        <v>1381640.9227184821</v>
      </c>
      <c r="X369" s="9"/>
      <c r="Y369" s="9"/>
      <c r="Z369" s="9"/>
      <c r="AA369" s="10">
        <f t="shared" si="375"/>
        <v>1381640.9227184821</v>
      </c>
      <c r="AB369" s="10">
        <f t="shared" si="376"/>
        <v>9350928.5313975587</v>
      </c>
      <c r="AC369" s="10">
        <f>W369+I369+T369</f>
        <v>28382602.590810757</v>
      </c>
      <c r="AD369" s="10">
        <f>AC369*LT_SF1819</f>
        <v>27412993.910629664</v>
      </c>
      <c r="AE369" s="10">
        <f t="shared" si="378"/>
        <v>8381319.8512164652</v>
      </c>
      <c r="AF369" s="10">
        <f>AD369-T369-R369</f>
        <v>176932.22987590265</v>
      </c>
      <c r="AG369" s="9"/>
      <c r="AH369" s="9">
        <f>AF369</f>
        <v>176932.22987590265</v>
      </c>
      <c r="AI369" s="9"/>
      <c r="AJ369" s="9"/>
      <c r="AK369" s="9"/>
      <c r="AM369" s="9">
        <f t="shared" si="381"/>
        <v>8231711.8846169673</v>
      </c>
      <c r="AN369" s="9">
        <f t="shared" si="384"/>
        <v>8408644.1144928709</v>
      </c>
    </row>
    <row r="370" spans="1:40" s="15" customFormat="1" ht="12.75" x14ac:dyDescent="0.2">
      <c r="A370" s="12" t="s">
        <v>740</v>
      </c>
      <c r="B370" s="12" t="s">
        <v>741</v>
      </c>
      <c r="C370" s="12" t="s">
        <v>499</v>
      </c>
      <c r="D370" s="12"/>
      <c r="E370" s="12" t="s">
        <v>1441</v>
      </c>
      <c r="G370" s="13">
        <f>UTFUND1718BL</f>
        <v>37023396.087434739</v>
      </c>
      <c r="H370" s="13">
        <f>G370*RPI_INC1819</f>
        <v>38115614.277608685</v>
      </c>
      <c r="I370" s="13"/>
      <c r="J370" s="13"/>
      <c r="K370" s="13"/>
      <c r="L370" s="13"/>
      <c r="M370" s="13"/>
      <c r="N370" s="13"/>
      <c r="O370" s="13"/>
      <c r="P370" s="13"/>
      <c r="Q370" s="14">
        <f t="shared" si="382"/>
        <v>37023396.087434739</v>
      </c>
      <c r="R370" s="14">
        <f t="shared" si="383"/>
        <v>38115614.277608685</v>
      </c>
      <c r="S370" s="13"/>
      <c r="T370" s="14">
        <f t="shared" si="374"/>
        <v>76217776.940586805</v>
      </c>
      <c r="V370" s="13">
        <f>UTFUND1718RSG</f>
        <v>17122148.271855906</v>
      </c>
      <c r="W370" s="13"/>
      <c r="X370" s="13"/>
      <c r="Y370" s="13"/>
      <c r="Z370" s="13"/>
      <c r="AA370" s="14">
        <f t="shared" si="375"/>
        <v>17122148.271855906</v>
      </c>
      <c r="AB370" s="14">
        <f t="shared" si="376"/>
        <v>54145544.359290645</v>
      </c>
      <c r="AC370" s="14">
        <f>V370+G370+T370</f>
        <v>130363321.29987745</v>
      </c>
      <c r="AD370" s="14">
        <f>AC370*UT_SF1819</f>
        <v>126462744.23886147</v>
      </c>
      <c r="AE370" s="14">
        <f t="shared" si="378"/>
        <v>50244967.298274666</v>
      </c>
      <c r="AF370" s="14">
        <f>AD370-T370-R370</f>
        <v>12129353.020665981</v>
      </c>
      <c r="AG370" s="13">
        <f>AF370</f>
        <v>12129353.020665981</v>
      </c>
      <c r="AH370" s="13"/>
      <c r="AI370" s="13"/>
      <c r="AJ370" s="13"/>
      <c r="AK370" s="13"/>
      <c r="AM370" s="13">
        <f t="shared" si="381"/>
        <v>38242556.241778478</v>
      </c>
      <c r="AN370" s="13">
        <f t="shared" si="384"/>
        <v>50371909.262444459</v>
      </c>
    </row>
    <row r="371" spans="1:40" ht="12.75" x14ac:dyDescent="0.2">
      <c r="A371" s="1" t="s">
        <v>742</v>
      </c>
      <c r="B371" s="1" t="s">
        <v>743</v>
      </c>
      <c r="C371" s="1"/>
      <c r="D371" s="1" t="s">
        <v>499</v>
      </c>
      <c r="E371" s="1"/>
      <c r="G371" s="5">
        <f>UTFUND1718BL</f>
        <v>34641302.613087825</v>
      </c>
      <c r="H371" s="5">
        <f>G371*RPI_INC1819</f>
        <v>35663247.243882403</v>
      </c>
      <c r="I371" s="5">
        <f>LTFUND1718BL</f>
        <v>6947119.6569482144</v>
      </c>
      <c r="J371" s="5">
        <f>I371*RPI_INC1819</f>
        <v>7152064.9418354919</v>
      </c>
      <c r="Q371" s="6">
        <f t="shared" si="382"/>
        <v>41588422.270036042</v>
      </c>
      <c r="R371" s="6">
        <f t="shared" si="383"/>
        <v>42815312.185717896</v>
      </c>
      <c r="T371" s="6">
        <f t="shared" si="374"/>
        <v>41873076</v>
      </c>
      <c r="V371" s="5">
        <f>UTFUND1718RSG</f>
        <v>19763797.950392194</v>
      </c>
      <c r="W371" s="5">
        <f>LTFUND1718RSG</f>
        <v>2537468.3138358518</v>
      </c>
      <c r="AA371" s="6">
        <f t="shared" si="375"/>
        <v>22301266.264228046</v>
      </c>
      <c r="AB371" s="6">
        <f t="shared" si="376"/>
        <v>63889688.534264088</v>
      </c>
      <c r="AC371" s="6">
        <f t="shared" ref="AC371" si="430">SUM(AC372:AC373)</f>
        <v>105762764.53426409</v>
      </c>
      <c r="AD371" s="6">
        <f t="shared" si="364"/>
        <v>102525410.97647147</v>
      </c>
      <c r="AE371" s="6">
        <f t="shared" si="378"/>
        <v>60652334.976471469</v>
      </c>
      <c r="AF371" s="6">
        <f t="shared" si="365"/>
        <v>17837022.790753577</v>
      </c>
      <c r="AG371" s="5">
        <f t="shared" ref="AG371" si="431">AG373</f>
        <v>16091246.273290008</v>
      </c>
      <c r="AH371" s="5">
        <f t="shared" ref="AH371" si="432">AH372</f>
        <v>1745776.5174635677</v>
      </c>
      <c r="AM371" s="5">
        <f t="shared" si="381"/>
        <v>42957906.236172184</v>
      </c>
      <c r="AN371" s="5">
        <f t="shared" si="384"/>
        <v>60794929.026925758</v>
      </c>
    </row>
    <row r="372" spans="1:40" s="11" customFormat="1" ht="12.75" x14ac:dyDescent="0.2">
      <c r="A372" s="8" t="s">
        <v>744</v>
      </c>
      <c r="B372" s="8" t="s">
        <v>745</v>
      </c>
      <c r="C372" s="8" t="s">
        <v>499</v>
      </c>
      <c r="D372" s="8"/>
      <c r="E372" s="8" t="s">
        <v>1440</v>
      </c>
      <c r="G372" s="9"/>
      <c r="H372" s="9"/>
      <c r="I372" s="9">
        <f>LTFUND1718BL</f>
        <v>6947119.6569482144</v>
      </c>
      <c r="J372" s="9">
        <f>I372*RPI_INC1819</f>
        <v>7152064.9418354919</v>
      </c>
      <c r="K372" s="9"/>
      <c r="L372" s="9"/>
      <c r="M372" s="9"/>
      <c r="N372" s="9"/>
      <c r="O372" s="9"/>
      <c r="P372" s="9"/>
      <c r="Q372" s="10">
        <f t="shared" si="382"/>
        <v>6947119.6569482144</v>
      </c>
      <c r="R372" s="10">
        <f t="shared" si="383"/>
        <v>7152064.9418354919</v>
      </c>
      <c r="S372" s="9"/>
      <c r="T372" s="10">
        <f t="shared" si="374"/>
        <v>7690787.4125233125</v>
      </c>
      <c r="V372" s="9"/>
      <c r="W372" s="9">
        <f>LTFUND1718RSG</f>
        <v>2537468.3138358518</v>
      </c>
      <c r="X372" s="9"/>
      <c r="Y372" s="9"/>
      <c r="Z372" s="9"/>
      <c r="AA372" s="10">
        <f t="shared" si="375"/>
        <v>2537468.3138358518</v>
      </c>
      <c r="AB372" s="10">
        <f t="shared" si="376"/>
        <v>9484587.9707840662</v>
      </c>
      <c r="AC372" s="10">
        <f>W372+I372+T372</f>
        <v>17175375.383307379</v>
      </c>
      <c r="AD372" s="10">
        <f>AC372*LT_SF1819</f>
        <v>16588628.871822372</v>
      </c>
      <c r="AE372" s="10">
        <f t="shared" si="378"/>
        <v>8897841.4592990596</v>
      </c>
      <c r="AF372" s="10">
        <f>AD372-T372-R372</f>
        <v>1745776.5174635677</v>
      </c>
      <c r="AG372" s="9"/>
      <c r="AH372" s="9">
        <f>AF372</f>
        <v>1745776.5174635677</v>
      </c>
      <c r="AI372" s="9"/>
      <c r="AJ372" s="9"/>
      <c r="AK372" s="9"/>
      <c r="AM372" s="9">
        <f t="shared" si="381"/>
        <v>7175884.5021074042</v>
      </c>
      <c r="AN372" s="9">
        <f t="shared" si="384"/>
        <v>8921661.0195709728</v>
      </c>
    </row>
    <row r="373" spans="1:40" s="15" customFormat="1" ht="12.75" x14ac:dyDescent="0.2">
      <c r="A373" s="12" t="s">
        <v>746</v>
      </c>
      <c r="B373" s="12" t="s">
        <v>747</v>
      </c>
      <c r="C373" s="12" t="s">
        <v>499</v>
      </c>
      <c r="D373" s="12"/>
      <c r="E373" s="12" t="s">
        <v>1441</v>
      </c>
      <c r="G373" s="13">
        <f>UTFUND1718BL</f>
        <v>34641302.613087825</v>
      </c>
      <c r="H373" s="13">
        <f>G373*RPI_INC1819</f>
        <v>35663247.243882403</v>
      </c>
      <c r="I373" s="13"/>
      <c r="J373" s="13"/>
      <c r="K373" s="13"/>
      <c r="L373" s="13"/>
      <c r="M373" s="13"/>
      <c r="N373" s="13"/>
      <c r="O373" s="13"/>
      <c r="P373" s="13"/>
      <c r="Q373" s="14">
        <f t="shared" si="382"/>
        <v>34641302.613087825</v>
      </c>
      <c r="R373" s="14">
        <f t="shared" si="383"/>
        <v>35663247.243882403</v>
      </c>
      <c r="S373" s="13"/>
      <c r="T373" s="14">
        <f t="shared" si="374"/>
        <v>34182288.587476686</v>
      </c>
      <c r="V373" s="13">
        <f>UTFUND1718RSG</f>
        <v>19763797.950392194</v>
      </c>
      <c r="W373" s="13"/>
      <c r="X373" s="13"/>
      <c r="Y373" s="13"/>
      <c r="Z373" s="13"/>
      <c r="AA373" s="14">
        <f t="shared" si="375"/>
        <v>19763797.950392194</v>
      </c>
      <c r="AB373" s="14">
        <f t="shared" si="376"/>
        <v>54405100.56348002</v>
      </c>
      <c r="AC373" s="14">
        <f>V373+G373+T373</f>
        <v>88587389.150956705</v>
      </c>
      <c r="AD373" s="14">
        <f>AC373*UT_SF1819</f>
        <v>85936782.104649097</v>
      </c>
      <c r="AE373" s="14">
        <f t="shared" si="378"/>
        <v>51754493.517172411</v>
      </c>
      <c r="AF373" s="14">
        <f>AD373-T373-R373</f>
        <v>16091246.273290008</v>
      </c>
      <c r="AG373" s="13">
        <f>AF373</f>
        <v>16091246.273290008</v>
      </c>
      <c r="AH373" s="13"/>
      <c r="AI373" s="13"/>
      <c r="AJ373" s="13"/>
      <c r="AK373" s="13"/>
      <c r="AM373" s="13">
        <f t="shared" si="381"/>
        <v>35782021.73406478</v>
      </c>
      <c r="AN373" s="13">
        <f t="shared" si="384"/>
        <v>51873268.007354788</v>
      </c>
    </row>
    <row r="374" spans="1:40" ht="12.75" x14ac:dyDescent="0.2">
      <c r="A374" s="1" t="s">
        <v>748</v>
      </c>
      <c r="B374" s="1" t="s">
        <v>749</v>
      </c>
      <c r="C374" s="1"/>
      <c r="D374" s="1" t="s">
        <v>499</v>
      </c>
      <c r="E374" s="1"/>
      <c r="G374" s="5">
        <f>UTFUND1718BL</f>
        <v>38441025.265411377</v>
      </c>
      <c r="H374" s="5">
        <f>G374*RPI_INC1819</f>
        <v>39575064.588672377</v>
      </c>
      <c r="I374" s="5">
        <f>LTFUND1718BL</f>
        <v>6637963.999914878</v>
      </c>
      <c r="J374" s="5">
        <f>I374*RPI_INC1819</f>
        <v>6833788.9590651663</v>
      </c>
      <c r="Q374" s="6">
        <f t="shared" si="382"/>
        <v>45078989.265326254</v>
      </c>
      <c r="R374" s="6">
        <f t="shared" si="383"/>
        <v>46408853.547737546</v>
      </c>
      <c r="T374" s="6">
        <f t="shared" si="374"/>
        <v>45535000.000000007</v>
      </c>
      <c r="V374" s="5">
        <f>UTFUND1718RSG</f>
        <v>21940095.53826797</v>
      </c>
      <c r="W374" s="5">
        <f>LTFUND1718RSG</f>
        <v>2594268.7542512892</v>
      </c>
      <c r="AA374" s="6">
        <f t="shared" si="375"/>
        <v>24534364.29251926</v>
      </c>
      <c r="AB374" s="6">
        <f t="shared" si="376"/>
        <v>69613353.557845503</v>
      </c>
      <c r="AC374" s="6">
        <f t="shared" ref="AC374" si="433">SUM(AC375:AC376)</f>
        <v>115148353.55784552</v>
      </c>
      <c r="AD374" s="6">
        <f t="shared" si="364"/>
        <v>111634594.3306566</v>
      </c>
      <c r="AE374" s="6">
        <f t="shared" si="378"/>
        <v>66099594.330656603</v>
      </c>
      <c r="AF374" s="6">
        <f t="shared" si="365"/>
        <v>19690740.782919053</v>
      </c>
      <c r="AG374" s="5">
        <f t="shared" ref="AG374" si="434">AG376</f>
        <v>17843451.230712391</v>
      </c>
      <c r="AH374" s="5">
        <f t="shared" ref="AH374" si="435">AH375</f>
        <v>1847289.5522066606</v>
      </c>
      <c r="AM374" s="5">
        <f t="shared" si="381"/>
        <v>46563415.690729909</v>
      </c>
      <c r="AN374" s="5">
        <f t="shared" si="384"/>
        <v>66254156.473648965</v>
      </c>
    </row>
    <row r="375" spans="1:40" s="11" customFormat="1" ht="12.75" x14ac:dyDescent="0.2">
      <c r="A375" s="8" t="s">
        <v>750</v>
      </c>
      <c r="B375" s="8" t="s">
        <v>751</v>
      </c>
      <c r="C375" s="8" t="s">
        <v>499</v>
      </c>
      <c r="D375" s="8"/>
      <c r="E375" s="8" t="s">
        <v>1440</v>
      </c>
      <c r="G375" s="9"/>
      <c r="H375" s="9"/>
      <c r="I375" s="9">
        <f>LTFUND1718BL</f>
        <v>6637963.999914878</v>
      </c>
      <c r="J375" s="9">
        <f>I375*RPI_INC1819</f>
        <v>6833788.9590651663</v>
      </c>
      <c r="K375" s="9"/>
      <c r="L375" s="9"/>
      <c r="M375" s="9"/>
      <c r="N375" s="9"/>
      <c r="O375" s="9"/>
      <c r="P375" s="9"/>
      <c r="Q375" s="10">
        <f t="shared" si="382"/>
        <v>6637963.999914878</v>
      </c>
      <c r="R375" s="10">
        <f t="shared" si="383"/>
        <v>6833788.9590651663</v>
      </c>
      <c r="S375" s="9"/>
      <c r="T375" s="10">
        <f t="shared" si="374"/>
        <v>6901277.7661681967</v>
      </c>
      <c r="V375" s="9"/>
      <c r="W375" s="9">
        <f>LTFUND1718RSG</f>
        <v>2594268.7542512892</v>
      </c>
      <c r="X375" s="9"/>
      <c r="Y375" s="9"/>
      <c r="Z375" s="9"/>
      <c r="AA375" s="10">
        <f t="shared" si="375"/>
        <v>2594268.7542512892</v>
      </c>
      <c r="AB375" s="10">
        <f t="shared" si="376"/>
        <v>9232232.7541661672</v>
      </c>
      <c r="AC375" s="10">
        <f>W375+I375+T375</f>
        <v>16133510.520334363</v>
      </c>
      <c r="AD375" s="10">
        <f>AC375*LT_SF1819</f>
        <v>15582356.277440025</v>
      </c>
      <c r="AE375" s="10">
        <f t="shared" si="378"/>
        <v>8681078.5112718269</v>
      </c>
      <c r="AF375" s="10">
        <f>AD375-T375-R375</f>
        <v>1847289.5522066606</v>
      </c>
      <c r="AG375" s="9"/>
      <c r="AH375" s="9">
        <f>AF375</f>
        <v>1847289.5522066606</v>
      </c>
      <c r="AI375" s="9"/>
      <c r="AJ375" s="9"/>
      <c r="AK375" s="9"/>
      <c r="AM375" s="9">
        <f t="shared" si="381"/>
        <v>6856548.5186217111</v>
      </c>
      <c r="AN375" s="9">
        <f t="shared" si="384"/>
        <v>8703838.0708283707</v>
      </c>
    </row>
    <row r="376" spans="1:40" s="15" customFormat="1" ht="12.75" x14ac:dyDescent="0.2">
      <c r="A376" s="12" t="s">
        <v>752</v>
      </c>
      <c r="B376" s="12" t="s">
        <v>753</v>
      </c>
      <c r="C376" s="12" t="s">
        <v>499</v>
      </c>
      <c r="D376" s="12"/>
      <c r="E376" s="12" t="s">
        <v>1441</v>
      </c>
      <c r="G376" s="13">
        <f>UTFUND1718BL</f>
        <v>38441025.265411377</v>
      </c>
      <c r="H376" s="13">
        <f>G376*RPI_INC1819</f>
        <v>39575064.588672377</v>
      </c>
      <c r="I376" s="13"/>
      <c r="J376" s="13"/>
      <c r="K376" s="13"/>
      <c r="L376" s="13"/>
      <c r="M376" s="13"/>
      <c r="N376" s="13"/>
      <c r="O376" s="13"/>
      <c r="P376" s="13"/>
      <c r="Q376" s="14">
        <f t="shared" si="382"/>
        <v>38441025.265411377</v>
      </c>
      <c r="R376" s="14">
        <f t="shared" si="383"/>
        <v>39575064.588672377</v>
      </c>
      <c r="S376" s="13"/>
      <c r="T376" s="14">
        <f t="shared" si="374"/>
        <v>38633722.233831808</v>
      </c>
      <c r="V376" s="13">
        <f>UTFUND1718RSG</f>
        <v>21940095.53826797</v>
      </c>
      <c r="W376" s="13"/>
      <c r="X376" s="13"/>
      <c r="Y376" s="13"/>
      <c r="Z376" s="13"/>
      <c r="AA376" s="14">
        <f t="shared" si="375"/>
        <v>21940095.53826797</v>
      </c>
      <c r="AB376" s="14">
        <f t="shared" si="376"/>
        <v>60381120.803679347</v>
      </c>
      <c r="AC376" s="14">
        <f>V376+G376+T376</f>
        <v>99014843.037511155</v>
      </c>
      <c r="AD376" s="14">
        <f>AC376*UT_SF1819</f>
        <v>96052238.053216577</v>
      </c>
      <c r="AE376" s="14">
        <f t="shared" si="378"/>
        <v>57418515.819384769</v>
      </c>
      <c r="AF376" s="14">
        <f>AD376-T376-R376</f>
        <v>17843451.230712391</v>
      </c>
      <c r="AG376" s="13">
        <f>AF376</f>
        <v>17843451.230712391</v>
      </c>
      <c r="AH376" s="13"/>
      <c r="AI376" s="13"/>
      <c r="AJ376" s="13"/>
      <c r="AK376" s="13"/>
      <c r="AM376" s="13">
        <f t="shared" si="381"/>
        <v>39706867.172108211</v>
      </c>
      <c r="AN376" s="13">
        <f t="shared" si="384"/>
        <v>57550318.402820602</v>
      </c>
    </row>
    <row r="377" spans="1:40" ht="12.75" x14ac:dyDescent="0.2">
      <c r="A377" s="1" t="s">
        <v>754</v>
      </c>
      <c r="B377" s="1" t="s">
        <v>755</v>
      </c>
      <c r="C377" s="1"/>
      <c r="D377" s="1" t="s">
        <v>499</v>
      </c>
      <c r="E377" s="1"/>
      <c r="G377" s="5">
        <f>UTFUND1718BL</f>
        <v>75156634.536126643</v>
      </c>
      <c r="H377" s="5">
        <f>G377*RPI_INC1819</f>
        <v>77373812.105649292</v>
      </c>
      <c r="I377" s="5">
        <f>LTFUND1718BL</f>
        <v>14968893.490341028</v>
      </c>
      <c r="J377" s="5">
        <f>I377*RPI_INC1819</f>
        <v>15410487.171220984</v>
      </c>
      <c r="Q377" s="6">
        <f t="shared" si="382"/>
        <v>90125528.026467666</v>
      </c>
      <c r="R377" s="6">
        <f t="shared" si="383"/>
        <v>92784299.276870281</v>
      </c>
      <c r="T377" s="6">
        <f t="shared" si="374"/>
        <v>89108405.999999478</v>
      </c>
      <c r="V377" s="5">
        <f>UTFUND1718RSG</f>
        <v>39337711.222574383</v>
      </c>
      <c r="W377" s="5">
        <f>LTFUND1718RSG</f>
        <v>5147302.6750484649</v>
      </c>
      <c r="AA377" s="6">
        <f t="shared" si="375"/>
        <v>44485013.897622846</v>
      </c>
      <c r="AB377" s="6">
        <f t="shared" si="376"/>
        <v>134610541.9240905</v>
      </c>
      <c r="AC377" s="6">
        <f t="shared" ref="AC377" si="436">SUM(AC378:AC379)</f>
        <v>223718947.92409</v>
      </c>
      <c r="AD377" s="6">
        <f t="shared" si="364"/>
        <v>216873928.11287987</v>
      </c>
      <c r="AE377" s="6">
        <f t="shared" si="378"/>
        <v>127765522.11288039</v>
      </c>
      <c r="AF377" s="6">
        <f t="shared" si="365"/>
        <v>34981222.836010113</v>
      </c>
      <c r="AG377" s="5">
        <f t="shared" ref="AG377" si="437">AG379</f>
        <v>31493111.518891662</v>
      </c>
      <c r="AH377" s="5">
        <f t="shared" ref="AH377" si="438">AH378</f>
        <v>3488111.3171184473</v>
      </c>
      <c r="AM377" s="5">
        <f t="shared" si="381"/>
        <v>93093312.299946308</v>
      </c>
      <c r="AN377" s="5">
        <f t="shared" si="384"/>
        <v>128074535.13595642</v>
      </c>
    </row>
    <row r="378" spans="1:40" s="11" customFormat="1" ht="12.75" x14ac:dyDescent="0.2">
      <c r="A378" s="8" t="s">
        <v>756</v>
      </c>
      <c r="B378" s="8" t="s">
        <v>757</v>
      </c>
      <c r="C378" s="8" t="s">
        <v>499</v>
      </c>
      <c r="D378" s="8"/>
      <c r="E378" s="8" t="s">
        <v>1440</v>
      </c>
      <c r="G378" s="9"/>
      <c r="H378" s="9"/>
      <c r="I378" s="9">
        <f>LTFUND1718BL</f>
        <v>14968893.490341028</v>
      </c>
      <c r="J378" s="9">
        <f>I378*RPI_INC1819</f>
        <v>15410487.171220984</v>
      </c>
      <c r="K378" s="9"/>
      <c r="L378" s="9"/>
      <c r="M378" s="9"/>
      <c r="N378" s="9"/>
      <c r="O378" s="9"/>
      <c r="P378" s="9"/>
      <c r="Q378" s="10">
        <f t="shared" si="382"/>
        <v>14968893.490341028</v>
      </c>
      <c r="R378" s="10">
        <f t="shared" si="383"/>
        <v>15410487.171220984</v>
      </c>
      <c r="S378" s="9"/>
      <c r="T378" s="10">
        <f t="shared" si="374"/>
        <v>15525595.920002921</v>
      </c>
      <c r="V378" s="9"/>
      <c r="W378" s="9">
        <f>LTFUND1718RSG</f>
        <v>5147302.6750484649</v>
      </c>
      <c r="X378" s="9"/>
      <c r="Y378" s="9"/>
      <c r="Z378" s="9"/>
      <c r="AA378" s="10">
        <f t="shared" si="375"/>
        <v>5147302.6750484649</v>
      </c>
      <c r="AB378" s="10">
        <f t="shared" si="376"/>
        <v>20116196.165389493</v>
      </c>
      <c r="AC378" s="10">
        <f>W378+I378+T378</f>
        <v>35641792.085392416</v>
      </c>
      <c r="AD378" s="10">
        <f>AC378*LT_SF1819</f>
        <v>34424194.408342354</v>
      </c>
      <c r="AE378" s="10">
        <f t="shared" si="378"/>
        <v>18898598.488339432</v>
      </c>
      <c r="AF378" s="10">
        <f>AD378-T378-R378</f>
        <v>3488111.3171184473</v>
      </c>
      <c r="AG378" s="9"/>
      <c r="AH378" s="9">
        <f>AF378</f>
        <v>3488111.3171184473</v>
      </c>
      <c r="AI378" s="9"/>
      <c r="AJ378" s="9"/>
      <c r="AK378" s="9"/>
      <c r="AM378" s="9">
        <f t="shared" si="381"/>
        <v>15461810.954069665</v>
      </c>
      <c r="AN378" s="9">
        <f t="shared" si="384"/>
        <v>18949922.27118811</v>
      </c>
    </row>
    <row r="379" spans="1:40" s="15" customFormat="1" ht="12.75" x14ac:dyDescent="0.2">
      <c r="A379" s="12" t="s">
        <v>758</v>
      </c>
      <c r="B379" s="12" t="s">
        <v>759</v>
      </c>
      <c r="C379" s="12" t="s">
        <v>499</v>
      </c>
      <c r="D379" s="12"/>
      <c r="E379" s="12" t="s">
        <v>1441</v>
      </c>
      <c r="G379" s="13">
        <f>UTFUND1718BL</f>
        <v>75156634.536126643</v>
      </c>
      <c r="H379" s="13">
        <f>G379*RPI_INC1819</f>
        <v>77373812.105649292</v>
      </c>
      <c r="I379" s="13"/>
      <c r="J379" s="13"/>
      <c r="K379" s="13"/>
      <c r="L379" s="13"/>
      <c r="M379" s="13"/>
      <c r="N379" s="13"/>
      <c r="O379" s="13"/>
      <c r="P379" s="13"/>
      <c r="Q379" s="14">
        <f t="shared" si="382"/>
        <v>75156634.536126643</v>
      </c>
      <c r="R379" s="14">
        <f t="shared" si="383"/>
        <v>77373812.105649292</v>
      </c>
      <c r="S379" s="13"/>
      <c r="T379" s="14">
        <f t="shared" si="374"/>
        <v>73582810.079996556</v>
      </c>
      <c r="V379" s="13">
        <f>UTFUND1718RSG</f>
        <v>39337711.222574383</v>
      </c>
      <c r="W379" s="13"/>
      <c r="X379" s="13"/>
      <c r="Y379" s="13"/>
      <c r="Z379" s="13"/>
      <c r="AA379" s="14">
        <f t="shared" si="375"/>
        <v>39337711.222574383</v>
      </c>
      <c r="AB379" s="14">
        <f t="shared" si="376"/>
        <v>114494345.75870103</v>
      </c>
      <c r="AC379" s="14">
        <f>V379+G379+T379</f>
        <v>188077155.83869758</v>
      </c>
      <c r="AD379" s="14">
        <f>AC379*UT_SF1819</f>
        <v>182449733.70453751</v>
      </c>
      <c r="AE379" s="14">
        <f t="shared" si="378"/>
        <v>108866923.62454095</v>
      </c>
      <c r="AF379" s="14">
        <f>AD379-T379-R379</f>
        <v>31493111.518891662</v>
      </c>
      <c r="AG379" s="13">
        <f>AF379</f>
        <v>31493111.518891662</v>
      </c>
      <c r="AH379" s="13"/>
      <c r="AI379" s="13"/>
      <c r="AJ379" s="13"/>
      <c r="AK379" s="13"/>
      <c r="AM379" s="13">
        <f t="shared" si="381"/>
        <v>77631501.345876634</v>
      </c>
      <c r="AN379" s="13">
        <f t="shared" si="384"/>
        <v>109124612.8647683</v>
      </c>
    </row>
    <row r="380" spans="1:40" ht="12.75" x14ac:dyDescent="0.2">
      <c r="A380" s="1" t="s">
        <v>760</v>
      </c>
      <c r="B380" s="1" t="s">
        <v>761</v>
      </c>
      <c r="C380" s="1"/>
      <c r="D380" s="1" t="s">
        <v>499</v>
      </c>
      <c r="E380" s="1"/>
      <c r="G380" s="5">
        <f>UTFUND1718BL</f>
        <v>31461982.484499317</v>
      </c>
      <c r="H380" s="5">
        <f>G380*RPI_INC1819</f>
        <v>32390134.766568512</v>
      </c>
      <c r="I380" s="5">
        <f>LTFUND1718BL</f>
        <v>4689966.7664607409</v>
      </c>
      <c r="J380" s="5">
        <f>I380*RPI_INC1819</f>
        <v>4828324.3337012623</v>
      </c>
      <c r="Q380" s="6">
        <f t="shared" si="382"/>
        <v>36151949.250960059</v>
      </c>
      <c r="R380" s="6">
        <f t="shared" si="383"/>
        <v>37218459.100269772</v>
      </c>
      <c r="T380" s="6">
        <f t="shared" si="374"/>
        <v>51857428</v>
      </c>
      <c r="V380" s="5">
        <f>UTFUND1718RSG</f>
        <v>17017104.269084375</v>
      </c>
      <c r="W380" s="5">
        <f>LTFUND1718RSG</f>
        <v>1439415.1774540413</v>
      </c>
      <c r="AA380" s="6">
        <f t="shared" si="375"/>
        <v>18456519.446538419</v>
      </c>
      <c r="AB380" s="6">
        <f t="shared" si="376"/>
        <v>54608468.697498471</v>
      </c>
      <c r="AC380" s="6">
        <f t="shared" ref="AC380" si="439">SUM(AC381:AC382)</f>
        <v>106465896.69749847</v>
      </c>
      <c r="AD380" s="6">
        <f t="shared" ref="AD380" si="440">AD381+AD382</f>
        <v>103223281.82957047</v>
      </c>
      <c r="AE380" s="6">
        <f t="shared" si="378"/>
        <v>51365853.829570465</v>
      </c>
      <c r="AF380" s="6">
        <f t="shared" ref="AF380" si="441">SUM(AF381:AF382)</f>
        <v>14147394.729300693</v>
      </c>
      <c r="AG380" s="5">
        <f t="shared" ref="AG380" si="442">AG382</f>
        <v>13306004.828719474</v>
      </c>
      <c r="AH380" s="5">
        <f t="shared" ref="AH380" si="443">AH381</f>
        <v>841389.9005812183</v>
      </c>
      <c r="AM380" s="5">
        <f t="shared" si="381"/>
        <v>37342413.138296038</v>
      </c>
      <c r="AN380" s="5">
        <f t="shared" si="384"/>
        <v>51489807.867596731</v>
      </c>
    </row>
    <row r="381" spans="1:40" s="11" customFormat="1" ht="12.75" x14ac:dyDescent="0.2">
      <c r="A381" s="8" t="s">
        <v>762</v>
      </c>
      <c r="B381" s="8" t="s">
        <v>763</v>
      </c>
      <c r="C381" s="8" t="s">
        <v>499</v>
      </c>
      <c r="D381" s="8"/>
      <c r="E381" s="8" t="s">
        <v>1440</v>
      </c>
      <c r="G381" s="9"/>
      <c r="H381" s="9"/>
      <c r="I381" s="9">
        <f>LTFUND1718BL</f>
        <v>4689966.7664607409</v>
      </c>
      <c r="J381" s="9">
        <f>I381*RPI_INC1819</f>
        <v>4828324.3337012623</v>
      </c>
      <c r="K381" s="9"/>
      <c r="L381" s="9"/>
      <c r="M381" s="9"/>
      <c r="N381" s="9"/>
      <c r="O381" s="9"/>
      <c r="P381" s="9"/>
      <c r="Q381" s="10">
        <f t="shared" si="382"/>
        <v>4689966.7664607409</v>
      </c>
      <c r="R381" s="10">
        <f t="shared" si="383"/>
        <v>4828324.3337012623</v>
      </c>
      <c r="S381" s="9"/>
      <c r="T381" s="10">
        <f t="shared" si="374"/>
        <v>7326114.2712027486</v>
      </c>
      <c r="V381" s="9"/>
      <c r="W381" s="9">
        <f>LTFUND1718RSG</f>
        <v>1439415.1774540413</v>
      </c>
      <c r="X381" s="9"/>
      <c r="Y381" s="9"/>
      <c r="Z381" s="9"/>
      <c r="AA381" s="10">
        <f t="shared" si="375"/>
        <v>1439415.1774540413</v>
      </c>
      <c r="AB381" s="10">
        <f t="shared" si="376"/>
        <v>6129381.9439147823</v>
      </c>
      <c r="AC381" s="10">
        <f>W381+I381+T381</f>
        <v>13455496.215117531</v>
      </c>
      <c r="AD381" s="10">
        <f>AC381*LT_SF1819</f>
        <v>12995828.505485229</v>
      </c>
      <c r="AE381" s="10">
        <f t="shared" si="378"/>
        <v>5669714.2342824806</v>
      </c>
      <c r="AF381" s="10">
        <f>AD381-T381-R381</f>
        <v>841389.9005812183</v>
      </c>
      <c r="AG381" s="9"/>
      <c r="AH381" s="9">
        <f>AF381</f>
        <v>841389.9005812183</v>
      </c>
      <c r="AI381" s="9"/>
      <c r="AJ381" s="9"/>
      <c r="AK381" s="9"/>
      <c r="AM381" s="9">
        <f t="shared" si="381"/>
        <v>4844404.8032459673</v>
      </c>
      <c r="AN381" s="9">
        <f t="shared" si="384"/>
        <v>5685794.7038271856</v>
      </c>
    </row>
    <row r="382" spans="1:40" s="15" customFormat="1" ht="12.75" x14ac:dyDescent="0.2">
      <c r="A382" s="12" t="s">
        <v>764</v>
      </c>
      <c r="B382" s="12" t="s">
        <v>765</v>
      </c>
      <c r="C382" s="12" t="s">
        <v>499</v>
      </c>
      <c r="D382" s="12"/>
      <c r="E382" s="12" t="s">
        <v>1441</v>
      </c>
      <c r="G382" s="13">
        <f>UTFUND1718BL</f>
        <v>31461982.484499317</v>
      </c>
      <c r="H382" s="13">
        <f>G382*RPI_INC1819</f>
        <v>32390134.766568512</v>
      </c>
      <c r="I382" s="13"/>
      <c r="J382" s="13"/>
      <c r="K382" s="13"/>
      <c r="L382" s="13"/>
      <c r="M382" s="13"/>
      <c r="N382" s="13"/>
      <c r="O382" s="13"/>
      <c r="P382" s="13"/>
      <c r="Q382" s="14">
        <f t="shared" si="382"/>
        <v>31461982.484499317</v>
      </c>
      <c r="R382" s="14">
        <f t="shared" si="383"/>
        <v>32390134.766568512</v>
      </c>
      <c r="S382" s="13"/>
      <c r="T382" s="14">
        <f t="shared" si="374"/>
        <v>44531313.728797249</v>
      </c>
      <c r="V382" s="13">
        <f>UTFUND1718RSG</f>
        <v>17017104.269084375</v>
      </c>
      <c r="W382" s="13"/>
      <c r="X382" s="13"/>
      <c r="Y382" s="13"/>
      <c r="Z382" s="13"/>
      <c r="AA382" s="14">
        <f t="shared" si="375"/>
        <v>17017104.269084375</v>
      </c>
      <c r="AB382" s="14">
        <f t="shared" si="376"/>
        <v>48479086.753583692</v>
      </c>
      <c r="AC382" s="14">
        <f>V382+G382+T382</f>
        <v>93010400.482380942</v>
      </c>
      <c r="AD382" s="14">
        <f>AC382*UT_SF1819</f>
        <v>90227453.324085236</v>
      </c>
      <c r="AE382" s="14">
        <f t="shared" si="378"/>
        <v>45696139.595287986</v>
      </c>
      <c r="AF382" s="14">
        <f>AD382-T382-R382</f>
        <v>13306004.828719474</v>
      </c>
      <c r="AG382" s="13">
        <f>AF382</f>
        <v>13306004.828719474</v>
      </c>
      <c r="AH382" s="13"/>
      <c r="AI382" s="13"/>
      <c r="AJ382" s="13"/>
      <c r="AK382" s="13"/>
      <c r="AM382" s="13">
        <f t="shared" si="381"/>
        <v>32498008.335050073</v>
      </c>
      <c r="AN382" s="13">
        <f t="shared" si="384"/>
        <v>45804013.163769543</v>
      </c>
    </row>
    <row r="383" spans="1:40" ht="12.75" x14ac:dyDescent="0.2">
      <c r="A383" s="1" t="s">
        <v>766</v>
      </c>
      <c r="B383" s="1" t="s">
        <v>767</v>
      </c>
      <c r="C383" s="1"/>
      <c r="D383" s="1" t="s">
        <v>490</v>
      </c>
      <c r="E383" s="1"/>
      <c r="G383" s="5">
        <f>UTFUND1718BL</f>
        <v>82557738.868357167</v>
      </c>
      <c r="H383" s="5">
        <f>G383*RPI_INC1819</f>
        <v>84993254.61409539</v>
      </c>
      <c r="I383" s="5">
        <f>LTFUND1718BL</f>
        <v>14842930.856092008</v>
      </c>
      <c r="J383" s="5">
        <f>I383*RPI_INC1819</f>
        <v>15280808.543979745</v>
      </c>
      <c r="K383" s="5">
        <f>FIREFUND1718BL</f>
        <v>7242595.4254242908</v>
      </c>
      <c r="L383" s="5">
        <f>K383*RPI_INC1819</f>
        <v>7456257.4689882454</v>
      </c>
      <c r="Q383" s="6">
        <f t="shared" si="382"/>
        <v>104643265.14987347</v>
      </c>
      <c r="R383" s="6">
        <f t="shared" si="383"/>
        <v>107730320.62706338</v>
      </c>
      <c r="T383" s="6">
        <f t="shared" si="374"/>
        <v>232704667</v>
      </c>
      <c r="V383" s="5">
        <f>UTFUND1718RSG</f>
        <v>34800381.924897835</v>
      </c>
      <c r="W383" s="5">
        <f>LTFUND1718RSG</f>
        <v>3290397.3405157607</v>
      </c>
      <c r="X383" s="5">
        <f>FIREFUND1718RSG</f>
        <v>4885900.6171543133</v>
      </c>
      <c r="AA383" s="6">
        <f t="shared" si="375"/>
        <v>42976679.882567912</v>
      </c>
      <c r="AB383" s="6">
        <f t="shared" si="376"/>
        <v>147619945.03244138</v>
      </c>
      <c r="AC383" s="6">
        <f>SUM(AC384:AC386)</f>
        <v>380324612.03244138</v>
      </c>
      <c r="AD383" s="6">
        <f>SUM(AD384:AD386)</f>
        <v>369061393.59920037</v>
      </c>
      <c r="AE383" s="6">
        <f t="shared" si="378"/>
        <v>136356726.59920037</v>
      </c>
      <c r="AF383" s="6">
        <f>SUM(AF384:AF386)</f>
        <v>28626405.972137004</v>
      </c>
      <c r="AG383" s="5">
        <f>AG385</f>
        <v>23392570.138230592</v>
      </c>
      <c r="AH383" s="5">
        <f>AH384</f>
        <v>1108904.5838158838</v>
      </c>
      <c r="AI383" s="5">
        <f>AI386</f>
        <v>4124931.2500905301</v>
      </c>
      <c r="AM383" s="5">
        <f t="shared" si="381"/>
        <v>108089110.55502929</v>
      </c>
      <c r="AN383" s="5">
        <f t="shared" si="384"/>
        <v>136715516.52716631</v>
      </c>
    </row>
    <row r="384" spans="1:40" s="11" customFormat="1" ht="12.75" x14ac:dyDescent="0.2">
      <c r="A384" s="8" t="s">
        <v>768</v>
      </c>
      <c r="B384" s="8" t="s">
        <v>769</v>
      </c>
      <c r="C384" s="8" t="s">
        <v>490</v>
      </c>
      <c r="D384" s="8"/>
      <c r="E384" s="8" t="s">
        <v>1440</v>
      </c>
      <c r="G384" s="9"/>
      <c r="H384" s="9"/>
      <c r="I384" s="9">
        <f>LTFUND1718BL</f>
        <v>14842930.856092008</v>
      </c>
      <c r="J384" s="9">
        <f>I384*RPI_INC1819</f>
        <v>15280808.543979745</v>
      </c>
      <c r="K384" s="9"/>
      <c r="L384" s="9"/>
      <c r="M384" s="9"/>
      <c r="N384" s="9"/>
      <c r="O384" s="9"/>
      <c r="P384" s="9"/>
      <c r="Q384" s="10">
        <f t="shared" si="382"/>
        <v>14842930.856092008</v>
      </c>
      <c r="R384" s="10">
        <f t="shared" si="383"/>
        <v>15280808.543979745</v>
      </c>
      <c r="S384" s="9"/>
      <c r="T384" s="10">
        <f t="shared" si="374"/>
        <v>32906162.869211867</v>
      </c>
      <c r="V384" s="9"/>
      <c r="W384" s="9">
        <f>LTFUND1718RSG</f>
        <v>3290397.3405157607</v>
      </c>
      <c r="X384" s="9"/>
      <c r="Y384" s="9"/>
      <c r="Z384" s="9"/>
      <c r="AA384" s="10">
        <f t="shared" si="375"/>
        <v>3290397.3405157607</v>
      </c>
      <c r="AB384" s="10">
        <f t="shared" si="376"/>
        <v>18133328.196607769</v>
      </c>
      <c r="AC384" s="10">
        <f>W384+I384+T384</f>
        <v>51039491.065819636</v>
      </c>
      <c r="AD384" s="10">
        <f>AC384*LT_SF1819</f>
        <v>49295875.997007497</v>
      </c>
      <c r="AE384" s="10">
        <f t="shared" si="378"/>
        <v>16389713.127795629</v>
      </c>
      <c r="AF384" s="10">
        <f>AD384-T384-R384</f>
        <v>1108904.5838158838</v>
      </c>
      <c r="AG384" s="9"/>
      <c r="AH384" s="9">
        <f>AF384</f>
        <v>1108904.5838158838</v>
      </c>
      <c r="AI384" s="9"/>
      <c r="AJ384" s="9"/>
      <c r="AK384" s="9"/>
      <c r="AM384" s="9">
        <f t="shared" si="381"/>
        <v>15331700.439268306</v>
      </c>
      <c r="AN384" s="9">
        <f t="shared" si="384"/>
        <v>16440605.02308419</v>
      </c>
    </row>
    <row r="385" spans="1:40" s="15" customFormat="1" ht="12.75" x14ac:dyDescent="0.2">
      <c r="A385" s="12" t="s">
        <v>770</v>
      </c>
      <c r="B385" s="12" t="s">
        <v>771</v>
      </c>
      <c r="C385" s="12" t="s">
        <v>490</v>
      </c>
      <c r="D385" s="12"/>
      <c r="E385" s="12" t="s">
        <v>1441</v>
      </c>
      <c r="G385" s="13">
        <f>UTFUND1718BL</f>
        <v>82557738.868357167</v>
      </c>
      <c r="H385" s="13">
        <f>G385*RPI_INC1819</f>
        <v>84993254.61409539</v>
      </c>
      <c r="I385" s="13"/>
      <c r="J385" s="13"/>
      <c r="K385" s="13"/>
      <c r="L385" s="13"/>
      <c r="M385" s="13"/>
      <c r="N385" s="13"/>
      <c r="O385" s="13"/>
      <c r="P385" s="13"/>
      <c r="Q385" s="14">
        <f t="shared" si="382"/>
        <v>82557738.868357167</v>
      </c>
      <c r="R385" s="14">
        <f t="shared" si="383"/>
        <v>84993254.61409539</v>
      </c>
      <c r="S385" s="13"/>
      <c r="T385" s="14">
        <f t="shared" si="374"/>
        <v>182509897.01142177</v>
      </c>
      <c r="V385" s="13">
        <f>UTFUND1718RSG</f>
        <v>34800381.924897835</v>
      </c>
      <c r="W385" s="13"/>
      <c r="X385" s="13"/>
      <c r="Y385" s="13"/>
      <c r="Z385" s="13"/>
      <c r="AA385" s="14">
        <f t="shared" si="375"/>
        <v>34800381.924897835</v>
      </c>
      <c r="AB385" s="14">
        <f t="shared" si="376"/>
        <v>117358120.793255</v>
      </c>
      <c r="AC385" s="14">
        <f>V385+G385+T385</f>
        <v>299868017.80467677</v>
      </c>
      <c r="AD385" s="14">
        <f>AC385*UT_SF1819</f>
        <v>290895721.76374775</v>
      </c>
      <c r="AE385" s="14">
        <f t="shared" si="378"/>
        <v>108385824.75232598</v>
      </c>
      <c r="AF385" s="14">
        <f>AD385-T385-R385</f>
        <v>23392570.138230592</v>
      </c>
      <c r="AG385" s="13">
        <f>AF385</f>
        <v>23392570.138230592</v>
      </c>
      <c r="AH385" s="13"/>
      <c r="AI385" s="13"/>
      <c r="AJ385" s="13"/>
      <c r="AK385" s="13"/>
      <c r="AM385" s="13">
        <f t="shared" si="381"/>
        <v>85276319.989962474</v>
      </c>
      <c r="AN385" s="13">
        <f t="shared" si="384"/>
        <v>108668890.12819307</v>
      </c>
    </row>
    <row r="386" spans="1:40" s="20" customFormat="1" ht="12.75" x14ac:dyDescent="0.2">
      <c r="A386" s="17" t="s">
        <v>772</v>
      </c>
      <c r="B386" s="17" t="s">
        <v>773</v>
      </c>
      <c r="C386" s="17" t="s">
        <v>490</v>
      </c>
      <c r="D386" s="17"/>
      <c r="E386" s="17" t="s">
        <v>1443</v>
      </c>
      <c r="G386" s="18"/>
      <c r="H386" s="18"/>
      <c r="I386" s="18"/>
      <c r="J386" s="18"/>
      <c r="K386" s="18">
        <f>FIREFUND1718BL</f>
        <v>7242595.4254242908</v>
      </c>
      <c r="L386" s="18">
        <f>K386*RPI_INC1819</f>
        <v>7456257.4689882454</v>
      </c>
      <c r="M386" s="18"/>
      <c r="N386" s="18"/>
      <c r="O386" s="18"/>
      <c r="P386" s="18"/>
      <c r="Q386" s="19">
        <f t="shared" si="382"/>
        <v>7242595.4254242908</v>
      </c>
      <c r="R386" s="19">
        <f t="shared" si="383"/>
        <v>7456257.4689882454</v>
      </c>
      <c r="S386" s="18"/>
      <c r="T386" s="19">
        <f t="shared" si="374"/>
        <v>17288607.119366359</v>
      </c>
      <c r="V386" s="18"/>
      <c r="W386" s="18"/>
      <c r="X386" s="18">
        <f>FIREFUND1718RSG</f>
        <v>4885900.6171543133</v>
      </c>
      <c r="Y386" s="18"/>
      <c r="Z386" s="18"/>
      <c r="AA386" s="19">
        <f t="shared" si="375"/>
        <v>4885900.6171543133</v>
      </c>
      <c r="AB386" s="19">
        <f t="shared" si="376"/>
        <v>12128496.042578604</v>
      </c>
      <c r="AC386" s="19">
        <f>X386+K386+T386</f>
        <v>29417103.161944963</v>
      </c>
      <c r="AD386" s="19">
        <f>AC386*FR_SF1819</f>
        <v>28869795.838445134</v>
      </c>
      <c r="AE386" s="19">
        <f t="shared" si="378"/>
        <v>11581188.719078775</v>
      </c>
      <c r="AF386" s="19">
        <f>AD386-T386-R386</f>
        <v>4124931.2500905301</v>
      </c>
      <c r="AG386" s="18"/>
      <c r="AH386" s="18"/>
      <c r="AI386" s="18">
        <f>AF386</f>
        <v>4124931.2500905301</v>
      </c>
      <c r="AJ386" s="18"/>
      <c r="AK386" s="18"/>
      <c r="AM386" s="18">
        <f t="shared" si="381"/>
        <v>7481090.125798529</v>
      </c>
      <c r="AN386" s="18">
        <f t="shared" si="384"/>
        <v>11606021.375889059</v>
      </c>
    </row>
    <row r="387" spans="1:40" ht="12.75" x14ac:dyDescent="0.2">
      <c r="A387" s="1" t="s">
        <v>774</v>
      </c>
      <c r="B387" s="1" t="s">
        <v>775</v>
      </c>
      <c r="C387" s="1"/>
      <c r="D387" s="1" t="s">
        <v>499</v>
      </c>
      <c r="E387" s="1"/>
      <c r="G387" s="5">
        <f>UTFUND1718BL</f>
        <v>102428997.438602</v>
      </c>
      <c r="H387" s="5">
        <f>G387*RPI_INC1819</f>
        <v>105450730.34337166</v>
      </c>
      <c r="I387" s="5">
        <f>LTFUND1718BL</f>
        <v>16366295.798004396</v>
      </c>
      <c r="J387" s="5">
        <f>I387*RPI_INC1819</f>
        <v>16849113.903996963</v>
      </c>
      <c r="Q387" s="6">
        <f t="shared" si="382"/>
        <v>118795293.23660639</v>
      </c>
      <c r="R387" s="6">
        <f t="shared" si="383"/>
        <v>122299844.24736862</v>
      </c>
      <c r="T387" s="6">
        <f t="shared" ref="T387:T450" si="444">CTR_1516</f>
        <v>174133772.9999992</v>
      </c>
      <c r="V387" s="5">
        <f>UTFUND1718RSG</f>
        <v>51109223.74161914</v>
      </c>
      <c r="W387" s="5">
        <f>LTFUND1718RSG</f>
        <v>4890840.2466664277</v>
      </c>
      <c r="AA387" s="6">
        <f t="shared" ref="AA387:AA450" si="445">RSG_1718</f>
        <v>56000063.988285571</v>
      </c>
      <c r="AB387" s="6">
        <f t="shared" ref="AB387:AB450" si="446">SFA_1718</f>
        <v>174795357.22489199</v>
      </c>
      <c r="AC387" s="6">
        <f t="shared" ref="AC387" si="447">SUM(AC388:AC389)</f>
        <v>348929130.22489119</v>
      </c>
      <c r="AD387" s="6">
        <f t="shared" ref="AD387" si="448">AD388+AD389</f>
        <v>338293737.65432066</v>
      </c>
      <c r="AE387" s="6">
        <f t="shared" ref="AE387:AE450" si="449">R387+AF387</f>
        <v>164159964.65432146</v>
      </c>
      <c r="AF387" s="6">
        <f t="shared" ref="AF387" si="450">SUM(AF388:AF389)</f>
        <v>41860120.406952843</v>
      </c>
      <c r="AG387" s="5">
        <f t="shared" ref="AG387" si="451">AG389</f>
        <v>39023956.285780638</v>
      </c>
      <c r="AH387" s="5">
        <f t="shared" ref="AH387" si="452">AH388</f>
        <v>2836164.1211722046</v>
      </c>
      <c r="AM387" s="5">
        <f t="shared" ref="AM387:AM450" si="453">FUND1718BL_U*RPI_INCBFL1819</f>
        <v>122707157.17517157</v>
      </c>
      <c r="AN387" s="5">
        <f t="shared" si="384"/>
        <v>164567277.58212441</v>
      </c>
    </row>
    <row r="388" spans="1:40" s="11" customFormat="1" ht="12.75" x14ac:dyDescent="0.2">
      <c r="A388" s="8" t="s">
        <v>776</v>
      </c>
      <c r="B388" s="8" t="s">
        <v>777</v>
      </c>
      <c r="C388" s="8" t="s">
        <v>499</v>
      </c>
      <c r="D388" s="8"/>
      <c r="E388" s="8" t="s">
        <v>1440</v>
      </c>
      <c r="G388" s="9"/>
      <c r="H388" s="9"/>
      <c r="I388" s="9">
        <f>LTFUND1718BL</f>
        <v>16366295.798004396</v>
      </c>
      <c r="J388" s="9">
        <f>I388*RPI_INC1819</f>
        <v>16849113.903996963</v>
      </c>
      <c r="K388" s="9"/>
      <c r="L388" s="9"/>
      <c r="M388" s="9"/>
      <c r="N388" s="9"/>
      <c r="O388" s="9"/>
      <c r="P388" s="9"/>
      <c r="Q388" s="10">
        <f t="shared" ref="Q388:Q451" si="454">G388+I388+K388+M388+O388</f>
        <v>16366295.798004396</v>
      </c>
      <c r="R388" s="10">
        <f t="shared" ref="R388:R427" si="455">H388+J388+L388+N388+P388</f>
        <v>16849113.903996963</v>
      </c>
      <c r="S388" s="9"/>
      <c r="T388" s="10">
        <f t="shared" si="444"/>
        <v>24754644.18027721</v>
      </c>
      <c r="V388" s="9"/>
      <c r="W388" s="9">
        <f>LTFUND1718RSG</f>
        <v>4890840.2466664277</v>
      </c>
      <c r="X388" s="9"/>
      <c r="Y388" s="9"/>
      <c r="Z388" s="9"/>
      <c r="AA388" s="10">
        <f t="shared" si="445"/>
        <v>4890840.2466664277</v>
      </c>
      <c r="AB388" s="10">
        <f t="shared" si="446"/>
        <v>21257136.044670824</v>
      </c>
      <c r="AC388" s="10">
        <f>W388+I388+T388</f>
        <v>46011780.224948034</v>
      </c>
      <c r="AD388" s="10">
        <f>AC388*LT_SF1819</f>
        <v>44439922.205446377</v>
      </c>
      <c r="AE388" s="10">
        <f t="shared" si="449"/>
        <v>19685278.025169168</v>
      </c>
      <c r="AF388" s="10">
        <f>AD388-T388-R388</f>
        <v>2836164.1211722046</v>
      </c>
      <c r="AG388" s="9"/>
      <c r="AH388" s="9">
        <f>AF388</f>
        <v>2836164.1211722046</v>
      </c>
      <c r="AI388" s="9"/>
      <c r="AJ388" s="9"/>
      <c r="AK388" s="9"/>
      <c r="AM388" s="9">
        <f t="shared" si="453"/>
        <v>16905228.954325572</v>
      </c>
      <c r="AN388" s="9">
        <f t="shared" ref="AN388:AN451" si="456">AF388+AM388</f>
        <v>19741393.075497776</v>
      </c>
    </row>
    <row r="389" spans="1:40" s="15" customFormat="1" ht="12.75" x14ac:dyDescent="0.2">
      <c r="A389" s="12" t="s">
        <v>778</v>
      </c>
      <c r="B389" s="12" t="s">
        <v>779</v>
      </c>
      <c r="C389" s="12" t="s">
        <v>499</v>
      </c>
      <c r="D389" s="12"/>
      <c r="E389" s="12" t="s">
        <v>1441</v>
      </c>
      <c r="G389" s="13">
        <f>UTFUND1718BL</f>
        <v>102428997.438602</v>
      </c>
      <c r="H389" s="13">
        <f>G389*RPI_INC1819</f>
        <v>105450730.34337166</v>
      </c>
      <c r="I389" s="13"/>
      <c r="J389" s="13"/>
      <c r="K389" s="13"/>
      <c r="L389" s="13"/>
      <c r="M389" s="13"/>
      <c r="N389" s="13"/>
      <c r="O389" s="13"/>
      <c r="P389" s="13"/>
      <c r="Q389" s="14">
        <f t="shared" si="454"/>
        <v>102428997.438602</v>
      </c>
      <c r="R389" s="14">
        <f t="shared" si="455"/>
        <v>105450730.34337166</v>
      </c>
      <c r="S389" s="13"/>
      <c r="T389" s="14">
        <f t="shared" si="444"/>
        <v>149379128.819722</v>
      </c>
      <c r="V389" s="13">
        <f>UTFUND1718RSG</f>
        <v>51109223.74161914</v>
      </c>
      <c r="W389" s="13"/>
      <c r="X389" s="13"/>
      <c r="Y389" s="13"/>
      <c r="Z389" s="13"/>
      <c r="AA389" s="14">
        <f t="shared" si="445"/>
        <v>51109223.74161914</v>
      </c>
      <c r="AB389" s="14">
        <f t="shared" si="446"/>
        <v>153538221.18022114</v>
      </c>
      <c r="AC389" s="14">
        <f>V389+G389+T389</f>
        <v>302917349.99994314</v>
      </c>
      <c r="AD389" s="14">
        <f>AC389*UT_SF1819</f>
        <v>293853815.44887429</v>
      </c>
      <c r="AE389" s="14">
        <f t="shared" si="449"/>
        <v>144474686.6291523</v>
      </c>
      <c r="AF389" s="14">
        <f>AD389-T389-R389</f>
        <v>39023956.285780638</v>
      </c>
      <c r="AG389" s="13">
        <f>AF389</f>
        <v>39023956.285780638</v>
      </c>
      <c r="AH389" s="13"/>
      <c r="AI389" s="13"/>
      <c r="AJ389" s="13"/>
      <c r="AK389" s="13"/>
      <c r="AM389" s="13">
        <f t="shared" si="453"/>
        <v>105801928.22084598</v>
      </c>
      <c r="AN389" s="13">
        <f t="shared" si="456"/>
        <v>144825884.50662661</v>
      </c>
    </row>
    <row r="390" spans="1:40" ht="12.75" x14ac:dyDescent="0.2">
      <c r="A390" s="1" t="s">
        <v>780</v>
      </c>
      <c r="B390" s="1" t="s">
        <v>781</v>
      </c>
      <c r="C390" s="1"/>
      <c r="D390" s="1" t="s">
        <v>490</v>
      </c>
      <c r="E390" s="1"/>
      <c r="G390" s="5">
        <f>UTFUND1718BL</f>
        <v>51463963.728640206</v>
      </c>
      <c r="H390" s="5">
        <f>G390*RPI_INC1819</f>
        <v>52982189.587503269</v>
      </c>
      <c r="I390" s="5">
        <f>LTFUND1718BL</f>
        <v>9397537.4188876078</v>
      </c>
      <c r="J390" s="5">
        <f>I390*RPI_INC1819</f>
        <v>9674771.8813207522</v>
      </c>
      <c r="K390" s="5">
        <f>FIREFUND1718BL</f>
        <v>3448401.8846223624</v>
      </c>
      <c r="L390" s="5">
        <f>K390*RPI_INC1819</f>
        <v>3550132.3486921601</v>
      </c>
      <c r="Q390" s="6">
        <f t="shared" si="454"/>
        <v>64309903.032150179</v>
      </c>
      <c r="R390" s="6">
        <f t="shared" si="455"/>
        <v>66207093.817516178</v>
      </c>
      <c r="T390" s="6">
        <f t="shared" si="444"/>
        <v>139527936</v>
      </c>
      <c r="V390" s="5">
        <f>UTFUND1718RSG</f>
        <v>23508186.927099235</v>
      </c>
      <c r="W390" s="5">
        <f>LTFUND1718RSG</f>
        <v>1967508.1153015867</v>
      </c>
      <c r="X390" s="5">
        <f>FIREFUND1718RSG</f>
        <v>2323163.0630707853</v>
      </c>
      <c r="AA390" s="6">
        <f t="shared" si="445"/>
        <v>27798858.105471607</v>
      </c>
      <c r="AB390" s="6">
        <f t="shared" si="446"/>
        <v>92108761.13762176</v>
      </c>
      <c r="AC390" s="6">
        <f>SUM(AC391:AC393)</f>
        <v>231636697.13762176</v>
      </c>
      <c r="AD390" s="6">
        <f>SUM(AD391:AD393)</f>
        <v>224724998.93175682</v>
      </c>
      <c r="AE390" s="6">
        <f t="shared" si="449"/>
        <v>85197062.931756809</v>
      </c>
      <c r="AF390" s="6">
        <f>SUM(AF391:AF393)</f>
        <v>18989969.114240628</v>
      </c>
      <c r="AG390" s="5">
        <f>AG392</f>
        <v>16468948.602780163</v>
      </c>
      <c r="AH390" s="5">
        <f>AH391</f>
        <v>561367.03618938476</v>
      </c>
      <c r="AI390" s="5">
        <f>AI393</f>
        <v>1959653.4752710788</v>
      </c>
      <c r="AM390" s="5">
        <f t="shared" si="453"/>
        <v>66427592.91455175</v>
      </c>
      <c r="AN390" s="5">
        <f t="shared" si="456"/>
        <v>85417562.028792381</v>
      </c>
    </row>
    <row r="391" spans="1:40" s="11" customFormat="1" ht="12.75" x14ac:dyDescent="0.2">
      <c r="A391" s="8" t="s">
        <v>782</v>
      </c>
      <c r="B391" s="8" t="s">
        <v>783</v>
      </c>
      <c r="C391" s="8" t="s">
        <v>490</v>
      </c>
      <c r="D391" s="8"/>
      <c r="E391" s="8" t="s">
        <v>1440</v>
      </c>
      <c r="G391" s="9"/>
      <c r="H391" s="9"/>
      <c r="I391" s="9">
        <f>LTFUND1718BL</f>
        <v>9397537.4188876078</v>
      </c>
      <c r="J391" s="9">
        <f>I391*RPI_INC1819</f>
        <v>9674771.8813207522</v>
      </c>
      <c r="K391" s="9"/>
      <c r="L391" s="9"/>
      <c r="M391" s="9"/>
      <c r="N391" s="9"/>
      <c r="O391" s="9"/>
      <c r="P391" s="9"/>
      <c r="Q391" s="10">
        <f t="shared" si="454"/>
        <v>9397537.4188876078</v>
      </c>
      <c r="R391" s="10">
        <f t="shared" si="455"/>
        <v>9674771.8813207522</v>
      </c>
      <c r="S391" s="9"/>
      <c r="T391" s="10">
        <f t="shared" si="444"/>
        <v>21680561.954962049</v>
      </c>
      <c r="V391" s="9"/>
      <c r="W391" s="9">
        <f>LTFUND1718RSG</f>
        <v>1967508.1153015867</v>
      </c>
      <c r="X391" s="9"/>
      <c r="Y391" s="9"/>
      <c r="Z391" s="9"/>
      <c r="AA391" s="10">
        <f t="shared" si="445"/>
        <v>1967508.1153015867</v>
      </c>
      <c r="AB391" s="10">
        <f t="shared" si="446"/>
        <v>11365045.534189194</v>
      </c>
      <c r="AC391" s="10">
        <f>W391+I391+T391</f>
        <v>33045607.489151243</v>
      </c>
      <c r="AD391" s="10">
        <f>AC391*LT_SF1819</f>
        <v>31916700.872472186</v>
      </c>
      <c r="AE391" s="10">
        <f t="shared" si="449"/>
        <v>10236138.917510137</v>
      </c>
      <c r="AF391" s="10">
        <f>AD391-T391-R391</f>
        <v>561367.03618938476</v>
      </c>
      <c r="AG391" s="9"/>
      <c r="AH391" s="9">
        <f>AF391</f>
        <v>561367.03618938476</v>
      </c>
      <c r="AI391" s="9"/>
      <c r="AJ391" s="9"/>
      <c r="AK391" s="9"/>
      <c r="AM391" s="9">
        <f t="shared" si="453"/>
        <v>9706993.1787807513</v>
      </c>
      <c r="AN391" s="9">
        <f t="shared" si="456"/>
        <v>10268360.214970136</v>
      </c>
    </row>
    <row r="392" spans="1:40" s="15" customFormat="1" ht="12.75" x14ac:dyDescent="0.2">
      <c r="A392" s="12" t="s">
        <v>784</v>
      </c>
      <c r="B392" s="12" t="s">
        <v>785</v>
      </c>
      <c r="C392" s="12" t="s">
        <v>490</v>
      </c>
      <c r="D392" s="12"/>
      <c r="E392" s="12" t="s">
        <v>1441</v>
      </c>
      <c r="G392" s="13">
        <f>UTFUND1718BL</f>
        <v>51463963.728640206</v>
      </c>
      <c r="H392" s="13">
        <f>G392*RPI_INC1819</f>
        <v>52982189.587503269</v>
      </c>
      <c r="I392" s="13"/>
      <c r="J392" s="13"/>
      <c r="K392" s="13"/>
      <c r="L392" s="13"/>
      <c r="M392" s="13"/>
      <c r="N392" s="13"/>
      <c r="O392" s="13"/>
      <c r="P392" s="13"/>
      <c r="Q392" s="14">
        <f t="shared" si="454"/>
        <v>51463963.728640206</v>
      </c>
      <c r="R392" s="14">
        <f t="shared" si="455"/>
        <v>52982189.587503269</v>
      </c>
      <c r="S392" s="13"/>
      <c r="T392" s="14">
        <f t="shared" si="444"/>
        <v>109548629.39197038</v>
      </c>
      <c r="V392" s="13">
        <f>UTFUND1718RSG</f>
        <v>23508186.927099235</v>
      </c>
      <c r="W392" s="13"/>
      <c r="X392" s="13"/>
      <c r="Y392" s="13"/>
      <c r="Z392" s="13"/>
      <c r="AA392" s="14">
        <f t="shared" si="445"/>
        <v>23508186.927099235</v>
      </c>
      <c r="AB392" s="14">
        <f t="shared" si="446"/>
        <v>74972150.655739442</v>
      </c>
      <c r="AC392" s="14">
        <f>V392+G392+T392</f>
        <v>184520780.04770982</v>
      </c>
      <c r="AD392" s="14">
        <f>AC392*UT_SF1819</f>
        <v>178999767.58225381</v>
      </c>
      <c r="AE392" s="14">
        <f t="shared" si="449"/>
        <v>69451138.190283433</v>
      </c>
      <c r="AF392" s="14">
        <f>AD392-T392-R392</f>
        <v>16468948.602780163</v>
      </c>
      <c r="AG392" s="13">
        <f>AF392</f>
        <v>16468948.602780163</v>
      </c>
      <c r="AH392" s="13"/>
      <c r="AI392" s="13"/>
      <c r="AJ392" s="13"/>
      <c r="AK392" s="13"/>
      <c r="AM392" s="13">
        <f t="shared" si="453"/>
        <v>53158643.865880325</v>
      </c>
      <c r="AN392" s="13">
        <f t="shared" si="456"/>
        <v>69627592.468660489</v>
      </c>
    </row>
    <row r="393" spans="1:40" s="20" customFormat="1" ht="12.75" x14ac:dyDescent="0.2">
      <c r="A393" s="17" t="s">
        <v>786</v>
      </c>
      <c r="B393" s="17" t="s">
        <v>787</v>
      </c>
      <c r="C393" s="17" t="s">
        <v>490</v>
      </c>
      <c r="D393" s="17"/>
      <c r="E393" s="17" t="s">
        <v>1443</v>
      </c>
      <c r="G393" s="18"/>
      <c r="H393" s="18"/>
      <c r="I393" s="18"/>
      <c r="J393" s="18"/>
      <c r="K393" s="18">
        <f>FIREFUND1718BL</f>
        <v>3448401.8846223624</v>
      </c>
      <c r="L393" s="18">
        <f>K393*RPI_INC1819</f>
        <v>3550132.3486921601</v>
      </c>
      <c r="M393" s="18"/>
      <c r="N393" s="18"/>
      <c r="O393" s="18"/>
      <c r="P393" s="18"/>
      <c r="Q393" s="19">
        <f t="shared" si="454"/>
        <v>3448401.8846223624</v>
      </c>
      <c r="R393" s="19">
        <f t="shared" si="455"/>
        <v>3550132.3486921601</v>
      </c>
      <c r="S393" s="18"/>
      <c r="T393" s="19">
        <f t="shared" si="444"/>
        <v>8298744.6530675618</v>
      </c>
      <c r="V393" s="18"/>
      <c r="W393" s="18"/>
      <c r="X393" s="18">
        <f>FIREFUND1718RSG</f>
        <v>2323163.0630707853</v>
      </c>
      <c r="Y393" s="18"/>
      <c r="Z393" s="18"/>
      <c r="AA393" s="19">
        <f t="shared" si="445"/>
        <v>2323163.0630707853</v>
      </c>
      <c r="AB393" s="19">
        <f t="shared" si="446"/>
        <v>5771564.9476931477</v>
      </c>
      <c r="AC393" s="19">
        <f>X393+K393+T393</f>
        <v>14070309.600760709</v>
      </c>
      <c r="AD393" s="19">
        <f>AC393*FR_SF1819</f>
        <v>13808530.477030801</v>
      </c>
      <c r="AE393" s="19">
        <f t="shared" si="449"/>
        <v>5509785.8239632389</v>
      </c>
      <c r="AF393" s="19">
        <f>AD393-T393-R393</f>
        <v>1959653.4752710788</v>
      </c>
      <c r="AG393" s="18"/>
      <c r="AH393" s="18"/>
      <c r="AI393" s="18">
        <f>AF393</f>
        <v>1959653.4752710788</v>
      </c>
      <c r="AJ393" s="18"/>
      <c r="AK393" s="18"/>
      <c r="AM393" s="18">
        <f t="shared" si="453"/>
        <v>3561955.8698906736</v>
      </c>
      <c r="AN393" s="18">
        <f t="shared" si="456"/>
        <v>5521609.3451617528</v>
      </c>
    </row>
    <row r="394" spans="1:40" ht="12.75" x14ac:dyDescent="0.2">
      <c r="A394" s="1" t="s">
        <v>788</v>
      </c>
      <c r="B394" s="1" t="s">
        <v>789</v>
      </c>
      <c r="C394" s="1"/>
      <c r="D394" s="1" t="s">
        <v>499</v>
      </c>
      <c r="E394" s="1"/>
      <c r="G394" s="5">
        <f>UTFUND1718BL</f>
        <v>39561649.928883955</v>
      </c>
      <c r="H394" s="5">
        <f>G394*RPI_INC1819</f>
        <v>40728748.527391121</v>
      </c>
      <c r="I394" s="5">
        <f>LTFUND1718BL</f>
        <v>8105172.7294758819</v>
      </c>
      <c r="J394" s="5">
        <f>I394*RPI_INC1819</f>
        <v>8344281.4559884081</v>
      </c>
      <c r="Q394" s="6">
        <f t="shared" si="454"/>
        <v>47666822.658359841</v>
      </c>
      <c r="R394" s="6">
        <f t="shared" si="455"/>
        <v>49073029.983379528</v>
      </c>
      <c r="T394" s="6">
        <f t="shared" si="444"/>
        <v>119280524</v>
      </c>
      <c r="V394" s="5">
        <f>UTFUND1718RSG</f>
        <v>18660801.36146228</v>
      </c>
      <c r="W394" s="5">
        <f>LTFUND1718RSG</f>
        <v>1786709.3269189931</v>
      </c>
      <c r="AA394" s="6">
        <f t="shared" si="445"/>
        <v>20447510.688381273</v>
      </c>
      <c r="AB394" s="6">
        <f t="shared" si="446"/>
        <v>68114333.34674111</v>
      </c>
      <c r="AC394" s="6">
        <f t="shared" ref="AC394:AC409" si="457">SUM(AC395:AC396)</f>
        <v>187394857.34674111</v>
      </c>
      <c r="AD394" s="6">
        <f t="shared" ref="AD394:AD409" si="458">AD395+AD396</f>
        <v>181654719.89787281</v>
      </c>
      <c r="AE394" s="6">
        <f t="shared" si="449"/>
        <v>62374195.897872813</v>
      </c>
      <c r="AF394" s="6">
        <f t="shared" ref="AF394:AF409" si="459">SUM(AF395:AF396)</f>
        <v>13301165.914493285</v>
      </c>
      <c r="AG394" s="5">
        <f t="shared" ref="AG394" si="460">AG396</f>
        <v>12825889.252008483</v>
      </c>
      <c r="AH394" s="5">
        <f t="shared" ref="AH394" si="461">AH395</f>
        <v>475276.66248480137</v>
      </c>
      <c r="AM394" s="5">
        <f t="shared" si="453"/>
        <v>49236465.019962758</v>
      </c>
      <c r="AN394" s="5">
        <f t="shared" si="456"/>
        <v>62537630.934456043</v>
      </c>
    </row>
    <row r="395" spans="1:40" s="11" customFormat="1" ht="12.75" x14ac:dyDescent="0.2">
      <c r="A395" s="8" t="s">
        <v>790</v>
      </c>
      <c r="B395" s="8" t="s">
        <v>791</v>
      </c>
      <c r="C395" s="8" t="s">
        <v>499</v>
      </c>
      <c r="D395" s="8"/>
      <c r="E395" s="8" t="s">
        <v>1440</v>
      </c>
      <c r="G395" s="9"/>
      <c r="H395" s="9"/>
      <c r="I395" s="9">
        <f>LTFUND1718BL</f>
        <v>8105172.7294758819</v>
      </c>
      <c r="J395" s="9">
        <f>I395*RPI_INC1819</f>
        <v>8344281.4559884081</v>
      </c>
      <c r="K395" s="9"/>
      <c r="L395" s="9"/>
      <c r="M395" s="9"/>
      <c r="N395" s="9"/>
      <c r="O395" s="9"/>
      <c r="P395" s="9"/>
      <c r="Q395" s="10">
        <f t="shared" si="454"/>
        <v>8105172.7294758819</v>
      </c>
      <c r="R395" s="10">
        <f t="shared" si="455"/>
        <v>8344281.4559884081</v>
      </c>
      <c r="S395" s="9"/>
      <c r="T395" s="10">
        <f t="shared" si="444"/>
        <v>21497424.579102091</v>
      </c>
      <c r="V395" s="9"/>
      <c r="W395" s="9">
        <f>LTFUND1718RSG</f>
        <v>1786709.3269189931</v>
      </c>
      <c r="X395" s="9"/>
      <c r="Y395" s="9"/>
      <c r="Z395" s="9"/>
      <c r="AA395" s="10">
        <f t="shared" si="445"/>
        <v>1786709.3269189931</v>
      </c>
      <c r="AB395" s="10">
        <f t="shared" si="446"/>
        <v>9891882.056394875</v>
      </c>
      <c r="AC395" s="10">
        <f>W395+I395+T395</f>
        <v>31389306.635496967</v>
      </c>
      <c r="AD395" s="10">
        <f>AC395*LT_SF1819</f>
        <v>30316982.697575301</v>
      </c>
      <c r="AE395" s="10">
        <f t="shared" si="449"/>
        <v>8819558.1184732094</v>
      </c>
      <c r="AF395" s="10">
        <f>AD395-T395-R395</f>
        <v>475276.66248480137</v>
      </c>
      <c r="AG395" s="9"/>
      <c r="AH395" s="9">
        <f>AF395</f>
        <v>475276.66248480137</v>
      </c>
      <c r="AI395" s="9"/>
      <c r="AJ395" s="9"/>
      <c r="AK395" s="9"/>
      <c r="AM395" s="9">
        <f t="shared" si="453"/>
        <v>8372071.6280132877</v>
      </c>
      <c r="AN395" s="9">
        <f t="shared" si="456"/>
        <v>8847348.290498089</v>
      </c>
    </row>
    <row r="396" spans="1:40" s="15" customFormat="1" ht="12.75" x14ac:dyDescent="0.2">
      <c r="A396" s="12" t="s">
        <v>792</v>
      </c>
      <c r="B396" s="12" t="s">
        <v>793</v>
      </c>
      <c r="C396" s="12" t="s">
        <v>499</v>
      </c>
      <c r="D396" s="12"/>
      <c r="E396" s="12" t="s">
        <v>1441</v>
      </c>
      <c r="G396" s="13">
        <f>UTFUND1718BL</f>
        <v>39561649.928883955</v>
      </c>
      <c r="H396" s="13">
        <f>G396*RPI_INC1819</f>
        <v>40728748.527391121</v>
      </c>
      <c r="I396" s="13"/>
      <c r="J396" s="13"/>
      <c r="K396" s="13"/>
      <c r="L396" s="13"/>
      <c r="M396" s="13"/>
      <c r="N396" s="13"/>
      <c r="O396" s="13"/>
      <c r="P396" s="13"/>
      <c r="Q396" s="14">
        <f t="shared" si="454"/>
        <v>39561649.928883955</v>
      </c>
      <c r="R396" s="14">
        <f t="shared" si="455"/>
        <v>40728748.527391121</v>
      </c>
      <c r="S396" s="13"/>
      <c r="T396" s="14">
        <f t="shared" si="444"/>
        <v>97783099.420897901</v>
      </c>
      <c r="V396" s="13">
        <f>UTFUND1718RSG</f>
        <v>18660801.36146228</v>
      </c>
      <c r="W396" s="13"/>
      <c r="X396" s="13"/>
      <c r="Y396" s="13"/>
      <c r="Z396" s="13"/>
      <c r="AA396" s="14">
        <f t="shared" si="445"/>
        <v>18660801.36146228</v>
      </c>
      <c r="AB396" s="14">
        <f t="shared" si="446"/>
        <v>58222451.290346235</v>
      </c>
      <c r="AC396" s="14">
        <f>V396+G396+T396</f>
        <v>156005550.71124414</v>
      </c>
      <c r="AD396" s="14">
        <f>AC396*UT_SF1819</f>
        <v>151337737.2002975</v>
      </c>
      <c r="AE396" s="14">
        <f t="shared" si="449"/>
        <v>53554637.779399604</v>
      </c>
      <c r="AF396" s="14">
        <f>AD396-T396-R396</f>
        <v>12825889.252008483</v>
      </c>
      <c r="AG396" s="13">
        <f>AF396</f>
        <v>12825889.252008483</v>
      </c>
      <c r="AH396" s="13"/>
      <c r="AI396" s="13"/>
      <c r="AJ396" s="13"/>
      <c r="AK396" s="13"/>
      <c r="AM396" s="13">
        <f t="shared" si="453"/>
        <v>40864393.391949467</v>
      </c>
      <c r="AN396" s="13">
        <f t="shared" si="456"/>
        <v>53690282.64395795</v>
      </c>
    </row>
    <row r="397" spans="1:40" ht="12.75" x14ac:dyDescent="0.2">
      <c r="A397" s="1" t="s">
        <v>794</v>
      </c>
      <c r="B397" s="1" t="s">
        <v>795</v>
      </c>
      <c r="C397" s="1"/>
      <c r="D397" s="1" t="s">
        <v>499</v>
      </c>
      <c r="E397" s="1"/>
      <c r="G397" s="5">
        <f>UTFUND1718BL</f>
        <v>43655545.109854788</v>
      </c>
      <c r="H397" s="5">
        <f>G397*RPI_INC1819</f>
        <v>44943416.712944306</v>
      </c>
      <c r="I397" s="5">
        <f>LTFUND1718BL</f>
        <v>10366129.674369885</v>
      </c>
      <c r="J397" s="5">
        <f>I397*RPI_INC1819</f>
        <v>10671938.34101166</v>
      </c>
      <c r="Q397" s="6">
        <f t="shared" si="454"/>
        <v>54021674.784224674</v>
      </c>
      <c r="R397" s="6">
        <f t="shared" si="455"/>
        <v>55615355.053955965</v>
      </c>
      <c r="T397" s="6">
        <f t="shared" si="444"/>
        <v>208842984.99999997</v>
      </c>
      <c r="V397" s="5">
        <f>UTFUND1718RSG</f>
        <v>17613693.871341556</v>
      </c>
      <c r="W397" s="5">
        <f>LTFUND1718RSG</f>
        <v>673968.21439371444</v>
      </c>
      <c r="AA397" s="6">
        <f t="shared" si="445"/>
        <v>18287662.085735269</v>
      </c>
      <c r="AB397" s="6">
        <f t="shared" si="446"/>
        <v>72309336.86995998</v>
      </c>
      <c r="AC397" s="6">
        <f t="shared" si="457"/>
        <v>281152321.86995995</v>
      </c>
      <c r="AD397" s="6">
        <f t="shared" si="458"/>
        <v>272504426.84876651</v>
      </c>
      <c r="AE397" s="6">
        <f t="shared" si="449"/>
        <v>63661441.848766521</v>
      </c>
      <c r="AF397" s="6">
        <f t="shared" si="459"/>
        <v>8046086.794810554</v>
      </c>
      <c r="AG397" s="5">
        <f t="shared" ref="AG397" si="462">AG399</f>
        <v>9575516.6229630336</v>
      </c>
      <c r="AH397" s="5">
        <f t="shared" ref="AH397" si="463">AH398</f>
        <v>-1529429.8281524796</v>
      </c>
      <c r="AM397" s="5">
        <f t="shared" si="453"/>
        <v>55800578.945590749</v>
      </c>
      <c r="AN397" s="5">
        <f t="shared" si="456"/>
        <v>63846665.740401305</v>
      </c>
    </row>
    <row r="398" spans="1:40" s="11" customFormat="1" ht="12.75" x14ac:dyDescent="0.2">
      <c r="A398" s="8" t="s">
        <v>796</v>
      </c>
      <c r="B398" s="8" t="s">
        <v>797</v>
      </c>
      <c r="C398" s="8" t="s">
        <v>499</v>
      </c>
      <c r="D398" s="8"/>
      <c r="E398" s="8" t="s">
        <v>1440</v>
      </c>
      <c r="G398" s="9"/>
      <c r="H398" s="9"/>
      <c r="I398" s="9">
        <f>LTFUND1718BL</f>
        <v>10366129.674369885</v>
      </c>
      <c r="J398" s="9">
        <f>I398*RPI_INC1819</f>
        <v>10671938.34101166</v>
      </c>
      <c r="K398" s="9"/>
      <c r="L398" s="9"/>
      <c r="M398" s="9"/>
      <c r="N398" s="9"/>
      <c r="O398" s="9"/>
      <c r="P398" s="9"/>
      <c r="Q398" s="10">
        <f t="shared" si="454"/>
        <v>10366129.674369885</v>
      </c>
      <c r="R398" s="10">
        <f t="shared" si="455"/>
        <v>10671938.34101166</v>
      </c>
      <c r="S398" s="9"/>
      <c r="T398" s="10">
        <f t="shared" si="444"/>
        <v>44506563.602324374</v>
      </c>
      <c r="V398" s="9"/>
      <c r="W398" s="9">
        <f>LTFUND1718RSG</f>
        <v>673968.21439371444</v>
      </c>
      <c r="X398" s="9"/>
      <c r="Y398" s="9"/>
      <c r="Z398" s="9"/>
      <c r="AA398" s="10">
        <f t="shared" si="445"/>
        <v>673968.21439371444</v>
      </c>
      <c r="AB398" s="10">
        <f t="shared" si="446"/>
        <v>11040097.888763599</v>
      </c>
      <c r="AC398" s="10">
        <f>W398+I398+T398</f>
        <v>55546661.491087973</v>
      </c>
      <c r="AD398" s="10">
        <f>AC398*LT_SF1819</f>
        <v>53649072.115183555</v>
      </c>
      <c r="AE398" s="10">
        <f t="shared" si="449"/>
        <v>9142508.5128591806</v>
      </c>
      <c r="AF398" s="10">
        <f>AD398-T398-R398</f>
        <v>-1529429.8281524796</v>
      </c>
      <c r="AG398" s="9"/>
      <c r="AH398" s="9">
        <f>AF398</f>
        <v>-1529429.8281524796</v>
      </c>
      <c r="AI398" s="9"/>
      <c r="AJ398" s="9"/>
      <c r="AK398" s="9"/>
      <c r="AM398" s="9">
        <f t="shared" si="453"/>
        <v>10707480.646709267</v>
      </c>
      <c r="AN398" s="9">
        <f t="shared" si="456"/>
        <v>9178050.8185567874</v>
      </c>
    </row>
    <row r="399" spans="1:40" s="15" customFormat="1" ht="12.75" x14ac:dyDescent="0.2">
      <c r="A399" s="12" t="s">
        <v>798</v>
      </c>
      <c r="B399" s="12" t="s">
        <v>799</v>
      </c>
      <c r="C399" s="12" t="s">
        <v>499</v>
      </c>
      <c r="D399" s="12"/>
      <c r="E399" s="12" t="s">
        <v>1441</v>
      </c>
      <c r="G399" s="13">
        <f>UTFUND1718BL</f>
        <v>43655545.109854788</v>
      </c>
      <c r="H399" s="13">
        <f>G399*RPI_INC1819</f>
        <v>44943416.712944306</v>
      </c>
      <c r="I399" s="13"/>
      <c r="J399" s="13"/>
      <c r="K399" s="13"/>
      <c r="L399" s="13"/>
      <c r="M399" s="13"/>
      <c r="N399" s="13"/>
      <c r="O399" s="13"/>
      <c r="P399" s="13"/>
      <c r="Q399" s="14">
        <f t="shared" si="454"/>
        <v>43655545.109854788</v>
      </c>
      <c r="R399" s="14">
        <f t="shared" si="455"/>
        <v>44943416.712944306</v>
      </c>
      <c r="S399" s="13"/>
      <c r="T399" s="14">
        <f t="shared" si="444"/>
        <v>164336421.3976756</v>
      </c>
      <c r="V399" s="13">
        <f>UTFUND1718RSG</f>
        <v>17613693.871341556</v>
      </c>
      <c r="W399" s="13"/>
      <c r="X399" s="13"/>
      <c r="Y399" s="13"/>
      <c r="Z399" s="13"/>
      <c r="AA399" s="14">
        <f t="shared" si="445"/>
        <v>17613693.871341556</v>
      </c>
      <c r="AB399" s="14">
        <f t="shared" si="446"/>
        <v>61269238.981196344</v>
      </c>
      <c r="AC399" s="14">
        <f>V399+G399+T399</f>
        <v>225605660.37887195</v>
      </c>
      <c r="AD399" s="14">
        <f>AC399*UT_SF1819</f>
        <v>218855354.73358294</v>
      </c>
      <c r="AE399" s="14">
        <f t="shared" si="449"/>
        <v>54518933.33590734</v>
      </c>
      <c r="AF399" s="14">
        <f>AD399-T399-R399</f>
        <v>9575516.6229630336</v>
      </c>
      <c r="AG399" s="13">
        <f>AF399</f>
        <v>9575516.6229630336</v>
      </c>
      <c r="AH399" s="13"/>
      <c r="AI399" s="13"/>
      <c r="AJ399" s="13"/>
      <c r="AK399" s="13"/>
      <c r="AM399" s="13">
        <f t="shared" si="453"/>
        <v>45093098.298881486</v>
      </c>
      <c r="AN399" s="13">
        <f t="shared" si="456"/>
        <v>54668614.92184452</v>
      </c>
    </row>
    <row r="400" spans="1:40" ht="12.75" x14ac:dyDescent="0.2">
      <c r="A400" s="1" t="s">
        <v>800</v>
      </c>
      <c r="B400" s="1" t="s">
        <v>801</v>
      </c>
      <c r="C400" s="1"/>
      <c r="D400" s="1" t="s">
        <v>499</v>
      </c>
      <c r="E400" s="1"/>
      <c r="G400" s="5">
        <f>UTFUND1718BL</f>
        <v>32347925.420464531</v>
      </c>
      <c r="H400" s="5">
        <f>G400*RPI_INC1819</f>
        <v>33302213.689298205</v>
      </c>
      <c r="I400" s="5">
        <f>LTFUND1718BL</f>
        <v>7346337.6689683199</v>
      </c>
      <c r="J400" s="5">
        <f>I400*RPI_INC1819</f>
        <v>7563060.1871905327</v>
      </c>
      <c r="Q400" s="6">
        <f t="shared" si="454"/>
        <v>39694263.08943285</v>
      </c>
      <c r="R400" s="6">
        <f t="shared" si="455"/>
        <v>40865273.876488738</v>
      </c>
      <c r="T400" s="6">
        <f t="shared" si="444"/>
        <v>168784797</v>
      </c>
      <c r="V400" s="5">
        <f>UTFUND1718RSG</f>
        <v>13492407.292133301</v>
      </c>
      <c r="W400" s="5">
        <f>LTFUND1718RSG</f>
        <v>-77121.988165050745</v>
      </c>
      <c r="AA400" s="6">
        <f t="shared" si="445"/>
        <v>13415285.303968251</v>
      </c>
      <c r="AB400" s="6">
        <f t="shared" si="446"/>
        <v>53109548.393401086</v>
      </c>
      <c r="AC400" s="6">
        <f t="shared" si="457"/>
        <v>221894345.39340109</v>
      </c>
      <c r="AD400" s="6">
        <f t="shared" si="458"/>
        <v>215066236.84570256</v>
      </c>
      <c r="AE400" s="6">
        <f t="shared" si="449"/>
        <v>46281439.845702559</v>
      </c>
      <c r="AF400" s="6">
        <f t="shared" si="459"/>
        <v>5416165.969213821</v>
      </c>
      <c r="AG400" s="5">
        <f t="shared" ref="AG400" si="464">AG402</f>
        <v>7231127.9884353206</v>
      </c>
      <c r="AH400" s="5">
        <f t="shared" ref="AH400" si="465">AH401</f>
        <v>-1814962.0192214996</v>
      </c>
      <c r="AM400" s="5">
        <f t="shared" si="453"/>
        <v>41001373.431239061</v>
      </c>
      <c r="AN400" s="5">
        <f t="shared" si="456"/>
        <v>46417539.400452882</v>
      </c>
    </row>
    <row r="401" spans="1:40" s="11" customFormat="1" ht="12.75" x14ac:dyDescent="0.2">
      <c r="A401" s="8" t="s">
        <v>802</v>
      </c>
      <c r="B401" s="8" t="s">
        <v>803</v>
      </c>
      <c r="C401" s="8" t="s">
        <v>499</v>
      </c>
      <c r="D401" s="8"/>
      <c r="E401" s="8" t="s">
        <v>1440</v>
      </c>
      <c r="G401" s="9"/>
      <c r="H401" s="9"/>
      <c r="I401" s="9">
        <f>LTFUND1718BL</f>
        <v>7346337.6689683199</v>
      </c>
      <c r="J401" s="9">
        <f>I401*RPI_INC1819</f>
        <v>7563060.1871905327</v>
      </c>
      <c r="K401" s="9"/>
      <c r="L401" s="9"/>
      <c r="M401" s="9"/>
      <c r="N401" s="9"/>
      <c r="O401" s="9"/>
      <c r="P401" s="9"/>
      <c r="Q401" s="10">
        <f t="shared" si="454"/>
        <v>7346337.6689683199</v>
      </c>
      <c r="R401" s="10">
        <f t="shared" si="455"/>
        <v>7563060.1871905327</v>
      </c>
      <c r="S401" s="9"/>
      <c r="T401" s="10">
        <f t="shared" si="444"/>
        <v>37257277.061230697</v>
      </c>
      <c r="V401" s="9"/>
      <c r="W401" s="9">
        <f>LTFUND1718RSG</f>
        <v>-77121.988165050745</v>
      </c>
      <c r="X401" s="9"/>
      <c r="Y401" s="9"/>
      <c r="Z401" s="9"/>
      <c r="AA401" s="10">
        <f t="shared" si="445"/>
        <v>-77121.988165050745</v>
      </c>
      <c r="AB401" s="10">
        <f t="shared" si="446"/>
        <v>7269215.6808032691</v>
      </c>
      <c r="AC401" s="10">
        <f>W401+I401+T401</f>
        <v>44526492.742033966</v>
      </c>
      <c r="AD401" s="10">
        <f>AC401*LT_SF1819</f>
        <v>43005375.22919973</v>
      </c>
      <c r="AE401" s="10">
        <f t="shared" si="449"/>
        <v>5748098.1679690331</v>
      </c>
      <c r="AF401" s="10">
        <f>AD401-T401-R401</f>
        <v>-1814962.0192214996</v>
      </c>
      <c r="AG401" s="9"/>
      <c r="AH401" s="9">
        <f>AF401</f>
        <v>-1814962.0192214996</v>
      </c>
      <c r="AI401" s="9"/>
      <c r="AJ401" s="9"/>
      <c r="AK401" s="9"/>
      <c r="AM401" s="9">
        <f t="shared" si="453"/>
        <v>7588248.5445997491</v>
      </c>
      <c r="AN401" s="9">
        <f t="shared" si="456"/>
        <v>5773286.5253782496</v>
      </c>
    </row>
    <row r="402" spans="1:40" s="15" customFormat="1" ht="12.75" x14ac:dyDescent="0.2">
      <c r="A402" s="12" t="s">
        <v>804</v>
      </c>
      <c r="B402" s="12" t="s">
        <v>805</v>
      </c>
      <c r="C402" s="12" t="s">
        <v>499</v>
      </c>
      <c r="D402" s="12"/>
      <c r="E402" s="12" t="s">
        <v>1441</v>
      </c>
      <c r="G402" s="13">
        <f>UTFUND1718BL</f>
        <v>32347925.420464531</v>
      </c>
      <c r="H402" s="13">
        <f>G402*RPI_INC1819</f>
        <v>33302213.689298205</v>
      </c>
      <c r="I402" s="13"/>
      <c r="J402" s="13"/>
      <c r="K402" s="13"/>
      <c r="L402" s="13"/>
      <c r="M402" s="13"/>
      <c r="N402" s="13"/>
      <c r="O402" s="13"/>
      <c r="P402" s="13"/>
      <c r="Q402" s="14">
        <f t="shared" si="454"/>
        <v>32347925.420464531</v>
      </c>
      <c r="R402" s="14">
        <f t="shared" si="455"/>
        <v>33302213.689298205</v>
      </c>
      <c r="S402" s="13"/>
      <c r="T402" s="14">
        <f t="shared" si="444"/>
        <v>131527519.9387693</v>
      </c>
      <c r="V402" s="13">
        <f>UTFUND1718RSG</f>
        <v>13492407.292133301</v>
      </c>
      <c r="W402" s="13"/>
      <c r="X402" s="13"/>
      <c r="Y402" s="13"/>
      <c r="Z402" s="13"/>
      <c r="AA402" s="14">
        <f t="shared" si="445"/>
        <v>13492407.292133301</v>
      </c>
      <c r="AB402" s="14">
        <f t="shared" si="446"/>
        <v>45840332.712597832</v>
      </c>
      <c r="AC402" s="14">
        <f>V402+G402+T402</f>
        <v>177367852.65136713</v>
      </c>
      <c r="AD402" s="14">
        <f>AC402*UT_SF1819</f>
        <v>172060861.61650282</v>
      </c>
      <c r="AE402" s="14">
        <f t="shared" si="449"/>
        <v>40533341.677733526</v>
      </c>
      <c r="AF402" s="14">
        <f>AD402-T402-R402</f>
        <v>7231127.9884353206</v>
      </c>
      <c r="AG402" s="13">
        <f>AF402</f>
        <v>7231127.9884353206</v>
      </c>
      <c r="AH402" s="13"/>
      <c r="AI402" s="13"/>
      <c r="AJ402" s="13"/>
      <c r="AK402" s="13"/>
      <c r="AM402" s="13">
        <f t="shared" si="453"/>
        <v>33413124.886639319</v>
      </c>
      <c r="AN402" s="13">
        <f t="shared" si="456"/>
        <v>40644252.87507464</v>
      </c>
    </row>
    <row r="403" spans="1:40" ht="12.75" x14ac:dyDescent="0.2">
      <c r="A403" s="1" t="s">
        <v>806</v>
      </c>
      <c r="B403" s="1" t="s">
        <v>807</v>
      </c>
      <c r="C403" s="1"/>
      <c r="D403" s="1" t="s">
        <v>499</v>
      </c>
      <c r="E403" s="1"/>
      <c r="G403" s="5">
        <f>UTFUND1718BL</f>
        <v>41367213.265570559</v>
      </c>
      <c r="H403" s="5">
        <f>G403*RPI_INC1819</f>
        <v>42587577.348291628</v>
      </c>
      <c r="I403" s="5">
        <f>LTFUND1718BL</f>
        <v>8047413.7764198985</v>
      </c>
      <c r="J403" s="5">
        <f>I403*RPI_INC1819</f>
        <v>8284818.570126689</v>
      </c>
      <c r="Q403" s="6">
        <f t="shared" si="454"/>
        <v>49414627.041990459</v>
      </c>
      <c r="R403" s="6">
        <f t="shared" si="455"/>
        <v>50872395.918418318</v>
      </c>
      <c r="T403" s="6">
        <f t="shared" si="444"/>
        <v>143933935.00000003</v>
      </c>
      <c r="V403" s="5">
        <f>UTFUND1718RSG</f>
        <v>18011485.585491337</v>
      </c>
      <c r="W403" s="5">
        <f>LTFUND1718RSG</f>
        <v>1224196.5723793488</v>
      </c>
      <c r="AA403" s="6">
        <f t="shared" si="445"/>
        <v>19235682.157870688</v>
      </c>
      <c r="AB403" s="6">
        <f t="shared" si="446"/>
        <v>68650309.199861139</v>
      </c>
      <c r="AC403" s="6">
        <f t="shared" si="457"/>
        <v>212584244.19986117</v>
      </c>
      <c r="AD403" s="6">
        <f t="shared" si="458"/>
        <v>206076846.45738995</v>
      </c>
      <c r="AE403" s="6">
        <f t="shared" si="449"/>
        <v>62142911.457389906</v>
      </c>
      <c r="AF403" s="6">
        <f t="shared" si="459"/>
        <v>11270515.538971592</v>
      </c>
      <c r="AG403" s="5">
        <f t="shared" ref="AG403" si="466">AG405</f>
        <v>11465376.235644542</v>
      </c>
      <c r="AH403" s="5">
        <f t="shared" ref="AH403" si="467">AH404</f>
        <v>-194860.69667294901</v>
      </c>
      <c r="AM403" s="5">
        <f t="shared" si="453"/>
        <v>51041823.644621871</v>
      </c>
      <c r="AN403" s="5">
        <f t="shared" si="456"/>
        <v>62312339.183593467</v>
      </c>
    </row>
    <row r="404" spans="1:40" s="11" customFormat="1" ht="12.75" x14ac:dyDescent="0.2">
      <c r="A404" s="8" t="s">
        <v>808</v>
      </c>
      <c r="B404" s="8" t="s">
        <v>809</v>
      </c>
      <c r="C404" s="8" t="s">
        <v>499</v>
      </c>
      <c r="D404" s="8"/>
      <c r="E404" s="8" t="s">
        <v>1440</v>
      </c>
      <c r="G404" s="9"/>
      <c r="H404" s="9"/>
      <c r="I404" s="9">
        <f>LTFUND1718BL</f>
        <v>8047413.7764198985</v>
      </c>
      <c r="J404" s="9">
        <f>I404*RPI_INC1819</f>
        <v>8284818.570126689</v>
      </c>
      <c r="K404" s="9"/>
      <c r="L404" s="9"/>
      <c r="M404" s="9"/>
      <c r="N404" s="9"/>
      <c r="O404" s="9"/>
      <c r="P404" s="9"/>
      <c r="Q404" s="10">
        <f t="shared" si="454"/>
        <v>8047413.7764198985</v>
      </c>
      <c r="R404" s="10">
        <f t="shared" si="455"/>
        <v>8284818.570126689</v>
      </c>
      <c r="S404" s="9"/>
      <c r="T404" s="10">
        <f t="shared" si="444"/>
        <v>25317985.736412596</v>
      </c>
      <c r="V404" s="9"/>
      <c r="W404" s="9">
        <f>LTFUND1718RSG</f>
        <v>1224196.5723793488</v>
      </c>
      <c r="X404" s="9"/>
      <c r="Y404" s="9"/>
      <c r="Z404" s="9"/>
      <c r="AA404" s="10">
        <f t="shared" si="445"/>
        <v>1224196.5723793488</v>
      </c>
      <c r="AB404" s="10">
        <f t="shared" si="446"/>
        <v>9271610.3487992473</v>
      </c>
      <c r="AC404" s="10">
        <f>W404+I404+T404</f>
        <v>34589596.085211843</v>
      </c>
      <c r="AD404" s="10">
        <f>AC404*LT_SF1819</f>
        <v>33407943.609866336</v>
      </c>
      <c r="AE404" s="10">
        <f t="shared" si="449"/>
        <v>8089957.87345374</v>
      </c>
      <c r="AF404" s="10">
        <f>AD404-T404-R404</f>
        <v>-194860.69667294901</v>
      </c>
      <c r="AG404" s="9"/>
      <c r="AH404" s="9">
        <f>AF404</f>
        <v>-194860.69667294901</v>
      </c>
      <c r="AI404" s="9"/>
      <c r="AJ404" s="9"/>
      <c r="AK404" s="9"/>
      <c r="AM404" s="9">
        <f t="shared" si="453"/>
        <v>8312410.7042694679</v>
      </c>
      <c r="AN404" s="9">
        <f t="shared" si="456"/>
        <v>8117550.0075965188</v>
      </c>
    </row>
    <row r="405" spans="1:40" s="15" customFormat="1" ht="12.75" x14ac:dyDescent="0.2">
      <c r="A405" s="12" t="s">
        <v>810</v>
      </c>
      <c r="B405" s="12" t="s">
        <v>811</v>
      </c>
      <c r="C405" s="12" t="s">
        <v>499</v>
      </c>
      <c r="D405" s="12"/>
      <c r="E405" s="12" t="s">
        <v>1441</v>
      </c>
      <c r="G405" s="13">
        <f>UTFUND1718BL</f>
        <v>41367213.265570559</v>
      </c>
      <c r="H405" s="13">
        <f>G405*RPI_INC1819</f>
        <v>42587577.348291628</v>
      </c>
      <c r="I405" s="13"/>
      <c r="J405" s="13"/>
      <c r="K405" s="13"/>
      <c r="L405" s="13"/>
      <c r="M405" s="13"/>
      <c r="N405" s="13"/>
      <c r="O405" s="13"/>
      <c r="P405" s="13"/>
      <c r="Q405" s="14">
        <f t="shared" si="454"/>
        <v>41367213.265570559</v>
      </c>
      <c r="R405" s="14">
        <f t="shared" si="455"/>
        <v>42587577.348291628</v>
      </c>
      <c r="S405" s="13"/>
      <c r="T405" s="14">
        <f t="shared" si="444"/>
        <v>118615949.26358743</v>
      </c>
      <c r="V405" s="13">
        <f>UTFUND1718RSG</f>
        <v>18011485.585491337</v>
      </c>
      <c r="W405" s="13"/>
      <c r="X405" s="13"/>
      <c r="Y405" s="13"/>
      <c r="Z405" s="13"/>
      <c r="AA405" s="14">
        <f t="shared" si="445"/>
        <v>18011485.585491337</v>
      </c>
      <c r="AB405" s="14">
        <f t="shared" si="446"/>
        <v>59378698.851061895</v>
      </c>
      <c r="AC405" s="14">
        <f>V405+G405+T405</f>
        <v>177994648.11464933</v>
      </c>
      <c r="AD405" s="14">
        <f>AC405*UT_SF1819</f>
        <v>172668902.8475236</v>
      </c>
      <c r="AE405" s="14">
        <f t="shared" si="449"/>
        <v>54052953.58393617</v>
      </c>
      <c r="AF405" s="14">
        <f>AD405-T405-R405</f>
        <v>11465376.235644542</v>
      </c>
      <c r="AG405" s="13">
        <f>AF405</f>
        <v>11465376.235644542</v>
      </c>
      <c r="AH405" s="13"/>
      <c r="AI405" s="13"/>
      <c r="AJ405" s="13"/>
      <c r="AK405" s="13"/>
      <c r="AM405" s="13">
        <f t="shared" si="453"/>
        <v>42729412.94035241</v>
      </c>
      <c r="AN405" s="13">
        <f t="shared" si="456"/>
        <v>54194789.175996952</v>
      </c>
    </row>
    <row r="406" spans="1:40" ht="12.75" x14ac:dyDescent="0.2">
      <c r="A406" s="1" t="s">
        <v>812</v>
      </c>
      <c r="B406" s="1" t="s">
        <v>813</v>
      </c>
      <c r="C406" s="1"/>
      <c r="D406" s="1" t="s">
        <v>499</v>
      </c>
      <c r="E406" s="1"/>
      <c r="G406" s="5">
        <f>UTFUND1718BL</f>
        <v>24563487.749531288</v>
      </c>
      <c r="H406" s="5">
        <f>G406*RPI_INC1819</f>
        <v>25288129.218692955</v>
      </c>
      <c r="I406" s="5">
        <f>LTFUND1718BL</f>
        <v>5428373.7437186325</v>
      </c>
      <c r="J406" s="5">
        <f>I406*RPI_INC1819</f>
        <v>5588514.8753411947</v>
      </c>
      <c r="Q406" s="6">
        <f t="shared" si="454"/>
        <v>29991861.493249919</v>
      </c>
      <c r="R406" s="6">
        <f t="shared" si="455"/>
        <v>30876644.09403415</v>
      </c>
      <c r="T406" s="6">
        <f t="shared" si="444"/>
        <v>69598490</v>
      </c>
      <c r="V406" s="5">
        <f>UTFUND1718RSG</f>
        <v>13478835.831049737</v>
      </c>
      <c r="W406" s="5">
        <f>LTFUND1718RSG</f>
        <v>1116399.2838830752</v>
      </c>
      <c r="AA406" s="6">
        <f t="shared" si="445"/>
        <v>14595235.114932813</v>
      </c>
      <c r="AB406" s="6">
        <f t="shared" si="446"/>
        <v>44587096.608182728</v>
      </c>
      <c r="AC406" s="6">
        <f t="shared" si="457"/>
        <v>114185586.60818273</v>
      </c>
      <c r="AD406" s="6">
        <f t="shared" si="458"/>
        <v>110676366.84642565</v>
      </c>
      <c r="AE406" s="6">
        <f t="shared" si="449"/>
        <v>41077876.846425653</v>
      </c>
      <c r="AF406" s="6">
        <f t="shared" si="459"/>
        <v>10201232.752391499</v>
      </c>
      <c r="AG406" s="5">
        <f t="shared" ref="AG406" si="468">AG408</f>
        <v>9991594.6880299784</v>
      </c>
      <c r="AH406" s="5">
        <f t="shared" ref="AH406" si="469">AH407</f>
        <v>209638.06436152104</v>
      </c>
      <c r="AM406" s="5">
        <f t="shared" si="453"/>
        <v>30979477.064787835</v>
      </c>
      <c r="AN406" s="5">
        <f t="shared" si="456"/>
        <v>41180709.817179337</v>
      </c>
    </row>
    <row r="407" spans="1:40" s="11" customFormat="1" ht="12.75" x14ac:dyDescent="0.2">
      <c r="A407" s="8" t="s">
        <v>814</v>
      </c>
      <c r="B407" s="8" t="s">
        <v>815</v>
      </c>
      <c r="C407" s="8" t="s">
        <v>499</v>
      </c>
      <c r="D407" s="8"/>
      <c r="E407" s="8" t="s">
        <v>1440</v>
      </c>
      <c r="G407" s="9"/>
      <c r="H407" s="9"/>
      <c r="I407" s="9">
        <f>LTFUND1718BL</f>
        <v>5428373.7437186325</v>
      </c>
      <c r="J407" s="9">
        <f>I407*RPI_INC1819</f>
        <v>5588514.8753411947</v>
      </c>
      <c r="K407" s="9"/>
      <c r="L407" s="9"/>
      <c r="M407" s="9"/>
      <c r="N407" s="9"/>
      <c r="O407" s="9"/>
      <c r="P407" s="9"/>
      <c r="Q407" s="10">
        <f t="shared" si="454"/>
        <v>5428373.7437186325</v>
      </c>
      <c r="R407" s="10">
        <f t="shared" si="455"/>
        <v>5588514.8753411947</v>
      </c>
      <c r="S407" s="9"/>
      <c r="T407" s="10">
        <f t="shared" si="444"/>
        <v>15310457.514677972</v>
      </c>
      <c r="V407" s="9"/>
      <c r="W407" s="9">
        <f>LTFUND1718RSG</f>
        <v>1116399.2838830752</v>
      </c>
      <c r="X407" s="9"/>
      <c r="Y407" s="9"/>
      <c r="Z407" s="9"/>
      <c r="AA407" s="10">
        <f t="shared" si="445"/>
        <v>1116399.2838830752</v>
      </c>
      <c r="AB407" s="10">
        <f t="shared" si="446"/>
        <v>6544773.0276017077</v>
      </c>
      <c r="AC407" s="10">
        <f>W407+I407+T407</f>
        <v>21855230.542279679</v>
      </c>
      <c r="AD407" s="10">
        <f>AC407*LT_SF1819</f>
        <v>21108610.454380687</v>
      </c>
      <c r="AE407" s="10">
        <f t="shared" si="449"/>
        <v>5798152.9397027157</v>
      </c>
      <c r="AF407" s="10">
        <f>AD407-T407-R407</f>
        <v>209638.06436152104</v>
      </c>
      <c r="AG407" s="9"/>
      <c r="AH407" s="9">
        <f>AF407</f>
        <v>209638.06436152104</v>
      </c>
      <c r="AI407" s="9"/>
      <c r="AJ407" s="9"/>
      <c r="AK407" s="9"/>
      <c r="AM407" s="9">
        <f t="shared" si="453"/>
        <v>5607127.1178174922</v>
      </c>
      <c r="AN407" s="9">
        <f t="shared" si="456"/>
        <v>5816765.1821790133</v>
      </c>
    </row>
    <row r="408" spans="1:40" s="15" customFormat="1" ht="12.75" x14ac:dyDescent="0.2">
      <c r="A408" s="12" t="s">
        <v>816</v>
      </c>
      <c r="B408" s="12" t="s">
        <v>817</v>
      </c>
      <c r="C408" s="12" t="s">
        <v>499</v>
      </c>
      <c r="D408" s="12"/>
      <c r="E408" s="12" t="s">
        <v>1441</v>
      </c>
      <c r="G408" s="13">
        <f>UTFUND1718BL</f>
        <v>24563487.749531288</v>
      </c>
      <c r="H408" s="13">
        <f>G408*RPI_INC1819</f>
        <v>25288129.218692955</v>
      </c>
      <c r="I408" s="13"/>
      <c r="J408" s="13"/>
      <c r="K408" s="13"/>
      <c r="L408" s="13"/>
      <c r="M408" s="13"/>
      <c r="N408" s="13"/>
      <c r="O408" s="13"/>
      <c r="P408" s="13"/>
      <c r="Q408" s="14">
        <f t="shared" si="454"/>
        <v>24563487.749531288</v>
      </c>
      <c r="R408" s="14">
        <f t="shared" si="455"/>
        <v>25288129.218692955</v>
      </c>
      <c r="S408" s="13"/>
      <c r="T408" s="14">
        <f t="shared" si="444"/>
        <v>54288032.485322028</v>
      </c>
      <c r="V408" s="13">
        <f>UTFUND1718RSG</f>
        <v>13478835.831049737</v>
      </c>
      <c r="W408" s="13"/>
      <c r="X408" s="13"/>
      <c r="Y408" s="13"/>
      <c r="Z408" s="13"/>
      <c r="AA408" s="14">
        <f t="shared" si="445"/>
        <v>13478835.831049737</v>
      </c>
      <c r="AB408" s="14">
        <f t="shared" si="446"/>
        <v>38042323.580581024</v>
      </c>
      <c r="AC408" s="14">
        <f>V408+G408+T408</f>
        <v>92330356.065903053</v>
      </c>
      <c r="AD408" s="14">
        <f>AC408*UT_SF1819</f>
        <v>89567756.392044961</v>
      </c>
      <c r="AE408" s="14">
        <f t="shared" si="449"/>
        <v>35279723.906722933</v>
      </c>
      <c r="AF408" s="14">
        <f>AD408-T408-R408</f>
        <v>9991594.6880299784</v>
      </c>
      <c r="AG408" s="13">
        <f>AF408</f>
        <v>9991594.6880299784</v>
      </c>
      <c r="AH408" s="13"/>
      <c r="AI408" s="13"/>
      <c r="AJ408" s="13"/>
      <c r="AK408" s="13"/>
      <c r="AM408" s="13">
        <f t="shared" si="453"/>
        <v>25372349.946970344</v>
      </c>
      <c r="AN408" s="13">
        <f t="shared" si="456"/>
        <v>35363944.635000318</v>
      </c>
    </row>
    <row r="409" spans="1:40" ht="12.75" x14ac:dyDescent="0.2">
      <c r="A409" s="1" t="s">
        <v>818</v>
      </c>
      <c r="B409" s="1" t="s">
        <v>819</v>
      </c>
      <c r="C409" s="1"/>
      <c r="D409" s="1" t="s">
        <v>499</v>
      </c>
      <c r="E409" s="1"/>
      <c r="G409" s="5">
        <f>UTFUND1718BL</f>
        <v>23920943.654034883</v>
      </c>
      <c r="H409" s="5">
        <f>G409*RPI_INC1819</f>
        <v>24626629.586339999</v>
      </c>
      <c r="I409" s="5">
        <f>LTFUND1718BL</f>
        <v>6102444.6120517002</v>
      </c>
      <c r="J409" s="5">
        <f>I409*RPI_INC1819</f>
        <v>6282471.3441772806</v>
      </c>
      <c r="Q409" s="6">
        <f t="shared" si="454"/>
        <v>30023388.266086582</v>
      </c>
      <c r="R409" s="6">
        <f t="shared" si="455"/>
        <v>30909100.930517279</v>
      </c>
      <c r="T409" s="6">
        <f t="shared" si="444"/>
        <v>122187555.00000301</v>
      </c>
      <c r="V409" s="5">
        <f>UTFUND1718RSG</f>
        <v>10712331.663043186</v>
      </c>
      <c r="W409" s="5">
        <f>LTFUND1718RSG</f>
        <v>-113217.47619919199</v>
      </c>
      <c r="AA409" s="6">
        <f t="shared" si="445"/>
        <v>10599114.186843995</v>
      </c>
      <c r="AB409" s="6">
        <f t="shared" si="446"/>
        <v>40622502.45293057</v>
      </c>
      <c r="AC409" s="6">
        <f t="shared" si="457"/>
        <v>162810057.45293358</v>
      </c>
      <c r="AD409" s="6">
        <f t="shared" si="458"/>
        <v>157780079.26069075</v>
      </c>
      <c r="AE409" s="6">
        <f t="shared" si="449"/>
        <v>35592524.260687746</v>
      </c>
      <c r="AF409" s="6">
        <f t="shared" si="459"/>
        <v>4683423.3301704666</v>
      </c>
      <c r="AG409" s="5">
        <f t="shared" ref="AG409" si="470">AG411</f>
        <v>6253887.2002118342</v>
      </c>
      <c r="AH409" s="5">
        <f t="shared" ref="AH409" si="471">AH410</f>
        <v>-1570463.8700413676</v>
      </c>
      <c r="AM409" s="5">
        <f t="shared" si="453"/>
        <v>31012041.996985856</v>
      </c>
      <c r="AN409" s="5">
        <f t="shared" si="456"/>
        <v>35695465.32715632</v>
      </c>
    </row>
    <row r="410" spans="1:40" s="11" customFormat="1" ht="12.75" x14ac:dyDescent="0.2">
      <c r="A410" s="8" t="s">
        <v>820</v>
      </c>
      <c r="B410" s="8" t="s">
        <v>821</v>
      </c>
      <c r="C410" s="8" t="s">
        <v>499</v>
      </c>
      <c r="D410" s="8"/>
      <c r="E410" s="8" t="s">
        <v>1440</v>
      </c>
      <c r="G410" s="9"/>
      <c r="H410" s="9"/>
      <c r="I410" s="9">
        <f>LTFUND1718BL</f>
        <v>6102444.6120517002</v>
      </c>
      <c r="J410" s="9">
        <f>I410*RPI_INC1819</f>
        <v>6282471.3441772806</v>
      </c>
      <c r="K410" s="9"/>
      <c r="L410" s="9"/>
      <c r="M410" s="9"/>
      <c r="N410" s="9"/>
      <c r="O410" s="9"/>
      <c r="P410" s="9"/>
      <c r="Q410" s="10">
        <f t="shared" si="454"/>
        <v>6102444.6120517002</v>
      </c>
      <c r="R410" s="10">
        <f t="shared" si="455"/>
        <v>6282471.3441772806</v>
      </c>
      <c r="S410" s="9"/>
      <c r="T410" s="10">
        <f t="shared" si="444"/>
        <v>31397833.046922855</v>
      </c>
      <c r="V410" s="9"/>
      <c r="W410" s="9">
        <f>LTFUND1718RSG</f>
        <v>-113217.47619919199</v>
      </c>
      <c r="X410" s="9"/>
      <c r="Y410" s="9"/>
      <c r="Z410" s="9"/>
      <c r="AA410" s="10">
        <f t="shared" si="445"/>
        <v>-113217.47619919199</v>
      </c>
      <c r="AB410" s="10">
        <f t="shared" si="446"/>
        <v>5989227.1358525082</v>
      </c>
      <c r="AC410" s="10">
        <f>W410+I410+T410</f>
        <v>37387060.182775363</v>
      </c>
      <c r="AD410" s="10">
        <f>AC410*LT_SF1819</f>
        <v>36109840.521058768</v>
      </c>
      <c r="AE410" s="10">
        <f t="shared" si="449"/>
        <v>4712007.474135913</v>
      </c>
      <c r="AF410" s="10">
        <f t="shared" ref="AF410:AF427" si="472">AD410-T410-R410</f>
        <v>-1570463.8700413676</v>
      </c>
      <c r="AG410" s="9"/>
      <c r="AH410" s="9">
        <f>AF410</f>
        <v>-1570463.8700413676</v>
      </c>
      <c r="AI410" s="9"/>
      <c r="AJ410" s="9"/>
      <c r="AK410" s="9"/>
      <c r="AM410" s="9">
        <f t="shared" si="453"/>
        <v>6303394.7706360994</v>
      </c>
      <c r="AN410" s="9">
        <f t="shared" si="456"/>
        <v>4732930.9005947318</v>
      </c>
    </row>
    <row r="411" spans="1:40" s="15" customFormat="1" ht="12.75" x14ac:dyDescent="0.2">
      <c r="A411" s="12" t="s">
        <v>822</v>
      </c>
      <c r="B411" s="12" t="s">
        <v>823</v>
      </c>
      <c r="C411" s="12" t="s">
        <v>499</v>
      </c>
      <c r="D411" s="12"/>
      <c r="E411" s="12" t="s">
        <v>1441</v>
      </c>
      <c r="G411" s="13">
        <f t="shared" ref="G411:G427" si="473">UTFUND1718BL</f>
        <v>23920943.654034883</v>
      </c>
      <c r="H411" s="13">
        <f t="shared" ref="H411:H427" si="474">G411*RPI_INC1819</f>
        <v>24626629.586339999</v>
      </c>
      <c r="I411" s="13"/>
      <c r="J411" s="13"/>
      <c r="K411" s="13"/>
      <c r="L411" s="13"/>
      <c r="M411" s="13"/>
      <c r="N411" s="13"/>
      <c r="O411" s="13"/>
      <c r="P411" s="13"/>
      <c r="Q411" s="14">
        <f t="shared" si="454"/>
        <v>23920943.654034883</v>
      </c>
      <c r="R411" s="14">
        <f t="shared" si="455"/>
        <v>24626629.586339999</v>
      </c>
      <c r="S411" s="13"/>
      <c r="T411" s="14">
        <f t="shared" si="444"/>
        <v>90789721.953080148</v>
      </c>
      <c r="V411" s="13">
        <f t="shared" ref="V411:V427" si="475">UTFUND1718RSG</f>
        <v>10712331.663043186</v>
      </c>
      <c r="W411" s="13"/>
      <c r="X411" s="13"/>
      <c r="Y411" s="13"/>
      <c r="Z411" s="13"/>
      <c r="AA411" s="14">
        <f t="shared" si="445"/>
        <v>10712331.663043186</v>
      </c>
      <c r="AB411" s="14">
        <f t="shared" si="446"/>
        <v>34633275.317078069</v>
      </c>
      <c r="AC411" s="14">
        <f t="shared" ref="AC411:AC427" si="476">V411+G411+T411</f>
        <v>125422997.27015822</v>
      </c>
      <c r="AD411" s="14">
        <f t="shared" ref="AD411:AD427" si="477">AC411*UT_SF1819</f>
        <v>121670238.73963198</v>
      </c>
      <c r="AE411" s="14">
        <f t="shared" si="449"/>
        <v>30880516.786551833</v>
      </c>
      <c r="AF411" s="14">
        <f t="shared" si="472"/>
        <v>6253887.2002118342</v>
      </c>
      <c r="AG411" s="13">
        <f t="shared" ref="AG411:AG427" si="478">AF411</f>
        <v>6253887.2002118342</v>
      </c>
      <c r="AH411" s="13"/>
      <c r="AI411" s="13"/>
      <c r="AJ411" s="13"/>
      <c r="AK411" s="13"/>
      <c r="AM411" s="13">
        <f t="shared" si="453"/>
        <v>24708647.22634976</v>
      </c>
      <c r="AN411" s="13">
        <f t="shared" si="456"/>
        <v>30962534.426561594</v>
      </c>
    </row>
    <row r="412" spans="1:40" s="15" customFormat="1" ht="12.75" x14ac:dyDescent="0.2">
      <c r="A412" s="12" t="s">
        <v>824</v>
      </c>
      <c r="B412" s="12" t="s">
        <v>825</v>
      </c>
      <c r="C412" s="12" t="s">
        <v>826</v>
      </c>
      <c r="D412" s="12" t="s">
        <v>826</v>
      </c>
      <c r="E412" s="12" t="s">
        <v>1441</v>
      </c>
      <c r="G412" s="13">
        <f t="shared" si="473"/>
        <v>63738571.287702106</v>
      </c>
      <c r="H412" s="13">
        <f t="shared" si="474"/>
        <v>65618907.354434624</v>
      </c>
      <c r="I412" s="13"/>
      <c r="J412" s="13"/>
      <c r="K412" s="13"/>
      <c r="L412" s="13"/>
      <c r="M412" s="13"/>
      <c r="N412" s="13"/>
      <c r="O412" s="13"/>
      <c r="P412" s="13"/>
      <c r="Q412" s="14">
        <f t="shared" si="454"/>
        <v>63738571.287702106</v>
      </c>
      <c r="R412" s="14">
        <f t="shared" si="455"/>
        <v>65618907.354434624</v>
      </c>
      <c r="S412" s="13"/>
      <c r="T412" s="14">
        <f t="shared" si="444"/>
        <v>189389700</v>
      </c>
      <c r="V412" s="13">
        <f t="shared" si="475"/>
        <v>26323830.13312576</v>
      </c>
      <c r="W412" s="13"/>
      <c r="X412" s="13"/>
      <c r="Y412" s="13"/>
      <c r="Z412" s="13"/>
      <c r="AA412" s="14">
        <f t="shared" si="445"/>
        <v>26323830.13312576</v>
      </c>
      <c r="AB412" s="14">
        <f t="shared" si="446"/>
        <v>90062401.420827866</v>
      </c>
      <c r="AC412" s="14">
        <f t="shared" si="476"/>
        <v>279452101.42082787</v>
      </c>
      <c r="AD412" s="14">
        <f t="shared" si="477"/>
        <v>271090666.2749145</v>
      </c>
      <c r="AE412" s="14">
        <f t="shared" si="449"/>
        <v>81700966.274914503</v>
      </c>
      <c r="AF412" s="14">
        <f t="shared" si="472"/>
        <v>16082058.920479879</v>
      </c>
      <c r="AG412" s="13">
        <f t="shared" si="478"/>
        <v>16082058.920479879</v>
      </c>
      <c r="AH412" s="13"/>
      <c r="AI412" s="13"/>
      <c r="AJ412" s="13"/>
      <c r="AK412" s="13"/>
      <c r="AM412" s="13">
        <f t="shared" si="453"/>
        <v>65837447.528694399</v>
      </c>
      <c r="AN412" s="13">
        <f t="shared" si="456"/>
        <v>81919506.449174285</v>
      </c>
    </row>
    <row r="413" spans="1:40" s="15" customFormat="1" ht="12.75" x14ac:dyDescent="0.2">
      <c r="A413" s="12" t="s">
        <v>827</v>
      </c>
      <c r="B413" s="12" t="s">
        <v>828</v>
      </c>
      <c r="C413" s="12" t="s">
        <v>826</v>
      </c>
      <c r="D413" s="12" t="s">
        <v>826</v>
      </c>
      <c r="E413" s="12" t="s">
        <v>1441</v>
      </c>
      <c r="G413" s="13">
        <f t="shared" si="473"/>
        <v>63191844.192694299</v>
      </c>
      <c r="H413" s="13">
        <f t="shared" si="474"/>
        <v>65056051.3965635</v>
      </c>
      <c r="I413" s="13"/>
      <c r="J413" s="13"/>
      <c r="K413" s="13"/>
      <c r="L413" s="13"/>
      <c r="M413" s="13"/>
      <c r="N413" s="13"/>
      <c r="O413" s="13"/>
      <c r="P413" s="13"/>
      <c r="Q413" s="14">
        <f t="shared" si="454"/>
        <v>63191844.192694299</v>
      </c>
      <c r="R413" s="14">
        <f t="shared" si="455"/>
        <v>65056051.3965635</v>
      </c>
      <c r="S413" s="13"/>
      <c r="T413" s="14">
        <f t="shared" si="444"/>
        <v>241795000</v>
      </c>
      <c r="V413" s="13">
        <f t="shared" si="475"/>
        <v>19118776.72284133</v>
      </c>
      <c r="W413" s="13"/>
      <c r="X413" s="13"/>
      <c r="Y413" s="13"/>
      <c r="Z413" s="13"/>
      <c r="AA413" s="14">
        <f t="shared" si="445"/>
        <v>19118776.72284133</v>
      </c>
      <c r="AB413" s="14">
        <f t="shared" si="446"/>
        <v>82310620.915535629</v>
      </c>
      <c r="AC413" s="14">
        <f t="shared" si="476"/>
        <v>324105620.91553563</v>
      </c>
      <c r="AD413" s="14">
        <f t="shared" si="477"/>
        <v>314408115.9909609</v>
      </c>
      <c r="AE413" s="14">
        <f t="shared" si="449"/>
        <v>72613115.990960896</v>
      </c>
      <c r="AF413" s="14">
        <f t="shared" si="472"/>
        <v>7557064.5943973958</v>
      </c>
      <c r="AG413" s="13">
        <f t="shared" si="478"/>
        <v>7557064.5943973958</v>
      </c>
      <c r="AH413" s="13"/>
      <c r="AI413" s="13"/>
      <c r="AJ413" s="13"/>
      <c r="AK413" s="13"/>
      <c r="AM413" s="13">
        <f t="shared" si="453"/>
        <v>65272717.009906679</v>
      </c>
      <c r="AN413" s="13">
        <f t="shared" si="456"/>
        <v>72829781.604304075</v>
      </c>
    </row>
    <row r="414" spans="1:40" s="15" customFormat="1" ht="12.75" x14ac:dyDescent="0.2">
      <c r="A414" s="12" t="s">
        <v>829</v>
      </c>
      <c r="B414" s="12" t="s">
        <v>830</v>
      </c>
      <c r="C414" s="12" t="s">
        <v>826</v>
      </c>
      <c r="D414" s="12" t="s">
        <v>826</v>
      </c>
      <c r="E414" s="12" t="s">
        <v>1441</v>
      </c>
      <c r="G414" s="13">
        <f t="shared" si="473"/>
        <v>41533400.156519018</v>
      </c>
      <c r="H414" s="13">
        <f t="shared" si="474"/>
        <v>42758666.878231764</v>
      </c>
      <c r="I414" s="13"/>
      <c r="J414" s="13"/>
      <c r="K414" s="13"/>
      <c r="L414" s="13"/>
      <c r="M414" s="13"/>
      <c r="N414" s="13"/>
      <c r="O414" s="13"/>
      <c r="P414" s="13"/>
      <c r="Q414" s="14">
        <f t="shared" si="454"/>
        <v>41533400.156519018</v>
      </c>
      <c r="R414" s="14">
        <f t="shared" si="455"/>
        <v>42758666.878231764</v>
      </c>
      <c r="S414" s="13"/>
      <c r="T414" s="14">
        <f t="shared" si="444"/>
        <v>232644339</v>
      </c>
      <c r="V414" s="13">
        <f t="shared" si="475"/>
        <v>8076342.8589499965</v>
      </c>
      <c r="W414" s="13"/>
      <c r="X414" s="13"/>
      <c r="Y414" s="13"/>
      <c r="Z414" s="13"/>
      <c r="AA414" s="14">
        <f t="shared" si="445"/>
        <v>8076342.8589499965</v>
      </c>
      <c r="AB414" s="14">
        <f t="shared" si="446"/>
        <v>49609743.015469015</v>
      </c>
      <c r="AC414" s="14">
        <f t="shared" si="476"/>
        <v>282254082.01546901</v>
      </c>
      <c r="AD414" s="14">
        <f t="shared" si="477"/>
        <v>273808809.32135659</v>
      </c>
      <c r="AE414" s="14">
        <f t="shared" si="449"/>
        <v>41164470.321356595</v>
      </c>
      <c r="AF414" s="14">
        <f t="shared" si="472"/>
        <v>-1594196.5568751693</v>
      </c>
      <c r="AG414" s="13">
        <f t="shared" si="478"/>
        <v>-1594196.5568751693</v>
      </c>
      <c r="AH414" s="13"/>
      <c r="AI414" s="13"/>
      <c r="AJ414" s="13"/>
      <c r="AK414" s="13"/>
      <c r="AM414" s="13">
        <f t="shared" si="453"/>
        <v>42901072.274594299</v>
      </c>
      <c r="AN414" s="13">
        <f t="shared" si="456"/>
        <v>41306875.71771913</v>
      </c>
    </row>
    <row r="415" spans="1:40" s="15" customFormat="1" ht="12.75" x14ac:dyDescent="0.2">
      <c r="A415" s="12" t="s">
        <v>831</v>
      </c>
      <c r="B415" s="12" t="s">
        <v>832</v>
      </c>
      <c r="C415" s="12" t="s">
        <v>826</v>
      </c>
      <c r="D415" s="12" t="s">
        <v>826</v>
      </c>
      <c r="E415" s="12" t="s">
        <v>1441</v>
      </c>
      <c r="G415" s="13">
        <f t="shared" si="473"/>
        <v>105332681.19844009</v>
      </c>
      <c r="H415" s="13">
        <f t="shared" si="474"/>
        <v>108440074.97055747</v>
      </c>
      <c r="I415" s="13"/>
      <c r="J415" s="13"/>
      <c r="K415" s="13"/>
      <c r="L415" s="13"/>
      <c r="M415" s="13"/>
      <c r="N415" s="13"/>
      <c r="O415" s="13"/>
      <c r="P415" s="13"/>
      <c r="Q415" s="14">
        <f t="shared" si="454"/>
        <v>105332681.19844009</v>
      </c>
      <c r="R415" s="14">
        <f t="shared" si="455"/>
        <v>108440074.97055747</v>
      </c>
      <c r="S415" s="13"/>
      <c r="T415" s="14">
        <f t="shared" si="444"/>
        <v>262225596</v>
      </c>
      <c r="V415" s="13">
        <f t="shared" si="475"/>
        <v>44056288.909081802</v>
      </c>
      <c r="W415" s="13"/>
      <c r="X415" s="13"/>
      <c r="Y415" s="13"/>
      <c r="Z415" s="13"/>
      <c r="AA415" s="14">
        <f t="shared" si="445"/>
        <v>44056288.909081802</v>
      </c>
      <c r="AB415" s="14">
        <f t="shared" si="446"/>
        <v>149388970.10752189</v>
      </c>
      <c r="AC415" s="14">
        <f t="shared" si="476"/>
        <v>411614566.10752189</v>
      </c>
      <c r="AD415" s="14">
        <f t="shared" si="477"/>
        <v>399298722.06082261</v>
      </c>
      <c r="AE415" s="14">
        <f t="shared" si="449"/>
        <v>137073126.06082261</v>
      </c>
      <c r="AF415" s="14">
        <f t="shared" si="472"/>
        <v>28633051.09026514</v>
      </c>
      <c r="AG415" s="13">
        <f t="shared" si="478"/>
        <v>28633051.09026514</v>
      </c>
      <c r="AH415" s="13"/>
      <c r="AI415" s="13"/>
      <c r="AJ415" s="13"/>
      <c r="AK415" s="13"/>
      <c r="AM415" s="13">
        <f t="shared" si="453"/>
        <v>108801228.69646156</v>
      </c>
      <c r="AN415" s="13">
        <f t="shared" si="456"/>
        <v>137434279.78672671</v>
      </c>
    </row>
    <row r="416" spans="1:40" s="15" customFormat="1" ht="12.75" x14ac:dyDescent="0.2">
      <c r="A416" s="12" t="s">
        <v>833</v>
      </c>
      <c r="B416" s="12" t="s">
        <v>834</v>
      </c>
      <c r="C416" s="12" t="s">
        <v>826</v>
      </c>
      <c r="D416" s="12" t="s">
        <v>826</v>
      </c>
      <c r="E416" s="12" t="s">
        <v>1441</v>
      </c>
      <c r="G416" s="13">
        <f t="shared" si="473"/>
        <v>37418709.986051552</v>
      </c>
      <c r="H416" s="13">
        <f t="shared" si="474"/>
        <v>38522590.23526185</v>
      </c>
      <c r="I416" s="13"/>
      <c r="J416" s="13"/>
      <c r="K416" s="13"/>
      <c r="L416" s="13"/>
      <c r="M416" s="13"/>
      <c r="N416" s="13"/>
      <c r="O416" s="13"/>
      <c r="P416" s="13"/>
      <c r="Q416" s="14">
        <f t="shared" si="454"/>
        <v>37418709.986051552</v>
      </c>
      <c r="R416" s="14">
        <f t="shared" si="455"/>
        <v>38522590.23526185</v>
      </c>
      <c r="S416" s="13"/>
      <c r="T416" s="14">
        <f t="shared" si="444"/>
        <v>195912242</v>
      </c>
      <c r="V416" s="13">
        <f t="shared" si="475"/>
        <v>6138144.6593818143</v>
      </c>
      <c r="W416" s="13"/>
      <c r="X416" s="13"/>
      <c r="Y416" s="13"/>
      <c r="Z416" s="13"/>
      <c r="AA416" s="14">
        <f t="shared" si="445"/>
        <v>6138144.6593818143</v>
      </c>
      <c r="AB416" s="14">
        <f t="shared" si="446"/>
        <v>43556854.645433366</v>
      </c>
      <c r="AC416" s="14">
        <f t="shared" si="476"/>
        <v>239469096.64543337</v>
      </c>
      <c r="AD416" s="14">
        <f t="shared" si="477"/>
        <v>232303985.66265363</v>
      </c>
      <c r="AE416" s="14">
        <f t="shared" si="449"/>
        <v>36391743.662653625</v>
      </c>
      <c r="AF416" s="14">
        <f t="shared" si="472"/>
        <v>-2130846.572608225</v>
      </c>
      <c r="AG416" s="13">
        <f t="shared" si="478"/>
        <v>-2130846.572608225</v>
      </c>
      <c r="AH416" s="13"/>
      <c r="AI416" s="13"/>
      <c r="AJ416" s="13"/>
      <c r="AK416" s="13"/>
      <c r="AM416" s="13">
        <f t="shared" si="453"/>
        <v>38650887.610551558</v>
      </c>
      <c r="AN416" s="13">
        <f t="shared" si="456"/>
        <v>36520041.037943333</v>
      </c>
    </row>
    <row r="417" spans="1:40" s="15" customFormat="1" ht="12.75" x14ac:dyDescent="0.2">
      <c r="A417" s="12" t="s">
        <v>835</v>
      </c>
      <c r="B417" s="12" t="s">
        <v>836</v>
      </c>
      <c r="C417" s="12" t="s">
        <v>826</v>
      </c>
      <c r="D417" s="12" t="s">
        <v>826</v>
      </c>
      <c r="E417" s="12" t="s">
        <v>1441</v>
      </c>
      <c r="G417" s="13">
        <f t="shared" si="473"/>
        <v>70048862.765254304</v>
      </c>
      <c r="H417" s="13">
        <f t="shared" si="474"/>
        <v>72115357.203866199</v>
      </c>
      <c r="I417" s="13"/>
      <c r="J417" s="13"/>
      <c r="K417" s="13"/>
      <c r="L417" s="13"/>
      <c r="M417" s="13"/>
      <c r="N417" s="13"/>
      <c r="O417" s="13"/>
      <c r="P417" s="13"/>
      <c r="Q417" s="14">
        <f t="shared" si="454"/>
        <v>70048862.765254304</v>
      </c>
      <c r="R417" s="14">
        <f t="shared" si="455"/>
        <v>72115357.203866199</v>
      </c>
      <c r="S417" s="13"/>
      <c r="T417" s="14">
        <f t="shared" si="444"/>
        <v>227220731</v>
      </c>
      <c r="V417" s="13">
        <f t="shared" si="475"/>
        <v>26726744.525281087</v>
      </c>
      <c r="W417" s="13"/>
      <c r="X417" s="13"/>
      <c r="Y417" s="13"/>
      <c r="Z417" s="13"/>
      <c r="AA417" s="14">
        <f t="shared" si="445"/>
        <v>26726744.525281087</v>
      </c>
      <c r="AB417" s="14">
        <f t="shared" si="446"/>
        <v>96775607.29053539</v>
      </c>
      <c r="AC417" s="14">
        <f t="shared" si="476"/>
        <v>323996338.29053539</v>
      </c>
      <c r="AD417" s="14">
        <f t="shared" si="477"/>
        <v>314302103.19136858</v>
      </c>
      <c r="AE417" s="14">
        <f t="shared" si="449"/>
        <v>87081372.19136858</v>
      </c>
      <c r="AF417" s="14">
        <f t="shared" si="472"/>
        <v>14966014.987502381</v>
      </c>
      <c r="AG417" s="13">
        <f t="shared" si="478"/>
        <v>14966014.987502381</v>
      </c>
      <c r="AH417" s="13"/>
      <c r="AI417" s="13"/>
      <c r="AJ417" s="13"/>
      <c r="AK417" s="13"/>
      <c r="AM417" s="13">
        <f t="shared" si="453"/>
        <v>72355533.448268011</v>
      </c>
      <c r="AN417" s="13">
        <f t="shared" si="456"/>
        <v>87321548.435770392</v>
      </c>
    </row>
    <row r="418" spans="1:40" s="15" customFormat="1" ht="12.75" x14ac:dyDescent="0.2">
      <c r="A418" s="12" t="s">
        <v>837</v>
      </c>
      <c r="B418" s="12" t="s">
        <v>838</v>
      </c>
      <c r="C418" s="12" t="s">
        <v>826</v>
      </c>
      <c r="D418" s="12" t="s">
        <v>826</v>
      </c>
      <c r="E418" s="12" t="s">
        <v>1441</v>
      </c>
      <c r="G418" s="13">
        <f t="shared" si="473"/>
        <v>112218799.6934752</v>
      </c>
      <c r="H418" s="13">
        <f t="shared" si="474"/>
        <v>115529339.17006034</v>
      </c>
      <c r="I418" s="13"/>
      <c r="J418" s="13"/>
      <c r="K418" s="13"/>
      <c r="L418" s="13"/>
      <c r="M418" s="13"/>
      <c r="N418" s="13"/>
      <c r="O418" s="13"/>
      <c r="P418" s="13"/>
      <c r="Q418" s="14">
        <f t="shared" si="454"/>
        <v>112218799.6934752</v>
      </c>
      <c r="R418" s="14">
        <f t="shared" si="455"/>
        <v>115529339.17006034</v>
      </c>
      <c r="S418" s="13"/>
      <c r="T418" s="14">
        <f t="shared" si="444"/>
        <v>504890644</v>
      </c>
      <c r="V418" s="13">
        <f t="shared" si="475"/>
        <v>43859626.901071116</v>
      </c>
      <c r="W418" s="13"/>
      <c r="X418" s="13"/>
      <c r="Y418" s="13"/>
      <c r="Z418" s="13"/>
      <c r="AA418" s="14">
        <f t="shared" si="445"/>
        <v>43859626.901071116</v>
      </c>
      <c r="AB418" s="14">
        <f t="shared" si="446"/>
        <v>156078426.59454632</v>
      </c>
      <c r="AC418" s="14">
        <f t="shared" si="476"/>
        <v>660969070.59454632</v>
      </c>
      <c r="AD418" s="14">
        <f t="shared" si="477"/>
        <v>641192336.08751774</v>
      </c>
      <c r="AE418" s="14">
        <f t="shared" si="449"/>
        <v>136301692.08751774</v>
      </c>
      <c r="AF418" s="14">
        <f t="shared" si="472"/>
        <v>20772352.917457402</v>
      </c>
      <c r="AG418" s="13">
        <f t="shared" si="478"/>
        <v>20772352.917457402</v>
      </c>
      <c r="AH418" s="13"/>
      <c r="AI418" s="13"/>
      <c r="AJ418" s="13"/>
      <c r="AK418" s="13"/>
      <c r="AM418" s="13">
        <f t="shared" si="453"/>
        <v>115914103.30180621</v>
      </c>
      <c r="AN418" s="13">
        <f t="shared" si="456"/>
        <v>136686456.21926361</v>
      </c>
    </row>
    <row r="419" spans="1:40" s="15" customFormat="1" ht="12.75" x14ac:dyDescent="0.2">
      <c r="A419" s="12" t="s">
        <v>839</v>
      </c>
      <c r="B419" s="12" t="s">
        <v>840</v>
      </c>
      <c r="C419" s="12" t="s">
        <v>826</v>
      </c>
      <c r="D419" s="12" t="s">
        <v>826</v>
      </c>
      <c r="E419" s="12" t="s">
        <v>1441</v>
      </c>
      <c r="G419" s="13">
        <f t="shared" si="473"/>
        <v>57740376.369432338</v>
      </c>
      <c r="H419" s="13">
        <f t="shared" si="474"/>
        <v>59443761.148863405</v>
      </c>
      <c r="I419" s="13"/>
      <c r="J419" s="13"/>
      <c r="K419" s="13"/>
      <c r="L419" s="13"/>
      <c r="M419" s="13"/>
      <c r="N419" s="13"/>
      <c r="O419" s="13"/>
      <c r="P419" s="13"/>
      <c r="Q419" s="14">
        <f t="shared" si="454"/>
        <v>57740376.369432338</v>
      </c>
      <c r="R419" s="14">
        <f t="shared" si="455"/>
        <v>59443761.148863405</v>
      </c>
      <c r="S419" s="13"/>
      <c r="T419" s="14">
        <f t="shared" si="444"/>
        <v>233405040</v>
      </c>
      <c r="V419" s="13">
        <f t="shared" si="475"/>
        <v>19548315.553939395</v>
      </c>
      <c r="W419" s="13"/>
      <c r="X419" s="13"/>
      <c r="Y419" s="13"/>
      <c r="Z419" s="13"/>
      <c r="AA419" s="14">
        <f t="shared" si="445"/>
        <v>19548315.553939395</v>
      </c>
      <c r="AB419" s="14">
        <f t="shared" si="446"/>
        <v>77288691.923371732</v>
      </c>
      <c r="AC419" s="14">
        <f t="shared" si="476"/>
        <v>310693731.92337173</v>
      </c>
      <c r="AD419" s="14">
        <f t="shared" si="477"/>
        <v>301397521.67298985</v>
      </c>
      <c r="AE419" s="14">
        <f t="shared" si="449"/>
        <v>67992481.672989845</v>
      </c>
      <c r="AF419" s="14">
        <f t="shared" si="472"/>
        <v>8548720.5241264403</v>
      </c>
      <c r="AG419" s="13">
        <f t="shared" si="478"/>
        <v>8548720.5241264403</v>
      </c>
      <c r="AH419" s="13"/>
      <c r="AI419" s="13"/>
      <c r="AJ419" s="13"/>
      <c r="AK419" s="13"/>
      <c r="AM419" s="13">
        <f t="shared" si="453"/>
        <v>59641735.337155811</v>
      </c>
      <c r="AN419" s="13">
        <f t="shared" si="456"/>
        <v>68190455.861282259</v>
      </c>
    </row>
    <row r="420" spans="1:40" s="15" customFormat="1" ht="12.75" x14ac:dyDescent="0.2">
      <c r="A420" s="12" t="s">
        <v>841</v>
      </c>
      <c r="B420" s="12" t="s">
        <v>842</v>
      </c>
      <c r="C420" s="12" t="s">
        <v>826</v>
      </c>
      <c r="D420" s="12" t="s">
        <v>826</v>
      </c>
      <c r="E420" s="12" t="s">
        <v>1441</v>
      </c>
      <c r="G420" s="13">
        <f t="shared" si="473"/>
        <v>94430728.322488174</v>
      </c>
      <c r="H420" s="13">
        <f t="shared" si="474"/>
        <v>97216506.238204554</v>
      </c>
      <c r="I420" s="13"/>
      <c r="J420" s="13"/>
      <c r="K420" s="13"/>
      <c r="L420" s="13"/>
      <c r="M420" s="13"/>
      <c r="N420" s="13"/>
      <c r="O420" s="13"/>
      <c r="P420" s="13"/>
      <c r="Q420" s="14">
        <f t="shared" si="454"/>
        <v>94430728.322488174</v>
      </c>
      <c r="R420" s="14">
        <f t="shared" si="455"/>
        <v>97216506.238204554</v>
      </c>
      <c r="S420" s="13"/>
      <c r="T420" s="14">
        <f t="shared" si="444"/>
        <v>278856000</v>
      </c>
      <c r="V420" s="13">
        <f t="shared" si="475"/>
        <v>40687196.356025472</v>
      </c>
      <c r="W420" s="13"/>
      <c r="X420" s="13"/>
      <c r="Y420" s="13"/>
      <c r="Z420" s="13"/>
      <c r="AA420" s="14">
        <f t="shared" si="445"/>
        <v>40687196.356025472</v>
      </c>
      <c r="AB420" s="14">
        <f t="shared" si="446"/>
        <v>135117924.67851365</v>
      </c>
      <c r="AC420" s="14">
        <f t="shared" si="476"/>
        <v>413973924.67851365</v>
      </c>
      <c r="AD420" s="14">
        <f t="shared" si="477"/>
        <v>401587486.6961202</v>
      </c>
      <c r="AE420" s="14">
        <f t="shared" si="449"/>
        <v>122731486.6961202</v>
      </c>
      <c r="AF420" s="14">
        <f t="shared" si="472"/>
        <v>25514980.457915649</v>
      </c>
      <c r="AG420" s="13">
        <f t="shared" si="478"/>
        <v>25514980.457915649</v>
      </c>
      <c r="AH420" s="13"/>
      <c r="AI420" s="13"/>
      <c r="AJ420" s="13"/>
      <c r="AK420" s="13"/>
      <c r="AM420" s="13">
        <f t="shared" si="453"/>
        <v>97540280.483628467</v>
      </c>
      <c r="AN420" s="13">
        <f t="shared" si="456"/>
        <v>123055260.94154412</v>
      </c>
    </row>
    <row r="421" spans="1:40" s="15" customFormat="1" ht="12.75" x14ac:dyDescent="0.2">
      <c r="A421" s="12" t="s">
        <v>843</v>
      </c>
      <c r="B421" s="12" t="s">
        <v>844</v>
      </c>
      <c r="C421" s="12" t="s">
        <v>826</v>
      </c>
      <c r="D421" s="12" t="s">
        <v>826</v>
      </c>
      <c r="E421" s="12" t="s">
        <v>1441</v>
      </c>
      <c r="G421" s="13">
        <f t="shared" si="473"/>
        <v>61023343.783083662</v>
      </c>
      <c r="H421" s="13">
        <f t="shared" si="474"/>
        <v>62823578.584551342</v>
      </c>
      <c r="I421" s="13"/>
      <c r="J421" s="13"/>
      <c r="K421" s="13"/>
      <c r="L421" s="13"/>
      <c r="M421" s="13"/>
      <c r="N421" s="13"/>
      <c r="O421" s="13"/>
      <c r="P421" s="13"/>
      <c r="Q421" s="14">
        <f t="shared" si="454"/>
        <v>61023343.783083662</v>
      </c>
      <c r="R421" s="14">
        <f t="shared" si="455"/>
        <v>62823578.584551342</v>
      </c>
      <c r="S421" s="13"/>
      <c r="T421" s="14">
        <f t="shared" si="444"/>
        <v>244398603</v>
      </c>
      <c r="V421" s="13">
        <f t="shared" si="475"/>
        <v>15312100.282296374</v>
      </c>
      <c r="W421" s="13"/>
      <c r="X421" s="13"/>
      <c r="Y421" s="13"/>
      <c r="Z421" s="13"/>
      <c r="AA421" s="14">
        <f t="shared" si="445"/>
        <v>15312100.282296374</v>
      </c>
      <c r="AB421" s="14">
        <f t="shared" si="446"/>
        <v>76335444.065380037</v>
      </c>
      <c r="AC421" s="14">
        <f t="shared" si="476"/>
        <v>320734047.06538004</v>
      </c>
      <c r="AD421" s="14">
        <f t="shared" si="477"/>
        <v>311137422.38448358</v>
      </c>
      <c r="AE421" s="14">
        <f t="shared" si="449"/>
        <v>66738819.384483576</v>
      </c>
      <c r="AF421" s="14">
        <f t="shared" si="472"/>
        <v>3915240.799932234</v>
      </c>
      <c r="AG421" s="13">
        <f t="shared" si="478"/>
        <v>3915240.799932234</v>
      </c>
      <c r="AH421" s="13"/>
      <c r="AI421" s="13"/>
      <c r="AJ421" s="13"/>
      <c r="AK421" s="13"/>
      <c r="AM421" s="13">
        <f t="shared" si="453"/>
        <v>63032809.06955976</v>
      </c>
      <c r="AN421" s="13">
        <f t="shared" si="456"/>
        <v>66948049.869491994</v>
      </c>
    </row>
    <row r="422" spans="1:40" s="15" customFormat="1" ht="12.75" x14ac:dyDescent="0.2">
      <c r="A422" s="12" t="s">
        <v>845</v>
      </c>
      <c r="B422" s="12" t="s">
        <v>846</v>
      </c>
      <c r="C422" s="12" t="s">
        <v>826</v>
      </c>
      <c r="D422" s="12" t="s">
        <v>826</v>
      </c>
      <c r="E422" s="12" t="s">
        <v>1441</v>
      </c>
      <c r="G422" s="13">
        <f t="shared" si="473"/>
        <v>95792010.38140592</v>
      </c>
      <c r="H422" s="13">
        <f t="shared" si="474"/>
        <v>98617947.147574484</v>
      </c>
      <c r="I422" s="13"/>
      <c r="J422" s="13"/>
      <c r="K422" s="13"/>
      <c r="L422" s="13"/>
      <c r="M422" s="13"/>
      <c r="N422" s="13"/>
      <c r="O422" s="13"/>
      <c r="P422" s="13"/>
      <c r="Q422" s="14">
        <f t="shared" si="454"/>
        <v>95792010.38140592</v>
      </c>
      <c r="R422" s="14">
        <f t="shared" si="455"/>
        <v>98617947.147574484</v>
      </c>
      <c r="S422" s="13"/>
      <c r="T422" s="14">
        <f t="shared" si="444"/>
        <v>317111320</v>
      </c>
      <c r="V422" s="13">
        <f t="shared" si="475"/>
        <v>32445080.152890474</v>
      </c>
      <c r="W422" s="13"/>
      <c r="X422" s="13"/>
      <c r="Y422" s="13"/>
      <c r="Z422" s="13"/>
      <c r="AA422" s="14">
        <f t="shared" si="445"/>
        <v>32445080.152890474</v>
      </c>
      <c r="AB422" s="14">
        <f t="shared" si="446"/>
        <v>128237090.53429639</v>
      </c>
      <c r="AC422" s="14">
        <f t="shared" si="476"/>
        <v>445348410.53429639</v>
      </c>
      <c r="AD422" s="14">
        <f t="shared" si="477"/>
        <v>432023222.30674213</v>
      </c>
      <c r="AE422" s="14">
        <f t="shared" si="449"/>
        <v>114911902.30674213</v>
      </c>
      <c r="AF422" s="14">
        <f t="shared" si="472"/>
        <v>16293955.159167647</v>
      </c>
      <c r="AG422" s="13">
        <f t="shared" si="478"/>
        <v>16293955.159167647</v>
      </c>
      <c r="AH422" s="13"/>
      <c r="AI422" s="13"/>
      <c r="AJ422" s="13"/>
      <c r="AK422" s="13"/>
      <c r="AM422" s="13">
        <f t="shared" si="453"/>
        <v>98946388.815131694</v>
      </c>
      <c r="AN422" s="13">
        <f t="shared" si="456"/>
        <v>115240343.97429934</v>
      </c>
    </row>
    <row r="423" spans="1:40" s="15" customFormat="1" ht="12.75" x14ac:dyDescent="0.2">
      <c r="A423" s="12" t="s">
        <v>847</v>
      </c>
      <c r="B423" s="12" t="s">
        <v>848</v>
      </c>
      <c r="C423" s="12" t="s">
        <v>826</v>
      </c>
      <c r="D423" s="12" t="s">
        <v>826</v>
      </c>
      <c r="E423" s="12" t="s">
        <v>1441</v>
      </c>
      <c r="G423" s="13">
        <f t="shared" si="473"/>
        <v>164834030.2862604</v>
      </c>
      <c r="H423" s="13">
        <f t="shared" si="474"/>
        <v>169696758.86505327</v>
      </c>
      <c r="I423" s="13"/>
      <c r="J423" s="13"/>
      <c r="K423" s="13"/>
      <c r="L423" s="13"/>
      <c r="M423" s="13"/>
      <c r="N423" s="13"/>
      <c r="O423" s="13"/>
      <c r="P423" s="13"/>
      <c r="Q423" s="14">
        <f t="shared" si="454"/>
        <v>164834030.2862604</v>
      </c>
      <c r="R423" s="14">
        <f t="shared" si="455"/>
        <v>169696758.86505327</v>
      </c>
      <c r="S423" s="13"/>
      <c r="T423" s="14">
        <f t="shared" si="444"/>
        <v>539137783</v>
      </c>
      <c r="V423" s="13">
        <f t="shared" si="475"/>
        <v>73875658.997743577</v>
      </c>
      <c r="W423" s="13"/>
      <c r="X423" s="13"/>
      <c r="Y423" s="13"/>
      <c r="Z423" s="13"/>
      <c r="AA423" s="14">
        <f t="shared" si="445"/>
        <v>73875658.997743577</v>
      </c>
      <c r="AB423" s="14">
        <f t="shared" si="446"/>
        <v>238709689.28400397</v>
      </c>
      <c r="AC423" s="14">
        <f t="shared" si="476"/>
        <v>777847472.28400397</v>
      </c>
      <c r="AD423" s="14">
        <f t="shared" si="477"/>
        <v>754573640.52590585</v>
      </c>
      <c r="AE423" s="14">
        <f t="shared" si="449"/>
        <v>215435857.52590585</v>
      </c>
      <c r="AF423" s="14">
        <f t="shared" si="472"/>
        <v>45739098.660852581</v>
      </c>
      <c r="AG423" s="13">
        <f t="shared" si="478"/>
        <v>45739098.660852581</v>
      </c>
      <c r="AH423" s="13"/>
      <c r="AI423" s="13"/>
      <c r="AJ423" s="13"/>
      <c r="AK423" s="13"/>
      <c r="AM423" s="13">
        <f t="shared" si="453"/>
        <v>170261924.61908469</v>
      </c>
      <c r="AN423" s="13">
        <f t="shared" si="456"/>
        <v>216001023.27993727</v>
      </c>
    </row>
    <row r="424" spans="1:40" s="15" customFormat="1" ht="12.75" x14ac:dyDescent="0.2">
      <c r="A424" s="12" t="s">
        <v>849</v>
      </c>
      <c r="B424" s="12" t="s">
        <v>850</v>
      </c>
      <c r="C424" s="12" t="s">
        <v>826</v>
      </c>
      <c r="D424" s="12" t="s">
        <v>826</v>
      </c>
      <c r="E424" s="12" t="s">
        <v>1441</v>
      </c>
      <c r="G424" s="13">
        <f t="shared" si="473"/>
        <v>175343267.42941165</v>
      </c>
      <c r="H424" s="13">
        <f t="shared" si="474"/>
        <v>180516026.45342606</v>
      </c>
      <c r="I424" s="13"/>
      <c r="J424" s="13"/>
      <c r="K424" s="13"/>
      <c r="L424" s="13"/>
      <c r="M424" s="13"/>
      <c r="N424" s="13"/>
      <c r="O424" s="13"/>
      <c r="P424" s="13"/>
      <c r="Q424" s="14">
        <f t="shared" si="454"/>
        <v>175343267.42941165</v>
      </c>
      <c r="R424" s="14">
        <f t="shared" si="455"/>
        <v>180516026.45342606</v>
      </c>
      <c r="S424" s="13"/>
      <c r="T424" s="14">
        <f t="shared" si="444"/>
        <v>549034002</v>
      </c>
      <c r="V424" s="13">
        <f t="shared" si="475"/>
        <v>66475798.548950076</v>
      </c>
      <c r="W424" s="13"/>
      <c r="X424" s="13"/>
      <c r="Y424" s="13"/>
      <c r="Z424" s="13"/>
      <c r="AA424" s="14">
        <f t="shared" si="445"/>
        <v>66475798.548950076</v>
      </c>
      <c r="AB424" s="14">
        <f t="shared" si="446"/>
        <v>241819065.97836173</v>
      </c>
      <c r="AC424" s="14">
        <f t="shared" si="476"/>
        <v>790853067.97836173</v>
      </c>
      <c r="AD424" s="14">
        <f t="shared" si="477"/>
        <v>767190098.17342317</v>
      </c>
      <c r="AE424" s="14">
        <f t="shared" si="449"/>
        <v>218156096.17342317</v>
      </c>
      <c r="AF424" s="14">
        <f t="shared" si="472"/>
        <v>37640069.719997108</v>
      </c>
      <c r="AG424" s="13">
        <f t="shared" si="478"/>
        <v>37640069.719997108</v>
      </c>
      <c r="AH424" s="13"/>
      <c r="AI424" s="13"/>
      <c r="AJ424" s="13"/>
      <c r="AK424" s="13"/>
      <c r="AM424" s="13">
        <f t="shared" si="453"/>
        <v>181117225.18513811</v>
      </c>
      <c r="AN424" s="13">
        <f t="shared" si="456"/>
        <v>218757294.90513521</v>
      </c>
    </row>
    <row r="425" spans="1:40" s="15" customFormat="1" ht="12.75" x14ac:dyDescent="0.2">
      <c r="A425" s="12" t="s">
        <v>851</v>
      </c>
      <c r="B425" s="12" t="s">
        <v>852</v>
      </c>
      <c r="C425" s="12" t="s">
        <v>826</v>
      </c>
      <c r="D425" s="12" t="s">
        <v>826</v>
      </c>
      <c r="E425" s="12" t="s">
        <v>1441</v>
      </c>
      <c r="G425" s="13">
        <f t="shared" si="473"/>
        <v>176818513.37100697</v>
      </c>
      <c r="H425" s="13">
        <f t="shared" si="474"/>
        <v>182034793.26621822</v>
      </c>
      <c r="I425" s="13"/>
      <c r="J425" s="13"/>
      <c r="K425" s="13"/>
      <c r="L425" s="13"/>
      <c r="M425" s="13"/>
      <c r="N425" s="13"/>
      <c r="O425" s="13"/>
      <c r="P425" s="13"/>
      <c r="Q425" s="14">
        <f t="shared" si="454"/>
        <v>176818513.37100697</v>
      </c>
      <c r="R425" s="14">
        <f t="shared" si="455"/>
        <v>182034793.26621822</v>
      </c>
      <c r="S425" s="13"/>
      <c r="T425" s="14">
        <f t="shared" si="444"/>
        <v>387103751</v>
      </c>
      <c r="V425" s="13">
        <f t="shared" si="475"/>
        <v>81507678.57383287</v>
      </c>
      <c r="W425" s="13"/>
      <c r="X425" s="13"/>
      <c r="Y425" s="13"/>
      <c r="Z425" s="13"/>
      <c r="AA425" s="14">
        <f t="shared" si="445"/>
        <v>81507678.57383287</v>
      </c>
      <c r="AB425" s="14">
        <f t="shared" si="446"/>
        <v>258326191.94483984</v>
      </c>
      <c r="AC425" s="14">
        <f t="shared" si="476"/>
        <v>645429942.94483984</v>
      </c>
      <c r="AD425" s="14">
        <f t="shared" si="477"/>
        <v>626118151.83027995</v>
      </c>
      <c r="AE425" s="14">
        <f t="shared" si="449"/>
        <v>239014400.83027995</v>
      </c>
      <c r="AF425" s="14">
        <f t="shared" si="472"/>
        <v>56979607.564061731</v>
      </c>
      <c r="AG425" s="13">
        <f t="shared" si="478"/>
        <v>56979607.564061731</v>
      </c>
      <c r="AH425" s="13"/>
      <c r="AI425" s="13"/>
      <c r="AJ425" s="13"/>
      <c r="AK425" s="13"/>
      <c r="AM425" s="13">
        <f t="shared" si="453"/>
        <v>182641050.16755408</v>
      </c>
      <c r="AN425" s="13">
        <f t="shared" si="456"/>
        <v>239620657.73161581</v>
      </c>
    </row>
    <row r="426" spans="1:40" s="15" customFormat="1" ht="12.75" x14ac:dyDescent="0.2">
      <c r="A426" s="12" t="s">
        <v>853</v>
      </c>
      <c r="B426" s="12" t="s">
        <v>854</v>
      </c>
      <c r="C426" s="12" t="s">
        <v>826</v>
      </c>
      <c r="D426" s="12" t="s">
        <v>826</v>
      </c>
      <c r="E426" s="12" t="s">
        <v>1441</v>
      </c>
      <c r="G426" s="13">
        <f t="shared" si="473"/>
        <v>101622364.05885477</v>
      </c>
      <c r="H426" s="13">
        <f t="shared" si="474"/>
        <v>104620300.66876048</v>
      </c>
      <c r="I426" s="13"/>
      <c r="J426" s="13"/>
      <c r="K426" s="13"/>
      <c r="L426" s="13"/>
      <c r="M426" s="13"/>
      <c r="N426" s="13"/>
      <c r="O426" s="13"/>
      <c r="P426" s="13"/>
      <c r="Q426" s="14">
        <f t="shared" si="454"/>
        <v>101622364.05885477</v>
      </c>
      <c r="R426" s="14">
        <f t="shared" si="455"/>
        <v>104620300.66876048</v>
      </c>
      <c r="S426" s="13"/>
      <c r="T426" s="14">
        <f t="shared" si="444"/>
        <v>292975653</v>
      </c>
      <c r="V426" s="13">
        <f t="shared" si="475"/>
        <v>38510069.099160239</v>
      </c>
      <c r="W426" s="13"/>
      <c r="X426" s="13"/>
      <c r="Y426" s="13"/>
      <c r="Z426" s="13"/>
      <c r="AA426" s="14">
        <f t="shared" si="445"/>
        <v>38510069.099160239</v>
      </c>
      <c r="AB426" s="14">
        <f t="shared" si="446"/>
        <v>140132433.15801501</v>
      </c>
      <c r="AC426" s="14">
        <f t="shared" si="476"/>
        <v>433108086.15801501</v>
      </c>
      <c r="AD426" s="14">
        <f t="shared" si="477"/>
        <v>420149138.43434978</v>
      </c>
      <c r="AE426" s="14">
        <f t="shared" si="449"/>
        <v>127173485.43434978</v>
      </c>
      <c r="AF426" s="14">
        <f t="shared" si="472"/>
        <v>22553184.765589297</v>
      </c>
      <c r="AG426" s="13">
        <f t="shared" si="478"/>
        <v>22553184.765589297</v>
      </c>
      <c r="AH426" s="13"/>
      <c r="AI426" s="13"/>
      <c r="AJ426" s="13"/>
      <c r="AK426" s="13"/>
      <c r="AM426" s="13">
        <f t="shared" si="453"/>
        <v>104968732.84572077</v>
      </c>
      <c r="AN426" s="13">
        <f t="shared" si="456"/>
        <v>127521917.61131006</v>
      </c>
    </row>
    <row r="427" spans="1:40" s="15" customFormat="1" ht="12.75" x14ac:dyDescent="0.2">
      <c r="A427" s="12" t="s">
        <v>855</v>
      </c>
      <c r="B427" s="12" t="s">
        <v>856</v>
      </c>
      <c r="C427" s="12" t="s">
        <v>826</v>
      </c>
      <c r="D427" s="12" t="s">
        <v>826</v>
      </c>
      <c r="E427" s="12" t="s">
        <v>1441</v>
      </c>
      <c r="G427" s="13">
        <f t="shared" si="473"/>
        <v>59246416.819529667</v>
      </c>
      <c r="H427" s="13">
        <f t="shared" si="474"/>
        <v>60994230.931452259</v>
      </c>
      <c r="I427" s="13"/>
      <c r="J427" s="13"/>
      <c r="K427" s="13"/>
      <c r="L427" s="13"/>
      <c r="M427" s="13"/>
      <c r="N427" s="13"/>
      <c r="O427" s="13"/>
      <c r="P427" s="13"/>
      <c r="Q427" s="14">
        <f t="shared" si="454"/>
        <v>59246416.819529667</v>
      </c>
      <c r="R427" s="14">
        <f t="shared" si="455"/>
        <v>60994230.931452259</v>
      </c>
      <c r="S427" s="13"/>
      <c r="T427" s="14">
        <f t="shared" si="444"/>
        <v>212083547</v>
      </c>
      <c r="V427" s="13">
        <f t="shared" si="475"/>
        <v>19897084.800941512</v>
      </c>
      <c r="W427" s="13"/>
      <c r="X427" s="13"/>
      <c r="Y427" s="13"/>
      <c r="Z427" s="13"/>
      <c r="AA427" s="14">
        <f t="shared" si="445"/>
        <v>19897084.800941512</v>
      </c>
      <c r="AB427" s="14">
        <f t="shared" si="446"/>
        <v>79143501.620471179</v>
      </c>
      <c r="AC427" s="14">
        <f t="shared" si="476"/>
        <v>291227048.62047118</v>
      </c>
      <c r="AD427" s="14">
        <f t="shared" si="477"/>
        <v>282513297.43593872</v>
      </c>
      <c r="AE427" s="14">
        <f t="shared" si="449"/>
        <v>70429750.435938716</v>
      </c>
      <c r="AF427" s="14">
        <f t="shared" si="472"/>
        <v>9435519.5044864565</v>
      </c>
      <c r="AG427" s="13">
        <f t="shared" si="478"/>
        <v>9435519.5044864565</v>
      </c>
      <c r="AH427" s="13"/>
      <c r="AI427" s="13"/>
      <c r="AJ427" s="13"/>
      <c r="AK427" s="13"/>
      <c r="AM427" s="13">
        <f t="shared" si="453"/>
        <v>61197368.874371685</v>
      </c>
      <c r="AN427" s="13">
        <f t="shared" si="456"/>
        <v>70632888.378858149</v>
      </c>
    </row>
    <row r="428" spans="1:40" ht="12.75" x14ac:dyDescent="0.2">
      <c r="A428" s="1" t="s">
        <v>857</v>
      </c>
      <c r="B428" s="1" t="s">
        <v>858</v>
      </c>
      <c r="C428" s="21" t="s">
        <v>859</v>
      </c>
      <c r="D428" s="21" t="s">
        <v>859</v>
      </c>
      <c r="E428" s="21"/>
      <c r="Q428" s="6">
        <f>'1718 Calculations'!R428</f>
        <v>1422552.9193219678</v>
      </c>
      <c r="R428" s="6">
        <f>Q428*RPI_INC1819</f>
        <v>1464519.3065031758</v>
      </c>
      <c r="T428" s="6">
        <f t="shared" si="444"/>
        <v>1415946</v>
      </c>
      <c r="AA428" s="6">
        <f t="shared" si="445"/>
        <v>1862447.0806780322</v>
      </c>
      <c r="AB428" s="6">
        <f t="shared" si="446"/>
        <v>3285000</v>
      </c>
      <c r="AE428" s="6">
        <f t="shared" si="449"/>
        <v>3285000</v>
      </c>
      <c r="AF428" s="6">
        <f>Q428+AA428-R428</f>
        <v>1820480.6934968242</v>
      </c>
      <c r="AM428" s="5">
        <f t="shared" si="453"/>
        <v>1469396.8077806849</v>
      </c>
      <c r="AN428" s="5">
        <f t="shared" si="456"/>
        <v>3289877.5012775091</v>
      </c>
    </row>
    <row r="429" spans="1:40" s="11" customFormat="1" ht="12.75" x14ac:dyDescent="0.2">
      <c r="A429" s="8" t="s">
        <v>860</v>
      </c>
      <c r="B429" s="8" t="s">
        <v>861</v>
      </c>
      <c r="C429" s="8" t="s">
        <v>862</v>
      </c>
      <c r="D429" s="8" t="s">
        <v>862</v>
      </c>
      <c r="E429" s="8" t="s">
        <v>1440</v>
      </c>
      <c r="G429" s="9"/>
      <c r="H429" s="9"/>
      <c r="I429" s="9">
        <f t="shared" ref="I429:I492" si="479">LTFUND1718BL</f>
        <v>3716839.0778600592</v>
      </c>
      <c r="J429" s="9">
        <f t="shared" ref="J429:J492" si="480">I429*RPI_INC1819</f>
        <v>3826488.6421842217</v>
      </c>
      <c r="K429" s="9"/>
      <c r="L429" s="9"/>
      <c r="M429" s="9"/>
      <c r="N429" s="9"/>
      <c r="O429" s="9"/>
      <c r="P429" s="9"/>
      <c r="Q429" s="10">
        <f t="shared" si="454"/>
        <v>3716839.0778600592</v>
      </c>
      <c r="R429" s="10">
        <f t="shared" ref="R429:R492" si="481">H429+J429+L429+N429+P429</f>
        <v>3826488.6421842217</v>
      </c>
      <c r="S429" s="9"/>
      <c r="T429" s="10">
        <f t="shared" si="444"/>
        <v>10057700</v>
      </c>
      <c r="V429" s="9"/>
      <c r="W429" s="9">
        <f t="shared" ref="W429:W492" si="482">LTFUND1718RSG</f>
        <v>583163.0724994354</v>
      </c>
      <c r="X429" s="9"/>
      <c r="Y429" s="9"/>
      <c r="Z429" s="9"/>
      <c r="AA429" s="10">
        <f t="shared" si="445"/>
        <v>583163.0724994354</v>
      </c>
      <c r="AB429" s="10">
        <f t="shared" si="446"/>
        <v>4300002.1503594946</v>
      </c>
      <c r="AC429" s="10">
        <f t="shared" ref="AC429:AC492" si="483">W429+I429+T429</f>
        <v>14357702.150359495</v>
      </c>
      <c r="AD429" s="10">
        <f t="shared" ref="AD429:AD492" si="484">AC429*LT_SF1819</f>
        <v>13867213.211302491</v>
      </c>
      <c r="AE429" s="10">
        <f t="shared" si="449"/>
        <v>3809513.2113024909</v>
      </c>
      <c r="AF429" s="10">
        <f t="shared" ref="AF429:AF492" si="485">AD429-T429-R429</f>
        <v>-16975.430881730746</v>
      </c>
      <c r="AG429" s="9"/>
      <c r="AH429" s="9">
        <f t="shared" ref="AH429:AH492" si="486">AF429</f>
        <v>-16975.430881730746</v>
      </c>
      <c r="AI429" s="9"/>
      <c r="AJ429" s="9"/>
      <c r="AK429" s="9"/>
      <c r="AM429" s="9">
        <f t="shared" si="453"/>
        <v>3839232.5528706512</v>
      </c>
      <c r="AN429" s="9">
        <f t="shared" si="456"/>
        <v>3822257.1219889205</v>
      </c>
    </row>
    <row r="430" spans="1:40" s="11" customFormat="1" ht="12.75" x14ac:dyDescent="0.2">
      <c r="A430" s="8" t="s">
        <v>863</v>
      </c>
      <c r="B430" s="8" t="s">
        <v>864</v>
      </c>
      <c r="C430" s="8" t="s">
        <v>862</v>
      </c>
      <c r="D430" s="8" t="s">
        <v>862</v>
      </c>
      <c r="E430" s="8" t="s">
        <v>1440</v>
      </c>
      <c r="G430" s="9"/>
      <c r="H430" s="9"/>
      <c r="I430" s="9">
        <f t="shared" si="479"/>
        <v>1031807.1601149051</v>
      </c>
      <c r="J430" s="9">
        <f t="shared" si="480"/>
        <v>1062246.251827826</v>
      </c>
      <c r="K430" s="9"/>
      <c r="L430" s="9"/>
      <c r="M430" s="9"/>
      <c r="N430" s="9"/>
      <c r="O430" s="9"/>
      <c r="P430" s="9"/>
      <c r="Q430" s="10">
        <f t="shared" si="454"/>
        <v>1031807.1601149051</v>
      </c>
      <c r="R430" s="10">
        <f t="shared" si="481"/>
        <v>1062246.251827826</v>
      </c>
      <c r="S430" s="9"/>
      <c r="T430" s="10">
        <f t="shared" si="444"/>
        <v>4540536</v>
      </c>
      <c r="V430" s="9"/>
      <c r="W430" s="9">
        <f t="shared" si="482"/>
        <v>57310.629430514527</v>
      </c>
      <c r="X430" s="9"/>
      <c r="Y430" s="9"/>
      <c r="Z430" s="9"/>
      <c r="AA430" s="10">
        <f t="shared" si="445"/>
        <v>57310.629430514527</v>
      </c>
      <c r="AB430" s="10">
        <f t="shared" si="446"/>
        <v>1089117.7895454196</v>
      </c>
      <c r="AC430" s="10">
        <f t="shared" si="483"/>
        <v>5629653.7895454196</v>
      </c>
      <c r="AD430" s="10">
        <f t="shared" si="484"/>
        <v>5437333.1183422469</v>
      </c>
      <c r="AE430" s="10">
        <f t="shared" si="449"/>
        <v>896797.11834224686</v>
      </c>
      <c r="AF430" s="10">
        <f t="shared" si="485"/>
        <v>-165449.13348557916</v>
      </c>
      <c r="AG430" s="9"/>
      <c r="AH430" s="9">
        <f t="shared" si="486"/>
        <v>-165449.13348557916</v>
      </c>
      <c r="AI430" s="9"/>
      <c r="AJ430" s="9"/>
      <c r="AK430" s="9"/>
      <c r="AM430" s="9">
        <f t="shared" si="453"/>
        <v>1065784.0047460108</v>
      </c>
      <c r="AN430" s="9">
        <f t="shared" si="456"/>
        <v>900334.8712604316</v>
      </c>
    </row>
    <row r="431" spans="1:40" s="11" customFormat="1" ht="12.75" x14ac:dyDescent="0.2">
      <c r="A431" s="8" t="s">
        <v>865</v>
      </c>
      <c r="B431" s="8" t="s">
        <v>866</v>
      </c>
      <c r="C431" s="8" t="s">
        <v>862</v>
      </c>
      <c r="D431" s="8" t="s">
        <v>862</v>
      </c>
      <c r="E431" s="8" t="s">
        <v>1440</v>
      </c>
      <c r="G431" s="9"/>
      <c r="H431" s="9"/>
      <c r="I431" s="9">
        <f t="shared" si="479"/>
        <v>1393433.1202852097</v>
      </c>
      <c r="J431" s="9">
        <f t="shared" si="480"/>
        <v>1434540.4513677538</v>
      </c>
      <c r="K431" s="9"/>
      <c r="L431" s="9"/>
      <c r="M431" s="9"/>
      <c r="N431" s="9"/>
      <c r="O431" s="9"/>
      <c r="P431" s="9"/>
      <c r="Q431" s="10">
        <f t="shared" si="454"/>
        <v>1393433.1202852097</v>
      </c>
      <c r="R431" s="10">
        <f t="shared" si="481"/>
        <v>1434540.4513677538</v>
      </c>
      <c r="S431" s="9"/>
      <c r="T431" s="10">
        <f t="shared" si="444"/>
        <v>7145435</v>
      </c>
      <c r="V431" s="9"/>
      <c r="W431" s="9">
        <f t="shared" si="482"/>
        <v>-154368.82291092211</v>
      </c>
      <c r="X431" s="9"/>
      <c r="Y431" s="9"/>
      <c r="Z431" s="9"/>
      <c r="AA431" s="10">
        <f t="shared" si="445"/>
        <v>-154368.82291092211</v>
      </c>
      <c r="AB431" s="10">
        <f t="shared" si="446"/>
        <v>1239064.2973742876</v>
      </c>
      <c r="AC431" s="10">
        <f t="shared" si="483"/>
        <v>8384499.2973742876</v>
      </c>
      <c r="AD431" s="10">
        <f t="shared" si="484"/>
        <v>8098067.3793817321</v>
      </c>
      <c r="AE431" s="10">
        <f t="shared" si="449"/>
        <v>952632.37938173208</v>
      </c>
      <c r="AF431" s="10">
        <f t="shared" si="485"/>
        <v>-481908.07198602171</v>
      </c>
      <c r="AG431" s="9"/>
      <c r="AH431" s="9">
        <f t="shared" si="486"/>
        <v>-481908.07198602171</v>
      </c>
      <c r="AI431" s="9"/>
      <c r="AJ431" s="9"/>
      <c r="AK431" s="9"/>
      <c r="AM431" s="9">
        <f t="shared" si="453"/>
        <v>1439318.1097114268</v>
      </c>
      <c r="AN431" s="9">
        <f t="shared" si="456"/>
        <v>957410.03772540507</v>
      </c>
    </row>
    <row r="432" spans="1:40" s="11" customFormat="1" ht="12.75" x14ac:dyDescent="0.2">
      <c r="A432" s="8" t="s">
        <v>867</v>
      </c>
      <c r="B432" s="8" t="s">
        <v>868</v>
      </c>
      <c r="C432" s="8" t="s">
        <v>862</v>
      </c>
      <c r="D432" s="8" t="s">
        <v>862</v>
      </c>
      <c r="E432" s="8" t="s">
        <v>1440</v>
      </c>
      <c r="G432" s="9"/>
      <c r="H432" s="9"/>
      <c r="I432" s="9">
        <f t="shared" si="479"/>
        <v>3122637.8782338696</v>
      </c>
      <c r="J432" s="9">
        <f t="shared" si="480"/>
        <v>3214758.0576976524</v>
      </c>
      <c r="K432" s="9"/>
      <c r="L432" s="9"/>
      <c r="M432" s="9"/>
      <c r="N432" s="9"/>
      <c r="O432" s="9"/>
      <c r="P432" s="9"/>
      <c r="Q432" s="10">
        <f t="shared" si="454"/>
        <v>3122637.8782338696</v>
      </c>
      <c r="R432" s="10">
        <f t="shared" si="481"/>
        <v>3214758.0576976524</v>
      </c>
      <c r="S432" s="9"/>
      <c r="T432" s="10">
        <f t="shared" si="444"/>
        <v>8721215</v>
      </c>
      <c r="V432" s="9"/>
      <c r="W432" s="9">
        <f t="shared" si="482"/>
        <v>635121.80860367697</v>
      </c>
      <c r="X432" s="9"/>
      <c r="Y432" s="9"/>
      <c r="Z432" s="9"/>
      <c r="AA432" s="10">
        <f t="shared" si="445"/>
        <v>635121.80860367697</v>
      </c>
      <c r="AB432" s="10">
        <f t="shared" si="446"/>
        <v>3757759.6868375465</v>
      </c>
      <c r="AC432" s="10">
        <f t="shared" si="483"/>
        <v>12478974.686837547</v>
      </c>
      <c r="AD432" s="10">
        <f t="shared" si="484"/>
        <v>12052666.981707105</v>
      </c>
      <c r="AE432" s="10">
        <f t="shared" si="449"/>
        <v>3331451.9817071054</v>
      </c>
      <c r="AF432" s="10">
        <f t="shared" si="485"/>
        <v>116693.92400945304</v>
      </c>
      <c r="AG432" s="9"/>
      <c r="AH432" s="9">
        <f t="shared" si="486"/>
        <v>116693.92400945304</v>
      </c>
      <c r="AI432" s="9"/>
      <c r="AJ432" s="9"/>
      <c r="AK432" s="9"/>
      <c r="AM432" s="9">
        <f t="shared" si="453"/>
        <v>3225464.6332024457</v>
      </c>
      <c r="AN432" s="9">
        <f t="shared" si="456"/>
        <v>3342158.5572118987</v>
      </c>
    </row>
    <row r="433" spans="1:40" s="11" customFormat="1" ht="12.75" x14ac:dyDescent="0.2">
      <c r="A433" s="8" t="s">
        <v>869</v>
      </c>
      <c r="B433" s="8" t="s">
        <v>870</v>
      </c>
      <c r="C433" s="8" t="s">
        <v>862</v>
      </c>
      <c r="D433" s="8" t="s">
        <v>862</v>
      </c>
      <c r="E433" s="8" t="s">
        <v>1440</v>
      </c>
      <c r="G433" s="9"/>
      <c r="H433" s="9"/>
      <c r="I433" s="9">
        <f t="shared" si="479"/>
        <v>3986354.8572308398</v>
      </c>
      <c r="J433" s="9">
        <f t="shared" si="480"/>
        <v>4103955.3409161675</v>
      </c>
      <c r="K433" s="9"/>
      <c r="L433" s="9"/>
      <c r="M433" s="9"/>
      <c r="N433" s="9"/>
      <c r="O433" s="9"/>
      <c r="P433" s="9"/>
      <c r="Q433" s="10">
        <f t="shared" si="454"/>
        <v>3986354.8572308398</v>
      </c>
      <c r="R433" s="10">
        <f t="shared" si="481"/>
        <v>4103955.3409161675</v>
      </c>
      <c r="S433" s="9"/>
      <c r="T433" s="10">
        <f t="shared" si="444"/>
        <v>7060491</v>
      </c>
      <c r="V433" s="9"/>
      <c r="W433" s="9">
        <f t="shared" si="482"/>
        <v>1103575.4481602167</v>
      </c>
      <c r="X433" s="9"/>
      <c r="Y433" s="9"/>
      <c r="Z433" s="9"/>
      <c r="AA433" s="10">
        <f t="shared" si="445"/>
        <v>1103575.4481602167</v>
      </c>
      <c r="AB433" s="10">
        <f t="shared" si="446"/>
        <v>5089930.3053910565</v>
      </c>
      <c r="AC433" s="10">
        <f t="shared" si="483"/>
        <v>12150421.305391056</v>
      </c>
      <c r="AD433" s="10">
        <f t="shared" si="484"/>
        <v>11735337.666465754</v>
      </c>
      <c r="AE433" s="10">
        <f t="shared" si="449"/>
        <v>4674846.6664657537</v>
      </c>
      <c r="AF433" s="10">
        <f t="shared" si="485"/>
        <v>570891.32554958621</v>
      </c>
      <c r="AG433" s="9"/>
      <c r="AH433" s="9">
        <f t="shared" si="486"/>
        <v>570891.32554958621</v>
      </c>
      <c r="AI433" s="9"/>
      <c r="AJ433" s="9"/>
      <c r="AK433" s="9"/>
      <c r="AM433" s="9">
        <f t="shared" si="453"/>
        <v>4117623.3392343009</v>
      </c>
      <c r="AN433" s="9">
        <f t="shared" si="456"/>
        <v>4688514.6647838876</v>
      </c>
    </row>
    <row r="434" spans="1:40" s="11" customFormat="1" ht="12.75" x14ac:dyDescent="0.2">
      <c r="A434" s="8" t="s">
        <v>871</v>
      </c>
      <c r="B434" s="8" t="s">
        <v>872</v>
      </c>
      <c r="C434" s="8" t="s">
        <v>862</v>
      </c>
      <c r="D434" s="8" t="s">
        <v>862</v>
      </c>
      <c r="E434" s="8" t="s">
        <v>1440</v>
      </c>
      <c r="G434" s="9"/>
      <c r="H434" s="9"/>
      <c r="I434" s="9">
        <f t="shared" si="479"/>
        <v>2301324.8601415879</v>
      </c>
      <c r="J434" s="9">
        <f t="shared" si="480"/>
        <v>2369215.684306128</v>
      </c>
      <c r="K434" s="9"/>
      <c r="L434" s="9"/>
      <c r="M434" s="9"/>
      <c r="N434" s="9"/>
      <c r="O434" s="9"/>
      <c r="P434" s="9"/>
      <c r="Q434" s="10">
        <f t="shared" si="454"/>
        <v>2301324.8601415879</v>
      </c>
      <c r="R434" s="10">
        <f t="shared" si="481"/>
        <v>2369215.684306128</v>
      </c>
      <c r="S434" s="9"/>
      <c r="T434" s="10">
        <f t="shared" si="444"/>
        <v>4017300</v>
      </c>
      <c r="V434" s="9"/>
      <c r="W434" s="9">
        <f t="shared" si="482"/>
        <v>659998.55167029565</v>
      </c>
      <c r="X434" s="9"/>
      <c r="Y434" s="9"/>
      <c r="Z434" s="9"/>
      <c r="AA434" s="10">
        <f t="shared" si="445"/>
        <v>659998.55167029565</v>
      </c>
      <c r="AB434" s="10">
        <f t="shared" si="446"/>
        <v>2961323.4118118836</v>
      </c>
      <c r="AC434" s="10">
        <f t="shared" si="483"/>
        <v>6978623.4118118836</v>
      </c>
      <c r="AD434" s="10">
        <f t="shared" si="484"/>
        <v>6740219.1353133442</v>
      </c>
      <c r="AE434" s="10">
        <f t="shared" si="449"/>
        <v>2722919.1353133442</v>
      </c>
      <c r="AF434" s="10">
        <f t="shared" si="485"/>
        <v>353703.45100721624</v>
      </c>
      <c r="AG434" s="9"/>
      <c r="AH434" s="9">
        <f t="shared" si="486"/>
        <v>353703.45100721624</v>
      </c>
      <c r="AI434" s="9"/>
      <c r="AJ434" s="9"/>
      <c r="AK434" s="9"/>
      <c r="AM434" s="9">
        <f t="shared" si="453"/>
        <v>2377106.2272819593</v>
      </c>
      <c r="AN434" s="9">
        <f t="shared" si="456"/>
        <v>2730809.6782891755</v>
      </c>
    </row>
    <row r="435" spans="1:40" s="11" customFormat="1" ht="12.75" x14ac:dyDescent="0.2">
      <c r="A435" s="8" t="s">
        <v>873</v>
      </c>
      <c r="B435" s="8" t="s">
        <v>874</v>
      </c>
      <c r="C435" s="8" t="s">
        <v>862</v>
      </c>
      <c r="D435" s="8" t="s">
        <v>862</v>
      </c>
      <c r="E435" s="8" t="s">
        <v>1440</v>
      </c>
      <c r="G435" s="9"/>
      <c r="H435" s="9"/>
      <c r="I435" s="9">
        <f t="shared" si="479"/>
        <v>3454531.2870589555</v>
      </c>
      <c r="J435" s="9">
        <f t="shared" si="480"/>
        <v>3556442.5731370943</v>
      </c>
      <c r="K435" s="9"/>
      <c r="L435" s="9"/>
      <c r="M435" s="9"/>
      <c r="N435" s="9"/>
      <c r="O435" s="9"/>
      <c r="P435" s="9"/>
      <c r="Q435" s="10">
        <f t="shared" si="454"/>
        <v>3454531.2870589555</v>
      </c>
      <c r="R435" s="10">
        <f t="shared" si="481"/>
        <v>3556442.5731370943</v>
      </c>
      <c r="S435" s="9"/>
      <c r="T435" s="10">
        <f t="shared" si="444"/>
        <v>6721854</v>
      </c>
      <c r="V435" s="9"/>
      <c r="W435" s="9">
        <f t="shared" si="482"/>
        <v>924958.27240121132</v>
      </c>
      <c r="X435" s="9"/>
      <c r="Y435" s="9"/>
      <c r="Z435" s="9"/>
      <c r="AA435" s="10">
        <f t="shared" si="445"/>
        <v>924958.27240121132</v>
      </c>
      <c r="AB435" s="10">
        <f t="shared" si="446"/>
        <v>4379489.5594601668</v>
      </c>
      <c r="AC435" s="10">
        <f t="shared" si="483"/>
        <v>11101343.559460167</v>
      </c>
      <c r="AD435" s="10">
        <f t="shared" si="484"/>
        <v>10722098.596194888</v>
      </c>
      <c r="AE435" s="10">
        <f t="shared" si="449"/>
        <v>4000244.5961948875</v>
      </c>
      <c r="AF435" s="10">
        <f t="shared" si="485"/>
        <v>443802.02305779327</v>
      </c>
      <c r="AG435" s="9"/>
      <c r="AH435" s="9">
        <f t="shared" si="486"/>
        <v>443802.02305779327</v>
      </c>
      <c r="AI435" s="9"/>
      <c r="AJ435" s="9"/>
      <c r="AK435" s="9"/>
      <c r="AM435" s="9">
        <f t="shared" si="453"/>
        <v>3568287.1101922477</v>
      </c>
      <c r="AN435" s="9">
        <f t="shared" si="456"/>
        <v>4012089.1332500409</v>
      </c>
    </row>
    <row r="436" spans="1:40" s="11" customFormat="1" ht="12.75" x14ac:dyDescent="0.2">
      <c r="A436" s="8" t="s">
        <v>875</v>
      </c>
      <c r="B436" s="8" t="s">
        <v>876</v>
      </c>
      <c r="C436" s="8" t="s">
        <v>862</v>
      </c>
      <c r="D436" s="8" t="s">
        <v>862</v>
      </c>
      <c r="E436" s="8" t="s">
        <v>1440</v>
      </c>
      <c r="G436" s="9"/>
      <c r="H436" s="9"/>
      <c r="I436" s="9">
        <f t="shared" si="479"/>
        <v>2470284.7820037552</v>
      </c>
      <c r="J436" s="9">
        <f t="shared" si="480"/>
        <v>2543160.0516695241</v>
      </c>
      <c r="K436" s="9"/>
      <c r="L436" s="9"/>
      <c r="M436" s="9"/>
      <c r="N436" s="9"/>
      <c r="O436" s="9"/>
      <c r="P436" s="9"/>
      <c r="Q436" s="10">
        <f t="shared" si="454"/>
        <v>2470284.7820037552</v>
      </c>
      <c r="R436" s="10">
        <f t="shared" si="481"/>
        <v>2543160.0516695241</v>
      </c>
      <c r="S436" s="9"/>
      <c r="T436" s="10">
        <f t="shared" si="444"/>
        <v>7478550</v>
      </c>
      <c r="V436" s="9"/>
      <c r="W436" s="9">
        <f t="shared" si="482"/>
        <v>229744.7000079616</v>
      </c>
      <c r="X436" s="9"/>
      <c r="Y436" s="9"/>
      <c r="Z436" s="9"/>
      <c r="AA436" s="10">
        <f t="shared" si="445"/>
        <v>229744.7000079616</v>
      </c>
      <c r="AB436" s="10">
        <f t="shared" si="446"/>
        <v>2700029.4820117168</v>
      </c>
      <c r="AC436" s="10">
        <f t="shared" si="483"/>
        <v>10178579.482011717</v>
      </c>
      <c r="AD436" s="10">
        <f t="shared" si="484"/>
        <v>9830858.0570262913</v>
      </c>
      <c r="AE436" s="10">
        <f t="shared" si="449"/>
        <v>2352308.0570262913</v>
      </c>
      <c r="AF436" s="10">
        <f t="shared" si="485"/>
        <v>-190851.99464323279</v>
      </c>
      <c r="AG436" s="9"/>
      <c r="AH436" s="9">
        <f t="shared" si="486"/>
        <v>-190851.99464323279</v>
      </c>
      <c r="AI436" s="9"/>
      <c r="AJ436" s="9"/>
      <c r="AK436" s="9"/>
      <c r="AM436" s="9">
        <f t="shared" si="453"/>
        <v>2551629.9068266721</v>
      </c>
      <c r="AN436" s="9">
        <f t="shared" si="456"/>
        <v>2360777.9121834394</v>
      </c>
    </row>
    <row r="437" spans="1:40" s="11" customFormat="1" ht="12.75" x14ac:dyDescent="0.2">
      <c r="A437" s="8" t="s">
        <v>877</v>
      </c>
      <c r="B437" s="8" t="s">
        <v>878</v>
      </c>
      <c r="C437" s="8" t="s">
        <v>862</v>
      </c>
      <c r="D437" s="8" t="s">
        <v>862</v>
      </c>
      <c r="E437" s="8" t="s">
        <v>1440</v>
      </c>
      <c r="G437" s="9"/>
      <c r="H437" s="9"/>
      <c r="I437" s="9">
        <f t="shared" si="479"/>
        <v>3411348.3964841506</v>
      </c>
      <c r="J437" s="9">
        <f t="shared" si="480"/>
        <v>3511985.7546255137</v>
      </c>
      <c r="K437" s="9"/>
      <c r="L437" s="9"/>
      <c r="M437" s="9"/>
      <c r="N437" s="9"/>
      <c r="O437" s="9"/>
      <c r="P437" s="9"/>
      <c r="Q437" s="10">
        <f t="shared" si="454"/>
        <v>3411348.3964841506</v>
      </c>
      <c r="R437" s="10">
        <f t="shared" si="481"/>
        <v>3511985.7546255137</v>
      </c>
      <c r="S437" s="9"/>
      <c r="T437" s="10">
        <f t="shared" si="444"/>
        <v>4537267</v>
      </c>
      <c r="V437" s="9"/>
      <c r="W437" s="9">
        <f t="shared" si="482"/>
        <v>1060779.909004637</v>
      </c>
      <c r="X437" s="9"/>
      <c r="Y437" s="9"/>
      <c r="Z437" s="9"/>
      <c r="AA437" s="10">
        <f t="shared" si="445"/>
        <v>1060779.909004637</v>
      </c>
      <c r="AB437" s="10">
        <f t="shared" si="446"/>
        <v>4472128.3054887876</v>
      </c>
      <c r="AC437" s="10">
        <f t="shared" si="483"/>
        <v>9009395.3054887876</v>
      </c>
      <c r="AD437" s="10">
        <f t="shared" si="484"/>
        <v>8701615.6413993146</v>
      </c>
      <c r="AE437" s="10">
        <f t="shared" si="449"/>
        <v>4164348.6413993146</v>
      </c>
      <c r="AF437" s="10">
        <f t="shared" si="485"/>
        <v>652362.88677380094</v>
      </c>
      <c r="AG437" s="9"/>
      <c r="AH437" s="9">
        <f t="shared" si="486"/>
        <v>652362.88677380094</v>
      </c>
      <c r="AI437" s="9"/>
      <c r="AJ437" s="9"/>
      <c r="AK437" s="9"/>
      <c r="AM437" s="9">
        <f t="shared" si="453"/>
        <v>3523682.2306833682</v>
      </c>
      <c r="AN437" s="9">
        <f t="shared" si="456"/>
        <v>4176045.1174571691</v>
      </c>
    </row>
    <row r="438" spans="1:40" s="11" customFormat="1" ht="12.75" x14ac:dyDescent="0.2">
      <c r="A438" s="8" t="s">
        <v>879</v>
      </c>
      <c r="B438" s="8" t="s">
        <v>880</v>
      </c>
      <c r="C438" s="8" t="s">
        <v>862</v>
      </c>
      <c r="D438" s="8" t="s">
        <v>862</v>
      </c>
      <c r="E438" s="8" t="s">
        <v>1440</v>
      </c>
      <c r="G438" s="9"/>
      <c r="H438" s="9"/>
      <c r="I438" s="9">
        <f t="shared" si="479"/>
        <v>2920374.0126263727</v>
      </c>
      <c r="J438" s="9">
        <f t="shared" si="480"/>
        <v>3006527.2550563491</v>
      </c>
      <c r="K438" s="9"/>
      <c r="L438" s="9"/>
      <c r="M438" s="9"/>
      <c r="N438" s="9"/>
      <c r="O438" s="9"/>
      <c r="P438" s="9"/>
      <c r="Q438" s="10">
        <f t="shared" si="454"/>
        <v>2920374.0126263727</v>
      </c>
      <c r="R438" s="10">
        <f t="shared" si="481"/>
        <v>3006527.2550563491</v>
      </c>
      <c r="S438" s="9"/>
      <c r="T438" s="10">
        <f t="shared" si="444"/>
        <v>3918255</v>
      </c>
      <c r="V438" s="9"/>
      <c r="W438" s="9">
        <f t="shared" si="482"/>
        <v>2079201.0155178192</v>
      </c>
      <c r="X438" s="9"/>
      <c r="Y438" s="9"/>
      <c r="Z438" s="9"/>
      <c r="AA438" s="10">
        <f t="shared" si="445"/>
        <v>2079201.0155178192</v>
      </c>
      <c r="AB438" s="10">
        <f t="shared" si="446"/>
        <v>4999575.028144192</v>
      </c>
      <c r="AC438" s="10">
        <f t="shared" si="483"/>
        <v>8917830.028144192</v>
      </c>
      <c r="AD438" s="10">
        <f t="shared" si="484"/>
        <v>8613178.4241905883</v>
      </c>
      <c r="AE438" s="10">
        <f t="shared" si="449"/>
        <v>4694923.4241905883</v>
      </c>
      <c r="AF438" s="10">
        <f t="shared" si="485"/>
        <v>1688396.1691342392</v>
      </c>
      <c r="AG438" s="9"/>
      <c r="AH438" s="9">
        <f t="shared" si="486"/>
        <v>1688396.1691342392</v>
      </c>
      <c r="AI438" s="9"/>
      <c r="AJ438" s="9"/>
      <c r="AK438" s="9"/>
      <c r="AM438" s="9">
        <f t="shared" si="453"/>
        <v>3016540.32928643</v>
      </c>
      <c r="AN438" s="9">
        <f t="shared" si="456"/>
        <v>4704936.4984206688</v>
      </c>
    </row>
    <row r="439" spans="1:40" s="11" customFormat="1" ht="12.75" x14ac:dyDescent="0.2">
      <c r="A439" s="8" t="s">
        <v>881</v>
      </c>
      <c r="B439" s="8" t="s">
        <v>882</v>
      </c>
      <c r="C439" s="8" t="s">
        <v>862</v>
      </c>
      <c r="D439" s="8" t="s">
        <v>862</v>
      </c>
      <c r="E439" s="8" t="s">
        <v>1440</v>
      </c>
      <c r="G439" s="9"/>
      <c r="H439" s="9"/>
      <c r="I439" s="9">
        <f t="shared" si="479"/>
        <v>3112333.11192396</v>
      </c>
      <c r="J439" s="9">
        <f t="shared" si="480"/>
        <v>3204149.2929867702</v>
      </c>
      <c r="K439" s="9"/>
      <c r="L439" s="9"/>
      <c r="M439" s="9"/>
      <c r="N439" s="9"/>
      <c r="O439" s="9"/>
      <c r="P439" s="9"/>
      <c r="Q439" s="10">
        <f t="shared" si="454"/>
        <v>3112333.11192396</v>
      </c>
      <c r="R439" s="10">
        <f t="shared" si="481"/>
        <v>3204149.2929867702</v>
      </c>
      <c r="S439" s="9"/>
      <c r="T439" s="10">
        <f t="shared" si="444"/>
        <v>6109653</v>
      </c>
      <c r="V439" s="9"/>
      <c r="W439" s="9">
        <f t="shared" si="482"/>
        <v>885655.28475379664</v>
      </c>
      <c r="X439" s="9"/>
      <c r="Y439" s="9"/>
      <c r="Z439" s="9"/>
      <c r="AA439" s="10">
        <f t="shared" si="445"/>
        <v>885655.28475379664</v>
      </c>
      <c r="AB439" s="10">
        <f t="shared" si="446"/>
        <v>3997988.3966777567</v>
      </c>
      <c r="AC439" s="10">
        <f t="shared" si="483"/>
        <v>10107641.396677757</v>
      </c>
      <c r="AD439" s="10">
        <f t="shared" si="484"/>
        <v>9762343.3640882596</v>
      </c>
      <c r="AE439" s="10">
        <f t="shared" si="449"/>
        <v>3652690.3640882596</v>
      </c>
      <c r="AF439" s="10">
        <f t="shared" si="485"/>
        <v>448541.07110148948</v>
      </c>
      <c r="AG439" s="9"/>
      <c r="AH439" s="9">
        <f t="shared" si="486"/>
        <v>448541.07110148948</v>
      </c>
      <c r="AI439" s="9"/>
      <c r="AJ439" s="9"/>
      <c r="AK439" s="9"/>
      <c r="AM439" s="9">
        <f t="shared" si="453"/>
        <v>3214820.536582178</v>
      </c>
      <c r="AN439" s="9">
        <f t="shared" si="456"/>
        <v>3663361.6076836674</v>
      </c>
    </row>
    <row r="440" spans="1:40" s="11" customFormat="1" ht="12.75" x14ac:dyDescent="0.2">
      <c r="A440" s="8" t="s">
        <v>883</v>
      </c>
      <c r="B440" s="8" t="s">
        <v>884</v>
      </c>
      <c r="C440" s="8" t="s">
        <v>862</v>
      </c>
      <c r="D440" s="8" t="s">
        <v>862</v>
      </c>
      <c r="E440" s="8" t="s">
        <v>1440</v>
      </c>
      <c r="G440" s="9"/>
      <c r="H440" s="9"/>
      <c r="I440" s="9">
        <f t="shared" si="479"/>
        <v>2353340.2261243882</v>
      </c>
      <c r="J440" s="9">
        <f t="shared" si="480"/>
        <v>2422765.5429313863</v>
      </c>
      <c r="K440" s="9"/>
      <c r="L440" s="9"/>
      <c r="M440" s="9"/>
      <c r="N440" s="9"/>
      <c r="O440" s="9"/>
      <c r="P440" s="9"/>
      <c r="Q440" s="10">
        <f t="shared" si="454"/>
        <v>2353340.2261243882</v>
      </c>
      <c r="R440" s="10">
        <f t="shared" si="481"/>
        <v>2422765.5429313863</v>
      </c>
      <c r="S440" s="9"/>
      <c r="T440" s="10">
        <f t="shared" si="444"/>
        <v>3789271</v>
      </c>
      <c r="V440" s="9"/>
      <c r="W440" s="9">
        <f t="shared" si="482"/>
        <v>679287.54357998725</v>
      </c>
      <c r="X440" s="9"/>
      <c r="Y440" s="9"/>
      <c r="Z440" s="9"/>
      <c r="AA440" s="10">
        <f t="shared" si="445"/>
        <v>679287.54357998725</v>
      </c>
      <c r="AB440" s="10">
        <f t="shared" si="446"/>
        <v>3032627.7697043754</v>
      </c>
      <c r="AC440" s="10">
        <f t="shared" si="483"/>
        <v>6821898.7697043754</v>
      </c>
      <c r="AD440" s="10">
        <f t="shared" si="484"/>
        <v>6588848.5326354308</v>
      </c>
      <c r="AE440" s="10">
        <f t="shared" si="449"/>
        <v>2799577.5326354308</v>
      </c>
      <c r="AF440" s="10">
        <f t="shared" si="485"/>
        <v>376811.98970404454</v>
      </c>
      <c r="AG440" s="9"/>
      <c r="AH440" s="9">
        <f t="shared" si="486"/>
        <v>376811.98970404454</v>
      </c>
      <c r="AI440" s="9"/>
      <c r="AJ440" s="9"/>
      <c r="AK440" s="9"/>
      <c r="AM440" s="9">
        <f t="shared" si="453"/>
        <v>2430834.43077621</v>
      </c>
      <c r="AN440" s="9">
        <f t="shared" si="456"/>
        <v>2807646.4204802546</v>
      </c>
    </row>
    <row r="441" spans="1:40" s="11" customFormat="1" ht="12.75" x14ac:dyDescent="0.2">
      <c r="A441" s="8" t="s">
        <v>885</v>
      </c>
      <c r="B441" s="8" t="s">
        <v>886</v>
      </c>
      <c r="C441" s="8" t="s">
        <v>862</v>
      </c>
      <c r="D441" s="8" t="s">
        <v>862</v>
      </c>
      <c r="E441" s="8" t="s">
        <v>1440</v>
      </c>
      <c r="G441" s="9"/>
      <c r="H441" s="9"/>
      <c r="I441" s="9">
        <f t="shared" si="479"/>
        <v>1601006.6085510736</v>
      </c>
      <c r="J441" s="9">
        <f t="shared" si="480"/>
        <v>1648237.5145522021</v>
      </c>
      <c r="K441" s="9"/>
      <c r="L441" s="9"/>
      <c r="M441" s="9"/>
      <c r="N441" s="9"/>
      <c r="O441" s="9"/>
      <c r="P441" s="9"/>
      <c r="Q441" s="10">
        <f t="shared" si="454"/>
        <v>1601006.6085510736</v>
      </c>
      <c r="R441" s="10">
        <f t="shared" si="481"/>
        <v>1648237.5145522021</v>
      </c>
      <c r="S441" s="9"/>
      <c r="T441" s="10">
        <f t="shared" si="444"/>
        <v>3618973</v>
      </c>
      <c r="V441" s="9"/>
      <c r="W441" s="9">
        <f t="shared" si="482"/>
        <v>323917.93861671281</v>
      </c>
      <c r="X441" s="9"/>
      <c r="Y441" s="9"/>
      <c r="Z441" s="9"/>
      <c r="AA441" s="10">
        <f t="shared" si="445"/>
        <v>323917.93861671281</v>
      </c>
      <c r="AB441" s="10">
        <f t="shared" si="446"/>
        <v>1924924.5471677864</v>
      </c>
      <c r="AC441" s="10">
        <f t="shared" si="483"/>
        <v>5543897.5471677864</v>
      </c>
      <c r="AD441" s="10">
        <f t="shared" si="484"/>
        <v>5354506.4873955259</v>
      </c>
      <c r="AE441" s="10">
        <f t="shared" si="449"/>
        <v>1735533.4873955259</v>
      </c>
      <c r="AF441" s="10">
        <f t="shared" si="485"/>
        <v>87295.972843323834</v>
      </c>
      <c r="AG441" s="9"/>
      <c r="AH441" s="9">
        <f t="shared" si="486"/>
        <v>87295.972843323834</v>
      </c>
      <c r="AI441" s="9"/>
      <c r="AJ441" s="9"/>
      <c r="AK441" s="9"/>
      <c r="AM441" s="9">
        <f t="shared" si="453"/>
        <v>1653726.8792517106</v>
      </c>
      <c r="AN441" s="9">
        <f t="shared" si="456"/>
        <v>1741022.8520950344</v>
      </c>
    </row>
    <row r="442" spans="1:40" s="11" customFormat="1" ht="12.75" x14ac:dyDescent="0.2">
      <c r="A442" s="8" t="s">
        <v>887</v>
      </c>
      <c r="B442" s="8" t="s">
        <v>888</v>
      </c>
      <c r="C442" s="8" t="s">
        <v>862</v>
      </c>
      <c r="D442" s="8" t="s">
        <v>862</v>
      </c>
      <c r="E442" s="8" t="s">
        <v>1440</v>
      </c>
      <c r="G442" s="9"/>
      <c r="H442" s="9"/>
      <c r="I442" s="9">
        <f t="shared" si="479"/>
        <v>2098864.7532583922</v>
      </c>
      <c r="J442" s="9">
        <f t="shared" si="480"/>
        <v>2160782.8511230499</v>
      </c>
      <c r="K442" s="9"/>
      <c r="L442" s="9"/>
      <c r="M442" s="9"/>
      <c r="N442" s="9"/>
      <c r="O442" s="9"/>
      <c r="P442" s="9"/>
      <c r="Q442" s="10">
        <f t="shared" si="454"/>
        <v>2098864.7532583922</v>
      </c>
      <c r="R442" s="10">
        <f t="shared" si="481"/>
        <v>2160782.8511230499</v>
      </c>
      <c r="S442" s="9"/>
      <c r="T442" s="10">
        <f t="shared" si="444"/>
        <v>7763310</v>
      </c>
      <c r="V442" s="9"/>
      <c r="W442" s="9">
        <f t="shared" si="482"/>
        <v>249417.76986509562</v>
      </c>
      <c r="X442" s="9"/>
      <c r="Y442" s="9"/>
      <c r="Z442" s="9"/>
      <c r="AA442" s="10">
        <f t="shared" si="445"/>
        <v>249417.76986509562</v>
      </c>
      <c r="AB442" s="10">
        <f t="shared" si="446"/>
        <v>2348282.5231234878</v>
      </c>
      <c r="AC442" s="10">
        <f t="shared" si="483"/>
        <v>10111592.523123488</v>
      </c>
      <c r="AD442" s="10">
        <f t="shared" si="484"/>
        <v>9766159.5118446331</v>
      </c>
      <c r="AE442" s="10">
        <f t="shared" si="449"/>
        <v>2002849.5118446331</v>
      </c>
      <c r="AF442" s="10">
        <f t="shared" si="485"/>
        <v>-157933.33927841671</v>
      </c>
      <c r="AG442" s="9"/>
      <c r="AH442" s="9">
        <f t="shared" si="486"/>
        <v>-157933.33927841671</v>
      </c>
      <c r="AI442" s="9"/>
      <c r="AJ442" s="9"/>
      <c r="AK442" s="9"/>
      <c r="AM442" s="9">
        <f t="shared" si="453"/>
        <v>2167979.2199725239</v>
      </c>
      <c r="AN442" s="9">
        <f t="shared" si="456"/>
        <v>2010045.8806941072</v>
      </c>
    </row>
    <row r="443" spans="1:40" s="11" customFormat="1" ht="12.75" x14ac:dyDescent="0.2">
      <c r="A443" s="8" t="s">
        <v>889</v>
      </c>
      <c r="B443" s="8" t="s">
        <v>890</v>
      </c>
      <c r="C443" s="8" t="s">
        <v>862</v>
      </c>
      <c r="D443" s="8" t="s">
        <v>862</v>
      </c>
      <c r="E443" s="8" t="s">
        <v>1440</v>
      </c>
      <c r="G443" s="9"/>
      <c r="H443" s="9"/>
      <c r="I443" s="9">
        <f t="shared" si="479"/>
        <v>3007032.9589073728</v>
      </c>
      <c r="J443" s="9">
        <f t="shared" si="480"/>
        <v>3095742.7058040351</v>
      </c>
      <c r="K443" s="9"/>
      <c r="L443" s="9"/>
      <c r="M443" s="9"/>
      <c r="N443" s="9"/>
      <c r="O443" s="9"/>
      <c r="P443" s="9"/>
      <c r="Q443" s="10">
        <f t="shared" si="454"/>
        <v>3007032.9589073728</v>
      </c>
      <c r="R443" s="10">
        <f t="shared" si="481"/>
        <v>3095742.7058040351</v>
      </c>
      <c r="S443" s="9"/>
      <c r="T443" s="10">
        <f t="shared" si="444"/>
        <v>5648493</v>
      </c>
      <c r="V443" s="9"/>
      <c r="W443" s="9">
        <f t="shared" si="482"/>
        <v>882191.26845407346</v>
      </c>
      <c r="X443" s="9"/>
      <c r="Y443" s="9"/>
      <c r="Z443" s="9"/>
      <c r="AA443" s="10">
        <f t="shared" si="445"/>
        <v>882191.26845407346</v>
      </c>
      <c r="AB443" s="10">
        <f t="shared" si="446"/>
        <v>3889224.2273614462</v>
      </c>
      <c r="AC443" s="10">
        <f t="shared" si="483"/>
        <v>9537717.2273614462</v>
      </c>
      <c r="AD443" s="10">
        <f t="shared" si="484"/>
        <v>9211888.9886305649</v>
      </c>
      <c r="AE443" s="10">
        <f t="shared" si="449"/>
        <v>3563395.9886305649</v>
      </c>
      <c r="AF443" s="10">
        <f t="shared" si="485"/>
        <v>467653.28282652982</v>
      </c>
      <c r="AG443" s="9"/>
      <c r="AH443" s="9">
        <f t="shared" si="486"/>
        <v>467653.28282652982</v>
      </c>
      <c r="AI443" s="9"/>
      <c r="AJ443" s="9"/>
      <c r="AK443" s="9"/>
      <c r="AM443" s="9">
        <f t="shared" si="453"/>
        <v>3106052.9072027807</v>
      </c>
      <c r="AN443" s="9">
        <f t="shared" si="456"/>
        <v>3573706.1900293105</v>
      </c>
    </row>
    <row r="444" spans="1:40" s="11" customFormat="1" ht="12.75" x14ac:dyDescent="0.2">
      <c r="A444" s="8" t="s">
        <v>891</v>
      </c>
      <c r="B444" s="8" t="s">
        <v>892</v>
      </c>
      <c r="C444" s="8" t="s">
        <v>862</v>
      </c>
      <c r="D444" s="8" t="s">
        <v>862</v>
      </c>
      <c r="E444" s="8" t="s">
        <v>1440</v>
      </c>
      <c r="G444" s="9"/>
      <c r="H444" s="9"/>
      <c r="I444" s="9">
        <f t="shared" si="479"/>
        <v>2730876.8054495002</v>
      </c>
      <c r="J444" s="9">
        <f t="shared" si="480"/>
        <v>2811439.7369264523</v>
      </c>
      <c r="K444" s="9"/>
      <c r="L444" s="9"/>
      <c r="M444" s="9"/>
      <c r="N444" s="9"/>
      <c r="O444" s="9"/>
      <c r="P444" s="9"/>
      <c r="Q444" s="10">
        <f t="shared" si="454"/>
        <v>2730876.8054495002</v>
      </c>
      <c r="R444" s="10">
        <f t="shared" si="481"/>
        <v>2811439.7369264523</v>
      </c>
      <c r="S444" s="9"/>
      <c r="T444" s="10">
        <f t="shared" si="444"/>
        <v>3189278</v>
      </c>
      <c r="V444" s="9"/>
      <c r="W444" s="9">
        <f t="shared" si="482"/>
        <v>1905813.036739374</v>
      </c>
      <c r="X444" s="9"/>
      <c r="Y444" s="9"/>
      <c r="Z444" s="9"/>
      <c r="AA444" s="10">
        <f t="shared" si="445"/>
        <v>1905813.036739374</v>
      </c>
      <c r="AB444" s="10">
        <f t="shared" si="446"/>
        <v>4636689.8421888743</v>
      </c>
      <c r="AC444" s="10">
        <f t="shared" si="483"/>
        <v>7825967.8421888743</v>
      </c>
      <c r="AD444" s="10">
        <f t="shared" si="484"/>
        <v>7558616.5192675153</v>
      </c>
      <c r="AE444" s="10">
        <f t="shared" si="449"/>
        <v>4369338.5192675153</v>
      </c>
      <c r="AF444" s="10">
        <f t="shared" si="485"/>
        <v>1557898.782341063</v>
      </c>
      <c r="AG444" s="9"/>
      <c r="AH444" s="9">
        <f t="shared" si="486"/>
        <v>1557898.782341063</v>
      </c>
      <c r="AI444" s="9"/>
      <c r="AJ444" s="9"/>
      <c r="AK444" s="9"/>
      <c r="AM444" s="9">
        <f t="shared" si="453"/>
        <v>2820803.082870482</v>
      </c>
      <c r="AN444" s="9">
        <f t="shared" si="456"/>
        <v>4378701.8652115446</v>
      </c>
    </row>
    <row r="445" spans="1:40" s="11" customFormat="1" ht="12.75" x14ac:dyDescent="0.2">
      <c r="A445" s="8" t="s">
        <v>893</v>
      </c>
      <c r="B445" s="8" t="s">
        <v>894</v>
      </c>
      <c r="C445" s="8" t="s">
        <v>862</v>
      </c>
      <c r="D445" s="8" t="s">
        <v>862</v>
      </c>
      <c r="E445" s="8" t="s">
        <v>1440</v>
      </c>
      <c r="G445" s="9"/>
      <c r="H445" s="9"/>
      <c r="I445" s="9">
        <f t="shared" si="479"/>
        <v>3148113.5634916215</v>
      </c>
      <c r="J445" s="9">
        <f t="shared" si="480"/>
        <v>3240985.2949410719</v>
      </c>
      <c r="K445" s="9"/>
      <c r="L445" s="9"/>
      <c r="M445" s="9"/>
      <c r="N445" s="9"/>
      <c r="O445" s="9"/>
      <c r="P445" s="9"/>
      <c r="Q445" s="10">
        <f t="shared" si="454"/>
        <v>3148113.5634916215</v>
      </c>
      <c r="R445" s="10">
        <f t="shared" si="481"/>
        <v>3240985.2949410719</v>
      </c>
      <c r="S445" s="9"/>
      <c r="T445" s="10">
        <f t="shared" si="444"/>
        <v>4025272</v>
      </c>
      <c r="V445" s="9"/>
      <c r="W445" s="9">
        <f t="shared" si="482"/>
        <v>1239465.1012810566</v>
      </c>
      <c r="X445" s="9"/>
      <c r="Y445" s="9"/>
      <c r="Z445" s="9"/>
      <c r="AA445" s="10">
        <f t="shared" si="445"/>
        <v>1239465.1012810566</v>
      </c>
      <c r="AB445" s="10">
        <f t="shared" si="446"/>
        <v>4387578.6647726782</v>
      </c>
      <c r="AC445" s="10">
        <f t="shared" si="483"/>
        <v>8412850.6647726782</v>
      </c>
      <c r="AD445" s="10">
        <f t="shared" si="484"/>
        <v>8125450.2051590178</v>
      </c>
      <c r="AE445" s="10">
        <f t="shared" si="449"/>
        <v>4100178.2051590178</v>
      </c>
      <c r="AF445" s="10">
        <f t="shared" si="485"/>
        <v>859192.91021794593</v>
      </c>
      <c r="AG445" s="9"/>
      <c r="AH445" s="9">
        <f t="shared" si="486"/>
        <v>859192.91021794593</v>
      </c>
      <c r="AI445" s="9"/>
      <c r="AJ445" s="9"/>
      <c r="AK445" s="9"/>
      <c r="AM445" s="9">
        <f t="shared" si="453"/>
        <v>3251779.2188219447</v>
      </c>
      <c r="AN445" s="9">
        <f t="shared" si="456"/>
        <v>4110972.1290398906</v>
      </c>
    </row>
    <row r="446" spans="1:40" s="11" customFormat="1" ht="12.75" x14ac:dyDescent="0.2">
      <c r="A446" s="8" t="s">
        <v>895</v>
      </c>
      <c r="B446" s="8" t="s">
        <v>896</v>
      </c>
      <c r="C446" s="8" t="s">
        <v>862</v>
      </c>
      <c r="D446" s="8" t="s">
        <v>862</v>
      </c>
      <c r="E446" s="8" t="s">
        <v>1440</v>
      </c>
      <c r="G446" s="9"/>
      <c r="H446" s="9"/>
      <c r="I446" s="9">
        <f t="shared" si="479"/>
        <v>3102013.6381815542</v>
      </c>
      <c r="J446" s="9">
        <f t="shared" si="480"/>
        <v>3193525.386963007</v>
      </c>
      <c r="K446" s="9"/>
      <c r="L446" s="9"/>
      <c r="M446" s="9"/>
      <c r="N446" s="9"/>
      <c r="O446" s="9"/>
      <c r="P446" s="9"/>
      <c r="Q446" s="10">
        <f t="shared" si="454"/>
        <v>3102013.6381815542</v>
      </c>
      <c r="R446" s="10">
        <f t="shared" si="481"/>
        <v>3193525.386963007</v>
      </c>
      <c r="S446" s="9"/>
      <c r="T446" s="10">
        <f t="shared" si="444"/>
        <v>5252590</v>
      </c>
      <c r="V446" s="9"/>
      <c r="W446" s="9">
        <f t="shared" si="482"/>
        <v>972023.57586910017</v>
      </c>
      <c r="X446" s="9"/>
      <c r="Y446" s="9"/>
      <c r="Z446" s="9"/>
      <c r="AA446" s="10">
        <f t="shared" si="445"/>
        <v>972023.57586910017</v>
      </c>
      <c r="AB446" s="10">
        <f t="shared" si="446"/>
        <v>4074037.2140506543</v>
      </c>
      <c r="AC446" s="10">
        <f t="shared" si="483"/>
        <v>9326627.2140506543</v>
      </c>
      <c r="AD446" s="10">
        <f t="shared" si="484"/>
        <v>9008010.2487944607</v>
      </c>
      <c r="AE446" s="10">
        <f t="shared" si="449"/>
        <v>3755420.2487944607</v>
      </c>
      <c r="AF446" s="10">
        <f t="shared" si="485"/>
        <v>561894.86183145363</v>
      </c>
      <c r="AG446" s="9"/>
      <c r="AH446" s="9">
        <f t="shared" si="486"/>
        <v>561894.86183145363</v>
      </c>
      <c r="AI446" s="9"/>
      <c r="AJ446" s="9"/>
      <c r="AK446" s="9"/>
      <c r="AM446" s="9">
        <f t="shared" si="453"/>
        <v>3204161.2482217173</v>
      </c>
      <c r="AN446" s="9">
        <f t="shared" si="456"/>
        <v>3766056.1100531709</v>
      </c>
    </row>
    <row r="447" spans="1:40" s="11" customFormat="1" ht="12.75" x14ac:dyDescent="0.2">
      <c r="A447" s="8" t="s">
        <v>897</v>
      </c>
      <c r="B447" s="8" t="s">
        <v>898</v>
      </c>
      <c r="C447" s="8" t="s">
        <v>862</v>
      </c>
      <c r="D447" s="8" t="s">
        <v>862</v>
      </c>
      <c r="E447" s="8" t="s">
        <v>1440</v>
      </c>
      <c r="G447" s="9"/>
      <c r="H447" s="9"/>
      <c r="I447" s="9">
        <f t="shared" si="479"/>
        <v>2209512.0936720255</v>
      </c>
      <c r="J447" s="9">
        <f t="shared" si="480"/>
        <v>2274694.3717758148</v>
      </c>
      <c r="K447" s="9"/>
      <c r="L447" s="9"/>
      <c r="M447" s="9"/>
      <c r="N447" s="9"/>
      <c r="O447" s="9"/>
      <c r="P447" s="9"/>
      <c r="Q447" s="10">
        <f t="shared" si="454"/>
        <v>2209512.0936720255</v>
      </c>
      <c r="R447" s="10">
        <f t="shared" si="481"/>
        <v>2274694.3717758148</v>
      </c>
      <c r="S447" s="9"/>
      <c r="T447" s="10">
        <f t="shared" si="444"/>
        <v>5089050</v>
      </c>
      <c r="V447" s="9"/>
      <c r="W447" s="9">
        <f t="shared" si="482"/>
        <v>580096.54261892801</v>
      </c>
      <c r="X447" s="9"/>
      <c r="Y447" s="9"/>
      <c r="Z447" s="9"/>
      <c r="AA447" s="10">
        <f t="shared" si="445"/>
        <v>580096.54261892801</v>
      </c>
      <c r="AB447" s="10">
        <f t="shared" si="446"/>
        <v>2789608.6362909535</v>
      </c>
      <c r="AC447" s="10">
        <f t="shared" si="483"/>
        <v>7878658.6362909535</v>
      </c>
      <c r="AD447" s="10">
        <f t="shared" si="484"/>
        <v>7609507.2863578526</v>
      </c>
      <c r="AE447" s="10">
        <f t="shared" si="449"/>
        <v>2520457.2863578526</v>
      </c>
      <c r="AF447" s="10">
        <f t="shared" si="485"/>
        <v>245762.91458203783</v>
      </c>
      <c r="AG447" s="9"/>
      <c r="AH447" s="9">
        <f t="shared" si="486"/>
        <v>245762.91458203783</v>
      </c>
      <c r="AI447" s="9"/>
      <c r="AJ447" s="9"/>
      <c r="AK447" s="9"/>
      <c r="AM447" s="9">
        <f t="shared" si="453"/>
        <v>2282270.1167011382</v>
      </c>
      <c r="AN447" s="9">
        <f t="shared" si="456"/>
        <v>2528033.031283176</v>
      </c>
    </row>
    <row r="448" spans="1:40" s="11" customFormat="1" ht="12.75" x14ac:dyDescent="0.2">
      <c r="A448" s="8" t="s">
        <v>899</v>
      </c>
      <c r="B448" s="8" t="s">
        <v>900</v>
      </c>
      <c r="C448" s="8" t="s">
        <v>862</v>
      </c>
      <c r="D448" s="8" t="s">
        <v>862</v>
      </c>
      <c r="E448" s="8" t="s">
        <v>1440</v>
      </c>
      <c r="G448" s="9"/>
      <c r="H448" s="9"/>
      <c r="I448" s="9">
        <f t="shared" si="479"/>
        <v>2614700.1795044206</v>
      </c>
      <c r="J448" s="9">
        <f t="shared" si="480"/>
        <v>2691835.8126365482</v>
      </c>
      <c r="K448" s="9"/>
      <c r="L448" s="9"/>
      <c r="M448" s="9"/>
      <c r="N448" s="9"/>
      <c r="O448" s="9"/>
      <c r="P448" s="9"/>
      <c r="Q448" s="10">
        <f t="shared" si="454"/>
        <v>2614700.1795044206</v>
      </c>
      <c r="R448" s="10">
        <f t="shared" si="481"/>
        <v>2691835.8126365482</v>
      </c>
      <c r="S448" s="9"/>
      <c r="T448" s="10">
        <f t="shared" si="444"/>
        <v>5125242</v>
      </c>
      <c r="V448" s="9"/>
      <c r="W448" s="9">
        <f t="shared" si="482"/>
        <v>706487.0185559243</v>
      </c>
      <c r="X448" s="9"/>
      <c r="Y448" s="9"/>
      <c r="Z448" s="9"/>
      <c r="AA448" s="10">
        <f t="shared" si="445"/>
        <v>706487.0185559243</v>
      </c>
      <c r="AB448" s="10">
        <f t="shared" si="446"/>
        <v>3321187.1980603449</v>
      </c>
      <c r="AC448" s="10">
        <f t="shared" si="483"/>
        <v>8446429.1980603449</v>
      </c>
      <c r="AD448" s="10">
        <f t="shared" si="484"/>
        <v>8157881.6259773718</v>
      </c>
      <c r="AE448" s="10">
        <f t="shared" si="449"/>
        <v>3032639.6259773718</v>
      </c>
      <c r="AF448" s="10">
        <f t="shared" si="485"/>
        <v>340803.81334082363</v>
      </c>
      <c r="AG448" s="9"/>
      <c r="AH448" s="9">
        <f t="shared" si="486"/>
        <v>340803.81334082363</v>
      </c>
      <c r="AI448" s="9"/>
      <c r="AJ448" s="9"/>
      <c r="AK448" s="9"/>
      <c r="AM448" s="9">
        <f t="shared" si="453"/>
        <v>2700800.8242664249</v>
      </c>
      <c r="AN448" s="9">
        <f t="shared" si="456"/>
        <v>3041604.6376072485</v>
      </c>
    </row>
    <row r="449" spans="1:40" s="11" customFormat="1" ht="12.75" x14ac:dyDescent="0.2">
      <c r="A449" s="8" t="s">
        <v>901</v>
      </c>
      <c r="B449" s="8" t="s">
        <v>902</v>
      </c>
      <c r="C449" s="8" t="s">
        <v>862</v>
      </c>
      <c r="D449" s="8" t="s">
        <v>862</v>
      </c>
      <c r="E449" s="8" t="s">
        <v>1440</v>
      </c>
      <c r="G449" s="9"/>
      <c r="H449" s="9"/>
      <c r="I449" s="9">
        <f t="shared" si="479"/>
        <v>2355171.7896055207</v>
      </c>
      <c r="J449" s="9">
        <f t="shared" si="480"/>
        <v>2424651.1389206611</v>
      </c>
      <c r="K449" s="9"/>
      <c r="L449" s="9"/>
      <c r="M449" s="9"/>
      <c r="N449" s="9"/>
      <c r="O449" s="9"/>
      <c r="P449" s="9"/>
      <c r="Q449" s="10">
        <f t="shared" si="454"/>
        <v>2355171.7896055207</v>
      </c>
      <c r="R449" s="10">
        <f t="shared" si="481"/>
        <v>2424651.1389206611</v>
      </c>
      <c r="S449" s="9"/>
      <c r="T449" s="10">
        <f t="shared" si="444"/>
        <v>4598852</v>
      </c>
      <c r="V449" s="9"/>
      <c r="W449" s="9">
        <f t="shared" si="482"/>
        <v>668238.92944076378</v>
      </c>
      <c r="X449" s="9"/>
      <c r="Y449" s="9"/>
      <c r="Z449" s="9"/>
      <c r="AA449" s="10">
        <f t="shared" si="445"/>
        <v>668238.92944076378</v>
      </c>
      <c r="AB449" s="10">
        <f t="shared" si="446"/>
        <v>3023410.7190462844</v>
      </c>
      <c r="AC449" s="10">
        <f t="shared" si="483"/>
        <v>7622262.7190462844</v>
      </c>
      <c r="AD449" s="10">
        <f t="shared" si="484"/>
        <v>7361870.3864065418</v>
      </c>
      <c r="AE449" s="10">
        <f t="shared" si="449"/>
        <v>2763018.3864065418</v>
      </c>
      <c r="AF449" s="10">
        <f t="shared" si="485"/>
        <v>338367.24748588074</v>
      </c>
      <c r="AG449" s="9"/>
      <c r="AH449" s="9">
        <f t="shared" si="486"/>
        <v>338367.24748588074</v>
      </c>
      <c r="AI449" s="9"/>
      <c r="AJ449" s="9"/>
      <c r="AK449" s="9"/>
      <c r="AM449" s="9">
        <f t="shared" si="453"/>
        <v>2432726.3066395745</v>
      </c>
      <c r="AN449" s="9">
        <f t="shared" si="456"/>
        <v>2771093.5541254552</v>
      </c>
    </row>
    <row r="450" spans="1:40" s="11" customFormat="1" ht="12.75" x14ac:dyDescent="0.2">
      <c r="A450" s="8" t="s">
        <v>903</v>
      </c>
      <c r="B450" s="8" t="s">
        <v>904</v>
      </c>
      <c r="C450" s="8" t="s">
        <v>862</v>
      </c>
      <c r="D450" s="8" t="s">
        <v>862</v>
      </c>
      <c r="E450" s="8" t="s">
        <v>1440</v>
      </c>
      <c r="G450" s="9"/>
      <c r="H450" s="9"/>
      <c r="I450" s="9">
        <f t="shared" si="479"/>
        <v>1563179.7722639721</v>
      </c>
      <c r="J450" s="9">
        <f t="shared" si="480"/>
        <v>1609294.7579812906</v>
      </c>
      <c r="K450" s="9"/>
      <c r="L450" s="9"/>
      <c r="M450" s="9"/>
      <c r="N450" s="9"/>
      <c r="O450" s="9"/>
      <c r="P450" s="9"/>
      <c r="Q450" s="10">
        <f t="shared" si="454"/>
        <v>1563179.7722639721</v>
      </c>
      <c r="R450" s="10">
        <f t="shared" si="481"/>
        <v>1609294.7579812906</v>
      </c>
      <c r="S450" s="9"/>
      <c r="T450" s="10">
        <f t="shared" si="444"/>
        <v>5322715</v>
      </c>
      <c r="V450" s="9"/>
      <c r="W450" s="9">
        <f t="shared" si="482"/>
        <v>251645.51814669929</v>
      </c>
      <c r="X450" s="9"/>
      <c r="Y450" s="9"/>
      <c r="Z450" s="9"/>
      <c r="AA450" s="10">
        <f t="shared" si="445"/>
        <v>251645.51814669929</v>
      </c>
      <c r="AB450" s="10">
        <f t="shared" si="446"/>
        <v>1814825.2904106714</v>
      </c>
      <c r="AC450" s="10">
        <f t="shared" si="483"/>
        <v>7137540.2904106714</v>
      </c>
      <c r="AD450" s="10">
        <f t="shared" si="484"/>
        <v>6893707.0831287885</v>
      </c>
      <c r="AE450" s="10">
        <f t="shared" si="449"/>
        <v>1570992.0831287885</v>
      </c>
      <c r="AF450" s="10">
        <f t="shared" si="485"/>
        <v>-38302.674852502067</v>
      </c>
      <c r="AG450" s="9"/>
      <c r="AH450" s="9">
        <f t="shared" si="486"/>
        <v>-38302.674852502067</v>
      </c>
      <c r="AI450" s="9"/>
      <c r="AJ450" s="9"/>
      <c r="AK450" s="9"/>
      <c r="AM450" s="9">
        <f t="shared" si="453"/>
        <v>1614654.4259645585</v>
      </c>
      <c r="AN450" s="9">
        <f t="shared" si="456"/>
        <v>1576351.7511120564</v>
      </c>
    </row>
    <row r="451" spans="1:40" s="11" customFormat="1" ht="12.75" x14ac:dyDescent="0.2">
      <c r="A451" s="8" t="s">
        <v>905</v>
      </c>
      <c r="B451" s="8" t="s">
        <v>906</v>
      </c>
      <c r="C451" s="8" t="s">
        <v>862</v>
      </c>
      <c r="D451" s="8" t="s">
        <v>862</v>
      </c>
      <c r="E451" s="8" t="s">
        <v>1440</v>
      </c>
      <c r="G451" s="9"/>
      <c r="H451" s="9"/>
      <c r="I451" s="9">
        <f t="shared" si="479"/>
        <v>2489095.3019946879</v>
      </c>
      <c r="J451" s="9">
        <f t="shared" si="480"/>
        <v>2562525.4962290246</v>
      </c>
      <c r="K451" s="9"/>
      <c r="L451" s="9"/>
      <c r="M451" s="9"/>
      <c r="N451" s="9"/>
      <c r="O451" s="9"/>
      <c r="P451" s="9"/>
      <c r="Q451" s="10">
        <f t="shared" si="454"/>
        <v>2489095.3019946879</v>
      </c>
      <c r="R451" s="10">
        <f t="shared" si="481"/>
        <v>2562525.4962290246</v>
      </c>
      <c r="S451" s="9"/>
      <c r="T451" s="10">
        <f t="shared" ref="T451:T514" si="487">CTR_1516</f>
        <v>6733090</v>
      </c>
      <c r="V451" s="9"/>
      <c r="W451" s="9">
        <f t="shared" si="482"/>
        <v>533365.08210742939</v>
      </c>
      <c r="X451" s="9"/>
      <c r="Y451" s="9"/>
      <c r="Z451" s="9"/>
      <c r="AA451" s="10">
        <f t="shared" ref="AA451:AA514" si="488">RSG_1718</f>
        <v>533365.08210742939</v>
      </c>
      <c r="AB451" s="10">
        <f t="shared" ref="AB451:AB514" si="489">SFA_1718</f>
        <v>3022460.3841021173</v>
      </c>
      <c r="AC451" s="10">
        <f t="shared" si="483"/>
        <v>9755550.3841021173</v>
      </c>
      <c r="AD451" s="10">
        <f t="shared" si="484"/>
        <v>9422280.5121055339</v>
      </c>
      <c r="AE451" s="10">
        <f t="shared" ref="AE451:AE514" si="490">R451+AF451</f>
        <v>2689190.5121055339</v>
      </c>
      <c r="AF451" s="10">
        <f t="shared" si="485"/>
        <v>126665.01587650925</v>
      </c>
      <c r="AG451" s="9"/>
      <c r="AH451" s="9">
        <f t="shared" si="486"/>
        <v>126665.01587650925</v>
      </c>
      <c r="AI451" s="9"/>
      <c r="AJ451" s="9"/>
      <c r="AK451" s="9"/>
      <c r="AM451" s="9">
        <f t="shared" ref="AM451:AM514" si="491">FUND1718BL_U*RPI_INCBFL1819</f>
        <v>2571059.846937825</v>
      </c>
      <c r="AN451" s="9">
        <f t="shared" si="456"/>
        <v>2697724.8628143342</v>
      </c>
    </row>
    <row r="452" spans="1:40" s="11" customFormat="1" ht="12.75" x14ac:dyDescent="0.2">
      <c r="A452" s="8" t="s">
        <v>907</v>
      </c>
      <c r="B452" s="8" t="s">
        <v>908</v>
      </c>
      <c r="C452" s="8" t="s">
        <v>862</v>
      </c>
      <c r="D452" s="8" t="s">
        <v>862</v>
      </c>
      <c r="E452" s="8" t="s">
        <v>1440</v>
      </c>
      <c r="G452" s="9"/>
      <c r="H452" s="9"/>
      <c r="I452" s="9">
        <f t="shared" si="479"/>
        <v>3854077.8636817834</v>
      </c>
      <c r="J452" s="9">
        <f t="shared" si="480"/>
        <v>3967776.0759991738</v>
      </c>
      <c r="K452" s="9"/>
      <c r="L452" s="9"/>
      <c r="M452" s="9"/>
      <c r="N452" s="9"/>
      <c r="O452" s="9"/>
      <c r="P452" s="9"/>
      <c r="Q452" s="10">
        <f t="shared" ref="Q452:Q515" si="492">G452+I452+K452+M452+O452</f>
        <v>3854077.8636817834</v>
      </c>
      <c r="R452" s="10">
        <f t="shared" si="481"/>
        <v>3967776.0759991738</v>
      </c>
      <c r="S452" s="9"/>
      <c r="T452" s="10">
        <f t="shared" si="487"/>
        <v>4693008</v>
      </c>
      <c r="V452" s="9"/>
      <c r="W452" s="9">
        <f t="shared" si="482"/>
        <v>1319652.2277963092</v>
      </c>
      <c r="X452" s="9"/>
      <c r="Y452" s="9"/>
      <c r="Z452" s="9"/>
      <c r="AA452" s="10">
        <f t="shared" si="488"/>
        <v>1319652.2277963092</v>
      </c>
      <c r="AB452" s="10">
        <f t="shared" si="489"/>
        <v>5173730.0914780926</v>
      </c>
      <c r="AC452" s="10">
        <f t="shared" si="483"/>
        <v>9866738.0914780926</v>
      </c>
      <c r="AD452" s="10">
        <f t="shared" si="484"/>
        <v>9529669.8163626883</v>
      </c>
      <c r="AE452" s="10">
        <f t="shared" si="490"/>
        <v>4836661.8163626883</v>
      </c>
      <c r="AF452" s="10">
        <f t="shared" si="485"/>
        <v>868885.74036351452</v>
      </c>
      <c r="AG452" s="9"/>
      <c r="AH452" s="9">
        <f t="shared" si="486"/>
        <v>868885.74036351452</v>
      </c>
      <c r="AI452" s="9"/>
      <c r="AJ452" s="9"/>
      <c r="AK452" s="9"/>
      <c r="AM452" s="9">
        <f t="shared" si="491"/>
        <v>3980990.5367397186</v>
      </c>
      <c r="AN452" s="9">
        <f t="shared" ref="AN452:AN515" si="493">AF452+AM452</f>
        <v>4849876.2771032332</v>
      </c>
    </row>
    <row r="453" spans="1:40" s="11" customFormat="1" ht="12.75" x14ac:dyDescent="0.2">
      <c r="A453" s="8" t="s">
        <v>909</v>
      </c>
      <c r="B453" s="8" t="s">
        <v>910</v>
      </c>
      <c r="C453" s="8" t="s">
        <v>862</v>
      </c>
      <c r="D453" s="8" t="s">
        <v>862</v>
      </c>
      <c r="E453" s="8" t="s">
        <v>1440</v>
      </c>
      <c r="G453" s="9"/>
      <c r="H453" s="9"/>
      <c r="I453" s="9">
        <f t="shared" si="479"/>
        <v>2790912.2212877767</v>
      </c>
      <c r="J453" s="9">
        <f t="shared" si="480"/>
        <v>2873246.242944527</v>
      </c>
      <c r="K453" s="9"/>
      <c r="L453" s="9"/>
      <c r="M453" s="9"/>
      <c r="N453" s="9"/>
      <c r="O453" s="9"/>
      <c r="P453" s="9"/>
      <c r="Q453" s="10">
        <f t="shared" si="492"/>
        <v>2790912.2212877767</v>
      </c>
      <c r="R453" s="10">
        <f t="shared" si="481"/>
        <v>2873246.242944527</v>
      </c>
      <c r="S453" s="9"/>
      <c r="T453" s="10">
        <f t="shared" si="487"/>
        <v>5219650</v>
      </c>
      <c r="V453" s="9"/>
      <c r="W453" s="9">
        <f t="shared" si="482"/>
        <v>829406.18041619938</v>
      </c>
      <c r="X453" s="9"/>
      <c r="Y453" s="9"/>
      <c r="Z453" s="9"/>
      <c r="AA453" s="10">
        <f t="shared" si="488"/>
        <v>829406.18041619938</v>
      </c>
      <c r="AB453" s="10">
        <f t="shared" si="489"/>
        <v>3620318.4017039761</v>
      </c>
      <c r="AC453" s="10">
        <f t="shared" si="483"/>
        <v>8839968.4017039761</v>
      </c>
      <c r="AD453" s="10">
        <f t="shared" si="484"/>
        <v>8537976.712696787</v>
      </c>
      <c r="AE453" s="10">
        <f t="shared" si="490"/>
        <v>3318326.712696787</v>
      </c>
      <c r="AF453" s="10">
        <f t="shared" si="485"/>
        <v>445080.46975226002</v>
      </c>
      <c r="AG453" s="9"/>
      <c r="AH453" s="9">
        <f t="shared" si="486"/>
        <v>445080.46975226002</v>
      </c>
      <c r="AI453" s="9"/>
      <c r="AJ453" s="9"/>
      <c r="AK453" s="9"/>
      <c r="AM453" s="9">
        <f t="shared" si="491"/>
        <v>2882815.4320691293</v>
      </c>
      <c r="AN453" s="9">
        <f t="shared" si="493"/>
        <v>3327895.9018213893</v>
      </c>
    </row>
    <row r="454" spans="1:40" s="11" customFormat="1" ht="12.75" x14ac:dyDescent="0.2">
      <c r="A454" s="8" t="s">
        <v>911</v>
      </c>
      <c r="B454" s="8" t="s">
        <v>912</v>
      </c>
      <c r="C454" s="8" t="s">
        <v>862</v>
      </c>
      <c r="D454" s="8" t="s">
        <v>862</v>
      </c>
      <c r="E454" s="8" t="s">
        <v>1440</v>
      </c>
      <c r="G454" s="9"/>
      <c r="H454" s="9"/>
      <c r="I454" s="9">
        <f t="shared" si="479"/>
        <v>1799509.8290146459</v>
      </c>
      <c r="J454" s="9">
        <f t="shared" si="480"/>
        <v>1852596.730173172</v>
      </c>
      <c r="K454" s="9"/>
      <c r="L454" s="9"/>
      <c r="M454" s="9"/>
      <c r="N454" s="9"/>
      <c r="O454" s="9"/>
      <c r="P454" s="9"/>
      <c r="Q454" s="10">
        <f t="shared" si="492"/>
        <v>1799509.8290146459</v>
      </c>
      <c r="R454" s="10">
        <f t="shared" si="481"/>
        <v>1852596.730173172</v>
      </c>
      <c r="S454" s="9"/>
      <c r="T454" s="10">
        <f t="shared" si="487"/>
        <v>5323372</v>
      </c>
      <c r="V454" s="9"/>
      <c r="W454" s="9">
        <f t="shared" si="482"/>
        <v>245393.35661138315</v>
      </c>
      <c r="X454" s="9"/>
      <c r="Y454" s="9"/>
      <c r="Z454" s="9"/>
      <c r="AA454" s="10">
        <f t="shared" si="488"/>
        <v>245393.35661138315</v>
      </c>
      <c r="AB454" s="10">
        <f t="shared" si="489"/>
        <v>2044903.185626029</v>
      </c>
      <c r="AC454" s="10">
        <f t="shared" si="483"/>
        <v>7368275.185626029</v>
      </c>
      <c r="AD454" s="10">
        <f t="shared" si="484"/>
        <v>7116559.5948838666</v>
      </c>
      <c r="AE454" s="10">
        <f t="shared" si="490"/>
        <v>1793187.5948838666</v>
      </c>
      <c r="AF454" s="10">
        <f t="shared" si="485"/>
        <v>-59409.135289305355</v>
      </c>
      <c r="AG454" s="9"/>
      <c r="AH454" s="9">
        <f t="shared" si="486"/>
        <v>-59409.135289305355</v>
      </c>
      <c r="AI454" s="9"/>
      <c r="AJ454" s="9"/>
      <c r="AK454" s="9"/>
      <c r="AM454" s="9">
        <f t="shared" si="491"/>
        <v>1858766.702039029</v>
      </c>
      <c r="AN454" s="9">
        <f t="shared" si="493"/>
        <v>1799357.5667497236</v>
      </c>
    </row>
    <row r="455" spans="1:40" s="11" customFormat="1" ht="12.75" x14ac:dyDescent="0.2">
      <c r="A455" s="8" t="s">
        <v>913</v>
      </c>
      <c r="B455" s="8" t="s">
        <v>914</v>
      </c>
      <c r="C455" s="8" t="s">
        <v>862</v>
      </c>
      <c r="D455" s="8" t="s">
        <v>862</v>
      </c>
      <c r="E455" s="8" t="s">
        <v>1440</v>
      </c>
      <c r="G455" s="9"/>
      <c r="H455" s="9"/>
      <c r="I455" s="9">
        <f t="shared" si="479"/>
        <v>3167033.2605210096</v>
      </c>
      <c r="J455" s="9">
        <f t="shared" si="480"/>
        <v>3260463.1373442467</v>
      </c>
      <c r="K455" s="9"/>
      <c r="L455" s="9"/>
      <c r="M455" s="9"/>
      <c r="N455" s="9"/>
      <c r="O455" s="9"/>
      <c r="P455" s="9"/>
      <c r="Q455" s="10">
        <f t="shared" si="492"/>
        <v>3167033.2605210096</v>
      </c>
      <c r="R455" s="10">
        <f t="shared" si="481"/>
        <v>3260463.1373442467</v>
      </c>
      <c r="S455" s="9"/>
      <c r="T455" s="10">
        <f t="shared" si="487"/>
        <v>6869677</v>
      </c>
      <c r="V455" s="9"/>
      <c r="W455" s="9">
        <f t="shared" si="482"/>
        <v>847038.80623124167</v>
      </c>
      <c r="X455" s="9"/>
      <c r="Y455" s="9"/>
      <c r="Z455" s="9"/>
      <c r="AA455" s="10">
        <f t="shared" si="488"/>
        <v>847038.80623124167</v>
      </c>
      <c r="AB455" s="10">
        <f t="shared" si="489"/>
        <v>4014072.0667522512</v>
      </c>
      <c r="AC455" s="10">
        <f t="shared" si="483"/>
        <v>10883749.066752251</v>
      </c>
      <c r="AD455" s="10">
        <f t="shared" si="484"/>
        <v>10511937.5834934</v>
      </c>
      <c r="AE455" s="10">
        <f t="shared" si="490"/>
        <v>3642260.5834934004</v>
      </c>
      <c r="AF455" s="10">
        <f t="shared" si="485"/>
        <v>381797.44614915363</v>
      </c>
      <c r="AG455" s="9"/>
      <c r="AH455" s="9">
        <f t="shared" si="486"/>
        <v>381797.44614915363</v>
      </c>
      <c r="AI455" s="9"/>
      <c r="AJ455" s="9"/>
      <c r="AK455" s="9"/>
      <c r="AM455" s="9">
        <f t="shared" si="491"/>
        <v>3271321.9311116296</v>
      </c>
      <c r="AN455" s="9">
        <f t="shared" si="493"/>
        <v>3653119.3772607832</v>
      </c>
    </row>
    <row r="456" spans="1:40" s="11" customFormat="1" ht="12.75" x14ac:dyDescent="0.2">
      <c r="A456" s="8" t="s">
        <v>915</v>
      </c>
      <c r="B456" s="8" t="s">
        <v>916</v>
      </c>
      <c r="C456" s="8" t="s">
        <v>862</v>
      </c>
      <c r="D456" s="8" t="s">
        <v>862</v>
      </c>
      <c r="E456" s="8" t="s">
        <v>1440</v>
      </c>
      <c r="G456" s="9"/>
      <c r="H456" s="9"/>
      <c r="I456" s="9">
        <f t="shared" si="479"/>
        <v>2065205.6036350834</v>
      </c>
      <c r="J456" s="9">
        <f t="shared" si="480"/>
        <v>2126130.7311250744</v>
      </c>
      <c r="K456" s="9"/>
      <c r="L456" s="9"/>
      <c r="M456" s="9"/>
      <c r="N456" s="9"/>
      <c r="O456" s="9"/>
      <c r="P456" s="9"/>
      <c r="Q456" s="10">
        <f t="shared" si="492"/>
        <v>2065205.6036350834</v>
      </c>
      <c r="R456" s="10">
        <f t="shared" si="481"/>
        <v>2126130.7311250744</v>
      </c>
      <c r="S456" s="9"/>
      <c r="T456" s="10">
        <f t="shared" si="487"/>
        <v>4970830</v>
      </c>
      <c r="V456" s="9"/>
      <c r="W456" s="9">
        <f t="shared" si="482"/>
        <v>497552.64368975675</v>
      </c>
      <c r="X456" s="9"/>
      <c r="Y456" s="9"/>
      <c r="Z456" s="9"/>
      <c r="AA456" s="10">
        <f t="shared" si="488"/>
        <v>497552.64368975675</v>
      </c>
      <c r="AB456" s="10">
        <f t="shared" si="489"/>
        <v>2562758.2473248402</v>
      </c>
      <c r="AC456" s="10">
        <f t="shared" si="483"/>
        <v>7533588.2473248402</v>
      </c>
      <c r="AD456" s="10">
        <f t="shared" si="484"/>
        <v>7276225.2188941278</v>
      </c>
      <c r="AE456" s="10">
        <f t="shared" si="490"/>
        <v>2305395.2188941278</v>
      </c>
      <c r="AF456" s="10">
        <f t="shared" si="485"/>
        <v>179264.48776905332</v>
      </c>
      <c r="AG456" s="9"/>
      <c r="AH456" s="9">
        <f t="shared" si="486"/>
        <v>179264.48776905332</v>
      </c>
      <c r="AI456" s="9"/>
      <c r="AJ456" s="9"/>
      <c r="AK456" s="9"/>
      <c r="AM456" s="9">
        <f t="shared" si="491"/>
        <v>2133211.6929882374</v>
      </c>
      <c r="AN456" s="9">
        <f t="shared" si="493"/>
        <v>2312476.1807572907</v>
      </c>
    </row>
    <row r="457" spans="1:40" s="11" customFormat="1" ht="12.75" x14ac:dyDescent="0.2">
      <c r="A457" s="8" t="s">
        <v>917</v>
      </c>
      <c r="B457" s="8" t="s">
        <v>918</v>
      </c>
      <c r="C457" s="8" t="s">
        <v>862</v>
      </c>
      <c r="D457" s="8" t="s">
        <v>862</v>
      </c>
      <c r="E457" s="8" t="s">
        <v>1440</v>
      </c>
      <c r="G457" s="9"/>
      <c r="H457" s="9"/>
      <c r="I457" s="9">
        <f t="shared" si="479"/>
        <v>2221478.7208650666</v>
      </c>
      <c r="J457" s="9">
        <f t="shared" si="480"/>
        <v>2287014.0235229619</v>
      </c>
      <c r="K457" s="9"/>
      <c r="L457" s="9"/>
      <c r="M457" s="9"/>
      <c r="N457" s="9"/>
      <c r="O457" s="9"/>
      <c r="P457" s="9"/>
      <c r="Q457" s="10">
        <f t="shared" si="492"/>
        <v>2221478.7208650666</v>
      </c>
      <c r="R457" s="10">
        <f t="shared" si="481"/>
        <v>2287014.0235229619</v>
      </c>
      <c r="S457" s="9"/>
      <c r="T457" s="10">
        <f t="shared" si="487"/>
        <v>3238672</v>
      </c>
      <c r="V457" s="9"/>
      <c r="W457" s="9">
        <f t="shared" si="482"/>
        <v>716060.46256867936</v>
      </c>
      <c r="X457" s="9"/>
      <c r="Y457" s="9"/>
      <c r="Z457" s="9"/>
      <c r="AA457" s="10">
        <f t="shared" si="488"/>
        <v>716060.46256867936</v>
      </c>
      <c r="AB457" s="10">
        <f t="shared" si="489"/>
        <v>2937539.183433746</v>
      </c>
      <c r="AC457" s="10">
        <f t="shared" si="483"/>
        <v>6176211.183433746</v>
      </c>
      <c r="AD457" s="10">
        <f t="shared" si="484"/>
        <v>5965218.9759739637</v>
      </c>
      <c r="AE457" s="10">
        <f t="shared" si="490"/>
        <v>2726546.9759739637</v>
      </c>
      <c r="AF457" s="10">
        <f t="shared" si="485"/>
        <v>439532.95245100185</v>
      </c>
      <c r="AG457" s="9"/>
      <c r="AH457" s="9">
        <f t="shared" si="486"/>
        <v>439532.95245100185</v>
      </c>
      <c r="AI457" s="9"/>
      <c r="AJ457" s="9"/>
      <c r="AK457" s="9"/>
      <c r="AM457" s="9">
        <f t="shared" si="491"/>
        <v>2294630.7983731683</v>
      </c>
      <c r="AN457" s="9">
        <f t="shared" si="493"/>
        <v>2734163.7508241702</v>
      </c>
    </row>
    <row r="458" spans="1:40" s="11" customFormat="1" ht="12.75" x14ac:dyDescent="0.2">
      <c r="A458" s="8" t="s">
        <v>919</v>
      </c>
      <c r="B458" s="8" t="s">
        <v>920</v>
      </c>
      <c r="C458" s="8" t="s">
        <v>862</v>
      </c>
      <c r="D458" s="8" t="s">
        <v>862</v>
      </c>
      <c r="E458" s="8" t="s">
        <v>1440</v>
      </c>
      <c r="G458" s="9"/>
      <c r="H458" s="9"/>
      <c r="I458" s="9">
        <f t="shared" si="479"/>
        <v>1537845.1634460702</v>
      </c>
      <c r="J458" s="9">
        <f t="shared" si="480"/>
        <v>1583212.7590394113</v>
      </c>
      <c r="K458" s="9"/>
      <c r="L458" s="9"/>
      <c r="M458" s="9"/>
      <c r="N458" s="9"/>
      <c r="O458" s="9"/>
      <c r="P458" s="9"/>
      <c r="Q458" s="10">
        <f t="shared" si="492"/>
        <v>1537845.1634460702</v>
      </c>
      <c r="R458" s="10">
        <f t="shared" si="481"/>
        <v>1583212.7590394113</v>
      </c>
      <c r="S458" s="9"/>
      <c r="T458" s="10">
        <f t="shared" si="487"/>
        <v>4054644</v>
      </c>
      <c r="V458" s="9"/>
      <c r="W458" s="9">
        <f t="shared" si="482"/>
        <v>223284.23758405307</v>
      </c>
      <c r="X458" s="9"/>
      <c r="Y458" s="9"/>
      <c r="Z458" s="9"/>
      <c r="AA458" s="10">
        <f t="shared" si="488"/>
        <v>223284.23758405307</v>
      </c>
      <c r="AB458" s="10">
        <f t="shared" si="489"/>
        <v>1761129.4010301232</v>
      </c>
      <c r="AC458" s="10">
        <f t="shared" si="483"/>
        <v>5815773.4010301232</v>
      </c>
      <c r="AD458" s="10">
        <f t="shared" si="484"/>
        <v>5617094.497164174</v>
      </c>
      <c r="AE458" s="10">
        <f t="shared" si="490"/>
        <v>1562450.497164174</v>
      </c>
      <c r="AF458" s="10">
        <f t="shared" si="485"/>
        <v>-20762.261875237338</v>
      </c>
      <c r="AG458" s="9"/>
      <c r="AH458" s="9">
        <f t="shared" si="486"/>
        <v>-20762.261875237338</v>
      </c>
      <c r="AI458" s="9"/>
      <c r="AJ458" s="9"/>
      <c r="AK458" s="9"/>
      <c r="AM458" s="9">
        <f t="shared" si="491"/>
        <v>1588485.5623548022</v>
      </c>
      <c r="AN458" s="9">
        <f t="shared" si="493"/>
        <v>1567723.3004795648</v>
      </c>
    </row>
    <row r="459" spans="1:40" s="11" customFormat="1" ht="12.75" x14ac:dyDescent="0.2">
      <c r="A459" s="8" t="s">
        <v>921</v>
      </c>
      <c r="B459" s="8" t="s">
        <v>922</v>
      </c>
      <c r="C459" s="8" t="s">
        <v>862</v>
      </c>
      <c r="D459" s="8" t="s">
        <v>862</v>
      </c>
      <c r="E459" s="8" t="s">
        <v>1440</v>
      </c>
      <c r="G459" s="9"/>
      <c r="H459" s="9"/>
      <c r="I459" s="9">
        <f t="shared" si="479"/>
        <v>928957.92630084534</v>
      </c>
      <c r="J459" s="9">
        <f t="shared" si="480"/>
        <v>956362.88781804126</v>
      </c>
      <c r="K459" s="9"/>
      <c r="L459" s="9"/>
      <c r="M459" s="9"/>
      <c r="N459" s="9"/>
      <c r="O459" s="9"/>
      <c r="P459" s="9"/>
      <c r="Q459" s="10">
        <f t="shared" si="492"/>
        <v>928957.92630084534</v>
      </c>
      <c r="R459" s="10">
        <f t="shared" si="481"/>
        <v>956362.88781804126</v>
      </c>
      <c r="S459" s="9"/>
      <c r="T459" s="10">
        <f t="shared" si="487"/>
        <v>3561520</v>
      </c>
      <c r="V459" s="9"/>
      <c r="W459" s="9">
        <f t="shared" si="482"/>
        <v>8381.3230756910052</v>
      </c>
      <c r="X459" s="9"/>
      <c r="Y459" s="9"/>
      <c r="Z459" s="9"/>
      <c r="AA459" s="10">
        <f t="shared" si="488"/>
        <v>8381.3230756910052</v>
      </c>
      <c r="AB459" s="10">
        <f t="shared" si="489"/>
        <v>937339.24937653635</v>
      </c>
      <c r="AC459" s="10">
        <f t="shared" si="483"/>
        <v>4498859.2493765363</v>
      </c>
      <c r="AD459" s="10">
        <f t="shared" si="484"/>
        <v>4345168.8693223549</v>
      </c>
      <c r="AE459" s="10">
        <f t="shared" si="490"/>
        <v>783648.86932235491</v>
      </c>
      <c r="AF459" s="10">
        <f t="shared" si="485"/>
        <v>-172714.01849568635</v>
      </c>
      <c r="AG459" s="9"/>
      <c r="AH459" s="9">
        <f t="shared" si="486"/>
        <v>-172714.01849568635</v>
      </c>
      <c r="AI459" s="9"/>
      <c r="AJ459" s="9"/>
      <c r="AK459" s="9"/>
      <c r="AM459" s="9">
        <f t="shared" si="491"/>
        <v>959548.00199603918</v>
      </c>
      <c r="AN459" s="9">
        <f t="shared" si="493"/>
        <v>786833.98350035283</v>
      </c>
    </row>
    <row r="460" spans="1:40" s="11" customFormat="1" ht="12.75" x14ac:dyDescent="0.2">
      <c r="A460" s="8" t="s">
        <v>923</v>
      </c>
      <c r="B460" s="8" t="s">
        <v>924</v>
      </c>
      <c r="C460" s="8" t="s">
        <v>862</v>
      </c>
      <c r="D460" s="8" t="s">
        <v>862</v>
      </c>
      <c r="E460" s="8" t="s">
        <v>1440</v>
      </c>
      <c r="G460" s="9"/>
      <c r="H460" s="9"/>
      <c r="I460" s="9">
        <f t="shared" si="479"/>
        <v>1548455.7312036969</v>
      </c>
      <c r="J460" s="9">
        <f t="shared" si="480"/>
        <v>1594136.3465720362</v>
      </c>
      <c r="K460" s="9"/>
      <c r="L460" s="9"/>
      <c r="M460" s="9"/>
      <c r="N460" s="9"/>
      <c r="O460" s="9"/>
      <c r="P460" s="9"/>
      <c r="Q460" s="10">
        <f t="shared" si="492"/>
        <v>1548455.7312036969</v>
      </c>
      <c r="R460" s="10">
        <f t="shared" si="481"/>
        <v>1594136.3465720362</v>
      </c>
      <c r="S460" s="9"/>
      <c r="T460" s="10">
        <f t="shared" si="487"/>
        <v>2926142</v>
      </c>
      <c r="V460" s="9"/>
      <c r="W460" s="9">
        <f t="shared" si="482"/>
        <v>394773.39558760333</v>
      </c>
      <c r="X460" s="9"/>
      <c r="Y460" s="9"/>
      <c r="Z460" s="9"/>
      <c r="AA460" s="10">
        <f t="shared" si="488"/>
        <v>394773.39558760333</v>
      </c>
      <c r="AB460" s="10">
        <f t="shared" si="489"/>
        <v>1943229.1267913003</v>
      </c>
      <c r="AC460" s="10">
        <f t="shared" si="483"/>
        <v>4869371.1267913003</v>
      </c>
      <c r="AD460" s="10">
        <f t="shared" si="484"/>
        <v>4703023.2911249315</v>
      </c>
      <c r="AE460" s="10">
        <f t="shared" si="490"/>
        <v>1776881.2911249315</v>
      </c>
      <c r="AF460" s="10">
        <f t="shared" si="485"/>
        <v>182744.94455289538</v>
      </c>
      <c r="AG460" s="9"/>
      <c r="AH460" s="9">
        <f t="shared" si="486"/>
        <v>182744.94455289538</v>
      </c>
      <c r="AI460" s="9"/>
      <c r="AJ460" s="9"/>
      <c r="AK460" s="9"/>
      <c r="AM460" s="9">
        <f t="shared" si="491"/>
        <v>1599445.5302969639</v>
      </c>
      <c r="AN460" s="9">
        <f t="shared" si="493"/>
        <v>1782190.4748498593</v>
      </c>
    </row>
    <row r="461" spans="1:40" s="11" customFormat="1" ht="12.75" x14ac:dyDescent="0.2">
      <c r="A461" s="8" t="s">
        <v>925</v>
      </c>
      <c r="B461" s="8" t="s">
        <v>926</v>
      </c>
      <c r="C461" s="8" t="s">
        <v>862</v>
      </c>
      <c r="D461" s="8" t="s">
        <v>862</v>
      </c>
      <c r="E461" s="8" t="s">
        <v>1440</v>
      </c>
      <c r="G461" s="9"/>
      <c r="H461" s="9"/>
      <c r="I461" s="9">
        <f t="shared" si="479"/>
        <v>1078505.5683416282</v>
      </c>
      <c r="J461" s="9">
        <f t="shared" si="480"/>
        <v>1110322.2984212982</v>
      </c>
      <c r="K461" s="9"/>
      <c r="L461" s="9"/>
      <c r="M461" s="9"/>
      <c r="N461" s="9"/>
      <c r="O461" s="9"/>
      <c r="P461" s="9"/>
      <c r="Q461" s="10">
        <f t="shared" si="492"/>
        <v>1078505.5683416282</v>
      </c>
      <c r="R461" s="10">
        <f t="shared" si="481"/>
        <v>1110322.2984212982</v>
      </c>
      <c r="S461" s="9"/>
      <c r="T461" s="10">
        <f t="shared" si="487"/>
        <v>3181468</v>
      </c>
      <c r="V461" s="9"/>
      <c r="W461" s="9">
        <f t="shared" si="482"/>
        <v>119163.65344437631</v>
      </c>
      <c r="X461" s="9"/>
      <c r="Y461" s="9"/>
      <c r="Z461" s="9"/>
      <c r="AA461" s="10">
        <f t="shared" si="488"/>
        <v>119163.65344437631</v>
      </c>
      <c r="AB461" s="10">
        <f t="shared" si="489"/>
        <v>1197669.2217860045</v>
      </c>
      <c r="AC461" s="10">
        <f t="shared" si="483"/>
        <v>4379137.2217860045</v>
      </c>
      <c r="AD461" s="10">
        <f t="shared" si="484"/>
        <v>4229536.7949624779</v>
      </c>
      <c r="AE461" s="10">
        <f t="shared" si="490"/>
        <v>1048068.7949624779</v>
      </c>
      <c r="AF461" s="10">
        <f t="shared" si="485"/>
        <v>-62253.503458820283</v>
      </c>
      <c r="AG461" s="9"/>
      <c r="AH461" s="9">
        <f t="shared" si="486"/>
        <v>-62253.503458820283</v>
      </c>
      <c r="AI461" s="9"/>
      <c r="AJ461" s="9"/>
      <c r="AK461" s="9"/>
      <c r="AM461" s="9">
        <f t="shared" si="491"/>
        <v>1114020.1659775325</v>
      </c>
      <c r="AN461" s="9">
        <f t="shared" si="493"/>
        <v>1051766.6625187122</v>
      </c>
    </row>
    <row r="462" spans="1:40" s="11" customFormat="1" ht="12.75" x14ac:dyDescent="0.2">
      <c r="A462" s="8" t="s">
        <v>927</v>
      </c>
      <c r="B462" s="8" t="s">
        <v>928</v>
      </c>
      <c r="C462" s="8" t="s">
        <v>862</v>
      </c>
      <c r="D462" s="8" t="s">
        <v>862</v>
      </c>
      <c r="E462" s="8" t="s">
        <v>1440</v>
      </c>
      <c r="G462" s="9"/>
      <c r="H462" s="9"/>
      <c r="I462" s="9">
        <f t="shared" si="479"/>
        <v>2728294.2745904555</v>
      </c>
      <c r="J462" s="9">
        <f t="shared" si="480"/>
        <v>2808781.0194535628</v>
      </c>
      <c r="K462" s="9"/>
      <c r="L462" s="9"/>
      <c r="M462" s="9"/>
      <c r="N462" s="9"/>
      <c r="O462" s="9"/>
      <c r="P462" s="9"/>
      <c r="Q462" s="10">
        <f t="shared" si="492"/>
        <v>2728294.2745904555</v>
      </c>
      <c r="R462" s="10">
        <f t="shared" si="481"/>
        <v>2808781.0194535628</v>
      </c>
      <c r="S462" s="9"/>
      <c r="T462" s="10">
        <f t="shared" si="487"/>
        <v>5259017</v>
      </c>
      <c r="V462" s="9"/>
      <c r="W462" s="9">
        <f t="shared" si="482"/>
        <v>684063.43638671143</v>
      </c>
      <c r="X462" s="9"/>
      <c r="Y462" s="9"/>
      <c r="Z462" s="9"/>
      <c r="AA462" s="10">
        <f t="shared" si="488"/>
        <v>684063.43638671143</v>
      </c>
      <c r="AB462" s="10">
        <f t="shared" si="489"/>
        <v>3412357.7109771669</v>
      </c>
      <c r="AC462" s="10">
        <f t="shared" si="483"/>
        <v>8671374.7109771669</v>
      </c>
      <c r="AD462" s="10">
        <f t="shared" si="484"/>
        <v>8375142.5327628814</v>
      </c>
      <c r="AE462" s="10">
        <f t="shared" si="490"/>
        <v>3116125.5327628814</v>
      </c>
      <c r="AF462" s="10">
        <f t="shared" si="485"/>
        <v>307344.51330931857</v>
      </c>
      <c r="AG462" s="9"/>
      <c r="AH462" s="9">
        <f t="shared" si="486"/>
        <v>307344.51330931857</v>
      </c>
      <c r="AI462" s="9"/>
      <c r="AJ462" s="9"/>
      <c r="AK462" s="9"/>
      <c r="AM462" s="9">
        <f t="shared" si="491"/>
        <v>2818135.5106847771</v>
      </c>
      <c r="AN462" s="9">
        <f t="shared" si="493"/>
        <v>3125480.0239940956</v>
      </c>
    </row>
    <row r="463" spans="1:40" s="11" customFormat="1" ht="12.75" x14ac:dyDescent="0.2">
      <c r="A463" s="8" t="s">
        <v>929</v>
      </c>
      <c r="B463" s="8" t="s">
        <v>930</v>
      </c>
      <c r="C463" s="8" t="s">
        <v>862</v>
      </c>
      <c r="D463" s="8" t="s">
        <v>862</v>
      </c>
      <c r="E463" s="8" t="s">
        <v>1440</v>
      </c>
      <c r="G463" s="9"/>
      <c r="H463" s="9"/>
      <c r="I463" s="9">
        <f t="shared" si="479"/>
        <v>1902962.5126765033</v>
      </c>
      <c r="J463" s="9">
        <f t="shared" si="480"/>
        <v>1959101.3462577316</v>
      </c>
      <c r="K463" s="9"/>
      <c r="L463" s="9"/>
      <c r="M463" s="9"/>
      <c r="N463" s="9"/>
      <c r="O463" s="9"/>
      <c r="P463" s="9"/>
      <c r="Q463" s="10">
        <f t="shared" si="492"/>
        <v>1902962.5126765033</v>
      </c>
      <c r="R463" s="10">
        <f t="shared" si="481"/>
        <v>1959101.3462577316</v>
      </c>
      <c r="S463" s="9"/>
      <c r="T463" s="10">
        <f t="shared" si="487"/>
        <v>5784677</v>
      </c>
      <c r="V463" s="9"/>
      <c r="W463" s="9">
        <f t="shared" si="482"/>
        <v>203051.28021016088</v>
      </c>
      <c r="X463" s="9"/>
      <c r="Y463" s="9"/>
      <c r="Z463" s="9"/>
      <c r="AA463" s="10">
        <f t="shared" si="488"/>
        <v>203051.28021016088</v>
      </c>
      <c r="AB463" s="10">
        <f t="shared" si="489"/>
        <v>2106013.7928866642</v>
      </c>
      <c r="AC463" s="10">
        <f t="shared" si="483"/>
        <v>7890690.7928866642</v>
      </c>
      <c r="AD463" s="10">
        <f t="shared" si="484"/>
        <v>7621128.3994828602</v>
      </c>
      <c r="AE463" s="10">
        <f t="shared" si="490"/>
        <v>1836451.3994828602</v>
      </c>
      <c r="AF463" s="10">
        <f t="shared" si="485"/>
        <v>-122649.94677487132</v>
      </c>
      <c r="AG463" s="9"/>
      <c r="AH463" s="9">
        <f t="shared" si="486"/>
        <v>-122649.94677487132</v>
      </c>
      <c r="AI463" s="9"/>
      <c r="AJ463" s="9"/>
      <c r="AK463" s="9"/>
      <c r="AM463" s="9">
        <f t="shared" si="491"/>
        <v>1965626.0259097586</v>
      </c>
      <c r="AN463" s="9">
        <f t="shared" si="493"/>
        <v>1842976.0791348873</v>
      </c>
    </row>
    <row r="464" spans="1:40" s="11" customFormat="1" ht="12.75" x14ac:dyDescent="0.2">
      <c r="A464" s="8" t="s">
        <v>931</v>
      </c>
      <c r="B464" s="8" t="s">
        <v>932</v>
      </c>
      <c r="C464" s="8" t="s">
        <v>862</v>
      </c>
      <c r="D464" s="8" t="s">
        <v>862</v>
      </c>
      <c r="E464" s="8" t="s">
        <v>1440</v>
      </c>
      <c r="G464" s="9"/>
      <c r="H464" s="9"/>
      <c r="I464" s="9">
        <f t="shared" si="479"/>
        <v>1288946.2208964452</v>
      </c>
      <c r="J464" s="9">
        <f t="shared" si="480"/>
        <v>1326971.1094100317</v>
      </c>
      <c r="K464" s="9"/>
      <c r="L464" s="9"/>
      <c r="M464" s="9"/>
      <c r="N464" s="9"/>
      <c r="O464" s="9"/>
      <c r="P464" s="9"/>
      <c r="Q464" s="10">
        <f t="shared" si="492"/>
        <v>1288946.2208964452</v>
      </c>
      <c r="R464" s="10">
        <f t="shared" si="481"/>
        <v>1326971.1094100317</v>
      </c>
      <c r="S464" s="9"/>
      <c r="T464" s="10">
        <f t="shared" si="487"/>
        <v>7373717</v>
      </c>
      <c r="V464" s="9"/>
      <c r="W464" s="9">
        <f t="shared" si="482"/>
        <v>-295005.73460887745</v>
      </c>
      <c r="X464" s="9"/>
      <c r="Y464" s="9"/>
      <c r="Z464" s="9"/>
      <c r="AA464" s="10">
        <f t="shared" si="488"/>
        <v>-295005.73460887745</v>
      </c>
      <c r="AB464" s="10">
        <f t="shared" si="489"/>
        <v>993940.48628756776</v>
      </c>
      <c r="AC464" s="10">
        <f t="shared" si="483"/>
        <v>8367657.4862875678</v>
      </c>
      <c r="AD464" s="10">
        <f t="shared" si="484"/>
        <v>8081800.9195570191</v>
      </c>
      <c r="AE464" s="10">
        <f t="shared" si="490"/>
        <v>708083.91955701914</v>
      </c>
      <c r="AF464" s="10">
        <f t="shared" si="485"/>
        <v>-618887.18985301256</v>
      </c>
      <c r="AG464" s="9"/>
      <c r="AH464" s="9">
        <f t="shared" si="486"/>
        <v>-618887.18985301256</v>
      </c>
      <c r="AI464" s="9"/>
      <c r="AJ464" s="9"/>
      <c r="AK464" s="9"/>
      <c r="AM464" s="9">
        <f t="shared" si="491"/>
        <v>1331390.5139563736</v>
      </c>
      <c r="AN464" s="9">
        <f t="shared" si="493"/>
        <v>712503.324103361</v>
      </c>
    </row>
    <row r="465" spans="1:40" s="11" customFormat="1" ht="12.75" x14ac:dyDescent="0.2">
      <c r="A465" s="8" t="s">
        <v>933</v>
      </c>
      <c r="B465" s="8" t="s">
        <v>934</v>
      </c>
      <c r="C465" s="8" t="s">
        <v>862</v>
      </c>
      <c r="D465" s="8" t="s">
        <v>862</v>
      </c>
      <c r="E465" s="8" t="s">
        <v>1440</v>
      </c>
      <c r="G465" s="9"/>
      <c r="H465" s="9"/>
      <c r="I465" s="9">
        <f t="shared" si="479"/>
        <v>3408159.482162856</v>
      </c>
      <c r="J465" s="9">
        <f t="shared" si="480"/>
        <v>3508702.7649195516</v>
      </c>
      <c r="K465" s="9"/>
      <c r="L465" s="9"/>
      <c r="M465" s="9"/>
      <c r="N465" s="9"/>
      <c r="O465" s="9"/>
      <c r="P465" s="9"/>
      <c r="Q465" s="10">
        <f t="shared" si="492"/>
        <v>3408159.482162856</v>
      </c>
      <c r="R465" s="10">
        <f t="shared" si="481"/>
        <v>3508702.7649195516</v>
      </c>
      <c r="S465" s="9"/>
      <c r="T465" s="10">
        <f t="shared" si="487"/>
        <v>7299400</v>
      </c>
      <c r="V465" s="9"/>
      <c r="W465" s="9">
        <f t="shared" si="482"/>
        <v>944046.58844277402</v>
      </c>
      <c r="X465" s="9"/>
      <c r="Y465" s="9"/>
      <c r="Z465" s="9"/>
      <c r="AA465" s="10">
        <f t="shared" si="488"/>
        <v>944046.58844277402</v>
      </c>
      <c r="AB465" s="10">
        <f t="shared" si="489"/>
        <v>4352206.0706056301</v>
      </c>
      <c r="AC465" s="10">
        <f t="shared" si="483"/>
        <v>11651606.07060563</v>
      </c>
      <c r="AD465" s="10">
        <f t="shared" si="484"/>
        <v>11253562.996579442</v>
      </c>
      <c r="AE465" s="10">
        <f t="shared" si="490"/>
        <v>3954162.9965794422</v>
      </c>
      <c r="AF465" s="10">
        <f t="shared" si="485"/>
        <v>445460.23165989062</v>
      </c>
      <c r="AG465" s="9"/>
      <c r="AH465" s="9">
        <f t="shared" si="486"/>
        <v>445460.23165989062</v>
      </c>
      <c r="AI465" s="9"/>
      <c r="AJ465" s="9"/>
      <c r="AK465" s="9"/>
      <c r="AM465" s="9">
        <f t="shared" si="491"/>
        <v>3520388.3071601368</v>
      </c>
      <c r="AN465" s="9">
        <f t="shared" si="493"/>
        <v>3965848.5388200274</v>
      </c>
    </row>
    <row r="466" spans="1:40" s="11" customFormat="1" ht="12.75" x14ac:dyDescent="0.2">
      <c r="A466" s="8" t="s">
        <v>935</v>
      </c>
      <c r="B466" s="8" t="s">
        <v>936</v>
      </c>
      <c r="C466" s="8" t="s">
        <v>862</v>
      </c>
      <c r="D466" s="8" t="s">
        <v>862</v>
      </c>
      <c r="E466" s="8" t="s">
        <v>1440</v>
      </c>
      <c r="G466" s="9"/>
      <c r="H466" s="9"/>
      <c r="I466" s="9">
        <f t="shared" si="479"/>
        <v>3564310.5794981006</v>
      </c>
      <c r="J466" s="9">
        <f t="shared" si="480"/>
        <v>3669460.4377435064</v>
      </c>
      <c r="K466" s="9"/>
      <c r="L466" s="9"/>
      <c r="M466" s="9"/>
      <c r="N466" s="9"/>
      <c r="O466" s="9"/>
      <c r="P466" s="9"/>
      <c r="Q466" s="10">
        <f t="shared" si="492"/>
        <v>3564310.5794981006</v>
      </c>
      <c r="R466" s="10">
        <f t="shared" si="481"/>
        <v>3669460.4377435064</v>
      </c>
      <c r="S466" s="9"/>
      <c r="T466" s="10">
        <f t="shared" si="487"/>
        <v>5835486</v>
      </c>
      <c r="V466" s="9"/>
      <c r="W466" s="9">
        <f t="shared" si="482"/>
        <v>2037981.7132837777</v>
      </c>
      <c r="X466" s="9"/>
      <c r="Y466" s="9"/>
      <c r="Z466" s="9"/>
      <c r="AA466" s="10">
        <f t="shared" si="488"/>
        <v>2037981.7132837777</v>
      </c>
      <c r="AB466" s="10">
        <f t="shared" si="489"/>
        <v>5602292.2927818783</v>
      </c>
      <c r="AC466" s="10">
        <f t="shared" si="483"/>
        <v>11437778.292781878</v>
      </c>
      <c r="AD466" s="10">
        <f t="shared" si="484"/>
        <v>11047040.01995489</v>
      </c>
      <c r="AE466" s="10">
        <f t="shared" si="490"/>
        <v>5211554.01995489</v>
      </c>
      <c r="AF466" s="10">
        <f t="shared" si="485"/>
        <v>1542093.5822113836</v>
      </c>
      <c r="AG466" s="9"/>
      <c r="AH466" s="9">
        <f t="shared" si="486"/>
        <v>1542093.5822113836</v>
      </c>
      <c r="AI466" s="9"/>
      <c r="AJ466" s="9"/>
      <c r="AK466" s="9"/>
      <c r="AM466" s="9">
        <f t="shared" si="491"/>
        <v>3681681.3746020296</v>
      </c>
      <c r="AN466" s="9">
        <f t="shared" si="493"/>
        <v>5223774.9568134136</v>
      </c>
    </row>
    <row r="467" spans="1:40" s="11" customFormat="1" ht="12.75" x14ac:dyDescent="0.2">
      <c r="A467" s="8" t="s">
        <v>937</v>
      </c>
      <c r="B467" s="8" t="s">
        <v>938</v>
      </c>
      <c r="C467" s="8" t="s">
        <v>862</v>
      </c>
      <c r="D467" s="8" t="s">
        <v>862</v>
      </c>
      <c r="E467" s="8" t="s">
        <v>1440</v>
      </c>
      <c r="G467" s="9"/>
      <c r="H467" s="9"/>
      <c r="I467" s="9">
        <f t="shared" si="479"/>
        <v>2093001.3214713905</v>
      </c>
      <c r="J467" s="9">
        <f t="shared" si="480"/>
        <v>2154746.4436630579</v>
      </c>
      <c r="K467" s="9"/>
      <c r="L467" s="9"/>
      <c r="M467" s="9"/>
      <c r="N467" s="9"/>
      <c r="O467" s="9"/>
      <c r="P467" s="9"/>
      <c r="Q467" s="10">
        <f t="shared" si="492"/>
        <v>2093001.3214713905</v>
      </c>
      <c r="R467" s="10">
        <f t="shared" si="481"/>
        <v>2154746.4436630579</v>
      </c>
      <c r="S467" s="9"/>
      <c r="T467" s="10">
        <f t="shared" si="487"/>
        <v>6632448</v>
      </c>
      <c r="V467" s="9"/>
      <c r="W467" s="9">
        <f t="shared" si="482"/>
        <v>374960.71186706494</v>
      </c>
      <c r="X467" s="9"/>
      <c r="Y467" s="9"/>
      <c r="Z467" s="9"/>
      <c r="AA467" s="10">
        <f t="shared" si="488"/>
        <v>374960.71186706494</v>
      </c>
      <c r="AB467" s="10">
        <f t="shared" si="489"/>
        <v>2467962.0333384555</v>
      </c>
      <c r="AC467" s="10">
        <f t="shared" si="483"/>
        <v>9100410.0333384555</v>
      </c>
      <c r="AD467" s="10">
        <f t="shared" si="484"/>
        <v>8789521.1170278378</v>
      </c>
      <c r="AE467" s="10">
        <f t="shared" si="490"/>
        <v>2157073.1170278378</v>
      </c>
      <c r="AF467" s="10">
        <f t="shared" si="485"/>
        <v>2326.6733647799119</v>
      </c>
      <c r="AG467" s="9"/>
      <c r="AH467" s="9">
        <f t="shared" si="486"/>
        <v>2326.6733647799119</v>
      </c>
      <c r="AI467" s="9"/>
      <c r="AJ467" s="9"/>
      <c r="AK467" s="9"/>
      <c r="AM467" s="9">
        <f t="shared" si="491"/>
        <v>2161922.7085883524</v>
      </c>
      <c r="AN467" s="9">
        <f t="shared" si="493"/>
        <v>2164249.3819531323</v>
      </c>
    </row>
    <row r="468" spans="1:40" s="11" customFormat="1" ht="12.75" x14ac:dyDescent="0.2">
      <c r="A468" s="8" t="s">
        <v>939</v>
      </c>
      <c r="B468" s="8" t="s">
        <v>940</v>
      </c>
      <c r="C468" s="8" t="s">
        <v>862</v>
      </c>
      <c r="D468" s="8" t="s">
        <v>862</v>
      </c>
      <c r="E468" s="8" t="s">
        <v>1440</v>
      </c>
      <c r="G468" s="9"/>
      <c r="H468" s="9"/>
      <c r="I468" s="9">
        <f t="shared" si="479"/>
        <v>2216688.9908653498</v>
      </c>
      <c r="J468" s="9">
        <f t="shared" si="480"/>
        <v>2282082.9928651596</v>
      </c>
      <c r="K468" s="9"/>
      <c r="L468" s="9"/>
      <c r="M468" s="9"/>
      <c r="N468" s="9"/>
      <c r="O468" s="9"/>
      <c r="P468" s="9"/>
      <c r="Q468" s="10">
        <f t="shared" si="492"/>
        <v>2216688.9908653498</v>
      </c>
      <c r="R468" s="10">
        <f t="shared" si="481"/>
        <v>2282082.9928651596</v>
      </c>
      <c r="S468" s="9"/>
      <c r="T468" s="10">
        <f t="shared" si="487"/>
        <v>6457050</v>
      </c>
      <c r="V468" s="9"/>
      <c r="W468" s="9">
        <f t="shared" si="482"/>
        <v>449571.98041769303</v>
      </c>
      <c r="X468" s="9"/>
      <c r="Y468" s="9"/>
      <c r="Z468" s="9"/>
      <c r="AA468" s="10">
        <f t="shared" si="488"/>
        <v>449571.98041769303</v>
      </c>
      <c r="AB468" s="10">
        <f t="shared" si="489"/>
        <v>2666260.9712830428</v>
      </c>
      <c r="AC468" s="10">
        <f t="shared" si="483"/>
        <v>9123310.9712830428</v>
      </c>
      <c r="AD468" s="10">
        <f t="shared" si="484"/>
        <v>8811639.711346807</v>
      </c>
      <c r="AE468" s="10">
        <f t="shared" si="490"/>
        <v>2354589.711346807</v>
      </c>
      <c r="AF468" s="10">
        <f t="shared" si="485"/>
        <v>72506.718481647316</v>
      </c>
      <c r="AG468" s="9"/>
      <c r="AH468" s="9">
        <f t="shared" si="486"/>
        <v>72506.718481647316</v>
      </c>
      <c r="AI468" s="9"/>
      <c r="AJ468" s="9"/>
      <c r="AK468" s="9"/>
      <c r="AM468" s="9">
        <f t="shared" si="491"/>
        <v>2289683.345188038</v>
      </c>
      <c r="AN468" s="9">
        <f t="shared" si="493"/>
        <v>2362190.0636696853</v>
      </c>
    </row>
    <row r="469" spans="1:40" s="11" customFormat="1" ht="12.75" x14ac:dyDescent="0.2">
      <c r="A469" s="8" t="s">
        <v>941</v>
      </c>
      <c r="B469" s="8" t="s">
        <v>942</v>
      </c>
      <c r="C469" s="8" t="s">
        <v>862</v>
      </c>
      <c r="D469" s="8" t="s">
        <v>862</v>
      </c>
      <c r="E469" s="8" t="s">
        <v>1440</v>
      </c>
      <c r="G469" s="9"/>
      <c r="H469" s="9"/>
      <c r="I469" s="9">
        <f t="shared" si="479"/>
        <v>2755573.8014901071</v>
      </c>
      <c r="J469" s="9">
        <f t="shared" si="480"/>
        <v>2836865.3130317973</v>
      </c>
      <c r="K469" s="9"/>
      <c r="L469" s="9"/>
      <c r="M469" s="9"/>
      <c r="N469" s="9"/>
      <c r="O469" s="9"/>
      <c r="P469" s="9"/>
      <c r="Q469" s="10">
        <f t="shared" si="492"/>
        <v>2755573.8014901071</v>
      </c>
      <c r="R469" s="10">
        <f t="shared" si="481"/>
        <v>2836865.3130317973</v>
      </c>
      <c r="S469" s="9"/>
      <c r="T469" s="10">
        <f t="shared" si="487"/>
        <v>10653200</v>
      </c>
      <c r="V469" s="9"/>
      <c r="W469" s="9">
        <f t="shared" si="482"/>
        <v>287724.12140078517</v>
      </c>
      <c r="X469" s="9"/>
      <c r="Y469" s="9"/>
      <c r="Z469" s="9"/>
      <c r="AA469" s="10">
        <f t="shared" si="488"/>
        <v>287724.12140078517</v>
      </c>
      <c r="AB469" s="10">
        <f t="shared" si="489"/>
        <v>3043297.9228908923</v>
      </c>
      <c r="AC469" s="10">
        <f t="shared" si="483"/>
        <v>13696497.922890892</v>
      </c>
      <c r="AD469" s="10">
        <f t="shared" si="484"/>
        <v>13228597.094148112</v>
      </c>
      <c r="AE469" s="10">
        <f t="shared" si="490"/>
        <v>2575397.0941481125</v>
      </c>
      <c r="AF469" s="10">
        <f t="shared" si="485"/>
        <v>-261468.21888368484</v>
      </c>
      <c r="AG469" s="9"/>
      <c r="AH469" s="9">
        <f t="shared" si="486"/>
        <v>-261468.21888368484</v>
      </c>
      <c r="AI469" s="9"/>
      <c r="AJ469" s="9"/>
      <c r="AK469" s="9"/>
      <c r="AM469" s="9">
        <f t="shared" si="491"/>
        <v>2846313.3374634264</v>
      </c>
      <c r="AN469" s="9">
        <f t="shared" si="493"/>
        <v>2584845.1185797416</v>
      </c>
    </row>
    <row r="470" spans="1:40" s="11" customFormat="1" ht="12.75" x14ac:dyDescent="0.2">
      <c r="A470" s="8" t="s">
        <v>943</v>
      </c>
      <c r="B470" s="8" t="s">
        <v>944</v>
      </c>
      <c r="C470" s="8" t="s">
        <v>862</v>
      </c>
      <c r="D470" s="8" t="s">
        <v>862</v>
      </c>
      <c r="E470" s="8" t="s">
        <v>1440</v>
      </c>
      <c r="G470" s="9"/>
      <c r="H470" s="9"/>
      <c r="I470" s="9">
        <f t="shared" si="479"/>
        <v>5320518.2076296313</v>
      </c>
      <c r="J470" s="9">
        <f t="shared" si="480"/>
        <v>5477477.5193524426</v>
      </c>
      <c r="K470" s="9"/>
      <c r="L470" s="9"/>
      <c r="M470" s="9"/>
      <c r="N470" s="9"/>
      <c r="O470" s="9"/>
      <c r="P470" s="9"/>
      <c r="Q470" s="10">
        <f t="shared" si="492"/>
        <v>5320518.2076296313</v>
      </c>
      <c r="R470" s="10">
        <f t="shared" si="481"/>
        <v>5477477.5193524426</v>
      </c>
      <c r="S470" s="9"/>
      <c r="T470" s="10">
        <f t="shared" si="487"/>
        <v>14506491</v>
      </c>
      <c r="V470" s="9"/>
      <c r="W470" s="9">
        <f t="shared" si="482"/>
        <v>1155790.9719892303</v>
      </c>
      <c r="X470" s="9"/>
      <c r="Y470" s="9"/>
      <c r="Z470" s="9"/>
      <c r="AA470" s="10">
        <f t="shared" si="488"/>
        <v>1155790.9719892303</v>
      </c>
      <c r="AB470" s="10">
        <f t="shared" si="489"/>
        <v>6476309.1796188615</v>
      </c>
      <c r="AC470" s="10">
        <f t="shared" si="483"/>
        <v>20982800.179618862</v>
      </c>
      <c r="AD470" s="10">
        <f t="shared" si="484"/>
        <v>20265984.125715092</v>
      </c>
      <c r="AE470" s="10">
        <f t="shared" si="490"/>
        <v>5759493.1257150918</v>
      </c>
      <c r="AF470" s="10">
        <f t="shared" si="485"/>
        <v>282015.60636264924</v>
      </c>
      <c r="AG470" s="9"/>
      <c r="AH470" s="9">
        <f t="shared" si="486"/>
        <v>282015.60636264924</v>
      </c>
      <c r="AI470" s="9"/>
      <c r="AJ470" s="9"/>
      <c r="AK470" s="9"/>
      <c r="AM470" s="9">
        <f t="shared" si="491"/>
        <v>5495719.958000767</v>
      </c>
      <c r="AN470" s="9">
        <f t="shared" si="493"/>
        <v>5777735.5643634163</v>
      </c>
    </row>
    <row r="471" spans="1:40" s="11" customFormat="1" ht="12.75" x14ac:dyDescent="0.2">
      <c r="A471" s="8" t="s">
        <v>945</v>
      </c>
      <c r="B471" s="8" t="s">
        <v>946</v>
      </c>
      <c r="C471" s="8" t="s">
        <v>862</v>
      </c>
      <c r="D471" s="8" t="s">
        <v>862</v>
      </c>
      <c r="E471" s="8" t="s">
        <v>1440</v>
      </c>
      <c r="G471" s="9"/>
      <c r="H471" s="9"/>
      <c r="I471" s="9">
        <f t="shared" si="479"/>
        <v>3253944.5548355742</v>
      </c>
      <c r="J471" s="9">
        <f t="shared" si="480"/>
        <v>3349938.3805833715</v>
      </c>
      <c r="K471" s="9"/>
      <c r="L471" s="9"/>
      <c r="M471" s="9"/>
      <c r="N471" s="9"/>
      <c r="O471" s="9"/>
      <c r="P471" s="9"/>
      <c r="Q471" s="10">
        <f t="shared" si="492"/>
        <v>3253944.5548355742</v>
      </c>
      <c r="R471" s="10">
        <f t="shared" si="481"/>
        <v>3349938.3805833715</v>
      </c>
      <c r="S471" s="9"/>
      <c r="T471" s="10">
        <f t="shared" si="487"/>
        <v>7937331</v>
      </c>
      <c r="V471" s="9"/>
      <c r="W471" s="9">
        <f t="shared" si="482"/>
        <v>777347.22879127273</v>
      </c>
      <c r="X471" s="9"/>
      <c r="Y471" s="9"/>
      <c r="Z471" s="9"/>
      <c r="AA471" s="10">
        <f t="shared" si="488"/>
        <v>777347.22879127273</v>
      </c>
      <c r="AB471" s="10">
        <f t="shared" si="489"/>
        <v>4031291.783626847</v>
      </c>
      <c r="AC471" s="10">
        <f t="shared" si="483"/>
        <v>11968622.783626847</v>
      </c>
      <c r="AD471" s="10">
        <f t="shared" si="484"/>
        <v>11559749.759960758</v>
      </c>
      <c r="AE471" s="10">
        <f t="shared" si="490"/>
        <v>3622418.7599607576</v>
      </c>
      <c r="AF471" s="10">
        <f t="shared" si="485"/>
        <v>272480.37937738607</v>
      </c>
      <c r="AG471" s="9"/>
      <c r="AH471" s="9">
        <f t="shared" si="486"/>
        <v>272480.37937738607</v>
      </c>
      <c r="AI471" s="9"/>
      <c r="AJ471" s="9"/>
      <c r="AK471" s="9"/>
      <c r="AM471" s="9">
        <f t="shared" si="491"/>
        <v>3361095.1667440711</v>
      </c>
      <c r="AN471" s="9">
        <f t="shared" si="493"/>
        <v>3633575.5461214571</v>
      </c>
    </row>
    <row r="472" spans="1:40" s="11" customFormat="1" ht="12.75" x14ac:dyDescent="0.2">
      <c r="A472" s="8" t="s">
        <v>947</v>
      </c>
      <c r="B472" s="8" t="s">
        <v>948</v>
      </c>
      <c r="C472" s="8" t="s">
        <v>862</v>
      </c>
      <c r="D472" s="8" t="s">
        <v>862</v>
      </c>
      <c r="E472" s="8" t="s">
        <v>1440</v>
      </c>
      <c r="G472" s="9"/>
      <c r="H472" s="9"/>
      <c r="I472" s="9">
        <f t="shared" si="479"/>
        <v>1548375.5525841045</v>
      </c>
      <c r="J472" s="9">
        <f t="shared" si="480"/>
        <v>1594053.8026225162</v>
      </c>
      <c r="K472" s="9"/>
      <c r="L472" s="9"/>
      <c r="M472" s="9"/>
      <c r="N472" s="9"/>
      <c r="O472" s="9"/>
      <c r="P472" s="9"/>
      <c r="Q472" s="10">
        <f t="shared" si="492"/>
        <v>1548375.5525841045</v>
      </c>
      <c r="R472" s="10">
        <f t="shared" si="481"/>
        <v>1594053.8026225162</v>
      </c>
      <c r="S472" s="9"/>
      <c r="T472" s="10">
        <f t="shared" si="487"/>
        <v>5238503</v>
      </c>
      <c r="V472" s="9"/>
      <c r="W472" s="9">
        <f t="shared" si="482"/>
        <v>233122.47143801185</v>
      </c>
      <c r="X472" s="9"/>
      <c r="Y472" s="9"/>
      <c r="Z472" s="9"/>
      <c r="AA472" s="10">
        <f t="shared" si="488"/>
        <v>233122.47143801185</v>
      </c>
      <c r="AB472" s="10">
        <f t="shared" si="489"/>
        <v>1781498.0240221163</v>
      </c>
      <c r="AC472" s="10">
        <f t="shared" si="483"/>
        <v>7020001.0240221163</v>
      </c>
      <c r="AD472" s="10">
        <f t="shared" si="484"/>
        <v>6780183.2023127088</v>
      </c>
      <c r="AE472" s="10">
        <f t="shared" si="490"/>
        <v>1541680.2023127088</v>
      </c>
      <c r="AF472" s="10">
        <f t="shared" si="485"/>
        <v>-52373.600309807342</v>
      </c>
      <c r="AG472" s="9"/>
      <c r="AH472" s="9">
        <f t="shared" si="486"/>
        <v>-52373.600309807342</v>
      </c>
      <c r="AI472" s="9"/>
      <c r="AJ472" s="9"/>
      <c r="AK472" s="9"/>
      <c r="AM472" s="9">
        <f t="shared" si="491"/>
        <v>1599362.7114393443</v>
      </c>
      <c r="AN472" s="9">
        <f t="shared" si="493"/>
        <v>1546989.111129537</v>
      </c>
    </row>
    <row r="473" spans="1:40" s="11" customFormat="1" ht="12.75" x14ac:dyDescent="0.2">
      <c r="A473" s="8" t="s">
        <v>949</v>
      </c>
      <c r="B473" s="8" t="s">
        <v>950</v>
      </c>
      <c r="C473" s="8" t="s">
        <v>862</v>
      </c>
      <c r="D473" s="8" t="s">
        <v>862</v>
      </c>
      <c r="E473" s="8" t="s">
        <v>1440</v>
      </c>
      <c r="G473" s="9"/>
      <c r="H473" s="9"/>
      <c r="I473" s="9">
        <f t="shared" si="479"/>
        <v>2112014.1254470292</v>
      </c>
      <c r="J473" s="9">
        <f t="shared" si="480"/>
        <v>2174320.1397378268</v>
      </c>
      <c r="K473" s="9"/>
      <c r="L473" s="9"/>
      <c r="M473" s="9"/>
      <c r="N473" s="9"/>
      <c r="O473" s="9"/>
      <c r="P473" s="9"/>
      <c r="Q473" s="10">
        <f t="shared" si="492"/>
        <v>2112014.1254470292</v>
      </c>
      <c r="R473" s="10">
        <f t="shared" si="481"/>
        <v>2174320.1397378268</v>
      </c>
      <c r="S473" s="9"/>
      <c r="T473" s="10">
        <f t="shared" si="487"/>
        <v>6862114</v>
      </c>
      <c r="V473" s="9"/>
      <c r="W473" s="9">
        <f t="shared" si="482"/>
        <v>286874.99635758251</v>
      </c>
      <c r="X473" s="9"/>
      <c r="Y473" s="9"/>
      <c r="Z473" s="9"/>
      <c r="AA473" s="10">
        <f t="shared" si="488"/>
        <v>286874.99635758251</v>
      </c>
      <c r="AB473" s="10">
        <f t="shared" si="489"/>
        <v>2398889.1218046118</v>
      </c>
      <c r="AC473" s="10">
        <f t="shared" si="483"/>
        <v>9261003.1218046118</v>
      </c>
      <c r="AD473" s="10">
        <f t="shared" si="484"/>
        <v>8944628.0118986163</v>
      </c>
      <c r="AE473" s="10">
        <f t="shared" si="490"/>
        <v>2082514.0118986163</v>
      </c>
      <c r="AF473" s="10">
        <f t="shared" si="485"/>
        <v>-91806.127839210443</v>
      </c>
      <c r="AG473" s="9"/>
      <c r="AH473" s="9">
        <f t="shared" si="486"/>
        <v>-91806.127839210443</v>
      </c>
      <c r="AI473" s="9"/>
      <c r="AJ473" s="9"/>
      <c r="AK473" s="9"/>
      <c r="AM473" s="9">
        <f t="shared" si="491"/>
        <v>2181561.5937850303</v>
      </c>
      <c r="AN473" s="9">
        <f t="shared" si="493"/>
        <v>2089755.4659458199</v>
      </c>
    </row>
    <row r="474" spans="1:40" s="11" customFormat="1" ht="12.75" x14ac:dyDescent="0.2">
      <c r="A474" s="8" t="s">
        <v>951</v>
      </c>
      <c r="B474" s="8" t="s">
        <v>952</v>
      </c>
      <c r="C474" s="8" t="s">
        <v>862</v>
      </c>
      <c r="D474" s="8" t="s">
        <v>862</v>
      </c>
      <c r="E474" s="8" t="s">
        <v>1440</v>
      </c>
      <c r="G474" s="9"/>
      <c r="H474" s="9"/>
      <c r="I474" s="9">
        <f t="shared" si="479"/>
        <v>3180415.4531635763</v>
      </c>
      <c r="J474" s="9">
        <f t="shared" si="480"/>
        <v>3274240.1147924564</v>
      </c>
      <c r="K474" s="9"/>
      <c r="L474" s="9"/>
      <c r="M474" s="9"/>
      <c r="N474" s="9"/>
      <c r="O474" s="9"/>
      <c r="P474" s="9"/>
      <c r="Q474" s="10">
        <f t="shared" si="492"/>
        <v>3180415.4531635763</v>
      </c>
      <c r="R474" s="10">
        <f t="shared" si="481"/>
        <v>3274240.1147924564</v>
      </c>
      <c r="S474" s="9"/>
      <c r="T474" s="10">
        <f t="shared" si="487"/>
        <v>10849744</v>
      </c>
      <c r="V474" s="9"/>
      <c r="W474" s="9">
        <f t="shared" si="482"/>
        <v>249747.82116625924</v>
      </c>
      <c r="X474" s="9"/>
      <c r="Y474" s="9"/>
      <c r="Z474" s="9"/>
      <c r="AA474" s="10">
        <f t="shared" si="488"/>
        <v>249747.82116625924</v>
      </c>
      <c r="AB474" s="10">
        <f t="shared" si="489"/>
        <v>3430163.2743298355</v>
      </c>
      <c r="AC474" s="10">
        <f t="shared" si="483"/>
        <v>14279907.274329836</v>
      </c>
      <c r="AD474" s="10">
        <f t="shared" si="484"/>
        <v>13792075.969886523</v>
      </c>
      <c r="AE474" s="10">
        <f t="shared" si="490"/>
        <v>2942331.9698865227</v>
      </c>
      <c r="AF474" s="10">
        <f t="shared" si="485"/>
        <v>-331908.14490593364</v>
      </c>
      <c r="AG474" s="9"/>
      <c r="AH474" s="9">
        <f t="shared" si="486"/>
        <v>-331908.14490593364</v>
      </c>
      <c r="AI474" s="9"/>
      <c r="AJ474" s="9"/>
      <c r="AK474" s="9"/>
      <c r="AM474" s="9">
        <f t="shared" si="491"/>
        <v>3285144.7920280909</v>
      </c>
      <c r="AN474" s="9">
        <f t="shared" si="493"/>
        <v>2953236.6471221573</v>
      </c>
    </row>
    <row r="475" spans="1:40" s="11" customFormat="1" ht="12.75" x14ac:dyDescent="0.2">
      <c r="A475" s="8" t="s">
        <v>953</v>
      </c>
      <c r="B475" s="8" t="s">
        <v>954</v>
      </c>
      <c r="C475" s="8" t="s">
        <v>862</v>
      </c>
      <c r="D475" s="8" t="s">
        <v>862</v>
      </c>
      <c r="E475" s="8" t="s">
        <v>1440</v>
      </c>
      <c r="G475" s="9"/>
      <c r="H475" s="9"/>
      <c r="I475" s="9">
        <f t="shared" si="479"/>
        <v>4037800.4716560086</v>
      </c>
      <c r="J475" s="9">
        <f t="shared" si="480"/>
        <v>4156918.639881867</v>
      </c>
      <c r="K475" s="9"/>
      <c r="L475" s="9"/>
      <c r="M475" s="9"/>
      <c r="N475" s="9"/>
      <c r="O475" s="9"/>
      <c r="P475" s="9"/>
      <c r="Q475" s="10">
        <f t="shared" si="492"/>
        <v>4037800.4716560086</v>
      </c>
      <c r="R475" s="10">
        <f t="shared" si="481"/>
        <v>4156918.639881867</v>
      </c>
      <c r="S475" s="9"/>
      <c r="T475" s="10">
        <f t="shared" si="487"/>
        <v>10434500</v>
      </c>
      <c r="V475" s="9"/>
      <c r="W475" s="9">
        <f t="shared" si="482"/>
        <v>920113.96587369125</v>
      </c>
      <c r="X475" s="9"/>
      <c r="Y475" s="9"/>
      <c r="Z475" s="9"/>
      <c r="AA475" s="10">
        <f t="shared" si="488"/>
        <v>920113.96587369125</v>
      </c>
      <c r="AB475" s="10">
        <f t="shared" si="489"/>
        <v>4957914.4375296999</v>
      </c>
      <c r="AC475" s="10">
        <f t="shared" si="483"/>
        <v>15392414.4375297</v>
      </c>
      <c r="AD475" s="10">
        <f t="shared" si="484"/>
        <v>14866577.576733656</v>
      </c>
      <c r="AE475" s="10">
        <f t="shared" si="490"/>
        <v>4432077.5767336562</v>
      </c>
      <c r="AF475" s="10">
        <f t="shared" si="485"/>
        <v>275158.93685178924</v>
      </c>
      <c r="AG475" s="9"/>
      <c r="AH475" s="9">
        <f t="shared" si="486"/>
        <v>275158.93685178924</v>
      </c>
      <c r="AI475" s="9"/>
      <c r="AJ475" s="9"/>
      <c r="AK475" s="9"/>
      <c r="AM475" s="9">
        <f t="shared" si="491"/>
        <v>4170763.0295641972</v>
      </c>
      <c r="AN475" s="9">
        <f t="shared" si="493"/>
        <v>4445921.9664159864</v>
      </c>
    </row>
    <row r="476" spans="1:40" s="11" customFormat="1" ht="12.75" x14ac:dyDescent="0.2">
      <c r="A476" s="8" t="s">
        <v>955</v>
      </c>
      <c r="B476" s="8" t="s">
        <v>956</v>
      </c>
      <c r="C476" s="8" t="s">
        <v>862</v>
      </c>
      <c r="D476" s="8" t="s">
        <v>862</v>
      </c>
      <c r="E476" s="8" t="s">
        <v>1440</v>
      </c>
      <c r="G476" s="9"/>
      <c r="H476" s="9"/>
      <c r="I476" s="9">
        <f t="shared" si="479"/>
        <v>3107754.1330889291</v>
      </c>
      <c r="J476" s="9">
        <f t="shared" si="480"/>
        <v>3199435.2308124304</v>
      </c>
      <c r="K476" s="9"/>
      <c r="L476" s="9"/>
      <c r="M476" s="9"/>
      <c r="N476" s="9"/>
      <c r="O476" s="9"/>
      <c r="P476" s="9"/>
      <c r="Q476" s="10">
        <f t="shared" si="492"/>
        <v>3107754.1330889291</v>
      </c>
      <c r="R476" s="10">
        <f t="shared" si="481"/>
        <v>3199435.2308124304</v>
      </c>
      <c r="S476" s="9"/>
      <c r="T476" s="10">
        <f t="shared" si="487"/>
        <v>7616474</v>
      </c>
      <c r="V476" s="9"/>
      <c r="W476" s="9">
        <f t="shared" si="482"/>
        <v>743866.29567737924</v>
      </c>
      <c r="X476" s="9"/>
      <c r="Y476" s="9"/>
      <c r="Z476" s="9"/>
      <c r="AA476" s="10">
        <f t="shared" si="488"/>
        <v>743866.29567737924</v>
      </c>
      <c r="AB476" s="10">
        <f t="shared" si="489"/>
        <v>3851620.4287663084</v>
      </c>
      <c r="AC476" s="10">
        <f t="shared" si="483"/>
        <v>11468094.428766308</v>
      </c>
      <c r="AD476" s="10">
        <f t="shared" si="484"/>
        <v>11076320.49374076</v>
      </c>
      <c r="AE476" s="10">
        <f t="shared" si="490"/>
        <v>3459846.4937407598</v>
      </c>
      <c r="AF476" s="10">
        <f t="shared" si="485"/>
        <v>260411.26292832941</v>
      </c>
      <c r="AG476" s="9"/>
      <c r="AH476" s="9">
        <f t="shared" si="486"/>
        <v>260411.26292832941</v>
      </c>
      <c r="AI476" s="9"/>
      <c r="AJ476" s="9"/>
      <c r="AK476" s="9"/>
      <c r="AM476" s="9">
        <f t="shared" si="491"/>
        <v>3210090.774482152</v>
      </c>
      <c r="AN476" s="9">
        <f t="shared" si="493"/>
        <v>3470502.0374104814</v>
      </c>
    </row>
    <row r="477" spans="1:40" s="11" customFormat="1" ht="12.75" x14ac:dyDescent="0.2">
      <c r="A477" s="8" t="s">
        <v>957</v>
      </c>
      <c r="B477" s="8" t="s">
        <v>958</v>
      </c>
      <c r="C477" s="8" t="s">
        <v>862</v>
      </c>
      <c r="D477" s="8" t="s">
        <v>862</v>
      </c>
      <c r="E477" s="8" t="s">
        <v>1440</v>
      </c>
      <c r="G477" s="9"/>
      <c r="H477" s="9"/>
      <c r="I477" s="9">
        <f t="shared" si="479"/>
        <v>2909839.4255746659</v>
      </c>
      <c r="J477" s="9">
        <f t="shared" si="480"/>
        <v>2995681.889717943</v>
      </c>
      <c r="K477" s="9"/>
      <c r="L477" s="9"/>
      <c r="M477" s="9"/>
      <c r="N477" s="9"/>
      <c r="O477" s="9"/>
      <c r="P477" s="9"/>
      <c r="Q477" s="10">
        <f t="shared" si="492"/>
        <v>2909839.4255746659</v>
      </c>
      <c r="R477" s="10">
        <f t="shared" si="481"/>
        <v>2995681.889717943</v>
      </c>
      <c r="S477" s="9"/>
      <c r="T477" s="10">
        <f t="shared" si="487"/>
        <v>6387575</v>
      </c>
      <c r="V477" s="9"/>
      <c r="W477" s="9">
        <f t="shared" si="482"/>
        <v>602527.45180004649</v>
      </c>
      <c r="X477" s="9"/>
      <c r="Y477" s="9"/>
      <c r="Z477" s="9"/>
      <c r="AA477" s="10">
        <f t="shared" si="488"/>
        <v>602527.45180004649</v>
      </c>
      <c r="AB477" s="10">
        <f t="shared" si="489"/>
        <v>3512366.8773747124</v>
      </c>
      <c r="AC477" s="10">
        <f t="shared" si="483"/>
        <v>9899941.8773747124</v>
      </c>
      <c r="AD477" s="10">
        <f t="shared" si="484"/>
        <v>9561739.2919395529</v>
      </c>
      <c r="AE477" s="10">
        <f t="shared" si="490"/>
        <v>3174164.2919395529</v>
      </c>
      <c r="AF477" s="10">
        <f t="shared" si="485"/>
        <v>178482.40222160984</v>
      </c>
      <c r="AG477" s="9"/>
      <c r="AH477" s="9">
        <f t="shared" si="486"/>
        <v>178482.40222160984</v>
      </c>
      <c r="AI477" s="9"/>
      <c r="AJ477" s="9"/>
      <c r="AK477" s="9"/>
      <c r="AM477" s="9">
        <f t="shared" si="491"/>
        <v>3005658.8440532177</v>
      </c>
      <c r="AN477" s="9">
        <f t="shared" si="493"/>
        <v>3184141.2462748275</v>
      </c>
    </row>
    <row r="478" spans="1:40" s="11" customFormat="1" ht="12.75" x14ac:dyDescent="0.2">
      <c r="A478" s="8" t="s">
        <v>959</v>
      </c>
      <c r="B478" s="8" t="s">
        <v>960</v>
      </c>
      <c r="C478" s="8" t="s">
        <v>862</v>
      </c>
      <c r="D478" s="8" t="s">
        <v>862</v>
      </c>
      <c r="E478" s="8" t="s">
        <v>1440</v>
      </c>
      <c r="G478" s="9"/>
      <c r="H478" s="9"/>
      <c r="I478" s="9">
        <f t="shared" si="479"/>
        <v>1430090.377026116</v>
      </c>
      <c r="J478" s="9">
        <f t="shared" si="480"/>
        <v>1472279.1249111528</v>
      </c>
      <c r="K478" s="9"/>
      <c r="L478" s="9"/>
      <c r="M478" s="9"/>
      <c r="N478" s="9"/>
      <c r="O478" s="9"/>
      <c r="P478" s="9"/>
      <c r="Q478" s="10">
        <f t="shared" si="492"/>
        <v>1430090.377026116</v>
      </c>
      <c r="R478" s="10">
        <f t="shared" si="481"/>
        <v>1472279.1249111528</v>
      </c>
      <c r="S478" s="9"/>
      <c r="T478" s="10">
        <f t="shared" si="487"/>
        <v>4121717</v>
      </c>
      <c r="V478" s="9"/>
      <c r="W478" s="9">
        <f t="shared" si="482"/>
        <v>169424.11810561595</v>
      </c>
      <c r="X478" s="9"/>
      <c r="Y478" s="9"/>
      <c r="Z478" s="9"/>
      <c r="AA478" s="10">
        <f t="shared" si="488"/>
        <v>169424.11810561595</v>
      </c>
      <c r="AB478" s="10">
        <f t="shared" si="489"/>
        <v>1599514.495131732</v>
      </c>
      <c r="AC478" s="10">
        <f t="shared" si="483"/>
        <v>5721231.495131732</v>
      </c>
      <c r="AD478" s="10">
        <f t="shared" si="484"/>
        <v>5525782.3392181294</v>
      </c>
      <c r="AE478" s="10">
        <f t="shared" si="490"/>
        <v>1404065.3392181294</v>
      </c>
      <c r="AF478" s="10">
        <f t="shared" si="485"/>
        <v>-68213.785693023354</v>
      </c>
      <c r="AG478" s="9"/>
      <c r="AH478" s="9">
        <f t="shared" si="486"/>
        <v>-68213.785693023354</v>
      </c>
      <c r="AI478" s="9"/>
      <c r="AJ478" s="9"/>
      <c r="AK478" s="9"/>
      <c r="AM478" s="9">
        <f t="shared" si="491"/>
        <v>1477182.469838541</v>
      </c>
      <c r="AN478" s="9">
        <f t="shared" si="493"/>
        <v>1408968.6841455176</v>
      </c>
    </row>
    <row r="479" spans="1:40" s="11" customFormat="1" ht="12.75" x14ac:dyDescent="0.2">
      <c r="A479" s="8" t="s">
        <v>961</v>
      </c>
      <c r="B479" s="8" t="s">
        <v>962</v>
      </c>
      <c r="C479" s="8" t="s">
        <v>862</v>
      </c>
      <c r="D479" s="8" t="s">
        <v>862</v>
      </c>
      <c r="E479" s="8" t="s">
        <v>1440</v>
      </c>
      <c r="G479" s="9"/>
      <c r="H479" s="9"/>
      <c r="I479" s="9">
        <f t="shared" si="479"/>
        <v>1621689.9094187224</v>
      </c>
      <c r="J479" s="9">
        <f t="shared" si="480"/>
        <v>1669530.9884409087</v>
      </c>
      <c r="K479" s="9"/>
      <c r="L479" s="9"/>
      <c r="M479" s="9"/>
      <c r="N479" s="9"/>
      <c r="O479" s="9"/>
      <c r="P479" s="9"/>
      <c r="Q479" s="10">
        <f t="shared" si="492"/>
        <v>1621689.9094187224</v>
      </c>
      <c r="R479" s="10">
        <f t="shared" si="481"/>
        <v>1669530.9884409087</v>
      </c>
      <c r="S479" s="9"/>
      <c r="T479" s="10">
        <f t="shared" si="487"/>
        <v>6316678</v>
      </c>
      <c r="V479" s="9"/>
      <c r="W479" s="9">
        <f t="shared" si="482"/>
        <v>43737.496379536809</v>
      </c>
      <c r="X479" s="9"/>
      <c r="Y479" s="9"/>
      <c r="Z479" s="9"/>
      <c r="AA479" s="10">
        <f t="shared" si="488"/>
        <v>43737.496379536809</v>
      </c>
      <c r="AB479" s="10">
        <f t="shared" si="489"/>
        <v>1665427.4057982592</v>
      </c>
      <c r="AC479" s="10">
        <f t="shared" si="483"/>
        <v>7982105.4057982592</v>
      </c>
      <c r="AD479" s="10">
        <f t="shared" si="484"/>
        <v>7709420.0992686814</v>
      </c>
      <c r="AE479" s="10">
        <f t="shared" si="490"/>
        <v>1392742.0992686814</v>
      </c>
      <c r="AF479" s="10">
        <f t="shared" si="485"/>
        <v>-276788.88917222735</v>
      </c>
      <c r="AG479" s="9"/>
      <c r="AH479" s="9">
        <f t="shared" si="486"/>
        <v>-276788.88917222735</v>
      </c>
      <c r="AI479" s="9"/>
      <c r="AJ479" s="9"/>
      <c r="AK479" s="9"/>
      <c r="AM479" s="9">
        <f t="shared" si="491"/>
        <v>1675091.269888072</v>
      </c>
      <c r="AN479" s="9">
        <f t="shared" si="493"/>
        <v>1398302.3807158447</v>
      </c>
    </row>
    <row r="480" spans="1:40" s="11" customFormat="1" ht="12.75" x14ac:dyDescent="0.2">
      <c r="A480" s="8" t="s">
        <v>963</v>
      </c>
      <c r="B480" s="8" t="s">
        <v>964</v>
      </c>
      <c r="C480" s="8" t="s">
        <v>862</v>
      </c>
      <c r="D480" s="8" t="s">
        <v>862</v>
      </c>
      <c r="E480" s="8" t="s">
        <v>1440</v>
      </c>
      <c r="G480" s="9"/>
      <c r="H480" s="9"/>
      <c r="I480" s="9">
        <f t="shared" si="479"/>
        <v>4720905.2179004773</v>
      </c>
      <c r="J480" s="9">
        <f t="shared" si="480"/>
        <v>4860175.4928612327</v>
      </c>
      <c r="K480" s="9"/>
      <c r="L480" s="9"/>
      <c r="M480" s="9"/>
      <c r="N480" s="9"/>
      <c r="O480" s="9"/>
      <c r="P480" s="9"/>
      <c r="Q480" s="10">
        <f t="shared" si="492"/>
        <v>4720905.2179004773</v>
      </c>
      <c r="R480" s="10">
        <f t="shared" si="481"/>
        <v>4860175.4928612327</v>
      </c>
      <c r="S480" s="9"/>
      <c r="T480" s="10">
        <f t="shared" si="487"/>
        <v>6538990</v>
      </c>
      <c r="V480" s="9"/>
      <c r="W480" s="9">
        <f t="shared" si="482"/>
        <v>1650413.3761678804</v>
      </c>
      <c r="X480" s="9"/>
      <c r="Y480" s="9"/>
      <c r="Z480" s="9"/>
      <c r="AA480" s="10">
        <f t="shared" si="488"/>
        <v>1650413.3761678804</v>
      </c>
      <c r="AB480" s="10">
        <f t="shared" si="489"/>
        <v>6371318.5940683577</v>
      </c>
      <c r="AC480" s="10">
        <f t="shared" si="483"/>
        <v>12910308.594068358</v>
      </c>
      <c r="AD480" s="10">
        <f t="shared" si="484"/>
        <v>12469265.626406256</v>
      </c>
      <c r="AE480" s="10">
        <f t="shared" si="490"/>
        <v>5930275.6264062561</v>
      </c>
      <c r="AF480" s="10">
        <f t="shared" si="485"/>
        <v>1070100.1335450234</v>
      </c>
      <c r="AG480" s="9"/>
      <c r="AH480" s="9">
        <f t="shared" si="486"/>
        <v>1070100.1335450234</v>
      </c>
      <c r="AI480" s="9"/>
      <c r="AJ480" s="9"/>
      <c r="AK480" s="9"/>
      <c r="AM480" s="9">
        <f t="shared" si="491"/>
        <v>4876362.0409457041</v>
      </c>
      <c r="AN480" s="9">
        <f t="shared" si="493"/>
        <v>5946462.1744907275</v>
      </c>
    </row>
    <row r="481" spans="1:40" s="11" customFormat="1" ht="12.75" x14ac:dyDescent="0.2">
      <c r="A481" s="8" t="s">
        <v>965</v>
      </c>
      <c r="B481" s="8" t="s">
        <v>966</v>
      </c>
      <c r="C481" s="8" t="s">
        <v>862</v>
      </c>
      <c r="D481" s="8" t="s">
        <v>862</v>
      </c>
      <c r="E481" s="8" t="s">
        <v>1440</v>
      </c>
      <c r="G481" s="9"/>
      <c r="H481" s="9"/>
      <c r="I481" s="9">
        <f t="shared" si="479"/>
        <v>1448561.2204079549</v>
      </c>
      <c r="J481" s="9">
        <f t="shared" si="480"/>
        <v>1491294.8721446495</v>
      </c>
      <c r="K481" s="9"/>
      <c r="L481" s="9"/>
      <c r="M481" s="9"/>
      <c r="N481" s="9"/>
      <c r="O481" s="9"/>
      <c r="P481" s="9"/>
      <c r="Q481" s="10">
        <f t="shared" si="492"/>
        <v>1448561.2204079549</v>
      </c>
      <c r="R481" s="10">
        <f t="shared" si="481"/>
        <v>1491294.8721446495</v>
      </c>
      <c r="S481" s="9"/>
      <c r="T481" s="10">
        <f t="shared" si="487"/>
        <v>4653312</v>
      </c>
      <c r="V481" s="9"/>
      <c r="W481" s="9">
        <f t="shared" si="482"/>
        <v>251532.8267289619</v>
      </c>
      <c r="X481" s="9"/>
      <c r="Y481" s="9"/>
      <c r="Z481" s="9"/>
      <c r="AA481" s="10">
        <f t="shared" si="488"/>
        <v>251532.8267289619</v>
      </c>
      <c r="AB481" s="10">
        <f t="shared" si="489"/>
        <v>1700094.0471369168</v>
      </c>
      <c r="AC481" s="10">
        <f t="shared" si="483"/>
        <v>6353406.0471369168</v>
      </c>
      <c r="AD481" s="10">
        <f t="shared" si="484"/>
        <v>6136360.494943141</v>
      </c>
      <c r="AE481" s="10">
        <f t="shared" si="490"/>
        <v>1483048.494943141</v>
      </c>
      <c r="AF481" s="10">
        <f t="shared" si="485"/>
        <v>-8246.3772015084978</v>
      </c>
      <c r="AG481" s="9"/>
      <c r="AH481" s="9">
        <f t="shared" si="486"/>
        <v>-8246.3772015084978</v>
      </c>
      <c r="AI481" s="9"/>
      <c r="AJ481" s="9"/>
      <c r="AK481" s="9"/>
      <c r="AM481" s="9">
        <f t="shared" si="491"/>
        <v>1496261.5479759134</v>
      </c>
      <c r="AN481" s="9">
        <f t="shared" si="493"/>
        <v>1488015.1707744049</v>
      </c>
    </row>
    <row r="482" spans="1:40" s="11" customFormat="1" ht="12.75" x14ac:dyDescent="0.2">
      <c r="A482" s="8" t="s">
        <v>967</v>
      </c>
      <c r="B482" s="8" t="s">
        <v>968</v>
      </c>
      <c r="C482" s="8" t="s">
        <v>862</v>
      </c>
      <c r="D482" s="8" t="s">
        <v>862</v>
      </c>
      <c r="E482" s="8" t="s">
        <v>1440</v>
      </c>
      <c r="G482" s="9"/>
      <c r="H482" s="9"/>
      <c r="I482" s="9">
        <f t="shared" si="479"/>
        <v>2651587.9811549829</v>
      </c>
      <c r="J482" s="9">
        <f t="shared" si="480"/>
        <v>2729811.8323388291</v>
      </c>
      <c r="K482" s="9"/>
      <c r="L482" s="9"/>
      <c r="M482" s="9"/>
      <c r="N482" s="9"/>
      <c r="O482" s="9"/>
      <c r="P482" s="9"/>
      <c r="Q482" s="10">
        <f t="shared" si="492"/>
        <v>2651587.9811549829</v>
      </c>
      <c r="R482" s="10">
        <f t="shared" si="481"/>
        <v>2729811.8323388291</v>
      </c>
      <c r="S482" s="9"/>
      <c r="T482" s="10">
        <f t="shared" si="487"/>
        <v>7444962</v>
      </c>
      <c r="V482" s="9"/>
      <c r="W482" s="9">
        <f t="shared" si="482"/>
        <v>544026.84016900044</v>
      </c>
      <c r="X482" s="9"/>
      <c r="Y482" s="9"/>
      <c r="Z482" s="9"/>
      <c r="AA482" s="10">
        <f t="shared" si="488"/>
        <v>544026.84016900044</v>
      </c>
      <c r="AB482" s="10">
        <f t="shared" si="489"/>
        <v>3195614.8213239834</v>
      </c>
      <c r="AC482" s="10">
        <f t="shared" si="483"/>
        <v>10640576.821323983</v>
      </c>
      <c r="AD482" s="10">
        <f t="shared" si="484"/>
        <v>10277072.607252022</v>
      </c>
      <c r="AE482" s="10">
        <f t="shared" si="490"/>
        <v>2832110.6072520223</v>
      </c>
      <c r="AF482" s="10">
        <f t="shared" si="485"/>
        <v>102298.77491319319</v>
      </c>
      <c r="AG482" s="9"/>
      <c r="AH482" s="9">
        <f t="shared" si="486"/>
        <v>102298.77491319319</v>
      </c>
      <c r="AI482" s="9"/>
      <c r="AJ482" s="9"/>
      <c r="AK482" s="9"/>
      <c r="AM482" s="9">
        <f t="shared" si="491"/>
        <v>2738903.3210207936</v>
      </c>
      <c r="AN482" s="9">
        <f t="shared" si="493"/>
        <v>2841202.0959339868</v>
      </c>
    </row>
    <row r="483" spans="1:40" s="11" customFormat="1" ht="12.75" x14ac:dyDescent="0.2">
      <c r="A483" s="8" t="s">
        <v>969</v>
      </c>
      <c r="B483" s="8" t="s">
        <v>970</v>
      </c>
      <c r="C483" s="8" t="s">
        <v>862</v>
      </c>
      <c r="D483" s="8" t="s">
        <v>862</v>
      </c>
      <c r="E483" s="8" t="s">
        <v>1440</v>
      </c>
      <c r="G483" s="9"/>
      <c r="H483" s="9"/>
      <c r="I483" s="9">
        <f t="shared" si="479"/>
        <v>1752813.2964189714</v>
      </c>
      <c r="J483" s="9">
        <f t="shared" si="480"/>
        <v>1804522.6145432831</v>
      </c>
      <c r="K483" s="9"/>
      <c r="L483" s="9"/>
      <c r="M483" s="9"/>
      <c r="N483" s="9"/>
      <c r="O483" s="9"/>
      <c r="P483" s="9"/>
      <c r="Q483" s="10">
        <f t="shared" si="492"/>
        <v>1752813.2964189714</v>
      </c>
      <c r="R483" s="10">
        <f t="shared" si="481"/>
        <v>1804522.6145432831</v>
      </c>
      <c r="S483" s="9"/>
      <c r="T483" s="10">
        <f t="shared" si="487"/>
        <v>4708424</v>
      </c>
      <c r="V483" s="9"/>
      <c r="W483" s="9">
        <f t="shared" si="482"/>
        <v>386361.79997745156</v>
      </c>
      <c r="X483" s="9"/>
      <c r="Y483" s="9"/>
      <c r="Z483" s="9"/>
      <c r="AA483" s="10">
        <f t="shared" si="488"/>
        <v>386361.79997745156</v>
      </c>
      <c r="AB483" s="10">
        <f t="shared" si="489"/>
        <v>2139175.0963964229</v>
      </c>
      <c r="AC483" s="10">
        <f t="shared" si="483"/>
        <v>6847599.0963964229</v>
      </c>
      <c r="AD483" s="10">
        <f t="shared" si="484"/>
        <v>6613670.8827654496</v>
      </c>
      <c r="AE483" s="10">
        <f t="shared" si="490"/>
        <v>1905246.8827654496</v>
      </c>
      <c r="AF483" s="10">
        <f t="shared" si="485"/>
        <v>100724.26822216646</v>
      </c>
      <c r="AG483" s="9"/>
      <c r="AH483" s="9">
        <f t="shared" si="486"/>
        <v>100724.26822216646</v>
      </c>
      <c r="AI483" s="9"/>
      <c r="AJ483" s="9"/>
      <c r="AK483" s="9"/>
      <c r="AM483" s="9">
        <f t="shared" si="491"/>
        <v>1810532.4782020589</v>
      </c>
      <c r="AN483" s="9">
        <f t="shared" si="493"/>
        <v>1911256.7464242254</v>
      </c>
    </row>
    <row r="484" spans="1:40" s="11" customFormat="1" ht="12.75" x14ac:dyDescent="0.2">
      <c r="A484" s="8" t="s">
        <v>971</v>
      </c>
      <c r="B484" s="8" t="s">
        <v>972</v>
      </c>
      <c r="C484" s="8" t="s">
        <v>862</v>
      </c>
      <c r="D484" s="8" t="s">
        <v>862</v>
      </c>
      <c r="E484" s="8" t="s">
        <v>1440</v>
      </c>
      <c r="G484" s="9"/>
      <c r="H484" s="9"/>
      <c r="I484" s="9">
        <f t="shared" si="479"/>
        <v>2418972.8144652098</v>
      </c>
      <c r="J484" s="9">
        <f t="shared" si="480"/>
        <v>2490334.342274698</v>
      </c>
      <c r="K484" s="9"/>
      <c r="L484" s="9"/>
      <c r="M484" s="9"/>
      <c r="N484" s="9"/>
      <c r="O484" s="9"/>
      <c r="P484" s="9"/>
      <c r="Q484" s="10">
        <f t="shared" si="492"/>
        <v>2418972.8144652098</v>
      </c>
      <c r="R484" s="10">
        <f t="shared" si="481"/>
        <v>2490334.342274698</v>
      </c>
      <c r="S484" s="9"/>
      <c r="T484" s="10">
        <f t="shared" si="487"/>
        <v>4381100</v>
      </c>
      <c r="V484" s="9"/>
      <c r="W484" s="9">
        <f t="shared" si="482"/>
        <v>721419.74793668464</v>
      </c>
      <c r="X484" s="9"/>
      <c r="Y484" s="9"/>
      <c r="Z484" s="9"/>
      <c r="AA484" s="10">
        <f t="shared" si="488"/>
        <v>721419.74793668464</v>
      </c>
      <c r="AB484" s="10">
        <f t="shared" si="489"/>
        <v>3140392.5624018945</v>
      </c>
      <c r="AC484" s="10">
        <f t="shared" si="483"/>
        <v>7521492.5624018945</v>
      </c>
      <c r="AD484" s="10">
        <f t="shared" si="484"/>
        <v>7264542.7477015471</v>
      </c>
      <c r="AE484" s="10">
        <f t="shared" si="490"/>
        <v>2883442.7477015471</v>
      </c>
      <c r="AF484" s="10">
        <f t="shared" si="485"/>
        <v>393108.40542684915</v>
      </c>
      <c r="AG484" s="9"/>
      <c r="AH484" s="9">
        <f t="shared" si="486"/>
        <v>393108.40542684915</v>
      </c>
      <c r="AI484" s="9"/>
      <c r="AJ484" s="9"/>
      <c r="AK484" s="9"/>
      <c r="AM484" s="9">
        <f t="shared" si="491"/>
        <v>2498628.2643021741</v>
      </c>
      <c r="AN484" s="9">
        <f t="shared" si="493"/>
        <v>2891736.6697290232</v>
      </c>
    </row>
    <row r="485" spans="1:40" s="11" customFormat="1" ht="12.75" x14ac:dyDescent="0.2">
      <c r="A485" s="8" t="s">
        <v>973</v>
      </c>
      <c r="B485" s="8" t="s">
        <v>974</v>
      </c>
      <c r="C485" s="8" t="s">
        <v>862</v>
      </c>
      <c r="D485" s="8" t="s">
        <v>862</v>
      </c>
      <c r="E485" s="8" t="s">
        <v>1440</v>
      </c>
      <c r="G485" s="9"/>
      <c r="H485" s="9"/>
      <c r="I485" s="9">
        <f t="shared" si="479"/>
        <v>3456999.4923733352</v>
      </c>
      <c r="J485" s="9">
        <f t="shared" si="480"/>
        <v>3558983.592375272</v>
      </c>
      <c r="K485" s="9"/>
      <c r="L485" s="9"/>
      <c r="M485" s="9"/>
      <c r="N485" s="9"/>
      <c r="O485" s="9"/>
      <c r="P485" s="9"/>
      <c r="Q485" s="10">
        <f t="shared" si="492"/>
        <v>3456999.4923733352</v>
      </c>
      <c r="R485" s="10">
        <f t="shared" si="481"/>
        <v>3558983.592375272</v>
      </c>
      <c r="S485" s="9"/>
      <c r="T485" s="10">
        <f t="shared" si="487"/>
        <v>6394031</v>
      </c>
      <c r="V485" s="9"/>
      <c r="W485" s="9">
        <f t="shared" si="482"/>
        <v>1092683.1341403974</v>
      </c>
      <c r="X485" s="9"/>
      <c r="Y485" s="9"/>
      <c r="Z485" s="9"/>
      <c r="AA485" s="10">
        <f t="shared" si="488"/>
        <v>1092683.1341403974</v>
      </c>
      <c r="AB485" s="10">
        <f t="shared" si="489"/>
        <v>4549682.6265137326</v>
      </c>
      <c r="AC485" s="10">
        <f t="shared" si="483"/>
        <v>10943713.626513733</v>
      </c>
      <c r="AD485" s="10">
        <f t="shared" si="484"/>
        <v>10569853.629294192</v>
      </c>
      <c r="AE485" s="10">
        <f t="shared" si="490"/>
        <v>4175822.6292941924</v>
      </c>
      <c r="AF485" s="10">
        <f t="shared" si="485"/>
        <v>616839.03691892046</v>
      </c>
      <c r="AG485" s="9"/>
      <c r="AH485" s="9">
        <f t="shared" si="486"/>
        <v>616839.03691892046</v>
      </c>
      <c r="AI485" s="9"/>
      <c r="AJ485" s="9"/>
      <c r="AK485" s="9"/>
      <c r="AM485" s="9">
        <f t="shared" si="491"/>
        <v>3570836.5921557206</v>
      </c>
      <c r="AN485" s="9">
        <f t="shared" si="493"/>
        <v>4187675.629074641</v>
      </c>
    </row>
    <row r="486" spans="1:40" s="11" customFormat="1" ht="12.75" x14ac:dyDescent="0.2">
      <c r="A486" s="8" t="s">
        <v>975</v>
      </c>
      <c r="B486" s="8" t="s">
        <v>976</v>
      </c>
      <c r="C486" s="8" t="s">
        <v>862</v>
      </c>
      <c r="D486" s="8" t="s">
        <v>862</v>
      </c>
      <c r="E486" s="8" t="s">
        <v>1440</v>
      </c>
      <c r="G486" s="9"/>
      <c r="H486" s="9"/>
      <c r="I486" s="9">
        <f t="shared" si="479"/>
        <v>2305116.1209481601</v>
      </c>
      <c r="J486" s="9">
        <f t="shared" si="480"/>
        <v>2373118.7901743161</v>
      </c>
      <c r="K486" s="9"/>
      <c r="L486" s="9"/>
      <c r="M486" s="9"/>
      <c r="N486" s="9"/>
      <c r="O486" s="9"/>
      <c r="P486" s="9"/>
      <c r="Q486" s="10">
        <f t="shared" si="492"/>
        <v>2305116.1209481601</v>
      </c>
      <c r="R486" s="10">
        <f t="shared" si="481"/>
        <v>2373118.7901743161</v>
      </c>
      <c r="S486" s="9"/>
      <c r="T486" s="10">
        <f t="shared" si="487"/>
        <v>7744317</v>
      </c>
      <c r="V486" s="9"/>
      <c r="W486" s="9">
        <f t="shared" si="482"/>
        <v>346609.71351674944</v>
      </c>
      <c r="X486" s="9"/>
      <c r="Y486" s="9"/>
      <c r="Z486" s="9"/>
      <c r="AA486" s="10">
        <f t="shared" si="488"/>
        <v>346609.71351674944</v>
      </c>
      <c r="AB486" s="10">
        <f t="shared" si="489"/>
        <v>2651725.8344649095</v>
      </c>
      <c r="AC486" s="10">
        <f t="shared" si="483"/>
        <v>10396042.83446491</v>
      </c>
      <c r="AD486" s="10">
        <f t="shared" si="484"/>
        <v>10040892.40949665</v>
      </c>
      <c r="AE486" s="10">
        <f t="shared" si="490"/>
        <v>2296575.4094966501</v>
      </c>
      <c r="AF486" s="10">
        <f t="shared" si="485"/>
        <v>-76543.380677666049</v>
      </c>
      <c r="AG486" s="9"/>
      <c r="AH486" s="9">
        <f t="shared" si="486"/>
        <v>-76543.380677666049</v>
      </c>
      <c r="AI486" s="9"/>
      <c r="AJ486" s="9"/>
      <c r="AK486" s="9"/>
      <c r="AM486" s="9">
        <f t="shared" si="491"/>
        <v>2381022.3322303058</v>
      </c>
      <c r="AN486" s="9">
        <f t="shared" si="493"/>
        <v>2304478.9515526397</v>
      </c>
    </row>
    <row r="487" spans="1:40" s="11" customFormat="1" ht="12.75" x14ac:dyDescent="0.2">
      <c r="A487" s="8" t="s">
        <v>977</v>
      </c>
      <c r="B487" s="8" t="s">
        <v>978</v>
      </c>
      <c r="C487" s="8" t="s">
        <v>862</v>
      </c>
      <c r="D487" s="8" t="s">
        <v>862</v>
      </c>
      <c r="E487" s="8" t="s">
        <v>1440</v>
      </c>
      <c r="G487" s="9"/>
      <c r="H487" s="9"/>
      <c r="I487" s="9">
        <f t="shared" si="479"/>
        <v>1722874.9673279331</v>
      </c>
      <c r="J487" s="9">
        <f t="shared" si="480"/>
        <v>1773701.0820978193</v>
      </c>
      <c r="K487" s="9"/>
      <c r="L487" s="9"/>
      <c r="M487" s="9"/>
      <c r="N487" s="9"/>
      <c r="O487" s="9"/>
      <c r="P487" s="9"/>
      <c r="Q487" s="10">
        <f t="shared" si="492"/>
        <v>1722874.9673279331</v>
      </c>
      <c r="R487" s="10">
        <f t="shared" si="481"/>
        <v>1773701.0820978193</v>
      </c>
      <c r="S487" s="9"/>
      <c r="T487" s="10">
        <f t="shared" si="487"/>
        <v>3083538</v>
      </c>
      <c r="V487" s="9"/>
      <c r="W487" s="9">
        <f t="shared" si="482"/>
        <v>515252.57210180047</v>
      </c>
      <c r="X487" s="9"/>
      <c r="Y487" s="9"/>
      <c r="Z487" s="9"/>
      <c r="AA487" s="10">
        <f t="shared" si="488"/>
        <v>515252.57210180047</v>
      </c>
      <c r="AB487" s="10">
        <f t="shared" si="489"/>
        <v>2238127.5394297335</v>
      </c>
      <c r="AC487" s="10">
        <f t="shared" si="483"/>
        <v>5321665.5394297335</v>
      </c>
      <c r="AD487" s="10">
        <f t="shared" si="484"/>
        <v>5139866.3868135363</v>
      </c>
      <c r="AE487" s="10">
        <f t="shared" si="490"/>
        <v>2056328.3868135363</v>
      </c>
      <c r="AF487" s="10">
        <f t="shared" si="485"/>
        <v>282627.30471571698</v>
      </c>
      <c r="AG487" s="9"/>
      <c r="AH487" s="9">
        <f t="shared" si="486"/>
        <v>282627.30471571698</v>
      </c>
      <c r="AI487" s="9"/>
      <c r="AJ487" s="9"/>
      <c r="AK487" s="9"/>
      <c r="AM487" s="9">
        <f t="shared" si="491"/>
        <v>1779608.2963321663</v>
      </c>
      <c r="AN487" s="9">
        <f t="shared" si="493"/>
        <v>2062235.6010478833</v>
      </c>
    </row>
    <row r="488" spans="1:40" s="11" customFormat="1" ht="12.75" x14ac:dyDescent="0.2">
      <c r="A488" s="8" t="s">
        <v>979</v>
      </c>
      <c r="B488" s="8" t="s">
        <v>980</v>
      </c>
      <c r="C488" s="8" t="s">
        <v>862</v>
      </c>
      <c r="D488" s="8" t="s">
        <v>862</v>
      </c>
      <c r="E488" s="8" t="s">
        <v>1440</v>
      </c>
      <c r="G488" s="9"/>
      <c r="H488" s="9"/>
      <c r="I488" s="9">
        <f t="shared" si="479"/>
        <v>2848241.7687122826</v>
      </c>
      <c r="J488" s="9">
        <f t="shared" si="480"/>
        <v>2932267.0553838252</v>
      </c>
      <c r="K488" s="9"/>
      <c r="L488" s="9"/>
      <c r="M488" s="9"/>
      <c r="N488" s="9"/>
      <c r="O488" s="9"/>
      <c r="P488" s="9"/>
      <c r="Q488" s="10">
        <f t="shared" si="492"/>
        <v>2848241.7687122826</v>
      </c>
      <c r="R488" s="10">
        <f t="shared" si="481"/>
        <v>2932267.0553838252</v>
      </c>
      <c r="S488" s="9"/>
      <c r="T488" s="10">
        <f t="shared" si="487"/>
        <v>6437191</v>
      </c>
      <c r="V488" s="9"/>
      <c r="W488" s="9">
        <f t="shared" si="482"/>
        <v>730910.17958799703</v>
      </c>
      <c r="X488" s="9"/>
      <c r="Y488" s="9"/>
      <c r="Z488" s="9"/>
      <c r="AA488" s="10">
        <f t="shared" si="488"/>
        <v>730910.17958799703</v>
      </c>
      <c r="AB488" s="10">
        <f t="shared" si="489"/>
        <v>3579151.9483002797</v>
      </c>
      <c r="AC488" s="10">
        <f t="shared" si="483"/>
        <v>10016342.94830028</v>
      </c>
      <c r="AD488" s="10">
        <f t="shared" si="484"/>
        <v>9674163.860414695</v>
      </c>
      <c r="AE488" s="10">
        <f t="shared" si="490"/>
        <v>3236972.860414695</v>
      </c>
      <c r="AF488" s="10">
        <f t="shared" si="485"/>
        <v>304705.80503086979</v>
      </c>
      <c r="AG488" s="9"/>
      <c r="AH488" s="9">
        <f t="shared" si="486"/>
        <v>304705.80503086979</v>
      </c>
      <c r="AI488" s="9"/>
      <c r="AJ488" s="9"/>
      <c r="AK488" s="9"/>
      <c r="AM488" s="9">
        <f t="shared" si="491"/>
        <v>2942032.8100892254</v>
      </c>
      <c r="AN488" s="9">
        <f t="shared" si="493"/>
        <v>3246738.6151200952</v>
      </c>
    </row>
    <row r="489" spans="1:40" s="11" customFormat="1" ht="12.75" x14ac:dyDescent="0.2">
      <c r="A489" s="8" t="s">
        <v>981</v>
      </c>
      <c r="B489" s="8" t="s">
        <v>982</v>
      </c>
      <c r="C489" s="8" t="s">
        <v>862</v>
      </c>
      <c r="D489" s="8" t="s">
        <v>862</v>
      </c>
      <c r="E489" s="8" t="s">
        <v>1440</v>
      </c>
      <c r="G489" s="9"/>
      <c r="H489" s="9"/>
      <c r="I489" s="9">
        <f t="shared" si="479"/>
        <v>1769055.0752931426</v>
      </c>
      <c r="J489" s="9">
        <f t="shared" si="480"/>
        <v>1821243.5381800055</v>
      </c>
      <c r="K489" s="9"/>
      <c r="L489" s="9"/>
      <c r="M489" s="9"/>
      <c r="N489" s="9"/>
      <c r="O489" s="9"/>
      <c r="P489" s="9"/>
      <c r="Q489" s="10">
        <f t="shared" si="492"/>
        <v>1769055.0752931426</v>
      </c>
      <c r="R489" s="10">
        <f t="shared" si="481"/>
        <v>1821243.5381800055</v>
      </c>
      <c r="S489" s="9"/>
      <c r="T489" s="10">
        <f t="shared" si="487"/>
        <v>6501226</v>
      </c>
      <c r="V489" s="9"/>
      <c r="W489" s="9">
        <f t="shared" si="482"/>
        <v>162399.98388284608</v>
      </c>
      <c r="X489" s="9"/>
      <c r="Y489" s="9"/>
      <c r="Z489" s="9"/>
      <c r="AA489" s="10">
        <f t="shared" si="488"/>
        <v>162399.98388284608</v>
      </c>
      <c r="AB489" s="10">
        <f t="shared" si="489"/>
        <v>1931455.0591759887</v>
      </c>
      <c r="AC489" s="10">
        <f t="shared" si="483"/>
        <v>8432681.0591759887</v>
      </c>
      <c r="AD489" s="10">
        <f t="shared" si="484"/>
        <v>8144603.1520843059</v>
      </c>
      <c r="AE489" s="10">
        <f t="shared" si="490"/>
        <v>1643377.1520843059</v>
      </c>
      <c r="AF489" s="10">
        <f t="shared" si="485"/>
        <v>-177866.38609569962</v>
      </c>
      <c r="AG489" s="9"/>
      <c r="AH489" s="9">
        <f t="shared" si="486"/>
        <v>-177866.38609569962</v>
      </c>
      <c r="AI489" s="9"/>
      <c r="AJ489" s="9"/>
      <c r="AK489" s="9"/>
      <c r="AM489" s="9">
        <f t="shared" si="491"/>
        <v>1827309.089958451</v>
      </c>
      <c r="AN489" s="9">
        <f t="shared" si="493"/>
        <v>1649442.7038627514</v>
      </c>
    </row>
    <row r="490" spans="1:40" s="11" customFormat="1" ht="12.75" x14ac:dyDescent="0.2">
      <c r="A490" s="8" t="s">
        <v>983</v>
      </c>
      <c r="B490" s="8" t="s">
        <v>984</v>
      </c>
      <c r="C490" s="8" t="s">
        <v>862</v>
      </c>
      <c r="D490" s="8" t="s">
        <v>862</v>
      </c>
      <c r="E490" s="8" t="s">
        <v>1440</v>
      </c>
      <c r="G490" s="9"/>
      <c r="H490" s="9"/>
      <c r="I490" s="9">
        <f t="shared" si="479"/>
        <v>2410983.8921620948</v>
      </c>
      <c r="J490" s="9">
        <f t="shared" si="480"/>
        <v>2482109.7407205836</v>
      </c>
      <c r="K490" s="9"/>
      <c r="L490" s="9"/>
      <c r="M490" s="9"/>
      <c r="N490" s="9"/>
      <c r="O490" s="9"/>
      <c r="P490" s="9"/>
      <c r="Q490" s="10">
        <f t="shared" si="492"/>
        <v>2410983.8921620948</v>
      </c>
      <c r="R490" s="10">
        <f t="shared" si="481"/>
        <v>2482109.7407205836</v>
      </c>
      <c r="S490" s="9"/>
      <c r="T490" s="10">
        <f t="shared" si="487"/>
        <v>5548880</v>
      </c>
      <c r="V490" s="9"/>
      <c r="W490" s="9">
        <f t="shared" si="482"/>
        <v>603610.46136193257</v>
      </c>
      <c r="X490" s="9"/>
      <c r="Y490" s="9"/>
      <c r="Z490" s="9"/>
      <c r="AA490" s="10">
        <f t="shared" si="488"/>
        <v>603610.46136193257</v>
      </c>
      <c r="AB490" s="10">
        <f t="shared" si="489"/>
        <v>3014594.3535240274</v>
      </c>
      <c r="AC490" s="10">
        <f t="shared" si="483"/>
        <v>8563474.3535240274</v>
      </c>
      <c r="AD490" s="10">
        <f t="shared" si="484"/>
        <v>8270928.2757244762</v>
      </c>
      <c r="AE490" s="10">
        <f t="shared" si="490"/>
        <v>2722048.2757244762</v>
      </c>
      <c r="AF490" s="10">
        <f t="shared" si="485"/>
        <v>239938.53500389261</v>
      </c>
      <c r="AG490" s="9"/>
      <c r="AH490" s="9">
        <f t="shared" si="486"/>
        <v>239938.53500389261</v>
      </c>
      <c r="AI490" s="9"/>
      <c r="AJ490" s="9"/>
      <c r="AK490" s="9"/>
      <c r="AM490" s="9">
        <f t="shared" si="491"/>
        <v>2490376.2711633872</v>
      </c>
      <c r="AN490" s="9">
        <f t="shared" si="493"/>
        <v>2730314.8061672798</v>
      </c>
    </row>
    <row r="491" spans="1:40" s="11" customFormat="1" ht="12.75" x14ac:dyDescent="0.2">
      <c r="A491" s="8" t="s">
        <v>985</v>
      </c>
      <c r="B491" s="8" t="s">
        <v>986</v>
      </c>
      <c r="C491" s="8" t="s">
        <v>862</v>
      </c>
      <c r="D491" s="8" t="s">
        <v>862</v>
      </c>
      <c r="E491" s="8" t="s">
        <v>1440</v>
      </c>
      <c r="G491" s="9"/>
      <c r="H491" s="9"/>
      <c r="I491" s="9">
        <f t="shared" si="479"/>
        <v>1799748.6303601561</v>
      </c>
      <c r="J491" s="9">
        <f t="shared" si="480"/>
        <v>1852842.5763390111</v>
      </c>
      <c r="K491" s="9"/>
      <c r="L491" s="9"/>
      <c r="M491" s="9"/>
      <c r="N491" s="9"/>
      <c r="O491" s="9"/>
      <c r="P491" s="9"/>
      <c r="Q491" s="10">
        <f t="shared" si="492"/>
        <v>1799748.6303601561</v>
      </c>
      <c r="R491" s="10">
        <f t="shared" si="481"/>
        <v>1852842.5763390111</v>
      </c>
      <c r="S491" s="9"/>
      <c r="T491" s="10">
        <f t="shared" si="487"/>
        <v>5837387</v>
      </c>
      <c r="V491" s="9"/>
      <c r="W491" s="9">
        <f t="shared" si="482"/>
        <v>288274.27485139226</v>
      </c>
      <c r="X491" s="9"/>
      <c r="Y491" s="9"/>
      <c r="Z491" s="9"/>
      <c r="AA491" s="10">
        <f t="shared" si="488"/>
        <v>288274.27485139226</v>
      </c>
      <c r="AB491" s="10">
        <f t="shared" si="489"/>
        <v>2088022.9052115483</v>
      </c>
      <c r="AC491" s="10">
        <f t="shared" si="483"/>
        <v>7925409.9052115483</v>
      </c>
      <c r="AD491" s="10">
        <f t="shared" si="484"/>
        <v>7654661.4347885326</v>
      </c>
      <c r="AE491" s="10">
        <f t="shared" si="490"/>
        <v>1817274.4347885326</v>
      </c>
      <c r="AF491" s="10">
        <f t="shared" si="485"/>
        <v>-35568.141550478525</v>
      </c>
      <c r="AG491" s="9"/>
      <c r="AH491" s="9">
        <f t="shared" si="486"/>
        <v>-35568.141550478525</v>
      </c>
      <c r="AI491" s="9"/>
      <c r="AJ491" s="9"/>
      <c r="AK491" s="9"/>
      <c r="AM491" s="9">
        <f t="shared" si="491"/>
        <v>1859013.3669820481</v>
      </c>
      <c r="AN491" s="9">
        <f t="shared" si="493"/>
        <v>1823445.2254315696</v>
      </c>
    </row>
    <row r="492" spans="1:40" s="11" customFormat="1" ht="12.75" x14ac:dyDescent="0.2">
      <c r="A492" s="8" t="s">
        <v>987</v>
      </c>
      <c r="B492" s="8" t="s">
        <v>988</v>
      </c>
      <c r="C492" s="8" t="s">
        <v>862</v>
      </c>
      <c r="D492" s="8" t="s">
        <v>862</v>
      </c>
      <c r="E492" s="8" t="s">
        <v>1440</v>
      </c>
      <c r="G492" s="9"/>
      <c r="H492" s="9"/>
      <c r="I492" s="9">
        <f t="shared" si="479"/>
        <v>2337559.8947631917</v>
      </c>
      <c r="J492" s="9">
        <f t="shared" si="480"/>
        <v>2406519.6798583237</v>
      </c>
      <c r="K492" s="9"/>
      <c r="L492" s="9"/>
      <c r="M492" s="9"/>
      <c r="N492" s="9"/>
      <c r="O492" s="9"/>
      <c r="P492" s="9"/>
      <c r="Q492" s="10">
        <f t="shared" si="492"/>
        <v>2337559.8947631917</v>
      </c>
      <c r="R492" s="10">
        <f t="shared" si="481"/>
        <v>2406519.6798583237</v>
      </c>
      <c r="S492" s="9"/>
      <c r="T492" s="10">
        <f t="shared" si="487"/>
        <v>5200130</v>
      </c>
      <c r="V492" s="9"/>
      <c r="W492" s="9">
        <f t="shared" si="482"/>
        <v>611696.06973137287</v>
      </c>
      <c r="X492" s="9"/>
      <c r="Y492" s="9"/>
      <c r="Z492" s="9"/>
      <c r="AA492" s="10">
        <f t="shared" si="488"/>
        <v>611696.06973137287</v>
      </c>
      <c r="AB492" s="10">
        <f t="shared" si="489"/>
        <v>2949255.9644945646</v>
      </c>
      <c r="AC492" s="10">
        <f t="shared" si="483"/>
        <v>8149385.9644945646</v>
      </c>
      <c r="AD492" s="10">
        <f t="shared" si="484"/>
        <v>7870986.0064907772</v>
      </c>
      <c r="AE492" s="10">
        <f t="shared" si="490"/>
        <v>2670856.0064907772</v>
      </c>
      <c r="AF492" s="10">
        <f t="shared" si="485"/>
        <v>264336.32663245359</v>
      </c>
      <c r="AG492" s="9"/>
      <c r="AH492" s="9">
        <f t="shared" si="486"/>
        <v>264336.32663245359</v>
      </c>
      <c r="AI492" s="9"/>
      <c r="AJ492" s="9"/>
      <c r="AK492" s="9"/>
      <c r="AM492" s="9">
        <f t="shared" si="491"/>
        <v>2414534.4617466466</v>
      </c>
      <c r="AN492" s="9">
        <f t="shared" si="493"/>
        <v>2678870.7883791002</v>
      </c>
    </row>
    <row r="493" spans="1:40" s="11" customFormat="1" ht="12.75" x14ac:dyDescent="0.2">
      <c r="A493" s="8" t="s">
        <v>989</v>
      </c>
      <c r="B493" s="8" t="s">
        <v>990</v>
      </c>
      <c r="C493" s="8" t="s">
        <v>862</v>
      </c>
      <c r="D493" s="8" t="s">
        <v>862</v>
      </c>
      <c r="E493" s="8" t="s">
        <v>1440</v>
      </c>
      <c r="G493" s="9"/>
      <c r="H493" s="9"/>
      <c r="I493" s="9">
        <f t="shared" ref="I493:I556" si="494">LTFUND1718BL</f>
        <v>1289708.6774344814</v>
      </c>
      <c r="J493" s="9">
        <f t="shared" ref="J493:J556" si="495">I493*RPI_INC1819</f>
        <v>1327756.0589926848</v>
      </c>
      <c r="K493" s="9"/>
      <c r="L493" s="9"/>
      <c r="M493" s="9"/>
      <c r="N493" s="9"/>
      <c r="O493" s="9"/>
      <c r="P493" s="9"/>
      <c r="Q493" s="10">
        <f t="shared" si="492"/>
        <v>1289708.6774344814</v>
      </c>
      <c r="R493" s="10">
        <f t="shared" ref="R493:R556" si="496">H493+J493+L493+N493+P493</f>
        <v>1327756.0589926848</v>
      </c>
      <c r="S493" s="9"/>
      <c r="T493" s="10">
        <f t="shared" si="487"/>
        <v>5767041</v>
      </c>
      <c r="V493" s="9"/>
      <c r="W493" s="9">
        <f t="shared" ref="W493:W556" si="497">LTFUND1718RSG</f>
        <v>82144.799345615553</v>
      </c>
      <c r="X493" s="9"/>
      <c r="Y493" s="9"/>
      <c r="Z493" s="9"/>
      <c r="AA493" s="10">
        <f t="shared" si="488"/>
        <v>82144.799345615553</v>
      </c>
      <c r="AB493" s="10">
        <f t="shared" si="489"/>
        <v>1371853.476780097</v>
      </c>
      <c r="AC493" s="10">
        <f t="shared" ref="AC493:AC556" si="498">W493+I493+T493</f>
        <v>7138894.476780097</v>
      </c>
      <c r="AD493" s="10">
        <f t="shared" ref="AD493:AD556" si="499">AC493*LT_SF1819</f>
        <v>6895015.0076779956</v>
      </c>
      <c r="AE493" s="10">
        <f t="shared" si="490"/>
        <v>1127974.0076779956</v>
      </c>
      <c r="AF493" s="10">
        <f t="shared" ref="AF493:AF556" si="500">AD493-T493-R493</f>
        <v>-199782.05131468922</v>
      </c>
      <c r="AG493" s="9"/>
      <c r="AH493" s="9">
        <f t="shared" ref="AH493:AH556" si="501">AF493</f>
        <v>-199782.05131468922</v>
      </c>
      <c r="AI493" s="9"/>
      <c r="AJ493" s="9"/>
      <c r="AK493" s="9"/>
      <c r="AM493" s="9">
        <f t="shared" si="491"/>
        <v>1332178.0777705871</v>
      </c>
      <c r="AN493" s="9">
        <f t="shared" si="493"/>
        <v>1132396.0264558978</v>
      </c>
    </row>
    <row r="494" spans="1:40" s="11" customFormat="1" ht="12.75" x14ac:dyDescent="0.2">
      <c r="A494" s="8" t="s">
        <v>991</v>
      </c>
      <c r="B494" s="8" t="s">
        <v>992</v>
      </c>
      <c r="C494" s="8" t="s">
        <v>862</v>
      </c>
      <c r="D494" s="8" t="s">
        <v>862</v>
      </c>
      <c r="E494" s="8" t="s">
        <v>1440</v>
      </c>
      <c r="G494" s="9"/>
      <c r="H494" s="9"/>
      <c r="I494" s="9">
        <f t="shared" si="494"/>
        <v>3124135.1994164432</v>
      </c>
      <c r="J494" s="9">
        <f t="shared" si="495"/>
        <v>3216299.5509877303</v>
      </c>
      <c r="K494" s="9"/>
      <c r="L494" s="9"/>
      <c r="M494" s="9"/>
      <c r="N494" s="9"/>
      <c r="O494" s="9"/>
      <c r="P494" s="9"/>
      <c r="Q494" s="10">
        <f t="shared" si="492"/>
        <v>3124135.1994164432</v>
      </c>
      <c r="R494" s="10">
        <f t="shared" si="496"/>
        <v>3216299.5509877303</v>
      </c>
      <c r="S494" s="9"/>
      <c r="T494" s="10">
        <f t="shared" si="487"/>
        <v>7488750</v>
      </c>
      <c r="V494" s="9"/>
      <c r="W494" s="9">
        <f t="shared" si="497"/>
        <v>771080.02791763702</v>
      </c>
      <c r="X494" s="9"/>
      <c r="Y494" s="9"/>
      <c r="Z494" s="9"/>
      <c r="AA494" s="10">
        <f t="shared" si="488"/>
        <v>771080.02791763702</v>
      </c>
      <c r="AB494" s="10">
        <f t="shared" si="489"/>
        <v>3895215.2273340803</v>
      </c>
      <c r="AC494" s="10">
        <f t="shared" si="498"/>
        <v>11383965.22733408</v>
      </c>
      <c r="AD494" s="10">
        <f t="shared" si="499"/>
        <v>10995065.320639951</v>
      </c>
      <c r="AE494" s="10">
        <f t="shared" si="490"/>
        <v>3506315.3206399512</v>
      </c>
      <c r="AF494" s="10">
        <f t="shared" si="500"/>
        <v>290015.76965222089</v>
      </c>
      <c r="AG494" s="9"/>
      <c r="AH494" s="9">
        <f t="shared" si="501"/>
        <v>290015.76965222089</v>
      </c>
      <c r="AI494" s="9"/>
      <c r="AJ494" s="9"/>
      <c r="AK494" s="9"/>
      <c r="AM494" s="9">
        <f t="shared" si="491"/>
        <v>3227011.2603514344</v>
      </c>
      <c r="AN494" s="9">
        <f t="shared" si="493"/>
        <v>3517027.0300036552</v>
      </c>
    </row>
    <row r="495" spans="1:40" s="11" customFormat="1" ht="12.75" x14ac:dyDescent="0.2">
      <c r="A495" s="8" t="s">
        <v>993</v>
      </c>
      <c r="B495" s="8" t="s">
        <v>994</v>
      </c>
      <c r="C495" s="8" t="s">
        <v>862</v>
      </c>
      <c r="D495" s="8" t="s">
        <v>862</v>
      </c>
      <c r="E495" s="8" t="s">
        <v>1440</v>
      </c>
      <c r="G495" s="9"/>
      <c r="H495" s="9"/>
      <c r="I495" s="9">
        <f t="shared" si="494"/>
        <v>3730305.4846505043</v>
      </c>
      <c r="J495" s="9">
        <f t="shared" si="495"/>
        <v>3840352.3181613744</v>
      </c>
      <c r="K495" s="9"/>
      <c r="L495" s="9"/>
      <c r="M495" s="9"/>
      <c r="N495" s="9"/>
      <c r="O495" s="9"/>
      <c r="P495" s="9"/>
      <c r="Q495" s="10">
        <f t="shared" si="492"/>
        <v>3730305.4846505043</v>
      </c>
      <c r="R495" s="10">
        <f t="shared" si="496"/>
        <v>3840352.3181613744</v>
      </c>
      <c r="S495" s="9"/>
      <c r="T495" s="10">
        <f t="shared" si="487"/>
        <v>10777660</v>
      </c>
      <c r="V495" s="9"/>
      <c r="W495" s="9">
        <f t="shared" si="497"/>
        <v>722734.51762437029</v>
      </c>
      <c r="X495" s="9"/>
      <c r="Y495" s="9"/>
      <c r="Z495" s="9"/>
      <c r="AA495" s="10">
        <f t="shared" si="488"/>
        <v>722734.51762437029</v>
      </c>
      <c r="AB495" s="10">
        <f t="shared" si="489"/>
        <v>4453040.0022748746</v>
      </c>
      <c r="AC495" s="10">
        <f t="shared" si="498"/>
        <v>15230700.002274875</v>
      </c>
      <c r="AD495" s="10">
        <f t="shared" si="499"/>
        <v>14710387.642610535</v>
      </c>
      <c r="AE495" s="10">
        <f t="shared" si="490"/>
        <v>3932727.642610535</v>
      </c>
      <c r="AF495" s="10">
        <f t="shared" si="500"/>
        <v>92375.324449160602</v>
      </c>
      <c r="AG495" s="9"/>
      <c r="AH495" s="9">
        <f t="shared" si="501"/>
        <v>92375.324449160602</v>
      </c>
      <c r="AI495" s="9"/>
      <c r="AJ495" s="9"/>
      <c r="AK495" s="9"/>
      <c r="AM495" s="9">
        <f t="shared" si="491"/>
        <v>3853142.401060754</v>
      </c>
      <c r="AN495" s="9">
        <f t="shared" si="493"/>
        <v>3945517.7255099146</v>
      </c>
    </row>
    <row r="496" spans="1:40" s="11" customFormat="1" ht="12.75" x14ac:dyDescent="0.2">
      <c r="A496" s="8" t="s">
        <v>995</v>
      </c>
      <c r="B496" s="8" t="s">
        <v>996</v>
      </c>
      <c r="C496" s="8" t="s">
        <v>862</v>
      </c>
      <c r="D496" s="8" t="s">
        <v>862</v>
      </c>
      <c r="E496" s="8" t="s">
        <v>1440</v>
      </c>
      <c r="G496" s="9"/>
      <c r="H496" s="9"/>
      <c r="I496" s="9">
        <f t="shared" si="494"/>
        <v>2221850.315240649</v>
      </c>
      <c r="J496" s="9">
        <f t="shared" si="495"/>
        <v>2287396.5802137093</v>
      </c>
      <c r="K496" s="9"/>
      <c r="L496" s="9"/>
      <c r="M496" s="9"/>
      <c r="N496" s="9"/>
      <c r="O496" s="9"/>
      <c r="P496" s="9"/>
      <c r="Q496" s="10">
        <f t="shared" si="492"/>
        <v>2221850.315240649</v>
      </c>
      <c r="R496" s="10">
        <f t="shared" si="496"/>
        <v>2287396.5802137093</v>
      </c>
      <c r="S496" s="9"/>
      <c r="T496" s="10">
        <f t="shared" si="487"/>
        <v>5476353</v>
      </c>
      <c r="V496" s="9"/>
      <c r="W496" s="9">
        <f t="shared" si="497"/>
        <v>536439.1000743988</v>
      </c>
      <c r="X496" s="9"/>
      <c r="Y496" s="9"/>
      <c r="Z496" s="9"/>
      <c r="AA496" s="10">
        <f t="shared" si="488"/>
        <v>536439.1000743988</v>
      </c>
      <c r="AB496" s="10">
        <f t="shared" si="489"/>
        <v>2758289.4153150478</v>
      </c>
      <c r="AC496" s="10">
        <f t="shared" si="498"/>
        <v>8234642.4153150478</v>
      </c>
      <c r="AD496" s="10">
        <f t="shared" si="499"/>
        <v>7953329.9197984487</v>
      </c>
      <c r="AE496" s="10">
        <f t="shared" si="490"/>
        <v>2476976.9197984487</v>
      </c>
      <c r="AF496" s="10">
        <f t="shared" si="500"/>
        <v>189580.33958473941</v>
      </c>
      <c r="AG496" s="9"/>
      <c r="AH496" s="9">
        <f t="shared" si="501"/>
        <v>189580.33958473941</v>
      </c>
      <c r="AI496" s="9"/>
      <c r="AJ496" s="9"/>
      <c r="AK496" s="9"/>
      <c r="AM496" s="9">
        <f t="shared" si="491"/>
        <v>2295014.629148005</v>
      </c>
      <c r="AN496" s="9">
        <f t="shared" si="493"/>
        <v>2484594.9687327445</v>
      </c>
    </row>
    <row r="497" spans="1:40" s="11" customFormat="1" ht="12.75" x14ac:dyDescent="0.2">
      <c r="A497" s="8" t="s">
        <v>997</v>
      </c>
      <c r="B497" s="8" t="s">
        <v>998</v>
      </c>
      <c r="C497" s="8" t="s">
        <v>862</v>
      </c>
      <c r="D497" s="8" t="s">
        <v>862</v>
      </c>
      <c r="E497" s="8" t="s">
        <v>1440</v>
      </c>
      <c r="G497" s="9"/>
      <c r="H497" s="9"/>
      <c r="I497" s="9">
        <f t="shared" si="494"/>
        <v>2222172.1768721375</v>
      </c>
      <c r="J497" s="9">
        <f t="shared" si="495"/>
        <v>2287727.9370067921</v>
      </c>
      <c r="K497" s="9"/>
      <c r="L497" s="9"/>
      <c r="M497" s="9"/>
      <c r="N497" s="9"/>
      <c r="O497" s="9"/>
      <c r="P497" s="9"/>
      <c r="Q497" s="10">
        <f t="shared" si="492"/>
        <v>2222172.1768721375</v>
      </c>
      <c r="R497" s="10">
        <f t="shared" si="496"/>
        <v>2287727.9370067921</v>
      </c>
      <c r="S497" s="9"/>
      <c r="T497" s="10">
        <f t="shared" si="487"/>
        <v>6023659</v>
      </c>
      <c r="V497" s="9"/>
      <c r="W497" s="9">
        <f t="shared" si="497"/>
        <v>417492.58451611036</v>
      </c>
      <c r="X497" s="9"/>
      <c r="Y497" s="9"/>
      <c r="Z497" s="9"/>
      <c r="AA497" s="10">
        <f t="shared" si="488"/>
        <v>417492.58451611036</v>
      </c>
      <c r="AB497" s="10">
        <f t="shared" si="489"/>
        <v>2639664.7613882478</v>
      </c>
      <c r="AC497" s="10">
        <f t="shared" si="498"/>
        <v>8663323.7613882478</v>
      </c>
      <c r="AD497" s="10">
        <f t="shared" si="499"/>
        <v>8367366.6203408381</v>
      </c>
      <c r="AE497" s="10">
        <f t="shared" si="490"/>
        <v>2343707.6203408381</v>
      </c>
      <c r="AF497" s="10">
        <f t="shared" si="500"/>
        <v>55979.683334046043</v>
      </c>
      <c r="AG497" s="9"/>
      <c r="AH497" s="9">
        <f t="shared" si="501"/>
        <v>55979.683334046043</v>
      </c>
      <c r="AI497" s="9"/>
      <c r="AJ497" s="9"/>
      <c r="AK497" s="9"/>
      <c r="AM497" s="9">
        <f t="shared" si="491"/>
        <v>2295347.0895067253</v>
      </c>
      <c r="AN497" s="9">
        <f t="shared" si="493"/>
        <v>2351326.7728407714</v>
      </c>
    </row>
    <row r="498" spans="1:40" s="11" customFormat="1" ht="12.75" x14ac:dyDescent="0.2">
      <c r="A498" s="8" t="s">
        <v>999</v>
      </c>
      <c r="B498" s="8" t="s">
        <v>1000</v>
      </c>
      <c r="C498" s="8" t="s">
        <v>862</v>
      </c>
      <c r="D498" s="8" t="s">
        <v>862</v>
      </c>
      <c r="E498" s="8" t="s">
        <v>1440</v>
      </c>
      <c r="G498" s="9"/>
      <c r="H498" s="9"/>
      <c r="I498" s="9">
        <f t="shared" si="494"/>
        <v>2081040.1355310592</v>
      </c>
      <c r="J498" s="9">
        <f t="shared" si="495"/>
        <v>2142432.3936896911</v>
      </c>
      <c r="K498" s="9"/>
      <c r="L498" s="9"/>
      <c r="M498" s="9"/>
      <c r="N498" s="9"/>
      <c r="O498" s="9"/>
      <c r="P498" s="9"/>
      <c r="Q498" s="10">
        <f t="shared" si="492"/>
        <v>2081040.1355310592</v>
      </c>
      <c r="R498" s="10">
        <f t="shared" si="496"/>
        <v>2142432.3936896911</v>
      </c>
      <c r="S498" s="9"/>
      <c r="T498" s="10">
        <f t="shared" si="487"/>
        <v>6672588</v>
      </c>
      <c r="V498" s="9"/>
      <c r="W498" s="9">
        <f t="shared" si="497"/>
        <v>381011.6092982993</v>
      </c>
      <c r="X498" s="9"/>
      <c r="Y498" s="9"/>
      <c r="Z498" s="9"/>
      <c r="AA498" s="10">
        <f t="shared" si="488"/>
        <v>381011.6092982993</v>
      </c>
      <c r="AB498" s="10">
        <f t="shared" si="489"/>
        <v>2462051.7448293585</v>
      </c>
      <c r="AC498" s="10">
        <f t="shared" si="498"/>
        <v>9134639.7448293585</v>
      </c>
      <c r="AD498" s="10">
        <f t="shared" si="499"/>
        <v>8822581.4704489354</v>
      </c>
      <c r="AE498" s="10">
        <f t="shared" si="490"/>
        <v>2149993.4704489354</v>
      </c>
      <c r="AF498" s="10">
        <f t="shared" si="500"/>
        <v>7561.0767592443153</v>
      </c>
      <c r="AG498" s="9"/>
      <c r="AH498" s="9">
        <f t="shared" si="501"/>
        <v>7561.0767592443153</v>
      </c>
      <c r="AI498" s="9"/>
      <c r="AJ498" s="9"/>
      <c r="AK498" s="9"/>
      <c r="AM498" s="9">
        <f t="shared" si="491"/>
        <v>2149567.6473465031</v>
      </c>
      <c r="AN498" s="9">
        <f t="shared" si="493"/>
        <v>2157128.7241057474</v>
      </c>
    </row>
    <row r="499" spans="1:40" s="11" customFormat="1" ht="12.75" x14ac:dyDescent="0.2">
      <c r="A499" s="8" t="s">
        <v>1001</v>
      </c>
      <c r="B499" s="8" t="s">
        <v>1002</v>
      </c>
      <c r="C499" s="8" t="s">
        <v>862</v>
      </c>
      <c r="D499" s="8" t="s">
        <v>862</v>
      </c>
      <c r="E499" s="8" t="s">
        <v>1440</v>
      </c>
      <c r="G499" s="9"/>
      <c r="H499" s="9"/>
      <c r="I499" s="9">
        <f t="shared" si="494"/>
        <v>1629500.7340768701</v>
      </c>
      <c r="J499" s="9">
        <f t="shared" si="495"/>
        <v>1677572.2383348113</v>
      </c>
      <c r="K499" s="9"/>
      <c r="L499" s="9"/>
      <c r="M499" s="9"/>
      <c r="N499" s="9"/>
      <c r="O499" s="9"/>
      <c r="P499" s="9"/>
      <c r="Q499" s="10">
        <f t="shared" si="492"/>
        <v>1629500.7340768701</v>
      </c>
      <c r="R499" s="10">
        <f t="shared" si="496"/>
        <v>1677572.2383348113</v>
      </c>
      <c r="S499" s="9"/>
      <c r="T499" s="10">
        <f t="shared" si="487"/>
        <v>6989946</v>
      </c>
      <c r="V499" s="9"/>
      <c r="W499" s="9">
        <f t="shared" si="497"/>
        <v>-15651.035367045086</v>
      </c>
      <c r="X499" s="9"/>
      <c r="Y499" s="9"/>
      <c r="Z499" s="9"/>
      <c r="AA499" s="10">
        <f t="shared" si="488"/>
        <v>-15651.035367045086</v>
      </c>
      <c r="AB499" s="10">
        <f t="shared" si="489"/>
        <v>1613849.6987098251</v>
      </c>
      <c r="AC499" s="10">
        <f t="shared" si="498"/>
        <v>8603795.6987098251</v>
      </c>
      <c r="AD499" s="10">
        <f t="shared" si="499"/>
        <v>8309872.1599757578</v>
      </c>
      <c r="AE499" s="10">
        <f t="shared" si="490"/>
        <v>1319926.1599757578</v>
      </c>
      <c r="AF499" s="10">
        <f t="shared" si="500"/>
        <v>-357646.07835905347</v>
      </c>
      <c r="AG499" s="9"/>
      <c r="AH499" s="9">
        <f t="shared" si="501"/>
        <v>-357646.07835905347</v>
      </c>
      <c r="AI499" s="9"/>
      <c r="AJ499" s="9"/>
      <c r="AK499" s="9"/>
      <c r="AM499" s="9">
        <f t="shared" si="491"/>
        <v>1683159.3007239914</v>
      </c>
      <c r="AN499" s="9">
        <f t="shared" si="493"/>
        <v>1325513.2223649379</v>
      </c>
    </row>
    <row r="500" spans="1:40" s="11" customFormat="1" ht="12.75" x14ac:dyDescent="0.2">
      <c r="A500" s="8" t="s">
        <v>1003</v>
      </c>
      <c r="B500" s="8" t="s">
        <v>1004</v>
      </c>
      <c r="C500" s="8" t="s">
        <v>862</v>
      </c>
      <c r="D500" s="8" t="s">
        <v>862</v>
      </c>
      <c r="E500" s="8" t="s">
        <v>1440</v>
      </c>
      <c r="G500" s="9"/>
      <c r="H500" s="9"/>
      <c r="I500" s="9">
        <f t="shared" si="494"/>
        <v>2058959.0764051911</v>
      </c>
      <c r="J500" s="9">
        <f t="shared" si="495"/>
        <v>2119699.9266168419</v>
      </c>
      <c r="K500" s="9"/>
      <c r="L500" s="9"/>
      <c r="M500" s="9"/>
      <c r="N500" s="9"/>
      <c r="O500" s="9"/>
      <c r="P500" s="9"/>
      <c r="Q500" s="10">
        <f t="shared" si="492"/>
        <v>2058959.0764051911</v>
      </c>
      <c r="R500" s="10">
        <f t="shared" si="496"/>
        <v>2119699.9266168419</v>
      </c>
      <c r="S500" s="9"/>
      <c r="T500" s="10">
        <f t="shared" si="487"/>
        <v>5396888</v>
      </c>
      <c r="V500" s="9"/>
      <c r="W500" s="9">
        <f t="shared" si="497"/>
        <v>363306.65017572674</v>
      </c>
      <c r="X500" s="9"/>
      <c r="Y500" s="9"/>
      <c r="Z500" s="9"/>
      <c r="AA500" s="10">
        <f t="shared" si="488"/>
        <v>363306.65017572674</v>
      </c>
      <c r="AB500" s="10">
        <f t="shared" si="489"/>
        <v>2422265.7265809178</v>
      </c>
      <c r="AC500" s="10">
        <f t="shared" si="498"/>
        <v>7819153.7265809178</v>
      </c>
      <c r="AD500" s="10">
        <f t="shared" si="499"/>
        <v>7552035.18800765</v>
      </c>
      <c r="AE500" s="10">
        <f t="shared" si="490"/>
        <v>2155147.18800765</v>
      </c>
      <c r="AF500" s="10">
        <f t="shared" si="500"/>
        <v>35447.261390808038</v>
      </c>
      <c r="AG500" s="9"/>
      <c r="AH500" s="9">
        <f t="shared" si="501"/>
        <v>35447.261390808038</v>
      </c>
      <c r="AI500" s="9"/>
      <c r="AJ500" s="9"/>
      <c r="AK500" s="9"/>
      <c r="AM500" s="9">
        <f t="shared" si="491"/>
        <v>2126759.4710380733</v>
      </c>
      <c r="AN500" s="9">
        <f t="shared" si="493"/>
        <v>2162206.7324288813</v>
      </c>
    </row>
    <row r="501" spans="1:40" s="11" customFormat="1" ht="12.75" x14ac:dyDescent="0.2">
      <c r="A501" s="8" t="s">
        <v>1005</v>
      </c>
      <c r="B501" s="8" t="s">
        <v>1006</v>
      </c>
      <c r="C501" s="8" t="s">
        <v>862</v>
      </c>
      <c r="D501" s="8" t="s">
        <v>862</v>
      </c>
      <c r="E501" s="8" t="s">
        <v>1440</v>
      </c>
      <c r="G501" s="9"/>
      <c r="H501" s="9"/>
      <c r="I501" s="9">
        <f t="shared" si="494"/>
        <v>2440436.3193885009</v>
      </c>
      <c r="J501" s="9">
        <f t="shared" si="495"/>
        <v>2512431.0368288578</v>
      </c>
      <c r="K501" s="9"/>
      <c r="L501" s="9"/>
      <c r="M501" s="9"/>
      <c r="N501" s="9"/>
      <c r="O501" s="9"/>
      <c r="P501" s="9"/>
      <c r="Q501" s="10">
        <f t="shared" si="492"/>
        <v>2440436.3193885009</v>
      </c>
      <c r="R501" s="10">
        <f t="shared" si="496"/>
        <v>2512431.0368288578</v>
      </c>
      <c r="S501" s="9"/>
      <c r="T501" s="10">
        <f t="shared" si="487"/>
        <v>4961001</v>
      </c>
      <c r="V501" s="9"/>
      <c r="W501" s="9">
        <f t="shared" si="497"/>
        <v>653125.48571621394</v>
      </c>
      <c r="X501" s="9"/>
      <c r="Y501" s="9"/>
      <c r="Z501" s="9"/>
      <c r="AA501" s="10">
        <f t="shared" si="488"/>
        <v>653125.48571621394</v>
      </c>
      <c r="AB501" s="10">
        <f t="shared" si="489"/>
        <v>3093561.8051047148</v>
      </c>
      <c r="AC501" s="10">
        <f t="shared" si="498"/>
        <v>8054562.8051047148</v>
      </c>
      <c r="AD501" s="10">
        <f t="shared" si="499"/>
        <v>7779402.2032569535</v>
      </c>
      <c r="AE501" s="10">
        <f t="shared" si="490"/>
        <v>2818401.2032569535</v>
      </c>
      <c r="AF501" s="10">
        <f t="shared" si="500"/>
        <v>305970.16642809566</v>
      </c>
      <c r="AG501" s="9"/>
      <c r="AH501" s="9">
        <f t="shared" si="501"/>
        <v>305970.16642809566</v>
      </c>
      <c r="AI501" s="9"/>
      <c r="AJ501" s="9"/>
      <c r="AK501" s="9"/>
      <c r="AM501" s="9">
        <f t="shared" si="491"/>
        <v>2520798.5506863883</v>
      </c>
      <c r="AN501" s="9">
        <f t="shared" si="493"/>
        <v>2826768.7171144839</v>
      </c>
    </row>
    <row r="502" spans="1:40" s="11" customFormat="1" ht="12.75" x14ac:dyDescent="0.2">
      <c r="A502" s="8" t="s">
        <v>1007</v>
      </c>
      <c r="B502" s="8" t="s">
        <v>1008</v>
      </c>
      <c r="C502" s="8" t="s">
        <v>862</v>
      </c>
      <c r="D502" s="8" t="s">
        <v>862</v>
      </c>
      <c r="E502" s="8" t="s">
        <v>1440</v>
      </c>
      <c r="G502" s="9"/>
      <c r="H502" s="9"/>
      <c r="I502" s="9">
        <f t="shared" si="494"/>
        <v>2475039.617576323</v>
      </c>
      <c r="J502" s="9">
        <f t="shared" si="495"/>
        <v>2548055.1584881814</v>
      </c>
      <c r="K502" s="9"/>
      <c r="L502" s="9"/>
      <c r="M502" s="9"/>
      <c r="N502" s="9"/>
      <c r="O502" s="9"/>
      <c r="P502" s="9"/>
      <c r="Q502" s="10">
        <f t="shared" si="492"/>
        <v>2475039.617576323</v>
      </c>
      <c r="R502" s="10">
        <f t="shared" si="496"/>
        <v>2548055.1584881814</v>
      </c>
      <c r="S502" s="9"/>
      <c r="T502" s="10">
        <f t="shared" si="487"/>
        <v>5231163</v>
      </c>
      <c r="V502" s="9"/>
      <c r="W502" s="9">
        <f t="shared" si="497"/>
        <v>566653.3947590855</v>
      </c>
      <c r="X502" s="9"/>
      <c r="Y502" s="9"/>
      <c r="Z502" s="9"/>
      <c r="AA502" s="10">
        <f t="shared" si="488"/>
        <v>566653.3947590855</v>
      </c>
      <c r="AB502" s="10">
        <f t="shared" si="489"/>
        <v>3041693.0123354085</v>
      </c>
      <c r="AC502" s="10">
        <f t="shared" si="498"/>
        <v>8272856.0123354085</v>
      </c>
      <c r="AD502" s="10">
        <f t="shared" si="499"/>
        <v>7990238.0609412752</v>
      </c>
      <c r="AE502" s="10">
        <f t="shared" si="490"/>
        <v>2759075.0609412752</v>
      </c>
      <c r="AF502" s="10">
        <f t="shared" si="500"/>
        <v>211019.90245309379</v>
      </c>
      <c r="AG502" s="9"/>
      <c r="AH502" s="9">
        <f t="shared" si="501"/>
        <v>211019.90245309379</v>
      </c>
      <c r="AI502" s="9"/>
      <c r="AJ502" s="9"/>
      <c r="AK502" s="9"/>
      <c r="AM502" s="9">
        <f t="shared" si="491"/>
        <v>2556541.3165302798</v>
      </c>
      <c r="AN502" s="9">
        <f t="shared" si="493"/>
        <v>2767561.2189833736</v>
      </c>
    </row>
    <row r="503" spans="1:40" s="11" customFormat="1" ht="12.75" x14ac:dyDescent="0.2">
      <c r="A503" s="8" t="s">
        <v>1009</v>
      </c>
      <c r="B503" s="8" t="s">
        <v>1010</v>
      </c>
      <c r="C503" s="8" t="s">
        <v>862</v>
      </c>
      <c r="D503" s="8" t="s">
        <v>862</v>
      </c>
      <c r="E503" s="8" t="s">
        <v>1440</v>
      </c>
      <c r="G503" s="9"/>
      <c r="H503" s="9"/>
      <c r="I503" s="9">
        <f t="shared" si="494"/>
        <v>2653237.7718369495</v>
      </c>
      <c r="J503" s="9">
        <f t="shared" si="495"/>
        <v>2731510.2930938643</v>
      </c>
      <c r="K503" s="9"/>
      <c r="L503" s="9"/>
      <c r="M503" s="9"/>
      <c r="N503" s="9"/>
      <c r="O503" s="9"/>
      <c r="P503" s="9"/>
      <c r="Q503" s="10">
        <f t="shared" si="492"/>
        <v>2653237.7718369495</v>
      </c>
      <c r="R503" s="10">
        <f t="shared" si="496"/>
        <v>2731510.2930938643</v>
      </c>
      <c r="S503" s="9"/>
      <c r="T503" s="10">
        <f t="shared" si="487"/>
        <v>6533320</v>
      </c>
      <c r="V503" s="9"/>
      <c r="W503" s="9">
        <f t="shared" si="497"/>
        <v>510217.64224550687</v>
      </c>
      <c r="X503" s="9"/>
      <c r="Y503" s="9"/>
      <c r="Z503" s="9"/>
      <c r="AA503" s="10">
        <f t="shared" si="488"/>
        <v>510217.64224550687</v>
      </c>
      <c r="AB503" s="10">
        <f t="shared" si="489"/>
        <v>3163455.4140824564</v>
      </c>
      <c r="AC503" s="10">
        <f t="shared" si="498"/>
        <v>9696775.4140824564</v>
      </c>
      <c r="AD503" s="10">
        <f t="shared" si="499"/>
        <v>9365513.4171891548</v>
      </c>
      <c r="AE503" s="10">
        <f t="shared" si="490"/>
        <v>2832193.4171891548</v>
      </c>
      <c r="AF503" s="10">
        <f t="shared" si="500"/>
        <v>100683.12409529043</v>
      </c>
      <c r="AG503" s="9"/>
      <c r="AH503" s="9">
        <f t="shared" si="501"/>
        <v>100683.12409529043</v>
      </c>
      <c r="AI503" s="9"/>
      <c r="AJ503" s="9"/>
      <c r="AK503" s="9"/>
      <c r="AM503" s="9">
        <f t="shared" si="491"/>
        <v>2740607.4384062784</v>
      </c>
      <c r="AN503" s="9">
        <f t="shared" si="493"/>
        <v>2841290.5625015688</v>
      </c>
    </row>
    <row r="504" spans="1:40" s="11" customFormat="1" ht="12.75" x14ac:dyDescent="0.2">
      <c r="A504" s="8" t="s">
        <v>1011</v>
      </c>
      <c r="B504" s="8" t="s">
        <v>1012</v>
      </c>
      <c r="C504" s="8" t="s">
        <v>862</v>
      </c>
      <c r="D504" s="8" t="s">
        <v>862</v>
      </c>
      <c r="E504" s="8" t="s">
        <v>1440</v>
      </c>
      <c r="G504" s="9"/>
      <c r="H504" s="9"/>
      <c r="I504" s="9">
        <f t="shared" si="494"/>
        <v>2196827.7216806174</v>
      </c>
      <c r="J504" s="9">
        <f t="shared" si="495"/>
        <v>2261635.8012158247</v>
      </c>
      <c r="K504" s="9"/>
      <c r="L504" s="9"/>
      <c r="M504" s="9"/>
      <c r="N504" s="9"/>
      <c r="O504" s="9"/>
      <c r="P504" s="9"/>
      <c r="Q504" s="10">
        <f t="shared" si="492"/>
        <v>2196827.7216806174</v>
      </c>
      <c r="R504" s="10">
        <f t="shared" si="496"/>
        <v>2261635.8012158247</v>
      </c>
      <c r="S504" s="9"/>
      <c r="T504" s="10">
        <f t="shared" si="487"/>
        <v>3811018</v>
      </c>
      <c r="V504" s="9"/>
      <c r="W504" s="9">
        <f t="shared" si="497"/>
        <v>674662.70370393759</v>
      </c>
      <c r="X504" s="9"/>
      <c r="Y504" s="9"/>
      <c r="Z504" s="9"/>
      <c r="AA504" s="10">
        <f t="shared" si="488"/>
        <v>674662.70370393759</v>
      </c>
      <c r="AB504" s="10">
        <f t="shared" si="489"/>
        <v>2871490.425384555</v>
      </c>
      <c r="AC504" s="10">
        <f t="shared" si="498"/>
        <v>6682508.425384555</v>
      </c>
      <c r="AD504" s="10">
        <f t="shared" si="499"/>
        <v>6454220.0521141645</v>
      </c>
      <c r="AE504" s="10">
        <f t="shared" si="490"/>
        <v>2643202.0521141645</v>
      </c>
      <c r="AF504" s="10">
        <f t="shared" si="500"/>
        <v>381566.25089833979</v>
      </c>
      <c r="AG504" s="9"/>
      <c r="AH504" s="9">
        <f t="shared" si="501"/>
        <v>381566.25089833979</v>
      </c>
      <c r="AI504" s="9"/>
      <c r="AJ504" s="9"/>
      <c r="AK504" s="9"/>
      <c r="AM504" s="9">
        <f t="shared" si="491"/>
        <v>2269168.0552876606</v>
      </c>
      <c r="AN504" s="9">
        <f t="shared" si="493"/>
        <v>2650734.3061860004</v>
      </c>
    </row>
    <row r="505" spans="1:40" s="11" customFormat="1" ht="12.75" x14ac:dyDescent="0.2">
      <c r="A505" s="8" t="s">
        <v>1013</v>
      </c>
      <c r="B505" s="8" t="s">
        <v>1014</v>
      </c>
      <c r="C505" s="8" t="s">
        <v>862</v>
      </c>
      <c r="D505" s="8" t="s">
        <v>862</v>
      </c>
      <c r="E505" s="8" t="s">
        <v>1440</v>
      </c>
      <c r="G505" s="9"/>
      <c r="H505" s="9"/>
      <c r="I505" s="9">
        <f t="shared" si="494"/>
        <v>2815540.8305845051</v>
      </c>
      <c r="J505" s="9">
        <f t="shared" si="495"/>
        <v>2898601.414845319</v>
      </c>
      <c r="K505" s="9"/>
      <c r="L505" s="9"/>
      <c r="M505" s="9"/>
      <c r="N505" s="9"/>
      <c r="O505" s="9"/>
      <c r="P505" s="9"/>
      <c r="Q505" s="10">
        <f t="shared" si="492"/>
        <v>2815540.8305845051</v>
      </c>
      <c r="R505" s="10">
        <f t="shared" si="496"/>
        <v>2898601.414845319</v>
      </c>
      <c r="S505" s="9"/>
      <c r="T505" s="10">
        <f t="shared" si="487"/>
        <v>9825498</v>
      </c>
      <c r="V505" s="9"/>
      <c r="W505" s="9">
        <f t="shared" si="497"/>
        <v>104548.82154958369</v>
      </c>
      <c r="X505" s="9"/>
      <c r="Y505" s="9"/>
      <c r="Z505" s="9"/>
      <c r="AA505" s="10">
        <f t="shared" si="488"/>
        <v>104548.82154958369</v>
      </c>
      <c r="AB505" s="10">
        <f t="shared" si="489"/>
        <v>2920089.6521340888</v>
      </c>
      <c r="AC505" s="10">
        <f t="shared" si="498"/>
        <v>12745587.652134089</v>
      </c>
      <c r="AD505" s="10">
        <f t="shared" si="499"/>
        <v>12310171.894119024</v>
      </c>
      <c r="AE505" s="10">
        <f t="shared" si="490"/>
        <v>2484673.8941190243</v>
      </c>
      <c r="AF505" s="10">
        <f t="shared" si="500"/>
        <v>-413927.52072629472</v>
      </c>
      <c r="AG505" s="9"/>
      <c r="AH505" s="9">
        <f t="shared" si="501"/>
        <v>-413927.52072629472</v>
      </c>
      <c r="AI505" s="9"/>
      <c r="AJ505" s="9"/>
      <c r="AK505" s="9"/>
      <c r="AM505" s="9">
        <f t="shared" si="491"/>
        <v>2908255.0479801768</v>
      </c>
      <c r="AN505" s="9">
        <f t="shared" si="493"/>
        <v>2494327.527253882</v>
      </c>
    </row>
    <row r="506" spans="1:40" s="11" customFormat="1" ht="12.75" x14ac:dyDescent="0.2">
      <c r="A506" s="8" t="s">
        <v>1015</v>
      </c>
      <c r="B506" s="8" t="s">
        <v>1016</v>
      </c>
      <c r="C506" s="8" t="s">
        <v>862</v>
      </c>
      <c r="D506" s="8" t="s">
        <v>862</v>
      </c>
      <c r="E506" s="8" t="s">
        <v>1440</v>
      </c>
      <c r="G506" s="9"/>
      <c r="H506" s="9"/>
      <c r="I506" s="9">
        <f t="shared" si="494"/>
        <v>2538742.1090734806</v>
      </c>
      <c r="J506" s="9">
        <f t="shared" si="495"/>
        <v>2613636.9216709584</v>
      </c>
      <c r="K506" s="9"/>
      <c r="L506" s="9"/>
      <c r="M506" s="9"/>
      <c r="N506" s="9"/>
      <c r="O506" s="9"/>
      <c r="P506" s="9"/>
      <c r="Q506" s="10">
        <f t="shared" si="492"/>
        <v>2538742.1090734806</v>
      </c>
      <c r="R506" s="10">
        <f t="shared" si="496"/>
        <v>2613636.9216709584</v>
      </c>
      <c r="S506" s="9"/>
      <c r="T506" s="10">
        <f t="shared" si="487"/>
        <v>8800671</v>
      </c>
      <c r="V506" s="9"/>
      <c r="W506" s="9">
        <f t="shared" si="497"/>
        <v>350932.4092143774</v>
      </c>
      <c r="X506" s="9"/>
      <c r="Y506" s="9"/>
      <c r="Z506" s="9"/>
      <c r="AA506" s="10">
        <f t="shared" si="488"/>
        <v>350932.4092143774</v>
      </c>
      <c r="AB506" s="10">
        <f t="shared" si="489"/>
        <v>2889674.518287858</v>
      </c>
      <c r="AC506" s="10">
        <f t="shared" si="498"/>
        <v>11690345.518287858</v>
      </c>
      <c r="AD506" s="10">
        <f t="shared" si="499"/>
        <v>11290979.024232872</v>
      </c>
      <c r="AE506" s="10">
        <f t="shared" si="490"/>
        <v>2490308.0242328718</v>
      </c>
      <c r="AF506" s="10">
        <f t="shared" si="500"/>
        <v>-123328.89743808657</v>
      </c>
      <c r="AG506" s="9"/>
      <c r="AH506" s="9">
        <f t="shared" si="501"/>
        <v>-123328.89743808657</v>
      </c>
      <c r="AI506" s="9"/>
      <c r="AJ506" s="9"/>
      <c r="AK506" s="9"/>
      <c r="AM506" s="9">
        <f t="shared" si="491"/>
        <v>2622341.496180689</v>
      </c>
      <c r="AN506" s="9">
        <f t="shared" si="493"/>
        <v>2499012.5987426024</v>
      </c>
    </row>
    <row r="507" spans="1:40" s="11" customFormat="1" ht="12.75" x14ac:dyDescent="0.2">
      <c r="A507" s="8" t="s">
        <v>1017</v>
      </c>
      <c r="B507" s="8" t="s">
        <v>1018</v>
      </c>
      <c r="C507" s="8" t="s">
        <v>862</v>
      </c>
      <c r="D507" s="8" t="s">
        <v>862</v>
      </c>
      <c r="E507" s="8" t="s">
        <v>1440</v>
      </c>
      <c r="G507" s="9"/>
      <c r="H507" s="9"/>
      <c r="I507" s="9">
        <f t="shared" si="494"/>
        <v>2540843.3089465718</v>
      </c>
      <c r="J507" s="9">
        <f t="shared" si="495"/>
        <v>2615800.1085297158</v>
      </c>
      <c r="K507" s="9"/>
      <c r="L507" s="9"/>
      <c r="M507" s="9"/>
      <c r="N507" s="9"/>
      <c r="O507" s="9"/>
      <c r="P507" s="9"/>
      <c r="Q507" s="10">
        <f t="shared" si="492"/>
        <v>2540843.3089465718</v>
      </c>
      <c r="R507" s="10">
        <f t="shared" si="496"/>
        <v>2615800.1085297158</v>
      </c>
      <c r="S507" s="9"/>
      <c r="T507" s="10">
        <f t="shared" si="487"/>
        <v>6129603</v>
      </c>
      <c r="V507" s="9"/>
      <c r="W507" s="9">
        <f t="shared" si="497"/>
        <v>613119.49393888796</v>
      </c>
      <c r="X507" s="9"/>
      <c r="Y507" s="9"/>
      <c r="Z507" s="9"/>
      <c r="AA507" s="10">
        <f t="shared" si="488"/>
        <v>613119.49393888796</v>
      </c>
      <c r="AB507" s="10">
        <f t="shared" si="489"/>
        <v>3153962.8028854597</v>
      </c>
      <c r="AC507" s="10">
        <f t="shared" si="498"/>
        <v>9283565.8028854597</v>
      </c>
      <c r="AD507" s="10">
        <f t="shared" si="499"/>
        <v>8966419.9049111698</v>
      </c>
      <c r="AE507" s="10">
        <f t="shared" si="490"/>
        <v>2836816.9049111698</v>
      </c>
      <c r="AF507" s="10">
        <f t="shared" si="500"/>
        <v>221016.79638145398</v>
      </c>
      <c r="AG507" s="9"/>
      <c r="AH507" s="9">
        <f t="shared" si="501"/>
        <v>221016.79638145398</v>
      </c>
      <c r="AI507" s="9"/>
      <c r="AJ507" s="9"/>
      <c r="AK507" s="9"/>
      <c r="AM507" s="9">
        <f t="shared" si="491"/>
        <v>2624511.8874147115</v>
      </c>
      <c r="AN507" s="9">
        <f t="shared" si="493"/>
        <v>2845528.6837961655</v>
      </c>
    </row>
    <row r="508" spans="1:40" s="11" customFormat="1" ht="12.75" x14ac:dyDescent="0.2">
      <c r="A508" s="8" t="s">
        <v>1019</v>
      </c>
      <c r="B508" s="8" t="s">
        <v>1020</v>
      </c>
      <c r="C508" s="8" t="s">
        <v>862</v>
      </c>
      <c r="D508" s="8" t="s">
        <v>862</v>
      </c>
      <c r="E508" s="8" t="s">
        <v>1440</v>
      </c>
      <c r="G508" s="9"/>
      <c r="H508" s="9"/>
      <c r="I508" s="9">
        <f t="shared" si="494"/>
        <v>2543813.3958996111</v>
      </c>
      <c r="J508" s="9">
        <f t="shared" si="495"/>
        <v>2618857.8152945316</v>
      </c>
      <c r="K508" s="9"/>
      <c r="L508" s="9"/>
      <c r="M508" s="9"/>
      <c r="N508" s="9"/>
      <c r="O508" s="9"/>
      <c r="P508" s="9"/>
      <c r="Q508" s="10">
        <f t="shared" si="492"/>
        <v>2543813.3958996111</v>
      </c>
      <c r="R508" s="10">
        <f t="shared" si="496"/>
        <v>2618857.8152945316</v>
      </c>
      <c r="S508" s="9"/>
      <c r="T508" s="10">
        <f t="shared" si="487"/>
        <v>9853746</v>
      </c>
      <c r="V508" s="9"/>
      <c r="W508" s="9">
        <f t="shared" si="497"/>
        <v>-16445.548252819572</v>
      </c>
      <c r="X508" s="9"/>
      <c r="Y508" s="9"/>
      <c r="Z508" s="9"/>
      <c r="AA508" s="10">
        <f t="shared" si="488"/>
        <v>-16445.548252819572</v>
      </c>
      <c r="AB508" s="10">
        <f t="shared" si="489"/>
        <v>2527367.8476467915</v>
      </c>
      <c r="AC508" s="10">
        <f t="shared" si="498"/>
        <v>12381113.847646791</v>
      </c>
      <c r="AD508" s="10">
        <f t="shared" si="499"/>
        <v>11958149.272126315</v>
      </c>
      <c r="AE508" s="10">
        <f t="shared" si="490"/>
        <v>2104403.2721263152</v>
      </c>
      <c r="AF508" s="10">
        <f t="shared" si="500"/>
        <v>-514454.54316821648</v>
      </c>
      <c r="AG508" s="9"/>
      <c r="AH508" s="9">
        <f t="shared" si="501"/>
        <v>-514454.54316821648</v>
      </c>
      <c r="AI508" s="9"/>
      <c r="AJ508" s="9"/>
      <c r="AK508" s="9"/>
      <c r="AM508" s="9">
        <f t="shared" si="491"/>
        <v>2627579.7777043092</v>
      </c>
      <c r="AN508" s="9">
        <f t="shared" si="493"/>
        <v>2113125.2345360927</v>
      </c>
    </row>
    <row r="509" spans="1:40" s="11" customFormat="1" ht="12.75" x14ac:dyDescent="0.2">
      <c r="A509" s="8" t="s">
        <v>1021</v>
      </c>
      <c r="B509" s="8" t="s">
        <v>1022</v>
      </c>
      <c r="C509" s="8" t="s">
        <v>862</v>
      </c>
      <c r="D509" s="8" t="s">
        <v>862</v>
      </c>
      <c r="E509" s="8" t="s">
        <v>1440</v>
      </c>
      <c r="G509" s="9"/>
      <c r="H509" s="9"/>
      <c r="I509" s="9">
        <f t="shared" si="494"/>
        <v>2356341.8293730211</v>
      </c>
      <c r="J509" s="9">
        <f t="shared" si="495"/>
        <v>2425855.6957463557</v>
      </c>
      <c r="K509" s="9"/>
      <c r="L509" s="9"/>
      <c r="M509" s="9"/>
      <c r="N509" s="9"/>
      <c r="O509" s="9"/>
      <c r="P509" s="9"/>
      <c r="Q509" s="10">
        <f t="shared" si="492"/>
        <v>2356341.8293730211</v>
      </c>
      <c r="R509" s="10">
        <f t="shared" si="496"/>
        <v>2425855.6957463557</v>
      </c>
      <c r="S509" s="9"/>
      <c r="T509" s="10">
        <f t="shared" si="487"/>
        <v>10012500</v>
      </c>
      <c r="V509" s="9"/>
      <c r="W509" s="9">
        <f t="shared" si="497"/>
        <v>155158.70854594139</v>
      </c>
      <c r="X509" s="9"/>
      <c r="Y509" s="9"/>
      <c r="Z509" s="9"/>
      <c r="AA509" s="10">
        <f t="shared" si="488"/>
        <v>155158.70854594139</v>
      </c>
      <c r="AB509" s="10">
        <f t="shared" si="489"/>
        <v>2511500.5379189625</v>
      </c>
      <c r="AC509" s="10">
        <f t="shared" si="498"/>
        <v>12524000.537918963</v>
      </c>
      <c r="AD509" s="10">
        <f t="shared" si="499"/>
        <v>12096154.656157207</v>
      </c>
      <c r="AE509" s="10">
        <f t="shared" si="490"/>
        <v>2083654.6561572067</v>
      </c>
      <c r="AF509" s="10">
        <f t="shared" si="500"/>
        <v>-342201.03958914895</v>
      </c>
      <c r="AG509" s="9"/>
      <c r="AH509" s="9">
        <f t="shared" si="501"/>
        <v>-342201.03958914895</v>
      </c>
      <c r="AI509" s="9"/>
      <c r="AJ509" s="9"/>
      <c r="AK509" s="9"/>
      <c r="AM509" s="9">
        <f t="shared" si="491"/>
        <v>2433934.8751757527</v>
      </c>
      <c r="AN509" s="9">
        <f t="shared" si="493"/>
        <v>2091733.8355866037</v>
      </c>
    </row>
    <row r="510" spans="1:40" s="11" customFormat="1" ht="12.75" x14ac:dyDescent="0.2">
      <c r="A510" s="8" t="s">
        <v>1023</v>
      </c>
      <c r="B510" s="8" t="s">
        <v>1024</v>
      </c>
      <c r="C510" s="8" t="s">
        <v>862</v>
      </c>
      <c r="D510" s="8" t="s">
        <v>862</v>
      </c>
      <c r="E510" s="8" t="s">
        <v>1440</v>
      </c>
      <c r="G510" s="9"/>
      <c r="H510" s="9"/>
      <c r="I510" s="9">
        <f t="shared" si="494"/>
        <v>2400557.3171519083</v>
      </c>
      <c r="J510" s="9">
        <f t="shared" si="495"/>
        <v>2471375.5738606257</v>
      </c>
      <c r="K510" s="9"/>
      <c r="L510" s="9"/>
      <c r="M510" s="9"/>
      <c r="N510" s="9"/>
      <c r="O510" s="9"/>
      <c r="P510" s="9"/>
      <c r="Q510" s="10">
        <f t="shared" si="492"/>
        <v>2400557.3171519083</v>
      </c>
      <c r="R510" s="10">
        <f t="shared" si="496"/>
        <v>2471375.5738606257</v>
      </c>
      <c r="S510" s="9"/>
      <c r="T510" s="10">
        <f t="shared" si="487"/>
        <v>4752099</v>
      </c>
      <c r="V510" s="9"/>
      <c r="W510" s="9">
        <f t="shared" si="497"/>
        <v>689968.53540145466</v>
      </c>
      <c r="X510" s="9"/>
      <c r="Y510" s="9"/>
      <c r="Z510" s="9"/>
      <c r="AA510" s="10">
        <f t="shared" si="488"/>
        <v>689968.53540145466</v>
      </c>
      <c r="AB510" s="10">
        <f t="shared" si="489"/>
        <v>3090525.852553363</v>
      </c>
      <c r="AC510" s="10">
        <f t="shared" si="498"/>
        <v>7842624.852553363</v>
      </c>
      <c r="AD510" s="10">
        <f t="shared" si="499"/>
        <v>7574704.4915466635</v>
      </c>
      <c r="AE510" s="10">
        <f t="shared" si="490"/>
        <v>2822605.4915466635</v>
      </c>
      <c r="AF510" s="10">
        <f t="shared" si="500"/>
        <v>351229.91768603772</v>
      </c>
      <c r="AG510" s="9"/>
      <c r="AH510" s="9">
        <f t="shared" si="501"/>
        <v>351229.91768603772</v>
      </c>
      <c r="AI510" s="9"/>
      <c r="AJ510" s="9"/>
      <c r="AK510" s="9"/>
      <c r="AM510" s="9">
        <f t="shared" si="491"/>
        <v>2479606.3547490612</v>
      </c>
      <c r="AN510" s="9">
        <f t="shared" si="493"/>
        <v>2830836.2724350989</v>
      </c>
    </row>
    <row r="511" spans="1:40" s="11" customFormat="1" ht="12.75" x14ac:dyDescent="0.2">
      <c r="A511" s="8" t="s">
        <v>1025</v>
      </c>
      <c r="B511" s="8" t="s">
        <v>1026</v>
      </c>
      <c r="C511" s="8" t="s">
        <v>862</v>
      </c>
      <c r="D511" s="8" t="s">
        <v>862</v>
      </c>
      <c r="E511" s="8" t="s">
        <v>1440</v>
      </c>
      <c r="G511" s="9"/>
      <c r="H511" s="9"/>
      <c r="I511" s="9">
        <f t="shared" si="494"/>
        <v>1861513.7812098449</v>
      </c>
      <c r="J511" s="9">
        <f t="shared" si="495"/>
        <v>1916429.8458597572</v>
      </c>
      <c r="K511" s="9"/>
      <c r="L511" s="9"/>
      <c r="M511" s="9"/>
      <c r="N511" s="9"/>
      <c r="O511" s="9"/>
      <c r="P511" s="9"/>
      <c r="Q511" s="10">
        <f t="shared" si="492"/>
        <v>1861513.7812098449</v>
      </c>
      <c r="R511" s="10">
        <f t="shared" si="496"/>
        <v>1916429.8458597572</v>
      </c>
      <c r="S511" s="9"/>
      <c r="T511" s="10">
        <f t="shared" si="487"/>
        <v>5686919</v>
      </c>
      <c r="V511" s="9"/>
      <c r="W511" s="9">
        <f t="shared" si="497"/>
        <v>336058.24212049716</v>
      </c>
      <c r="X511" s="9"/>
      <c r="Y511" s="9"/>
      <c r="Z511" s="9"/>
      <c r="AA511" s="10">
        <f t="shared" si="488"/>
        <v>336058.24212049716</v>
      </c>
      <c r="AB511" s="10">
        <f t="shared" si="489"/>
        <v>2197572.023330342</v>
      </c>
      <c r="AC511" s="10">
        <f t="shared" si="498"/>
        <v>7884491.023330342</v>
      </c>
      <c r="AD511" s="10">
        <f t="shared" si="499"/>
        <v>7615140.4269369673</v>
      </c>
      <c r="AE511" s="10">
        <f t="shared" si="490"/>
        <v>1928221.4269369673</v>
      </c>
      <c r="AF511" s="10">
        <f t="shared" si="500"/>
        <v>11791.581077210139</v>
      </c>
      <c r="AG511" s="9"/>
      <c r="AH511" s="9">
        <f t="shared" si="501"/>
        <v>11791.581077210139</v>
      </c>
      <c r="AI511" s="9"/>
      <c r="AJ511" s="9"/>
      <c r="AK511" s="9"/>
      <c r="AM511" s="9">
        <f t="shared" si="491"/>
        <v>1922812.4104186066</v>
      </c>
      <c r="AN511" s="9">
        <f t="shared" si="493"/>
        <v>1934603.9914958167</v>
      </c>
    </row>
    <row r="512" spans="1:40" s="11" customFormat="1" ht="12.75" x14ac:dyDescent="0.2">
      <c r="A512" s="8" t="s">
        <v>1027</v>
      </c>
      <c r="B512" s="8" t="s">
        <v>1028</v>
      </c>
      <c r="C512" s="8" t="s">
        <v>862</v>
      </c>
      <c r="D512" s="8" t="s">
        <v>862</v>
      </c>
      <c r="E512" s="8" t="s">
        <v>1440</v>
      </c>
      <c r="G512" s="9"/>
      <c r="H512" s="9"/>
      <c r="I512" s="9">
        <f t="shared" si="494"/>
        <v>2649423.8479436408</v>
      </c>
      <c r="J512" s="9">
        <f t="shared" si="495"/>
        <v>2727583.8555607377</v>
      </c>
      <c r="K512" s="9"/>
      <c r="L512" s="9"/>
      <c r="M512" s="9"/>
      <c r="N512" s="9"/>
      <c r="O512" s="9"/>
      <c r="P512" s="9"/>
      <c r="Q512" s="10">
        <f t="shared" si="492"/>
        <v>2649423.8479436408</v>
      </c>
      <c r="R512" s="10">
        <f t="shared" si="496"/>
        <v>2727583.8555607377</v>
      </c>
      <c r="S512" s="9"/>
      <c r="T512" s="10">
        <f t="shared" si="487"/>
        <v>7696220</v>
      </c>
      <c r="V512" s="9"/>
      <c r="W512" s="9">
        <f t="shared" si="497"/>
        <v>565195.83799820254</v>
      </c>
      <c r="X512" s="9"/>
      <c r="Y512" s="9"/>
      <c r="Z512" s="9"/>
      <c r="AA512" s="10">
        <f t="shared" si="488"/>
        <v>565195.83799820254</v>
      </c>
      <c r="AB512" s="10">
        <f t="shared" si="489"/>
        <v>3214619.6859418433</v>
      </c>
      <c r="AC512" s="10">
        <f t="shared" si="498"/>
        <v>10910839.685941843</v>
      </c>
      <c r="AD512" s="10">
        <f t="shared" si="499"/>
        <v>10538102.730840385</v>
      </c>
      <c r="AE512" s="10">
        <f t="shared" si="490"/>
        <v>2841882.730840385</v>
      </c>
      <c r="AF512" s="10">
        <f t="shared" si="500"/>
        <v>114298.8752796473</v>
      </c>
      <c r="AG512" s="9"/>
      <c r="AH512" s="9">
        <f t="shared" si="501"/>
        <v>114298.8752796473</v>
      </c>
      <c r="AI512" s="9"/>
      <c r="AJ512" s="9"/>
      <c r="AK512" s="9"/>
      <c r="AM512" s="9">
        <f t="shared" si="491"/>
        <v>2736667.9240881619</v>
      </c>
      <c r="AN512" s="9">
        <f t="shared" si="493"/>
        <v>2850966.7993678092</v>
      </c>
    </row>
    <row r="513" spans="1:40" s="11" customFormat="1" ht="12.75" x14ac:dyDescent="0.2">
      <c r="A513" s="8" t="s">
        <v>1029</v>
      </c>
      <c r="B513" s="8" t="s">
        <v>1030</v>
      </c>
      <c r="C513" s="8" t="s">
        <v>862</v>
      </c>
      <c r="D513" s="8" t="s">
        <v>862</v>
      </c>
      <c r="E513" s="8" t="s">
        <v>1440</v>
      </c>
      <c r="G513" s="9"/>
      <c r="H513" s="9"/>
      <c r="I513" s="9">
        <f t="shared" si="494"/>
        <v>2716418.8078771504</v>
      </c>
      <c r="J513" s="9">
        <f t="shared" si="495"/>
        <v>2796555.2174892602</v>
      </c>
      <c r="K513" s="9"/>
      <c r="L513" s="9"/>
      <c r="M513" s="9"/>
      <c r="N513" s="9"/>
      <c r="O513" s="9"/>
      <c r="P513" s="9"/>
      <c r="Q513" s="10">
        <f t="shared" si="492"/>
        <v>2716418.8078771504</v>
      </c>
      <c r="R513" s="10">
        <f t="shared" si="496"/>
        <v>2796555.2174892602</v>
      </c>
      <c r="S513" s="9"/>
      <c r="T513" s="10">
        <f t="shared" si="487"/>
        <v>7662344</v>
      </c>
      <c r="V513" s="9"/>
      <c r="W513" s="9">
        <f t="shared" si="497"/>
        <v>557941.30616306607</v>
      </c>
      <c r="X513" s="9"/>
      <c r="Y513" s="9"/>
      <c r="Z513" s="9"/>
      <c r="AA513" s="10">
        <f t="shared" si="488"/>
        <v>557941.30616306607</v>
      </c>
      <c r="AB513" s="10">
        <f t="shared" si="489"/>
        <v>3274360.1140402164</v>
      </c>
      <c r="AC513" s="10">
        <f t="shared" si="498"/>
        <v>10936704.114040216</v>
      </c>
      <c r="AD513" s="10">
        <f t="shared" si="499"/>
        <v>10563083.576331707</v>
      </c>
      <c r="AE513" s="10">
        <f t="shared" si="490"/>
        <v>2900739.5763317067</v>
      </c>
      <c r="AF513" s="10">
        <f t="shared" si="500"/>
        <v>104184.35884244647</v>
      </c>
      <c r="AG513" s="9"/>
      <c r="AH513" s="9">
        <f t="shared" si="501"/>
        <v>104184.35884244647</v>
      </c>
      <c r="AI513" s="9"/>
      <c r="AJ513" s="9"/>
      <c r="AK513" s="9"/>
      <c r="AM513" s="9">
        <f t="shared" si="491"/>
        <v>2805868.9913571496</v>
      </c>
      <c r="AN513" s="9">
        <f t="shared" si="493"/>
        <v>2910053.350199596</v>
      </c>
    </row>
    <row r="514" spans="1:40" s="11" customFormat="1" ht="12.75" x14ac:dyDescent="0.2">
      <c r="A514" s="8" t="s">
        <v>1031</v>
      </c>
      <c r="B514" s="8" t="s">
        <v>1032</v>
      </c>
      <c r="C514" s="8" t="s">
        <v>862</v>
      </c>
      <c r="D514" s="8" t="s">
        <v>862</v>
      </c>
      <c r="E514" s="8" t="s">
        <v>1440</v>
      </c>
      <c r="G514" s="9"/>
      <c r="H514" s="9"/>
      <c r="I514" s="9">
        <f t="shared" si="494"/>
        <v>2685355.3374854862</v>
      </c>
      <c r="J514" s="9">
        <f t="shared" si="495"/>
        <v>2764575.3512237119</v>
      </c>
      <c r="K514" s="9"/>
      <c r="L514" s="9"/>
      <c r="M514" s="9"/>
      <c r="N514" s="9"/>
      <c r="O514" s="9"/>
      <c r="P514" s="9"/>
      <c r="Q514" s="10">
        <f t="shared" si="492"/>
        <v>2685355.3374854862</v>
      </c>
      <c r="R514" s="10">
        <f t="shared" si="496"/>
        <v>2764575.3512237119</v>
      </c>
      <c r="S514" s="9"/>
      <c r="T514" s="10">
        <f t="shared" si="487"/>
        <v>6161990</v>
      </c>
      <c r="V514" s="9"/>
      <c r="W514" s="9">
        <f t="shared" si="497"/>
        <v>615357.27986436198</v>
      </c>
      <c r="X514" s="9"/>
      <c r="Y514" s="9"/>
      <c r="Z514" s="9"/>
      <c r="AA514" s="10">
        <f t="shared" si="488"/>
        <v>615357.27986436198</v>
      </c>
      <c r="AB514" s="10">
        <f t="shared" si="489"/>
        <v>3300712.6173498482</v>
      </c>
      <c r="AC514" s="10">
        <f t="shared" si="498"/>
        <v>9462702.6173498482</v>
      </c>
      <c r="AD514" s="10">
        <f t="shared" si="499"/>
        <v>9139437.0335684177</v>
      </c>
      <c r="AE514" s="10">
        <f t="shared" si="490"/>
        <v>2977447.0335684177</v>
      </c>
      <c r="AF514" s="10">
        <f t="shared" si="500"/>
        <v>212871.6823447058</v>
      </c>
      <c r="AG514" s="9"/>
      <c r="AH514" s="9">
        <f t="shared" si="501"/>
        <v>212871.6823447058</v>
      </c>
      <c r="AI514" s="9"/>
      <c r="AJ514" s="9"/>
      <c r="AK514" s="9"/>
      <c r="AM514" s="9">
        <f t="shared" si="491"/>
        <v>2773782.6178998747</v>
      </c>
      <c r="AN514" s="9">
        <f t="shared" si="493"/>
        <v>2986654.3002445805</v>
      </c>
    </row>
    <row r="515" spans="1:40" s="11" customFormat="1" ht="12.75" x14ac:dyDescent="0.2">
      <c r="A515" s="8" t="s">
        <v>1033</v>
      </c>
      <c r="B515" s="8" t="s">
        <v>1034</v>
      </c>
      <c r="C515" s="8" t="s">
        <v>862</v>
      </c>
      <c r="D515" s="8" t="s">
        <v>862</v>
      </c>
      <c r="E515" s="8" t="s">
        <v>1440</v>
      </c>
      <c r="G515" s="9"/>
      <c r="H515" s="9"/>
      <c r="I515" s="9">
        <f t="shared" si="494"/>
        <v>4374156.5074360147</v>
      </c>
      <c r="J515" s="9">
        <f t="shared" si="495"/>
        <v>4503197.4331470625</v>
      </c>
      <c r="K515" s="9"/>
      <c r="L515" s="9"/>
      <c r="M515" s="9"/>
      <c r="N515" s="9"/>
      <c r="O515" s="9"/>
      <c r="P515" s="9"/>
      <c r="Q515" s="10">
        <f t="shared" si="492"/>
        <v>4374156.5074360147</v>
      </c>
      <c r="R515" s="10">
        <f t="shared" si="496"/>
        <v>4503197.4331470625</v>
      </c>
      <c r="S515" s="9"/>
      <c r="T515" s="10">
        <f t="shared" ref="T515:T578" si="502">CTR_1516</f>
        <v>8939750</v>
      </c>
      <c r="V515" s="9"/>
      <c r="W515" s="9">
        <f t="shared" si="497"/>
        <v>998152.05778794549</v>
      </c>
      <c r="X515" s="9"/>
      <c r="Y515" s="9"/>
      <c r="Z515" s="9"/>
      <c r="AA515" s="10">
        <f t="shared" ref="AA515:AA578" si="503">RSG_1718</f>
        <v>998152.05778794549</v>
      </c>
      <c r="AB515" s="10">
        <f t="shared" ref="AB515:AB578" si="504">SFA_1718</f>
        <v>5372308.5652239602</v>
      </c>
      <c r="AC515" s="10">
        <f t="shared" si="498"/>
        <v>14312058.56522396</v>
      </c>
      <c r="AD515" s="10">
        <f t="shared" si="499"/>
        <v>13823128.905877138</v>
      </c>
      <c r="AE515" s="10">
        <f t="shared" ref="AE515:AE578" si="505">R515+AF515</f>
        <v>4883378.9058771376</v>
      </c>
      <c r="AF515" s="10">
        <f t="shared" si="500"/>
        <v>380181.47273007501</v>
      </c>
      <c r="AG515" s="9"/>
      <c r="AH515" s="9">
        <f t="shared" si="501"/>
        <v>380181.47273007501</v>
      </c>
      <c r="AI515" s="9"/>
      <c r="AJ515" s="9"/>
      <c r="AK515" s="9"/>
      <c r="AM515" s="9">
        <f t="shared" ref="AM515:AM578" si="506">FUND1718BL_U*RPI_INCBFL1819</f>
        <v>4518195.0853702314</v>
      </c>
      <c r="AN515" s="9">
        <f t="shared" si="493"/>
        <v>4898376.5581003064</v>
      </c>
    </row>
    <row r="516" spans="1:40" s="11" customFormat="1" ht="12.75" x14ac:dyDescent="0.2">
      <c r="A516" s="8" t="s">
        <v>1035</v>
      </c>
      <c r="B516" s="8" t="s">
        <v>1036</v>
      </c>
      <c r="C516" s="8" t="s">
        <v>862</v>
      </c>
      <c r="D516" s="8" t="s">
        <v>862</v>
      </c>
      <c r="E516" s="8" t="s">
        <v>1440</v>
      </c>
      <c r="G516" s="9"/>
      <c r="H516" s="9"/>
      <c r="I516" s="9">
        <f t="shared" si="494"/>
        <v>2534439.9123071213</v>
      </c>
      <c r="J516" s="9">
        <f t="shared" si="495"/>
        <v>2609207.8068456827</v>
      </c>
      <c r="K516" s="9"/>
      <c r="L516" s="9"/>
      <c r="M516" s="9"/>
      <c r="N516" s="9"/>
      <c r="O516" s="9"/>
      <c r="P516" s="9"/>
      <c r="Q516" s="10">
        <f t="shared" ref="Q516:Q579" si="507">G516+I516+K516+M516+O516</f>
        <v>2534439.9123071213</v>
      </c>
      <c r="R516" s="10">
        <f t="shared" si="496"/>
        <v>2609207.8068456827</v>
      </c>
      <c r="S516" s="9"/>
      <c r="T516" s="10">
        <f t="shared" si="502"/>
        <v>5413001</v>
      </c>
      <c r="V516" s="9"/>
      <c r="W516" s="9">
        <f t="shared" si="497"/>
        <v>684481.61466987012</v>
      </c>
      <c r="X516" s="9"/>
      <c r="Y516" s="9"/>
      <c r="Z516" s="9"/>
      <c r="AA516" s="10">
        <f t="shared" si="503"/>
        <v>684481.61466987012</v>
      </c>
      <c r="AB516" s="10">
        <f t="shared" si="504"/>
        <v>3218921.5269769914</v>
      </c>
      <c r="AC516" s="10">
        <f t="shared" si="498"/>
        <v>8631922.5269769914</v>
      </c>
      <c r="AD516" s="10">
        <f t="shared" si="499"/>
        <v>8337038.1173451077</v>
      </c>
      <c r="AE516" s="10">
        <f t="shared" si="505"/>
        <v>2924037.1173451077</v>
      </c>
      <c r="AF516" s="10">
        <f t="shared" si="500"/>
        <v>314829.31049942505</v>
      </c>
      <c r="AG516" s="9"/>
      <c r="AH516" s="9">
        <f t="shared" si="501"/>
        <v>314829.31049942505</v>
      </c>
      <c r="AI516" s="9"/>
      <c r="AJ516" s="9"/>
      <c r="AK516" s="9"/>
      <c r="AM516" s="9">
        <f t="shared" si="506"/>
        <v>2617897.6304312549</v>
      </c>
      <c r="AN516" s="9">
        <f t="shared" ref="AN516:AN579" si="508">AF516+AM516</f>
        <v>2932726.9409306799</v>
      </c>
    </row>
    <row r="517" spans="1:40" s="11" customFormat="1" ht="12.75" x14ac:dyDescent="0.2">
      <c r="A517" s="8" t="s">
        <v>1037</v>
      </c>
      <c r="B517" s="8" t="s">
        <v>1038</v>
      </c>
      <c r="C517" s="8" t="s">
        <v>862</v>
      </c>
      <c r="D517" s="8" t="s">
        <v>862</v>
      </c>
      <c r="E517" s="8" t="s">
        <v>1440</v>
      </c>
      <c r="G517" s="9"/>
      <c r="H517" s="9"/>
      <c r="I517" s="9">
        <f t="shared" si="494"/>
        <v>3457459.5055850521</v>
      </c>
      <c r="J517" s="9">
        <f t="shared" si="495"/>
        <v>3559457.1763247019</v>
      </c>
      <c r="K517" s="9"/>
      <c r="L517" s="9"/>
      <c r="M517" s="9"/>
      <c r="N517" s="9"/>
      <c r="O517" s="9"/>
      <c r="P517" s="9"/>
      <c r="Q517" s="10">
        <f t="shared" si="507"/>
        <v>3457459.5055850521</v>
      </c>
      <c r="R517" s="10">
        <f t="shared" si="496"/>
        <v>3559457.1763247019</v>
      </c>
      <c r="S517" s="9"/>
      <c r="T517" s="10">
        <f t="shared" si="502"/>
        <v>5946520</v>
      </c>
      <c r="V517" s="9"/>
      <c r="W517" s="9">
        <f t="shared" si="497"/>
        <v>1026828.5808112714</v>
      </c>
      <c r="X517" s="9"/>
      <c r="Y517" s="9"/>
      <c r="Z517" s="9"/>
      <c r="AA517" s="10">
        <f t="shared" si="503"/>
        <v>1026828.5808112714</v>
      </c>
      <c r="AB517" s="10">
        <f t="shared" si="504"/>
        <v>4484288.0863963235</v>
      </c>
      <c r="AC517" s="10">
        <f t="shared" si="498"/>
        <v>10430808.086396324</v>
      </c>
      <c r="AD517" s="10">
        <f t="shared" si="499"/>
        <v>10074470.008184021</v>
      </c>
      <c r="AE517" s="10">
        <f t="shared" si="505"/>
        <v>4127950.0081840213</v>
      </c>
      <c r="AF517" s="10">
        <f t="shared" si="500"/>
        <v>568492.83185931947</v>
      </c>
      <c r="AG517" s="9"/>
      <c r="AH517" s="9">
        <f t="shared" si="501"/>
        <v>568492.83185931947</v>
      </c>
      <c r="AI517" s="9"/>
      <c r="AJ517" s="9"/>
      <c r="AK517" s="9"/>
      <c r="AM517" s="9">
        <f t="shared" si="506"/>
        <v>3571311.7533505359</v>
      </c>
      <c r="AN517" s="9">
        <f t="shared" si="508"/>
        <v>4139804.5852098553</v>
      </c>
    </row>
    <row r="518" spans="1:40" s="11" customFormat="1" ht="12.75" x14ac:dyDescent="0.2">
      <c r="A518" s="8" t="s">
        <v>1039</v>
      </c>
      <c r="B518" s="8" t="s">
        <v>1040</v>
      </c>
      <c r="C518" s="8" t="s">
        <v>862</v>
      </c>
      <c r="D518" s="8" t="s">
        <v>862</v>
      </c>
      <c r="E518" s="8" t="s">
        <v>1440</v>
      </c>
      <c r="G518" s="9"/>
      <c r="H518" s="9"/>
      <c r="I518" s="9">
        <f t="shared" si="494"/>
        <v>2766713.85591265</v>
      </c>
      <c r="J518" s="9">
        <f t="shared" si="495"/>
        <v>2848334.0074864728</v>
      </c>
      <c r="K518" s="9"/>
      <c r="L518" s="9"/>
      <c r="M518" s="9"/>
      <c r="N518" s="9"/>
      <c r="O518" s="9"/>
      <c r="P518" s="9"/>
      <c r="Q518" s="10">
        <f t="shared" si="507"/>
        <v>2766713.85591265</v>
      </c>
      <c r="R518" s="10">
        <f t="shared" si="496"/>
        <v>2848334.0074864728</v>
      </c>
      <c r="S518" s="9"/>
      <c r="T518" s="10">
        <f t="shared" si="502"/>
        <v>5783890</v>
      </c>
      <c r="V518" s="9"/>
      <c r="W518" s="9">
        <f t="shared" si="497"/>
        <v>590152.02373936586</v>
      </c>
      <c r="X518" s="9"/>
      <c r="Y518" s="9"/>
      <c r="Z518" s="9"/>
      <c r="AA518" s="10">
        <f t="shared" si="503"/>
        <v>590152.02373936586</v>
      </c>
      <c r="AB518" s="10">
        <f t="shared" si="504"/>
        <v>3356865.8796520159</v>
      </c>
      <c r="AC518" s="10">
        <f t="shared" si="498"/>
        <v>9140755.8796520159</v>
      </c>
      <c r="AD518" s="10">
        <f t="shared" si="499"/>
        <v>8828488.6653974485</v>
      </c>
      <c r="AE518" s="10">
        <f t="shared" si="505"/>
        <v>3044598.6653974485</v>
      </c>
      <c r="AF518" s="10">
        <f t="shared" si="500"/>
        <v>196264.65791097563</v>
      </c>
      <c r="AG518" s="9"/>
      <c r="AH518" s="9">
        <f t="shared" si="501"/>
        <v>196264.65791097563</v>
      </c>
      <c r="AI518" s="9"/>
      <c r="AJ518" s="9"/>
      <c r="AK518" s="9"/>
      <c r="AM518" s="9">
        <f t="shared" si="506"/>
        <v>2857820.2277763644</v>
      </c>
      <c r="AN518" s="9">
        <f t="shared" si="508"/>
        <v>3054084.8856873401</v>
      </c>
    </row>
    <row r="519" spans="1:40" s="11" customFormat="1" ht="12.75" x14ac:dyDescent="0.2">
      <c r="A519" s="8" t="s">
        <v>1041</v>
      </c>
      <c r="B519" s="8" t="s">
        <v>1042</v>
      </c>
      <c r="C519" s="8" t="s">
        <v>862</v>
      </c>
      <c r="D519" s="8" t="s">
        <v>862</v>
      </c>
      <c r="E519" s="8" t="s">
        <v>1440</v>
      </c>
      <c r="G519" s="9"/>
      <c r="H519" s="9"/>
      <c r="I519" s="9">
        <f t="shared" si="494"/>
        <v>3042018.2901520766</v>
      </c>
      <c r="J519" s="9">
        <f t="shared" si="495"/>
        <v>3131760.1307843998</v>
      </c>
      <c r="K519" s="9"/>
      <c r="L519" s="9"/>
      <c r="M519" s="9"/>
      <c r="N519" s="9"/>
      <c r="O519" s="9"/>
      <c r="P519" s="9"/>
      <c r="Q519" s="10">
        <f t="shared" si="507"/>
        <v>3042018.2901520766</v>
      </c>
      <c r="R519" s="10">
        <f t="shared" si="496"/>
        <v>3131760.1307843998</v>
      </c>
      <c r="S519" s="9"/>
      <c r="T519" s="10">
        <f t="shared" si="502"/>
        <v>13429409</v>
      </c>
      <c r="V519" s="9"/>
      <c r="W519" s="9">
        <f t="shared" si="497"/>
        <v>-223468.08257954568</v>
      </c>
      <c r="X519" s="9"/>
      <c r="Y519" s="9"/>
      <c r="Z519" s="9"/>
      <c r="AA519" s="10">
        <f t="shared" si="503"/>
        <v>-223468.08257954568</v>
      </c>
      <c r="AB519" s="10">
        <f t="shared" si="504"/>
        <v>2818550.207572531</v>
      </c>
      <c r="AC519" s="10">
        <f t="shared" si="498"/>
        <v>16247959.207572531</v>
      </c>
      <c r="AD519" s="10">
        <f t="shared" si="499"/>
        <v>15692895.15971135</v>
      </c>
      <c r="AE519" s="10">
        <f t="shared" si="505"/>
        <v>2263486.1597113498</v>
      </c>
      <c r="AF519" s="10">
        <f t="shared" si="500"/>
        <v>-868273.97107305005</v>
      </c>
      <c r="AG519" s="9"/>
      <c r="AH519" s="9">
        <f t="shared" si="501"/>
        <v>-868273.97107305005</v>
      </c>
      <c r="AI519" s="9"/>
      <c r="AJ519" s="9"/>
      <c r="AK519" s="9"/>
      <c r="AM519" s="9">
        <f t="shared" si="506"/>
        <v>3142190.2862428664</v>
      </c>
      <c r="AN519" s="9">
        <f t="shared" si="508"/>
        <v>2273916.3151698164</v>
      </c>
    </row>
    <row r="520" spans="1:40" s="11" customFormat="1" ht="12.75" x14ac:dyDescent="0.2">
      <c r="A520" s="8" t="s">
        <v>1043</v>
      </c>
      <c r="B520" s="8" t="s">
        <v>1044</v>
      </c>
      <c r="C520" s="8" t="s">
        <v>862</v>
      </c>
      <c r="D520" s="8" t="s">
        <v>862</v>
      </c>
      <c r="E520" s="8" t="s">
        <v>1440</v>
      </c>
      <c r="G520" s="9"/>
      <c r="H520" s="9"/>
      <c r="I520" s="9">
        <f t="shared" si="494"/>
        <v>2150283.5528580691</v>
      </c>
      <c r="J520" s="9">
        <f t="shared" si="495"/>
        <v>2213718.5442056218</v>
      </c>
      <c r="K520" s="9"/>
      <c r="L520" s="9"/>
      <c r="M520" s="9"/>
      <c r="N520" s="9"/>
      <c r="O520" s="9"/>
      <c r="P520" s="9"/>
      <c r="Q520" s="10">
        <f t="shared" si="507"/>
        <v>2150283.5528580691</v>
      </c>
      <c r="R520" s="10">
        <f t="shared" si="496"/>
        <v>2213718.5442056218</v>
      </c>
      <c r="S520" s="9"/>
      <c r="T520" s="10">
        <f t="shared" si="502"/>
        <v>9298079</v>
      </c>
      <c r="V520" s="9"/>
      <c r="W520" s="9">
        <f t="shared" si="497"/>
        <v>-129668.90982001228</v>
      </c>
      <c r="X520" s="9"/>
      <c r="Y520" s="9"/>
      <c r="Z520" s="9"/>
      <c r="AA520" s="10">
        <f t="shared" si="503"/>
        <v>-129668.90982001228</v>
      </c>
      <c r="AB520" s="10">
        <f t="shared" si="504"/>
        <v>2020614.6430380568</v>
      </c>
      <c r="AC520" s="10">
        <f t="shared" si="498"/>
        <v>11318693.643038057</v>
      </c>
      <c r="AD520" s="10">
        <f t="shared" si="499"/>
        <v>10932023.549290083</v>
      </c>
      <c r="AE520" s="10">
        <f t="shared" si="505"/>
        <v>1633944.5492900833</v>
      </c>
      <c r="AF520" s="10">
        <f t="shared" si="500"/>
        <v>-579773.99491553847</v>
      </c>
      <c r="AG520" s="9"/>
      <c r="AH520" s="9">
        <f t="shared" si="501"/>
        <v>-579773.99491553847</v>
      </c>
      <c r="AI520" s="9"/>
      <c r="AJ520" s="9"/>
      <c r="AK520" s="9"/>
      <c r="AM520" s="9">
        <f t="shared" si="506"/>
        <v>2221091.2124794121</v>
      </c>
      <c r="AN520" s="9">
        <f t="shared" si="508"/>
        <v>1641317.2175638736</v>
      </c>
    </row>
    <row r="521" spans="1:40" s="11" customFormat="1" ht="12.75" x14ac:dyDescent="0.2">
      <c r="A521" s="8" t="s">
        <v>1045</v>
      </c>
      <c r="B521" s="8" t="s">
        <v>1046</v>
      </c>
      <c r="C521" s="8" t="s">
        <v>862</v>
      </c>
      <c r="D521" s="8" t="s">
        <v>862</v>
      </c>
      <c r="E521" s="8" t="s">
        <v>1440</v>
      </c>
      <c r="G521" s="9"/>
      <c r="H521" s="9"/>
      <c r="I521" s="9">
        <f t="shared" si="494"/>
        <v>3483153.2640279643</v>
      </c>
      <c r="J521" s="9">
        <f t="shared" si="495"/>
        <v>3585908.920077201</v>
      </c>
      <c r="K521" s="9"/>
      <c r="L521" s="9"/>
      <c r="M521" s="9"/>
      <c r="N521" s="9"/>
      <c r="O521" s="9"/>
      <c r="P521" s="9"/>
      <c r="Q521" s="10">
        <f t="shared" si="507"/>
        <v>3483153.2640279643</v>
      </c>
      <c r="R521" s="10">
        <f t="shared" si="496"/>
        <v>3585908.920077201</v>
      </c>
      <c r="S521" s="9"/>
      <c r="T521" s="10">
        <f t="shared" si="502"/>
        <v>8555860</v>
      </c>
      <c r="V521" s="9"/>
      <c r="W521" s="9">
        <f t="shared" si="497"/>
        <v>848142.68542207964</v>
      </c>
      <c r="X521" s="9"/>
      <c r="Y521" s="9"/>
      <c r="Z521" s="9"/>
      <c r="AA521" s="10">
        <f t="shared" si="503"/>
        <v>848142.68542207964</v>
      </c>
      <c r="AB521" s="10">
        <f t="shared" si="504"/>
        <v>4331295.949450044</v>
      </c>
      <c r="AC521" s="10">
        <f t="shared" si="498"/>
        <v>12887155.949450044</v>
      </c>
      <c r="AD521" s="10">
        <f t="shared" si="499"/>
        <v>12446903.924236551</v>
      </c>
      <c r="AE521" s="10">
        <f t="shared" si="505"/>
        <v>3891043.9242365509</v>
      </c>
      <c r="AF521" s="10">
        <f t="shared" si="500"/>
        <v>305135.00415934995</v>
      </c>
      <c r="AG521" s="9"/>
      <c r="AH521" s="9">
        <f t="shared" si="501"/>
        <v>305135.00415934995</v>
      </c>
      <c r="AI521" s="9"/>
      <c r="AJ521" s="9"/>
      <c r="AK521" s="9"/>
      <c r="AM521" s="9">
        <f t="shared" si="506"/>
        <v>3597851.5931857377</v>
      </c>
      <c r="AN521" s="9">
        <f t="shared" si="508"/>
        <v>3902986.5973450877</v>
      </c>
    </row>
    <row r="522" spans="1:40" s="11" customFormat="1" ht="12.75" x14ac:dyDescent="0.2">
      <c r="A522" s="8" t="s">
        <v>1047</v>
      </c>
      <c r="B522" s="8" t="s">
        <v>1048</v>
      </c>
      <c r="C522" s="8" t="s">
        <v>862</v>
      </c>
      <c r="D522" s="8" t="s">
        <v>862</v>
      </c>
      <c r="E522" s="8" t="s">
        <v>1440</v>
      </c>
      <c r="G522" s="9"/>
      <c r="H522" s="9"/>
      <c r="I522" s="9">
        <f t="shared" si="494"/>
        <v>4003646.4481793544</v>
      </c>
      <c r="J522" s="9">
        <f t="shared" si="495"/>
        <v>4121757.0468775355</v>
      </c>
      <c r="K522" s="9"/>
      <c r="L522" s="9"/>
      <c r="M522" s="9"/>
      <c r="N522" s="9"/>
      <c r="O522" s="9"/>
      <c r="P522" s="9"/>
      <c r="Q522" s="10">
        <f t="shared" si="507"/>
        <v>4003646.4481793544</v>
      </c>
      <c r="R522" s="10">
        <f t="shared" si="496"/>
        <v>4121757.0468775355</v>
      </c>
      <c r="S522" s="9"/>
      <c r="T522" s="10">
        <f t="shared" si="502"/>
        <v>6856118</v>
      </c>
      <c r="V522" s="9"/>
      <c r="W522" s="9">
        <f t="shared" si="497"/>
        <v>1238108.4858847191</v>
      </c>
      <c r="X522" s="9"/>
      <c r="Y522" s="9"/>
      <c r="Z522" s="9"/>
      <c r="AA522" s="10">
        <f t="shared" si="503"/>
        <v>1238108.4858847191</v>
      </c>
      <c r="AB522" s="10">
        <f t="shared" si="504"/>
        <v>5241754.9340640735</v>
      </c>
      <c r="AC522" s="10">
        <f t="shared" si="498"/>
        <v>12097872.934064073</v>
      </c>
      <c r="AD522" s="10">
        <f t="shared" si="499"/>
        <v>11684584.456692578</v>
      </c>
      <c r="AE522" s="10">
        <f t="shared" si="505"/>
        <v>4828466.4566925783</v>
      </c>
      <c r="AF522" s="10">
        <f t="shared" si="500"/>
        <v>706709.40981504275</v>
      </c>
      <c r="AG522" s="9"/>
      <c r="AH522" s="9">
        <f t="shared" si="501"/>
        <v>706709.40981504275</v>
      </c>
      <c r="AI522" s="9"/>
      <c r="AJ522" s="9"/>
      <c r="AK522" s="9"/>
      <c r="AM522" s="9">
        <f t="shared" si="506"/>
        <v>4135484.3328016317</v>
      </c>
      <c r="AN522" s="9">
        <f t="shared" si="508"/>
        <v>4842193.7426166739</v>
      </c>
    </row>
    <row r="523" spans="1:40" s="11" customFormat="1" ht="12.75" x14ac:dyDescent="0.2">
      <c r="A523" s="8" t="s">
        <v>1049</v>
      </c>
      <c r="B523" s="8" t="s">
        <v>1050</v>
      </c>
      <c r="C523" s="8" t="s">
        <v>862</v>
      </c>
      <c r="D523" s="8" t="s">
        <v>862</v>
      </c>
      <c r="E523" s="8" t="s">
        <v>1440</v>
      </c>
      <c r="G523" s="9"/>
      <c r="H523" s="9"/>
      <c r="I523" s="9">
        <f t="shared" si="494"/>
        <v>4716174.305415106</v>
      </c>
      <c r="J523" s="9">
        <f t="shared" si="495"/>
        <v>4855305.0148789408</v>
      </c>
      <c r="K523" s="9"/>
      <c r="L523" s="9"/>
      <c r="M523" s="9"/>
      <c r="N523" s="9"/>
      <c r="O523" s="9"/>
      <c r="P523" s="9"/>
      <c r="Q523" s="10">
        <f t="shared" si="507"/>
        <v>4716174.305415106</v>
      </c>
      <c r="R523" s="10">
        <f t="shared" si="496"/>
        <v>4855305.0148789408</v>
      </c>
      <c r="S523" s="9"/>
      <c r="T523" s="10">
        <f t="shared" si="502"/>
        <v>8408980</v>
      </c>
      <c r="V523" s="9"/>
      <c r="W523" s="9">
        <f t="shared" si="497"/>
        <v>1445775.5069113495</v>
      </c>
      <c r="X523" s="9"/>
      <c r="Y523" s="9"/>
      <c r="Z523" s="9"/>
      <c r="AA523" s="10">
        <f t="shared" si="503"/>
        <v>1445775.5069113495</v>
      </c>
      <c r="AB523" s="10">
        <f t="shared" si="504"/>
        <v>6161949.8123264555</v>
      </c>
      <c r="AC523" s="10">
        <f t="shared" si="498"/>
        <v>14570929.812326455</v>
      </c>
      <c r="AD523" s="10">
        <f t="shared" si="499"/>
        <v>14073156.57327489</v>
      </c>
      <c r="AE523" s="10">
        <f t="shared" si="505"/>
        <v>5664176.57327489</v>
      </c>
      <c r="AF523" s="10">
        <f t="shared" si="500"/>
        <v>808871.55839594919</v>
      </c>
      <c r="AG523" s="9"/>
      <c r="AH523" s="9">
        <f t="shared" si="501"/>
        <v>808871.55839594919</v>
      </c>
      <c r="AI523" s="9"/>
      <c r="AJ523" s="9"/>
      <c r="AK523" s="9"/>
      <c r="AM523" s="9">
        <f t="shared" si="506"/>
        <v>4871475.3421034515</v>
      </c>
      <c r="AN523" s="9">
        <f t="shared" si="508"/>
        <v>5680346.9004994007</v>
      </c>
    </row>
    <row r="524" spans="1:40" s="11" customFormat="1" ht="12.75" x14ac:dyDescent="0.2">
      <c r="A524" s="8" t="s">
        <v>1051</v>
      </c>
      <c r="B524" s="8" t="s">
        <v>1052</v>
      </c>
      <c r="C524" s="8" t="s">
        <v>862</v>
      </c>
      <c r="D524" s="8" t="s">
        <v>862</v>
      </c>
      <c r="E524" s="8" t="s">
        <v>1440</v>
      </c>
      <c r="G524" s="9"/>
      <c r="H524" s="9"/>
      <c r="I524" s="9">
        <f t="shared" si="494"/>
        <v>2147956.568342099</v>
      </c>
      <c r="J524" s="9">
        <f t="shared" si="495"/>
        <v>2211322.9118862306</v>
      </c>
      <c r="K524" s="9"/>
      <c r="L524" s="9"/>
      <c r="M524" s="9"/>
      <c r="N524" s="9"/>
      <c r="O524" s="9"/>
      <c r="P524" s="9"/>
      <c r="Q524" s="10">
        <f t="shared" si="507"/>
        <v>2147956.568342099</v>
      </c>
      <c r="R524" s="10">
        <f t="shared" si="496"/>
        <v>2211322.9118862306</v>
      </c>
      <c r="S524" s="9"/>
      <c r="T524" s="10">
        <f t="shared" si="502"/>
        <v>8794301</v>
      </c>
      <c r="V524" s="9"/>
      <c r="W524" s="9">
        <f t="shared" si="497"/>
        <v>-78400.711323328316</v>
      </c>
      <c r="X524" s="9"/>
      <c r="Y524" s="9"/>
      <c r="Z524" s="9"/>
      <c r="AA524" s="10">
        <f t="shared" si="503"/>
        <v>-78400.711323328316</v>
      </c>
      <c r="AB524" s="10">
        <f t="shared" si="504"/>
        <v>2069555.8570187707</v>
      </c>
      <c r="AC524" s="10">
        <f t="shared" si="498"/>
        <v>10863856.857018771</v>
      </c>
      <c r="AD524" s="10">
        <f t="shared" si="499"/>
        <v>10492724.932978066</v>
      </c>
      <c r="AE524" s="10">
        <f t="shared" si="505"/>
        <v>1698423.9329780657</v>
      </c>
      <c r="AF524" s="10">
        <f t="shared" si="500"/>
        <v>-512898.97890816489</v>
      </c>
      <c r="AG524" s="9"/>
      <c r="AH524" s="9">
        <f t="shared" si="501"/>
        <v>-512898.97890816489</v>
      </c>
      <c r="AI524" s="9"/>
      <c r="AJ524" s="9"/>
      <c r="AK524" s="9"/>
      <c r="AM524" s="9">
        <f t="shared" si="506"/>
        <v>2218687.6016378896</v>
      </c>
      <c r="AN524" s="9">
        <f t="shared" si="508"/>
        <v>1705788.6227297247</v>
      </c>
    </row>
    <row r="525" spans="1:40" s="11" customFormat="1" ht="12.75" x14ac:dyDescent="0.2">
      <c r="A525" s="8" t="s">
        <v>1053</v>
      </c>
      <c r="B525" s="8" t="s">
        <v>1054</v>
      </c>
      <c r="C525" s="8" t="s">
        <v>862</v>
      </c>
      <c r="D525" s="8" t="s">
        <v>862</v>
      </c>
      <c r="E525" s="8" t="s">
        <v>1440</v>
      </c>
      <c r="G525" s="9"/>
      <c r="H525" s="9"/>
      <c r="I525" s="9">
        <f t="shared" si="494"/>
        <v>2216015.525026056</v>
      </c>
      <c r="J525" s="9">
        <f t="shared" si="495"/>
        <v>2281389.6592741772</v>
      </c>
      <c r="K525" s="9"/>
      <c r="L525" s="9"/>
      <c r="M525" s="9"/>
      <c r="N525" s="9"/>
      <c r="O525" s="9"/>
      <c r="P525" s="9"/>
      <c r="Q525" s="10">
        <f t="shared" si="507"/>
        <v>2216015.525026056</v>
      </c>
      <c r="R525" s="10">
        <f t="shared" si="496"/>
        <v>2281389.6592741772</v>
      </c>
      <c r="S525" s="9"/>
      <c r="T525" s="10">
        <f t="shared" si="502"/>
        <v>6836429</v>
      </c>
      <c r="V525" s="9"/>
      <c r="W525" s="9">
        <f t="shared" si="497"/>
        <v>201609.25472715404</v>
      </c>
      <c r="X525" s="9"/>
      <c r="Y525" s="9"/>
      <c r="Z525" s="9"/>
      <c r="AA525" s="10">
        <f t="shared" si="503"/>
        <v>201609.25472715404</v>
      </c>
      <c r="AB525" s="10">
        <f t="shared" si="504"/>
        <v>2417624.77975321</v>
      </c>
      <c r="AC525" s="10">
        <f t="shared" si="498"/>
        <v>9254053.77975321</v>
      </c>
      <c r="AD525" s="10">
        <f t="shared" si="499"/>
        <v>8937916.0738115981</v>
      </c>
      <c r="AE525" s="10">
        <f t="shared" si="505"/>
        <v>2101487.0738115981</v>
      </c>
      <c r="AF525" s="10">
        <f t="shared" si="500"/>
        <v>-179902.58546257904</v>
      </c>
      <c r="AG525" s="9"/>
      <c r="AH525" s="9">
        <f t="shared" si="501"/>
        <v>-179902.58546257904</v>
      </c>
      <c r="AI525" s="9"/>
      <c r="AJ525" s="9"/>
      <c r="AK525" s="9"/>
      <c r="AM525" s="9">
        <f t="shared" si="506"/>
        <v>2288987.7024875339</v>
      </c>
      <c r="AN525" s="9">
        <f t="shared" si="508"/>
        <v>2109085.1170249549</v>
      </c>
    </row>
    <row r="526" spans="1:40" s="11" customFormat="1" ht="12.75" x14ac:dyDescent="0.2">
      <c r="A526" s="8" t="s">
        <v>1055</v>
      </c>
      <c r="B526" s="8" t="s">
        <v>1056</v>
      </c>
      <c r="C526" s="8" t="s">
        <v>862</v>
      </c>
      <c r="D526" s="8" t="s">
        <v>862</v>
      </c>
      <c r="E526" s="8" t="s">
        <v>1440</v>
      </c>
      <c r="G526" s="9"/>
      <c r="H526" s="9"/>
      <c r="I526" s="9">
        <f t="shared" si="494"/>
        <v>3979556.488149927</v>
      </c>
      <c r="J526" s="9">
        <f t="shared" si="495"/>
        <v>4096956.4148048796</v>
      </c>
      <c r="K526" s="9"/>
      <c r="L526" s="9"/>
      <c r="M526" s="9"/>
      <c r="N526" s="9"/>
      <c r="O526" s="9"/>
      <c r="P526" s="9"/>
      <c r="Q526" s="10">
        <f t="shared" si="507"/>
        <v>3979556.488149927</v>
      </c>
      <c r="R526" s="10">
        <f t="shared" si="496"/>
        <v>4096956.4148048796</v>
      </c>
      <c r="S526" s="9"/>
      <c r="T526" s="10">
        <f t="shared" si="502"/>
        <v>5895905</v>
      </c>
      <c r="V526" s="9"/>
      <c r="W526" s="9">
        <f t="shared" si="497"/>
        <v>2777475.6066696318</v>
      </c>
      <c r="X526" s="9"/>
      <c r="Y526" s="9"/>
      <c r="Z526" s="9"/>
      <c r="AA526" s="10">
        <f t="shared" si="503"/>
        <v>2777475.6066696318</v>
      </c>
      <c r="AB526" s="10">
        <f t="shared" si="504"/>
        <v>6757032.0948195588</v>
      </c>
      <c r="AC526" s="10">
        <f t="shared" si="498"/>
        <v>12652937.094819559</v>
      </c>
      <c r="AD526" s="10">
        <f t="shared" si="499"/>
        <v>12220686.47235922</v>
      </c>
      <c r="AE526" s="10">
        <f t="shared" si="505"/>
        <v>6324781.4723592196</v>
      </c>
      <c r="AF526" s="10">
        <f t="shared" si="500"/>
        <v>2227825.05755434</v>
      </c>
      <c r="AG526" s="9"/>
      <c r="AH526" s="9">
        <f t="shared" si="501"/>
        <v>2227825.05755434</v>
      </c>
      <c r="AI526" s="9"/>
      <c r="AJ526" s="9"/>
      <c r="AK526" s="9"/>
      <c r="AM526" s="9">
        <f t="shared" si="506"/>
        <v>4110601.1035832232</v>
      </c>
      <c r="AN526" s="9">
        <f t="shared" si="508"/>
        <v>6338426.1611375632</v>
      </c>
    </row>
    <row r="527" spans="1:40" s="11" customFormat="1" ht="12.75" x14ac:dyDescent="0.2">
      <c r="A527" s="8" t="s">
        <v>1057</v>
      </c>
      <c r="B527" s="8" t="s">
        <v>1058</v>
      </c>
      <c r="C527" s="8" t="s">
        <v>862</v>
      </c>
      <c r="D527" s="8" t="s">
        <v>862</v>
      </c>
      <c r="E527" s="8" t="s">
        <v>1440</v>
      </c>
      <c r="G527" s="9"/>
      <c r="H527" s="9"/>
      <c r="I527" s="9">
        <f t="shared" si="494"/>
        <v>2744539.0343263713</v>
      </c>
      <c r="J527" s="9">
        <f t="shared" si="495"/>
        <v>2825505.0118897064</v>
      </c>
      <c r="K527" s="9"/>
      <c r="L527" s="9"/>
      <c r="M527" s="9"/>
      <c r="N527" s="9"/>
      <c r="O527" s="9"/>
      <c r="P527" s="9"/>
      <c r="Q527" s="10">
        <f t="shared" si="507"/>
        <v>2744539.0343263713</v>
      </c>
      <c r="R527" s="10">
        <f t="shared" si="496"/>
        <v>2825505.0118897064</v>
      </c>
      <c r="S527" s="9"/>
      <c r="T527" s="10">
        <f t="shared" si="502"/>
        <v>6121393</v>
      </c>
      <c r="V527" s="9"/>
      <c r="W527" s="9">
        <f t="shared" si="497"/>
        <v>707442.01678675925</v>
      </c>
      <c r="X527" s="9"/>
      <c r="Y527" s="9"/>
      <c r="Z527" s="9"/>
      <c r="AA527" s="10">
        <f t="shared" si="503"/>
        <v>707442.01678675925</v>
      </c>
      <c r="AB527" s="10">
        <f t="shared" si="504"/>
        <v>3451981.0511131305</v>
      </c>
      <c r="AC527" s="10">
        <f t="shared" si="498"/>
        <v>9573374.0511131305</v>
      </c>
      <c r="AD527" s="10">
        <f t="shared" si="499"/>
        <v>9246327.7011922449</v>
      </c>
      <c r="AE527" s="10">
        <f t="shared" si="505"/>
        <v>3124934.7011922449</v>
      </c>
      <c r="AF527" s="10">
        <f t="shared" si="500"/>
        <v>299429.68930253852</v>
      </c>
      <c r="AG527" s="9"/>
      <c r="AH527" s="9">
        <f t="shared" si="501"/>
        <v>299429.68930253852</v>
      </c>
      <c r="AI527" s="9"/>
      <c r="AJ527" s="9"/>
      <c r="AK527" s="9"/>
      <c r="AM527" s="9">
        <f t="shared" si="506"/>
        <v>2834915.2014610586</v>
      </c>
      <c r="AN527" s="9">
        <f t="shared" si="508"/>
        <v>3134344.8907635971</v>
      </c>
    </row>
    <row r="528" spans="1:40" s="11" customFormat="1" ht="12.75" x14ac:dyDescent="0.2">
      <c r="A528" s="8" t="s">
        <v>1059</v>
      </c>
      <c r="B528" s="8" t="s">
        <v>1060</v>
      </c>
      <c r="C528" s="8" t="s">
        <v>862</v>
      </c>
      <c r="D528" s="8" t="s">
        <v>862</v>
      </c>
      <c r="E528" s="8" t="s">
        <v>1440</v>
      </c>
      <c r="G528" s="9"/>
      <c r="H528" s="9"/>
      <c r="I528" s="9">
        <f t="shared" si="494"/>
        <v>1806014.4075063728</v>
      </c>
      <c r="J528" s="9">
        <f t="shared" si="495"/>
        <v>1859293.1986506607</v>
      </c>
      <c r="K528" s="9"/>
      <c r="L528" s="9"/>
      <c r="M528" s="9"/>
      <c r="N528" s="9"/>
      <c r="O528" s="9"/>
      <c r="P528" s="9"/>
      <c r="Q528" s="10">
        <f t="shared" si="507"/>
        <v>1806014.4075063728</v>
      </c>
      <c r="R528" s="10">
        <f t="shared" si="496"/>
        <v>1859293.1986506607</v>
      </c>
      <c r="S528" s="9"/>
      <c r="T528" s="10">
        <f t="shared" si="502"/>
        <v>5253212</v>
      </c>
      <c r="V528" s="9"/>
      <c r="W528" s="9">
        <f t="shared" si="497"/>
        <v>353624.75504590943</v>
      </c>
      <c r="X528" s="9"/>
      <c r="Y528" s="9"/>
      <c r="Z528" s="9"/>
      <c r="AA528" s="10">
        <f t="shared" si="503"/>
        <v>353624.75504590943</v>
      </c>
      <c r="AB528" s="10">
        <f t="shared" si="504"/>
        <v>2159639.1625522822</v>
      </c>
      <c r="AC528" s="10">
        <f t="shared" si="498"/>
        <v>7412851.1625522822</v>
      </c>
      <c r="AD528" s="10">
        <f t="shared" si="499"/>
        <v>7159612.7638147306</v>
      </c>
      <c r="AE528" s="10">
        <f t="shared" si="505"/>
        <v>1906400.7638147306</v>
      </c>
      <c r="AF528" s="10">
        <f t="shared" si="500"/>
        <v>47107.565164069878</v>
      </c>
      <c r="AG528" s="9"/>
      <c r="AH528" s="9">
        <f t="shared" si="501"/>
        <v>47107.565164069878</v>
      </c>
      <c r="AI528" s="9"/>
      <c r="AJ528" s="9"/>
      <c r="AK528" s="9"/>
      <c r="AM528" s="9">
        <f t="shared" si="506"/>
        <v>1865485.4727377375</v>
      </c>
      <c r="AN528" s="9">
        <f t="shared" si="508"/>
        <v>1912593.0379018073</v>
      </c>
    </row>
    <row r="529" spans="1:40" s="11" customFormat="1" ht="12.75" x14ac:dyDescent="0.2">
      <c r="A529" s="8" t="s">
        <v>1061</v>
      </c>
      <c r="B529" s="8" t="s">
        <v>1062</v>
      </c>
      <c r="C529" s="8" t="s">
        <v>862</v>
      </c>
      <c r="D529" s="8" t="s">
        <v>862</v>
      </c>
      <c r="E529" s="8" t="s">
        <v>1440</v>
      </c>
      <c r="G529" s="9"/>
      <c r="H529" s="9"/>
      <c r="I529" s="9">
        <f t="shared" si="494"/>
        <v>3360127.3992784563</v>
      </c>
      <c r="J529" s="9">
        <f t="shared" si="495"/>
        <v>3459253.6992571703</v>
      </c>
      <c r="K529" s="9"/>
      <c r="L529" s="9"/>
      <c r="M529" s="9"/>
      <c r="N529" s="9"/>
      <c r="O529" s="9"/>
      <c r="P529" s="9"/>
      <c r="Q529" s="10">
        <f t="shared" si="507"/>
        <v>3360127.3992784563</v>
      </c>
      <c r="R529" s="10">
        <f t="shared" si="496"/>
        <v>3459253.6992571703</v>
      </c>
      <c r="S529" s="9"/>
      <c r="T529" s="10">
        <f t="shared" si="502"/>
        <v>4343918</v>
      </c>
      <c r="V529" s="9"/>
      <c r="W529" s="9">
        <f t="shared" si="497"/>
        <v>2481096.6704819165</v>
      </c>
      <c r="X529" s="9"/>
      <c r="Y529" s="9"/>
      <c r="Z529" s="9"/>
      <c r="AA529" s="10">
        <f t="shared" si="503"/>
        <v>2481096.6704819165</v>
      </c>
      <c r="AB529" s="10">
        <f t="shared" si="504"/>
        <v>5841224.0697603729</v>
      </c>
      <c r="AC529" s="10">
        <f t="shared" si="498"/>
        <v>10185142.069760373</v>
      </c>
      <c r="AD529" s="10">
        <f t="shared" si="499"/>
        <v>9837196.4531411752</v>
      </c>
      <c r="AE529" s="10">
        <f t="shared" si="505"/>
        <v>5493278.4531411752</v>
      </c>
      <c r="AF529" s="10">
        <f t="shared" si="500"/>
        <v>2034024.7538840049</v>
      </c>
      <c r="AG529" s="9"/>
      <c r="AH529" s="9">
        <f t="shared" si="501"/>
        <v>2034024.7538840049</v>
      </c>
      <c r="AI529" s="9"/>
      <c r="AJ529" s="9"/>
      <c r="AK529" s="9"/>
      <c r="AM529" s="9">
        <f t="shared" si="506"/>
        <v>3470774.5540949549</v>
      </c>
      <c r="AN529" s="9">
        <f t="shared" si="508"/>
        <v>5504799.3079789598</v>
      </c>
    </row>
    <row r="530" spans="1:40" s="11" customFormat="1" ht="12.75" x14ac:dyDescent="0.2">
      <c r="A530" s="8" t="s">
        <v>1063</v>
      </c>
      <c r="B530" s="8" t="s">
        <v>1064</v>
      </c>
      <c r="C530" s="8" t="s">
        <v>862</v>
      </c>
      <c r="D530" s="8" t="s">
        <v>862</v>
      </c>
      <c r="E530" s="8" t="s">
        <v>1440</v>
      </c>
      <c r="G530" s="9"/>
      <c r="H530" s="9"/>
      <c r="I530" s="9">
        <f t="shared" si="494"/>
        <v>5353451.0310762422</v>
      </c>
      <c r="J530" s="9">
        <f t="shared" si="495"/>
        <v>5511381.8860020926</v>
      </c>
      <c r="K530" s="9"/>
      <c r="L530" s="9"/>
      <c r="M530" s="9"/>
      <c r="N530" s="9"/>
      <c r="O530" s="9"/>
      <c r="P530" s="9"/>
      <c r="Q530" s="10">
        <f t="shared" si="507"/>
        <v>5353451.0310762422</v>
      </c>
      <c r="R530" s="10">
        <f t="shared" si="496"/>
        <v>5511381.8860020926</v>
      </c>
      <c r="S530" s="9"/>
      <c r="T530" s="10">
        <f t="shared" si="502"/>
        <v>7852800</v>
      </c>
      <c r="V530" s="9"/>
      <c r="W530" s="9">
        <f t="shared" si="497"/>
        <v>1605179.4335948145</v>
      </c>
      <c r="X530" s="9"/>
      <c r="Y530" s="9"/>
      <c r="Z530" s="9"/>
      <c r="AA530" s="10">
        <f t="shared" si="503"/>
        <v>1605179.4335948145</v>
      </c>
      <c r="AB530" s="10">
        <f t="shared" si="504"/>
        <v>6958630.4646710567</v>
      </c>
      <c r="AC530" s="10">
        <f t="shared" si="498"/>
        <v>14811430.464671057</v>
      </c>
      <c r="AD530" s="10">
        <f t="shared" si="499"/>
        <v>14305441.223603593</v>
      </c>
      <c r="AE530" s="10">
        <f t="shared" si="505"/>
        <v>6452641.2236035932</v>
      </c>
      <c r="AF530" s="10">
        <f t="shared" si="500"/>
        <v>941259.33760150056</v>
      </c>
      <c r="AG530" s="9"/>
      <c r="AH530" s="9">
        <f t="shared" si="501"/>
        <v>941259.33760150056</v>
      </c>
      <c r="AI530" s="9"/>
      <c r="AJ530" s="9"/>
      <c r="AK530" s="9"/>
      <c r="AM530" s="9">
        <f t="shared" si="506"/>
        <v>5529737.2412851863</v>
      </c>
      <c r="AN530" s="9">
        <f t="shared" si="508"/>
        <v>6470996.5788866868</v>
      </c>
    </row>
    <row r="531" spans="1:40" s="11" customFormat="1" ht="12.75" x14ac:dyDescent="0.2">
      <c r="A531" s="8" t="s">
        <v>1065</v>
      </c>
      <c r="B531" s="8" t="s">
        <v>1066</v>
      </c>
      <c r="C531" s="8" t="s">
        <v>862</v>
      </c>
      <c r="D531" s="8" t="s">
        <v>862</v>
      </c>
      <c r="E531" s="8" t="s">
        <v>1440</v>
      </c>
      <c r="G531" s="9"/>
      <c r="H531" s="9"/>
      <c r="I531" s="9">
        <f t="shared" si="494"/>
        <v>3799352.4040171951</v>
      </c>
      <c r="J531" s="9">
        <f t="shared" si="495"/>
        <v>3911436.1738785198</v>
      </c>
      <c r="K531" s="9"/>
      <c r="L531" s="9"/>
      <c r="M531" s="9"/>
      <c r="N531" s="9"/>
      <c r="O531" s="9"/>
      <c r="P531" s="9"/>
      <c r="Q531" s="10">
        <f t="shared" si="507"/>
        <v>3799352.4040171951</v>
      </c>
      <c r="R531" s="10">
        <f t="shared" si="496"/>
        <v>3911436.1738785198</v>
      </c>
      <c r="S531" s="9"/>
      <c r="T531" s="10">
        <f t="shared" si="502"/>
        <v>5436750</v>
      </c>
      <c r="V531" s="9"/>
      <c r="W531" s="9">
        <f t="shared" si="497"/>
        <v>2210383.2206009105</v>
      </c>
      <c r="X531" s="9"/>
      <c r="Y531" s="9"/>
      <c r="Z531" s="9"/>
      <c r="AA531" s="10">
        <f t="shared" si="503"/>
        <v>2210383.2206009105</v>
      </c>
      <c r="AB531" s="10">
        <f t="shared" si="504"/>
        <v>6009735.6246181056</v>
      </c>
      <c r="AC531" s="10">
        <f t="shared" si="498"/>
        <v>11446485.624618106</v>
      </c>
      <c r="AD531" s="10">
        <f t="shared" si="499"/>
        <v>11055449.891242789</v>
      </c>
      <c r="AE531" s="10">
        <f t="shared" si="505"/>
        <v>5618699.8912427891</v>
      </c>
      <c r="AF531" s="10">
        <f t="shared" si="500"/>
        <v>1707263.7173642693</v>
      </c>
      <c r="AG531" s="9"/>
      <c r="AH531" s="9">
        <f t="shared" si="501"/>
        <v>1707263.7173642693</v>
      </c>
      <c r="AI531" s="9"/>
      <c r="AJ531" s="9"/>
      <c r="AK531" s="9"/>
      <c r="AM531" s="9">
        <f t="shared" si="506"/>
        <v>3924462.9976631375</v>
      </c>
      <c r="AN531" s="9">
        <f t="shared" si="508"/>
        <v>5631726.7150274068</v>
      </c>
    </row>
    <row r="532" spans="1:40" s="11" customFormat="1" ht="12.75" x14ac:dyDescent="0.2">
      <c r="A532" s="8" t="s">
        <v>1067</v>
      </c>
      <c r="B532" s="8" t="s">
        <v>1068</v>
      </c>
      <c r="C532" s="8" t="s">
        <v>862</v>
      </c>
      <c r="D532" s="8" t="s">
        <v>862</v>
      </c>
      <c r="E532" s="8" t="s">
        <v>1440</v>
      </c>
      <c r="G532" s="9"/>
      <c r="H532" s="9"/>
      <c r="I532" s="9">
        <f t="shared" si="494"/>
        <v>5188112.6985133449</v>
      </c>
      <c r="J532" s="9">
        <f t="shared" si="495"/>
        <v>5341165.9475617725</v>
      </c>
      <c r="K532" s="9"/>
      <c r="L532" s="9"/>
      <c r="M532" s="9"/>
      <c r="N532" s="9"/>
      <c r="O532" s="9"/>
      <c r="P532" s="9"/>
      <c r="Q532" s="10">
        <f t="shared" si="507"/>
        <v>5188112.6985133449</v>
      </c>
      <c r="R532" s="10">
        <f t="shared" si="496"/>
        <v>5341165.9475617725</v>
      </c>
      <c r="S532" s="9"/>
      <c r="T532" s="10">
        <f t="shared" si="502"/>
        <v>9871342</v>
      </c>
      <c r="V532" s="9"/>
      <c r="W532" s="9">
        <f t="shared" si="497"/>
        <v>1379896.4420804689</v>
      </c>
      <c r="X532" s="9"/>
      <c r="Y532" s="9"/>
      <c r="Z532" s="9"/>
      <c r="AA532" s="10">
        <f t="shared" si="503"/>
        <v>1379896.4420804689</v>
      </c>
      <c r="AB532" s="10">
        <f t="shared" si="504"/>
        <v>6568009.1405938137</v>
      </c>
      <c r="AC532" s="10">
        <f t="shared" si="498"/>
        <v>16439351.140593814</v>
      </c>
      <c r="AD532" s="10">
        <f t="shared" si="499"/>
        <v>15877748.746610908</v>
      </c>
      <c r="AE532" s="10">
        <f t="shared" si="505"/>
        <v>6006406.7466109078</v>
      </c>
      <c r="AF532" s="10">
        <f t="shared" si="500"/>
        <v>665240.7990491353</v>
      </c>
      <c r="AG532" s="9"/>
      <c r="AH532" s="9">
        <f t="shared" si="501"/>
        <v>665240.7990491353</v>
      </c>
      <c r="AI532" s="9"/>
      <c r="AJ532" s="9"/>
      <c r="AK532" s="9"/>
      <c r="AM532" s="9">
        <f t="shared" si="506"/>
        <v>5358954.4079917157</v>
      </c>
      <c r="AN532" s="9">
        <f t="shared" si="508"/>
        <v>6024195.207040851</v>
      </c>
    </row>
    <row r="533" spans="1:40" s="11" customFormat="1" ht="12.75" x14ac:dyDescent="0.2">
      <c r="A533" s="8" t="s">
        <v>1069</v>
      </c>
      <c r="B533" s="8" t="s">
        <v>1070</v>
      </c>
      <c r="C533" s="8" t="s">
        <v>862</v>
      </c>
      <c r="D533" s="8" t="s">
        <v>862</v>
      </c>
      <c r="E533" s="8" t="s">
        <v>1440</v>
      </c>
      <c r="G533" s="9"/>
      <c r="H533" s="9"/>
      <c r="I533" s="9">
        <f t="shared" si="494"/>
        <v>1263897.3729732288</v>
      </c>
      <c r="J533" s="9">
        <f t="shared" si="495"/>
        <v>1301183.3015253893</v>
      </c>
      <c r="K533" s="9"/>
      <c r="L533" s="9"/>
      <c r="M533" s="9"/>
      <c r="N533" s="9"/>
      <c r="O533" s="9"/>
      <c r="P533" s="9"/>
      <c r="Q533" s="10">
        <f t="shared" si="507"/>
        <v>1263897.3729732288</v>
      </c>
      <c r="R533" s="10">
        <f t="shared" si="496"/>
        <v>1301183.3015253893</v>
      </c>
      <c r="S533" s="9"/>
      <c r="T533" s="10">
        <f t="shared" si="502"/>
        <v>3053395</v>
      </c>
      <c r="V533" s="9"/>
      <c r="W533" s="9">
        <f t="shared" si="497"/>
        <v>304318.6828483846</v>
      </c>
      <c r="X533" s="9"/>
      <c r="Y533" s="9"/>
      <c r="Z533" s="9"/>
      <c r="AA533" s="10">
        <f t="shared" si="503"/>
        <v>304318.6828483846</v>
      </c>
      <c r="AB533" s="10">
        <f t="shared" si="504"/>
        <v>1568216.0558216134</v>
      </c>
      <c r="AC533" s="10">
        <f t="shared" si="498"/>
        <v>4621611.0558216134</v>
      </c>
      <c r="AD533" s="10">
        <f t="shared" si="499"/>
        <v>4463727.218995586</v>
      </c>
      <c r="AE533" s="10">
        <f t="shared" si="505"/>
        <v>1410332.218995586</v>
      </c>
      <c r="AF533" s="10">
        <f t="shared" si="500"/>
        <v>109148.91747019673</v>
      </c>
      <c r="AG533" s="9"/>
      <c r="AH533" s="9">
        <f t="shared" si="501"/>
        <v>109148.91747019673</v>
      </c>
      <c r="AI533" s="9"/>
      <c r="AJ533" s="9"/>
      <c r="AK533" s="9"/>
      <c r="AM533" s="9">
        <f t="shared" si="506"/>
        <v>1305516.8211910448</v>
      </c>
      <c r="AN533" s="9">
        <f t="shared" si="508"/>
        <v>1414665.7386612415</v>
      </c>
    </row>
    <row r="534" spans="1:40" s="11" customFormat="1" ht="12.75" x14ac:dyDescent="0.2">
      <c r="A534" s="8" t="s">
        <v>1071</v>
      </c>
      <c r="B534" s="8" t="s">
        <v>1072</v>
      </c>
      <c r="C534" s="8" t="s">
        <v>862</v>
      </c>
      <c r="D534" s="8" t="s">
        <v>862</v>
      </c>
      <c r="E534" s="8" t="s">
        <v>1440</v>
      </c>
      <c r="G534" s="9"/>
      <c r="H534" s="9"/>
      <c r="I534" s="9">
        <f t="shared" si="494"/>
        <v>2033927.2940399742</v>
      </c>
      <c r="J534" s="9">
        <f t="shared" si="495"/>
        <v>2093929.6877370689</v>
      </c>
      <c r="K534" s="9"/>
      <c r="L534" s="9"/>
      <c r="M534" s="9"/>
      <c r="N534" s="9"/>
      <c r="O534" s="9"/>
      <c r="P534" s="9"/>
      <c r="Q534" s="10">
        <f t="shared" si="507"/>
        <v>2033927.2940399742</v>
      </c>
      <c r="R534" s="10">
        <f t="shared" si="496"/>
        <v>2093929.6877370689</v>
      </c>
      <c r="S534" s="9"/>
      <c r="T534" s="10">
        <f t="shared" si="502"/>
        <v>4891380</v>
      </c>
      <c r="V534" s="9"/>
      <c r="W534" s="9">
        <f t="shared" si="497"/>
        <v>503251.32251031767</v>
      </c>
      <c r="X534" s="9"/>
      <c r="Y534" s="9"/>
      <c r="Z534" s="9"/>
      <c r="AA534" s="10">
        <f t="shared" si="503"/>
        <v>503251.32251031767</v>
      </c>
      <c r="AB534" s="10">
        <f t="shared" si="504"/>
        <v>2537178.6165502919</v>
      </c>
      <c r="AC534" s="10">
        <f t="shared" si="498"/>
        <v>7428558.6165502919</v>
      </c>
      <c r="AD534" s="10">
        <f t="shared" si="499"/>
        <v>7174783.6185459429</v>
      </c>
      <c r="AE534" s="10">
        <f t="shared" si="505"/>
        <v>2283403.6185459429</v>
      </c>
      <c r="AF534" s="10">
        <f t="shared" si="500"/>
        <v>189473.93080887408</v>
      </c>
      <c r="AG534" s="9"/>
      <c r="AH534" s="9">
        <f t="shared" si="501"/>
        <v>189473.93080887408</v>
      </c>
      <c r="AI534" s="9"/>
      <c r="AJ534" s="9"/>
      <c r="AK534" s="9"/>
      <c r="AM534" s="9">
        <f t="shared" si="506"/>
        <v>2100903.4057902219</v>
      </c>
      <c r="AN534" s="9">
        <f t="shared" si="508"/>
        <v>2290377.3365990957</v>
      </c>
    </row>
    <row r="535" spans="1:40" s="11" customFormat="1" ht="12.75" x14ac:dyDescent="0.2">
      <c r="A535" s="8" t="s">
        <v>1073</v>
      </c>
      <c r="B535" s="8" t="s">
        <v>1074</v>
      </c>
      <c r="C535" s="8" t="s">
        <v>862</v>
      </c>
      <c r="D535" s="8" t="s">
        <v>862</v>
      </c>
      <c r="E535" s="8" t="s">
        <v>1440</v>
      </c>
      <c r="G535" s="9"/>
      <c r="H535" s="9"/>
      <c r="I535" s="9">
        <f t="shared" si="494"/>
        <v>2189666.6098804493</v>
      </c>
      <c r="J535" s="9">
        <f t="shared" si="495"/>
        <v>2254263.4312006743</v>
      </c>
      <c r="K535" s="9"/>
      <c r="L535" s="9"/>
      <c r="M535" s="9"/>
      <c r="N535" s="9"/>
      <c r="O535" s="9"/>
      <c r="P535" s="9"/>
      <c r="Q535" s="10">
        <f t="shared" si="507"/>
        <v>2189666.6098804493</v>
      </c>
      <c r="R535" s="10">
        <f t="shared" si="496"/>
        <v>2254263.4312006743</v>
      </c>
      <c r="S535" s="9"/>
      <c r="T535" s="10">
        <f t="shared" si="502"/>
        <v>7179748</v>
      </c>
      <c r="V535" s="9"/>
      <c r="W535" s="9">
        <f t="shared" si="497"/>
        <v>345584.34093973972</v>
      </c>
      <c r="X535" s="9"/>
      <c r="Y535" s="9"/>
      <c r="Z535" s="9"/>
      <c r="AA535" s="10">
        <f t="shared" si="503"/>
        <v>345584.34093973972</v>
      </c>
      <c r="AB535" s="10">
        <f t="shared" si="504"/>
        <v>2535250.950820189</v>
      </c>
      <c r="AC535" s="10">
        <f t="shared" si="498"/>
        <v>9714998.950820189</v>
      </c>
      <c r="AD535" s="10">
        <f t="shared" si="499"/>
        <v>9383114.4000455793</v>
      </c>
      <c r="AE535" s="10">
        <f t="shared" si="505"/>
        <v>2203366.4000455793</v>
      </c>
      <c r="AF535" s="10">
        <f t="shared" si="500"/>
        <v>-50897.03115509497</v>
      </c>
      <c r="AG535" s="9"/>
      <c r="AH535" s="9">
        <f t="shared" si="501"/>
        <v>-50897.03115509497</v>
      </c>
      <c r="AI535" s="9"/>
      <c r="AJ535" s="9"/>
      <c r="AK535" s="9"/>
      <c r="AM535" s="9">
        <f t="shared" si="506"/>
        <v>2261771.1319982675</v>
      </c>
      <c r="AN535" s="9">
        <f t="shared" si="508"/>
        <v>2210874.1008431725</v>
      </c>
    </row>
    <row r="536" spans="1:40" s="11" customFormat="1" ht="12.75" x14ac:dyDescent="0.2">
      <c r="A536" s="8" t="s">
        <v>1075</v>
      </c>
      <c r="B536" s="8" t="s">
        <v>1076</v>
      </c>
      <c r="C536" s="8" t="s">
        <v>862</v>
      </c>
      <c r="D536" s="8" t="s">
        <v>862</v>
      </c>
      <c r="E536" s="8" t="s">
        <v>1440</v>
      </c>
      <c r="G536" s="9"/>
      <c r="H536" s="9"/>
      <c r="I536" s="9">
        <f t="shared" si="494"/>
        <v>3093255.0581273278</v>
      </c>
      <c r="J536" s="9">
        <f t="shared" si="495"/>
        <v>3184508.4221719317</v>
      </c>
      <c r="K536" s="9"/>
      <c r="L536" s="9"/>
      <c r="M536" s="9"/>
      <c r="N536" s="9"/>
      <c r="O536" s="9"/>
      <c r="P536" s="9"/>
      <c r="Q536" s="10">
        <f t="shared" si="507"/>
        <v>3093255.0581273278</v>
      </c>
      <c r="R536" s="10">
        <f t="shared" si="496"/>
        <v>3184508.4221719317</v>
      </c>
      <c r="S536" s="9"/>
      <c r="T536" s="10">
        <f t="shared" si="502"/>
        <v>6165002</v>
      </c>
      <c r="V536" s="9"/>
      <c r="W536" s="9">
        <f t="shared" si="497"/>
        <v>870757.56999806035</v>
      </c>
      <c r="X536" s="9"/>
      <c r="Y536" s="9"/>
      <c r="Z536" s="9"/>
      <c r="AA536" s="10">
        <f t="shared" si="503"/>
        <v>870757.56999806035</v>
      </c>
      <c r="AB536" s="10">
        <f t="shared" si="504"/>
        <v>3964012.6281253882</v>
      </c>
      <c r="AC536" s="10">
        <f t="shared" si="498"/>
        <v>10129014.628125388</v>
      </c>
      <c r="AD536" s="10">
        <f t="shared" si="499"/>
        <v>9782986.4415386021</v>
      </c>
      <c r="AE536" s="10">
        <f t="shared" si="505"/>
        <v>3617984.4415386021</v>
      </c>
      <c r="AF536" s="10">
        <f t="shared" si="500"/>
        <v>433476.0193666704</v>
      </c>
      <c r="AG536" s="9"/>
      <c r="AH536" s="9">
        <f t="shared" si="501"/>
        <v>433476.0193666704</v>
      </c>
      <c r="AI536" s="9"/>
      <c r="AJ536" s="9"/>
      <c r="AK536" s="9"/>
      <c r="AM536" s="9">
        <f t="shared" si="506"/>
        <v>3195114.2529236404</v>
      </c>
      <c r="AN536" s="9">
        <f t="shared" si="508"/>
        <v>3628590.2722903108</v>
      </c>
    </row>
    <row r="537" spans="1:40" s="11" customFormat="1" ht="12.75" x14ac:dyDescent="0.2">
      <c r="A537" s="8" t="s">
        <v>1077</v>
      </c>
      <c r="B537" s="8" t="s">
        <v>1078</v>
      </c>
      <c r="C537" s="8" t="s">
        <v>862</v>
      </c>
      <c r="D537" s="8" t="s">
        <v>862</v>
      </c>
      <c r="E537" s="8" t="s">
        <v>1440</v>
      </c>
      <c r="G537" s="9"/>
      <c r="H537" s="9"/>
      <c r="I537" s="9">
        <f t="shared" si="494"/>
        <v>3181468.6622003284</v>
      </c>
      <c r="J537" s="9">
        <f t="shared" si="495"/>
        <v>3275324.3942924715</v>
      </c>
      <c r="K537" s="9"/>
      <c r="L537" s="9"/>
      <c r="M537" s="9"/>
      <c r="N537" s="9"/>
      <c r="O537" s="9"/>
      <c r="P537" s="9"/>
      <c r="Q537" s="10">
        <f t="shared" si="507"/>
        <v>3181468.6622003284</v>
      </c>
      <c r="R537" s="10">
        <f t="shared" si="496"/>
        <v>3275324.3942924715</v>
      </c>
      <c r="S537" s="9"/>
      <c r="T537" s="10">
        <f t="shared" si="502"/>
        <v>6231536</v>
      </c>
      <c r="V537" s="9"/>
      <c r="W537" s="9">
        <f t="shared" si="497"/>
        <v>912198.75952793425</v>
      </c>
      <c r="X537" s="9"/>
      <c r="Y537" s="9"/>
      <c r="Z537" s="9"/>
      <c r="AA537" s="10">
        <f t="shared" si="503"/>
        <v>912198.75952793425</v>
      </c>
      <c r="AB537" s="10">
        <f t="shared" si="504"/>
        <v>4093667.4217282627</v>
      </c>
      <c r="AC537" s="10">
        <f t="shared" si="498"/>
        <v>10325203.421728263</v>
      </c>
      <c r="AD537" s="10">
        <f t="shared" si="499"/>
        <v>9972473.0182949789</v>
      </c>
      <c r="AE537" s="10">
        <f t="shared" si="505"/>
        <v>3740937.0182949789</v>
      </c>
      <c r="AF537" s="10">
        <f t="shared" si="500"/>
        <v>465612.62400250742</v>
      </c>
      <c r="AG537" s="9"/>
      <c r="AH537" s="9">
        <f t="shared" si="501"/>
        <v>465612.62400250742</v>
      </c>
      <c r="AI537" s="9"/>
      <c r="AJ537" s="9"/>
      <c r="AK537" s="9"/>
      <c r="AM537" s="9">
        <f t="shared" si="506"/>
        <v>3286232.6826615497</v>
      </c>
      <c r="AN537" s="9">
        <f t="shared" si="508"/>
        <v>3751845.3066640571</v>
      </c>
    </row>
    <row r="538" spans="1:40" s="11" customFormat="1" ht="12.75" x14ac:dyDescent="0.2">
      <c r="A538" s="8" t="s">
        <v>1079</v>
      </c>
      <c r="B538" s="8" t="s">
        <v>1080</v>
      </c>
      <c r="C538" s="8" t="s">
        <v>862</v>
      </c>
      <c r="D538" s="8" t="s">
        <v>862</v>
      </c>
      <c r="E538" s="8" t="s">
        <v>1440</v>
      </c>
      <c r="G538" s="9"/>
      <c r="H538" s="9"/>
      <c r="I538" s="9">
        <f t="shared" si="494"/>
        <v>2081221.9256239692</v>
      </c>
      <c r="J538" s="9">
        <f t="shared" si="495"/>
        <v>2142619.5467278534</v>
      </c>
      <c r="K538" s="9"/>
      <c r="L538" s="9"/>
      <c r="M538" s="9"/>
      <c r="N538" s="9"/>
      <c r="O538" s="9"/>
      <c r="P538" s="9"/>
      <c r="Q538" s="10">
        <f t="shared" si="507"/>
        <v>2081221.9256239692</v>
      </c>
      <c r="R538" s="10">
        <f t="shared" si="496"/>
        <v>2142619.5467278534</v>
      </c>
      <c r="S538" s="9"/>
      <c r="T538" s="10">
        <f t="shared" si="502"/>
        <v>4437349</v>
      </c>
      <c r="V538" s="9"/>
      <c r="W538" s="9">
        <f t="shared" si="497"/>
        <v>467158.86520693731</v>
      </c>
      <c r="X538" s="9"/>
      <c r="Y538" s="9"/>
      <c r="Z538" s="9"/>
      <c r="AA538" s="10">
        <f t="shared" si="503"/>
        <v>467158.86520693731</v>
      </c>
      <c r="AB538" s="10">
        <f t="shared" si="504"/>
        <v>2548380.7908309065</v>
      </c>
      <c r="AC538" s="10">
        <f t="shared" si="498"/>
        <v>6985729.7908309065</v>
      </c>
      <c r="AD538" s="10">
        <f t="shared" si="499"/>
        <v>6747082.7456588652</v>
      </c>
      <c r="AE538" s="10">
        <f t="shared" si="505"/>
        <v>2309733.7456588652</v>
      </c>
      <c r="AF538" s="10">
        <f t="shared" si="500"/>
        <v>167114.19893101184</v>
      </c>
      <c r="AG538" s="9"/>
      <c r="AH538" s="9">
        <f t="shared" si="501"/>
        <v>167114.19893101184</v>
      </c>
      <c r="AI538" s="9"/>
      <c r="AJ538" s="9"/>
      <c r="AK538" s="9"/>
      <c r="AM538" s="9">
        <f t="shared" si="506"/>
        <v>2149755.423687601</v>
      </c>
      <c r="AN538" s="9">
        <f t="shared" si="508"/>
        <v>2316869.6226186128</v>
      </c>
    </row>
    <row r="539" spans="1:40" s="11" customFormat="1" ht="12.75" x14ac:dyDescent="0.2">
      <c r="A539" s="8" t="s">
        <v>1081</v>
      </c>
      <c r="B539" s="8" t="s">
        <v>1082</v>
      </c>
      <c r="C539" s="8" t="s">
        <v>862</v>
      </c>
      <c r="D539" s="8" t="s">
        <v>862</v>
      </c>
      <c r="E539" s="8" t="s">
        <v>1440</v>
      </c>
      <c r="G539" s="9"/>
      <c r="H539" s="9"/>
      <c r="I539" s="9">
        <f t="shared" si="494"/>
        <v>4005933.9588762866</v>
      </c>
      <c r="J539" s="9">
        <f t="shared" si="495"/>
        <v>4124112.040870368</v>
      </c>
      <c r="K539" s="9"/>
      <c r="L539" s="9"/>
      <c r="M539" s="9"/>
      <c r="N539" s="9"/>
      <c r="O539" s="9"/>
      <c r="P539" s="9"/>
      <c r="Q539" s="10">
        <f t="shared" si="507"/>
        <v>4005933.9588762866</v>
      </c>
      <c r="R539" s="10">
        <f t="shared" si="496"/>
        <v>4124112.040870368</v>
      </c>
      <c r="S539" s="9"/>
      <c r="T539" s="10">
        <f t="shared" si="502"/>
        <v>6477281</v>
      </c>
      <c r="V539" s="9"/>
      <c r="W539" s="9">
        <f t="shared" si="497"/>
        <v>1264666.0833548484</v>
      </c>
      <c r="X539" s="9"/>
      <c r="Y539" s="9"/>
      <c r="Z539" s="9"/>
      <c r="AA539" s="10">
        <f t="shared" si="503"/>
        <v>1264666.0833548484</v>
      </c>
      <c r="AB539" s="10">
        <f t="shared" si="504"/>
        <v>5270600.0422311351</v>
      </c>
      <c r="AC539" s="10">
        <f t="shared" si="498"/>
        <v>11747881.042231135</v>
      </c>
      <c r="AD539" s="10">
        <f t="shared" si="499"/>
        <v>11346549.015126258</v>
      </c>
      <c r="AE539" s="10">
        <f t="shared" si="505"/>
        <v>4869268.0151262581</v>
      </c>
      <c r="AF539" s="10">
        <f t="shared" si="500"/>
        <v>745155.97425589012</v>
      </c>
      <c r="AG539" s="9"/>
      <c r="AH539" s="9">
        <f t="shared" si="501"/>
        <v>745155.97425589012</v>
      </c>
      <c r="AI539" s="9"/>
      <c r="AJ539" s="9"/>
      <c r="AK539" s="9"/>
      <c r="AM539" s="9">
        <f t="shared" si="506"/>
        <v>4137847.1699728756</v>
      </c>
      <c r="AN539" s="9">
        <f t="shared" si="508"/>
        <v>4883003.1442287657</v>
      </c>
    </row>
    <row r="540" spans="1:40" s="11" customFormat="1" ht="12.75" x14ac:dyDescent="0.2">
      <c r="A540" s="8" t="s">
        <v>1083</v>
      </c>
      <c r="B540" s="8" t="s">
        <v>1084</v>
      </c>
      <c r="C540" s="8" t="s">
        <v>862</v>
      </c>
      <c r="D540" s="8" t="s">
        <v>862</v>
      </c>
      <c r="E540" s="8" t="s">
        <v>1440</v>
      </c>
      <c r="G540" s="9"/>
      <c r="H540" s="9"/>
      <c r="I540" s="9">
        <f t="shared" si="494"/>
        <v>1652270.8716396254</v>
      </c>
      <c r="J540" s="9">
        <f t="shared" si="495"/>
        <v>1701014.1121796749</v>
      </c>
      <c r="K540" s="9"/>
      <c r="L540" s="9"/>
      <c r="M540" s="9"/>
      <c r="N540" s="9"/>
      <c r="O540" s="9"/>
      <c r="P540" s="9"/>
      <c r="Q540" s="10">
        <f t="shared" si="507"/>
        <v>1652270.8716396254</v>
      </c>
      <c r="R540" s="10">
        <f t="shared" si="496"/>
        <v>1701014.1121796749</v>
      </c>
      <c r="S540" s="9"/>
      <c r="T540" s="10">
        <f t="shared" si="502"/>
        <v>5161628</v>
      </c>
      <c r="V540" s="9"/>
      <c r="W540" s="9">
        <f t="shared" si="497"/>
        <v>300237.60625206283</v>
      </c>
      <c r="X540" s="9"/>
      <c r="Y540" s="9"/>
      <c r="Z540" s="9"/>
      <c r="AA540" s="10">
        <f t="shared" si="503"/>
        <v>300237.60625206283</v>
      </c>
      <c r="AB540" s="10">
        <f t="shared" si="504"/>
        <v>1952508.4778916882</v>
      </c>
      <c r="AC540" s="10">
        <f t="shared" si="498"/>
        <v>7114136.4778916882</v>
      </c>
      <c r="AD540" s="10">
        <f t="shared" si="499"/>
        <v>6871102.7934757974</v>
      </c>
      <c r="AE540" s="10">
        <f t="shared" si="505"/>
        <v>1709474.7934757974</v>
      </c>
      <c r="AF540" s="10">
        <f t="shared" si="500"/>
        <v>8460.6812961224932</v>
      </c>
      <c r="AG540" s="9"/>
      <c r="AH540" s="9">
        <f t="shared" si="501"/>
        <v>8460.6812961224932</v>
      </c>
      <c r="AI540" s="9"/>
      <c r="AJ540" s="9"/>
      <c r="AK540" s="9"/>
      <c r="AM540" s="9">
        <f t="shared" si="506"/>
        <v>1706679.2464448062</v>
      </c>
      <c r="AN540" s="9">
        <f t="shared" si="508"/>
        <v>1715139.9277409287</v>
      </c>
    </row>
    <row r="541" spans="1:40" s="11" customFormat="1" ht="12.75" x14ac:dyDescent="0.2">
      <c r="A541" s="8" t="s">
        <v>1085</v>
      </c>
      <c r="B541" s="8" t="s">
        <v>1086</v>
      </c>
      <c r="C541" s="8" t="s">
        <v>862</v>
      </c>
      <c r="D541" s="8" t="s">
        <v>862</v>
      </c>
      <c r="E541" s="8" t="s">
        <v>1440</v>
      </c>
      <c r="G541" s="9"/>
      <c r="H541" s="9"/>
      <c r="I541" s="9">
        <f t="shared" si="494"/>
        <v>2425136.7565881819</v>
      </c>
      <c r="J541" s="9">
        <f t="shared" si="495"/>
        <v>2496680.1253528865</v>
      </c>
      <c r="K541" s="9"/>
      <c r="L541" s="9"/>
      <c r="M541" s="9"/>
      <c r="N541" s="9"/>
      <c r="O541" s="9"/>
      <c r="P541" s="9"/>
      <c r="Q541" s="10">
        <f t="shared" si="507"/>
        <v>2425136.7565881819</v>
      </c>
      <c r="R541" s="10">
        <f t="shared" si="496"/>
        <v>2496680.1253528865</v>
      </c>
      <c r="S541" s="9"/>
      <c r="T541" s="10">
        <f t="shared" si="502"/>
        <v>3990359</v>
      </c>
      <c r="V541" s="9"/>
      <c r="W541" s="9">
        <f t="shared" si="497"/>
        <v>753926.72965749865</v>
      </c>
      <c r="X541" s="9"/>
      <c r="Y541" s="9"/>
      <c r="Z541" s="9"/>
      <c r="AA541" s="10">
        <f t="shared" si="503"/>
        <v>753926.72965749865</v>
      </c>
      <c r="AB541" s="10">
        <f t="shared" si="504"/>
        <v>3179063.4862456806</v>
      </c>
      <c r="AC541" s="10">
        <f t="shared" si="498"/>
        <v>7169422.4862456806</v>
      </c>
      <c r="AD541" s="10">
        <f t="shared" si="499"/>
        <v>6924500.116906655</v>
      </c>
      <c r="AE541" s="10">
        <f t="shared" si="505"/>
        <v>2934141.116906655</v>
      </c>
      <c r="AF541" s="10">
        <f t="shared" si="500"/>
        <v>437460.99155376852</v>
      </c>
      <c r="AG541" s="9"/>
      <c r="AH541" s="9">
        <f t="shared" si="501"/>
        <v>437460.99155376852</v>
      </c>
      <c r="AI541" s="9"/>
      <c r="AJ541" s="9"/>
      <c r="AK541" s="9"/>
      <c r="AM541" s="9">
        <f t="shared" si="506"/>
        <v>2504995.181663081</v>
      </c>
      <c r="AN541" s="9">
        <f t="shared" si="508"/>
        <v>2942456.1732168496</v>
      </c>
    </row>
    <row r="542" spans="1:40" s="11" customFormat="1" ht="12.75" x14ac:dyDescent="0.2">
      <c r="A542" s="8" t="s">
        <v>1087</v>
      </c>
      <c r="B542" s="8" t="s">
        <v>1088</v>
      </c>
      <c r="C542" s="8" t="s">
        <v>862</v>
      </c>
      <c r="D542" s="8" t="s">
        <v>862</v>
      </c>
      <c r="E542" s="8" t="s">
        <v>1440</v>
      </c>
      <c r="G542" s="9"/>
      <c r="H542" s="9"/>
      <c r="I542" s="9">
        <f t="shared" si="494"/>
        <v>1238923.083443085</v>
      </c>
      <c r="J542" s="9">
        <f t="shared" si="495"/>
        <v>1275472.2515628131</v>
      </c>
      <c r="K542" s="9"/>
      <c r="L542" s="9"/>
      <c r="M542" s="9"/>
      <c r="N542" s="9"/>
      <c r="O542" s="9"/>
      <c r="P542" s="9"/>
      <c r="Q542" s="10">
        <f t="shared" si="507"/>
        <v>1238923.083443085</v>
      </c>
      <c r="R542" s="10">
        <f t="shared" si="496"/>
        <v>1275472.2515628131</v>
      </c>
      <c r="S542" s="9"/>
      <c r="T542" s="10">
        <f t="shared" si="502"/>
        <v>3242239</v>
      </c>
      <c r="V542" s="9"/>
      <c r="W542" s="9">
        <f t="shared" si="497"/>
        <v>250562.15602127905</v>
      </c>
      <c r="X542" s="9"/>
      <c r="Y542" s="9"/>
      <c r="Z542" s="9"/>
      <c r="AA542" s="10">
        <f t="shared" si="503"/>
        <v>250562.15602127905</v>
      </c>
      <c r="AB542" s="10">
        <f t="shared" si="504"/>
        <v>1489485.239464364</v>
      </c>
      <c r="AC542" s="10">
        <f t="shared" si="498"/>
        <v>4731724.239464364</v>
      </c>
      <c r="AD542" s="10">
        <f t="shared" si="499"/>
        <v>4570078.7074829759</v>
      </c>
      <c r="AE542" s="10">
        <f t="shared" si="505"/>
        <v>1327839.7074829759</v>
      </c>
      <c r="AF542" s="10">
        <f t="shared" si="500"/>
        <v>52367.455920162844</v>
      </c>
      <c r="AG542" s="9"/>
      <c r="AH542" s="9">
        <f t="shared" si="501"/>
        <v>52367.455920162844</v>
      </c>
      <c r="AI542" s="9"/>
      <c r="AJ542" s="9"/>
      <c r="AK542" s="9"/>
      <c r="AM542" s="9">
        <f t="shared" si="506"/>
        <v>1279720.1419858348</v>
      </c>
      <c r="AN542" s="9">
        <f t="shared" si="508"/>
        <v>1332087.5979059977</v>
      </c>
    </row>
    <row r="543" spans="1:40" s="11" customFormat="1" ht="12.75" x14ac:dyDescent="0.2">
      <c r="A543" s="8" t="s">
        <v>1089</v>
      </c>
      <c r="B543" s="8" t="s">
        <v>1090</v>
      </c>
      <c r="C543" s="8" t="s">
        <v>862</v>
      </c>
      <c r="D543" s="8" t="s">
        <v>862</v>
      </c>
      <c r="E543" s="8" t="s">
        <v>1440</v>
      </c>
      <c r="G543" s="9"/>
      <c r="H543" s="9"/>
      <c r="I543" s="9">
        <f t="shared" si="494"/>
        <v>2243015.9207074172</v>
      </c>
      <c r="J543" s="9">
        <f t="shared" si="495"/>
        <v>2309186.5870520384</v>
      </c>
      <c r="K543" s="9"/>
      <c r="L543" s="9"/>
      <c r="M543" s="9"/>
      <c r="N543" s="9"/>
      <c r="O543" s="9"/>
      <c r="P543" s="9"/>
      <c r="Q543" s="10">
        <f t="shared" si="507"/>
        <v>2243015.9207074172</v>
      </c>
      <c r="R543" s="10">
        <f t="shared" si="496"/>
        <v>2309186.5870520384</v>
      </c>
      <c r="S543" s="9"/>
      <c r="T543" s="10">
        <f t="shared" si="502"/>
        <v>5122189</v>
      </c>
      <c r="V543" s="9"/>
      <c r="W543" s="9">
        <f t="shared" si="497"/>
        <v>572670.65885642217</v>
      </c>
      <c r="X543" s="9"/>
      <c r="Y543" s="9"/>
      <c r="Z543" s="9"/>
      <c r="AA543" s="10">
        <f t="shared" si="503"/>
        <v>572670.65885642217</v>
      </c>
      <c r="AB543" s="10">
        <f t="shared" si="504"/>
        <v>2815686.5795638394</v>
      </c>
      <c r="AC543" s="10">
        <f t="shared" si="498"/>
        <v>7937875.5795638394</v>
      </c>
      <c r="AD543" s="10">
        <f t="shared" si="499"/>
        <v>7666701.255802758</v>
      </c>
      <c r="AE543" s="10">
        <f t="shared" si="505"/>
        <v>2544512.255802758</v>
      </c>
      <c r="AF543" s="10">
        <f t="shared" si="500"/>
        <v>235325.66875071963</v>
      </c>
      <c r="AG543" s="9"/>
      <c r="AH543" s="9">
        <f t="shared" si="501"/>
        <v>235325.66875071963</v>
      </c>
      <c r="AI543" s="9"/>
      <c r="AJ543" s="9"/>
      <c r="AK543" s="9"/>
      <c r="AM543" s="9">
        <f t="shared" si="506"/>
        <v>2316877.2064097626</v>
      </c>
      <c r="AN543" s="9">
        <f t="shared" si="508"/>
        <v>2552202.8751604822</v>
      </c>
    </row>
    <row r="544" spans="1:40" s="11" customFormat="1" ht="12.75" x14ac:dyDescent="0.2">
      <c r="A544" s="8" t="s">
        <v>1091</v>
      </c>
      <c r="B544" s="8" t="s">
        <v>1092</v>
      </c>
      <c r="C544" s="8" t="s">
        <v>862</v>
      </c>
      <c r="D544" s="8" t="s">
        <v>862</v>
      </c>
      <c r="E544" s="8" t="s">
        <v>1440</v>
      </c>
      <c r="G544" s="9"/>
      <c r="H544" s="9"/>
      <c r="I544" s="9">
        <f t="shared" si="494"/>
        <v>1439223.1357819682</v>
      </c>
      <c r="J544" s="9">
        <f t="shared" si="495"/>
        <v>1481681.3069585923</v>
      </c>
      <c r="K544" s="9"/>
      <c r="L544" s="9"/>
      <c r="M544" s="9"/>
      <c r="N544" s="9"/>
      <c r="O544" s="9"/>
      <c r="P544" s="9"/>
      <c r="Q544" s="10">
        <f t="shared" si="507"/>
        <v>1439223.1357819682</v>
      </c>
      <c r="R544" s="10">
        <f t="shared" si="496"/>
        <v>1481681.3069585923</v>
      </c>
      <c r="S544" s="9"/>
      <c r="T544" s="10">
        <f t="shared" si="502"/>
        <v>3383197</v>
      </c>
      <c r="V544" s="9"/>
      <c r="W544" s="9">
        <f t="shared" si="497"/>
        <v>360377.70871344465</v>
      </c>
      <c r="X544" s="9"/>
      <c r="Y544" s="9"/>
      <c r="Z544" s="9"/>
      <c r="AA544" s="10">
        <f t="shared" si="503"/>
        <v>360377.70871344465</v>
      </c>
      <c r="AB544" s="10">
        <f t="shared" si="504"/>
        <v>1799600.8444954129</v>
      </c>
      <c r="AC544" s="10">
        <f t="shared" si="498"/>
        <v>5182797.8444954129</v>
      </c>
      <c r="AD544" s="10">
        <f t="shared" si="499"/>
        <v>5005742.7008887576</v>
      </c>
      <c r="AE544" s="10">
        <f t="shared" si="505"/>
        <v>1622545.7008887576</v>
      </c>
      <c r="AF544" s="10">
        <f t="shared" si="500"/>
        <v>140864.39393016533</v>
      </c>
      <c r="AG544" s="9"/>
      <c r="AH544" s="9">
        <f t="shared" si="501"/>
        <v>140864.39393016533</v>
      </c>
      <c r="AI544" s="9"/>
      <c r="AJ544" s="9"/>
      <c r="AK544" s="9"/>
      <c r="AM544" s="9">
        <f t="shared" si="506"/>
        <v>1486615.9653379398</v>
      </c>
      <c r="AN544" s="9">
        <f t="shared" si="508"/>
        <v>1627480.3592681051</v>
      </c>
    </row>
    <row r="545" spans="1:40" s="11" customFormat="1" ht="12.75" x14ac:dyDescent="0.2">
      <c r="A545" s="8" t="s">
        <v>1093</v>
      </c>
      <c r="B545" s="8" t="s">
        <v>1094</v>
      </c>
      <c r="C545" s="8" t="s">
        <v>862</v>
      </c>
      <c r="D545" s="8" t="s">
        <v>862</v>
      </c>
      <c r="E545" s="8" t="s">
        <v>1440</v>
      </c>
      <c r="G545" s="9"/>
      <c r="H545" s="9"/>
      <c r="I545" s="9">
        <f t="shared" si="494"/>
        <v>2522374.3053385066</v>
      </c>
      <c r="J545" s="9">
        <f t="shared" si="495"/>
        <v>2596786.2553447108</v>
      </c>
      <c r="K545" s="9"/>
      <c r="L545" s="9"/>
      <c r="M545" s="9"/>
      <c r="N545" s="9"/>
      <c r="O545" s="9"/>
      <c r="P545" s="9"/>
      <c r="Q545" s="10">
        <f t="shared" si="507"/>
        <v>2522374.3053385066</v>
      </c>
      <c r="R545" s="10">
        <f t="shared" si="496"/>
        <v>2596786.2553447108</v>
      </c>
      <c r="S545" s="9"/>
      <c r="T545" s="10">
        <f t="shared" si="502"/>
        <v>2992763</v>
      </c>
      <c r="V545" s="9"/>
      <c r="W545" s="9">
        <f t="shared" si="497"/>
        <v>968910.84367657267</v>
      </c>
      <c r="X545" s="9"/>
      <c r="Y545" s="9"/>
      <c r="Z545" s="9"/>
      <c r="AA545" s="10">
        <f t="shared" si="503"/>
        <v>968910.84367657267</v>
      </c>
      <c r="AB545" s="10">
        <f t="shared" si="504"/>
        <v>3491285.1490150793</v>
      </c>
      <c r="AC545" s="10">
        <f t="shared" si="498"/>
        <v>6484048.1490150793</v>
      </c>
      <c r="AD545" s="10">
        <f t="shared" si="499"/>
        <v>6262539.5911623659</v>
      </c>
      <c r="AE545" s="10">
        <f t="shared" si="505"/>
        <v>3269776.5911623659</v>
      </c>
      <c r="AF545" s="10">
        <f t="shared" si="500"/>
        <v>672990.33581765508</v>
      </c>
      <c r="AG545" s="9"/>
      <c r="AH545" s="9">
        <f t="shared" si="501"/>
        <v>672990.33581765508</v>
      </c>
      <c r="AI545" s="9"/>
      <c r="AJ545" s="9"/>
      <c r="AK545" s="9"/>
      <c r="AM545" s="9">
        <f t="shared" si="506"/>
        <v>2605434.7096338556</v>
      </c>
      <c r="AN545" s="9">
        <f t="shared" si="508"/>
        <v>3278425.0454515107</v>
      </c>
    </row>
    <row r="546" spans="1:40" s="11" customFormat="1" ht="12.75" x14ac:dyDescent="0.2">
      <c r="A546" s="8" t="s">
        <v>1095</v>
      </c>
      <c r="B546" s="8" t="s">
        <v>1096</v>
      </c>
      <c r="C546" s="8" t="s">
        <v>862</v>
      </c>
      <c r="D546" s="8" t="s">
        <v>862</v>
      </c>
      <c r="E546" s="8" t="s">
        <v>1440</v>
      </c>
      <c r="G546" s="9"/>
      <c r="H546" s="9"/>
      <c r="I546" s="9">
        <f t="shared" si="494"/>
        <v>5740037.1724079521</v>
      </c>
      <c r="J546" s="9">
        <f t="shared" si="495"/>
        <v>5909372.6109283082</v>
      </c>
      <c r="K546" s="9"/>
      <c r="L546" s="9"/>
      <c r="M546" s="9"/>
      <c r="N546" s="9"/>
      <c r="O546" s="9"/>
      <c r="P546" s="9"/>
      <c r="Q546" s="10">
        <f t="shared" si="507"/>
        <v>5740037.1724079521</v>
      </c>
      <c r="R546" s="10">
        <f t="shared" si="496"/>
        <v>5909372.6109283082</v>
      </c>
      <c r="S546" s="9"/>
      <c r="T546" s="10">
        <f t="shared" si="502"/>
        <v>5034926</v>
      </c>
      <c r="V546" s="9"/>
      <c r="W546" s="9">
        <f t="shared" si="497"/>
        <v>2212628.0709175142</v>
      </c>
      <c r="X546" s="9"/>
      <c r="Y546" s="9"/>
      <c r="Z546" s="9"/>
      <c r="AA546" s="10">
        <f t="shared" si="503"/>
        <v>2212628.0709175142</v>
      </c>
      <c r="AB546" s="10">
        <f t="shared" si="504"/>
        <v>7952665.2433254663</v>
      </c>
      <c r="AC546" s="10">
        <f t="shared" si="498"/>
        <v>12987591.243325466</v>
      </c>
      <c r="AD546" s="10">
        <f t="shared" si="499"/>
        <v>12543908.13978057</v>
      </c>
      <c r="AE546" s="10">
        <f t="shared" si="505"/>
        <v>7508982.1397805698</v>
      </c>
      <c r="AF546" s="10">
        <f t="shared" si="500"/>
        <v>1599609.5288522616</v>
      </c>
      <c r="AG546" s="9"/>
      <c r="AH546" s="9">
        <f t="shared" si="501"/>
        <v>1599609.5288522616</v>
      </c>
      <c r="AI546" s="9"/>
      <c r="AJ546" s="9"/>
      <c r="AK546" s="9"/>
      <c r="AM546" s="9">
        <f t="shared" si="506"/>
        <v>5929053.452506219</v>
      </c>
      <c r="AN546" s="9">
        <f t="shared" si="508"/>
        <v>7528662.9813584806</v>
      </c>
    </row>
    <row r="547" spans="1:40" s="11" customFormat="1" ht="12.75" x14ac:dyDescent="0.2">
      <c r="A547" s="8" t="s">
        <v>1097</v>
      </c>
      <c r="B547" s="8" t="s">
        <v>1098</v>
      </c>
      <c r="C547" s="8" t="s">
        <v>862</v>
      </c>
      <c r="D547" s="8" t="s">
        <v>862</v>
      </c>
      <c r="E547" s="8" t="s">
        <v>1440</v>
      </c>
      <c r="G547" s="9"/>
      <c r="H547" s="9"/>
      <c r="I547" s="9">
        <f t="shared" si="494"/>
        <v>3559337.7514369776</v>
      </c>
      <c r="J547" s="9">
        <f t="shared" si="495"/>
        <v>3664340.9074929855</v>
      </c>
      <c r="K547" s="9"/>
      <c r="L547" s="9"/>
      <c r="M547" s="9"/>
      <c r="N547" s="9"/>
      <c r="O547" s="9"/>
      <c r="P547" s="9"/>
      <c r="Q547" s="10">
        <f t="shared" si="507"/>
        <v>3559337.7514369776</v>
      </c>
      <c r="R547" s="10">
        <f t="shared" si="496"/>
        <v>3664340.9074929855</v>
      </c>
      <c r="S547" s="9"/>
      <c r="T547" s="10">
        <f t="shared" si="502"/>
        <v>5636661</v>
      </c>
      <c r="V547" s="9"/>
      <c r="W547" s="9">
        <f t="shared" si="497"/>
        <v>980614.69063391816</v>
      </c>
      <c r="X547" s="9"/>
      <c r="Y547" s="9"/>
      <c r="Z547" s="9"/>
      <c r="AA547" s="10">
        <f t="shared" si="503"/>
        <v>980614.69063391816</v>
      </c>
      <c r="AB547" s="10">
        <f t="shared" si="504"/>
        <v>4539952.4420708958</v>
      </c>
      <c r="AC547" s="10">
        <f t="shared" si="498"/>
        <v>10176613.442070896</v>
      </c>
      <c r="AD547" s="10">
        <f t="shared" si="499"/>
        <v>9828959.1810950469</v>
      </c>
      <c r="AE547" s="10">
        <f t="shared" si="505"/>
        <v>4192298.1810950469</v>
      </c>
      <c r="AF547" s="10">
        <f t="shared" si="500"/>
        <v>527957.27360206144</v>
      </c>
      <c r="AG547" s="9"/>
      <c r="AH547" s="9">
        <f t="shared" si="501"/>
        <v>527957.27360206144</v>
      </c>
      <c r="AI547" s="9"/>
      <c r="AJ547" s="9"/>
      <c r="AK547" s="9"/>
      <c r="AM547" s="9">
        <f t="shared" si="506"/>
        <v>3676544.7940366194</v>
      </c>
      <c r="AN547" s="9">
        <f t="shared" si="508"/>
        <v>4204502.0676386803</v>
      </c>
    </row>
    <row r="548" spans="1:40" s="11" customFormat="1" ht="12.75" x14ac:dyDescent="0.2">
      <c r="A548" s="8" t="s">
        <v>1099</v>
      </c>
      <c r="B548" s="8" t="s">
        <v>1100</v>
      </c>
      <c r="C548" s="8" t="s">
        <v>862</v>
      </c>
      <c r="D548" s="8" t="s">
        <v>862</v>
      </c>
      <c r="E548" s="8" t="s">
        <v>1440</v>
      </c>
      <c r="G548" s="9"/>
      <c r="H548" s="9"/>
      <c r="I548" s="9">
        <f t="shared" si="494"/>
        <v>2905671.6174238566</v>
      </c>
      <c r="J548" s="9">
        <f t="shared" si="495"/>
        <v>2991391.1280740313</v>
      </c>
      <c r="K548" s="9"/>
      <c r="L548" s="9"/>
      <c r="M548" s="9"/>
      <c r="N548" s="9"/>
      <c r="O548" s="9"/>
      <c r="P548" s="9"/>
      <c r="Q548" s="10">
        <f t="shared" si="507"/>
        <v>2905671.6174238566</v>
      </c>
      <c r="R548" s="10">
        <f t="shared" si="496"/>
        <v>2991391.1280740313</v>
      </c>
      <c r="S548" s="9"/>
      <c r="T548" s="10">
        <f t="shared" si="502"/>
        <v>5152404</v>
      </c>
      <c r="V548" s="9"/>
      <c r="W548" s="9">
        <f t="shared" si="497"/>
        <v>726534.38179582544</v>
      </c>
      <c r="X548" s="9"/>
      <c r="Y548" s="9"/>
      <c r="Z548" s="9"/>
      <c r="AA548" s="10">
        <f t="shared" si="503"/>
        <v>726534.38179582544</v>
      </c>
      <c r="AB548" s="10">
        <f t="shared" si="504"/>
        <v>3632205.9992196821</v>
      </c>
      <c r="AC548" s="10">
        <f t="shared" si="498"/>
        <v>8784609.9992196821</v>
      </c>
      <c r="AD548" s="10">
        <f t="shared" si="499"/>
        <v>8484509.4682695456</v>
      </c>
      <c r="AE548" s="10">
        <f t="shared" si="505"/>
        <v>3332105.4682695456</v>
      </c>
      <c r="AF548" s="10">
        <f t="shared" si="500"/>
        <v>340714.34019551426</v>
      </c>
      <c r="AG548" s="9"/>
      <c r="AH548" s="9">
        <f t="shared" si="501"/>
        <v>340714.34019551426</v>
      </c>
      <c r="AI548" s="9"/>
      <c r="AJ548" s="9"/>
      <c r="AK548" s="9"/>
      <c r="AM548" s="9">
        <f t="shared" si="506"/>
        <v>3001353.792262835</v>
      </c>
      <c r="AN548" s="9">
        <f t="shared" si="508"/>
        <v>3342068.1324583492</v>
      </c>
    </row>
    <row r="549" spans="1:40" s="11" customFormat="1" ht="12.75" x14ac:dyDescent="0.2">
      <c r="A549" s="8" t="s">
        <v>1101</v>
      </c>
      <c r="B549" s="8" t="s">
        <v>1102</v>
      </c>
      <c r="C549" s="8" t="s">
        <v>862</v>
      </c>
      <c r="D549" s="8" t="s">
        <v>862</v>
      </c>
      <c r="E549" s="8" t="s">
        <v>1440</v>
      </c>
      <c r="G549" s="9"/>
      <c r="H549" s="9"/>
      <c r="I549" s="9">
        <f t="shared" si="494"/>
        <v>3122187.2929930445</v>
      </c>
      <c r="J549" s="9">
        <f t="shared" si="495"/>
        <v>3214294.1798513872</v>
      </c>
      <c r="K549" s="9"/>
      <c r="L549" s="9"/>
      <c r="M549" s="9"/>
      <c r="N549" s="9"/>
      <c r="O549" s="9"/>
      <c r="P549" s="9"/>
      <c r="Q549" s="10">
        <f t="shared" si="507"/>
        <v>3122187.2929930445</v>
      </c>
      <c r="R549" s="10">
        <f t="shared" si="496"/>
        <v>3214294.1798513872</v>
      </c>
      <c r="S549" s="9"/>
      <c r="T549" s="10">
        <f t="shared" si="502"/>
        <v>4184762</v>
      </c>
      <c r="V549" s="9"/>
      <c r="W549" s="9">
        <f t="shared" si="497"/>
        <v>1071631.2622599695</v>
      </c>
      <c r="X549" s="9"/>
      <c r="Y549" s="9"/>
      <c r="Z549" s="9"/>
      <c r="AA549" s="10">
        <f t="shared" si="503"/>
        <v>1071631.2622599695</v>
      </c>
      <c r="AB549" s="10">
        <f t="shared" si="504"/>
        <v>4193818.555253014</v>
      </c>
      <c r="AC549" s="10">
        <f t="shared" si="498"/>
        <v>8378580.555253014</v>
      </c>
      <c r="AD549" s="10">
        <f t="shared" si="499"/>
        <v>8092350.8337897649</v>
      </c>
      <c r="AE549" s="10">
        <f t="shared" si="505"/>
        <v>3907588.8337897649</v>
      </c>
      <c r="AF549" s="10">
        <f t="shared" si="500"/>
        <v>693294.65393837774</v>
      </c>
      <c r="AG549" s="9"/>
      <c r="AH549" s="9">
        <f t="shared" si="501"/>
        <v>693294.65393837774</v>
      </c>
      <c r="AI549" s="9"/>
      <c r="AJ549" s="9"/>
      <c r="AK549" s="9"/>
      <c r="AM549" s="9">
        <f t="shared" si="506"/>
        <v>3224999.2104364391</v>
      </c>
      <c r="AN549" s="9">
        <f t="shared" si="508"/>
        <v>3918293.8643748169</v>
      </c>
    </row>
    <row r="550" spans="1:40" s="11" customFormat="1" ht="12.75" x14ac:dyDescent="0.2">
      <c r="A550" s="8" t="s">
        <v>1103</v>
      </c>
      <c r="B550" s="8" t="s">
        <v>1104</v>
      </c>
      <c r="C550" s="8" t="s">
        <v>862</v>
      </c>
      <c r="D550" s="8" t="s">
        <v>862</v>
      </c>
      <c r="E550" s="8" t="s">
        <v>1440</v>
      </c>
      <c r="G550" s="9"/>
      <c r="H550" s="9"/>
      <c r="I550" s="9">
        <f t="shared" si="494"/>
        <v>3424090.6682009897</v>
      </c>
      <c r="J550" s="9">
        <f t="shared" si="495"/>
        <v>3525103.9329966321</v>
      </c>
      <c r="K550" s="9"/>
      <c r="L550" s="9"/>
      <c r="M550" s="9"/>
      <c r="N550" s="9"/>
      <c r="O550" s="9"/>
      <c r="P550" s="9"/>
      <c r="Q550" s="10">
        <f t="shared" si="507"/>
        <v>3424090.6682009897</v>
      </c>
      <c r="R550" s="10">
        <f t="shared" si="496"/>
        <v>3525103.9329966321</v>
      </c>
      <c r="S550" s="9"/>
      <c r="T550" s="10">
        <f t="shared" si="502"/>
        <v>6248442</v>
      </c>
      <c r="V550" s="9"/>
      <c r="W550" s="9">
        <f t="shared" si="497"/>
        <v>956591.41761364834</v>
      </c>
      <c r="X550" s="9"/>
      <c r="Y550" s="9"/>
      <c r="Z550" s="9"/>
      <c r="AA550" s="10">
        <f t="shared" si="503"/>
        <v>956591.41761364834</v>
      </c>
      <c r="AB550" s="10">
        <f t="shared" si="504"/>
        <v>4380682.0858146381</v>
      </c>
      <c r="AC550" s="10">
        <f t="shared" si="498"/>
        <v>10629124.085814638</v>
      </c>
      <c r="AD550" s="10">
        <f t="shared" si="499"/>
        <v>10266011.1209851</v>
      </c>
      <c r="AE550" s="10">
        <f t="shared" si="505"/>
        <v>4017569.1209851</v>
      </c>
      <c r="AF550" s="10">
        <f t="shared" si="500"/>
        <v>492465.18798846798</v>
      </c>
      <c r="AG550" s="9"/>
      <c r="AH550" s="9">
        <f t="shared" si="501"/>
        <v>492465.18798846798</v>
      </c>
      <c r="AI550" s="9"/>
      <c r="AJ550" s="9"/>
      <c r="AK550" s="9"/>
      <c r="AM550" s="9">
        <f t="shared" si="506"/>
        <v>3536844.0984285218</v>
      </c>
      <c r="AN550" s="9">
        <f t="shared" si="508"/>
        <v>4029309.2864169898</v>
      </c>
    </row>
    <row r="551" spans="1:40" s="11" customFormat="1" ht="12.75" x14ac:dyDescent="0.2">
      <c r="A551" s="8" t="s">
        <v>1105</v>
      </c>
      <c r="B551" s="8" t="s">
        <v>1106</v>
      </c>
      <c r="C551" s="8" t="s">
        <v>862</v>
      </c>
      <c r="D551" s="8" t="s">
        <v>862</v>
      </c>
      <c r="E551" s="8" t="s">
        <v>1440</v>
      </c>
      <c r="G551" s="9"/>
      <c r="H551" s="9"/>
      <c r="I551" s="9">
        <f t="shared" si="494"/>
        <v>2820728.1090102196</v>
      </c>
      <c r="J551" s="9">
        <f t="shared" si="495"/>
        <v>2903941.7219084031</v>
      </c>
      <c r="K551" s="9"/>
      <c r="L551" s="9"/>
      <c r="M551" s="9"/>
      <c r="N551" s="9"/>
      <c r="O551" s="9"/>
      <c r="P551" s="9"/>
      <c r="Q551" s="10">
        <f t="shared" si="507"/>
        <v>2820728.1090102196</v>
      </c>
      <c r="R551" s="10">
        <f t="shared" si="496"/>
        <v>2903941.7219084031</v>
      </c>
      <c r="S551" s="9"/>
      <c r="T551" s="10">
        <f t="shared" si="502"/>
        <v>5400400</v>
      </c>
      <c r="V551" s="9"/>
      <c r="W551" s="9">
        <f t="shared" si="497"/>
        <v>760801.42257363722</v>
      </c>
      <c r="X551" s="9"/>
      <c r="Y551" s="9"/>
      <c r="Z551" s="9"/>
      <c r="AA551" s="10">
        <f t="shared" si="503"/>
        <v>760801.42257363722</v>
      </c>
      <c r="AB551" s="10">
        <f t="shared" si="504"/>
        <v>3581529.5315838568</v>
      </c>
      <c r="AC551" s="10">
        <f t="shared" si="498"/>
        <v>8981929.5315838568</v>
      </c>
      <c r="AD551" s="10">
        <f t="shared" si="499"/>
        <v>8675088.1554015949</v>
      </c>
      <c r="AE551" s="10">
        <f t="shared" si="505"/>
        <v>3274688.1554015949</v>
      </c>
      <c r="AF551" s="10">
        <f t="shared" si="500"/>
        <v>370746.43349319184</v>
      </c>
      <c r="AG551" s="9"/>
      <c r="AH551" s="9">
        <f t="shared" si="501"/>
        <v>370746.43349319184</v>
      </c>
      <c r="AI551" s="9"/>
      <c r="AJ551" s="9"/>
      <c r="AK551" s="9"/>
      <c r="AM551" s="9">
        <f t="shared" si="506"/>
        <v>2913613.1406432232</v>
      </c>
      <c r="AN551" s="9">
        <f t="shared" si="508"/>
        <v>3284359.574136415</v>
      </c>
    </row>
    <row r="552" spans="1:40" s="11" customFormat="1" ht="12.75" x14ac:dyDescent="0.2">
      <c r="A552" s="8" t="s">
        <v>1107</v>
      </c>
      <c r="B552" s="8" t="s">
        <v>1108</v>
      </c>
      <c r="C552" s="8" t="s">
        <v>862</v>
      </c>
      <c r="D552" s="8" t="s">
        <v>862</v>
      </c>
      <c r="E552" s="8" t="s">
        <v>1440</v>
      </c>
      <c r="G552" s="9"/>
      <c r="H552" s="9"/>
      <c r="I552" s="9">
        <f t="shared" si="494"/>
        <v>3694859.0980362045</v>
      </c>
      <c r="J552" s="9">
        <f t="shared" si="495"/>
        <v>3803860.2363292547</v>
      </c>
      <c r="K552" s="9"/>
      <c r="L552" s="9"/>
      <c r="M552" s="9"/>
      <c r="N552" s="9"/>
      <c r="O552" s="9"/>
      <c r="P552" s="9"/>
      <c r="Q552" s="10">
        <f t="shared" si="507"/>
        <v>3694859.0980362045</v>
      </c>
      <c r="R552" s="10">
        <f t="shared" si="496"/>
        <v>3803860.2363292547</v>
      </c>
      <c r="S552" s="9"/>
      <c r="T552" s="10">
        <f t="shared" si="502"/>
        <v>2794028</v>
      </c>
      <c r="V552" s="9"/>
      <c r="W552" s="9">
        <f t="shared" si="497"/>
        <v>1451201.4617941221</v>
      </c>
      <c r="X552" s="9"/>
      <c r="Y552" s="9"/>
      <c r="Z552" s="9"/>
      <c r="AA552" s="10">
        <f t="shared" si="503"/>
        <v>1451201.4617941221</v>
      </c>
      <c r="AB552" s="10">
        <f t="shared" si="504"/>
        <v>5146060.5598303266</v>
      </c>
      <c r="AC552" s="10">
        <f t="shared" si="498"/>
        <v>7940088.5598303266</v>
      </c>
      <c r="AD552" s="10">
        <f t="shared" si="499"/>
        <v>7668838.6360650314</v>
      </c>
      <c r="AE552" s="10">
        <f t="shared" si="505"/>
        <v>4874810.6360650314</v>
      </c>
      <c r="AF552" s="10">
        <f t="shared" si="500"/>
        <v>1070950.3997357767</v>
      </c>
      <c r="AG552" s="9"/>
      <c r="AH552" s="9">
        <f t="shared" si="501"/>
        <v>1070950.3997357767</v>
      </c>
      <c r="AI552" s="9"/>
      <c r="AJ552" s="9"/>
      <c r="AK552" s="9"/>
      <c r="AM552" s="9">
        <f t="shared" si="506"/>
        <v>3816528.7843502853</v>
      </c>
      <c r="AN552" s="9">
        <f t="shared" si="508"/>
        <v>4887479.184086062</v>
      </c>
    </row>
    <row r="553" spans="1:40" s="11" customFormat="1" ht="12.75" x14ac:dyDescent="0.2">
      <c r="A553" s="8" t="s">
        <v>1109</v>
      </c>
      <c r="B553" s="8" t="s">
        <v>1110</v>
      </c>
      <c r="C553" s="8" t="s">
        <v>862</v>
      </c>
      <c r="D553" s="8" t="s">
        <v>862</v>
      </c>
      <c r="E553" s="8" t="s">
        <v>1440</v>
      </c>
      <c r="G553" s="9"/>
      <c r="H553" s="9"/>
      <c r="I553" s="9">
        <f t="shared" si="494"/>
        <v>2683414.7262937059</v>
      </c>
      <c r="J553" s="9">
        <f t="shared" si="495"/>
        <v>2762577.490533838</v>
      </c>
      <c r="K553" s="9"/>
      <c r="L553" s="9"/>
      <c r="M553" s="9"/>
      <c r="N553" s="9"/>
      <c r="O553" s="9"/>
      <c r="P553" s="9"/>
      <c r="Q553" s="10">
        <f t="shared" si="507"/>
        <v>2683414.7262937059</v>
      </c>
      <c r="R553" s="10">
        <f t="shared" si="496"/>
        <v>2762577.490533838</v>
      </c>
      <c r="S553" s="9"/>
      <c r="T553" s="10">
        <f t="shared" si="502"/>
        <v>4894641</v>
      </c>
      <c r="V553" s="9"/>
      <c r="W553" s="9">
        <f t="shared" si="497"/>
        <v>803740.78953282861</v>
      </c>
      <c r="X553" s="9"/>
      <c r="Y553" s="9"/>
      <c r="Z553" s="9"/>
      <c r="AA553" s="10">
        <f t="shared" si="503"/>
        <v>803740.78953282861</v>
      </c>
      <c r="AB553" s="10">
        <f t="shared" si="504"/>
        <v>3487155.5158265345</v>
      </c>
      <c r="AC553" s="10">
        <f t="shared" si="498"/>
        <v>8381796.5158265345</v>
      </c>
      <c r="AD553" s="10">
        <f t="shared" si="499"/>
        <v>8095456.9304677099</v>
      </c>
      <c r="AE553" s="10">
        <f t="shared" si="505"/>
        <v>3200815.9304677099</v>
      </c>
      <c r="AF553" s="10">
        <f t="shared" si="500"/>
        <v>438238.43993387185</v>
      </c>
      <c r="AG553" s="9"/>
      <c r="AH553" s="9">
        <f t="shared" si="501"/>
        <v>438238.43993387185</v>
      </c>
      <c r="AI553" s="9"/>
      <c r="AJ553" s="9"/>
      <c r="AK553" s="9"/>
      <c r="AM553" s="9">
        <f t="shared" si="506"/>
        <v>2771778.1034444794</v>
      </c>
      <c r="AN553" s="9">
        <f t="shared" si="508"/>
        <v>3210016.5433783513</v>
      </c>
    </row>
    <row r="554" spans="1:40" s="11" customFormat="1" ht="12.75" x14ac:dyDescent="0.2">
      <c r="A554" s="8" t="s">
        <v>1111</v>
      </c>
      <c r="B554" s="8" t="s">
        <v>1112</v>
      </c>
      <c r="C554" s="8" t="s">
        <v>862</v>
      </c>
      <c r="D554" s="8" t="s">
        <v>862</v>
      </c>
      <c r="E554" s="8" t="s">
        <v>1440</v>
      </c>
      <c r="G554" s="9"/>
      <c r="H554" s="9"/>
      <c r="I554" s="9">
        <f t="shared" si="494"/>
        <v>3584060.0257291612</v>
      </c>
      <c r="J554" s="9">
        <f t="shared" si="495"/>
        <v>3689792.50757745</v>
      </c>
      <c r="K554" s="9"/>
      <c r="L554" s="9"/>
      <c r="M554" s="9"/>
      <c r="N554" s="9"/>
      <c r="O554" s="9"/>
      <c r="P554" s="9"/>
      <c r="Q554" s="10">
        <f t="shared" si="507"/>
        <v>3584060.0257291612</v>
      </c>
      <c r="R554" s="10">
        <f t="shared" si="496"/>
        <v>3689792.50757745</v>
      </c>
      <c r="S554" s="9"/>
      <c r="T554" s="10">
        <f t="shared" si="502"/>
        <v>3831214</v>
      </c>
      <c r="V554" s="9"/>
      <c r="W554" s="9">
        <f t="shared" si="497"/>
        <v>3006672.6482629436</v>
      </c>
      <c r="X554" s="9"/>
      <c r="Y554" s="9"/>
      <c r="Z554" s="9"/>
      <c r="AA554" s="10">
        <f t="shared" si="503"/>
        <v>3006672.6482629436</v>
      </c>
      <c r="AB554" s="10">
        <f t="shared" si="504"/>
        <v>6590732.6739921048</v>
      </c>
      <c r="AC554" s="10">
        <f t="shared" si="498"/>
        <v>10421946.673992105</v>
      </c>
      <c r="AD554" s="10">
        <f t="shared" si="499"/>
        <v>10065911.320040494</v>
      </c>
      <c r="AE554" s="10">
        <f t="shared" si="505"/>
        <v>6234697.3200404942</v>
      </c>
      <c r="AF554" s="10">
        <f t="shared" si="500"/>
        <v>2544904.8124630442</v>
      </c>
      <c r="AG554" s="9"/>
      <c r="AH554" s="9">
        <f t="shared" si="501"/>
        <v>2544904.8124630442</v>
      </c>
      <c r="AI554" s="9"/>
      <c r="AJ554" s="9"/>
      <c r="AK554" s="9"/>
      <c r="AM554" s="9">
        <f t="shared" si="506"/>
        <v>3702081.1592801195</v>
      </c>
      <c r="AN554" s="9">
        <f t="shared" si="508"/>
        <v>6246985.9717431637</v>
      </c>
    </row>
    <row r="555" spans="1:40" s="11" customFormat="1" ht="12.75" x14ac:dyDescent="0.2">
      <c r="A555" s="8" t="s">
        <v>1113</v>
      </c>
      <c r="B555" s="8" t="s">
        <v>1114</v>
      </c>
      <c r="C555" s="8" t="s">
        <v>862</v>
      </c>
      <c r="D555" s="8" t="s">
        <v>862</v>
      </c>
      <c r="E555" s="8" t="s">
        <v>1440</v>
      </c>
      <c r="G555" s="9"/>
      <c r="H555" s="9"/>
      <c r="I555" s="9">
        <f t="shared" si="494"/>
        <v>3009727.2107589669</v>
      </c>
      <c r="J555" s="9">
        <f t="shared" si="495"/>
        <v>3098516.4401232633</v>
      </c>
      <c r="K555" s="9"/>
      <c r="L555" s="9"/>
      <c r="M555" s="9"/>
      <c r="N555" s="9"/>
      <c r="O555" s="9"/>
      <c r="P555" s="9"/>
      <c r="Q555" s="10">
        <f t="shared" si="507"/>
        <v>3009727.2107589669</v>
      </c>
      <c r="R555" s="10">
        <f t="shared" si="496"/>
        <v>3098516.4401232633</v>
      </c>
      <c r="S555" s="9"/>
      <c r="T555" s="10">
        <f t="shared" si="502"/>
        <v>5176239</v>
      </c>
      <c r="V555" s="9"/>
      <c r="W555" s="9">
        <f t="shared" si="497"/>
        <v>936034.52798194857</v>
      </c>
      <c r="X555" s="9"/>
      <c r="Y555" s="9"/>
      <c r="Z555" s="9"/>
      <c r="AA555" s="10">
        <f t="shared" si="503"/>
        <v>936034.52798194857</v>
      </c>
      <c r="AB555" s="10">
        <f t="shared" si="504"/>
        <v>3945761.7387409154</v>
      </c>
      <c r="AC555" s="10">
        <f t="shared" si="498"/>
        <v>9122000.7387409154</v>
      </c>
      <c r="AD555" s="10">
        <f t="shared" si="499"/>
        <v>8810374.2390708271</v>
      </c>
      <c r="AE555" s="10">
        <f t="shared" si="505"/>
        <v>3634135.2390708271</v>
      </c>
      <c r="AF555" s="10">
        <f t="shared" si="500"/>
        <v>535618.79894756386</v>
      </c>
      <c r="AG555" s="9"/>
      <c r="AH555" s="9">
        <f t="shared" si="501"/>
        <v>535618.79894756386</v>
      </c>
      <c r="AI555" s="9"/>
      <c r="AJ555" s="9"/>
      <c r="AK555" s="9"/>
      <c r="AM555" s="9">
        <f t="shared" si="506"/>
        <v>3108835.8792921258</v>
      </c>
      <c r="AN555" s="9">
        <f t="shared" si="508"/>
        <v>3644454.6782396897</v>
      </c>
    </row>
    <row r="556" spans="1:40" s="11" customFormat="1" ht="12.75" x14ac:dyDescent="0.2">
      <c r="A556" s="8" t="s">
        <v>1115</v>
      </c>
      <c r="B556" s="8" t="s">
        <v>1116</v>
      </c>
      <c r="C556" s="8" t="s">
        <v>862</v>
      </c>
      <c r="D556" s="8" t="s">
        <v>862</v>
      </c>
      <c r="E556" s="8" t="s">
        <v>1440</v>
      </c>
      <c r="G556" s="9"/>
      <c r="H556" s="9"/>
      <c r="I556" s="9">
        <f t="shared" si="494"/>
        <v>5586580.1665057959</v>
      </c>
      <c r="J556" s="9">
        <f t="shared" si="495"/>
        <v>5751388.5072726086</v>
      </c>
      <c r="K556" s="9"/>
      <c r="L556" s="9"/>
      <c r="M556" s="9"/>
      <c r="N556" s="9"/>
      <c r="O556" s="9"/>
      <c r="P556" s="9"/>
      <c r="Q556" s="10">
        <f t="shared" si="507"/>
        <v>5586580.1665057959</v>
      </c>
      <c r="R556" s="10">
        <f t="shared" si="496"/>
        <v>5751388.5072726086</v>
      </c>
      <c r="S556" s="9"/>
      <c r="T556" s="10">
        <f t="shared" si="502"/>
        <v>8082033</v>
      </c>
      <c r="V556" s="9"/>
      <c r="W556" s="9">
        <f t="shared" si="497"/>
        <v>1670854.3120050123</v>
      </c>
      <c r="X556" s="9"/>
      <c r="Y556" s="9"/>
      <c r="Z556" s="9"/>
      <c r="AA556" s="10">
        <f t="shared" si="503"/>
        <v>1670854.3120050123</v>
      </c>
      <c r="AB556" s="10">
        <f t="shared" si="504"/>
        <v>7257434.4785108082</v>
      </c>
      <c r="AC556" s="10">
        <f t="shared" si="498"/>
        <v>15339467.478510808</v>
      </c>
      <c r="AD556" s="10">
        <f t="shared" si="499"/>
        <v>14815439.395852346</v>
      </c>
      <c r="AE556" s="10">
        <f t="shared" si="505"/>
        <v>6733406.395852346</v>
      </c>
      <c r="AF556" s="10">
        <f t="shared" si="500"/>
        <v>982017.8885797374</v>
      </c>
      <c r="AG556" s="9"/>
      <c r="AH556" s="9">
        <f t="shared" si="501"/>
        <v>982017.8885797374</v>
      </c>
      <c r="AI556" s="9"/>
      <c r="AJ556" s="9"/>
      <c r="AK556" s="9"/>
      <c r="AM556" s="9">
        <f t="shared" si="506"/>
        <v>5770543.1914526727</v>
      </c>
      <c r="AN556" s="9">
        <f t="shared" si="508"/>
        <v>6752561.0800324101</v>
      </c>
    </row>
    <row r="557" spans="1:40" s="11" customFormat="1" ht="12.75" x14ac:dyDescent="0.2">
      <c r="A557" s="8" t="s">
        <v>1117</v>
      </c>
      <c r="B557" s="8" t="s">
        <v>1118</v>
      </c>
      <c r="C557" s="8" t="s">
        <v>862</v>
      </c>
      <c r="D557" s="8" t="s">
        <v>862</v>
      </c>
      <c r="E557" s="8" t="s">
        <v>1440</v>
      </c>
      <c r="G557" s="9"/>
      <c r="H557" s="9"/>
      <c r="I557" s="9">
        <f t="shared" ref="I557:I620" si="509">LTFUND1718BL</f>
        <v>2912879.1557639414</v>
      </c>
      <c r="J557" s="9">
        <f t="shared" ref="J557:J620" si="510">I557*RPI_INC1819</f>
        <v>2998811.2942471439</v>
      </c>
      <c r="K557" s="9"/>
      <c r="L557" s="9"/>
      <c r="M557" s="9"/>
      <c r="N557" s="9"/>
      <c r="O557" s="9"/>
      <c r="P557" s="9"/>
      <c r="Q557" s="10">
        <f t="shared" si="507"/>
        <v>2912879.1557639414</v>
      </c>
      <c r="R557" s="10">
        <f t="shared" ref="R557:R620" si="511">H557+J557+L557+N557+P557</f>
        <v>2998811.2942471439</v>
      </c>
      <c r="S557" s="9"/>
      <c r="T557" s="10">
        <f t="shared" si="502"/>
        <v>5892823</v>
      </c>
      <c r="V557" s="9"/>
      <c r="W557" s="9">
        <f t="shared" ref="W557:W620" si="512">LTFUND1718RSG</f>
        <v>831955.95319467178</v>
      </c>
      <c r="X557" s="9"/>
      <c r="Y557" s="9"/>
      <c r="Z557" s="9"/>
      <c r="AA557" s="10">
        <f t="shared" si="503"/>
        <v>831955.95319467178</v>
      </c>
      <c r="AB557" s="10">
        <f t="shared" si="504"/>
        <v>3744835.1089586131</v>
      </c>
      <c r="AC557" s="10">
        <f t="shared" ref="AC557:AC620" si="513">W557+I557+T557</f>
        <v>9637658.1089586131</v>
      </c>
      <c r="AD557" s="10">
        <f t="shared" ref="AD557:AD620" si="514">AC557*LT_SF1819</f>
        <v>9308415.682047084</v>
      </c>
      <c r="AE557" s="10">
        <f t="shared" si="505"/>
        <v>3415592.682047084</v>
      </c>
      <c r="AF557" s="10">
        <f t="shared" ref="AF557:AF620" si="515">AD557-T557-R557</f>
        <v>416781.38779994007</v>
      </c>
      <c r="AG557" s="9"/>
      <c r="AH557" s="9">
        <f t="shared" ref="AH557:AH620" si="516">AF557</f>
        <v>416781.38779994007</v>
      </c>
      <c r="AI557" s="9"/>
      <c r="AJ557" s="9"/>
      <c r="AK557" s="9"/>
      <c r="AM557" s="9">
        <f t="shared" si="506"/>
        <v>3008798.6708926754</v>
      </c>
      <c r="AN557" s="9">
        <f t="shared" si="508"/>
        <v>3425580.0586926155</v>
      </c>
    </row>
    <row r="558" spans="1:40" s="11" customFormat="1" ht="12.75" x14ac:dyDescent="0.2">
      <c r="A558" s="8" t="s">
        <v>1119</v>
      </c>
      <c r="B558" s="8" t="s">
        <v>1120</v>
      </c>
      <c r="C558" s="8" t="s">
        <v>862</v>
      </c>
      <c r="D558" s="8" t="s">
        <v>862</v>
      </c>
      <c r="E558" s="8" t="s">
        <v>1440</v>
      </c>
      <c r="G558" s="9"/>
      <c r="H558" s="9"/>
      <c r="I558" s="9">
        <f t="shared" si="509"/>
        <v>5124321.1323050084</v>
      </c>
      <c r="J558" s="9">
        <f t="shared" si="510"/>
        <v>5275492.4818964573</v>
      </c>
      <c r="K558" s="9"/>
      <c r="L558" s="9"/>
      <c r="M558" s="9"/>
      <c r="N558" s="9"/>
      <c r="O558" s="9"/>
      <c r="P558" s="9"/>
      <c r="Q558" s="10">
        <f t="shared" si="507"/>
        <v>5124321.1323050084</v>
      </c>
      <c r="R558" s="10">
        <f t="shared" si="511"/>
        <v>5275492.4818964573</v>
      </c>
      <c r="S558" s="9"/>
      <c r="T558" s="10">
        <f t="shared" si="502"/>
        <v>5789741</v>
      </c>
      <c r="V558" s="9"/>
      <c r="W558" s="9">
        <f t="shared" si="512"/>
        <v>1857866.9146538796</v>
      </c>
      <c r="X558" s="9"/>
      <c r="Y558" s="9"/>
      <c r="Z558" s="9"/>
      <c r="AA558" s="10">
        <f t="shared" si="503"/>
        <v>1857866.9146538796</v>
      </c>
      <c r="AB558" s="10">
        <f t="shared" si="504"/>
        <v>6982188.0469588879</v>
      </c>
      <c r="AC558" s="10">
        <f t="shared" si="513"/>
        <v>12771929.046958888</v>
      </c>
      <c r="AD558" s="10">
        <f t="shared" si="514"/>
        <v>12335613.412162317</v>
      </c>
      <c r="AE558" s="10">
        <f t="shared" si="505"/>
        <v>6545872.412162317</v>
      </c>
      <c r="AF558" s="10">
        <f t="shared" si="515"/>
        <v>1270379.9302658597</v>
      </c>
      <c r="AG558" s="9"/>
      <c r="AH558" s="9">
        <f t="shared" si="516"/>
        <v>1270379.9302658597</v>
      </c>
      <c r="AI558" s="9"/>
      <c r="AJ558" s="9"/>
      <c r="AK558" s="9"/>
      <c r="AM558" s="9">
        <f t="shared" si="506"/>
        <v>5293062.2204486793</v>
      </c>
      <c r="AN558" s="9">
        <f t="shared" si="508"/>
        <v>6563442.150714539</v>
      </c>
    </row>
    <row r="559" spans="1:40" s="11" customFormat="1" ht="12.75" x14ac:dyDescent="0.2">
      <c r="A559" s="8" t="s">
        <v>1121</v>
      </c>
      <c r="B559" s="8" t="s">
        <v>1122</v>
      </c>
      <c r="C559" s="8" t="s">
        <v>862</v>
      </c>
      <c r="D559" s="8" t="s">
        <v>862</v>
      </c>
      <c r="E559" s="8" t="s">
        <v>1440</v>
      </c>
      <c r="G559" s="9"/>
      <c r="H559" s="9"/>
      <c r="I559" s="9">
        <f t="shared" si="509"/>
        <v>1973243.619424826</v>
      </c>
      <c r="J559" s="9">
        <f t="shared" si="510"/>
        <v>2031455.798817843</v>
      </c>
      <c r="K559" s="9"/>
      <c r="L559" s="9"/>
      <c r="M559" s="9"/>
      <c r="N559" s="9"/>
      <c r="O559" s="9"/>
      <c r="P559" s="9"/>
      <c r="Q559" s="10">
        <f t="shared" si="507"/>
        <v>1973243.619424826</v>
      </c>
      <c r="R559" s="10">
        <f t="shared" si="511"/>
        <v>2031455.798817843</v>
      </c>
      <c r="S559" s="9"/>
      <c r="T559" s="10">
        <f t="shared" si="502"/>
        <v>3069766</v>
      </c>
      <c r="V559" s="9"/>
      <c r="W559" s="9">
        <f t="shared" si="512"/>
        <v>642066.07112913346</v>
      </c>
      <c r="X559" s="9"/>
      <c r="Y559" s="9"/>
      <c r="Z559" s="9"/>
      <c r="AA559" s="10">
        <f t="shared" si="503"/>
        <v>642066.07112913346</v>
      </c>
      <c r="AB559" s="10">
        <f t="shared" si="504"/>
        <v>2615309.6905539595</v>
      </c>
      <c r="AC559" s="10">
        <f t="shared" si="513"/>
        <v>5685075.6905539595</v>
      </c>
      <c r="AD559" s="10">
        <f t="shared" si="514"/>
        <v>5490861.6920522042</v>
      </c>
      <c r="AE559" s="10">
        <f t="shared" si="505"/>
        <v>2421095.6920522042</v>
      </c>
      <c r="AF559" s="10">
        <f t="shared" si="515"/>
        <v>389639.8932343612</v>
      </c>
      <c r="AG559" s="9"/>
      <c r="AH559" s="9">
        <f t="shared" si="516"/>
        <v>389639.8932343612</v>
      </c>
      <c r="AI559" s="9"/>
      <c r="AJ559" s="9"/>
      <c r="AK559" s="9"/>
      <c r="AM559" s="9">
        <f t="shared" si="506"/>
        <v>2038221.4510082507</v>
      </c>
      <c r="AN559" s="9">
        <f t="shared" si="508"/>
        <v>2427861.3442426119</v>
      </c>
    </row>
    <row r="560" spans="1:40" s="11" customFormat="1" ht="12.75" x14ac:dyDescent="0.2">
      <c r="A560" s="8" t="s">
        <v>1123</v>
      </c>
      <c r="B560" s="8" t="s">
        <v>1124</v>
      </c>
      <c r="C560" s="8" t="s">
        <v>862</v>
      </c>
      <c r="D560" s="8" t="s">
        <v>862</v>
      </c>
      <c r="E560" s="8" t="s">
        <v>1440</v>
      </c>
      <c r="G560" s="9"/>
      <c r="H560" s="9"/>
      <c r="I560" s="9">
        <f t="shared" si="509"/>
        <v>1976352.7925071351</v>
      </c>
      <c r="J560" s="9">
        <f t="shared" si="510"/>
        <v>2034656.6948579508</v>
      </c>
      <c r="K560" s="9"/>
      <c r="L560" s="9"/>
      <c r="M560" s="9"/>
      <c r="N560" s="9"/>
      <c r="O560" s="9"/>
      <c r="P560" s="9"/>
      <c r="Q560" s="10">
        <f t="shared" si="507"/>
        <v>1976352.7925071351</v>
      </c>
      <c r="R560" s="10">
        <f t="shared" si="511"/>
        <v>2034656.6948579508</v>
      </c>
      <c r="S560" s="9"/>
      <c r="T560" s="10">
        <f t="shared" si="502"/>
        <v>3995994</v>
      </c>
      <c r="V560" s="9"/>
      <c r="W560" s="9">
        <f t="shared" si="512"/>
        <v>434269.78285523714</v>
      </c>
      <c r="X560" s="9"/>
      <c r="Y560" s="9"/>
      <c r="Z560" s="9"/>
      <c r="AA560" s="10">
        <f t="shared" si="503"/>
        <v>434269.78285523714</v>
      </c>
      <c r="AB560" s="10">
        <f t="shared" si="504"/>
        <v>2410622.5753623722</v>
      </c>
      <c r="AC560" s="10">
        <f t="shared" si="513"/>
        <v>6406616.5753623722</v>
      </c>
      <c r="AD560" s="10">
        <f t="shared" si="514"/>
        <v>6187753.2409592541</v>
      </c>
      <c r="AE560" s="10">
        <f t="shared" si="505"/>
        <v>2191759.2409592541</v>
      </c>
      <c r="AF560" s="10">
        <f t="shared" si="515"/>
        <v>157102.54610130331</v>
      </c>
      <c r="AG560" s="9"/>
      <c r="AH560" s="9">
        <f t="shared" si="516"/>
        <v>157102.54610130331</v>
      </c>
      <c r="AI560" s="9"/>
      <c r="AJ560" s="9"/>
      <c r="AK560" s="9"/>
      <c r="AM560" s="9">
        <f t="shared" si="506"/>
        <v>2041433.0074571737</v>
      </c>
      <c r="AN560" s="9">
        <f t="shared" si="508"/>
        <v>2198535.5535584772</v>
      </c>
    </row>
    <row r="561" spans="1:40" s="11" customFormat="1" ht="12.75" x14ac:dyDescent="0.2">
      <c r="A561" s="8" t="s">
        <v>1125</v>
      </c>
      <c r="B561" s="8" t="s">
        <v>1126</v>
      </c>
      <c r="C561" s="8" t="s">
        <v>862</v>
      </c>
      <c r="D561" s="8" t="s">
        <v>862</v>
      </c>
      <c r="E561" s="8" t="s">
        <v>1440</v>
      </c>
      <c r="G561" s="9"/>
      <c r="H561" s="9"/>
      <c r="I561" s="9">
        <f t="shared" si="509"/>
        <v>2248897.0946388314</v>
      </c>
      <c r="J561" s="9">
        <f t="shared" si="510"/>
        <v>2315241.2600631239</v>
      </c>
      <c r="K561" s="9"/>
      <c r="L561" s="9"/>
      <c r="M561" s="9"/>
      <c r="N561" s="9"/>
      <c r="O561" s="9"/>
      <c r="P561" s="9"/>
      <c r="Q561" s="10">
        <f t="shared" si="507"/>
        <v>2248897.0946388314</v>
      </c>
      <c r="R561" s="10">
        <f t="shared" si="511"/>
        <v>2315241.2600631239</v>
      </c>
      <c r="S561" s="9"/>
      <c r="T561" s="10">
        <f t="shared" si="502"/>
        <v>3634939</v>
      </c>
      <c r="V561" s="9"/>
      <c r="W561" s="9">
        <f t="shared" si="512"/>
        <v>705376.62354807602</v>
      </c>
      <c r="X561" s="9"/>
      <c r="Y561" s="9"/>
      <c r="Z561" s="9"/>
      <c r="AA561" s="10">
        <f t="shared" si="503"/>
        <v>705376.62354807602</v>
      </c>
      <c r="AB561" s="10">
        <f t="shared" si="504"/>
        <v>2954273.7181869075</v>
      </c>
      <c r="AC561" s="10">
        <f t="shared" si="513"/>
        <v>6589212.7181869075</v>
      </c>
      <c r="AD561" s="10">
        <f t="shared" si="514"/>
        <v>6364111.5201317938</v>
      </c>
      <c r="AE561" s="10">
        <f t="shared" si="505"/>
        <v>2729172.5201317938</v>
      </c>
      <c r="AF561" s="10">
        <f t="shared" si="515"/>
        <v>413931.26006866992</v>
      </c>
      <c r="AG561" s="9"/>
      <c r="AH561" s="9">
        <f t="shared" si="516"/>
        <v>413931.26006866992</v>
      </c>
      <c r="AI561" s="9"/>
      <c r="AJ561" s="9"/>
      <c r="AK561" s="9"/>
      <c r="AM561" s="9">
        <f t="shared" si="506"/>
        <v>2322952.0441774442</v>
      </c>
      <c r="AN561" s="9">
        <f t="shared" si="508"/>
        <v>2736883.3042461141</v>
      </c>
    </row>
    <row r="562" spans="1:40" s="11" customFormat="1" ht="12.75" x14ac:dyDescent="0.2">
      <c r="A562" s="8" t="s">
        <v>1127</v>
      </c>
      <c r="B562" s="8" t="s">
        <v>1128</v>
      </c>
      <c r="C562" s="8" t="s">
        <v>862</v>
      </c>
      <c r="D562" s="8" t="s">
        <v>862</v>
      </c>
      <c r="E562" s="8" t="s">
        <v>1440</v>
      </c>
      <c r="G562" s="9"/>
      <c r="H562" s="9"/>
      <c r="I562" s="9">
        <f t="shared" si="509"/>
        <v>2355671.3627718752</v>
      </c>
      <c r="J562" s="9">
        <f t="shared" si="510"/>
        <v>2425165.4498733152</v>
      </c>
      <c r="K562" s="9"/>
      <c r="L562" s="9"/>
      <c r="M562" s="9"/>
      <c r="N562" s="9"/>
      <c r="O562" s="9"/>
      <c r="P562" s="9"/>
      <c r="Q562" s="10">
        <f t="shared" si="507"/>
        <v>2355671.3627718752</v>
      </c>
      <c r="R562" s="10">
        <f t="shared" si="511"/>
        <v>2425165.4498733152</v>
      </c>
      <c r="S562" s="9"/>
      <c r="T562" s="10">
        <f t="shared" si="502"/>
        <v>6036700</v>
      </c>
      <c r="V562" s="9"/>
      <c r="W562" s="9">
        <f t="shared" si="512"/>
        <v>545641.73790723179</v>
      </c>
      <c r="X562" s="9"/>
      <c r="Y562" s="9"/>
      <c r="Z562" s="9"/>
      <c r="AA562" s="10">
        <f t="shared" si="503"/>
        <v>545641.73790723179</v>
      </c>
      <c r="AB562" s="10">
        <f t="shared" si="504"/>
        <v>2901313.100679107</v>
      </c>
      <c r="AC562" s="10">
        <f t="shared" si="513"/>
        <v>8938013.100679107</v>
      </c>
      <c r="AD562" s="10">
        <f t="shared" si="514"/>
        <v>8632672.0010296814</v>
      </c>
      <c r="AE562" s="10">
        <f t="shared" si="505"/>
        <v>2595972.0010296814</v>
      </c>
      <c r="AF562" s="10">
        <f t="shared" si="515"/>
        <v>170806.55115636624</v>
      </c>
      <c r="AG562" s="9"/>
      <c r="AH562" s="9">
        <f t="shared" si="516"/>
        <v>170806.55115636624</v>
      </c>
      <c r="AI562" s="9"/>
      <c r="AJ562" s="9"/>
      <c r="AK562" s="9"/>
      <c r="AM562" s="9">
        <f t="shared" si="506"/>
        <v>2433242.3304766663</v>
      </c>
      <c r="AN562" s="9">
        <f t="shared" si="508"/>
        <v>2604048.8816330326</v>
      </c>
    </row>
    <row r="563" spans="1:40" s="11" customFormat="1" ht="12.75" x14ac:dyDescent="0.2">
      <c r="A563" s="8" t="s">
        <v>1129</v>
      </c>
      <c r="B563" s="8" t="s">
        <v>1130</v>
      </c>
      <c r="C563" s="8" t="s">
        <v>862</v>
      </c>
      <c r="D563" s="8" t="s">
        <v>862</v>
      </c>
      <c r="E563" s="8" t="s">
        <v>1440</v>
      </c>
      <c r="G563" s="9"/>
      <c r="H563" s="9"/>
      <c r="I563" s="9">
        <f t="shared" si="509"/>
        <v>6375223.6564895585</v>
      </c>
      <c r="J563" s="9">
        <f t="shared" si="510"/>
        <v>6563297.5767642129</v>
      </c>
      <c r="K563" s="9"/>
      <c r="L563" s="9"/>
      <c r="M563" s="9"/>
      <c r="N563" s="9"/>
      <c r="O563" s="9"/>
      <c r="P563" s="9"/>
      <c r="Q563" s="10">
        <f t="shared" si="507"/>
        <v>6375223.6564895585</v>
      </c>
      <c r="R563" s="10">
        <f t="shared" si="511"/>
        <v>6563297.5767642129</v>
      </c>
      <c r="S563" s="9"/>
      <c r="T563" s="10">
        <f t="shared" si="502"/>
        <v>12875243</v>
      </c>
      <c r="V563" s="9"/>
      <c r="W563" s="9">
        <f t="shared" si="512"/>
        <v>1792975.6448482536</v>
      </c>
      <c r="X563" s="9"/>
      <c r="Y563" s="9"/>
      <c r="Z563" s="9"/>
      <c r="AA563" s="10">
        <f t="shared" si="503"/>
        <v>1792975.6448482536</v>
      </c>
      <c r="AB563" s="10">
        <f t="shared" si="504"/>
        <v>8168199.3013378121</v>
      </c>
      <c r="AC563" s="10">
        <f t="shared" si="513"/>
        <v>21043442.301337812</v>
      </c>
      <c r="AD563" s="10">
        <f t="shared" si="514"/>
        <v>20324554.586548992</v>
      </c>
      <c r="AE563" s="10">
        <f t="shared" si="505"/>
        <v>7449311.5865489915</v>
      </c>
      <c r="AF563" s="10">
        <f t="shared" si="515"/>
        <v>886014.00978477858</v>
      </c>
      <c r="AG563" s="9"/>
      <c r="AH563" s="9">
        <f t="shared" si="516"/>
        <v>886014.00978477858</v>
      </c>
      <c r="AI563" s="9"/>
      <c r="AJ563" s="9"/>
      <c r="AK563" s="9"/>
      <c r="AM563" s="9">
        <f t="shared" si="506"/>
        <v>6585156.2795980973</v>
      </c>
      <c r="AN563" s="9">
        <f t="shared" si="508"/>
        <v>7471170.2893828759</v>
      </c>
    </row>
    <row r="564" spans="1:40" s="11" customFormat="1" ht="12.75" x14ac:dyDescent="0.2">
      <c r="A564" s="8" t="s">
        <v>1131</v>
      </c>
      <c r="B564" s="8" t="s">
        <v>1132</v>
      </c>
      <c r="C564" s="8" t="s">
        <v>862</v>
      </c>
      <c r="D564" s="8" t="s">
        <v>862</v>
      </c>
      <c r="E564" s="8" t="s">
        <v>1440</v>
      </c>
      <c r="G564" s="9"/>
      <c r="H564" s="9"/>
      <c r="I564" s="9">
        <f t="shared" si="509"/>
        <v>1759809.2232058821</v>
      </c>
      <c r="J564" s="9">
        <f t="shared" si="510"/>
        <v>1811724.9264623341</v>
      </c>
      <c r="K564" s="9"/>
      <c r="L564" s="9"/>
      <c r="M564" s="9"/>
      <c r="N564" s="9"/>
      <c r="O564" s="9"/>
      <c r="P564" s="9"/>
      <c r="Q564" s="10">
        <f t="shared" si="507"/>
        <v>1759809.2232058821</v>
      </c>
      <c r="R564" s="10">
        <f t="shared" si="511"/>
        <v>1811724.9264623341</v>
      </c>
      <c r="S564" s="9"/>
      <c r="T564" s="10">
        <f t="shared" si="502"/>
        <v>5655125</v>
      </c>
      <c r="V564" s="9"/>
      <c r="W564" s="9">
        <f t="shared" si="512"/>
        <v>287113.86967602838</v>
      </c>
      <c r="X564" s="9"/>
      <c r="Y564" s="9"/>
      <c r="Z564" s="9"/>
      <c r="AA564" s="10">
        <f t="shared" si="503"/>
        <v>287113.86967602838</v>
      </c>
      <c r="AB564" s="10">
        <f t="shared" si="504"/>
        <v>2046923.0928819105</v>
      </c>
      <c r="AC564" s="10">
        <f t="shared" si="513"/>
        <v>7702048.0928819105</v>
      </c>
      <c r="AD564" s="10">
        <f t="shared" si="514"/>
        <v>7438930.1260874067</v>
      </c>
      <c r="AE564" s="10">
        <f t="shared" si="505"/>
        <v>1783805.1260874067</v>
      </c>
      <c r="AF564" s="10">
        <f t="shared" si="515"/>
        <v>-27919.800374927465</v>
      </c>
      <c r="AG564" s="9"/>
      <c r="AH564" s="9">
        <f t="shared" si="516"/>
        <v>-27919.800374927465</v>
      </c>
      <c r="AI564" s="9"/>
      <c r="AJ564" s="9"/>
      <c r="AK564" s="9"/>
      <c r="AM564" s="9">
        <f t="shared" si="506"/>
        <v>1817758.7770261855</v>
      </c>
      <c r="AN564" s="9">
        <f t="shared" si="508"/>
        <v>1789838.9766512581</v>
      </c>
    </row>
    <row r="565" spans="1:40" s="11" customFormat="1" ht="12.75" x14ac:dyDescent="0.2">
      <c r="A565" s="8" t="s">
        <v>1133</v>
      </c>
      <c r="B565" s="8" t="s">
        <v>1134</v>
      </c>
      <c r="C565" s="8" t="s">
        <v>862</v>
      </c>
      <c r="D565" s="8" t="s">
        <v>862</v>
      </c>
      <c r="E565" s="8" t="s">
        <v>1440</v>
      </c>
      <c r="G565" s="9"/>
      <c r="H565" s="9"/>
      <c r="I565" s="9">
        <f t="shared" si="509"/>
        <v>2258734.1961411606</v>
      </c>
      <c r="J565" s="9">
        <f t="shared" si="510"/>
        <v>2325368.5635008472</v>
      </c>
      <c r="K565" s="9"/>
      <c r="L565" s="9"/>
      <c r="M565" s="9"/>
      <c r="N565" s="9"/>
      <c r="O565" s="9"/>
      <c r="P565" s="9"/>
      <c r="Q565" s="10">
        <f t="shared" si="507"/>
        <v>2258734.1961411606</v>
      </c>
      <c r="R565" s="10">
        <f t="shared" si="511"/>
        <v>2325368.5635008472</v>
      </c>
      <c r="S565" s="9"/>
      <c r="T565" s="10">
        <f t="shared" si="502"/>
        <v>3042935</v>
      </c>
      <c r="V565" s="9"/>
      <c r="W565" s="9">
        <f t="shared" si="512"/>
        <v>806054.87099760631</v>
      </c>
      <c r="X565" s="9"/>
      <c r="Y565" s="9"/>
      <c r="Z565" s="9"/>
      <c r="AA565" s="10">
        <f t="shared" si="503"/>
        <v>806054.87099760631</v>
      </c>
      <c r="AB565" s="10">
        <f t="shared" si="504"/>
        <v>3064789.0671387669</v>
      </c>
      <c r="AC565" s="10">
        <f t="shared" si="513"/>
        <v>6107724.0671387669</v>
      </c>
      <c r="AD565" s="10">
        <f t="shared" si="514"/>
        <v>5899071.5218797186</v>
      </c>
      <c r="AE565" s="10">
        <f t="shared" si="505"/>
        <v>2856136.5218797186</v>
      </c>
      <c r="AF565" s="10">
        <f t="shared" si="515"/>
        <v>530767.95837887144</v>
      </c>
      <c r="AG565" s="9"/>
      <c r="AH565" s="9">
        <f t="shared" si="516"/>
        <v>530767.95837887144</v>
      </c>
      <c r="AI565" s="9"/>
      <c r="AJ565" s="9"/>
      <c r="AK565" s="9"/>
      <c r="AM565" s="9">
        <f t="shared" si="506"/>
        <v>2333113.076044172</v>
      </c>
      <c r="AN565" s="9">
        <f t="shared" si="508"/>
        <v>2863881.0344230435</v>
      </c>
    </row>
    <row r="566" spans="1:40" s="11" customFormat="1" ht="12.75" x14ac:dyDescent="0.2">
      <c r="A566" s="8" t="s">
        <v>1135</v>
      </c>
      <c r="B566" s="8" t="s">
        <v>1136</v>
      </c>
      <c r="C566" s="8" t="s">
        <v>862</v>
      </c>
      <c r="D566" s="8" t="s">
        <v>862</v>
      </c>
      <c r="E566" s="8" t="s">
        <v>1440</v>
      </c>
      <c r="G566" s="9"/>
      <c r="H566" s="9"/>
      <c r="I566" s="9">
        <f t="shared" si="509"/>
        <v>1386275.4750748235</v>
      </c>
      <c r="J566" s="9">
        <f t="shared" si="510"/>
        <v>1427171.6502094062</v>
      </c>
      <c r="K566" s="9"/>
      <c r="L566" s="9"/>
      <c r="M566" s="9"/>
      <c r="N566" s="9"/>
      <c r="O566" s="9"/>
      <c r="P566" s="9"/>
      <c r="Q566" s="10">
        <f t="shared" si="507"/>
        <v>1386275.4750748235</v>
      </c>
      <c r="R566" s="10">
        <f t="shared" si="511"/>
        <v>1427171.6502094062</v>
      </c>
      <c r="S566" s="9"/>
      <c r="T566" s="10">
        <f t="shared" si="502"/>
        <v>3252270</v>
      </c>
      <c r="V566" s="9"/>
      <c r="W566" s="9">
        <f t="shared" si="512"/>
        <v>352675.87017732719</v>
      </c>
      <c r="X566" s="9"/>
      <c r="Y566" s="9"/>
      <c r="Z566" s="9"/>
      <c r="AA566" s="10">
        <f t="shared" si="503"/>
        <v>352675.87017732719</v>
      </c>
      <c r="AB566" s="10">
        <f t="shared" si="504"/>
        <v>1738951.3452521507</v>
      </c>
      <c r="AC566" s="10">
        <f t="shared" si="513"/>
        <v>4991221.3452521507</v>
      </c>
      <c r="AD566" s="10">
        <f t="shared" si="514"/>
        <v>4820710.8529328695</v>
      </c>
      <c r="AE566" s="10">
        <f t="shared" si="505"/>
        <v>1568440.8529328695</v>
      </c>
      <c r="AF566" s="10">
        <f t="shared" si="515"/>
        <v>141269.2027234633</v>
      </c>
      <c r="AG566" s="9"/>
      <c r="AH566" s="9">
        <f t="shared" si="516"/>
        <v>141269.2027234633</v>
      </c>
      <c r="AI566" s="9"/>
      <c r="AJ566" s="9"/>
      <c r="AK566" s="9"/>
      <c r="AM566" s="9">
        <f t="shared" si="506"/>
        <v>1431924.7671647177</v>
      </c>
      <c r="AN566" s="9">
        <f t="shared" si="508"/>
        <v>1573193.969888181</v>
      </c>
    </row>
    <row r="567" spans="1:40" s="11" customFormat="1" ht="12.75" x14ac:dyDescent="0.2">
      <c r="A567" s="8" t="s">
        <v>1137</v>
      </c>
      <c r="B567" s="8" t="s">
        <v>1138</v>
      </c>
      <c r="C567" s="8" t="s">
        <v>862</v>
      </c>
      <c r="D567" s="8" t="s">
        <v>862</v>
      </c>
      <c r="E567" s="8" t="s">
        <v>1440</v>
      </c>
      <c r="G567" s="9"/>
      <c r="H567" s="9"/>
      <c r="I567" s="9">
        <f t="shared" si="509"/>
        <v>1948134.4733105984</v>
      </c>
      <c r="J567" s="9">
        <f t="shared" si="510"/>
        <v>2005605.913899943</v>
      </c>
      <c r="K567" s="9"/>
      <c r="L567" s="9"/>
      <c r="M567" s="9"/>
      <c r="N567" s="9"/>
      <c r="O567" s="9"/>
      <c r="P567" s="9"/>
      <c r="Q567" s="10">
        <f t="shared" si="507"/>
        <v>1948134.4733105984</v>
      </c>
      <c r="R567" s="10">
        <f t="shared" si="511"/>
        <v>2005605.913899943</v>
      </c>
      <c r="S567" s="9"/>
      <c r="T567" s="10">
        <f t="shared" si="502"/>
        <v>3105876</v>
      </c>
      <c r="V567" s="9"/>
      <c r="W567" s="9">
        <f t="shared" si="512"/>
        <v>621640.15439847554</v>
      </c>
      <c r="X567" s="9"/>
      <c r="Y567" s="9"/>
      <c r="Z567" s="9"/>
      <c r="AA567" s="10">
        <f t="shared" si="503"/>
        <v>621640.15439847554</v>
      </c>
      <c r="AB567" s="10">
        <f t="shared" si="504"/>
        <v>2569774.6277090739</v>
      </c>
      <c r="AC567" s="10">
        <f t="shared" si="513"/>
        <v>5675650.6277090739</v>
      </c>
      <c r="AD567" s="10">
        <f t="shared" si="514"/>
        <v>5481758.6089382619</v>
      </c>
      <c r="AE567" s="10">
        <f t="shared" si="505"/>
        <v>2375882.6089382619</v>
      </c>
      <c r="AF567" s="10">
        <f t="shared" si="515"/>
        <v>370276.69503831887</v>
      </c>
      <c r="AG567" s="9"/>
      <c r="AH567" s="9">
        <f t="shared" si="516"/>
        <v>370276.69503831887</v>
      </c>
      <c r="AI567" s="9"/>
      <c r="AJ567" s="9"/>
      <c r="AK567" s="9"/>
      <c r="AM567" s="9">
        <f t="shared" si="506"/>
        <v>2012285.474465508</v>
      </c>
      <c r="AN567" s="9">
        <f t="shared" si="508"/>
        <v>2382562.1695038266</v>
      </c>
    </row>
    <row r="568" spans="1:40" s="11" customFormat="1" ht="12.75" x14ac:dyDescent="0.2">
      <c r="A568" s="8" t="s">
        <v>1139</v>
      </c>
      <c r="B568" s="8" t="s">
        <v>1140</v>
      </c>
      <c r="C568" s="8" t="s">
        <v>862</v>
      </c>
      <c r="D568" s="8" t="s">
        <v>862</v>
      </c>
      <c r="E568" s="8" t="s">
        <v>1440</v>
      </c>
      <c r="G568" s="9"/>
      <c r="H568" s="9"/>
      <c r="I568" s="9">
        <f t="shared" si="509"/>
        <v>1403744.0057986176</v>
      </c>
      <c r="J568" s="9">
        <f t="shared" si="510"/>
        <v>1445155.5158032668</v>
      </c>
      <c r="K568" s="9"/>
      <c r="L568" s="9"/>
      <c r="M568" s="9"/>
      <c r="N568" s="9"/>
      <c r="O568" s="9"/>
      <c r="P568" s="9"/>
      <c r="Q568" s="10">
        <f t="shared" si="507"/>
        <v>1403744.0057986176</v>
      </c>
      <c r="R568" s="10">
        <f t="shared" si="511"/>
        <v>1445155.5158032668</v>
      </c>
      <c r="S568" s="9"/>
      <c r="T568" s="10">
        <f t="shared" si="502"/>
        <v>3748127</v>
      </c>
      <c r="V568" s="9"/>
      <c r="W568" s="9">
        <f t="shared" si="512"/>
        <v>240377.60540353111</v>
      </c>
      <c r="X568" s="9"/>
      <c r="Y568" s="9"/>
      <c r="Z568" s="9"/>
      <c r="AA568" s="10">
        <f t="shared" si="503"/>
        <v>240377.60540353111</v>
      </c>
      <c r="AB568" s="10">
        <f t="shared" si="504"/>
        <v>1644121.6112021487</v>
      </c>
      <c r="AC568" s="10">
        <f t="shared" si="513"/>
        <v>5392248.6112021487</v>
      </c>
      <c r="AD568" s="10">
        <f t="shared" si="514"/>
        <v>5208038.1941909613</v>
      </c>
      <c r="AE568" s="10">
        <f t="shared" si="505"/>
        <v>1459911.1941909613</v>
      </c>
      <c r="AF568" s="10">
        <f t="shared" si="515"/>
        <v>14755.678387694526</v>
      </c>
      <c r="AG568" s="9"/>
      <c r="AH568" s="9">
        <f t="shared" si="516"/>
        <v>14755.678387694526</v>
      </c>
      <c r="AI568" s="9"/>
      <c r="AJ568" s="9"/>
      <c r="AK568" s="9"/>
      <c r="AM568" s="9">
        <f t="shared" si="506"/>
        <v>1449968.5270372124</v>
      </c>
      <c r="AN568" s="9">
        <f t="shared" si="508"/>
        <v>1464724.2054249069</v>
      </c>
    </row>
    <row r="569" spans="1:40" s="11" customFormat="1" ht="12.75" x14ac:dyDescent="0.2">
      <c r="A569" s="8" t="s">
        <v>1141</v>
      </c>
      <c r="B569" s="8" t="s">
        <v>1142</v>
      </c>
      <c r="C569" s="8" t="s">
        <v>862</v>
      </c>
      <c r="D569" s="8" t="s">
        <v>862</v>
      </c>
      <c r="E569" s="8" t="s">
        <v>1440</v>
      </c>
      <c r="G569" s="9"/>
      <c r="H569" s="9"/>
      <c r="I569" s="9">
        <f t="shared" si="509"/>
        <v>3999688.3634821065</v>
      </c>
      <c r="J569" s="9">
        <f t="shared" si="510"/>
        <v>4117682.1956877061</v>
      </c>
      <c r="K569" s="9"/>
      <c r="L569" s="9"/>
      <c r="M569" s="9"/>
      <c r="N569" s="9"/>
      <c r="O569" s="9"/>
      <c r="P569" s="9"/>
      <c r="Q569" s="10">
        <f t="shared" si="507"/>
        <v>3999688.3634821065</v>
      </c>
      <c r="R569" s="10">
        <f t="shared" si="511"/>
        <v>4117682.1956877061</v>
      </c>
      <c r="S569" s="9"/>
      <c r="T569" s="10">
        <f t="shared" si="502"/>
        <v>7654826</v>
      </c>
      <c r="V569" s="9"/>
      <c r="W569" s="9">
        <f t="shared" si="512"/>
        <v>1230593.8774264492</v>
      </c>
      <c r="X569" s="9"/>
      <c r="Y569" s="9"/>
      <c r="Z569" s="9"/>
      <c r="AA569" s="10">
        <f t="shared" si="503"/>
        <v>1230593.8774264492</v>
      </c>
      <c r="AB569" s="10">
        <f t="shared" si="504"/>
        <v>5230282.2409085557</v>
      </c>
      <c r="AC569" s="10">
        <f t="shared" si="513"/>
        <v>12885108.240908556</v>
      </c>
      <c r="AD569" s="10">
        <f t="shared" si="514"/>
        <v>12444926.169673735</v>
      </c>
      <c r="AE569" s="10">
        <f t="shared" si="505"/>
        <v>4790100.1696737353</v>
      </c>
      <c r="AF569" s="10">
        <f t="shared" si="515"/>
        <v>672417.97398602916</v>
      </c>
      <c r="AG569" s="9"/>
      <c r="AH569" s="9">
        <f t="shared" si="516"/>
        <v>672417.97398602916</v>
      </c>
      <c r="AI569" s="9"/>
      <c r="AJ569" s="9"/>
      <c r="AK569" s="9"/>
      <c r="AM569" s="9">
        <f t="shared" si="506"/>
        <v>4131395.9105432639</v>
      </c>
      <c r="AN569" s="9">
        <f t="shared" si="508"/>
        <v>4803813.8845292926</v>
      </c>
    </row>
    <row r="570" spans="1:40" s="11" customFormat="1" ht="12.75" x14ac:dyDescent="0.2">
      <c r="A570" s="8" t="s">
        <v>1143</v>
      </c>
      <c r="B570" s="8" t="s">
        <v>1144</v>
      </c>
      <c r="C570" s="8" t="s">
        <v>862</v>
      </c>
      <c r="D570" s="8" t="s">
        <v>862</v>
      </c>
      <c r="E570" s="8" t="s">
        <v>1440</v>
      </c>
      <c r="G570" s="9"/>
      <c r="H570" s="9"/>
      <c r="I570" s="9">
        <f t="shared" si="509"/>
        <v>3625618.2212641728</v>
      </c>
      <c r="J570" s="9">
        <f t="shared" si="510"/>
        <v>3732576.7013165955</v>
      </c>
      <c r="K570" s="9"/>
      <c r="L570" s="9"/>
      <c r="M570" s="9"/>
      <c r="N570" s="9"/>
      <c r="O570" s="9"/>
      <c r="P570" s="9"/>
      <c r="Q570" s="10">
        <f t="shared" si="507"/>
        <v>3625618.2212641728</v>
      </c>
      <c r="R570" s="10">
        <f t="shared" si="511"/>
        <v>3732576.7013165955</v>
      </c>
      <c r="S570" s="9"/>
      <c r="T570" s="10">
        <f t="shared" si="502"/>
        <v>5293158</v>
      </c>
      <c r="V570" s="9"/>
      <c r="W570" s="9">
        <f t="shared" si="512"/>
        <v>1148206.1925387117</v>
      </c>
      <c r="X570" s="9"/>
      <c r="Y570" s="9"/>
      <c r="Z570" s="9"/>
      <c r="AA570" s="10">
        <f t="shared" si="503"/>
        <v>1148206.1925387117</v>
      </c>
      <c r="AB570" s="10">
        <f t="shared" si="504"/>
        <v>4773824.4138028845</v>
      </c>
      <c r="AC570" s="10">
        <f t="shared" si="513"/>
        <v>10066982.413802885</v>
      </c>
      <c r="AD570" s="10">
        <f t="shared" si="514"/>
        <v>9723073.3765529338</v>
      </c>
      <c r="AE570" s="10">
        <f t="shared" si="505"/>
        <v>4429915.3765529338</v>
      </c>
      <c r="AF570" s="10">
        <f t="shared" si="515"/>
        <v>697338.67523633828</v>
      </c>
      <c r="AG570" s="9"/>
      <c r="AH570" s="9">
        <f t="shared" si="516"/>
        <v>697338.67523633828</v>
      </c>
      <c r="AI570" s="9"/>
      <c r="AJ570" s="9"/>
      <c r="AK570" s="9"/>
      <c r="AM570" s="9">
        <f t="shared" si="506"/>
        <v>3745007.8434314388</v>
      </c>
      <c r="AN570" s="9">
        <f t="shared" si="508"/>
        <v>4442346.5186677771</v>
      </c>
    </row>
    <row r="571" spans="1:40" s="11" customFormat="1" ht="12.75" x14ac:dyDescent="0.2">
      <c r="A571" s="8" t="s">
        <v>1145</v>
      </c>
      <c r="B571" s="8" t="s">
        <v>1146</v>
      </c>
      <c r="C571" s="8" t="s">
        <v>862</v>
      </c>
      <c r="D571" s="8" t="s">
        <v>862</v>
      </c>
      <c r="E571" s="8" t="s">
        <v>1440</v>
      </c>
      <c r="G571" s="9"/>
      <c r="H571" s="9"/>
      <c r="I571" s="9">
        <f t="shared" si="509"/>
        <v>3785207.9486787049</v>
      </c>
      <c r="J571" s="9">
        <f t="shared" si="510"/>
        <v>3896874.4464082583</v>
      </c>
      <c r="K571" s="9"/>
      <c r="L571" s="9"/>
      <c r="M571" s="9"/>
      <c r="N571" s="9"/>
      <c r="O571" s="9"/>
      <c r="P571" s="9"/>
      <c r="Q571" s="10">
        <f t="shared" si="507"/>
        <v>3785207.9486787049</v>
      </c>
      <c r="R571" s="10">
        <f t="shared" si="511"/>
        <v>3896874.4464082583</v>
      </c>
      <c r="S571" s="9"/>
      <c r="T571" s="10">
        <f t="shared" si="502"/>
        <v>5123940</v>
      </c>
      <c r="V571" s="9"/>
      <c r="W571" s="9">
        <f t="shared" si="512"/>
        <v>1190702.1649812339</v>
      </c>
      <c r="X571" s="9"/>
      <c r="Y571" s="9"/>
      <c r="Z571" s="9"/>
      <c r="AA571" s="10">
        <f t="shared" si="503"/>
        <v>1190702.1649812339</v>
      </c>
      <c r="AB571" s="10">
        <f t="shared" si="504"/>
        <v>4975910.1136599388</v>
      </c>
      <c r="AC571" s="10">
        <f t="shared" si="513"/>
        <v>10099850.113659939</v>
      </c>
      <c r="AD571" s="10">
        <f t="shared" si="514"/>
        <v>9754818.2474876922</v>
      </c>
      <c r="AE571" s="10">
        <f t="shared" si="505"/>
        <v>4630878.2474876922</v>
      </c>
      <c r="AF571" s="10">
        <f t="shared" si="515"/>
        <v>734003.80107943388</v>
      </c>
      <c r="AG571" s="9"/>
      <c r="AH571" s="9">
        <f t="shared" si="516"/>
        <v>734003.80107943388</v>
      </c>
      <c r="AI571" s="9"/>
      <c r="AJ571" s="9"/>
      <c r="AK571" s="9"/>
      <c r="AM571" s="9">
        <f t="shared" si="506"/>
        <v>3909852.7731576902</v>
      </c>
      <c r="AN571" s="9">
        <f t="shared" si="508"/>
        <v>4643856.5742371241</v>
      </c>
    </row>
    <row r="572" spans="1:40" s="11" customFormat="1" ht="12.75" x14ac:dyDescent="0.2">
      <c r="A572" s="8" t="s">
        <v>1147</v>
      </c>
      <c r="B572" s="8" t="s">
        <v>1148</v>
      </c>
      <c r="C572" s="8" t="s">
        <v>862</v>
      </c>
      <c r="D572" s="8" t="s">
        <v>862</v>
      </c>
      <c r="E572" s="8" t="s">
        <v>1440</v>
      </c>
      <c r="G572" s="9"/>
      <c r="H572" s="9"/>
      <c r="I572" s="9">
        <f t="shared" si="509"/>
        <v>2703877.0281912251</v>
      </c>
      <c r="J572" s="9">
        <f t="shared" si="510"/>
        <v>2783643.4458156261</v>
      </c>
      <c r="K572" s="9"/>
      <c r="L572" s="9"/>
      <c r="M572" s="9"/>
      <c r="N572" s="9"/>
      <c r="O572" s="9"/>
      <c r="P572" s="9"/>
      <c r="Q572" s="10">
        <f t="shared" si="507"/>
        <v>2703877.0281912251</v>
      </c>
      <c r="R572" s="10">
        <f t="shared" si="511"/>
        <v>2783643.4458156261</v>
      </c>
      <c r="S572" s="9"/>
      <c r="T572" s="10">
        <f t="shared" si="502"/>
        <v>5269037</v>
      </c>
      <c r="V572" s="9"/>
      <c r="W572" s="9">
        <f t="shared" si="512"/>
        <v>802336.06911235908</v>
      </c>
      <c r="X572" s="9"/>
      <c r="Y572" s="9"/>
      <c r="Z572" s="9"/>
      <c r="AA572" s="10">
        <f t="shared" si="503"/>
        <v>802336.06911235908</v>
      </c>
      <c r="AB572" s="10">
        <f t="shared" si="504"/>
        <v>3506213.0973035842</v>
      </c>
      <c r="AC572" s="10">
        <f t="shared" si="513"/>
        <v>8775250.0973035842</v>
      </c>
      <c r="AD572" s="10">
        <f t="shared" si="514"/>
        <v>8475469.3200516663</v>
      </c>
      <c r="AE572" s="10">
        <f t="shared" si="505"/>
        <v>3206432.3200516663</v>
      </c>
      <c r="AF572" s="10">
        <f t="shared" si="515"/>
        <v>422788.87423604028</v>
      </c>
      <c r="AG572" s="9"/>
      <c r="AH572" s="9">
        <f t="shared" si="516"/>
        <v>422788.87423604028</v>
      </c>
      <c r="AI572" s="9"/>
      <c r="AJ572" s="9"/>
      <c r="AK572" s="9"/>
      <c r="AM572" s="9">
        <f t="shared" si="506"/>
        <v>2792914.2177356728</v>
      </c>
      <c r="AN572" s="9">
        <f t="shared" si="508"/>
        <v>3215703.0919717131</v>
      </c>
    </row>
    <row r="573" spans="1:40" s="11" customFormat="1" ht="12.75" x14ac:dyDescent="0.2">
      <c r="A573" s="8" t="s">
        <v>1149</v>
      </c>
      <c r="B573" s="8" t="s">
        <v>1150</v>
      </c>
      <c r="C573" s="8" t="s">
        <v>862</v>
      </c>
      <c r="D573" s="8" t="s">
        <v>862</v>
      </c>
      <c r="E573" s="8" t="s">
        <v>1440</v>
      </c>
      <c r="G573" s="9"/>
      <c r="H573" s="9"/>
      <c r="I573" s="9">
        <f t="shared" si="509"/>
        <v>2870886.8468524558</v>
      </c>
      <c r="J573" s="9">
        <f t="shared" si="510"/>
        <v>2955580.180458542</v>
      </c>
      <c r="K573" s="9"/>
      <c r="L573" s="9"/>
      <c r="M573" s="9"/>
      <c r="N573" s="9"/>
      <c r="O573" s="9"/>
      <c r="P573" s="9"/>
      <c r="Q573" s="10">
        <f t="shared" si="507"/>
        <v>2870886.8468524558</v>
      </c>
      <c r="R573" s="10">
        <f t="shared" si="511"/>
        <v>2955580.180458542</v>
      </c>
      <c r="S573" s="9"/>
      <c r="T573" s="10">
        <f t="shared" si="502"/>
        <v>5450823</v>
      </c>
      <c r="V573" s="9"/>
      <c r="W573" s="9">
        <f t="shared" si="512"/>
        <v>780538.58083266905</v>
      </c>
      <c r="X573" s="9"/>
      <c r="Y573" s="9"/>
      <c r="Z573" s="9"/>
      <c r="AA573" s="10">
        <f t="shared" si="503"/>
        <v>780538.58083266905</v>
      </c>
      <c r="AB573" s="10">
        <f t="shared" si="504"/>
        <v>3651425.4276851248</v>
      </c>
      <c r="AC573" s="10">
        <f t="shared" si="513"/>
        <v>9102248.4276851248</v>
      </c>
      <c r="AD573" s="10">
        <f t="shared" si="514"/>
        <v>8791296.7080036607</v>
      </c>
      <c r="AE573" s="10">
        <f t="shared" si="505"/>
        <v>3340473.7080036607</v>
      </c>
      <c r="AF573" s="10">
        <f t="shared" si="515"/>
        <v>384893.5275451187</v>
      </c>
      <c r="AG573" s="9"/>
      <c r="AH573" s="9">
        <f t="shared" si="516"/>
        <v>384893.5275451187</v>
      </c>
      <c r="AI573" s="9"/>
      <c r="AJ573" s="9"/>
      <c r="AK573" s="9"/>
      <c r="AM573" s="9">
        <f t="shared" si="506"/>
        <v>2965423.5782491714</v>
      </c>
      <c r="AN573" s="9">
        <f t="shared" si="508"/>
        <v>3350317.1057942901</v>
      </c>
    </row>
    <row r="574" spans="1:40" s="11" customFormat="1" ht="12.75" x14ac:dyDescent="0.2">
      <c r="A574" s="8" t="s">
        <v>1151</v>
      </c>
      <c r="B574" s="8" t="s">
        <v>1152</v>
      </c>
      <c r="C574" s="8" t="s">
        <v>862</v>
      </c>
      <c r="D574" s="8" t="s">
        <v>862</v>
      </c>
      <c r="E574" s="8" t="s">
        <v>1440</v>
      </c>
      <c r="G574" s="9"/>
      <c r="H574" s="9"/>
      <c r="I574" s="9">
        <f t="shared" si="509"/>
        <v>3482662.4786030515</v>
      </c>
      <c r="J574" s="9">
        <f t="shared" si="510"/>
        <v>3585403.6561110085</v>
      </c>
      <c r="K574" s="9"/>
      <c r="L574" s="9"/>
      <c r="M574" s="9"/>
      <c r="N574" s="9"/>
      <c r="O574" s="9"/>
      <c r="P574" s="9"/>
      <c r="Q574" s="10">
        <f t="shared" si="507"/>
        <v>3482662.4786030515</v>
      </c>
      <c r="R574" s="10">
        <f t="shared" si="511"/>
        <v>3585403.6561110085</v>
      </c>
      <c r="S574" s="9"/>
      <c r="T574" s="10">
        <f t="shared" si="502"/>
        <v>5126238</v>
      </c>
      <c r="V574" s="9"/>
      <c r="W574" s="9">
        <f t="shared" si="512"/>
        <v>1168760.4439568059</v>
      </c>
      <c r="X574" s="9"/>
      <c r="Y574" s="9"/>
      <c r="Z574" s="9"/>
      <c r="AA574" s="10">
        <f t="shared" si="503"/>
        <v>1168760.4439568059</v>
      </c>
      <c r="AB574" s="10">
        <f t="shared" si="504"/>
        <v>4651422.9225598574</v>
      </c>
      <c r="AC574" s="10">
        <f t="shared" si="513"/>
        <v>9777660.9225598574</v>
      </c>
      <c r="AD574" s="10">
        <f t="shared" si="514"/>
        <v>9443635.7086264826</v>
      </c>
      <c r="AE574" s="10">
        <f t="shared" si="505"/>
        <v>4317397.7086264826</v>
      </c>
      <c r="AF574" s="10">
        <f t="shared" si="515"/>
        <v>731994.05251547415</v>
      </c>
      <c r="AG574" s="9"/>
      <c r="AH574" s="9">
        <f t="shared" si="516"/>
        <v>731994.05251547415</v>
      </c>
      <c r="AI574" s="9"/>
      <c r="AJ574" s="9"/>
      <c r="AK574" s="9"/>
      <c r="AM574" s="9">
        <f t="shared" si="506"/>
        <v>3597344.6464656</v>
      </c>
      <c r="AN574" s="9">
        <f t="shared" si="508"/>
        <v>4329338.6989810746</v>
      </c>
    </row>
    <row r="575" spans="1:40" s="11" customFormat="1" ht="12.75" x14ac:dyDescent="0.2">
      <c r="A575" s="8" t="s">
        <v>1153</v>
      </c>
      <c r="B575" s="8" t="s">
        <v>1154</v>
      </c>
      <c r="C575" s="8" t="s">
        <v>862</v>
      </c>
      <c r="D575" s="8" t="s">
        <v>862</v>
      </c>
      <c r="E575" s="8" t="s">
        <v>1440</v>
      </c>
      <c r="G575" s="9"/>
      <c r="H575" s="9"/>
      <c r="I575" s="9">
        <f t="shared" si="509"/>
        <v>3432002.5842677997</v>
      </c>
      <c r="J575" s="9">
        <f t="shared" si="510"/>
        <v>3533249.2565722205</v>
      </c>
      <c r="K575" s="9"/>
      <c r="L575" s="9"/>
      <c r="M575" s="9"/>
      <c r="N575" s="9"/>
      <c r="O575" s="9"/>
      <c r="P575" s="9"/>
      <c r="Q575" s="10">
        <f t="shared" si="507"/>
        <v>3432002.5842677997</v>
      </c>
      <c r="R575" s="10">
        <f t="shared" si="511"/>
        <v>3533249.2565722205</v>
      </c>
      <c r="S575" s="9"/>
      <c r="T575" s="10">
        <f t="shared" si="502"/>
        <v>5910188</v>
      </c>
      <c r="V575" s="9"/>
      <c r="W575" s="9">
        <f t="shared" si="512"/>
        <v>1048591.6037495853</v>
      </c>
      <c r="X575" s="9"/>
      <c r="Y575" s="9"/>
      <c r="Z575" s="9"/>
      <c r="AA575" s="10">
        <f t="shared" si="503"/>
        <v>1048591.6037495853</v>
      </c>
      <c r="AB575" s="10">
        <f t="shared" si="504"/>
        <v>4480594.1880173851</v>
      </c>
      <c r="AC575" s="10">
        <f t="shared" si="513"/>
        <v>10390782.188017385</v>
      </c>
      <c r="AD575" s="10">
        <f t="shared" si="514"/>
        <v>10035811.477662772</v>
      </c>
      <c r="AE575" s="10">
        <f t="shared" si="505"/>
        <v>4125623.4776627719</v>
      </c>
      <c r="AF575" s="10">
        <f t="shared" si="515"/>
        <v>592374.22109055147</v>
      </c>
      <c r="AG575" s="9"/>
      <c r="AH575" s="9">
        <f t="shared" si="516"/>
        <v>592374.22109055147</v>
      </c>
      <c r="AI575" s="9"/>
      <c r="AJ575" s="9"/>
      <c r="AK575" s="9"/>
      <c r="AM575" s="9">
        <f t="shared" si="506"/>
        <v>3545016.54955782</v>
      </c>
      <c r="AN575" s="9">
        <f t="shared" si="508"/>
        <v>4137390.7706483714</v>
      </c>
    </row>
    <row r="576" spans="1:40" s="11" customFormat="1" ht="12.75" x14ac:dyDescent="0.2">
      <c r="A576" s="8" t="s">
        <v>1155</v>
      </c>
      <c r="B576" s="8" t="s">
        <v>1156</v>
      </c>
      <c r="C576" s="8" t="s">
        <v>862</v>
      </c>
      <c r="D576" s="8" t="s">
        <v>862</v>
      </c>
      <c r="E576" s="8" t="s">
        <v>1440</v>
      </c>
      <c r="G576" s="9"/>
      <c r="H576" s="9"/>
      <c r="I576" s="9">
        <f t="shared" si="509"/>
        <v>2225010.9627096197</v>
      </c>
      <c r="J576" s="9">
        <f t="shared" si="510"/>
        <v>2290650.4691738221</v>
      </c>
      <c r="K576" s="9"/>
      <c r="L576" s="9"/>
      <c r="M576" s="9"/>
      <c r="N576" s="9"/>
      <c r="O576" s="9"/>
      <c r="P576" s="9"/>
      <c r="Q576" s="10">
        <f t="shared" si="507"/>
        <v>2225010.9627096197</v>
      </c>
      <c r="R576" s="10">
        <f t="shared" si="511"/>
        <v>2290650.4691738221</v>
      </c>
      <c r="S576" s="9"/>
      <c r="T576" s="10">
        <f t="shared" si="502"/>
        <v>5428101</v>
      </c>
      <c r="V576" s="9"/>
      <c r="W576" s="9">
        <f t="shared" si="512"/>
        <v>473191.41245461255</v>
      </c>
      <c r="X576" s="9"/>
      <c r="Y576" s="9"/>
      <c r="Z576" s="9"/>
      <c r="AA576" s="10">
        <f t="shared" si="503"/>
        <v>473191.41245461255</v>
      </c>
      <c r="AB576" s="10">
        <f t="shared" si="504"/>
        <v>2698202.3751642322</v>
      </c>
      <c r="AC576" s="10">
        <f t="shared" si="513"/>
        <v>8126303.3751642322</v>
      </c>
      <c r="AD576" s="10">
        <f t="shared" si="514"/>
        <v>7848691.9663748499</v>
      </c>
      <c r="AE576" s="10">
        <f t="shared" si="505"/>
        <v>2420590.9663748499</v>
      </c>
      <c r="AF576" s="10">
        <f t="shared" si="515"/>
        <v>129940.49720102781</v>
      </c>
      <c r="AG576" s="9"/>
      <c r="AH576" s="9">
        <f t="shared" si="516"/>
        <v>129940.49720102781</v>
      </c>
      <c r="AI576" s="9"/>
      <c r="AJ576" s="9"/>
      <c r="AK576" s="9"/>
      <c r="AM576" s="9">
        <f t="shared" si="506"/>
        <v>2298279.3550069486</v>
      </c>
      <c r="AN576" s="9">
        <f t="shared" si="508"/>
        <v>2428219.8522079764</v>
      </c>
    </row>
    <row r="577" spans="1:40" s="11" customFormat="1" ht="12.75" x14ac:dyDescent="0.2">
      <c r="A577" s="8" t="s">
        <v>1157</v>
      </c>
      <c r="B577" s="8" t="s">
        <v>1158</v>
      </c>
      <c r="C577" s="8" t="s">
        <v>862</v>
      </c>
      <c r="D577" s="8" t="s">
        <v>862</v>
      </c>
      <c r="E577" s="8" t="s">
        <v>1440</v>
      </c>
      <c r="G577" s="9"/>
      <c r="H577" s="9"/>
      <c r="I577" s="9">
        <f t="shared" si="509"/>
        <v>3563678.5655861567</v>
      </c>
      <c r="J577" s="9">
        <f t="shared" si="510"/>
        <v>3668809.778943086</v>
      </c>
      <c r="K577" s="9"/>
      <c r="L577" s="9"/>
      <c r="M577" s="9"/>
      <c r="N577" s="9"/>
      <c r="O577" s="9"/>
      <c r="P577" s="9"/>
      <c r="Q577" s="10">
        <f t="shared" si="507"/>
        <v>3563678.5655861567</v>
      </c>
      <c r="R577" s="10">
        <f t="shared" si="511"/>
        <v>3668809.778943086</v>
      </c>
      <c r="S577" s="9"/>
      <c r="T577" s="10">
        <f t="shared" si="502"/>
        <v>5959246</v>
      </c>
      <c r="V577" s="9"/>
      <c r="W577" s="9">
        <f t="shared" si="512"/>
        <v>1105433.3767235433</v>
      </c>
      <c r="X577" s="9"/>
      <c r="Y577" s="9"/>
      <c r="Z577" s="9"/>
      <c r="AA577" s="10">
        <f t="shared" si="503"/>
        <v>1105433.3767235433</v>
      </c>
      <c r="AB577" s="10">
        <f t="shared" si="504"/>
        <v>4669111.9423097</v>
      </c>
      <c r="AC577" s="10">
        <f t="shared" si="513"/>
        <v>10628357.9423097</v>
      </c>
      <c r="AD577" s="10">
        <f t="shared" si="514"/>
        <v>10265271.150534246</v>
      </c>
      <c r="AE577" s="10">
        <f t="shared" si="505"/>
        <v>4306025.1505342461</v>
      </c>
      <c r="AF577" s="10">
        <f t="shared" si="515"/>
        <v>637215.37159116007</v>
      </c>
      <c r="AG577" s="9"/>
      <c r="AH577" s="9">
        <f t="shared" si="516"/>
        <v>637215.37159116007</v>
      </c>
      <c r="AI577" s="9"/>
      <c r="AJ577" s="9"/>
      <c r="AK577" s="9"/>
      <c r="AM577" s="9">
        <f t="shared" si="506"/>
        <v>3681028.548818138</v>
      </c>
      <c r="AN577" s="9">
        <f t="shared" si="508"/>
        <v>4318243.9204092976</v>
      </c>
    </row>
    <row r="578" spans="1:40" s="11" customFormat="1" ht="12.75" x14ac:dyDescent="0.2">
      <c r="A578" s="8" t="s">
        <v>1159</v>
      </c>
      <c r="B578" s="8" t="s">
        <v>1160</v>
      </c>
      <c r="C578" s="8" t="s">
        <v>862</v>
      </c>
      <c r="D578" s="8" t="s">
        <v>862</v>
      </c>
      <c r="E578" s="8" t="s">
        <v>1440</v>
      </c>
      <c r="G578" s="9"/>
      <c r="H578" s="9"/>
      <c r="I578" s="9">
        <f t="shared" si="509"/>
        <v>5841565.2939534998</v>
      </c>
      <c r="J578" s="9">
        <f t="shared" si="510"/>
        <v>6013895.8888583314</v>
      </c>
      <c r="K578" s="9"/>
      <c r="L578" s="9"/>
      <c r="M578" s="9"/>
      <c r="N578" s="9"/>
      <c r="O578" s="9"/>
      <c r="P578" s="9"/>
      <c r="Q578" s="10">
        <f t="shared" si="507"/>
        <v>5841565.2939534998</v>
      </c>
      <c r="R578" s="10">
        <f t="shared" si="511"/>
        <v>6013895.8888583314</v>
      </c>
      <c r="S578" s="9"/>
      <c r="T578" s="10">
        <f t="shared" si="502"/>
        <v>11900498</v>
      </c>
      <c r="V578" s="9"/>
      <c r="W578" s="9">
        <f t="shared" si="512"/>
        <v>1458127.3353899019</v>
      </c>
      <c r="X578" s="9"/>
      <c r="Y578" s="9"/>
      <c r="Z578" s="9"/>
      <c r="AA578" s="10">
        <f t="shared" si="503"/>
        <v>1458127.3353899019</v>
      </c>
      <c r="AB578" s="10">
        <f t="shared" si="504"/>
        <v>7299692.6293434016</v>
      </c>
      <c r="AC578" s="10">
        <f t="shared" si="513"/>
        <v>19200190.629343402</v>
      </c>
      <c r="AD578" s="10">
        <f t="shared" si="514"/>
        <v>18544272.221728083</v>
      </c>
      <c r="AE578" s="10">
        <f t="shared" si="505"/>
        <v>6643774.2217280827</v>
      </c>
      <c r="AF578" s="10">
        <f t="shared" si="515"/>
        <v>629878.33286975138</v>
      </c>
      <c r="AG578" s="9"/>
      <c r="AH578" s="9">
        <f t="shared" si="516"/>
        <v>629878.33286975138</v>
      </c>
      <c r="AI578" s="9"/>
      <c r="AJ578" s="9"/>
      <c r="AK578" s="9"/>
      <c r="AM578" s="9">
        <f t="shared" si="506"/>
        <v>6033924.8394842893</v>
      </c>
      <c r="AN578" s="9">
        <f t="shared" si="508"/>
        <v>6663803.1723540407</v>
      </c>
    </row>
    <row r="579" spans="1:40" s="11" customFormat="1" ht="12.75" x14ac:dyDescent="0.2">
      <c r="A579" s="8" t="s">
        <v>1161</v>
      </c>
      <c r="B579" s="8" t="s">
        <v>1162</v>
      </c>
      <c r="C579" s="8" t="s">
        <v>862</v>
      </c>
      <c r="D579" s="8" t="s">
        <v>862</v>
      </c>
      <c r="E579" s="8" t="s">
        <v>1440</v>
      </c>
      <c r="G579" s="9"/>
      <c r="H579" s="9"/>
      <c r="I579" s="9">
        <f t="shared" si="509"/>
        <v>2430841.8569100657</v>
      </c>
      <c r="J579" s="9">
        <f t="shared" si="510"/>
        <v>2502553.5304497727</v>
      </c>
      <c r="K579" s="9"/>
      <c r="L579" s="9"/>
      <c r="M579" s="9"/>
      <c r="N579" s="9"/>
      <c r="O579" s="9"/>
      <c r="P579" s="9"/>
      <c r="Q579" s="10">
        <f t="shared" si="507"/>
        <v>2430841.8569100657</v>
      </c>
      <c r="R579" s="10">
        <f t="shared" si="511"/>
        <v>2502553.5304497727</v>
      </c>
      <c r="S579" s="9"/>
      <c r="T579" s="10">
        <f t="shared" ref="T579:T642" si="517">CTR_1516</f>
        <v>6032946</v>
      </c>
      <c r="V579" s="9"/>
      <c r="W579" s="9">
        <f t="shared" si="512"/>
        <v>572385.88223130908</v>
      </c>
      <c r="X579" s="9"/>
      <c r="Y579" s="9"/>
      <c r="Z579" s="9"/>
      <c r="AA579" s="10">
        <f t="shared" ref="AA579:AA644" si="518">RSG_1718</f>
        <v>572385.88223130908</v>
      </c>
      <c r="AB579" s="10">
        <f t="shared" ref="AB579:AB644" si="519">SFA_1718</f>
        <v>3003227.7391413748</v>
      </c>
      <c r="AC579" s="10">
        <f t="shared" si="513"/>
        <v>9036173.7391413748</v>
      </c>
      <c r="AD579" s="10">
        <f t="shared" si="514"/>
        <v>8727479.2681159228</v>
      </c>
      <c r="AE579" s="10">
        <f t="shared" ref="AE579:AE642" si="520">R579+AF579</f>
        <v>2694533.2681159228</v>
      </c>
      <c r="AF579" s="10">
        <f t="shared" si="515"/>
        <v>191979.73766615009</v>
      </c>
      <c r="AG579" s="9"/>
      <c r="AH579" s="9">
        <f t="shared" si="516"/>
        <v>191979.73766615009</v>
      </c>
      <c r="AI579" s="9"/>
      <c r="AJ579" s="9"/>
      <c r="AK579" s="9"/>
      <c r="AM579" s="9">
        <f t="shared" ref="AM579:AM642" si="521">FUND1718BL_U*RPI_INCBFL1819</f>
        <v>2510888.1478137113</v>
      </c>
      <c r="AN579" s="9">
        <f t="shared" si="508"/>
        <v>2702867.8854798614</v>
      </c>
    </row>
    <row r="580" spans="1:40" s="11" customFormat="1" ht="12.75" x14ac:dyDescent="0.2">
      <c r="A580" s="8" t="s">
        <v>1163</v>
      </c>
      <c r="B580" s="8" t="s">
        <v>1164</v>
      </c>
      <c r="C580" s="8" t="s">
        <v>862</v>
      </c>
      <c r="D580" s="8" t="s">
        <v>862</v>
      </c>
      <c r="E580" s="8" t="s">
        <v>1440</v>
      </c>
      <c r="G580" s="9"/>
      <c r="H580" s="9"/>
      <c r="I580" s="9">
        <f t="shared" si="509"/>
        <v>2211688.3777358951</v>
      </c>
      <c r="J580" s="9">
        <f t="shared" si="510"/>
        <v>2276934.8578657741</v>
      </c>
      <c r="K580" s="9"/>
      <c r="L580" s="9"/>
      <c r="M580" s="9"/>
      <c r="N580" s="9"/>
      <c r="O580" s="9"/>
      <c r="P580" s="9"/>
      <c r="Q580" s="10">
        <f t="shared" ref="Q580:Q643" si="522">G580+I580+K580+M580+O580</f>
        <v>2211688.3777358951</v>
      </c>
      <c r="R580" s="10">
        <f t="shared" si="511"/>
        <v>2276934.8578657741</v>
      </c>
      <c r="S580" s="9"/>
      <c r="T580" s="10">
        <f t="shared" si="517"/>
        <v>5550138</v>
      </c>
      <c r="V580" s="9"/>
      <c r="W580" s="9">
        <f t="shared" si="512"/>
        <v>512717.01796367113</v>
      </c>
      <c r="X580" s="9"/>
      <c r="Y580" s="9"/>
      <c r="Z580" s="9"/>
      <c r="AA580" s="10">
        <f t="shared" si="518"/>
        <v>512717.01796367113</v>
      </c>
      <c r="AB580" s="10">
        <f t="shared" si="519"/>
        <v>2724405.3956995662</v>
      </c>
      <c r="AC580" s="10">
        <f t="shared" si="513"/>
        <v>8274543.3956995662</v>
      </c>
      <c r="AD580" s="10">
        <f t="shared" si="514"/>
        <v>7991867.7997835306</v>
      </c>
      <c r="AE580" s="10">
        <f t="shared" si="520"/>
        <v>2441729.7997835306</v>
      </c>
      <c r="AF580" s="10">
        <f t="shared" si="515"/>
        <v>164794.94191775657</v>
      </c>
      <c r="AG580" s="9"/>
      <c r="AH580" s="9">
        <f t="shared" si="516"/>
        <v>164794.94191775657</v>
      </c>
      <c r="AI580" s="9"/>
      <c r="AJ580" s="9"/>
      <c r="AK580" s="9"/>
      <c r="AM580" s="9">
        <f t="shared" si="521"/>
        <v>2284518.0646072151</v>
      </c>
      <c r="AN580" s="9">
        <f t="shared" ref="AN580:AN643" si="523">AF580+AM580</f>
        <v>2449313.0065249717</v>
      </c>
    </row>
    <row r="581" spans="1:40" s="11" customFormat="1" ht="12.75" x14ac:dyDescent="0.2">
      <c r="A581" s="8" t="s">
        <v>1165</v>
      </c>
      <c r="B581" s="8" t="s">
        <v>1166</v>
      </c>
      <c r="C581" s="8" t="s">
        <v>862</v>
      </c>
      <c r="D581" s="8" t="s">
        <v>862</v>
      </c>
      <c r="E581" s="8" t="s">
        <v>1440</v>
      </c>
      <c r="G581" s="9"/>
      <c r="H581" s="9"/>
      <c r="I581" s="9">
        <f t="shared" si="509"/>
        <v>2002676.1566720207</v>
      </c>
      <c r="J581" s="9">
        <f t="shared" si="510"/>
        <v>2061756.6181774738</v>
      </c>
      <c r="K581" s="9"/>
      <c r="L581" s="9"/>
      <c r="M581" s="9"/>
      <c r="N581" s="9"/>
      <c r="O581" s="9"/>
      <c r="P581" s="9"/>
      <c r="Q581" s="10">
        <f t="shared" si="522"/>
        <v>2002676.1566720207</v>
      </c>
      <c r="R581" s="10">
        <f t="shared" si="511"/>
        <v>2061756.6181774738</v>
      </c>
      <c r="S581" s="9"/>
      <c r="T581" s="10">
        <f t="shared" si="517"/>
        <v>3361181</v>
      </c>
      <c r="V581" s="9"/>
      <c r="W581" s="9">
        <f t="shared" si="512"/>
        <v>636596.99773450545</v>
      </c>
      <c r="X581" s="9"/>
      <c r="Y581" s="9"/>
      <c r="Z581" s="9"/>
      <c r="AA581" s="10">
        <f t="shared" si="518"/>
        <v>636596.99773450545</v>
      </c>
      <c r="AB581" s="10">
        <f t="shared" si="519"/>
        <v>2639273.1544065261</v>
      </c>
      <c r="AC581" s="10">
        <f t="shared" si="513"/>
        <v>6000454.1544065261</v>
      </c>
      <c r="AD581" s="10">
        <f t="shared" si="514"/>
        <v>5795466.1722605564</v>
      </c>
      <c r="AE581" s="10">
        <f t="shared" si="520"/>
        <v>2434285.1722605564</v>
      </c>
      <c r="AF581" s="10">
        <f t="shared" si="515"/>
        <v>372528.55408308259</v>
      </c>
      <c r="AG581" s="9"/>
      <c r="AH581" s="9">
        <f t="shared" si="516"/>
        <v>372528.55408308259</v>
      </c>
      <c r="AI581" s="9"/>
      <c r="AJ581" s="9"/>
      <c r="AK581" s="9"/>
      <c r="AM581" s="9">
        <f t="shared" si="521"/>
        <v>2068623.1855859193</v>
      </c>
      <c r="AN581" s="9">
        <f t="shared" si="523"/>
        <v>2441151.7396690017</v>
      </c>
    </row>
    <row r="582" spans="1:40" s="11" customFormat="1" ht="12.75" x14ac:dyDescent="0.2">
      <c r="A582" s="8" t="s">
        <v>1167</v>
      </c>
      <c r="B582" s="8" t="s">
        <v>1168</v>
      </c>
      <c r="C582" s="8" t="s">
        <v>862</v>
      </c>
      <c r="D582" s="8" t="s">
        <v>862</v>
      </c>
      <c r="E582" s="8" t="s">
        <v>1440</v>
      </c>
      <c r="G582" s="9"/>
      <c r="H582" s="9"/>
      <c r="I582" s="9">
        <f t="shared" si="509"/>
        <v>2712227.5275874254</v>
      </c>
      <c r="J582" s="9">
        <f t="shared" si="510"/>
        <v>2792240.2912605796</v>
      </c>
      <c r="K582" s="9"/>
      <c r="L582" s="9"/>
      <c r="M582" s="9"/>
      <c r="N582" s="9"/>
      <c r="O582" s="9"/>
      <c r="P582" s="9"/>
      <c r="Q582" s="10">
        <f t="shared" si="522"/>
        <v>2712227.5275874254</v>
      </c>
      <c r="R582" s="10">
        <f t="shared" si="511"/>
        <v>2792240.2912605796</v>
      </c>
      <c r="S582" s="9"/>
      <c r="T582" s="10">
        <f t="shared" si="517"/>
        <v>5603077</v>
      </c>
      <c r="V582" s="9"/>
      <c r="W582" s="9">
        <f t="shared" si="512"/>
        <v>772168.75123338727</v>
      </c>
      <c r="X582" s="9"/>
      <c r="Y582" s="9"/>
      <c r="Z582" s="9"/>
      <c r="AA582" s="10">
        <f t="shared" si="518"/>
        <v>772168.75123338727</v>
      </c>
      <c r="AB582" s="10">
        <f t="shared" si="519"/>
        <v>3484396.2788208127</v>
      </c>
      <c r="AC582" s="10">
        <f t="shared" si="513"/>
        <v>9087473.2788208127</v>
      </c>
      <c r="AD582" s="10">
        <f t="shared" si="514"/>
        <v>8777026.3089255579</v>
      </c>
      <c r="AE582" s="10">
        <f t="shared" si="520"/>
        <v>3173949.3089255579</v>
      </c>
      <c r="AF582" s="10">
        <f t="shared" si="515"/>
        <v>381709.01766497828</v>
      </c>
      <c r="AG582" s="9"/>
      <c r="AH582" s="9">
        <f t="shared" si="516"/>
        <v>381709.01766497828</v>
      </c>
      <c r="AI582" s="9"/>
      <c r="AJ582" s="9"/>
      <c r="AK582" s="9"/>
      <c r="AM582" s="9">
        <f t="shared" si="521"/>
        <v>2801539.6945031728</v>
      </c>
      <c r="AN582" s="9">
        <f t="shared" si="523"/>
        <v>3183248.712168151</v>
      </c>
    </row>
    <row r="583" spans="1:40" s="11" customFormat="1" ht="12.75" x14ac:dyDescent="0.2">
      <c r="A583" s="8" t="s">
        <v>1169</v>
      </c>
      <c r="B583" s="8" t="s">
        <v>1170</v>
      </c>
      <c r="C583" s="8" t="s">
        <v>862</v>
      </c>
      <c r="D583" s="8" t="s">
        <v>862</v>
      </c>
      <c r="E583" s="8" t="s">
        <v>1440</v>
      </c>
      <c r="G583" s="9"/>
      <c r="H583" s="9"/>
      <c r="I583" s="9">
        <f t="shared" si="509"/>
        <v>3315473.6968117477</v>
      </c>
      <c r="J583" s="9">
        <f t="shared" si="510"/>
        <v>3413282.6787903095</v>
      </c>
      <c r="K583" s="9"/>
      <c r="L583" s="9"/>
      <c r="M583" s="9"/>
      <c r="N583" s="9"/>
      <c r="O583" s="9"/>
      <c r="P583" s="9"/>
      <c r="Q583" s="10">
        <f t="shared" si="522"/>
        <v>3315473.6968117477</v>
      </c>
      <c r="R583" s="10">
        <f t="shared" si="511"/>
        <v>3413282.6787903095</v>
      </c>
      <c r="S583" s="9"/>
      <c r="T583" s="10">
        <f t="shared" si="517"/>
        <v>5255424</v>
      </c>
      <c r="V583" s="9"/>
      <c r="W583" s="9">
        <f t="shared" si="512"/>
        <v>912981.97989419755</v>
      </c>
      <c r="X583" s="9"/>
      <c r="Y583" s="9"/>
      <c r="Z583" s="9"/>
      <c r="AA583" s="10">
        <f t="shared" si="518"/>
        <v>912981.97989419755</v>
      </c>
      <c r="AB583" s="10">
        <f t="shared" si="519"/>
        <v>4228455.6767059453</v>
      </c>
      <c r="AC583" s="10">
        <f t="shared" si="513"/>
        <v>9483879.6767059453</v>
      </c>
      <c r="AD583" s="10">
        <f t="shared" si="514"/>
        <v>9159890.640573496</v>
      </c>
      <c r="AE583" s="10">
        <f t="shared" si="520"/>
        <v>3904466.640573496</v>
      </c>
      <c r="AF583" s="10">
        <f t="shared" si="515"/>
        <v>491183.96178318653</v>
      </c>
      <c r="AG583" s="9"/>
      <c r="AH583" s="9">
        <f t="shared" si="516"/>
        <v>491183.96178318653</v>
      </c>
      <c r="AI583" s="9"/>
      <c r="AJ583" s="9"/>
      <c r="AK583" s="9"/>
      <c r="AM583" s="9">
        <f t="shared" si="521"/>
        <v>3424650.4296641788</v>
      </c>
      <c r="AN583" s="9">
        <f t="shared" si="523"/>
        <v>3915834.3914473653</v>
      </c>
    </row>
    <row r="584" spans="1:40" s="11" customFormat="1" ht="12.75" x14ac:dyDescent="0.2">
      <c r="A584" s="8" t="s">
        <v>1171</v>
      </c>
      <c r="B584" s="8" t="s">
        <v>1172</v>
      </c>
      <c r="C584" s="8" t="s">
        <v>862</v>
      </c>
      <c r="D584" s="8" t="s">
        <v>862</v>
      </c>
      <c r="E584" s="8" t="s">
        <v>1440</v>
      </c>
      <c r="G584" s="9"/>
      <c r="H584" s="9"/>
      <c r="I584" s="9">
        <f t="shared" si="509"/>
        <v>2527181.1864036126</v>
      </c>
      <c r="J584" s="9">
        <f t="shared" si="510"/>
        <v>2601734.943037305</v>
      </c>
      <c r="K584" s="9"/>
      <c r="L584" s="9"/>
      <c r="M584" s="9"/>
      <c r="N584" s="9"/>
      <c r="O584" s="9"/>
      <c r="P584" s="9"/>
      <c r="Q584" s="10">
        <f t="shared" si="522"/>
        <v>2527181.1864036126</v>
      </c>
      <c r="R584" s="10">
        <f t="shared" si="511"/>
        <v>2601734.943037305</v>
      </c>
      <c r="S584" s="9"/>
      <c r="T584" s="10">
        <f t="shared" si="517"/>
        <v>5330400</v>
      </c>
      <c r="V584" s="9"/>
      <c r="W584" s="9">
        <f t="shared" si="512"/>
        <v>644801.26942396443</v>
      </c>
      <c r="X584" s="9"/>
      <c r="Y584" s="9"/>
      <c r="Z584" s="9"/>
      <c r="AA584" s="10">
        <f t="shared" si="518"/>
        <v>644801.26942396443</v>
      </c>
      <c r="AB584" s="10">
        <f t="shared" si="519"/>
        <v>3171982.455827577</v>
      </c>
      <c r="AC584" s="10">
        <f t="shared" si="513"/>
        <v>8502382.455827577</v>
      </c>
      <c r="AD584" s="10">
        <f t="shared" si="514"/>
        <v>8211923.4041950479</v>
      </c>
      <c r="AE584" s="10">
        <f t="shared" si="520"/>
        <v>2881523.4041950479</v>
      </c>
      <c r="AF584" s="10">
        <f t="shared" si="515"/>
        <v>279788.46115774289</v>
      </c>
      <c r="AG584" s="9"/>
      <c r="AH584" s="9">
        <f t="shared" si="516"/>
        <v>279788.46115774289</v>
      </c>
      <c r="AI584" s="9"/>
      <c r="AJ584" s="9"/>
      <c r="AK584" s="9"/>
      <c r="AM584" s="9">
        <f t="shared" si="521"/>
        <v>2610399.8786595636</v>
      </c>
      <c r="AN584" s="9">
        <f t="shared" si="523"/>
        <v>2890188.3398173065</v>
      </c>
    </row>
    <row r="585" spans="1:40" s="11" customFormat="1" ht="12.75" x14ac:dyDescent="0.2">
      <c r="A585" s="8" t="s">
        <v>1173</v>
      </c>
      <c r="B585" s="8" t="s">
        <v>1174</v>
      </c>
      <c r="C585" s="8" t="s">
        <v>862</v>
      </c>
      <c r="D585" s="8" t="s">
        <v>862</v>
      </c>
      <c r="E585" s="8" t="s">
        <v>1440</v>
      </c>
      <c r="G585" s="9"/>
      <c r="H585" s="9"/>
      <c r="I585" s="9">
        <f t="shared" si="509"/>
        <v>1122343.1917794608</v>
      </c>
      <c r="J585" s="9">
        <f t="shared" si="510"/>
        <v>1155453.164910625</v>
      </c>
      <c r="K585" s="9"/>
      <c r="L585" s="9"/>
      <c r="M585" s="9"/>
      <c r="N585" s="9"/>
      <c r="O585" s="9"/>
      <c r="P585" s="9"/>
      <c r="Q585" s="10">
        <f t="shared" si="522"/>
        <v>1122343.1917794608</v>
      </c>
      <c r="R585" s="10">
        <f t="shared" si="511"/>
        <v>1155453.164910625</v>
      </c>
      <c r="S585" s="9"/>
      <c r="T585" s="10">
        <f t="shared" si="517"/>
        <v>1885584</v>
      </c>
      <c r="V585" s="9"/>
      <c r="W585" s="9">
        <f t="shared" si="512"/>
        <v>316885.41024321131</v>
      </c>
      <c r="X585" s="9"/>
      <c r="Y585" s="9"/>
      <c r="Z585" s="9"/>
      <c r="AA585" s="10">
        <f t="shared" si="518"/>
        <v>316885.41024321131</v>
      </c>
      <c r="AB585" s="10">
        <f t="shared" si="519"/>
        <v>1439228.6020226721</v>
      </c>
      <c r="AC585" s="10">
        <f t="shared" si="513"/>
        <v>3324812.6020226721</v>
      </c>
      <c r="AD585" s="10">
        <f t="shared" si="514"/>
        <v>3211230.0949716656</v>
      </c>
      <c r="AE585" s="10">
        <f t="shared" si="520"/>
        <v>1325646.0949716656</v>
      </c>
      <c r="AF585" s="10">
        <f t="shared" si="515"/>
        <v>170192.93006104068</v>
      </c>
      <c r="AG585" s="9"/>
      <c r="AH585" s="9">
        <f t="shared" si="516"/>
        <v>170192.93006104068</v>
      </c>
      <c r="AI585" s="9"/>
      <c r="AJ585" s="9"/>
      <c r="AK585" s="9"/>
      <c r="AM585" s="9">
        <f t="shared" si="521"/>
        <v>1159301.3383440024</v>
      </c>
      <c r="AN585" s="9">
        <f t="shared" si="523"/>
        <v>1329494.2684050431</v>
      </c>
    </row>
    <row r="586" spans="1:40" s="11" customFormat="1" ht="12.75" x14ac:dyDescent="0.2">
      <c r="A586" s="8" t="s">
        <v>1175</v>
      </c>
      <c r="B586" s="8" t="s">
        <v>1176</v>
      </c>
      <c r="C586" s="8" t="s">
        <v>862</v>
      </c>
      <c r="D586" s="8" t="s">
        <v>862</v>
      </c>
      <c r="E586" s="8" t="s">
        <v>1440</v>
      </c>
      <c r="G586" s="9"/>
      <c r="H586" s="9"/>
      <c r="I586" s="9">
        <f t="shared" si="509"/>
        <v>3422194.5083001442</v>
      </c>
      <c r="J586" s="9">
        <f t="shared" si="510"/>
        <v>3523151.8349444</v>
      </c>
      <c r="K586" s="9"/>
      <c r="L586" s="9"/>
      <c r="M586" s="9"/>
      <c r="N586" s="9"/>
      <c r="O586" s="9"/>
      <c r="P586" s="9"/>
      <c r="Q586" s="10">
        <f t="shared" si="522"/>
        <v>3422194.5083001442</v>
      </c>
      <c r="R586" s="10">
        <f t="shared" si="511"/>
        <v>3523151.8349444</v>
      </c>
      <c r="S586" s="9"/>
      <c r="T586" s="10">
        <f t="shared" si="517"/>
        <v>8442979</v>
      </c>
      <c r="V586" s="9"/>
      <c r="W586" s="9">
        <f t="shared" si="512"/>
        <v>802619.93810710497</v>
      </c>
      <c r="X586" s="9"/>
      <c r="Y586" s="9"/>
      <c r="Z586" s="9"/>
      <c r="AA586" s="10">
        <f t="shared" si="518"/>
        <v>802619.93810710497</v>
      </c>
      <c r="AB586" s="10">
        <f t="shared" si="519"/>
        <v>4224814.4464072492</v>
      </c>
      <c r="AC586" s="10">
        <f t="shared" si="513"/>
        <v>12667793.446407249</v>
      </c>
      <c r="AD586" s="10">
        <f t="shared" si="514"/>
        <v>12235035.300106939</v>
      </c>
      <c r="AE586" s="10">
        <f t="shared" si="520"/>
        <v>3792056.3001069389</v>
      </c>
      <c r="AF586" s="10">
        <f t="shared" si="515"/>
        <v>268904.46516253892</v>
      </c>
      <c r="AG586" s="9"/>
      <c r="AH586" s="9">
        <f t="shared" si="516"/>
        <v>268904.46516253892</v>
      </c>
      <c r="AI586" s="9"/>
      <c r="AJ586" s="9"/>
      <c r="AK586" s="9"/>
      <c r="AM586" s="9">
        <f t="shared" si="521"/>
        <v>3534885.4990207241</v>
      </c>
      <c r="AN586" s="9">
        <f t="shared" si="523"/>
        <v>3803789.964183263</v>
      </c>
    </row>
    <row r="587" spans="1:40" s="11" customFormat="1" ht="12.75" x14ac:dyDescent="0.2">
      <c r="A587" s="8" t="s">
        <v>1177</v>
      </c>
      <c r="B587" s="8" t="s">
        <v>1178</v>
      </c>
      <c r="C587" s="8" t="s">
        <v>862</v>
      </c>
      <c r="D587" s="8" t="s">
        <v>862</v>
      </c>
      <c r="E587" s="8" t="s">
        <v>1440</v>
      </c>
      <c r="G587" s="9"/>
      <c r="H587" s="9"/>
      <c r="I587" s="9">
        <f t="shared" si="509"/>
        <v>2842073.3642335092</v>
      </c>
      <c r="J587" s="9">
        <f t="shared" si="510"/>
        <v>2925916.6783069638</v>
      </c>
      <c r="K587" s="9"/>
      <c r="L587" s="9"/>
      <c r="M587" s="9"/>
      <c r="N587" s="9"/>
      <c r="O587" s="9"/>
      <c r="P587" s="9"/>
      <c r="Q587" s="10">
        <f t="shared" si="522"/>
        <v>2842073.3642335092</v>
      </c>
      <c r="R587" s="10">
        <f t="shared" si="511"/>
        <v>2925916.6783069638</v>
      </c>
      <c r="S587" s="9"/>
      <c r="T587" s="10">
        <f t="shared" si="517"/>
        <v>5406130</v>
      </c>
      <c r="V587" s="9"/>
      <c r="W587" s="9">
        <f t="shared" si="512"/>
        <v>776111.3531695432</v>
      </c>
      <c r="X587" s="9"/>
      <c r="Y587" s="9"/>
      <c r="Z587" s="9"/>
      <c r="AA587" s="10">
        <f t="shared" si="518"/>
        <v>776111.3531695432</v>
      </c>
      <c r="AB587" s="10">
        <f t="shared" si="519"/>
        <v>3618184.7174030524</v>
      </c>
      <c r="AC587" s="10">
        <f t="shared" si="513"/>
        <v>9024314.7174030524</v>
      </c>
      <c r="AD587" s="10">
        <f t="shared" si="514"/>
        <v>8716025.3752018213</v>
      </c>
      <c r="AE587" s="10">
        <f t="shared" si="520"/>
        <v>3309895.3752018213</v>
      </c>
      <c r="AF587" s="10">
        <f t="shared" si="515"/>
        <v>383978.69689485757</v>
      </c>
      <c r="AG587" s="9"/>
      <c r="AH587" s="9">
        <f t="shared" si="516"/>
        <v>383978.69689485757</v>
      </c>
      <c r="AI587" s="9"/>
      <c r="AJ587" s="9"/>
      <c r="AK587" s="9"/>
      <c r="AM587" s="9">
        <f t="shared" si="521"/>
        <v>2935661.2834295849</v>
      </c>
      <c r="AN587" s="9">
        <f t="shared" si="523"/>
        <v>3319639.9803244425</v>
      </c>
    </row>
    <row r="588" spans="1:40" s="11" customFormat="1" ht="12.75" x14ac:dyDescent="0.2">
      <c r="A588" s="8" t="s">
        <v>1179</v>
      </c>
      <c r="B588" s="8" t="s">
        <v>1180</v>
      </c>
      <c r="C588" s="8" t="s">
        <v>862</v>
      </c>
      <c r="D588" s="8" t="s">
        <v>862</v>
      </c>
      <c r="E588" s="8" t="s">
        <v>1440</v>
      </c>
      <c r="G588" s="9"/>
      <c r="H588" s="9"/>
      <c r="I588" s="9">
        <f t="shared" si="509"/>
        <v>2985537.3937806757</v>
      </c>
      <c r="J588" s="9">
        <f t="shared" si="510"/>
        <v>3073613.0052462178</v>
      </c>
      <c r="K588" s="9"/>
      <c r="L588" s="9"/>
      <c r="M588" s="9"/>
      <c r="N588" s="9"/>
      <c r="O588" s="9"/>
      <c r="P588" s="9"/>
      <c r="Q588" s="10">
        <f t="shared" si="522"/>
        <v>2985537.3937806757</v>
      </c>
      <c r="R588" s="10">
        <f t="shared" si="511"/>
        <v>3073613.0052462178</v>
      </c>
      <c r="S588" s="9"/>
      <c r="T588" s="10">
        <f t="shared" si="517"/>
        <v>6207130</v>
      </c>
      <c r="V588" s="9"/>
      <c r="W588" s="9">
        <f t="shared" si="512"/>
        <v>812768.67356357258</v>
      </c>
      <c r="X588" s="9"/>
      <c r="Y588" s="9"/>
      <c r="Z588" s="9"/>
      <c r="AA588" s="10">
        <f t="shared" si="518"/>
        <v>812768.67356357258</v>
      </c>
      <c r="AB588" s="10">
        <f t="shared" si="519"/>
        <v>3798306.0673442483</v>
      </c>
      <c r="AC588" s="10">
        <f t="shared" si="513"/>
        <v>10005436.067344248</v>
      </c>
      <c r="AD588" s="10">
        <f t="shared" si="514"/>
        <v>9663629.5811753254</v>
      </c>
      <c r="AE588" s="10">
        <f t="shared" si="520"/>
        <v>3456499.5811753254</v>
      </c>
      <c r="AF588" s="10">
        <f t="shared" si="515"/>
        <v>382886.57592910761</v>
      </c>
      <c r="AG588" s="9"/>
      <c r="AH588" s="9">
        <f t="shared" si="516"/>
        <v>382886.57592910761</v>
      </c>
      <c r="AI588" s="9"/>
      <c r="AJ588" s="9"/>
      <c r="AK588" s="9"/>
      <c r="AM588" s="9">
        <f t="shared" si="521"/>
        <v>3083849.5048902221</v>
      </c>
      <c r="AN588" s="9">
        <f t="shared" si="523"/>
        <v>3466736.0808193297</v>
      </c>
    </row>
    <row r="589" spans="1:40" s="11" customFormat="1" ht="12.75" x14ac:dyDescent="0.2">
      <c r="A589" s="8" t="s">
        <v>1181</v>
      </c>
      <c r="B589" s="8" t="s">
        <v>1182</v>
      </c>
      <c r="C589" s="8" t="s">
        <v>862</v>
      </c>
      <c r="D589" s="8" t="s">
        <v>862</v>
      </c>
      <c r="E589" s="8" t="s">
        <v>1440</v>
      </c>
      <c r="G589" s="9"/>
      <c r="H589" s="9"/>
      <c r="I589" s="9">
        <f t="shared" si="509"/>
        <v>1975318.3205706205</v>
      </c>
      <c r="J589" s="9">
        <f t="shared" si="510"/>
        <v>2033591.7052168038</v>
      </c>
      <c r="K589" s="9"/>
      <c r="L589" s="9"/>
      <c r="M589" s="9"/>
      <c r="N589" s="9"/>
      <c r="O589" s="9"/>
      <c r="P589" s="9"/>
      <c r="Q589" s="10">
        <f t="shared" si="522"/>
        <v>1975318.3205706205</v>
      </c>
      <c r="R589" s="10">
        <f t="shared" si="511"/>
        <v>2033591.7052168038</v>
      </c>
      <c r="S589" s="9"/>
      <c r="T589" s="10">
        <f t="shared" si="517"/>
        <v>5620560</v>
      </c>
      <c r="V589" s="9"/>
      <c r="W589" s="9">
        <f t="shared" si="512"/>
        <v>236435.97590623912</v>
      </c>
      <c r="X589" s="9"/>
      <c r="Y589" s="9"/>
      <c r="Z589" s="9"/>
      <c r="AA589" s="10">
        <f t="shared" si="518"/>
        <v>236435.97590623912</v>
      </c>
      <c r="AB589" s="10">
        <f t="shared" si="519"/>
        <v>2211754.2964768596</v>
      </c>
      <c r="AC589" s="10">
        <f t="shared" si="513"/>
        <v>7832314.2964768596</v>
      </c>
      <c r="AD589" s="10">
        <f t="shared" si="514"/>
        <v>7564746.165489845</v>
      </c>
      <c r="AE589" s="10">
        <f t="shared" si="520"/>
        <v>1944186.165489845</v>
      </c>
      <c r="AF589" s="10">
        <f t="shared" si="515"/>
        <v>-89405.539726958843</v>
      </c>
      <c r="AG589" s="9"/>
      <c r="AH589" s="9">
        <f t="shared" si="516"/>
        <v>-89405.539726958843</v>
      </c>
      <c r="AI589" s="9"/>
      <c r="AJ589" s="9"/>
      <c r="AK589" s="9"/>
      <c r="AM589" s="9">
        <f t="shared" si="521"/>
        <v>2040364.4709264005</v>
      </c>
      <c r="AN589" s="9">
        <f t="shared" si="523"/>
        <v>1950958.9311994417</v>
      </c>
    </row>
    <row r="590" spans="1:40" s="11" customFormat="1" ht="12.75" x14ac:dyDescent="0.2">
      <c r="A590" s="8" t="s">
        <v>1183</v>
      </c>
      <c r="B590" s="8" t="s">
        <v>1184</v>
      </c>
      <c r="C590" s="8" t="s">
        <v>862</v>
      </c>
      <c r="D590" s="8" t="s">
        <v>862</v>
      </c>
      <c r="E590" s="8" t="s">
        <v>1440</v>
      </c>
      <c r="G590" s="9"/>
      <c r="H590" s="9"/>
      <c r="I590" s="9">
        <f t="shared" si="509"/>
        <v>3486390.2463760781</v>
      </c>
      <c r="J590" s="9">
        <f t="shared" si="510"/>
        <v>3589241.3958531334</v>
      </c>
      <c r="K590" s="9"/>
      <c r="L590" s="9"/>
      <c r="M590" s="9"/>
      <c r="N590" s="9"/>
      <c r="O590" s="9"/>
      <c r="P590" s="9"/>
      <c r="Q590" s="10">
        <f t="shared" si="522"/>
        <v>3486390.2463760781</v>
      </c>
      <c r="R590" s="10">
        <f t="shared" si="511"/>
        <v>3589241.3958531334</v>
      </c>
      <c r="S590" s="9"/>
      <c r="T590" s="10">
        <f t="shared" si="517"/>
        <v>6235367</v>
      </c>
      <c r="V590" s="9"/>
      <c r="W590" s="9">
        <f t="shared" si="512"/>
        <v>1059956.2636706741</v>
      </c>
      <c r="X590" s="9"/>
      <c r="Y590" s="9"/>
      <c r="Z590" s="9"/>
      <c r="AA590" s="10">
        <f t="shared" si="518"/>
        <v>1059956.2636706741</v>
      </c>
      <c r="AB590" s="10">
        <f t="shared" si="519"/>
        <v>4546346.5100467522</v>
      </c>
      <c r="AC590" s="10">
        <f t="shared" si="513"/>
        <v>10781713.510046752</v>
      </c>
      <c r="AD590" s="10">
        <f t="shared" si="514"/>
        <v>10413387.773422735</v>
      </c>
      <c r="AE590" s="10">
        <f t="shared" si="520"/>
        <v>4178020.7734227348</v>
      </c>
      <c r="AF590" s="10">
        <f t="shared" si="515"/>
        <v>588779.37756960141</v>
      </c>
      <c r="AG590" s="9"/>
      <c r="AH590" s="9">
        <f t="shared" si="516"/>
        <v>588779.37756960141</v>
      </c>
      <c r="AI590" s="9"/>
      <c r="AJ590" s="9"/>
      <c r="AK590" s="9"/>
      <c r="AM590" s="9">
        <f t="shared" si="521"/>
        <v>3601195.167589583</v>
      </c>
      <c r="AN590" s="9">
        <f t="shared" si="523"/>
        <v>4189974.5451591844</v>
      </c>
    </row>
    <row r="591" spans="1:40" s="11" customFormat="1" ht="12.75" x14ac:dyDescent="0.2">
      <c r="A591" s="8" t="s">
        <v>1185</v>
      </c>
      <c r="B591" s="8" t="s">
        <v>1186</v>
      </c>
      <c r="C591" s="8" t="s">
        <v>862</v>
      </c>
      <c r="D591" s="8" t="s">
        <v>862</v>
      </c>
      <c r="E591" s="8" t="s">
        <v>1440</v>
      </c>
      <c r="G591" s="9"/>
      <c r="H591" s="9"/>
      <c r="I591" s="9">
        <f t="shared" si="509"/>
        <v>2190965.7472936399</v>
      </c>
      <c r="J591" s="9">
        <f t="shared" si="510"/>
        <v>2255600.8941502604</v>
      </c>
      <c r="K591" s="9"/>
      <c r="L591" s="9"/>
      <c r="M591" s="9"/>
      <c r="N591" s="9"/>
      <c r="O591" s="9"/>
      <c r="P591" s="9"/>
      <c r="Q591" s="10">
        <f t="shared" si="522"/>
        <v>2190965.7472936399</v>
      </c>
      <c r="R591" s="10">
        <f t="shared" si="511"/>
        <v>2255600.8941502604</v>
      </c>
      <c r="S591" s="9"/>
      <c r="T591" s="10">
        <f t="shared" si="517"/>
        <v>3522063</v>
      </c>
      <c r="V591" s="9"/>
      <c r="W591" s="9">
        <f t="shared" si="512"/>
        <v>693184.95904165506</v>
      </c>
      <c r="X591" s="9"/>
      <c r="Y591" s="9"/>
      <c r="Z591" s="9"/>
      <c r="AA591" s="10">
        <f t="shared" si="518"/>
        <v>693184.95904165506</v>
      </c>
      <c r="AB591" s="10">
        <f t="shared" si="519"/>
        <v>2884150.706335295</v>
      </c>
      <c r="AC591" s="10">
        <f t="shared" si="513"/>
        <v>6406213.706335295</v>
      </c>
      <c r="AD591" s="10">
        <f t="shared" si="514"/>
        <v>6187364.1347752558</v>
      </c>
      <c r="AE591" s="10">
        <f t="shared" si="520"/>
        <v>2665301.1347752558</v>
      </c>
      <c r="AF591" s="10">
        <f t="shared" si="515"/>
        <v>409700.24062499544</v>
      </c>
      <c r="AG591" s="9"/>
      <c r="AH591" s="9">
        <f t="shared" si="516"/>
        <v>409700.24062499544</v>
      </c>
      <c r="AI591" s="9"/>
      <c r="AJ591" s="9"/>
      <c r="AK591" s="9"/>
      <c r="AM591" s="9">
        <f t="shared" si="521"/>
        <v>2263113.0492948983</v>
      </c>
      <c r="AN591" s="9">
        <f t="shared" si="523"/>
        <v>2672813.2899198937</v>
      </c>
    </row>
    <row r="592" spans="1:40" s="11" customFormat="1" ht="12.75" x14ac:dyDescent="0.2">
      <c r="A592" s="8" t="s">
        <v>1187</v>
      </c>
      <c r="B592" s="8" t="s">
        <v>1188</v>
      </c>
      <c r="C592" s="8" t="s">
        <v>862</v>
      </c>
      <c r="D592" s="8" t="s">
        <v>862</v>
      </c>
      <c r="E592" s="8" t="s">
        <v>1440</v>
      </c>
      <c r="G592" s="9"/>
      <c r="H592" s="9"/>
      <c r="I592" s="9">
        <f t="shared" si="509"/>
        <v>2635704.7285999767</v>
      </c>
      <c r="J592" s="9">
        <f t="shared" si="510"/>
        <v>2713460.0118188872</v>
      </c>
      <c r="K592" s="9"/>
      <c r="L592" s="9"/>
      <c r="M592" s="9"/>
      <c r="N592" s="9"/>
      <c r="O592" s="9"/>
      <c r="P592" s="9"/>
      <c r="Q592" s="10">
        <f t="shared" si="522"/>
        <v>2635704.7285999767</v>
      </c>
      <c r="R592" s="10">
        <f t="shared" si="511"/>
        <v>2713460.0118188872</v>
      </c>
      <c r="S592" s="9"/>
      <c r="T592" s="10">
        <f t="shared" si="517"/>
        <v>6468969</v>
      </c>
      <c r="V592" s="9"/>
      <c r="W592" s="9">
        <f t="shared" si="512"/>
        <v>618234.96263709851</v>
      </c>
      <c r="X592" s="9"/>
      <c r="Y592" s="9"/>
      <c r="Z592" s="9"/>
      <c r="AA592" s="10">
        <f t="shared" si="518"/>
        <v>618234.96263709851</v>
      </c>
      <c r="AB592" s="10">
        <f t="shared" si="519"/>
        <v>3253939.6912370753</v>
      </c>
      <c r="AC592" s="10">
        <f t="shared" si="513"/>
        <v>9722908.6912370753</v>
      </c>
      <c r="AD592" s="10">
        <f t="shared" si="514"/>
        <v>9390753.9272943232</v>
      </c>
      <c r="AE592" s="10">
        <f t="shared" si="520"/>
        <v>2921784.9272943232</v>
      </c>
      <c r="AF592" s="10">
        <f t="shared" si="515"/>
        <v>208324.91547543602</v>
      </c>
      <c r="AG592" s="9"/>
      <c r="AH592" s="9">
        <f t="shared" si="516"/>
        <v>208324.91547543602</v>
      </c>
      <c r="AI592" s="9"/>
      <c r="AJ592" s="9"/>
      <c r="AK592" s="9"/>
      <c r="AM592" s="9">
        <f t="shared" si="521"/>
        <v>2722497.0416588811</v>
      </c>
      <c r="AN592" s="9">
        <f t="shared" si="523"/>
        <v>2930821.9571343171</v>
      </c>
    </row>
    <row r="593" spans="1:40" s="11" customFormat="1" ht="12.75" x14ac:dyDescent="0.2">
      <c r="A593" s="8" t="s">
        <v>1189</v>
      </c>
      <c r="B593" s="8" t="s">
        <v>1190</v>
      </c>
      <c r="C593" s="8" t="s">
        <v>862</v>
      </c>
      <c r="D593" s="8" t="s">
        <v>862</v>
      </c>
      <c r="E593" s="8" t="s">
        <v>1440</v>
      </c>
      <c r="G593" s="9"/>
      <c r="H593" s="9"/>
      <c r="I593" s="9">
        <f t="shared" si="509"/>
        <v>2447204.7617435018</v>
      </c>
      <c r="J593" s="9">
        <f t="shared" si="510"/>
        <v>2519399.1533531817</v>
      </c>
      <c r="K593" s="9"/>
      <c r="L593" s="9"/>
      <c r="M593" s="9"/>
      <c r="N593" s="9"/>
      <c r="O593" s="9"/>
      <c r="P593" s="9"/>
      <c r="Q593" s="10">
        <f t="shared" si="522"/>
        <v>2447204.7617435018</v>
      </c>
      <c r="R593" s="10">
        <f t="shared" si="511"/>
        <v>2519399.1533531817</v>
      </c>
      <c r="S593" s="9"/>
      <c r="T593" s="10">
        <f t="shared" si="517"/>
        <v>4830750</v>
      </c>
      <c r="V593" s="9"/>
      <c r="W593" s="9">
        <f t="shared" si="512"/>
        <v>691447.7350650616</v>
      </c>
      <c r="X593" s="9"/>
      <c r="Y593" s="9"/>
      <c r="Z593" s="9"/>
      <c r="AA593" s="10">
        <f t="shared" si="518"/>
        <v>691447.7350650616</v>
      </c>
      <c r="AB593" s="10">
        <f t="shared" si="519"/>
        <v>3138652.4968085634</v>
      </c>
      <c r="AC593" s="10">
        <f t="shared" si="513"/>
        <v>7969402.4968085634</v>
      </c>
      <c r="AD593" s="10">
        <f t="shared" si="514"/>
        <v>7697151.1480452102</v>
      </c>
      <c r="AE593" s="10">
        <f t="shared" si="520"/>
        <v>2866401.1480452102</v>
      </c>
      <c r="AF593" s="10">
        <f t="shared" si="515"/>
        <v>347001.9946920285</v>
      </c>
      <c r="AG593" s="9"/>
      <c r="AH593" s="9">
        <f t="shared" si="516"/>
        <v>347001.9946920285</v>
      </c>
      <c r="AI593" s="9"/>
      <c r="AJ593" s="9"/>
      <c r="AK593" s="9"/>
      <c r="AM593" s="9">
        <f t="shared" si="521"/>
        <v>2527789.8741408619</v>
      </c>
      <c r="AN593" s="9">
        <f t="shared" si="523"/>
        <v>2874791.8688328904</v>
      </c>
    </row>
    <row r="594" spans="1:40" s="11" customFormat="1" ht="12.75" x14ac:dyDescent="0.2">
      <c r="A594" s="8" t="s">
        <v>1191</v>
      </c>
      <c r="B594" s="8" t="s">
        <v>1192</v>
      </c>
      <c r="C594" s="8" t="s">
        <v>862</v>
      </c>
      <c r="D594" s="8" t="s">
        <v>862</v>
      </c>
      <c r="E594" s="8" t="s">
        <v>1440</v>
      </c>
      <c r="G594" s="9"/>
      <c r="H594" s="9"/>
      <c r="I594" s="9">
        <f t="shared" si="509"/>
        <v>2182255.2906267792</v>
      </c>
      <c r="J594" s="9">
        <f t="shared" si="510"/>
        <v>2246633.4724228797</v>
      </c>
      <c r="K594" s="9"/>
      <c r="L594" s="9"/>
      <c r="M594" s="9"/>
      <c r="N594" s="9"/>
      <c r="O594" s="9"/>
      <c r="P594" s="9"/>
      <c r="Q594" s="10">
        <f t="shared" si="522"/>
        <v>2182255.2906267792</v>
      </c>
      <c r="R594" s="10">
        <f t="shared" si="511"/>
        <v>2246633.4724228797</v>
      </c>
      <c r="S594" s="9"/>
      <c r="T594" s="10">
        <f t="shared" si="517"/>
        <v>3271601</v>
      </c>
      <c r="V594" s="9"/>
      <c r="W594" s="9">
        <f t="shared" si="512"/>
        <v>770996.28306233417</v>
      </c>
      <c r="X594" s="9"/>
      <c r="Y594" s="9"/>
      <c r="Z594" s="9"/>
      <c r="AA594" s="10">
        <f t="shared" si="518"/>
        <v>770996.28306233417</v>
      </c>
      <c r="AB594" s="10">
        <f t="shared" si="519"/>
        <v>2953251.5736891134</v>
      </c>
      <c r="AC594" s="10">
        <f t="shared" si="513"/>
        <v>6224852.5736891134</v>
      </c>
      <c r="AD594" s="10">
        <f t="shared" si="514"/>
        <v>6012198.675267173</v>
      </c>
      <c r="AE594" s="10">
        <f t="shared" si="520"/>
        <v>2740597.675267173</v>
      </c>
      <c r="AF594" s="10">
        <f t="shared" si="515"/>
        <v>493964.20284429332</v>
      </c>
      <c r="AG594" s="9"/>
      <c r="AH594" s="9">
        <f t="shared" si="516"/>
        <v>493964.20284429332</v>
      </c>
      <c r="AI594" s="9"/>
      <c r="AJ594" s="9"/>
      <c r="AK594" s="9"/>
      <c r="AM594" s="9">
        <f t="shared" si="521"/>
        <v>2254115.7620609738</v>
      </c>
      <c r="AN594" s="9">
        <f t="shared" si="523"/>
        <v>2748079.9649052671</v>
      </c>
    </row>
    <row r="595" spans="1:40" s="11" customFormat="1" ht="12.75" x14ac:dyDescent="0.2">
      <c r="A595" s="8" t="s">
        <v>1193</v>
      </c>
      <c r="B595" s="8" t="s">
        <v>1194</v>
      </c>
      <c r="C595" s="8" t="s">
        <v>862</v>
      </c>
      <c r="D595" s="8" t="s">
        <v>862</v>
      </c>
      <c r="E595" s="8" t="s">
        <v>1440</v>
      </c>
      <c r="G595" s="9"/>
      <c r="H595" s="9"/>
      <c r="I595" s="9">
        <f t="shared" si="509"/>
        <v>1995796.5898147288</v>
      </c>
      <c r="J595" s="9">
        <f t="shared" si="510"/>
        <v>2054674.0988939835</v>
      </c>
      <c r="K595" s="9"/>
      <c r="L595" s="9"/>
      <c r="M595" s="9"/>
      <c r="N595" s="9"/>
      <c r="O595" s="9"/>
      <c r="P595" s="9"/>
      <c r="Q595" s="10">
        <f t="shared" si="522"/>
        <v>1995796.5898147288</v>
      </c>
      <c r="R595" s="10">
        <f t="shared" si="511"/>
        <v>2054674.0988939835</v>
      </c>
      <c r="S595" s="9"/>
      <c r="T595" s="10">
        <f t="shared" si="517"/>
        <v>4551915</v>
      </c>
      <c r="V595" s="9"/>
      <c r="W595" s="9">
        <f t="shared" si="512"/>
        <v>503874.3687703677</v>
      </c>
      <c r="X595" s="9"/>
      <c r="Y595" s="9"/>
      <c r="Z595" s="9"/>
      <c r="AA595" s="10">
        <f t="shared" si="518"/>
        <v>503874.3687703677</v>
      </c>
      <c r="AB595" s="10">
        <f t="shared" si="519"/>
        <v>2499670.9585850965</v>
      </c>
      <c r="AC595" s="10">
        <f t="shared" si="513"/>
        <v>7051585.9585850965</v>
      </c>
      <c r="AD595" s="10">
        <f t="shared" si="514"/>
        <v>6810689.129881273</v>
      </c>
      <c r="AE595" s="10">
        <f t="shared" si="520"/>
        <v>2258774.129881273</v>
      </c>
      <c r="AF595" s="10">
        <f t="shared" si="515"/>
        <v>204100.0309872895</v>
      </c>
      <c r="AG595" s="9"/>
      <c r="AH595" s="9">
        <f t="shared" si="516"/>
        <v>204100.0309872895</v>
      </c>
      <c r="AI595" s="9"/>
      <c r="AJ595" s="9"/>
      <c r="AK595" s="9"/>
      <c r="AM595" s="9">
        <f t="shared" si="521"/>
        <v>2061517.0783601601</v>
      </c>
      <c r="AN595" s="9">
        <f t="shared" si="523"/>
        <v>2265617.1093474496</v>
      </c>
    </row>
    <row r="596" spans="1:40" s="11" customFormat="1" ht="12.75" x14ac:dyDescent="0.2">
      <c r="A596" s="8" t="s">
        <v>1195</v>
      </c>
      <c r="B596" s="8" t="s">
        <v>1196</v>
      </c>
      <c r="C596" s="8" t="s">
        <v>862</v>
      </c>
      <c r="D596" s="8" t="s">
        <v>862</v>
      </c>
      <c r="E596" s="8" t="s">
        <v>1440</v>
      </c>
      <c r="G596" s="9"/>
      <c r="H596" s="9"/>
      <c r="I596" s="9">
        <f t="shared" si="509"/>
        <v>1870193.7863524654</v>
      </c>
      <c r="J596" s="9">
        <f t="shared" si="510"/>
        <v>1925365.9177198983</v>
      </c>
      <c r="K596" s="9"/>
      <c r="L596" s="9"/>
      <c r="M596" s="9"/>
      <c r="N596" s="9"/>
      <c r="O596" s="9"/>
      <c r="P596" s="9"/>
      <c r="Q596" s="10">
        <f t="shared" si="522"/>
        <v>1870193.7863524654</v>
      </c>
      <c r="R596" s="10">
        <f t="shared" si="511"/>
        <v>1925365.9177198983</v>
      </c>
      <c r="S596" s="9"/>
      <c r="T596" s="10">
        <f t="shared" si="517"/>
        <v>2288391</v>
      </c>
      <c r="V596" s="9"/>
      <c r="W596" s="9">
        <f t="shared" si="512"/>
        <v>661132.47753831791</v>
      </c>
      <c r="X596" s="9"/>
      <c r="Y596" s="9"/>
      <c r="Z596" s="9"/>
      <c r="AA596" s="10">
        <f t="shared" si="518"/>
        <v>661132.47753831791</v>
      </c>
      <c r="AB596" s="10">
        <f t="shared" si="519"/>
        <v>2531326.2638907833</v>
      </c>
      <c r="AC596" s="10">
        <f t="shared" si="513"/>
        <v>4819717.2638907833</v>
      </c>
      <c r="AD596" s="10">
        <f t="shared" si="514"/>
        <v>4655065.7073559295</v>
      </c>
      <c r="AE596" s="10">
        <f t="shared" si="520"/>
        <v>2366674.7073559295</v>
      </c>
      <c r="AF596" s="10">
        <f t="shared" si="515"/>
        <v>441308.78963603126</v>
      </c>
      <c r="AG596" s="9"/>
      <c r="AH596" s="9">
        <f t="shared" si="516"/>
        <v>441308.78963603126</v>
      </c>
      <c r="AI596" s="9"/>
      <c r="AJ596" s="9"/>
      <c r="AK596" s="9"/>
      <c r="AM596" s="9">
        <f t="shared" si="521"/>
        <v>1931778.2433762765</v>
      </c>
      <c r="AN596" s="9">
        <f t="shared" si="523"/>
        <v>2373087.0330123077</v>
      </c>
    </row>
    <row r="597" spans="1:40" s="11" customFormat="1" ht="12.75" x14ac:dyDescent="0.2">
      <c r="A597" s="8" t="s">
        <v>1197</v>
      </c>
      <c r="B597" s="8" t="s">
        <v>1198</v>
      </c>
      <c r="C597" s="8" t="s">
        <v>862</v>
      </c>
      <c r="D597" s="8" t="s">
        <v>862</v>
      </c>
      <c r="E597" s="8" t="s">
        <v>1440</v>
      </c>
      <c r="G597" s="9"/>
      <c r="H597" s="9"/>
      <c r="I597" s="9">
        <f t="shared" si="509"/>
        <v>4066096.6355352574</v>
      </c>
      <c r="J597" s="9">
        <f t="shared" si="510"/>
        <v>4186049.5619996111</v>
      </c>
      <c r="K597" s="9"/>
      <c r="L597" s="9"/>
      <c r="M597" s="9"/>
      <c r="N597" s="9"/>
      <c r="O597" s="9"/>
      <c r="P597" s="9"/>
      <c r="Q597" s="10">
        <f t="shared" si="522"/>
        <v>4066096.6355352574</v>
      </c>
      <c r="R597" s="10">
        <f t="shared" si="511"/>
        <v>4186049.5619996111</v>
      </c>
      <c r="S597" s="9"/>
      <c r="T597" s="10">
        <f t="shared" si="517"/>
        <v>11975472</v>
      </c>
      <c r="V597" s="9"/>
      <c r="W597" s="9">
        <f t="shared" si="512"/>
        <v>440275.96517121559</v>
      </c>
      <c r="X597" s="9"/>
      <c r="Y597" s="9"/>
      <c r="Z597" s="9"/>
      <c r="AA597" s="10">
        <f t="shared" si="518"/>
        <v>440275.96517121559</v>
      </c>
      <c r="AB597" s="10">
        <f t="shared" si="519"/>
        <v>4506372.600706473</v>
      </c>
      <c r="AC597" s="10">
        <f t="shared" si="513"/>
        <v>16481844.600706473</v>
      </c>
      <c r="AD597" s="10">
        <f t="shared" si="514"/>
        <v>15918790.541829754</v>
      </c>
      <c r="AE597" s="10">
        <f t="shared" si="520"/>
        <v>3943318.5418297537</v>
      </c>
      <c r="AF597" s="10">
        <f t="shared" si="515"/>
        <v>-242731.02016985742</v>
      </c>
      <c r="AG597" s="9"/>
      <c r="AH597" s="9">
        <f t="shared" si="516"/>
        <v>-242731.02016985742</v>
      </c>
      <c r="AI597" s="9"/>
      <c r="AJ597" s="9"/>
      <c r="AK597" s="9"/>
      <c r="AM597" s="9">
        <f t="shared" si="521"/>
        <v>4199990.9706213381</v>
      </c>
      <c r="AN597" s="9">
        <f t="shared" si="523"/>
        <v>3957259.9504514807</v>
      </c>
    </row>
    <row r="598" spans="1:40" s="11" customFormat="1" ht="12.75" x14ac:dyDescent="0.2">
      <c r="A598" s="8" t="s">
        <v>1199</v>
      </c>
      <c r="B598" s="8" t="s">
        <v>1200</v>
      </c>
      <c r="C598" s="8" t="s">
        <v>862</v>
      </c>
      <c r="D598" s="8" t="s">
        <v>862</v>
      </c>
      <c r="E598" s="8" t="s">
        <v>1440</v>
      </c>
      <c r="G598" s="9"/>
      <c r="H598" s="9"/>
      <c r="I598" s="9">
        <f t="shared" si="509"/>
        <v>2122243.5155414338</v>
      </c>
      <c r="J598" s="9">
        <f t="shared" si="510"/>
        <v>2184851.3045778302</v>
      </c>
      <c r="K598" s="9"/>
      <c r="L598" s="9"/>
      <c r="M598" s="9"/>
      <c r="N598" s="9"/>
      <c r="O598" s="9"/>
      <c r="P598" s="9"/>
      <c r="Q598" s="10">
        <f t="shared" si="522"/>
        <v>2122243.5155414338</v>
      </c>
      <c r="R598" s="10">
        <f t="shared" si="511"/>
        <v>2184851.3045778302</v>
      </c>
      <c r="S598" s="9"/>
      <c r="T598" s="10">
        <f t="shared" si="517"/>
        <v>5459921</v>
      </c>
      <c r="V598" s="9"/>
      <c r="W598" s="9">
        <f t="shared" si="512"/>
        <v>370390.83916076599</v>
      </c>
      <c r="X598" s="9"/>
      <c r="Y598" s="9"/>
      <c r="Z598" s="9"/>
      <c r="AA598" s="10">
        <f t="shared" si="518"/>
        <v>370390.83916076599</v>
      </c>
      <c r="AB598" s="10">
        <f t="shared" si="519"/>
        <v>2492634.3547021998</v>
      </c>
      <c r="AC598" s="10">
        <f t="shared" si="513"/>
        <v>7952555.3547021998</v>
      </c>
      <c r="AD598" s="10">
        <f t="shared" si="514"/>
        <v>7680879.5393195618</v>
      </c>
      <c r="AE598" s="10">
        <f t="shared" si="520"/>
        <v>2220958.5393195618</v>
      </c>
      <c r="AF598" s="10">
        <f t="shared" si="515"/>
        <v>36107.234741731547</v>
      </c>
      <c r="AG598" s="9"/>
      <c r="AH598" s="9">
        <f t="shared" si="516"/>
        <v>36107.234741731547</v>
      </c>
      <c r="AI598" s="9"/>
      <c r="AJ598" s="9"/>
      <c r="AK598" s="9"/>
      <c r="AM598" s="9">
        <f t="shared" si="521"/>
        <v>2192127.8320923024</v>
      </c>
      <c r="AN598" s="9">
        <f t="shared" si="523"/>
        <v>2228235.0668340339</v>
      </c>
    </row>
    <row r="599" spans="1:40" s="11" customFormat="1" ht="12.75" x14ac:dyDescent="0.2">
      <c r="A599" s="8" t="s">
        <v>1201</v>
      </c>
      <c r="B599" s="8" t="s">
        <v>1202</v>
      </c>
      <c r="C599" s="8" t="s">
        <v>862</v>
      </c>
      <c r="D599" s="8" t="s">
        <v>862</v>
      </c>
      <c r="E599" s="8" t="s">
        <v>1440</v>
      </c>
      <c r="G599" s="9"/>
      <c r="H599" s="9"/>
      <c r="I599" s="9">
        <f t="shared" si="509"/>
        <v>2351287.9220449664</v>
      </c>
      <c r="J599" s="9">
        <f t="shared" si="510"/>
        <v>2420652.694329198</v>
      </c>
      <c r="K599" s="9"/>
      <c r="L599" s="9"/>
      <c r="M599" s="9"/>
      <c r="N599" s="9"/>
      <c r="O599" s="9"/>
      <c r="P599" s="9"/>
      <c r="Q599" s="10">
        <f t="shared" si="522"/>
        <v>2351287.9220449664</v>
      </c>
      <c r="R599" s="10">
        <f t="shared" si="511"/>
        <v>2420652.694329198</v>
      </c>
      <c r="S599" s="9"/>
      <c r="T599" s="10">
        <f t="shared" si="517"/>
        <v>6143482</v>
      </c>
      <c r="V599" s="9"/>
      <c r="W599" s="9">
        <f t="shared" si="512"/>
        <v>521092.86485204846</v>
      </c>
      <c r="X599" s="9"/>
      <c r="Y599" s="9"/>
      <c r="Z599" s="9"/>
      <c r="AA599" s="10">
        <f t="shared" si="518"/>
        <v>521092.86485204846</v>
      </c>
      <c r="AB599" s="10">
        <f t="shared" si="519"/>
        <v>2872380.7868970148</v>
      </c>
      <c r="AC599" s="10">
        <f t="shared" si="513"/>
        <v>9015862.7868970148</v>
      </c>
      <c r="AD599" s="10">
        <f t="shared" si="514"/>
        <v>8707862.180203978</v>
      </c>
      <c r="AE599" s="10">
        <f t="shared" si="520"/>
        <v>2564380.180203978</v>
      </c>
      <c r="AF599" s="10">
        <f t="shared" si="515"/>
        <v>143727.48587477999</v>
      </c>
      <c r="AG599" s="9"/>
      <c r="AH599" s="9">
        <f t="shared" si="516"/>
        <v>143727.48587477999</v>
      </c>
      <c r="AI599" s="9"/>
      <c r="AJ599" s="9"/>
      <c r="AK599" s="9"/>
      <c r="AM599" s="9">
        <f t="shared" si="521"/>
        <v>2428714.545447561</v>
      </c>
      <c r="AN599" s="9">
        <f t="shared" si="523"/>
        <v>2572442.0313223409</v>
      </c>
    </row>
    <row r="600" spans="1:40" s="11" customFormat="1" ht="12.75" x14ac:dyDescent="0.2">
      <c r="A600" s="8" t="s">
        <v>1203</v>
      </c>
      <c r="B600" s="8" t="s">
        <v>1204</v>
      </c>
      <c r="C600" s="8" t="s">
        <v>862</v>
      </c>
      <c r="D600" s="8" t="s">
        <v>862</v>
      </c>
      <c r="E600" s="8" t="s">
        <v>1440</v>
      </c>
      <c r="G600" s="9"/>
      <c r="H600" s="9"/>
      <c r="I600" s="9">
        <f t="shared" si="509"/>
        <v>2688411.6059935675</v>
      </c>
      <c r="J600" s="9">
        <f t="shared" si="510"/>
        <v>2767721.7819646336</v>
      </c>
      <c r="K600" s="9"/>
      <c r="L600" s="9"/>
      <c r="M600" s="9"/>
      <c r="N600" s="9"/>
      <c r="O600" s="9"/>
      <c r="P600" s="9"/>
      <c r="Q600" s="10">
        <f t="shared" si="522"/>
        <v>2688411.6059935675</v>
      </c>
      <c r="R600" s="10">
        <f t="shared" si="511"/>
        <v>2767721.7819646336</v>
      </c>
      <c r="S600" s="9"/>
      <c r="T600" s="10">
        <f t="shared" si="517"/>
        <v>6986700</v>
      </c>
      <c r="V600" s="9"/>
      <c r="W600" s="9">
        <f t="shared" si="512"/>
        <v>597849.57897819346</v>
      </c>
      <c r="X600" s="9"/>
      <c r="Y600" s="9"/>
      <c r="Z600" s="9"/>
      <c r="AA600" s="10">
        <f t="shared" si="518"/>
        <v>597849.57897819346</v>
      </c>
      <c r="AB600" s="10">
        <f t="shared" si="519"/>
        <v>3286261.184971761</v>
      </c>
      <c r="AC600" s="10">
        <f t="shared" si="513"/>
        <v>10272961.184971761</v>
      </c>
      <c r="AD600" s="10">
        <f t="shared" si="514"/>
        <v>9922015.4848992452</v>
      </c>
      <c r="AE600" s="10">
        <f t="shared" si="520"/>
        <v>2935315.4848992452</v>
      </c>
      <c r="AF600" s="10">
        <f t="shared" si="515"/>
        <v>167593.70293461159</v>
      </c>
      <c r="AG600" s="9"/>
      <c r="AH600" s="9">
        <f t="shared" si="516"/>
        <v>167593.70293461159</v>
      </c>
      <c r="AI600" s="9"/>
      <c r="AJ600" s="9"/>
      <c r="AK600" s="9"/>
      <c r="AM600" s="9">
        <f t="shared" si="521"/>
        <v>2776939.5276559182</v>
      </c>
      <c r="AN600" s="9">
        <f t="shared" si="523"/>
        <v>2944533.2305905297</v>
      </c>
    </row>
    <row r="601" spans="1:40" s="11" customFormat="1" ht="12.75" x14ac:dyDescent="0.2">
      <c r="A601" s="8" t="s">
        <v>1205</v>
      </c>
      <c r="B601" s="8" t="s">
        <v>1206</v>
      </c>
      <c r="C601" s="8" t="s">
        <v>862</v>
      </c>
      <c r="D601" s="8" t="s">
        <v>862</v>
      </c>
      <c r="E601" s="8" t="s">
        <v>1440</v>
      </c>
      <c r="G601" s="9"/>
      <c r="H601" s="9"/>
      <c r="I601" s="9">
        <f t="shared" si="509"/>
        <v>3773858.8959718919</v>
      </c>
      <c r="J601" s="9">
        <f t="shared" si="510"/>
        <v>3885190.5880618347</v>
      </c>
      <c r="K601" s="9"/>
      <c r="L601" s="9"/>
      <c r="M601" s="9"/>
      <c r="N601" s="9"/>
      <c r="O601" s="9"/>
      <c r="P601" s="9"/>
      <c r="Q601" s="10">
        <f t="shared" si="522"/>
        <v>3773858.8959718919</v>
      </c>
      <c r="R601" s="10">
        <f t="shared" si="511"/>
        <v>3885190.5880618347</v>
      </c>
      <c r="S601" s="9"/>
      <c r="T601" s="10">
        <f t="shared" si="517"/>
        <v>5129341</v>
      </c>
      <c r="V601" s="9"/>
      <c r="W601" s="9">
        <f t="shared" si="512"/>
        <v>1295727.6208987911</v>
      </c>
      <c r="X601" s="9"/>
      <c r="Y601" s="9"/>
      <c r="Z601" s="9"/>
      <c r="AA601" s="10">
        <f t="shared" si="518"/>
        <v>1295727.6208987911</v>
      </c>
      <c r="AB601" s="10">
        <f t="shared" si="519"/>
        <v>5069586.5168706831</v>
      </c>
      <c r="AC601" s="10">
        <f t="shared" si="513"/>
        <v>10198927.516870683</v>
      </c>
      <c r="AD601" s="10">
        <f t="shared" si="514"/>
        <v>9850510.9607336745</v>
      </c>
      <c r="AE601" s="10">
        <f t="shared" si="520"/>
        <v>4721169.9607336745</v>
      </c>
      <c r="AF601" s="10">
        <f t="shared" si="515"/>
        <v>835979.37267183978</v>
      </c>
      <c r="AG601" s="9"/>
      <c r="AH601" s="9">
        <f t="shared" si="516"/>
        <v>835979.37267183978</v>
      </c>
      <c r="AI601" s="9"/>
      <c r="AJ601" s="9"/>
      <c r="AK601" s="9"/>
      <c r="AM601" s="9">
        <f t="shared" si="521"/>
        <v>3898130.0023614559</v>
      </c>
      <c r="AN601" s="9">
        <f t="shared" si="523"/>
        <v>4734109.3750332957</v>
      </c>
    </row>
    <row r="602" spans="1:40" s="11" customFormat="1" ht="12.75" x14ac:dyDescent="0.2">
      <c r="A602" s="8" t="s">
        <v>1207</v>
      </c>
      <c r="B602" s="8" t="s">
        <v>1208</v>
      </c>
      <c r="C602" s="8" t="s">
        <v>862</v>
      </c>
      <c r="D602" s="8" t="s">
        <v>862</v>
      </c>
      <c r="E602" s="8" t="s">
        <v>1440</v>
      </c>
      <c r="G602" s="9"/>
      <c r="H602" s="9"/>
      <c r="I602" s="9">
        <f t="shared" si="509"/>
        <v>2172764.4951703772</v>
      </c>
      <c r="J602" s="9">
        <f t="shared" si="510"/>
        <v>2236862.6913213944</v>
      </c>
      <c r="K602" s="9"/>
      <c r="L602" s="9"/>
      <c r="M602" s="9"/>
      <c r="N602" s="9"/>
      <c r="O602" s="9"/>
      <c r="P602" s="9"/>
      <c r="Q602" s="10">
        <f t="shared" si="522"/>
        <v>2172764.4951703772</v>
      </c>
      <c r="R602" s="10">
        <f t="shared" si="511"/>
        <v>2236862.6913213944</v>
      </c>
      <c r="S602" s="9"/>
      <c r="T602" s="10">
        <f t="shared" si="517"/>
        <v>12607601</v>
      </c>
      <c r="V602" s="9"/>
      <c r="W602" s="9">
        <f t="shared" si="512"/>
        <v>-297163.54121465422</v>
      </c>
      <c r="X602" s="9"/>
      <c r="Y602" s="9"/>
      <c r="Z602" s="9"/>
      <c r="AA602" s="10">
        <f t="shared" si="518"/>
        <v>-297163.54121465422</v>
      </c>
      <c r="AB602" s="10">
        <f t="shared" si="519"/>
        <v>1875600.953955723</v>
      </c>
      <c r="AC602" s="10">
        <f t="shared" si="513"/>
        <v>14483201.953955723</v>
      </c>
      <c r="AD602" s="10">
        <f t="shared" si="514"/>
        <v>13988425.680834178</v>
      </c>
      <c r="AE602" s="10">
        <f t="shared" si="520"/>
        <v>1380824.6808341779</v>
      </c>
      <c r="AF602" s="10">
        <f t="shared" si="515"/>
        <v>-856038.01048721652</v>
      </c>
      <c r="AG602" s="9"/>
      <c r="AH602" s="9">
        <f t="shared" si="516"/>
        <v>-856038.01048721652</v>
      </c>
      <c r="AI602" s="9"/>
      <c r="AJ602" s="9"/>
      <c r="AK602" s="9"/>
      <c r="AM602" s="9">
        <f t="shared" si="521"/>
        <v>2244312.4399085832</v>
      </c>
      <c r="AN602" s="9">
        <f t="shared" si="523"/>
        <v>1388274.4294213667</v>
      </c>
    </row>
    <row r="603" spans="1:40" s="11" customFormat="1" ht="12.75" x14ac:dyDescent="0.2">
      <c r="A603" s="8" t="s">
        <v>1209</v>
      </c>
      <c r="B603" s="8" t="s">
        <v>1210</v>
      </c>
      <c r="C603" s="8" t="s">
        <v>862</v>
      </c>
      <c r="D603" s="8" t="s">
        <v>862</v>
      </c>
      <c r="E603" s="8" t="s">
        <v>1440</v>
      </c>
      <c r="G603" s="9"/>
      <c r="H603" s="9"/>
      <c r="I603" s="9">
        <f t="shared" si="509"/>
        <v>1324859.4465533143</v>
      </c>
      <c r="J603" s="9">
        <f t="shared" si="510"/>
        <v>1363943.8023896073</v>
      </c>
      <c r="K603" s="9"/>
      <c r="L603" s="9"/>
      <c r="M603" s="9"/>
      <c r="N603" s="9"/>
      <c r="O603" s="9"/>
      <c r="P603" s="9"/>
      <c r="Q603" s="10">
        <f t="shared" si="522"/>
        <v>1324859.4465533143</v>
      </c>
      <c r="R603" s="10">
        <f t="shared" si="511"/>
        <v>1363943.8023896073</v>
      </c>
      <c r="S603" s="9"/>
      <c r="T603" s="10">
        <f t="shared" si="517"/>
        <v>5581317</v>
      </c>
      <c r="V603" s="9"/>
      <c r="W603" s="9">
        <f t="shared" si="512"/>
        <v>-45706.371332216309</v>
      </c>
      <c r="X603" s="9"/>
      <c r="Y603" s="9"/>
      <c r="Z603" s="9"/>
      <c r="AA603" s="10">
        <f t="shared" si="518"/>
        <v>-45706.371332216309</v>
      </c>
      <c r="AB603" s="10">
        <f t="shared" si="519"/>
        <v>1279153.075221098</v>
      </c>
      <c r="AC603" s="10">
        <f t="shared" si="513"/>
        <v>6860470.075221098</v>
      </c>
      <c r="AD603" s="10">
        <f t="shared" si="514"/>
        <v>6626102.1622091075</v>
      </c>
      <c r="AE603" s="10">
        <f t="shared" si="520"/>
        <v>1044785.1622091075</v>
      </c>
      <c r="AF603" s="10">
        <f t="shared" si="515"/>
        <v>-319158.64018049976</v>
      </c>
      <c r="AG603" s="9"/>
      <c r="AH603" s="9">
        <f t="shared" si="516"/>
        <v>-319158.64018049976</v>
      </c>
      <c r="AI603" s="9"/>
      <c r="AJ603" s="9"/>
      <c r="AK603" s="9"/>
      <c r="AM603" s="9">
        <f t="shared" si="521"/>
        <v>1368486.3424633811</v>
      </c>
      <c r="AN603" s="9">
        <f t="shared" si="523"/>
        <v>1049327.7022828814</v>
      </c>
    </row>
    <row r="604" spans="1:40" s="11" customFormat="1" ht="12.75" x14ac:dyDescent="0.2">
      <c r="A604" s="8" t="s">
        <v>1211</v>
      </c>
      <c r="B604" s="8" t="s">
        <v>1212</v>
      </c>
      <c r="C604" s="8" t="s">
        <v>862</v>
      </c>
      <c r="D604" s="8" t="s">
        <v>862</v>
      </c>
      <c r="E604" s="8" t="s">
        <v>1440</v>
      </c>
      <c r="G604" s="9"/>
      <c r="H604" s="9"/>
      <c r="I604" s="9">
        <f t="shared" si="509"/>
        <v>2732854.6673812782</v>
      </c>
      <c r="J604" s="9">
        <f t="shared" si="510"/>
        <v>2813475.9472813313</v>
      </c>
      <c r="K604" s="9"/>
      <c r="L604" s="9"/>
      <c r="M604" s="9"/>
      <c r="N604" s="9"/>
      <c r="O604" s="9"/>
      <c r="P604" s="9"/>
      <c r="Q604" s="10">
        <f t="shared" si="522"/>
        <v>2732854.6673812782</v>
      </c>
      <c r="R604" s="10">
        <f t="shared" si="511"/>
        <v>2813475.9472813313</v>
      </c>
      <c r="S604" s="9"/>
      <c r="T604" s="10">
        <f t="shared" si="517"/>
        <v>8323650</v>
      </c>
      <c r="V604" s="9"/>
      <c r="W604" s="9">
        <f t="shared" si="512"/>
        <v>319406.92875457834</v>
      </c>
      <c r="X604" s="9"/>
      <c r="Y604" s="9"/>
      <c r="Z604" s="9"/>
      <c r="AA604" s="10">
        <f t="shared" si="518"/>
        <v>319406.92875457834</v>
      </c>
      <c r="AB604" s="10">
        <f t="shared" si="519"/>
        <v>3052261.5961358566</v>
      </c>
      <c r="AC604" s="10">
        <f t="shared" si="513"/>
        <v>11375911.596135857</v>
      </c>
      <c r="AD604" s="10">
        <f t="shared" si="514"/>
        <v>10987286.818217948</v>
      </c>
      <c r="AE604" s="10">
        <f t="shared" si="520"/>
        <v>2663636.8182179481</v>
      </c>
      <c r="AF604" s="10">
        <f t="shared" si="515"/>
        <v>-149839.12906338321</v>
      </c>
      <c r="AG604" s="9"/>
      <c r="AH604" s="9">
        <f t="shared" si="516"/>
        <v>-149839.12906338321</v>
      </c>
      <c r="AI604" s="9"/>
      <c r="AJ604" s="9"/>
      <c r="AK604" s="9"/>
      <c r="AM604" s="9">
        <f t="shared" si="521"/>
        <v>2822846.0747123393</v>
      </c>
      <c r="AN604" s="9">
        <f t="shared" si="523"/>
        <v>2673006.9456489561</v>
      </c>
    </row>
    <row r="605" spans="1:40" s="11" customFormat="1" ht="12.75" x14ac:dyDescent="0.2">
      <c r="A605" s="8" t="s">
        <v>1213</v>
      </c>
      <c r="B605" s="8" t="s">
        <v>1214</v>
      </c>
      <c r="C605" s="8" t="s">
        <v>862</v>
      </c>
      <c r="D605" s="8" t="s">
        <v>862</v>
      </c>
      <c r="E605" s="8" t="s">
        <v>1440</v>
      </c>
      <c r="G605" s="9"/>
      <c r="H605" s="9"/>
      <c r="I605" s="9">
        <f t="shared" si="509"/>
        <v>1200270.0066320507</v>
      </c>
      <c r="J605" s="9">
        <f t="shared" si="510"/>
        <v>1235678.8797475197</v>
      </c>
      <c r="K605" s="9"/>
      <c r="L605" s="9"/>
      <c r="M605" s="9"/>
      <c r="N605" s="9"/>
      <c r="O605" s="9"/>
      <c r="P605" s="9"/>
      <c r="Q605" s="10">
        <f t="shared" si="522"/>
        <v>1200270.0066320507</v>
      </c>
      <c r="R605" s="10">
        <f t="shared" si="511"/>
        <v>1235678.8797475197</v>
      </c>
      <c r="S605" s="9"/>
      <c r="T605" s="10">
        <f t="shared" si="517"/>
        <v>6361729</v>
      </c>
      <c r="V605" s="9"/>
      <c r="W605" s="9">
        <f t="shared" si="512"/>
        <v>-217452.57994767581</v>
      </c>
      <c r="X605" s="9"/>
      <c r="Y605" s="9"/>
      <c r="Z605" s="9"/>
      <c r="AA605" s="10">
        <f t="shared" si="518"/>
        <v>-217452.57994767581</v>
      </c>
      <c r="AB605" s="10">
        <f t="shared" si="519"/>
        <v>982817.42668437492</v>
      </c>
      <c r="AC605" s="10">
        <f t="shared" si="513"/>
        <v>7344546.4266843749</v>
      </c>
      <c r="AD605" s="10">
        <f t="shared" si="514"/>
        <v>7093641.4596532034</v>
      </c>
      <c r="AE605" s="10">
        <f t="shared" si="520"/>
        <v>731912.45965320338</v>
      </c>
      <c r="AF605" s="10">
        <f t="shared" si="515"/>
        <v>-503766.42009431636</v>
      </c>
      <c r="AG605" s="9"/>
      <c r="AH605" s="9">
        <f t="shared" si="516"/>
        <v>-503766.42009431636</v>
      </c>
      <c r="AI605" s="9"/>
      <c r="AJ605" s="9"/>
      <c r="AK605" s="9"/>
      <c r="AM605" s="9">
        <f t="shared" si="521"/>
        <v>1239794.2405268531</v>
      </c>
      <c r="AN605" s="9">
        <f t="shared" si="523"/>
        <v>736027.82043253677</v>
      </c>
    </row>
    <row r="606" spans="1:40" s="11" customFormat="1" ht="12.75" x14ac:dyDescent="0.2">
      <c r="A606" s="8" t="s">
        <v>1215</v>
      </c>
      <c r="B606" s="8" t="s">
        <v>1216</v>
      </c>
      <c r="C606" s="8" t="s">
        <v>862</v>
      </c>
      <c r="D606" s="8" t="s">
        <v>862</v>
      </c>
      <c r="E606" s="8" t="s">
        <v>1440</v>
      </c>
      <c r="G606" s="9"/>
      <c r="H606" s="9"/>
      <c r="I606" s="9">
        <f t="shared" si="509"/>
        <v>2226164.8958675601</v>
      </c>
      <c r="J606" s="9">
        <f t="shared" si="510"/>
        <v>2291838.4442327907</v>
      </c>
      <c r="K606" s="9"/>
      <c r="L606" s="9"/>
      <c r="M606" s="9"/>
      <c r="N606" s="9"/>
      <c r="O606" s="9"/>
      <c r="P606" s="9"/>
      <c r="Q606" s="10">
        <f t="shared" si="522"/>
        <v>2226164.8958675601</v>
      </c>
      <c r="R606" s="10">
        <f t="shared" si="511"/>
        <v>2291838.4442327907</v>
      </c>
      <c r="S606" s="9"/>
      <c r="T606" s="10">
        <f t="shared" si="517"/>
        <v>11839599</v>
      </c>
      <c r="V606" s="9"/>
      <c r="W606" s="9">
        <f t="shared" si="512"/>
        <v>-417226.68430078588</v>
      </c>
      <c r="X606" s="9"/>
      <c r="Y606" s="9"/>
      <c r="Z606" s="9"/>
      <c r="AA606" s="10">
        <f t="shared" si="518"/>
        <v>-417226.68430078588</v>
      </c>
      <c r="AB606" s="10">
        <f t="shared" si="519"/>
        <v>1808938.2115667742</v>
      </c>
      <c r="AC606" s="10">
        <f t="shared" si="513"/>
        <v>13648537.211566774</v>
      </c>
      <c r="AD606" s="10">
        <f t="shared" si="514"/>
        <v>13182274.82037949</v>
      </c>
      <c r="AE606" s="10">
        <f t="shared" si="520"/>
        <v>1342675.82037949</v>
      </c>
      <c r="AF606" s="10">
        <f t="shared" si="515"/>
        <v>-949162.6238533007</v>
      </c>
      <c r="AG606" s="9"/>
      <c r="AH606" s="9">
        <f t="shared" si="516"/>
        <v>-949162.6238533007</v>
      </c>
      <c r="AI606" s="9"/>
      <c r="AJ606" s="9"/>
      <c r="AK606" s="9"/>
      <c r="AM606" s="9">
        <f t="shared" si="521"/>
        <v>2299471.2865517363</v>
      </c>
      <c r="AN606" s="9">
        <f t="shared" si="523"/>
        <v>1350308.6626984356</v>
      </c>
    </row>
    <row r="607" spans="1:40" s="11" customFormat="1" ht="12.75" x14ac:dyDescent="0.2">
      <c r="A607" s="8" t="s">
        <v>1217</v>
      </c>
      <c r="B607" s="8" t="s">
        <v>1218</v>
      </c>
      <c r="C607" s="8" t="s">
        <v>862</v>
      </c>
      <c r="D607" s="8" t="s">
        <v>862</v>
      </c>
      <c r="E607" s="8" t="s">
        <v>1440</v>
      </c>
      <c r="G607" s="9"/>
      <c r="H607" s="9"/>
      <c r="I607" s="9">
        <f t="shared" si="509"/>
        <v>1729657.0477502323</v>
      </c>
      <c r="J607" s="9">
        <f t="shared" si="510"/>
        <v>1780683.239022743</v>
      </c>
      <c r="K607" s="9"/>
      <c r="L607" s="9"/>
      <c r="M607" s="9"/>
      <c r="N607" s="9"/>
      <c r="O607" s="9"/>
      <c r="P607" s="9"/>
      <c r="Q607" s="10">
        <f t="shared" si="522"/>
        <v>1729657.0477502323</v>
      </c>
      <c r="R607" s="10">
        <f t="shared" si="511"/>
        <v>1780683.239022743</v>
      </c>
      <c r="S607" s="9"/>
      <c r="T607" s="10">
        <f t="shared" si="517"/>
        <v>4637072</v>
      </c>
      <c r="V607" s="9"/>
      <c r="W607" s="9">
        <f t="shared" si="512"/>
        <v>288911.08962934604</v>
      </c>
      <c r="X607" s="9"/>
      <c r="Y607" s="9"/>
      <c r="Z607" s="9"/>
      <c r="AA607" s="10">
        <f t="shared" si="518"/>
        <v>288911.08962934604</v>
      </c>
      <c r="AB607" s="10">
        <f t="shared" si="519"/>
        <v>2018568.1373795783</v>
      </c>
      <c r="AC607" s="10">
        <f t="shared" si="513"/>
        <v>6655640.1373795783</v>
      </c>
      <c r="AD607" s="10">
        <f t="shared" si="514"/>
        <v>6428269.6406565513</v>
      </c>
      <c r="AE607" s="10">
        <f t="shared" si="520"/>
        <v>1791197.6406565513</v>
      </c>
      <c r="AF607" s="10">
        <f t="shared" si="515"/>
        <v>10514.401633808389</v>
      </c>
      <c r="AG607" s="9"/>
      <c r="AH607" s="9">
        <f t="shared" si="516"/>
        <v>10514.401633808389</v>
      </c>
      <c r="AI607" s="9"/>
      <c r="AJ607" s="9"/>
      <c r="AK607" s="9"/>
      <c r="AM607" s="9">
        <f t="shared" si="521"/>
        <v>1786613.7069480247</v>
      </c>
      <c r="AN607" s="9">
        <f t="shared" si="523"/>
        <v>1797128.1085818331</v>
      </c>
    </row>
    <row r="608" spans="1:40" s="11" customFormat="1" ht="12.75" x14ac:dyDescent="0.2">
      <c r="A608" s="8" t="s">
        <v>1219</v>
      </c>
      <c r="B608" s="8" t="s">
        <v>1220</v>
      </c>
      <c r="C608" s="8" t="s">
        <v>862</v>
      </c>
      <c r="D608" s="8" t="s">
        <v>862</v>
      </c>
      <c r="E608" s="8" t="s">
        <v>1440</v>
      </c>
      <c r="G608" s="9"/>
      <c r="H608" s="9"/>
      <c r="I608" s="9">
        <f t="shared" si="509"/>
        <v>1799989.0875159428</v>
      </c>
      <c r="J608" s="9">
        <f t="shared" si="510"/>
        <v>1853090.1271627822</v>
      </c>
      <c r="K608" s="9"/>
      <c r="L608" s="9"/>
      <c r="M608" s="9"/>
      <c r="N608" s="9"/>
      <c r="O608" s="9"/>
      <c r="P608" s="9"/>
      <c r="Q608" s="10">
        <f t="shared" si="522"/>
        <v>1799989.0875159428</v>
      </c>
      <c r="R608" s="10">
        <f t="shared" si="511"/>
        <v>1853090.1271627822</v>
      </c>
      <c r="S608" s="9"/>
      <c r="T608" s="10">
        <f t="shared" si="517"/>
        <v>6927524</v>
      </c>
      <c r="V608" s="9"/>
      <c r="W608" s="9">
        <f t="shared" si="512"/>
        <v>-9778.5142653230578</v>
      </c>
      <c r="X608" s="9"/>
      <c r="Y608" s="9"/>
      <c r="Z608" s="9"/>
      <c r="AA608" s="10">
        <f t="shared" si="518"/>
        <v>-9778.5142653230578</v>
      </c>
      <c r="AB608" s="10">
        <f t="shared" si="519"/>
        <v>1790210.5732506197</v>
      </c>
      <c r="AC608" s="10">
        <f t="shared" si="513"/>
        <v>8717734.5732506197</v>
      </c>
      <c r="AD608" s="10">
        <f t="shared" si="514"/>
        <v>8419918.6458107829</v>
      </c>
      <c r="AE608" s="10">
        <f t="shared" si="520"/>
        <v>1492394.6458107829</v>
      </c>
      <c r="AF608" s="10">
        <f t="shared" si="515"/>
        <v>-360695.48135199933</v>
      </c>
      <c r="AG608" s="9"/>
      <c r="AH608" s="9">
        <f t="shared" si="516"/>
        <v>-360695.48135199933</v>
      </c>
      <c r="AI608" s="9"/>
      <c r="AJ608" s="9"/>
      <c r="AK608" s="9"/>
      <c r="AM608" s="9">
        <f t="shared" si="521"/>
        <v>1859261.7422602691</v>
      </c>
      <c r="AN608" s="9">
        <f t="shared" si="523"/>
        <v>1498566.2609082698</v>
      </c>
    </row>
    <row r="609" spans="1:40" s="11" customFormat="1" ht="12.75" x14ac:dyDescent="0.2">
      <c r="A609" s="8" t="s">
        <v>1221</v>
      </c>
      <c r="B609" s="8" t="s">
        <v>1222</v>
      </c>
      <c r="C609" s="8" t="s">
        <v>862</v>
      </c>
      <c r="D609" s="8" t="s">
        <v>862</v>
      </c>
      <c r="E609" s="8" t="s">
        <v>1440</v>
      </c>
      <c r="G609" s="9"/>
      <c r="H609" s="9"/>
      <c r="I609" s="9">
        <f t="shared" si="509"/>
        <v>1463590.1261789685</v>
      </c>
      <c r="J609" s="9">
        <f t="shared" si="510"/>
        <v>1506767.142004218</v>
      </c>
      <c r="K609" s="9"/>
      <c r="L609" s="9"/>
      <c r="M609" s="9"/>
      <c r="N609" s="9"/>
      <c r="O609" s="9"/>
      <c r="P609" s="9"/>
      <c r="Q609" s="10">
        <f t="shared" si="522"/>
        <v>1463590.1261789685</v>
      </c>
      <c r="R609" s="10">
        <f t="shared" si="511"/>
        <v>1506767.142004218</v>
      </c>
      <c r="S609" s="9"/>
      <c r="T609" s="10">
        <f t="shared" si="517"/>
        <v>7360678</v>
      </c>
      <c r="V609" s="9"/>
      <c r="W609" s="9">
        <f t="shared" si="512"/>
        <v>-219523.67551586754</v>
      </c>
      <c r="X609" s="9"/>
      <c r="Y609" s="9"/>
      <c r="Z609" s="9"/>
      <c r="AA609" s="10">
        <f t="shared" si="518"/>
        <v>-219523.67551586754</v>
      </c>
      <c r="AB609" s="10">
        <f t="shared" si="519"/>
        <v>1244066.4506631009</v>
      </c>
      <c r="AC609" s="10">
        <f t="shared" si="513"/>
        <v>8604744.4506631009</v>
      </c>
      <c r="AD609" s="10">
        <f t="shared" si="514"/>
        <v>8310788.5005909158</v>
      </c>
      <c r="AE609" s="10">
        <f t="shared" si="520"/>
        <v>950110.50059091579</v>
      </c>
      <c r="AF609" s="10">
        <f t="shared" si="515"/>
        <v>-556656.64141330216</v>
      </c>
      <c r="AG609" s="9"/>
      <c r="AH609" s="9">
        <f t="shared" si="516"/>
        <v>-556656.64141330216</v>
      </c>
      <c r="AI609" s="9"/>
      <c r="AJ609" s="9"/>
      <c r="AK609" s="9"/>
      <c r="AM609" s="9">
        <f t="shared" si="521"/>
        <v>1511785.3473821876</v>
      </c>
      <c r="AN609" s="9">
        <f t="shared" si="523"/>
        <v>955128.70596888545</v>
      </c>
    </row>
    <row r="610" spans="1:40" s="11" customFormat="1" ht="12.75" x14ac:dyDescent="0.2">
      <c r="A610" s="8" t="s">
        <v>1223</v>
      </c>
      <c r="B610" s="8" t="s">
        <v>1224</v>
      </c>
      <c r="C610" s="8" t="s">
        <v>862</v>
      </c>
      <c r="D610" s="8" t="s">
        <v>862</v>
      </c>
      <c r="E610" s="8" t="s">
        <v>1440</v>
      </c>
      <c r="G610" s="9"/>
      <c r="H610" s="9"/>
      <c r="I610" s="9">
        <f t="shared" si="509"/>
        <v>1361664.5122393616</v>
      </c>
      <c r="J610" s="9">
        <f t="shared" si="510"/>
        <v>1401834.645353836</v>
      </c>
      <c r="K610" s="9"/>
      <c r="L610" s="9"/>
      <c r="M610" s="9"/>
      <c r="N610" s="9"/>
      <c r="O610" s="9"/>
      <c r="P610" s="9"/>
      <c r="Q610" s="10">
        <f t="shared" si="522"/>
        <v>1361664.5122393616</v>
      </c>
      <c r="R610" s="10">
        <f t="shared" si="511"/>
        <v>1401834.645353836</v>
      </c>
      <c r="S610" s="9"/>
      <c r="T610" s="10">
        <f t="shared" si="517"/>
        <v>7099400</v>
      </c>
      <c r="V610" s="9"/>
      <c r="W610" s="9">
        <f t="shared" si="512"/>
        <v>-34282.098941309843</v>
      </c>
      <c r="X610" s="9"/>
      <c r="Y610" s="9"/>
      <c r="Z610" s="9"/>
      <c r="AA610" s="10">
        <f t="shared" si="518"/>
        <v>-34282.098941309843</v>
      </c>
      <c r="AB610" s="10">
        <f t="shared" si="519"/>
        <v>1327382.4132980518</v>
      </c>
      <c r="AC610" s="10">
        <f t="shared" si="513"/>
        <v>8426782.4132980518</v>
      </c>
      <c r="AD610" s="10">
        <f t="shared" si="514"/>
        <v>8138906.0162062449</v>
      </c>
      <c r="AE610" s="10">
        <f t="shared" si="520"/>
        <v>1039506.0162062449</v>
      </c>
      <c r="AF610" s="10">
        <f t="shared" si="515"/>
        <v>-362328.62914759107</v>
      </c>
      <c r="AG610" s="9"/>
      <c r="AH610" s="9">
        <f t="shared" si="516"/>
        <v>-362328.62914759107</v>
      </c>
      <c r="AI610" s="9"/>
      <c r="AJ610" s="9"/>
      <c r="AK610" s="9"/>
      <c r="AM610" s="9">
        <f t="shared" si="521"/>
        <v>1406503.3788032406</v>
      </c>
      <c r="AN610" s="9">
        <f t="shared" si="523"/>
        <v>1044174.7496556495</v>
      </c>
    </row>
    <row r="611" spans="1:40" s="11" customFormat="1" ht="12.75" x14ac:dyDescent="0.2">
      <c r="A611" s="8" t="s">
        <v>1225</v>
      </c>
      <c r="B611" s="8" t="s">
        <v>1226</v>
      </c>
      <c r="C611" s="8" t="s">
        <v>862</v>
      </c>
      <c r="D611" s="8" t="s">
        <v>862</v>
      </c>
      <c r="E611" s="8" t="s">
        <v>1440</v>
      </c>
      <c r="G611" s="9"/>
      <c r="H611" s="9"/>
      <c r="I611" s="9">
        <f t="shared" si="509"/>
        <v>1868834.3663116053</v>
      </c>
      <c r="J611" s="9">
        <f t="shared" si="510"/>
        <v>1923966.3937595272</v>
      </c>
      <c r="K611" s="9"/>
      <c r="L611" s="9"/>
      <c r="M611" s="9"/>
      <c r="N611" s="9"/>
      <c r="O611" s="9"/>
      <c r="P611" s="9"/>
      <c r="Q611" s="10">
        <f t="shared" si="522"/>
        <v>1868834.3663116053</v>
      </c>
      <c r="R611" s="10">
        <f t="shared" si="511"/>
        <v>1923966.3937595272</v>
      </c>
      <c r="S611" s="9"/>
      <c r="T611" s="10">
        <f t="shared" si="517"/>
        <v>8553900</v>
      </c>
      <c r="V611" s="9"/>
      <c r="W611" s="9">
        <f t="shared" si="512"/>
        <v>60909.008981321706</v>
      </c>
      <c r="X611" s="9"/>
      <c r="Y611" s="9"/>
      <c r="Z611" s="9"/>
      <c r="AA611" s="10">
        <f t="shared" si="518"/>
        <v>60909.008981321706</v>
      </c>
      <c r="AB611" s="10">
        <f t="shared" si="519"/>
        <v>1929743.375292927</v>
      </c>
      <c r="AC611" s="10">
        <f t="shared" si="513"/>
        <v>10483643.375292927</v>
      </c>
      <c r="AD611" s="10">
        <f t="shared" si="514"/>
        <v>10125500.333826458</v>
      </c>
      <c r="AE611" s="10">
        <f t="shared" si="520"/>
        <v>1571600.3338264581</v>
      </c>
      <c r="AF611" s="10">
        <f t="shared" si="515"/>
        <v>-352366.05993306916</v>
      </c>
      <c r="AG611" s="9"/>
      <c r="AH611" s="9">
        <f t="shared" si="516"/>
        <v>-352366.05993306916</v>
      </c>
      <c r="AI611" s="9"/>
      <c r="AJ611" s="9"/>
      <c r="AK611" s="9"/>
      <c r="AM611" s="9">
        <f t="shared" si="521"/>
        <v>1930374.0583780657</v>
      </c>
      <c r="AN611" s="9">
        <f t="shared" si="523"/>
        <v>1578007.9984449965</v>
      </c>
    </row>
    <row r="612" spans="1:40" s="11" customFormat="1" ht="12.75" x14ac:dyDescent="0.2">
      <c r="A612" s="8" t="s">
        <v>1227</v>
      </c>
      <c r="B612" s="8" t="s">
        <v>1228</v>
      </c>
      <c r="C612" s="8" t="s">
        <v>862</v>
      </c>
      <c r="D612" s="8" t="s">
        <v>862</v>
      </c>
      <c r="E612" s="8" t="s">
        <v>1440</v>
      </c>
      <c r="G612" s="9"/>
      <c r="H612" s="9"/>
      <c r="I612" s="9">
        <f t="shared" si="509"/>
        <v>1991997.0065856639</v>
      </c>
      <c r="J612" s="9">
        <f t="shared" si="510"/>
        <v>2050762.4250855437</v>
      </c>
      <c r="K612" s="9"/>
      <c r="L612" s="9"/>
      <c r="M612" s="9"/>
      <c r="N612" s="9"/>
      <c r="O612" s="9"/>
      <c r="P612" s="9"/>
      <c r="Q612" s="10">
        <f t="shared" si="522"/>
        <v>1991997.0065856639</v>
      </c>
      <c r="R612" s="10">
        <f t="shared" si="511"/>
        <v>2050762.4250855437</v>
      </c>
      <c r="S612" s="9"/>
      <c r="T612" s="10">
        <f t="shared" si="517"/>
        <v>8532677</v>
      </c>
      <c r="V612" s="9"/>
      <c r="W612" s="9">
        <f t="shared" si="512"/>
        <v>-113948.72681648168</v>
      </c>
      <c r="X612" s="9"/>
      <c r="Y612" s="9"/>
      <c r="Z612" s="9"/>
      <c r="AA612" s="10">
        <f t="shared" si="518"/>
        <v>-113948.72681648168</v>
      </c>
      <c r="AB612" s="10">
        <f t="shared" si="519"/>
        <v>1878048.2797691822</v>
      </c>
      <c r="AC612" s="10">
        <f t="shared" si="513"/>
        <v>10410725.279769182</v>
      </c>
      <c r="AD612" s="10">
        <f t="shared" si="514"/>
        <v>10055073.271960951</v>
      </c>
      <c r="AE612" s="10">
        <f t="shared" si="520"/>
        <v>1522396.2719609514</v>
      </c>
      <c r="AF612" s="10">
        <f t="shared" si="515"/>
        <v>-528366.15312459227</v>
      </c>
      <c r="AG612" s="9"/>
      <c r="AH612" s="9">
        <f t="shared" si="516"/>
        <v>-528366.15312459227</v>
      </c>
      <c r="AI612" s="9"/>
      <c r="AJ612" s="9"/>
      <c r="AK612" s="9"/>
      <c r="AM612" s="9">
        <f t="shared" si="521"/>
        <v>2057592.3769365067</v>
      </c>
      <c r="AN612" s="9">
        <f t="shared" si="523"/>
        <v>1529226.2238119144</v>
      </c>
    </row>
    <row r="613" spans="1:40" s="11" customFormat="1" ht="12.75" x14ac:dyDescent="0.2">
      <c r="A613" s="8" t="s">
        <v>1229</v>
      </c>
      <c r="B613" s="8" t="s">
        <v>1230</v>
      </c>
      <c r="C613" s="8" t="s">
        <v>862</v>
      </c>
      <c r="D613" s="8" t="s">
        <v>862</v>
      </c>
      <c r="E613" s="8" t="s">
        <v>1440</v>
      </c>
      <c r="G613" s="9"/>
      <c r="H613" s="9"/>
      <c r="I613" s="9">
        <f t="shared" si="509"/>
        <v>1793257.3062047998</v>
      </c>
      <c r="J613" s="9">
        <f t="shared" si="510"/>
        <v>1846159.7532108417</v>
      </c>
      <c r="K613" s="9"/>
      <c r="L613" s="9"/>
      <c r="M613" s="9"/>
      <c r="N613" s="9"/>
      <c r="O613" s="9"/>
      <c r="P613" s="9"/>
      <c r="Q613" s="10">
        <f t="shared" si="522"/>
        <v>1793257.3062047998</v>
      </c>
      <c r="R613" s="10">
        <f t="shared" si="511"/>
        <v>1846159.7532108417</v>
      </c>
      <c r="S613" s="9"/>
      <c r="T613" s="10">
        <f t="shared" si="517"/>
        <v>4081020</v>
      </c>
      <c r="V613" s="9"/>
      <c r="W613" s="9">
        <f t="shared" si="512"/>
        <v>460791.50767991855</v>
      </c>
      <c r="X613" s="9"/>
      <c r="Y613" s="9"/>
      <c r="Z613" s="9"/>
      <c r="AA613" s="10">
        <f t="shared" si="518"/>
        <v>460791.50767991855</v>
      </c>
      <c r="AB613" s="10">
        <f t="shared" si="519"/>
        <v>2254048.8138847183</v>
      </c>
      <c r="AC613" s="10">
        <f t="shared" si="513"/>
        <v>6335068.8138847183</v>
      </c>
      <c r="AD613" s="10">
        <f t="shared" si="514"/>
        <v>6118649.699681432</v>
      </c>
      <c r="AE613" s="10">
        <f t="shared" si="520"/>
        <v>2037629.699681432</v>
      </c>
      <c r="AF613" s="10">
        <f t="shared" si="515"/>
        <v>191469.94647059031</v>
      </c>
      <c r="AG613" s="9"/>
      <c r="AH613" s="9">
        <f t="shared" si="516"/>
        <v>191469.94647059031</v>
      </c>
      <c r="AI613" s="9"/>
      <c r="AJ613" s="9"/>
      <c r="AK613" s="9"/>
      <c r="AM613" s="9">
        <f t="shared" si="521"/>
        <v>1852308.2870777473</v>
      </c>
      <c r="AN613" s="9">
        <f t="shared" si="523"/>
        <v>2043778.2335483376</v>
      </c>
    </row>
    <row r="614" spans="1:40" s="11" customFormat="1" ht="12.75" x14ac:dyDescent="0.2">
      <c r="A614" s="8" t="s">
        <v>1231</v>
      </c>
      <c r="B614" s="8" t="s">
        <v>1232</v>
      </c>
      <c r="C614" s="8" t="s">
        <v>862</v>
      </c>
      <c r="D614" s="8" t="s">
        <v>862</v>
      </c>
      <c r="E614" s="8" t="s">
        <v>1440</v>
      </c>
      <c r="G614" s="9"/>
      <c r="H614" s="9"/>
      <c r="I614" s="9">
        <f t="shared" si="509"/>
        <v>3445054.706092373</v>
      </c>
      <c r="J614" s="9">
        <f t="shared" si="510"/>
        <v>3546686.4258636306</v>
      </c>
      <c r="K614" s="9"/>
      <c r="L614" s="9"/>
      <c r="M614" s="9"/>
      <c r="N614" s="9"/>
      <c r="O614" s="9"/>
      <c r="P614" s="9"/>
      <c r="Q614" s="10">
        <f t="shared" si="522"/>
        <v>3445054.706092373</v>
      </c>
      <c r="R614" s="10">
        <f t="shared" si="511"/>
        <v>3546686.4258636306</v>
      </c>
      <c r="S614" s="9"/>
      <c r="T614" s="10">
        <f t="shared" si="517"/>
        <v>7435472</v>
      </c>
      <c r="V614" s="9"/>
      <c r="W614" s="9">
        <f t="shared" si="512"/>
        <v>768291.37813041685</v>
      </c>
      <c r="X614" s="9"/>
      <c r="Y614" s="9"/>
      <c r="Z614" s="9"/>
      <c r="AA614" s="10">
        <f t="shared" si="518"/>
        <v>768291.37813041685</v>
      </c>
      <c r="AB614" s="10">
        <f t="shared" si="519"/>
        <v>4213346.0842227899</v>
      </c>
      <c r="AC614" s="10">
        <f t="shared" si="513"/>
        <v>11648818.08422279</v>
      </c>
      <c r="AD614" s="10">
        <f t="shared" si="514"/>
        <v>11250870.253604544</v>
      </c>
      <c r="AE614" s="10">
        <f t="shared" si="520"/>
        <v>3815398.2536045443</v>
      </c>
      <c r="AF614" s="10">
        <f t="shared" si="515"/>
        <v>268711.82774091372</v>
      </c>
      <c r="AG614" s="9"/>
      <c r="AH614" s="9">
        <f t="shared" si="516"/>
        <v>268711.82774091372</v>
      </c>
      <c r="AI614" s="9"/>
      <c r="AJ614" s="9"/>
      <c r="AK614" s="9"/>
      <c r="AM614" s="9">
        <f t="shared" si="521"/>
        <v>3558498.4706050414</v>
      </c>
      <c r="AN614" s="9">
        <f t="shared" si="523"/>
        <v>3827210.2983459551</v>
      </c>
    </row>
    <row r="615" spans="1:40" s="11" customFormat="1" ht="12.75" x14ac:dyDescent="0.2">
      <c r="A615" s="8" t="s">
        <v>1233</v>
      </c>
      <c r="B615" s="8" t="s">
        <v>1234</v>
      </c>
      <c r="C615" s="8" t="s">
        <v>862</v>
      </c>
      <c r="D615" s="8" t="s">
        <v>862</v>
      </c>
      <c r="E615" s="8" t="s">
        <v>1440</v>
      </c>
      <c r="G615" s="9"/>
      <c r="H615" s="9"/>
      <c r="I615" s="9">
        <f t="shared" si="509"/>
        <v>2253040.0433829008</v>
      </c>
      <c r="J615" s="9">
        <f t="shared" si="510"/>
        <v>2319506.4289289927</v>
      </c>
      <c r="K615" s="9"/>
      <c r="L615" s="9"/>
      <c r="M615" s="9"/>
      <c r="N615" s="9"/>
      <c r="O615" s="9"/>
      <c r="P615" s="9"/>
      <c r="Q615" s="10">
        <f t="shared" si="522"/>
        <v>2253040.0433829008</v>
      </c>
      <c r="R615" s="10">
        <f t="shared" si="511"/>
        <v>2319506.4289289927</v>
      </c>
      <c r="S615" s="9"/>
      <c r="T615" s="10">
        <f t="shared" si="517"/>
        <v>5777250</v>
      </c>
      <c r="V615" s="9"/>
      <c r="W615" s="9">
        <f t="shared" si="512"/>
        <v>510933.09378032479</v>
      </c>
      <c r="X615" s="9"/>
      <c r="Y615" s="9"/>
      <c r="Z615" s="9"/>
      <c r="AA615" s="10">
        <f t="shared" si="518"/>
        <v>510933.09378032479</v>
      </c>
      <c r="AB615" s="10">
        <f t="shared" si="519"/>
        <v>2763973.1371632256</v>
      </c>
      <c r="AC615" s="10">
        <f t="shared" si="513"/>
        <v>8541223.1371632256</v>
      </c>
      <c r="AD615" s="10">
        <f t="shared" si="514"/>
        <v>8249437.2071499452</v>
      </c>
      <c r="AE615" s="10">
        <f t="shared" si="520"/>
        <v>2472187.2071499452</v>
      </c>
      <c r="AF615" s="10">
        <f t="shared" si="515"/>
        <v>152680.77822095249</v>
      </c>
      <c r="AG615" s="9"/>
      <c r="AH615" s="9">
        <f t="shared" si="516"/>
        <v>152680.77822095249</v>
      </c>
      <c r="AI615" s="9"/>
      <c r="AJ615" s="9"/>
      <c r="AK615" s="9"/>
      <c r="AM615" s="9">
        <f t="shared" si="521"/>
        <v>2327231.4179544393</v>
      </c>
      <c r="AN615" s="9">
        <f t="shared" si="523"/>
        <v>2479912.1961753918</v>
      </c>
    </row>
    <row r="616" spans="1:40" s="11" customFormat="1" ht="12.75" x14ac:dyDescent="0.2">
      <c r="A616" s="8" t="s">
        <v>1235</v>
      </c>
      <c r="B616" s="8" t="s">
        <v>1236</v>
      </c>
      <c r="C616" s="8" t="s">
        <v>862</v>
      </c>
      <c r="D616" s="8" t="s">
        <v>862</v>
      </c>
      <c r="E616" s="8" t="s">
        <v>1440</v>
      </c>
      <c r="G616" s="9"/>
      <c r="H616" s="9"/>
      <c r="I616" s="9">
        <f t="shared" si="509"/>
        <v>2305346.6542035597</v>
      </c>
      <c r="J616" s="9">
        <f t="shared" si="510"/>
        <v>2373356.1243351325</v>
      </c>
      <c r="K616" s="9"/>
      <c r="L616" s="9"/>
      <c r="M616" s="9"/>
      <c r="N616" s="9"/>
      <c r="O616" s="9"/>
      <c r="P616" s="9"/>
      <c r="Q616" s="10">
        <f t="shared" si="522"/>
        <v>2305346.6542035597</v>
      </c>
      <c r="R616" s="10">
        <f t="shared" si="511"/>
        <v>2373356.1243351325</v>
      </c>
      <c r="S616" s="9"/>
      <c r="T616" s="10">
        <f t="shared" si="517"/>
        <v>6331663</v>
      </c>
      <c r="V616" s="9"/>
      <c r="W616" s="9">
        <f t="shared" si="512"/>
        <v>491400.15288316133</v>
      </c>
      <c r="X616" s="9"/>
      <c r="Y616" s="9"/>
      <c r="Z616" s="9"/>
      <c r="AA616" s="10">
        <f t="shared" si="518"/>
        <v>491400.15288316133</v>
      </c>
      <c r="AB616" s="10">
        <f t="shared" si="519"/>
        <v>2796746.8070867211</v>
      </c>
      <c r="AC616" s="10">
        <f t="shared" si="513"/>
        <v>9128409.8070867211</v>
      </c>
      <c r="AD616" s="10">
        <f t="shared" si="514"/>
        <v>8816564.3603246566</v>
      </c>
      <c r="AE616" s="10">
        <f t="shared" si="520"/>
        <v>2484901.3603246566</v>
      </c>
      <c r="AF616" s="10">
        <f t="shared" si="515"/>
        <v>111545.23598952405</v>
      </c>
      <c r="AG616" s="9"/>
      <c r="AH616" s="9">
        <f t="shared" si="516"/>
        <v>111545.23598952405</v>
      </c>
      <c r="AI616" s="9"/>
      <c r="AJ616" s="9"/>
      <c r="AK616" s="9"/>
      <c r="AM616" s="9">
        <f t="shared" si="521"/>
        <v>2381260.4568195362</v>
      </c>
      <c r="AN616" s="9">
        <f t="shared" si="523"/>
        <v>2492805.6928090602</v>
      </c>
    </row>
    <row r="617" spans="1:40" s="11" customFormat="1" ht="12.75" x14ac:dyDescent="0.2">
      <c r="A617" s="8" t="s">
        <v>1237</v>
      </c>
      <c r="B617" s="8" t="s">
        <v>1238</v>
      </c>
      <c r="C617" s="8" t="s">
        <v>862</v>
      </c>
      <c r="D617" s="8" t="s">
        <v>862</v>
      </c>
      <c r="E617" s="8" t="s">
        <v>1440</v>
      </c>
      <c r="G617" s="9"/>
      <c r="H617" s="9"/>
      <c r="I617" s="9">
        <f t="shared" si="509"/>
        <v>3216561.3946122606</v>
      </c>
      <c r="J617" s="9">
        <f t="shared" si="510"/>
        <v>3311452.388855739</v>
      </c>
      <c r="K617" s="9"/>
      <c r="L617" s="9"/>
      <c r="M617" s="9"/>
      <c r="N617" s="9"/>
      <c r="O617" s="9"/>
      <c r="P617" s="9"/>
      <c r="Q617" s="10">
        <f t="shared" si="522"/>
        <v>3216561.3946122606</v>
      </c>
      <c r="R617" s="10">
        <f t="shared" si="511"/>
        <v>3311452.388855739</v>
      </c>
      <c r="S617" s="9"/>
      <c r="T617" s="10">
        <f t="shared" si="517"/>
        <v>7465882</v>
      </c>
      <c r="V617" s="9"/>
      <c r="W617" s="9">
        <f t="shared" si="512"/>
        <v>793675.35779190948</v>
      </c>
      <c r="X617" s="9"/>
      <c r="Y617" s="9"/>
      <c r="Z617" s="9"/>
      <c r="AA617" s="10">
        <f t="shared" si="518"/>
        <v>793675.35779190948</v>
      </c>
      <c r="AB617" s="10">
        <f t="shared" si="519"/>
        <v>4010236.7524041701</v>
      </c>
      <c r="AC617" s="10">
        <f t="shared" si="513"/>
        <v>11476118.75240417</v>
      </c>
      <c r="AD617" s="10">
        <f t="shared" si="514"/>
        <v>11084070.689809561</v>
      </c>
      <c r="AE617" s="10">
        <f t="shared" si="520"/>
        <v>3618188.6898095608</v>
      </c>
      <c r="AF617" s="10">
        <f t="shared" si="515"/>
        <v>306736.30095382174</v>
      </c>
      <c r="AG617" s="9"/>
      <c r="AH617" s="9">
        <f t="shared" si="516"/>
        <v>306736.30095382174</v>
      </c>
      <c r="AI617" s="9"/>
      <c r="AJ617" s="9"/>
      <c r="AK617" s="9"/>
      <c r="AM617" s="9">
        <f t="shared" si="521"/>
        <v>3322480.9995304728</v>
      </c>
      <c r="AN617" s="9">
        <f t="shared" si="523"/>
        <v>3629217.3004842945</v>
      </c>
    </row>
    <row r="618" spans="1:40" s="11" customFormat="1" ht="12.75" x14ac:dyDescent="0.2">
      <c r="A618" s="8" t="s">
        <v>1239</v>
      </c>
      <c r="B618" s="8" t="s">
        <v>1240</v>
      </c>
      <c r="C618" s="8" t="s">
        <v>862</v>
      </c>
      <c r="D618" s="8" t="s">
        <v>862</v>
      </c>
      <c r="E618" s="8" t="s">
        <v>1440</v>
      </c>
      <c r="G618" s="9"/>
      <c r="H618" s="9"/>
      <c r="I618" s="9">
        <f t="shared" si="509"/>
        <v>1649078.3265952815</v>
      </c>
      <c r="J618" s="9">
        <f t="shared" si="510"/>
        <v>1697727.3846415873</v>
      </c>
      <c r="K618" s="9"/>
      <c r="L618" s="9"/>
      <c r="M618" s="9"/>
      <c r="N618" s="9"/>
      <c r="O618" s="9"/>
      <c r="P618" s="9"/>
      <c r="Q618" s="10">
        <f t="shared" si="522"/>
        <v>1649078.3265952815</v>
      </c>
      <c r="R618" s="10">
        <f t="shared" si="511"/>
        <v>1697727.3846415873</v>
      </c>
      <c r="S618" s="9"/>
      <c r="T618" s="10">
        <f t="shared" si="517"/>
        <v>5472850</v>
      </c>
      <c r="V618" s="9"/>
      <c r="W618" s="9">
        <f t="shared" si="512"/>
        <v>271195.10736075393</v>
      </c>
      <c r="X618" s="9"/>
      <c r="Y618" s="9"/>
      <c r="Z618" s="9"/>
      <c r="AA618" s="10">
        <f t="shared" si="518"/>
        <v>271195.10736075393</v>
      </c>
      <c r="AB618" s="10">
        <f t="shared" si="519"/>
        <v>1920273.4339560354</v>
      </c>
      <c r="AC618" s="10">
        <f t="shared" si="513"/>
        <v>7393123.4339560354</v>
      </c>
      <c r="AD618" s="10">
        <f t="shared" si="514"/>
        <v>7140558.9754192093</v>
      </c>
      <c r="AE618" s="10">
        <f t="shared" si="520"/>
        <v>1667708.9754192093</v>
      </c>
      <c r="AF618" s="10">
        <f t="shared" si="515"/>
        <v>-30018.40922237793</v>
      </c>
      <c r="AG618" s="9"/>
      <c r="AH618" s="9">
        <f t="shared" si="516"/>
        <v>-30018.40922237793</v>
      </c>
      <c r="AI618" s="9"/>
      <c r="AJ618" s="9"/>
      <c r="AK618" s="9"/>
      <c r="AM618" s="9">
        <f t="shared" si="521"/>
        <v>1703381.5726408041</v>
      </c>
      <c r="AN618" s="9">
        <f t="shared" si="523"/>
        <v>1673363.1634184262</v>
      </c>
    </row>
    <row r="619" spans="1:40" s="11" customFormat="1" ht="12.75" x14ac:dyDescent="0.2">
      <c r="A619" s="8" t="s">
        <v>1241</v>
      </c>
      <c r="B619" s="8" t="s">
        <v>1242</v>
      </c>
      <c r="C619" s="8" t="s">
        <v>862</v>
      </c>
      <c r="D619" s="8" t="s">
        <v>862</v>
      </c>
      <c r="E619" s="8" t="s">
        <v>1440</v>
      </c>
      <c r="G619" s="9"/>
      <c r="H619" s="9"/>
      <c r="I619" s="9">
        <f t="shared" si="509"/>
        <v>3423562.3266246361</v>
      </c>
      <c r="J619" s="9">
        <f t="shared" si="510"/>
        <v>3524560.0049441224</v>
      </c>
      <c r="K619" s="9"/>
      <c r="L619" s="9"/>
      <c r="M619" s="9"/>
      <c r="N619" s="9"/>
      <c r="O619" s="9"/>
      <c r="P619" s="9"/>
      <c r="Q619" s="10">
        <f t="shared" si="522"/>
        <v>3423562.3266246361</v>
      </c>
      <c r="R619" s="10">
        <f t="shared" si="511"/>
        <v>3524560.0049441224</v>
      </c>
      <c r="S619" s="9"/>
      <c r="T619" s="10">
        <f t="shared" si="517"/>
        <v>9159684</v>
      </c>
      <c r="V619" s="9"/>
      <c r="W619" s="9">
        <f t="shared" si="512"/>
        <v>750252.8013168904</v>
      </c>
      <c r="X619" s="9"/>
      <c r="Y619" s="9"/>
      <c r="Z619" s="9"/>
      <c r="AA619" s="10">
        <f t="shared" si="518"/>
        <v>750252.8013168904</v>
      </c>
      <c r="AB619" s="10">
        <f t="shared" si="519"/>
        <v>4173815.1279415265</v>
      </c>
      <c r="AC619" s="10">
        <f t="shared" si="513"/>
        <v>13333499.127941526</v>
      </c>
      <c r="AD619" s="10">
        <f t="shared" si="514"/>
        <v>12877999.092302622</v>
      </c>
      <c r="AE619" s="10">
        <f t="shared" si="520"/>
        <v>3718315.0923026223</v>
      </c>
      <c r="AF619" s="10">
        <f t="shared" si="515"/>
        <v>193755.08735849988</v>
      </c>
      <c r="AG619" s="9"/>
      <c r="AH619" s="9">
        <f t="shared" si="516"/>
        <v>193755.08735849988</v>
      </c>
      <c r="AI619" s="9"/>
      <c r="AJ619" s="9"/>
      <c r="AK619" s="9"/>
      <c r="AM619" s="9">
        <f t="shared" si="521"/>
        <v>3536298.3588534473</v>
      </c>
      <c r="AN619" s="9">
        <f t="shared" si="523"/>
        <v>3730053.4462119471</v>
      </c>
    </row>
    <row r="620" spans="1:40" s="11" customFormat="1" ht="12.75" x14ac:dyDescent="0.2">
      <c r="A620" s="8" t="s">
        <v>1243</v>
      </c>
      <c r="B620" s="8" t="s">
        <v>1244</v>
      </c>
      <c r="C620" s="8" t="s">
        <v>862</v>
      </c>
      <c r="D620" s="8" t="s">
        <v>862</v>
      </c>
      <c r="E620" s="8" t="s">
        <v>1440</v>
      </c>
      <c r="G620" s="9"/>
      <c r="H620" s="9"/>
      <c r="I620" s="9">
        <f t="shared" si="509"/>
        <v>2101439.454523494</v>
      </c>
      <c r="J620" s="9">
        <f t="shared" si="510"/>
        <v>2163433.5080230525</v>
      </c>
      <c r="K620" s="9"/>
      <c r="L620" s="9"/>
      <c r="M620" s="9"/>
      <c r="N620" s="9"/>
      <c r="O620" s="9"/>
      <c r="P620" s="9"/>
      <c r="Q620" s="10">
        <f t="shared" si="522"/>
        <v>2101439.454523494</v>
      </c>
      <c r="R620" s="10">
        <f t="shared" si="511"/>
        <v>2163433.5080230525</v>
      </c>
      <c r="S620" s="9"/>
      <c r="T620" s="10">
        <f t="shared" si="517"/>
        <v>7111496</v>
      </c>
      <c r="V620" s="9"/>
      <c r="W620" s="9">
        <f t="shared" si="512"/>
        <v>189595.82637571404</v>
      </c>
      <c r="X620" s="9"/>
      <c r="Y620" s="9"/>
      <c r="Z620" s="9"/>
      <c r="AA620" s="10">
        <f t="shared" si="518"/>
        <v>189595.82637571404</v>
      </c>
      <c r="AB620" s="10">
        <f t="shared" si="519"/>
        <v>2291035.280899208</v>
      </c>
      <c r="AC620" s="10">
        <f t="shared" si="513"/>
        <v>9402531.280899208</v>
      </c>
      <c r="AD620" s="10">
        <f t="shared" si="514"/>
        <v>9081321.2749998271</v>
      </c>
      <c r="AE620" s="10">
        <f t="shared" si="520"/>
        <v>1969825.2749998271</v>
      </c>
      <c r="AF620" s="10">
        <f t="shared" si="515"/>
        <v>-193608.23302322533</v>
      </c>
      <c r="AG620" s="9"/>
      <c r="AH620" s="9">
        <f t="shared" si="516"/>
        <v>-193608.23302322533</v>
      </c>
      <c r="AI620" s="9"/>
      <c r="AJ620" s="9"/>
      <c r="AK620" s="9"/>
      <c r="AM620" s="9">
        <f t="shared" si="521"/>
        <v>2170638.7047400447</v>
      </c>
      <c r="AN620" s="9">
        <f t="shared" si="523"/>
        <v>1977030.4717168193</v>
      </c>
    </row>
    <row r="621" spans="1:40" s="11" customFormat="1" ht="12.75" x14ac:dyDescent="0.2">
      <c r="A621" s="8" t="s">
        <v>1245</v>
      </c>
      <c r="B621" s="8" t="s">
        <v>1246</v>
      </c>
      <c r="C621" s="8" t="s">
        <v>862</v>
      </c>
      <c r="D621" s="8" t="s">
        <v>862</v>
      </c>
      <c r="E621" s="8" t="s">
        <v>1440</v>
      </c>
      <c r="G621" s="9"/>
      <c r="H621" s="9"/>
      <c r="I621" s="9">
        <f t="shared" ref="I621:I629" si="524">LTFUND1718BL</f>
        <v>3399518.7208211566</v>
      </c>
      <c r="J621" s="9">
        <f t="shared" ref="J621:J629" si="525">I621*RPI_INC1819</f>
        <v>3499807.0945821442</v>
      </c>
      <c r="K621" s="9"/>
      <c r="L621" s="9"/>
      <c r="M621" s="9"/>
      <c r="N621" s="9"/>
      <c r="O621" s="9"/>
      <c r="P621" s="9"/>
      <c r="Q621" s="10">
        <f t="shared" si="522"/>
        <v>3399518.7208211566</v>
      </c>
      <c r="R621" s="10">
        <f t="shared" ref="R621:R644" si="526">H621+J621+L621+N621+P621</f>
        <v>3499807.0945821442</v>
      </c>
      <c r="S621" s="9"/>
      <c r="T621" s="10">
        <f t="shared" si="517"/>
        <v>6141571</v>
      </c>
      <c r="V621" s="9"/>
      <c r="W621" s="9">
        <f t="shared" ref="W621:W629" si="527">LTFUND1718RSG</f>
        <v>1036391.1656026752</v>
      </c>
      <c r="X621" s="9"/>
      <c r="Y621" s="9"/>
      <c r="Z621" s="9"/>
      <c r="AA621" s="10">
        <f t="shared" si="518"/>
        <v>1036391.1656026752</v>
      </c>
      <c r="AB621" s="10">
        <f t="shared" si="519"/>
        <v>4435909.8864238318</v>
      </c>
      <c r="AC621" s="10">
        <f t="shared" ref="AC621:AC629" si="528">W621+I621+T621</f>
        <v>10577480.886423832</v>
      </c>
      <c r="AD621" s="10">
        <f t="shared" ref="AD621:AD629" si="529">AC621*LT_SF1819</f>
        <v>10216132.160593921</v>
      </c>
      <c r="AE621" s="10">
        <f t="shared" si="520"/>
        <v>4074561.1605939213</v>
      </c>
      <c r="AF621" s="10">
        <f t="shared" ref="AF621:AF644" si="530">AD621-T621-R621</f>
        <v>574754.06601177715</v>
      </c>
      <c r="AG621" s="9"/>
      <c r="AH621" s="9">
        <f t="shared" ref="AH621:AH629" si="531">AF621</f>
        <v>574754.06601177715</v>
      </c>
      <c r="AI621" s="9"/>
      <c r="AJ621" s="9"/>
      <c r="AK621" s="9"/>
      <c r="AM621" s="9">
        <f t="shared" si="521"/>
        <v>3511463.0102802576</v>
      </c>
      <c r="AN621" s="9">
        <f t="shared" si="523"/>
        <v>4086217.0762920347</v>
      </c>
    </row>
    <row r="622" spans="1:40" s="11" customFormat="1" ht="12.75" x14ac:dyDescent="0.2">
      <c r="A622" s="8" t="s">
        <v>1247</v>
      </c>
      <c r="B622" s="8" t="s">
        <v>1248</v>
      </c>
      <c r="C622" s="8" t="s">
        <v>862</v>
      </c>
      <c r="D622" s="8" t="s">
        <v>862</v>
      </c>
      <c r="E622" s="8" t="s">
        <v>1440</v>
      </c>
      <c r="G622" s="9"/>
      <c r="H622" s="9"/>
      <c r="I622" s="9">
        <f t="shared" si="524"/>
        <v>1915018.9942068045</v>
      </c>
      <c r="J622" s="9">
        <f t="shared" si="525"/>
        <v>1971513.5031130568</v>
      </c>
      <c r="K622" s="9"/>
      <c r="L622" s="9"/>
      <c r="M622" s="9"/>
      <c r="N622" s="9"/>
      <c r="O622" s="9"/>
      <c r="P622" s="9"/>
      <c r="Q622" s="10">
        <f t="shared" si="522"/>
        <v>1915018.9942068045</v>
      </c>
      <c r="R622" s="10">
        <f t="shared" si="526"/>
        <v>1971513.5031130568</v>
      </c>
      <c r="S622" s="9"/>
      <c r="T622" s="10">
        <f t="shared" si="517"/>
        <v>7958997</v>
      </c>
      <c r="V622" s="9"/>
      <c r="W622" s="9">
        <f t="shared" si="527"/>
        <v>149241.25981230498</v>
      </c>
      <c r="X622" s="9"/>
      <c r="Y622" s="9"/>
      <c r="Z622" s="9"/>
      <c r="AA622" s="10">
        <f t="shared" si="518"/>
        <v>149241.25981230498</v>
      </c>
      <c r="AB622" s="10">
        <f t="shared" si="519"/>
        <v>2064260.2540191095</v>
      </c>
      <c r="AC622" s="10">
        <f t="shared" si="528"/>
        <v>10023257.25401911</v>
      </c>
      <c r="AD622" s="10">
        <f t="shared" si="529"/>
        <v>9680841.9590830635</v>
      </c>
      <c r="AE622" s="10">
        <f t="shared" si="520"/>
        <v>1721844.9590830635</v>
      </c>
      <c r="AF622" s="10">
        <f t="shared" si="530"/>
        <v>-249668.54402999324</v>
      </c>
      <c r="AG622" s="9"/>
      <c r="AH622" s="9">
        <f t="shared" si="531"/>
        <v>-249668.54402999324</v>
      </c>
      <c r="AI622" s="9"/>
      <c r="AJ622" s="9"/>
      <c r="AK622" s="9"/>
      <c r="AM622" s="9">
        <f t="shared" si="521"/>
        <v>1978079.5207731593</v>
      </c>
      <c r="AN622" s="9">
        <f t="shared" si="523"/>
        <v>1728410.9767431661</v>
      </c>
    </row>
    <row r="623" spans="1:40" s="11" customFormat="1" ht="12.75" x14ac:dyDescent="0.2">
      <c r="A623" s="8" t="s">
        <v>1249</v>
      </c>
      <c r="B623" s="8" t="s">
        <v>1250</v>
      </c>
      <c r="C623" s="8" t="s">
        <v>862</v>
      </c>
      <c r="D623" s="8" t="s">
        <v>862</v>
      </c>
      <c r="E623" s="8" t="s">
        <v>1440</v>
      </c>
      <c r="G623" s="9"/>
      <c r="H623" s="9"/>
      <c r="I623" s="9">
        <f t="shared" si="524"/>
        <v>1999133.4548127612</v>
      </c>
      <c r="J623" s="9">
        <f t="shared" si="525"/>
        <v>2058109.4039335614</v>
      </c>
      <c r="K623" s="9"/>
      <c r="L623" s="9"/>
      <c r="M623" s="9"/>
      <c r="N623" s="9"/>
      <c r="O623" s="9"/>
      <c r="P623" s="9"/>
      <c r="Q623" s="10">
        <f t="shared" si="522"/>
        <v>1999133.4548127612</v>
      </c>
      <c r="R623" s="10">
        <f t="shared" si="526"/>
        <v>2058109.4039335614</v>
      </c>
      <c r="S623" s="9"/>
      <c r="T623" s="10">
        <f t="shared" si="517"/>
        <v>8521573</v>
      </c>
      <c r="V623" s="9"/>
      <c r="W623" s="9">
        <f t="shared" si="527"/>
        <v>128360.17286992655</v>
      </c>
      <c r="X623" s="9"/>
      <c r="Y623" s="9"/>
      <c r="Z623" s="9"/>
      <c r="AA623" s="10">
        <f t="shared" si="518"/>
        <v>128360.17286992655</v>
      </c>
      <c r="AB623" s="10">
        <f t="shared" si="519"/>
        <v>2127493.6276826877</v>
      </c>
      <c r="AC623" s="10">
        <f t="shared" si="528"/>
        <v>10649066.627682688</v>
      </c>
      <c r="AD623" s="10">
        <f t="shared" si="529"/>
        <v>10285272.384184703</v>
      </c>
      <c r="AE623" s="10">
        <f t="shared" si="520"/>
        <v>1763699.3841847032</v>
      </c>
      <c r="AF623" s="10">
        <f t="shared" si="530"/>
        <v>-294410.01974885818</v>
      </c>
      <c r="AG623" s="9"/>
      <c r="AH623" s="9">
        <f t="shared" si="531"/>
        <v>-294410.01974885818</v>
      </c>
      <c r="AI623" s="9"/>
      <c r="AJ623" s="9"/>
      <c r="AK623" s="9"/>
      <c r="AM623" s="9">
        <f t="shared" si="521"/>
        <v>2064963.8244948774</v>
      </c>
      <c r="AN623" s="9">
        <f t="shared" si="523"/>
        <v>1770553.8047460192</v>
      </c>
    </row>
    <row r="624" spans="1:40" s="11" customFormat="1" ht="12.75" x14ac:dyDescent="0.2">
      <c r="A624" s="8" t="s">
        <v>1251</v>
      </c>
      <c r="B624" s="8" t="s">
        <v>1252</v>
      </c>
      <c r="C624" s="8" t="s">
        <v>862</v>
      </c>
      <c r="D624" s="8" t="s">
        <v>862</v>
      </c>
      <c r="E624" s="8" t="s">
        <v>1440</v>
      </c>
      <c r="G624" s="9"/>
      <c r="H624" s="9"/>
      <c r="I624" s="9">
        <f t="shared" si="524"/>
        <v>2512645.5846426487</v>
      </c>
      <c r="J624" s="9">
        <f t="shared" si="525"/>
        <v>2586770.5300292321</v>
      </c>
      <c r="K624" s="9"/>
      <c r="L624" s="9"/>
      <c r="M624" s="9"/>
      <c r="N624" s="9"/>
      <c r="O624" s="9"/>
      <c r="P624" s="9"/>
      <c r="Q624" s="10">
        <f t="shared" si="522"/>
        <v>2512645.5846426487</v>
      </c>
      <c r="R624" s="10">
        <f t="shared" si="526"/>
        <v>2586770.5300292321</v>
      </c>
      <c r="S624" s="9"/>
      <c r="T624" s="10">
        <f t="shared" si="517"/>
        <v>7897910</v>
      </c>
      <c r="V624" s="9"/>
      <c r="W624" s="9">
        <f t="shared" si="527"/>
        <v>452924.04088249244</v>
      </c>
      <c r="X624" s="9"/>
      <c r="Y624" s="9"/>
      <c r="Z624" s="9"/>
      <c r="AA624" s="10">
        <f t="shared" si="518"/>
        <v>452924.04088249244</v>
      </c>
      <c r="AB624" s="10">
        <f t="shared" si="519"/>
        <v>2965569.6255251411</v>
      </c>
      <c r="AC624" s="10">
        <f t="shared" si="528"/>
        <v>10863479.625525141</v>
      </c>
      <c r="AD624" s="10">
        <f t="shared" si="529"/>
        <v>10492360.5884961</v>
      </c>
      <c r="AE624" s="10">
        <f t="shared" si="520"/>
        <v>2594450.5884961002</v>
      </c>
      <c r="AF624" s="10">
        <f t="shared" si="530"/>
        <v>7680.0584668680094</v>
      </c>
      <c r="AG624" s="9"/>
      <c r="AH624" s="9">
        <f t="shared" si="531"/>
        <v>7680.0584668680094</v>
      </c>
      <c r="AI624" s="9"/>
      <c r="AJ624" s="9"/>
      <c r="AK624" s="9"/>
      <c r="AM624" s="9">
        <f t="shared" si="521"/>
        <v>2595385.6274941922</v>
      </c>
      <c r="AN624" s="9">
        <f t="shared" si="523"/>
        <v>2603065.6859610602</v>
      </c>
    </row>
    <row r="625" spans="1:40" s="11" customFormat="1" ht="12.75" x14ac:dyDescent="0.2">
      <c r="A625" s="8" t="s">
        <v>1253</v>
      </c>
      <c r="B625" s="8" t="s">
        <v>1254</v>
      </c>
      <c r="C625" s="8" t="s">
        <v>862</v>
      </c>
      <c r="D625" s="8" t="s">
        <v>862</v>
      </c>
      <c r="E625" s="8" t="s">
        <v>1440</v>
      </c>
      <c r="G625" s="9"/>
      <c r="H625" s="9"/>
      <c r="I625" s="9">
        <f t="shared" si="524"/>
        <v>3492487.5362674105</v>
      </c>
      <c r="J625" s="9">
        <f t="shared" si="525"/>
        <v>3595518.5604084311</v>
      </c>
      <c r="K625" s="9"/>
      <c r="L625" s="9"/>
      <c r="M625" s="9"/>
      <c r="N625" s="9"/>
      <c r="O625" s="9"/>
      <c r="P625" s="9"/>
      <c r="Q625" s="10">
        <f t="shared" si="522"/>
        <v>3492487.5362674105</v>
      </c>
      <c r="R625" s="10">
        <f t="shared" si="526"/>
        <v>3595518.5604084311</v>
      </c>
      <c r="S625" s="9"/>
      <c r="T625" s="10">
        <f t="shared" si="517"/>
        <v>13008898</v>
      </c>
      <c r="V625" s="9"/>
      <c r="W625" s="9">
        <f t="shared" si="527"/>
        <v>399421.99867744045</v>
      </c>
      <c r="X625" s="9"/>
      <c r="Y625" s="9"/>
      <c r="Z625" s="9"/>
      <c r="AA625" s="10">
        <f t="shared" si="518"/>
        <v>399421.99867744045</v>
      </c>
      <c r="AB625" s="10">
        <f t="shared" si="519"/>
        <v>3891909.534944851</v>
      </c>
      <c r="AC625" s="10">
        <f t="shared" si="528"/>
        <v>16900807.534944851</v>
      </c>
      <c r="AD625" s="10">
        <f t="shared" si="529"/>
        <v>16323440.831679305</v>
      </c>
      <c r="AE625" s="10">
        <f t="shared" si="520"/>
        <v>3314542.8316793051</v>
      </c>
      <c r="AF625" s="10">
        <f t="shared" si="530"/>
        <v>-280975.72872912604</v>
      </c>
      <c r="AG625" s="9"/>
      <c r="AH625" s="9">
        <f t="shared" si="531"/>
        <v>-280975.72872912604</v>
      </c>
      <c r="AI625" s="9"/>
      <c r="AJ625" s="9"/>
      <c r="AK625" s="9"/>
      <c r="AM625" s="9">
        <f t="shared" si="521"/>
        <v>3607493.2378973705</v>
      </c>
      <c r="AN625" s="9">
        <f t="shared" si="523"/>
        <v>3326517.5091682444</v>
      </c>
    </row>
    <row r="626" spans="1:40" s="11" customFormat="1" ht="12.75" x14ac:dyDescent="0.2">
      <c r="A626" s="8" t="s">
        <v>1255</v>
      </c>
      <c r="B626" s="8" t="s">
        <v>1256</v>
      </c>
      <c r="C626" s="8" t="s">
        <v>862</v>
      </c>
      <c r="D626" s="8" t="s">
        <v>862</v>
      </c>
      <c r="E626" s="8" t="s">
        <v>1440</v>
      </c>
      <c r="G626" s="9"/>
      <c r="H626" s="9"/>
      <c r="I626" s="9">
        <f t="shared" si="524"/>
        <v>1529147.3669962727</v>
      </c>
      <c r="J626" s="9">
        <f t="shared" si="525"/>
        <v>1574258.3710150735</v>
      </c>
      <c r="K626" s="9"/>
      <c r="L626" s="9"/>
      <c r="M626" s="9"/>
      <c r="N626" s="9"/>
      <c r="O626" s="9"/>
      <c r="P626" s="9"/>
      <c r="Q626" s="10">
        <f t="shared" si="522"/>
        <v>1529147.3669962727</v>
      </c>
      <c r="R626" s="10">
        <f t="shared" si="526"/>
        <v>1574258.3710150735</v>
      </c>
      <c r="S626" s="9"/>
      <c r="T626" s="10">
        <f t="shared" si="517"/>
        <v>3664423</v>
      </c>
      <c r="V626" s="9"/>
      <c r="W626" s="9">
        <f t="shared" si="527"/>
        <v>378487.65465828939</v>
      </c>
      <c r="X626" s="9"/>
      <c r="Y626" s="9"/>
      <c r="Z626" s="9"/>
      <c r="AA626" s="10">
        <f t="shared" si="518"/>
        <v>378487.65465828939</v>
      </c>
      <c r="AB626" s="10">
        <f t="shared" si="519"/>
        <v>1907635.0216545621</v>
      </c>
      <c r="AC626" s="10">
        <f t="shared" si="528"/>
        <v>5572058.0216545621</v>
      </c>
      <c r="AD626" s="10">
        <f t="shared" si="529"/>
        <v>5381704.9415597096</v>
      </c>
      <c r="AE626" s="10">
        <f t="shared" si="520"/>
        <v>1717281.9415597096</v>
      </c>
      <c r="AF626" s="10">
        <f t="shared" si="530"/>
        <v>143023.57054463611</v>
      </c>
      <c r="AG626" s="9"/>
      <c r="AH626" s="9">
        <f t="shared" si="531"/>
        <v>143023.57054463611</v>
      </c>
      <c r="AI626" s="9"/>
      <c r="AJ626" s="9"/>
      <c r="AK626" s="9"/>
      <c r="AM626" s="9">
        <f t="shared" si="521"/>
        <v>1579501.3522319545</v>
      </c>
      <c r="AN626" s="9">
        <f t="shared" si="523"/>
        <v>1722524.9227765906</v>
      </c>
    </row>
    <row r="627" spans="1:40" s="11" customFormat="1" ht="12.75" x14ac:dyDescent="0.2">
      <c r="A627" s="8" t="s">
        <v>1257</v>
      </c>
      <c r="B627" s="8" t="s">
        <v>1258</v>
      </c>
      <c r="C627" s="8" t="s">
        <v>862</v>
      </c>
      <c r="D627" s="8" t="s">
        <v>862</v>
      </c>
      <c r="E627" s="8" t="s">
        <v>1440</v>
      </c>
      <c r="G627" s="9"/>
      <c r="H627" s="9"/>
      <c r="I627" s="9">
        <f t="shared" si="524"/>
        <v>2294451.5837143757</v>
      </c>
      <c r="J627" s="9">
        <f t="shared" si="525"/>
        <v>2362139.6410251632</v>
      </c>
      <c r="K627" s="9"/>
      <c r="L627" s="9"/>
      <c r="M627" s="9"/>
      <c r="N627" s="9"/>
      <c r="O627" s="9"/>
      <c r="P627" s="9"/>
      <c r="Q627" s="10">
        <f t="shared" si="522"/>
        <v>2294451.5837143757</v>
      </c>
      <c r="R627" s="10">
        <f t="shared" si="526"/>
        <v>2362139.6410251632</v>
      </c>
      <c r="S627" s="9"/>
      <c r="T627" s="10">
        <f t="shared" si="517"/>
        <v>4716951</v>
      </c>
      <c r="V627" s="9"/>
      <c r="W627" s="9">
        <f t="shared" si="527"/>
        <v>592672.03818981117</v>
      </c>
      <c r="X627" s="9"/>
      <c r="Y627" s="9"/>
      <c r="Z627" s="9"/>
      <c r="AA627" s="10">
        <f t="shared" si="518"/>
        <v>592672.03818981117</v>
      </c>
      <c r="AB627" s="10">
        <f t="shared" si="519"/>
        <v>2887123.6219041869</v>
      </c>
      <c r="AC627" s="10">
        <f t="shared" si="528"/>
        <v>7604074.6219041869</v>
      </c>
      <c r="AD627" s="10">
        <f t="shared" si="529"/>
        <v>7344303.632455525</v>
      </c>
      <c r="AE627" s="10">
        <f t="shared" si="520"/>
        <v>2627352.632455525</v>
      </c>
      <c r="AF627" s="10">
        <f t="shared" si="530"/>
        <v>265212.99143036176</v>
      </c>
      <c r="AG627" s="9"/>
      <c r="AH627" s="9">
        <f t="shared" si="531"/>
        <v>265212.99143036176</v>
      </c>
      <c r="AI627" s="9"/>
      <c r="AJ627" s="9"/>
      <c r="AK627" s="9"/>
      <c r="AM627" s="9">
        <f t="shared" si="521"/>
        <v>2370006.6176266973</v>
      </c>
      <c r="AN627" s="9">
        <f t="shared" si="523"/>
        <v>2635219.609057059</v>
      </c>
    </row>
    <row r="628" spans="1:40" s="11" customFormat="1" ht="12.75" x14ac:dyDescent="0.2">
      <c r="A628" s="8" t="s">
        <v>1259</v>
      </c>
      <c r="B628" s="8" t="s">
        <v>1260</v>
      </c>
      <c r="C628" s="8" t="s">
        <v>862</v>
      </c>
      <c r="D628" s="8" t="s">
        <v>862</v>
      </c>
      <c r="E628" s="8" t="s">
        <v>1440</v>
      </c>
      <c r="G628" s="9"/>
      <c r="H628" s="9"/>
      <c r="I628" s="9">
        <f t="shared" si="524"/>
        <v>4277324.7108766753</v>
      </c>
      <c r="J628" s="9">
        <f t="shared" si="525"/>
        <v>4403509.0253427802</v>
      </c>
      <c r="K628" s="9"/>
      <c r="L628" s="9"/>
      <c r="M628" s="9"/>
      <c r="N628" s="9"/>
      <c r="O628" s="9"/>
      <c r="P628" s="9"/>
      <c r="Q628" s="10">
        <f t="shared" si="522"/>
        <v>4277324.7108766753</v>
      </c>
      <c r="R628" s="10">
        <f t="shared" si="526"/>
        <v>4403509.0253427802</v>
      </c>
      <c r="S628" s="9"/>
      <c r="T628" s="10">
        <f t="shared" si="517"/>
        <v>7768256</v>
      </c>
      <c r="V628" s="9"/>
      <c r="W628" s="9">
        <f t="shared" si="527"/>
        <v>1181847.2116599791</v>
      </c>
      <c r="X628" s="9"/>
      <c r="Y628" s="9"/>
      <c r="Z628" s="9"/>
      <c r="AA628" s="10">
        <f t="shared" si="518"/>
        <v>1181847.2116599791</v>
      </c>
      <c r="AB628" s="10">
        <f t="shared" si="519"/>
        <v>5459171.9225366544</v>
      </c>
      <c r="AC628" s="10">
        <f t="shared" si="528"/>
        <v>13227427.922536654</v>
      </c>
      <c r="AD628" s="10">
        <f t="shared" si="529"/>
        <v>12775551.499677755</v>
      </c>
      <c r="AE628" s="10">
        <f t="shared" si="520"/>
        <v>5007295.4996777549</v>
      </c>
      <c r="AF628" s="10">
        <f t="shared" si="530"/>
        <v>603786.47433497477</v>
      </c>
      <c r="AG628" s="9"/>
      <c r="AH628" s="9">
        <f t="shared" si="531"/>
        <v>603786.47433497477</v>
      </c>
      <c r="AI628" s="9"/>
      <c r="AJ628" s="9"/>
      <c r="AK628" s="9"/>
      <c r="AM628" s="9">
        <f t="shared" si="521"/>
        <v>4418174.6707878476</v>
      </c>
      <c r="AN628" s="9">
        <f t="shared" si="523"/>
        <v>5021961.1451228224</v>
      </c>
    </row>
    <row r="629" spans="1:40" s="11" customFormat="1" ht="12.75" x14ac:dyDescent="0.2">
      <c r="A629" s="8" t="s">
        <v>1261</v>
      </c>
      <c r="B629" s="8" t="s">
        <v>1262</v>
      </c>
      <c r="C629" s="8" t="s">
        <v>862</v>
      </c>
      <c r="D629" s="8" t="s">
        <v>862</v>
      </c>
      <c r="E629" s="8" t="s">
        <v>1440</v>
      </c>
      <c r="G629" s="9"/>
      <c r="H629" s="9"/>
      <c r="I629" s="9">
        <f t="shared" si="524"/>
        <v>1706210.580625342</v>
      </c>
      <c r="J629" s="9">
        <f t="shared" si="525"/>
        <v>1756545.0833820654</v>
      </c>
      <c r="K629" s="9"/>
      <c r="L629" s="9"/>
      <c r="M629" s="9"/>
      <c r="N629" s="9"/>
      <c r="O629" s="9"/>
      <c r="P629" s="9"/>
      <c r="Q629" s="10">
        <f t="shared" si="522"/>
        <v>1706210.580625342</v>
      </c>
      <c r="R629" s="10">
        <f t="shared" si="526"/>
        <v>1756545.0833820654</v>
      </c>
      <c r="S629" s="9"/>
      <c r="T629" s="10">
        <f t="shared" si="517"/>
        <v>3982105</v>
      </c>
      <c r="V629" s="9"/>
      <c r="W629" s="9">
        <f t="shared" si="527"/>
        <v>360572.37655536481</v>
      </c>
      <c r="X629" s="9"/>
      <c r="Y629" s="9"/>
      <c r="Z629" s="9"/>
      <c r="AA629" s="10">
        <f t="shared" si="518"/>
        <v>360572.37655536481</v>
      </c>
      <c r="AB629" s="10">
        <f t="shared" si="519"/>
        <v>2066782.9571807068</v>
      </c>
      <c r="AC629" s="10">
        <f t="shared" si="528"/>
        <v>6048887.9571807068</v>
      </c>
      <c r="AD629" s="10">
        <f t="shared" si="529"/>
        <v>5842245.3756922781</v>
      </c>
      <c r="AE629" s="10">
        <f t="shared" si="520"/>
        <v>1860140.3756922781</v>
      </c>
      <c r="AF629" s="10">
        <f t="shared" si="530"/>
        <v>103595.29231021274</v>
      </c>
      <c r="AG629" s="9"/>
      <c r="AH629" s="9">
        <f t="shared" si="531"/>
        <v>103595.29231021274</v>
      </c>
      <c r="AI629" s="9"/>
      <c r="AJ629" s="9"/>
      <c r="AK629" s="9"/>
      <c r="AM629" s="9">
        <f t="shared" si="521"/>
        <v>1762395.1605030391</v>
      </c>
      <c r="AN629" s="9">
        <f t="shared" si="523"/>
        <v>1865990.4528132519</v>
      </c>
    </row>
    <row r="630" spans="1:40" s="20" customFormat="1" ht="12.75" x14ac:dyDescent="0.2">
      <c r="A630" s="17" t="s">
        <v>1263</v>
      </c>
      <c r="B630" s="17" t="s">
        <v>1264</v>
      </c>
      <c r="C630" s="17" t="s">
        <v>1265</v>
      </c>
      <c r="D630" s="17" t="s">
        <v>1265</v>
      </c>
      <c r="E630" s="17" t="s">
        <v>1443</v>
      </c>
      <c r="G630" s="18"/>
      <c r="H630" s="18"/>
      <c r="I630" s="18"/>
      <c r="J630" s="18"/>
      <c r="K630" s="18">
        <f t="shared" ref="K630:K644" si="532">FIREFUND1718BL</f>
        <v>29895998.08175081</v>
      </c>
      <c r="L630" s="18">
        <f t="shared" ref="L630:L644" si="533">K630*RPI_INC1819</f>
        <v>30777952.639381889</v>
      </c>
      <c r="M630" s="18"/>
      <c r="N630" s="18"/>
      <c r="O630" s="18"/>
      <c r="P630" s="18"/>
      <c r="Q630" s="19">
        <f t="shared" si="522"/>
        <v>29895998.08175081</v>
      </c>
      <c r="R630" s="19">
        <f t="shared" si="526"/>
        <v>30777952.639381889</v>
      </c>
      <c r="S630" s="18"/>
      <c r="T630" s="19">
        <f t="shared" si="517"/>
        <v>39792984</v>
      </c>
      <c r="V630" s="18"/>
      <c r="W630" s="18"/>
      <c r="X630" s="18">
        <f t="shared" ref="X630:X644" si="534">FIREFUND1718RSG</f>
        <v>22536005.693952739</v>
      </c>
      <c r="Y630" s="18"/>
      <c r="Z630" s="18"/>
      <c r="AA630" s="19">
        <f t="shared" si="518"/>
        <v>22536005.693952739</v>
      </c>
      <c r="AB630" s="19">
        <f t="shared" si="519"/>
        <v>52432003.775703549</v>
      </c>
      <c r="AC630" s="19">
        <f t="shared" ref="AC630:AC644" si="535">X630+K630+T630</f>
        <v>92224987.775703549</v>
      </c>
      <c r="AD630" s="19">
        <f t="shared" ref="AD630:AD644" si="536">AC630*FR_SF1819</f>
        <v>90509135.23436217</v>
      </c>
      <c r="AE630" s="19">
        <f t="shared" si="520"/>
        <v>50716151.23436217</v>
      </c>
      <c r="AF630" s="19">
        <f t="shared" si="530"/>
        <v>19938198.594980281</v>
      </c>
      <c r="AG630" s="18"/>
      <c r="AH630" s="18"/>
      <c r="AI630" s="18">
        <f t="shared" ref="AI630:AI644" si="537">AF630</f>
        <v>19938198.594980281</v>
      </c>
      <c r="AJ630" s="18"/>
      <c r="AK630" s="18"/>
      <c r="AM630" s="18">
        <f t="shared" si="521"/>
        <v>30880456.923655301</v>
      </c>
      <c r="AN630" s="18">
        <f t="shared" si="523"/>
        <v>50818655.518635586</v>
      </c>
    </row>
    <row r="631" spans="1:40" s="20" customFormat="1" ht="12.75" x14ac:dyDescent="0.2">
      <c r="A631" s="17" t="s">
        <v>1266</v>
      </c>
      <c r="B631" s="17" t="s">
        <v>1267</v>
      </c>
      <c r="C631" s="17" t="s">
        <v>1265</v>
      </c>
      <c r="D631" s="17" t="s">
        <v>1265</v>
      </c>
      <c r="E631" s="17" t="s">
        <v>1443</v>
      </c>
      <c r="G631" s="18"/>
      <c r="H631" s="18"/>
      <c r="I631" s="18"/>
      <c r="J631" s="18"/>
      <c r="K631" s="18">
        <f t="shared" si="532"/>
        <v>18790582.839221541</v>
      </c>
      <c r="L631" s="18">
        <f t="shared" si="533"/>
        <v>19344919.246732615</v>
      </c>
      <c r="M631" s="18"/>
      <c r="N631" s="18"/>
      <c r="O631" s="18"/>
      <c r="P631" s="18"/>
      <c r="Q631" s="19">
        <f t="shared" si="522"/>
        <v>18790582.839221541</v>
      </c>
      <c r="R631" s="19">
        <f t="shared" si="526"/>
        <v>19344919.246732615</v>
      </c>
      <c r="S631" s="18"/>
      <c r="T631" s="19">
        <f t="shared" si="517"/>
        <v>24481934</v>
      </c>
      <c r="V631" s="18"/>
      <c r="W631" s="18"/>
      <c r="X631" s="18">
        <f t="shared" si="534"/>
        <v>13663938.225189608</v>
      </c>
      <c r="Y631" s="18"/>
      <c r="Z631" s="18"/>
      <c r="AA631" s="19">
        <f t="shared" si="518"/>
        <v>13663938.225189608</v>
      </c>
      <c r="AB631" s="19">
        <f t="shared" si="519"/>
        <v>32454521.064411148</v>
      </c>
      <c r="AC631" s="19">
        <f t="shared" si="535"/>
        <v>56936455.064411148</v>
      </c>
      <c r="AD631" s="19">
        <f t="shared" si="536"/>
        <v>55877148.216305755</v>
      </c>
      <c r="AE631" s="19">
        <f t="shared" si="520"/>
        <v>31395214.216305755</v>
      </c>
      <c r="AF631" s="19">
        <f t="shared" si="530"/>
        <v>12050294.96957314</v>
      </c>
      <c r="AG631" s="18"/>
      <c r="AH631" s="18"/>
      <c r="AI631" s="18">
        <f t="shared" si="537"/>
        <v>12050294.96957314</v>
      </c>
      <c r="AJ631" s="18"/>
      <c r="AK631" s="18"/>
      <c r="AM631" s="18">
        <f t="shared" si="521"/>
        <v>19409346.439955857</v>
      </c>
      <c r="AN631" s="18">
        <f t="shared" si="523"/>
        <v>31459641.409528997</v>
      </c>
    </row>
    <row r="632" spans="1:40" s="20" customFormat="1" ht="12.75" x14ac:dyDescent="0.2">
      <c r="A632" s="17" t="s">
        <v>1268</v>
      </c>
      <c r="B632" s="17" t="s">
        <v>1269</v>
      </c>
      <c r="C632" s="17" t="s">
        <v>1265</v>
      </c>
      <c r="D632" s="17" t="s">
        <v>1265</v>
      </c>
      <c r="E632" s="17" t="s">
        <v>1443</v>
      </c>
      <c r="G632" s="18"/>
      <c r="H632" s="18"/>
      <c r="I632" s="18"/>
      <c r="J632" s="18"/>
      <c r="K632" s="18">
        <f t="shared" si="532"/>
        <v>14627117.756358534</v>
      </c>
      <c r="L632" s="18">
        <f t="shared" si="533"/>
        <v>15058628.794556707</v>
      </c>
      <c r="M632" s="18"/>
      <c r="N632" s="18"/>
      <c r="O632" s="18"/>
      <c r="P632" s="18"/>
      <c r="Q632" s="19">
        <f t="shared" si="522"/>
        <v>14627117.756358534</v>
      </c>
      <c r="R632" s="19">
        <f t="shared" si="526"/>
        <v>15058628.794556707</v>
      </c>
      <c r="S632" s="18"/>
      <c r="T632" s="19">
        <f t="shared" si="517"/>
        <v>21998059</v>
      </c>
      <c r="V632" s="18"/>
      <c r="W632" s="18"/>
      <c r="X632" s="18">
        <f t="shared" si="534"/>
        <v>10421526.23151502</v>
      </c>
      <c r="Y632" s="18"/>
      <c r="Z632" s="18"/>
      <c r="AA632" s="19">
        <f t="shared" si="518"/>
        <v>10421526.23151502</v>
      </c>
      <c r="AB632" s="19">
        <f t="shared" si="519"/>
        <v>25048643.987873554</v>
      </c>
      <c r="AC632" s="19">
        <f t="shared" si="535"/>
        <v>47046702.987873554</v>
      </c>
      <c r="AD632" s="19">
        <f t="shared" si="536"/>
        <v>46171395.689597689</v>
      </c>
      <c r="AE632" s="19">
        <f t="shared" si="520"/>
        <v>24173336.689597689</v>
      </c>
      <c r="AF632" s="19">
        <f t="shared" si="530"/>
        <v>9114707.8950409815</v>
      </c>
      <c r="AG632" s="18"/>
      <c r="AH632" s="18"/>
      <c r="AI632" s="18">
        <f t="shared" si="537"/>
        <v>9114707.8950409815</v>
      </c>
      <c r="AJ632" s="18"/>
      <c r="AK632" s="18"/>
      <c r="AM632" s="18">
        <f t="shared" si="521"/>
        <v>15108780.732367866</v>
      </c>
      <c r="AN632" s="18">
        <f t="shared" si="523"/>
        <v>24223488.627408847</v>
      </c>
    </row>
    <row r="633" spans="1:40" s="20" customFormat="1" ht="12.75" x14ac:dyDescent="0.2">
      <c r="A633" s="17" t="s">
        <v>1270</v>
      </c>
      <c r="B633" s="17" t="s">
        <v>1271</v>
      </c>
      <c r="C633" s="17" t="s">
        <v>1265</v>
      </c>
      <c r="D633" s="17" t="s">
        <v>1265</v>
      </c>
      <c r="E633" s="17" t="s">
        <v>1443</v>
      </c>
      <c r="G633" s="18"/>
      <c r="H633" s="18"/>
      <c r="I633" s="18"/>
      <c r="J633" s="18"/>
      <c r="K633" s="18">
        <f t="shared" si="532"/>
        <v>14506562.084181361</v>
      </c>
      <c r="L633" s="18">
        <f t="shared" si="533"/>
        <v>14934516.638858421</v>
      </c>
      <c r="M633" s="18"/>
      <c r="N633" s="18"/>
      <c r="O633" s="18"/>
      <c r="P633" s="18"/>
      <c r="Q633" s="19">
        <f t="shared" si="522"/>
        <v>14506562.084181361</v>
      </c>
      <c r="R633" s="19">
        <f t="shared" si="526"/>
        <v>14934516.638858421</v>
      </c>
      <c r="S633" s="18"/>
      <c r="T633" s="19">
        <f t="shared" si="517"/>
        <v>20265076</v>
      </c>
      <c r="V633" s="18"/>
      <c r="W633" s="18"/>
      <c r="X633" s="18">
        <f t="shared" si="534"/>
        <v>10897790.558425434</v>
      </c>
      <c r="Y633" s="18"/>
      <c r="Z633" s="18"/>
      <c r="AA633" s="19">
        <f t="shared" si="518"/>
        <v>10897790.558425434</v>
      </c>
      <c r="AB633" s="19">
        <f t="shared" si="519"/>
        <v>25404352.642606795</v>
      </c>
      <c r="AC633" s="19">
        <f t="shared" si="535"/>
        <v>45669428.642606795</v>
      </c>
      <c r="AD633" s="19">
        <f t="shared" si="536"/>
        <v>44819745.632741764</v>
      </c>
      <c r="AE633" s="19">
        <f t="shared" si="520"/>
        <v>24554669.632741764</v>
      </c>
      <c r="AF633" s="19">
        <f t="shared" si="530"/>
        <v>9620152.9938833434</v>
      </c>
      <c r="AG633" s="18"/>
      <c r="AH633" s="18"/>
      <c r="AI633" s="18">
        <f t="shared" si="537"/>
        <v>9620152.9938833434</v>
      </c>
      <c r="AJ633" s="18"/>
      <c r="AK633" s="18"/>
      <c r="AM633" s="18">
        <f t="shared" si="521"/>
        <v>14984255.227937827</v>
      </c>
      <c r="AN633" s="18">
        <f t="shared" si="523"/>
        <v>24604408.22182117</v>
      </c>
    </row>
    <row r="634" spans="1:40" s="20" customFormat="1" ht="12.75" x14ac:dyDescent="0.2">
      <c r="A634" s="17" t="s">
        <v>1272</v>
      </c>
      <c r="B634" s="17" t="s">
        <v>1273</v>
      </c>
      <c r="C634" s="17" t="s">
        <v>1265</v>
      </c>
      <c r="D634" s="17" t="s">
        <v>1265</v>
      </c>
      <c r="E634" s="17" t="s">
        <v>1443</v>
      </c>
      <c r="G634" s="18"/>
      <c r="H634" s="18"/>
      <c r="I634" s="18"/>
      <c r="J634" s="18"/>
      <c r="K634" s="18">
        <f t="shared" si="532"/>
        <v>31478121.01873935</v>
      </c>
      <c r="L634" s="18">
        <f t="shared" si="533"/>
        <v>32406749.399776291</v>
      </c>
      <c r="M634" s="18"/>
      <c r="N634" s="18"/>
      <c r="O634" s="18"/>
      <c r="P634" s="18"/>
      <c r="Q634" s="19">
        <f t="shared" si="522"/>
        <v>31478121.01873935</v>
      </c>
      <c r="R634" s="19">
        <f t="shared" si="526"/>
        <v>32406749.399776291</v>
      </c>
      <c r="S634" s="18"/>
      <c r="T634" s="19">
        <f t="shared" si="517"/>
        <v>36211270</v>
      </c>
      <c r="V634" s="18"/>
      <c r="W634" s="18"/>
      <c r="X634" s="18">
        <f t="shared" si="534"/>
        <v>23202040.290126808</v>
      </c>
      <c r="Y634" s="18"/>
      <c r="Z634" s="18"/>
      <c r="AA634" s="19">
        <f t="shared" si="518"/>
        <v>23202040.290126808</v>
      </c>
      <c r="AB634" s="19">
        <f t="shared" si="519"/>
        <v>54680161.308866158</v>
      </c>
      <c r="AC634" s="19">
        <f t="shared" si="535"/>
        <v>90891431.308866158</v>
      </c>
      <c r="AD634" s="19">
        <f t="shared" si="536"/>
        <v>89200389.681658059</v>
      </c>
      <c r="AE634" s="19">
        <f t="shared" si="520"/>
        <v>52989119.681658059</v>
      </c>
      <c r="AF634" s="19">
        <f t="shared" si="530"/>
        <v>20582370.281881768</v>
      </c>
      <c r="AG634" s="18"/>
      <c r="AH634" s="18"/>
      <c r="AI634" s="18">
        <f t="shared" si="537"/>
        <v>20582370.281881768</v>
      </c>
      <c r="AJ634" s="18"/>
      <c r="AK634" s="18"/>
      <c r="AM634" s="18">
        <f t="shared" si="521"/>
        <v>32514678.302383076</v>
      </c>
      <c r="AN634" s="18">
        <f t="shared" si="523"/>
        <v>53097048.584264845</v>
      </c>
    </row>
    <row r="635" spans="1:40" s="20" customFormat="1" ht="12.75" x14ac:dyDescent="0.2">
      <c r="A635" s="17" t="s">
        <v>1274</v>
      </c>
      <c r="B635" s="17" t="s">
        <v>1275</v>
      </c>
      <c r="C635" s="17" t="s">
        <v>1265</v>
      </c>
      <c r="D635" s="17" t="s">
        <v>1265</v>
      </c>
      <c r="E635" s="17" t="s">
        <v>1443</v>
      </c>
      <c r="G635" s="18"/>
      <c r="H635" s="18"/>
      <c r="I635" s="18"/>
      <c r="J635" s="18"/>
      <c r="K635" s="18">
        <f t="shared" si="532"/>
        <v>23083114.540907856</v>
      </c>
      <c r="L635" s="18">
        <f t="shared" si="533"/>
        <v>23764083.880616941</v>
      </c>
      <c r="M635" s="18"/>
      <c r="N635" s="18"/>
      <c r="O635" s="18"/>
      <c r="P635" s="18"/>
      <c r="Q635" s="19">
        <f t="shared" si="522"/>
        <v>23083114.540907856</v>
      </c>
      <c r="R635" s="19">
        <f t="shared" si="526"/>
        <v>23764083.880616941</v>
      </c>
      <c r="S635" s="18"/>
      <c r="T635" s="19">
        <f t="shared" si="517"/>
        <v>35438407</v>
      </c>
      <c r="V635" s="18"/>
      <c r="W635" s="18"/>
      <c r="X635" s="18">
        <f t="shared" si="534"/>
        <v>16751228.22437093</v>
      </c>
      <c r="Y635" s="18"/>
      <c r="Z635" s="18"/>
      <c r="AA635" s="19">
        <f t="shared" si="518"/>
        <v>16751228.22437093</v>
      </c>
      <c r="AB635" s="19">
        <f t="shared" si="519"/>
        <v>39834342.765278786</v>
      </c>
      <c r="AC635" s="19">
        <f t="shared" si="535"/>
        <v>75272749.765278786</v>
      </c>
      <c r="AD635" s="19">
        <f t="shared" si="536"/>
        <v>73872294.833339691</v>
      </c>
      <c r="AE635" s="19">
        <f t="shared" si="520"/>
        <v>38433887.833339691</v>
      </c>
      <c r="AF635" s="19">
        <f t="shared" si="530"/>
        <v>14669803.952722751</v>
      </c>
      <c r="AG635" s="18"/>
      <c r="AH635" s="18"/>
      <c r="AI635" s="18">
        <f t="shared" si="537"/>
        <v>14669803.952722751</v>
      </c>
      <c r="AJ635" s="18"/>
      <c r="AK635" s="18"/>
      <c r="AM635" s="18">
        <f t="shared" si="521"/>
        <v>23843228.85943139</v>
      </c>
      <c r="AN635" s="18">
        <f t="shared" si="523"/>
        <v>38513032.812154144</v>
      </c>
    </row>
    <row r="636" spans="1:40" s="20" customFormat="1" ht="12.75" x14ac:dyDescent="0.2">
      <c r="A636" s="17" t="s">
        <v>1276</v>
      </c>
      <c r="B636" s="17" t="s">
        <v>1277</v>
      </c>
      <c r="C636" s="17" t="s">
        <v>1278</v>
      </c>
      <c r="D636" s="17" t="s">
        <v>1278</v>
      </c>
      <c r="E636" s="17" t="s">
        <v>1443</v>
      </c>
      <c r="G636" s="18"/>
      <c r="H636" s="18"/>
      <c r="I636" s="18"/>
      <c r="J636" s="18"/>
      <c r="K636" s="18">
        <f t="shared" si="532"/>
        <v>14865543.976514261</v>
      </c>
      <c r="L636" s="18">
        <f t="shared" si="533"/>
        <v>15304088.768559691</v>
      </c>
      <c r="M636" s="18"/>
      <c r="N636" s="18"/>
      <c r="O636" s="18"/>
      <c r="P636" s="18"/>
      <c r="Q636" s="19">
        <f t="shared" si="522"/>
        <v>14865543.976514261</v>
      </c>
      <c r="R636" s="19">
        <f t="shared" si="526"/>
        <v>15304088.768559691</v>
      </c>
      <c r="S636" s="18"/>
      <c r="T636" s="19">
        <f t="shared" si="517"/>
        <v>44562981</v>
      </c>
      <c r="V636" s="18"/>
      <c r="W636" s="18"/>
      <c r="X636" s="18">
        <f t="shared" si="534"/>
        <v>9006780.2874090411</v>
      </c>
      <c r="Y636" s="18"/>
      <c r="Z636" s="18"/>
      <c r="AA636" s="19">
        <f t="shared" si="518"/>
        <v>9006780.2874090411</v>
      </c>
      <c r="AB636" s="19">
        <f t="shared" si="519"/>
        <v>23872324.263923302</v>
      </c>
      <c r="AC636" s="19">
        <f t="shared" si="535"/>
        <v>68435305.263923302</v>
      </c>
      <c r="AD636" s="19">
        <f t="shared" si="536"/>
        <v>67162061.479492992</v>
      </c>
      <c r="AE636" s="19">
        <f t="shared" si="520"/>
        <v>22599080.479492992</v>
      </c>
      <c r="AF636" s="19">
        <f t="shared" si="530"/>
        <v>7294991.7109333016</v>
      </c>
      <c r="AG636" s="18"/>
      <c r="AH636" s="18"/>
      <c r="AI636" s="18">
        <f t="shared" si="537"/>
        <v>7294991.7109333016</v>
      </c>
      <c r="AJ636" s="18"/>
      <c r="AK636" s="18"/>
      <c r="AM636" s="18">
        <f t="shared" si="521"/>
        <v>15355058.197360186</v>
      </c>
      <c r="AN636" s="18">
        <f t="shared" si="523"/>
        <v>22650049.908293486</v>
      </c>
    </row>
    <row r="637" spans="1:40" s="20" customFormat="1" ht="12.75" x14ac:dyDescent="0.2">
      <c r="A637" s="17" t="s">
        <v>1401</v>
      </c>
      <c r="B637" s="17" t="s">
        <v>1402</v>
      </c>
      <c r="C637" s="17" t="s">
        <v>1278</v>
      </c>
      <c r="D637" s="17" t="s">
        <v>1278</v>
      </c>
      <c r="E637" s="17" t="s">
        <v>1443</v>
      </c>
      <c r="G637" s="18"/>
      <c r="H637" s="18"/>
      <c r="I637" s="18"/>
      <c r="J637" s="18"/>
      <c r="K637" s="18">
        <f t="shared" si="532"/>
        <v>9755374.1618733313</v>
      </c>
      <c r="L637" s="18">
        <f t="shared" si="533"/>
        <v>10043165.078902878</v>
      </c>
      <c r="M637" s="18"/>
      <c r="N637" s="18"/>
      <c r="O637" s="18"/>
      <c r="P637" s="18"/>
      <c r="Q637" s="19">
        <f t="shared" si="522"/>
        <v>9755374.1618733313</v>
      </c>
      <c r="R637" s="19">
        <f t="shared" si="526"/>
        <v>10043165.078902878</v>
      </c>
      <c r="S637" s="18"/>
      <c r="T637" s="19">
        <f t="shared" si="517"/>
        <v>34176216</v>
      </c>
      <c r="V637" s="18"/>
      <c r="W637" s="18"/>
      <c r="X637" s="18">
        <f t="shared" si="534"/>
        <v>5704372.7174462695</v>
      </c>
      <c r="Y637" s="18"/>
      <c r="Z637" s="18"/>
      <c r="AA637" s="19">
        <f t="shared" si="518"/>
        <v>5704372.7174462695</v>
      </c>
      <c r="AB637" s="19">
        <f t="shared" si="519"/>
        <v>15459746.879319601</v>
      </c>
      <c r="AC637" s="19">
        <f t="shared" si="535"/>
        <v>49635962.879319601</v>
      </c>
      <c r="AD637" s="19">
        <f t="shared" si="536"/>
        <v>48712482.214236289</v>
      </c>
      <c r="AE637" s="19">
        <f t="shared" si="520"/>
        <v>14536266.214236289</v>
      </c>
      <c r="AF637" s="19">
        <f t="shared" si="530"/>
        <v>4493101.1353334114</v>
      </c>
      <c r="AG637" s="18"/>
      <c r="AH637" s="18"/>
      <c r="AI637" s="18">
        <f t="shared" si="537"/>
        <v>4493101.1353334114</v>
      </c>
      <c r="AJ637" s="18"/>
      <c r="AK637" s="18"/>
      <c r="AM637" s="18">
        <f t="shared" si="521"/>
        <v>10076613.289715169</v>
      </c>
      <c r="AN637" s="18">
        <f t="shared" si="523"/>
        <v>14569714.42504858</v>
      </c>
    </row>
    <row r="638" spans="1:40" s="20" customFormat="1" ht="12.75" x14ac:dyDescent="0.2">
      <c r="A638" s="17" t="s">
        <v>1279</v>
      </c>
      <c r="B638" s="17" t="s">
        <v>1280</v>
      </c>
      <c r="C638" s="17" t="s">
        <v>1278</v>
      </c>
      <c r="D638" s="17" t="s">
        <v>1278</v>
      </c>
      <c r="E638" s="17" t="s">
        <v>1443</v>
      </c>
      <c r="G638" s="18"/>
      <c r="H638" s="18"/>
      <c r="I638" s="18"/>
      <c r="J638" s="18"/>
      <c r="K638" s="18">
        <f t="shared" si="532"/>
        <v>10178554.689117078</v>
      </c>
      <c r="L638" s="18">
        <f t="shared" si="533"/>
        <v>10478829.751806613</v>
      </c>
      <c r="M638" s="18"/>
      <c r="N638" s="18"/>
      <c r="O638" s="18"/>
      <c r="P638" s="18"/>
      <c r="Q638" s="19">
        <f t="shared" si="522"/>
        <v>10178554.689117078</v>
      </c>
      <c r="R638" s="19">
        <f t="shared" si="526"/>
        <v>10478829.751806613</v>
      </c>
      <c r="S638" s="18"/>
      <c r="T638" s="19">
        <f t="shared" si="517"/>
        <v>22829016</v>
      </c>
      <c r="V638" s="18"/>
      <c r="W638" s="18"/>
      <c r="X638" s="18">
        <f t="shared" si="534"/>
        <v>6709477.1124872752</v>
      </c>
      <c r="Y638" s="18"/>
      <c r="Z638" s="18"/>
      <c r="AA638" s="19">
        <f t="shared" si="518"/>
        <v>6709477.1124872752</v>
      </c>
      <c r="AB638" s="19">
        <f t="shared" si="519"/>
        <v>16888031.801604353</v>
      </c>
      <c r="AC638" s="19">
        <f t="shared" si="535"/>
        <v>39717047.801604353</v>
      </c>
      <c r="AD638" s="19">
        <f t="shared" si="536"/>
        <v>38978109.266088352</v>
      </c>
      <c r="AE638" s="19">
        <f t="shared" si="520"/>
        <v>16149093.266088352</v>
      </c>
      <c r="AF638" s="19">
        <f t="shared" si="530"/>
        <v>5670263.5142817385</v>
      </c>
      <c r="AG638" s="18"/>
      <c r="AH638" s="18"/>
      <c r="AI638" s="18">
        <f t="shared" si="537"/>
        <v>5670263.5142817385</v>
      </c>
      <c r="AJ638" s="18"/>
      <c r="AK638" s="18"/>
      <c r="AM638" s="18">
        <f t="shared" si="521"/>
        <v>10513728.919932485</v>
      </c>
      <c r="AN638" s="18">
        <f t="shared" si="523"/>
        <v>16183992.434214223</v>
      </c>
    </row>
    <row r="639" spans="1:40" s="20" customFormat="1" ht="12.75" x14ac:dyDescent="0.2">
      <c r="A639" s="17" t="s">
        <v>1281</v>
      </c>
      <c r="B639" s="17" t="s">
        <v>1282</v>
      </c>
      <c r="C639" s="17" t="s">
        <v>1278</v>
      </c>
      <c r="D639" s="17" t="s">
        <v>1278</v>
      </c>
      <c r="E639" s="17" t="s">
        <v>1443</v>
      </c>
      <c r="G639" s="18"/>
      <c r="H639" s="18"/>
      <c r="I639" s="18"/>
      <c r="J639" s="18"/>
      <c r="K639" s="18">
        <f t="shared" si="532"/>
        <v>8739343.2819693889</v>
      </c>
      <c r="L639" s="18">
        <f t="shared" si="533"/>
        <v>8997160.5194858853</v>
      </c>
      <c r="M639" s="18"/>
      <c r="N639" s="18"/>
      <c r="O639" s="18"/>
      <c r="P639" s="18"/>
      <c r="Q639" s="19">
        <f t="shared" si="522"/>
        <v>8739343.2819693889</v>
      </c>
      <c r="R639" s="19">
        <f t="shared" si="526"/>
        <v>8997160.5194858853</v>
      </c>
      <c r="S639" s="18"/>
      <c r="T639" s="19">
        <f t="shared" si="517"/>
        <v>10040534</v>
      </c>
      <c r="V639" s="18"/>
      <c r="W639" s="18"/>
      <c r="X639" s="18">
        <f t="shared" si="534"/>
        <v>6444927.0100331251</v>
      </c>
      <c r="Y639" s="18"/>
      <c r="Z639" s="18"/>
      <c r="AA639" s="19">
        <f t="shared" si="518"/>
        <v>6444927.0100331251</v>
      </c>
      <c r="AB639" s="19">
        <f t="shared" si="519"/>
        <v>15184270.292002514</v>
      </c>
      <c r="AC639" s="19">
        <f t="shared" si="535"/>
        <v>25224804.292002514</v>
      </c>
      <c r="AD639" s="19">
        <f t="shared" si="536"/>
        <v>24755494.990986008</v>
      </c>
      <c r="AE639" s="19">
        <f t="shared" si="520"/>
        <v>14714960.990986008</v>
      </c>
      <c r="AF639" s="19">
        <f t="shared" si="530"/>
        <v>5717800.4715001229</v>
      </c>
      <c r="AG639" s="18"/>
      <c r="AH639" s="18"/>
      <c r="AI639" s="18">
        <f t="shared" si="537"/>
        <v>5717800.4715001229</v>
      </c>
      <c r="AJ639" s="18"/>
      <c r="AK639" s="18"/>
      <c r="AM639" s="18">
        <f t="shared" si="521"/>
        <v>9027125.0694463272</v>
      </c>
      <c r="AN639" s="18">
        <f t="shared" si="523"/>
        <v>14744925.54094645</v>
      </c>
    </row>
    <row r="640" spans="1:40" s="20" customFormat="1" ht="12.75" x14ac:dyDescent="0.2">
      <c r="A640" s="17" t="s">
        <v>1283</v>
      </c>
      <c r="B640" s="17" t="s">
        <v>1284</v>
      </c>
      <c r="C640" s="17" t="s">
        <v>1278</v>
      </c>
      <c r="D640" s="17" t="s">
        <v>1278</v>
      </c>
      <c r="E640" s="17" t="s">
        <v>1443</v>
      </c>
      <c r="G640" s="18"/>
      <c r="H640" s="18"/>
      <c r="I640" s="18"/>
      <c r="J640" s="18"/>
      <c r="K640" s="18">
        <f t="shared" si="532"/>
        <v>11929667.565743934</v>
      </c>
      <c r="L640" s="18">
        <f t="shared" si="533"/>
        <v>12281601.782887667</v>
      </c>
      <c r="M640" s="18"/>
      <c r="N640" s="18"/>
      <c r="O640" s="18"/>
      <c r="P640" s="18"/>
      <c r="Q640" s="19">
        <f t="shared" si="522"/>
        <v>11929667.565743934</v>
      </c>
      <c r="R640" s="19">
        <f t="shared" si="526"/>
        <v>12281601.782887667</v>
      </c>
      <c r="S640" s="18"/>
      <c r="T640" s="19">
        <f t="shared" si="517"/>
        <v>19406725</v>
      </c>
      <c r="V640" s="18"/>
      <c r="W640" s="18"/>
      <c r="X640" s="18">
        <f t="shared" si="534"/>
        <v>9021308.5041279308</v>
      </c>
      <c r="Y640" s="18"/>
      <c r="Z640" s="18"/>
      <c r="AA640" s="19">
        <f t="shared" si="518"/>
        <v>9021308.5041279308</v>
      </c>
      <c r="AB640" s="19">
        <f t="shared" si="519"/>
        <v>20950976.069871865</v>
      </c>
      <c r="AC640" s="19">
        <f t="shared" si="535"/>
        <v>40357701.069871865</v>
      </c>
      <c r="AD640" s="19">
        <f t="shared" si="536"/>
        <v>39606843.134147875</v>
      </c>
      <c r="AE640" s="19">
        <f t="shared" si="520"/>
        <v>20200118.134147875</v>
      </c>
      <c r="AF640" s="19">
        <f t="shared" si="530"/>
        <v>7918516.3512602076</v>
      </c>
      <c r="AG640" s="18"/>
      <c r="AH640" s="18"/>
      <c r="AI640" s="18">
        <f t="shared" si="537"/>
        <v>7918516.3512602076</v>
      </c>
      <c r="AJ640" s="18"/>
      <c r="AK640" s="18"/>
      <c r="AM640" s="18">
        <f t="shared" si="521"/>
        <v>12322504.984450046</v>
      </c>
      <c r="AN640" s="18">
        <f t="shared" si="523"/>
        <v>20241021.335710254</v>
      </c>
    </row>
    <row r="641" spans="1:40" s="20" customFormat="1" ht="12.75" x14ac:dyDescent="0.2">
      <c r="A641" s="17" t="s">
        <v>1285</v>
      </c>
      <c r="B641" s="17" t="s">
        <v>1286</v>
      </c>
      <c r="C641" s="17" t="s">
        <v>1278</v>
      </c>
      <c r="D641" s="17" t="s">
        <v>1278</v>
      </c>
      <c r="E641" s="17" t="s">
        <v>1443</v>
      </c>
      <c r="G641" s="18"/>
      <c r="H641" s="18"/>
      <c r="I641" s="18"/>
      <c r="J641" s="18"/>
      <c r="K641" s="18">
        <f t="shared" si="532"/>
        <v>5743477.9636100493</v>
      </c>
      <c r="L641" s="18">
        <f t="shared" si="533"/>
        <v>5912914.9080735836</v>
      </c>
      <c r="M641" s="18"/>
      <c r="N641" s="18"/>
      <c r="O641" s="18"/>
      <c r="P641" s="18"/>
      <c r="Q641" s="19">
        <f t="shared" si="522"/>
        <v>5743477.9636100493</v>
      </c>
      <c r="R641" s="19">
        <f t="shared" si="526"/>
        <v>5912914.9080735836</v>
      </c>
      <c r="S641" s="18"/>
      <c r="T641" s="19">
        <f t="shared" si="517"/>
        <v>18228753</v>
      </c>
      <c r="V641" s="18"/>
      <c r="W641" s="18"/>
      <c r="X641" s="18">
        <f t="shared" si="534"/>
        <v>3579098.9076630808</v>
      </c>
      <c r="Y641" s="18"/>
      <c r="Z641" s="18"/>
      <c r="AA641" s="19">
        <f t="shared" si="518"/>
        <v>3579098.9076630808</v>
      </c>
      <c r="AB641" s="19">
        <f t="shared" si="519"/>
        <v>9322576.8712731302</v>
      </c>
      <c r="AC641" s="19">
        <f t="shared" si="535"/>
        <v>27551329.87127313</v>
      </c>
      <c r="AD641" s="19">
        <f t="shared" si="536"/>
        <v>27038735.39425426</v>
      </c>
      <c r="AE641" s="19">
        <f t="shared" si="520"/>
        <v>8809982.3942542598</v>
      </c>
      <c r="AF641" s="19">
        <f t="shared" si="530"/>
        <v>2897067.4861806761</v>
      </c>
      <c r="AG641" s="18"/>
      <c r="AH641" s="18"/>
      <c r="AI641" s="18">
        <f t="shared" si="537"/>
        <v>2897067.4861806761</v>
      </c>
      <c r="AJ641" s="18"/>
      <c r="AK641" s="18"/>
      <c r="AM641" s="18">
        <f t="shared" si="521"/>
        <v>5932607.547077978</v>
      </c>
      <c r="AN641" s="18">
        <f t="shared" si="523"/>
        <v>8829675.0332586542</v>
      </c>
    </row>
    <row r="642" spans="1:40" s="20" customFormat="1" ht="12.75" x14ac:dyDescent="0.2">
      <c r="A642" s="17" t="s">
        <v>1287</v>
      </c>
      <c r="B642" s="17" t="s">
        <v>1288</v>
      </c>
      <c r="C642" s="17" t="s">
        <v>1278</v>
      </c>
      <c r="D642" s="17" t="s">
        <v>1278</v>
      </c>
      <c r="E642" s="17" t="s">
        <v>1443</v>
      </c>
      <c r="G642" s="18"/>
      <c r="H642" s="18"/>
      <c r="I642" s="18"/>
      <c r="J642" s="18"/>
      <c r="K642" s="18">
        <f t="shared" si="532"/>
        <v>5544943.7141479021</v>
      </c>
      <c r="L642" s="18">
        <f t="shared" si="533"/>
        <v>5708523.7480751099</v>
      </c>
      <c r="M642" s="18"/>
      <c r="N642" s="18"/>
      <c r="O642" s="18"/>
      <c r="P642" s="18"/>
      <c r="Q642" s="19">
        <f t="shared" si="522"/>
        <v>5544943.7141479021</v>
      </c>
      <c r="R642" s="19">
        <f t="shared" si="526"/>
        <v>5708523.7480751099</v>
      </c>
      <c r="S642" s="18"/>
      <c r="T642" s="19">
        <f t="shared" si="517"/>
        <v>17264329</v>
      </c>
      <c r="V642" s="18"/>
      <c r="W642" s="18"/>
      <c r="X642" s="18">
        <f t="shared" si="534"/>
        <v>3508942.0249358686</v>
      </c>
      <c r="Y642" s="18"/>
      <c r="Z642" s="18"/>
      <c r="AA642" s="19">
        <f t="shared" si="518"/>
        <v>3508942.0249358686</v>
      </c>
      <c r="AB642" s="19">
        <f t="shared" si="519"/>
        <v>9053885.7390837707</v>
      </c>
      <c r="AC642" s="19">
        <f t="shared" si="535"/>
        <v>26318214.739083771</v>
      </c>
      <c r="AD642" s="19">
        <f t="shared" si="536"/>
        <v>25828562.457931377</v>
      </c>
      <c r="AE642" s="19">
        <f t="shared" si="520"/>
        <v>8564233.457931377</v>
      </c>
      <c r="AF642" s="19">
        <f t="shared" si="530"/>
        <v>2855709.7098562671</v>
      </c>
      <c r="AG642" s="18"/>
      <c r="AH642" s="18"/>
      <c r="AI642" s="18">
        <f t="shared" si="537"/>
        <v>2855709.7098562671</v>
      </c>
      <c r="AJ642" s="18"/>
      <c r="AK642" s="18"/>
      <c r="AM642" s="18">
        <f t="shared" si="521"/>
        <v>5727535.6735241562</v>
      </c>
      <c r="AN642" s="18">
        <f t="shared" si="523"/>
        <v>8583245.3833804242</v>
      </c>
    </row>
    <row r="643" spans="1:40" s="20" customFormat="1" ht="12.75" x14ac:dyDescent="0.2">
      <c r="A643" s="17" t="s">
        <v>1289</v>
      </c>
      <c r="B643" s="17" t="s">
        <v>1290</v>
      </c>
      <c r="C643" s="17" t="s">
        <v>1278</v>
      </c>
      <c r="D643" s="17" t="s">
        <v>1278</v>
      </c>
      <c r="E643" s="17" t="s">
        <v>1443</v>
      </c>
      <c r="G643" s="18"/>
      <c r="H643" s="18"/>
      <c r="I643" s="18"/>
      <c r="J643" s="18"/>
      <c r="K643" s="18">
        <f t="shared" si="532"/>
        <v>4801787.4795464836</v>
      </c>
      <c r="L643" s="18">
        <f t="shared" si="533"/>
        <v>4943443.8424075376</v>
      </c>
      <c r="M643" s="18"/>
      <c r="N643" s="18"/>
      <c r="O643" s="18"/>
      <c r="P643" s="18"/>
      <c r="Q643" s="19">
        <f t="shared" si="522"/>
        <v>4801787.4795464836</v>
      </c>
      <c r="R643" s="19">
        <f t="shared" si="526"/>
        <v>4943443.8424075376</v>
      </c>
      <c r="S643" s="18"/>
      <c r="T643" s="19">
        <f t="shared" ref="T643:T663" si="538">CTR_1516</f>
        <v>16801994</v>
      </c>
      <c r="V643" s="18"/>
      <c r="W643" s="18"/>
      <c r="X643" s="18">
        <f t="shared" si="534"/>
        <v>3236442.2297735363</v>
      </c>
      <c r="Y643" s="18"/>
      <c r="Z643" s="18"/>
      <c r="AA643" s="19">
        <f t="shared" si="518"/>
        <v>3236442.2297735363</v>
      </c>
      <c r="AB643" s="19">
        <f t="shared" si="519"/>
        <v>8038229.7093200199</v>
      </c>
      <c r="AC643" s="19">
        <f t="shared" si="535"/>
        <v>24840223.70932002</v>
      </c>
      <c r="AD643" s="19">
        <f t="shared" si="536"/>
        <v>24378069.557749033</v>
      </c>
      <c r="AE643" s="19">
        <f t="shared" ref="AE643:AE644" si="539">R643+AF643</f>
        <v>7576075.557749033</v>
      </c>
      <c r="AF643" s="19">
        <f t="shared" si="530"/>
        <v>2632631.7153414954</v>
      </c>
      <c r="AG643" s="18"/>
      <c r="AH643" s="18"/>
      <c r="AI643" s="18">
        <f t="shared" si="537"/>
        <v>2632631.7153414954</v>
      </c>
      <c r="AJ643" s="18"/>
      <c r="AK643" s="18"/>
      <c r="AM643" s="18">
        <f t="shared" ref="AM643:AM663" si="540">FUND1718BL_U*RPI_INCBFL1819</f>
        <v>4959907.7111660931</v>
      </c>
      <c r="AN643" s="18">
        <f t="shared" si="523"/>
        <v>7592539.4265075885</v>
      </c>
    </row>
    <row r="644" spans="1:40" s="20" customFormat="1" ht="12.75" x14ac:dyDescent="0.2">
      <c r="A644" s="17" t="s">
        <v>1291</v>
      </c>
      <c r="B644" s="17" t="s">
        <v>1292</v>
      </c>
      <c r="C644" s="17" t="s">
        <v>1278</v>
      </c>
      <c r="D644" s="17" t="s">
        <v>1278</v>
      </c>
      <c r="E644" s="17" t="s">
        <v>1443</v>
      </c>
      <c r="G644" s="18"/>
      <c r="H644" s="18"/>
      <c r="I644" s="18"/>
      <c r="J644" s="18"/>
      <c r="K644" s="18">
        <f t="shared" si="532"/>
        <v>8382942.0853906618</v>
      </c>
      <c r="L644" s="18">
        <f t="shared" si="533"/>
        <v>8630245.2180156521</v>
      </c>
      <c r="M644" s="18"/>
      <c r="N644" s="18"/>
      <c r="O644" s="18"/>
      <c r="P644" s="18"/>
      <c r="Q644" s="19">
        <f t="shared" ref="Q644:Q663" si="541">G644+I644+K644+M644+O644</f>
        <v>8382942.0853906618</v>
      </c>
      <c r="R644" s="19">
        <f t="shared" si="526"/>
        <v>8630245.2180156521</v>
      </c>
      <c r="S644" s="18"/>
      <c r="T644" s="19">
        <f t="shared" si="538"/>
        <v>20751263</v>
      </c>
      <c r="V644" s="18"/>
      <c r="W644" s="18"/>
      <c r="X644" s="18">
        <f t="shared" si="534"/>
        <v>5604582.3454767494</v>
      </c>
      <c r="Y644" s="18"/>
      <c r="Z644" s="18"/>
      <c r="AA644" s="19">
        <f t="shared" si="518"/>
        <v>5604582.3454767494</v>
      </c>
      <c r="AB644" s="19">
        <f t="shared" si="519"/>
        <v>13987524.430867411</v>
      </c>
      <c r="AC644" s="19">
        <f t="shared" si="535"/>
        <v>34738787.430867411</v>
      </c>
      <c r="AD644" s="19">
        <f t="shared" si="536"/>
        <v>34092469.788176708</v>
      </c>
      <c r="AE644" s="19">
        <f t="shared" si="539"/>
        <v>13341206.788176708</v>
      </c>
      <c r="AF644" s="19">
        <f t="shared" si="530"/>
        <v>4710961.5701610558</v>
      </c>
      <c r="AG644" s="18"/>
      <c r="AH644" s="18"/>
      <c r="AI644" s="18">
        <f t="shared" si="537"/>
        <v>4710961.5701610558</v>
      </c>
      <c r="AJ644" s="18"/>
      <c r="AK644" s="18"/>
      <c r="AM644" s="18">
        <f t="shared" si="540"/>
        <v>8658987.7766757999</v>
      </c>
      <c r="AN644" s="18">
        <f t="shared" ref="AN644:AN663" si="542">AF644+AM644</f>
        <v>13369949.346836856</v>
      </c>
    </row>
    <row r="645" spans="1:40" s="20" customFormat="1" ht="12.75" x14ac:dyDescent="0.2">
      <c r="A645" s="17" t="s">
        <v>1293</v>
      </c>
      <c r="B645" s="17" t="s">
        <v>1294</v>
      </c>
      <c r="C645" s="17" t="s">
        <v>1278</v>
      </c>
      <c r="D645" s="17" t="s">
        <v>1278</v>
      </c>
      <c r="E645" s="17" t="s">
        <v>1443</v>
      </c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9"/>
      <c r="R645" s="19"/>
      <c r="S645" s="18"/>
      <c r="T645" s="19">
        <f t="shared" si="538"/>
        <v>0</v>
      </c>
      <c r="V645" s="18"/>
      <c r="W645" s="18"/>
      <c r="X645" s="18"/>
      <c r="Y645" s="18"/>
      <c r="Z645" s="18"/>
      <c r="AA645" s="19"/>
      <c r="AB645" s="19"/>
      <c r="AC645" s="19"/>
      <c r="AD645" s="19"/>
      <c r="AE645" s="19"/>
      <c r="AF645" s="19"/>
      <c r="AG645" s="18"/>
      <c r="AH645" s="18"/>
      <c r="AI645" s="18"/>
      <c r="AJ645" s="18"/>
      <c r="AK645" s="18"/>
      <c r="AM645" s="18">
        <f t="shared" si="540"/>
        <v>0</v>
      </c>
      <c r="AN645" s="18">
        <f t="shared" si="542"/>
        <v>0</v>
      </c>
    </row>
    <row r="646" spans="1:40" s="20" customFormat="1" ht="12.75" x14ac:dyDescent="0.2">
      <c r="A646" s="17" t="s">
        <v>1295</v>
      </c>
      <c r="B646" s="17" t="s">
        <v>1296</v>
      </c>
      <c r="C646" s="17" t="s">
        <v>1278</v>
      </c>
      <c r="D646" s="17" t="s">
        <v>1278</v>
      </c>
      <c r="E646" s="17" t="s">
        <v>1443</v>
      </c>
      <c r="G646" s="18"/>
      <c r="H646" s="18"/>
      <c r="I646" s="18"/>
      <c r="J646" s="18"/>
      <c r="K646" s="18">
        <f>FIREFUND1718BL</f>
        <v>6647034.9323511561</v>
      </c>
      <c r="L646" s="18">
        <f>K646*RPI_INC1819</f>
        <v>6843127.4908698369</v>
      </c>
      <c r="M646" s="18"/>
      <c r="N646" s="18"/>
      <c r="O646" s="18"/>
      <c r="P646" s="18"/>
      <c r="Q646" s="19">
        <f t="shared" si="541"/>
        <v>6647034.9323511561</v>
      </c>
      <c r="R646" s="19">
        <f>H646+J646+L646+N646+P646</f>
        <v>6843127.4908698369</v>
      </c>
      <c r="S646" s="18"/>
      <c r="T646" s="19">
        <f t="shared" si="538"/>
        <v>15183372</v>
      </c>
      <c r="V646" s="18"/>
      <c r="W646" s="18"/>
      <c r="X646" s="18">
        <f>FIREFUND1718RSG</f>
        <v>4529319.7046135413</v>
      </c>
      <c r="Y646" s="18"/>
      <c r="Z646" s="18"/>
      <c r="AA646" s="19">
        <f>RSG_1718</f>
        <v>4529319.7046135413</v>
      </c>
      <c r="AB646" s="19">
        <f>SFA_1718</f>
        <v>11176354.636964697</v>
      </c>
      <c r="AC646" s="19">
        <f>X646+K646+T646</f>
        <v>26359726.636964697</v>
      </c>
      <c r="AD646" s="19">
        <f>AC646*FR_SF1819</f>
        <v>25869302.023961764</v>
      </c>
      <c r="AE646" s="19">
        <f>R646+AF646</f>
        <v>10685930.023961764</v>
      </c>
      <c r="AF646" s="19">
        <f>AD646-T646-R646</f>
        <v>3842802.5330919269</v>
      </c>
      <c r="AG646" s="18"/>
      <c r="AH646" s="18"/>
      <c r="AI646" s="18">
        <f>AF646</f>
        <v>3842802.5330919269</v>
      </c>
      <c r="AJ646" s="18"/>
      <c r="AK646" s="18"/>
      <c r="AM646" s="18">
        <f t="shared" si="540"/>
        <v>6865918.151894697</v>
      </c>
      <c r="AN646" s="18">
        <f t="shared" si="542"/>
        <v>10708720.684986625</v>
      </c>
    </row>
    <row r="647" spans="1:40" s="20" customFormat="1" ht="12.75" x14ac:dyDescent="0.2">
      <c r="A647" s="17" t="s">
        <v>1297</v>
      </c>
      <c r="B647" s="17" t="s">
        <v>1298</v>
      </c>
      <c r="C647" s="17" t="s">
        <v>1278</v>
      </c>
      <c r="D647" s="17" t="s">
        <v>1278</v>
      </c>
      <c r="E647" s="17" t="s">
        <v>1443</v>
      </c>
      <c r="G647" s="18"/>
      <c r="H647" s="18"/>
      <c r="I647" s="18"/>
      <c r="J647" s="18"/>
      <c r="K647" s="18">
        <f>FIREFUND1718BL</f>
        <v>7244853.5099772569</v>
      </c>
      <c r="L647" s="18">
        <f>K647*RPI_INC1819</f>
        <v>7458582.1687436057</v>
      </c>
      <c r="M647" s="18"/>
      <c r="N647" s="18"/>
      <c r="O647" s="18"/>
      <c r="P647" s="18"/>
      <c r="Q647" s="19">
        <f t="shared" si="541"/>
        <v>7244853.5099772569</v>
      </c>
      <c r="R647" s="19">
        <f>H647+J647+L647+N647+P647</f>
        <v>7458582.1687436057</v>
      </c>
      <c r="S647" s="18"/>
      <c r="T647" s="19">
        <f t="shared" si="538"/>
        <v>23170178</v>
      </c>
      <c r="V647" s="18"/>
      <c r="W647" s="18"/>
      <c r="X647" s="18">
        <f>FIREFUND1718RSG</f>
        <v>4523875.021223316</v>
      </c>
      <c r="Y647" s="18"/>
      <c r="Z647" s="18"/>
      <c r="AA647" s="19">
        <f>RSG_1718</f>
        <v>4523875.021223316</v>
      </c>
      <c r="AB647" s="19">
        <f>SFA_1718</f>
        <v>11768728.531200573</v>
      </c>
      <c r="AC647" s="19">
        <f>X647+K647+T647</f>
        <v>34938906.531200573</v>
      </c>
      <c r="AD647" s="19">
        <f>AC647*FR_SF1819</f>
        <v>34288865.65823184</v>
      </c>
      <c r="AE647" s="19">
        <f>R647+AF647</f>
        <v>11118687.65823184</v>
      </c>
      <c r="AF647" s="19">
        <f>AD647-T647-R647</f>
        <v>3660105.4894882338</v>
      </c>
      <c r="AG647" s="18"/>
      <c r="AH647" s="18"/>
      <c r="AI647" s="18">
        <f>AF647</f>
        <v>3660105.4894882338</v>
      </c>
      <c r="AJ647" s="18"/>
      <c r="AK647" s="18"/>
      <c r="AM647" s="18">
        <f t="shared" si="540"/>
        <v>7483422.5678390041</v>
      </c>
      <c r="AN647" s="18">
        <f t="shared" si="542"/>
        <v>11143528.057327237</v>
      </c>
    </row>
    <row r="648" spans="1:40" s="20" customFormat="1" ht="12.75" x14ac:dyDescent="0.2">
      <c r="A648" s="17" t="s">
        <v>1299</v>
      </c>
      <c r="B648" s="17" t="s">
        <v>1300</v>
      </c>
      <c r="C648" s="17" t="s">
        <v>1278</v>
      </c>
      <c r="D648" s="17" t="s">
        <v>1278</v>
      </c>
      <c r="E648" s="17" t="s">
        <v>1443</v>
      </c>
      <c r="G648" s="18"/>
      <c r="H648" s="18"/>
      <c r="I648" s="18"/>
      <c r="J648" s="18"/>
      <c r="K648" s="18">
        <f>FIREFUND1718BL</f>
        <v>13593788.300555291</v>
      </c>
      <c r="L648" s="18">
        <f>K648*RPI_INC1819</f>
        <v>13994815.338166228</v>
      </c>
      <c r="M648" s="18"/>
      <c r="N648" s="18"/>
      <c r="O648" s="18"/>
      <c r="P648" s="18"/>
      <c r="Q648" s="19">
        <f t="shared" si="541"/>
        <v>13593788.300555291</v>
      </c>
      <c r="R648" s="19">
        <f>H648+J648+L648+N648+P648</f>
        <v>13994815.338166228</v>
      </c>
      <c r="S648" s="18"/>
      <c r="T648" s="19">
        <f t="shared" si="538"/>
        <v>36739933</v>
      </c>
      <c r="V648" s="18"/>
      <c r="W648" s="18"/>
      <c r="X648" s="18">
        <f>FIREFUND1718RSG</f>
        <v>9634353.3494061809</v>
      </c>
      <c r="Y648" s="18"/>
      <c r="Z648" s="18"/>
      <c r="AA648" s="19">
        <f>RSG_1718</f>
        <v>9634353.3494061809</v>
      </c>
      <c r="AB648" s="19">
        <f>SFA_1718</f>
        <v>23228141.649961472</v>
      </c>
      <c r="AC648" s="19">
        <f>X648+K648+T648</f>
        <v>59968074.649961472</v>
      </c>
      <c r="AD648" s="19">
        <f>AC648*FR_SF1819</f>
        <v>58852364.301072776</v>
      </c>
      <c r="AE648" s="19">
        <f>R648+AF648</f>
        <v>22112431.301072776</v>
      </c>
      <c r="AF648" s="19">
        <f>AD648-T648-R648</f>
        <v>8117615.9629065488</v>
      </c>
      <c r="AG648" s="18"/>
      <c r="AH648" s="18"/>
      <c r="AI648" s="18">
        <f>AF648</f>
        <v>8117615.9629065488</v>
      </c>
      <c r="AJ648" s="18"/>
      <c r="AK648" s="18"/>
      <c r="AM648" s="18">
        <f t="shared" si="540"/>
        <v>14041424.303570306</v>
      </c>
      <c r="AN648" s="18">
        <f t="shared" si="542"/>
        <v>22159040.266476855</v>
      </c>
    </row>
    <row r="649" spans="1:40" s="20" customFormat="1" ht="12.75" x14ac:dyDescent="0.2">
      <c r="A649" s="17" t="s">
        <v>1301</v>
      </c>
      <c r="B649" s="17" t="s">
        <v>1302</v>
      </c>
      <c r="C649" s="17" t="s">
        <v>1278</v>
      </c>
      <c r="D649" s="17" t="s">
        <v>1278</v>
      </c>
      <c r="E649" s="17" t="s">
        <v>1443</v>
      </c>
      <c r="G649" s="18"/>
      <c r="H649" s="18"/>
      <c r="I649" s="18"/>
      <c r="J649" s="18"/>
      <c r="K649" s="18">
        <f>FIREFUND1718BL</f>
        <v>8405756.4066241607</v>
      </c>
      <c r="L649" s="18">
        <f>K649*RPI_INC1819</f>
        <v>8653732.5789829679</v>
      </c>
      <c r="M649" s="18"/>
      <c r="N649" s="18"/>
      <c r="O649" s="18"/>
      <c r="P649" s="18"/>
      <c r="Q649" s="19">
        <f t="shared" si="541"/>
        <v>8405756.4066241607</v>
      </c>
      <c r="R649" s="19">
        <f>H649+J649+L649+N649+P649</f>
        <v>8653732.5789829679</v>
      </c>
      <c r="S649" s="18"/>
      <c r="T649" s="19">
        <f t="shared" si="538"/>
        <v>17866516</v>
      </c>
      <c r="V649" s="18"/>
      <c r="W649" s="18"/>
      <c r="X649" s="18">
        <f>FIREFUND1718RSG</f>
        <v>5608804.2414578199</v>
      </c>
      <c r="Y649" s="18"/>
      <c r="Z649" s="18"/>
      <c r="AA649" s="19">
        <f>RSG_1718</f>
        <v>5608804.2414578199</v>
      </c>
      <c r="AB649" s="19">
        <f>SFA_1718</f>
        <v>14014560.648081981</v>
      </c>
      <c r="AC649" s="19">
        <f>X649+K649+T649</f>
        <v>31881076.648081981</v>
      </c>
      <c r="AD649" s="19">
        <f>AC649*FR_SF1819</f>
        <v>31287926.920370962</v>
      </c>
      <c r="AE649" s="19">
        <f>R649+AF649</f>
        <v>13421410.920370962</v>
      </c>
      <c r="AF649" s="19">
        <f>AD649-T649-R649</f>
        <v>4767678.3413879946</v>
      </c>
      <c r="AG649" s="18"/>
      <c r="AH649" s="18"/>
      <c r="AI649" s="18">
        <f>AF649</f>
        <v>4767678.3413879946</v>
      </c>
      <c r="AJ649" s="18"/>
      <c r="AK649" s="18"/>
      <c r="AM649" s="18">
        <f t="shared" si="540"/>
        <v>8682553.3610114362</v>
      </c>
      <c r="AN649" s="18">
        <f t="shared" si="542"/>
        <v>13450231.702399431</v>
      </c>
    </row>
    <row r="650" spans="1:40" s="20" customFormat="1" ht="12.75" x14ac:dyDescent="0.2">
      <c r="A650" s="17" t="s">
        <v>1303</v>
      </c>
      <c r="B650" s="17" t="s">
        <v>1304</v>
      </c>
      <c r="C650" s="17" t="s">
        <v>1278</v>
      </c>
      <c r="D650" s="17" t="s">
        <v>1278</v>
      </c>
      <c r="E650" s="17" t="s">
        <v>1443</v>
      </c>
      <c r="G650" s="18"/>
      <c r="H650" s="18"/>
      <c r="I650" s="18"/>
      <c r="J650" s="18"/>
      <c r="K650" s="18">
        <f>FIREFUND1718BL</f>
        <v>8976084.4783105031</v>
      </c>
      <c r="L650" s="18">
        <f>K650*RPI_INC1819</f>
        <v>9240885.7601971216</v>
      </c>
      <c r="M650" s="18"/>
      <c r="N650" s="18"/>
      <c r="O650" s="18"/>
      <c r="P650" s="18"/>
      <c r="Q650" s="19">
        <f t="shared" si="541"/>
        <v>8976084.4783105031</v>
      </c>
      <c r="R650" s="19">
        <f>H650+J650+L650+N650+P650</f>
        <v>9240885.7601971216</v>
      </c>
      <c r="S650" s="18"/>
      <c r="T650" s="19">
        <f t="shared" si="538"/>
        <v>22422305</v>
      </c>
      <c r="V650" s="18"/>
      <c r="W650" s="18"/>
      <c r="X650" s="18">
        <f>FIREFUND1718RSG</f>
        <v>6220069.0169208944</v>
      </c>
      <c r="Y650" s="18"/>
      <c r="Z650" s="18"/>
      <c r="AA650" s="19">
        <f>RSG_1718</f>
        <v>6220069.0169208944</v>
      </c>
      <c r="AB650" s="19">
        <f>SFA_1718</f>
        <v>15196153.495231397</v>
      </c>
      <c r="AC650" s="19">
        <f>X650+K650+T650</f>
        <v>37618458.495231397</v>
      </c>
      <c r="AD650" s="19">
        <f>AC650*FR_SF1819</f>
        <v>36918564.364940248</v>
      </c>
      <c r="AE650" s="19">
        <f>R650+AF650</f>
        <v>14496259.364940248</v>
      </c>
      <c r="AF650" s="19">
        <f>AD650-T650-R650</f>
        <v>5255373.6047431268</v>
      </c>
      <c r="AG650" s="18"/>
      <c r="AH650" s="18"/>
      <c r="AI650" s="18">
        <f>AF650</f>
        <v>5255373.6047431268</v>
      </c>
      <c r="AJ650" s="18"/>
      <c r="AK650" s="18"/>
      <c r="AM650" s="18">
        <f t="shared" si="540"/>
        <v>9271662.023712758</v>
      </c>
      <c r="AN650" s="18">
        <f t="shared" si="542"/>
        <v>14527035.628455885</v>
      </c>
    </row>
    <row r="651" spans="1:40" s="20" customFormat="1" ht="12.75" x14ac:dyDescent="0.2">
      <c r="A651" s="17" t="s">
        <v>1305</v>
      </c>
      <c r="B651" s="17" t="s">
        <v>1306</v>
      </c>
      <c r="C651" s="17" t="s">
        <v>1278</v>
      </c>
      <c r="D651" s="17" t="s">
        <v>1278</v>
      </c>
      <c r="E651" s="17" t="s">
        <v>1443</v>
      </c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9"/>
      <c r="R651" s="19"/>
      <c r="S651" s="18"/>
      <c r="T651" s="19">
        <f t="shared" si="538"/>
        <v>0</v>
      </c>
      <c r="V651" s="18"/>
      <c r="W651" s="18"/>
      <c r="X651" s="18"/>
      <c r="Y651" s="18"/>
      <c r="Z651" s="18"/>
      <c r="AA651" s="19"/>
      <c r="AB651" s="19"/>
      <c r="AC651" s="19"/>
      <c r="AD651" s="19"/>
      <c r="AE651" s="19"/>
      <c r="AF651" s="19"/>
      <c r="AG651" s="18"/>
      <c r="AH651" s="18"/>
      <c r="AI651" s="18"/>
      <c r="AJ651" s="18"/>
      <c r="AK651" s="18"/>
      <c r="AM651" s="18">
        <f t="shared" si="540"/>
        <v>0</v>
      </c>
      <c r="AN651" s="18">
        <f t="shared" si="542"/>
        <v>0</v>
      </c>
    </row>
    <row r="652" spans="1:40" s="20" customFormat="1" ht="12.75" x14ac:dyDescent="0.2">
      <c r="A652" s="17" t="s">
        <v>1307</v>
      </c>
      <c r="B652" s="17" t="s">
        <v>1308</v>
      </c>
      <c r="C652" s="17" t="s">
        <v>1278</v>
      </c>
      <c r="D652" s="17" t="s">
        <v>1278</v>
      </c>
      <c r="E652" s="17" t="s">
        <v>1443</v>
      </c>
      <c r="G652" s="18"/>
      <c r="H652" s="18"/>
      <c r="I652" s="18"/>
      <c r="J652" s="18"/>
      <c r="K652" s="18">
        <f t="shared" ref="K652:K660" si="543">FIREFUND1718BL</f>
        <v>6650970.8591354005</v>
      </c>
      <c r="L652" s="18">
        <f t="shared" ref="L652:L660" si="544">K652*RPI_INC1819</f>
        <v>6847179.5304714683</v>
      </c>
      <c r="M652" s="18"/>
      <c r="N652" s="18"/>
      <c r="O652" s="18"/>
      <c r="P652" s="18"/>
      <c r="Q652" s="19">
        <f t="shared" si="541"/>
        <v>6650970.8591354005</v>
      </c>
      <c r="R652" s="19">
        <f t="shared" ref="R652:R663" si="545">H652+J652+L652+N652+P652</f>
        <v>6847179.5304714683</v>
      </c>
      <c r="S652" s="18"/>
      <c r="T652" s="19">
        <f t="shared" si="538"/>
        <v>19572620</v>
      </c>
      <c r="V652" s="18"/>
      <c r="W652" s="18"/>
      <c r="X652" s="18">
        <f t="shared" ref="X652:X660" si="546">FIREFUND1718RSG</f>
        <v>4242120.1787911355</v>
      </c>
      <c r="Y652" s="18"/>
      <c r="Z652" s="18"/>
      <c r="AA652" s="19">
        <f t="shared" ref="AA652:AA663" si="547">RSG_1718</f>
        <v>4242120.1787911355</v>
      </c>
      <c r="AB652" s="19">
        <f t="shared" ref="AB652:AB663" si="548">SFA_1718</f>
        <v>10893091.037926536</v>
      </c>
      <c r="AC652" s="19">
        <f t="shared" ref="AC652:AC660" si="549">X652+K652+T652</f>
        <v>30465711.037926536</v>
      </c>
      <c r="AD652" s="19">
        <f t="shared" ref="AD652:AD660" si="550">AC652*FR_SF1819</f>
        <v>29898894.289353654</v>
      </c>
      <c r="AE652" s="19">
        <f t="shared" ref="AE652:AE663" si="551">R652+AF652</f>
        <v>10326274.289353654</v>
      </c>
      <c r="AF652" s="19">
        <f t="shared" ref="AF652:AF660" si="552">AD652-T652-R652</f>
        <v>3479094.7588821854</v>
      </c>
      <c r="AG652" s="18"/>
      <c r="AH652" s="18"/>
      <c r="AI652" s="18">
        <f t="shared" ref="AI652:AI660" si="553">AF652</f>
        <v>3479094.7588821854</v>
      </c>
      <c r="AJ652" s="18"/>
      <c r="AK652" s="18"/>
      <c r="AM652" s="18">
        <f t="shared" si="540"/>
        <v>6869983.6865921216</v>
      </c>
      <c r="AN652" s="18">
        <f t="shared" si="542"/>
        <v>10349078.445474308</v>
      </c>
    </row>
    <row r="653" spans="1:40" s="20" customFormat="1" ht="12.75" x14ac:dyDescent="0.2">
      <c r="A653" s="17" t="s">
        <v>1309</v>
      </c>
      <c r="B653" s="17" t="s">
        <v>1310</v>
      </c>
      <c r="C653" s="17" t="s">
        <v>1278</v>
      </c>
      <c r="D653" s="17" t="s">
        <v>1278</v>
      </c>
      <c r="E653" s="17" t="s">
        <v>1443</v>
      </c>
      <c r="G653" s="18"/>
      <c r="H653" s="18"/>
      <c r="I653" s="18"/>
      <c r="J653" s="18"/>
      <c r="K653" s="18">
        <f t="shared" si="543"/>
        <v>5706909.1827777214</v>
      </c>
      <c r="L653" s="18">
        <f t="shared" si="544"/>
        <v>5875267.3205449916</v>
      </c>
      <c r="M653" s="18"/>
      <c r="N653" s="18"/>
      <c r="O653" s="18"/>
      <c r="P653" s="18"/>
      <c r="Q653" s="19">
        <f t="shared" si="541"/>
        <v>5706909.1827777214</v>
      </c>
      <c r="R653" s="19">
        <f t="shared" si="545"/>
        <v>5875267.3205449916</v>
      </c>
      <c r="S653" s="18"/>
      <c r="T653" s="19">
        <f t="shared" si="538"/>
        <v>17086207</v>
      </c>
      <c r="V653" s="18"/>
      <c r="W653" s="18"/>
      <c r="X653" s="18">
        <f t="shared" si="546"/>
        <v>3803213.0281304494</v>
      </c>
      <c r="Y653" s="18"/>
      <c r="Z653" s="18"/>
      <c r="AA653" s="19">
        <f t="shared" si="547"/>
        <v>3803213.0281304494</v>
      </c>
      <c r="AB653" s="19">
        <f t="shared" si="548"/>
        <v>9510122.2109081708</v>
      </c>
      <c r="AC653" s="19">
        <f t="shared" si="549"/>
        <v>26596329.210908171</v>
      </c>
      <c r="AD653" s="19">
        <f t="shared" si="550"/>
        <v>26101502.589972459</v>
      </c>
      <c r="AE653" s="19">
        <f t="shared" si="551"/>
        <v>9015295.5899724588</v>
      </c>
      <c r="AF653" s="19">
        <f t="shared" si="552"/>
        <v>3140028.2694274671</v>
      </c>
      <c r="AG653" s="18"/>
      <c r="AH653" s="18"/>
      <c r="AI653" s="18">
        <f t="shared" si="553"/>
        <v>3140028.2694274671</v>
      </c>
      <c r="AJ653" s="18"/>
      <c r="AK653" s="18"/>
      <c r="AM653" s="18">
        <f t="shared" si="540"/>
        <v>5894834.5763226496</v>
      </c>
      <c r="AN653" s="18">
        <f t="shared" si="542"/>
        <v>9034862.8457501158</v>
      </c>
    </row>
    <row r="654" spans="1:40" s="20" customFormat="1" ht="12.75" x14ac:dyDescent="0.2">
      <c r="A654" s="17" t="s">
        <v>1311</v>
      </c>
      <c r="B654" s="17" t="s">
        <v>1312</v>
      </c>
      <c r="C654" s="17" t="s">
        <v>1278</v>
      </c>
      <c r="D654" s="17" t="s">
        <v>1278</v>
      </c>
      <c r="E654" s="17" t="s">
        <v>1443</v>
      </c>
      <c r="G654" s="18"/>
      <c r="H654" s="18"/>
      <c r="I654" s="18"/>
      <c r="J654" s="18"/>
      <c r="K654" s="18">
        <f t="shared" si="543"/>
        <v>8836424.4259155598</v>
      </c>
      <c r="L654" s="18">
        <f t="shared" si="544"/>
        <v>9097105.6306135226</v>
      </c>
      <c r="M654" s="18"/>
      <c r="N654" s="18"/>
      <c r="O654" s="18"/>
      <c r="P654" s="18"/>
      <c r="Q654" s="19">
        <f t="shared" si="541"/>
        <v>8836424.4259155598</v>
      </c>
      <c r="R654" s="19">
        <f t="shared" si="545"/>
        <v>9097105.6306135226</v>
      </c>
      <c r="S654" s="18"/>
      <c r="T654" s="19">
        <f t="shared" si="538"/>
        <v>24512646</v>
      </c>
      <c r="V654" s="18"/>
      <c r="W654" s="18"/>
      <c r="X654" s="18">
        <f t="shared" si="546"/>
        <v>5496286.7515008394</v>
      </c>
      <c r="Y654" s="18"/>
      <c r="Z654" s="18"/>
      <c r="AA654" s="19">
        <f t="shared" si="547"/>
        <v>5496286.7515008394</v>
      </c>
      <c r="AB654" s="19">
        <f t="shared" si="548"/>
        <v>14332711.177416399</v>
      </c>
      <c r="AC654" s="19">
        <f t="shared" si="549"/>
        <v>38845357.177416399</v>
      </c>
      <c r="AD654" s="19">
        <f t="shared" si="550"/>
        <v>38122636.508758932</v>
      </c>
      <c r="AE654" s="19">
        <f t="shared" si="551"/>
        <v>13609990.508758932</v>
      </c>
      <c r="AF654" s="19">
        <f t="shared" si="552"/>
        <v>4512884.8781454097</v>
      </c>
      <c r="AG654" s="18"/>
      <c r="AH654" s="18"/>
      <c r="AI654" s="18">
        <f t="shared" si="553"/>
        <v>4512884.8781454097</v>
      </c>
      <c r="AJ654" s="18"/>
      <c r="AK654" s="18"/>
      <c r="AM654" s="18">
        <f t="shared" si="540"/>
        <v>9127403.0422884151</v>
      </c>
      <c r="AN654" s="18">
        <f t="shared" si="542"/>
        <v>13640287.920433825</v>
      </c>
    </row>
    <row r="655" spans="1:40" s="20" customFormat="1" ht="12.75" x14ac:dyDescent="0.2">
      <c r="A655" s="17" t="s">
        <v>1313</v>
      </c>
      <c r="B655" s="17" t="s">
        <v>1314</v>
      </c>
      <c r="C655" s="17" t="s">
        <v>1278</v>
      </c>
      <c r="D655" s="17" t="s">
        <v>1278</v>
      </c>
      <c r="E655" s="17" t="s">
        <v>1443</v>
      </c>
      <c r="G655" s="18"/>
      <c r="H655" s="18"/>
      <c r="I655" s="18"/>
      <c r="J655" s="18"/>
      <c r="K655" s="18">
        <f t="shared" si="543"/>
        <v>15415447.469456377</v>
      </c>
      <c r="L655" s="18">
        <f t="shared" si="544"/>
        <v>15870214.830506906</v>
      </c>
      <c r="M655" s="18"/>
      <c r="N655" s="18"/>
      <c r="O655" s="18"/>
      <c r="P655" s="18"/>
      <c r="Q655" s="19">
        <f t="shared" si="541"/>
        <v>15415447.469456377</v>
      </c>
      <c r="R655" s="19">
        <f t="shared" si="545"/>
        <v>15870214.830506906</v>
      </c>
      <c r="S655" s="18"/>
      <c r="T655" s="19">
        <f t="shared" si="538"/>
        <v>39757759</v>
      </c>
      <c r="V655" s="18"/>
      <c r="W655" s="18"/>
      <c r="X655" s="18">
        <f t="shared" si="546"/>
        <v>11033340.403165026</v>
      </c>
      <c r="Y655" s="18"/>
      <c r="Z655" s="18"/>
      <c r="AA655" s="19">
        <f t="shared" si="547"/>
        <v>11033340.403165026</v>
      </c>
      <c r="AB655" s="19">
        <f t="shared" si="548"/>
        <v>26448787.872621402</v>
      </c>
      <c r="AC655" s="19">
        <f t="shared" si="549"/>
        <v>66206546.872621402</v>
      </c>
      <c r="AD655" s="19">
        <f t="shared" si="550"/>
        <v>64974769.298618272</v>
      </c>
      <c r="AE655" s="19">
        <f t="shared" si="551"/>
        <v>25217010.298618272</v>
      </c>
      <c r="AF655" s="19">
        <f t="shared" si="552"/>
        <v>9346795.468111366</v>
      </c>
      <c r="AG655" s="18"/>
      <c r="AH655" s="18"/>
      <c r="AI655" s="18">
        <f t="shared" si="553"/>
        <v>9346795.468111366</v>
      </c>
      <c r="AJ655" s="18"/>
      <c r="AK655" s="18"/>
      <c r="AM655" s="18">
        <f t="shared" si="540"/>
        <v>15923069.711126382</v>
      </c>
      <c r="AN655" s="18">
        <f t="shared" si="542"/>
        <v>25269865.179237746</v>
      </c>
    </row>
    <row r="656" spans="1:40" s="20" customFormat="1" ht="12.75" x14ac:dyDescent="0.2">
      <c r="A656" s="17" t="s">
        <v>1315</v>
      </c>
      <c r="B656" s="17" t="s">
        <v>1316</v>
      </c>
      <c r="C656" s="17" t="s">
        <v>1278</v>
      </c>
      <c r="D656" s="17" t="s">
        <v>1278</v>
      </c>
      <c r="E656" s="17" t="s">
        <v>1443</v>
      </c>
      <c r="G656" s="18"/>
      <c r="H656" s="18"/>
      <c r="I656" s="18"/>
      <c r="J656" s="18"/>
      <c r="K656" s="18">
        <f t="shared" si="543"/>
        <v>5307664.4916859651</v>
      </c>
      <c r="L656" s="18">
        <f t="shared" si="544"/>
        <v>5464244.6090655057</v>
      </c>
      <c r="M656" s="18"/>
      <c r="N656" s="18"/>
      <c r="O656" s="18"/>
      <c r="P656" s="18"/>
      <c r="Q656" s="19">
        <f t="shared" si="541"/>
        <v>5307664.4916859651</v>
      </c>
      <c r="R656" s="19">
        <f t="shared" si="545"/>
        <v>5464244.6090655057</v>
      </c>
      <c r="S656" s="18"/>
      <c r="T656" s="19">
        <f t="shared" si="538"/>
        <v>20062304</v>
      </c>
      <c r="V656" s="18"/>
      <c r="W656" s="18"/>
      <c r="X656" s="18">
        <f t="shared" si="546"/>
        <v>3113007.9445191501</v>
      </c>
      <c r="Y656" s="18"/>
      <c r="Z656" s="18"/>
      <c r="AA656" s="19">
        <f t="shared" si="547"/>
        <v>3113007.9445191501</v>
      </c>
      <c r="AB656" s="19">
        <f t="shared" si="548"/>
        <v>8420672.4362051152</v>
      </c>
      <c r="AC656" s="19">
        <f t="shared" si="549"/>
        <v>28482976.436205115</v>
      </c>
      <c r="AD656" s="19">
        <f t="shared" si="550"/>
        <v>27953048.607731014</v>
      </c>
      <c r="AE656" s="19">
        <f t="shared" si="551"/>
        <v>7890744.6077310145</v>
      </c>
      <c r="AF656" s="19">
        <f t="shared" si="552"/>
        <v>2426499.9986655088</v>
      </c>
      <c r="AG656" s="18"/>
      <c r="AH656" s="18"/>
      <c r="AI656" s="18">
        <f t="shared" si="553"/>
        <v>2426499.9986655088</v>
      </c>
      <c r="AJ656" s="18"/>
      <c r="AK656" s="18"/>
      <c r="AM656" s="18">
        <f t="shared" si="540"/>
        <v>5482442.9762314381</v>
      </c>
      <c r="AN656" s="18">
        <f t="shared" si="542"/>
        <v>7908942.9748969469</v>
      </c>
    </row>
    <row r="657" spans="1:40" s="20" customFormat="1" ht="12.75" x14ac:dyDescent="0.2">
      <c r="A657" s="17" t="s">
        <v>1317</v>
      </c>
      <c r="B657" s="17" t="s">
        <v>1318</v>
      </c>
      <c r="C657" s="17" t="s">
        <v>1278</v>
      </c>
      <c r="D657" s="17" t="s">
        <v>1278</v>
      </c>
      <c r="E657" s="17" t="s">
        <v>1443</v>
      </c>
      <c r="G657" s="18"/>
      <c r="H657" s="18"/>
      <c r="I657" s="18"/>
      <c r="J657" s="18"/>
      <c r="K657" s="18">
        <f t="shared" si="543"/>
        <v>13907354.139457544</v>
      </c>
      <c r="L657" s="18">
        <f t="shared" si="544"/>
        <v>14317631.606506595</v>
      </c>
      <c r="M657" s="18"/>
      <c r="N657" s="18"/>
      <c r="O657" s="18"/>
      <c r="P657" s="18"/>
      <c r="Q657" s="19">
        <f t="shared" si="541"/>
        <v>13907354.139457544</v>
      </c>
      <c r="R657" s="19">
        <f t="shared" si="545"/>
        <v>14317631.606506595</v>
      </c>
      <c r="S657" s="18"/>
      <c r="T657" s="19">
        <f t="shared" si="538"/>
        <v>41253830</v>
      </c>
      <c r="V657" s="18"/>
      <c r="W657" s="18"/>
      <c r="X657" s="18">
        <f t="shared" si="546"/>
        <v>8863965.8654185552</v>
      </c>
      <c r="Y657" s="18"/>
      <c r="Z657" s="18"/>
      <c r="AA657" s="19">
        <f t="shared" si="547"/>
        <v>8863965.8654185552</v>
      </c>
      <c r="AB657" s="19">
        <f t="shared" si="548"/>
        <v>22771320.0048761</v>
      </c>
      <c r="AC657" s="19">
        <f t="shared" si="549"/>
        <v>64025150.0048761</v>
      </c>
      <c r="AD657" s="19">
        <f t="shared" si="550"/>
        <v>62833957.476742513</v>
      </c>
      <c r="AE657" s="19">
        <f t="shared" si="551"/>
        <v>21580127.476742513</v>
      </c>
      <c r="AF657" s="19">
        <f t="shared" si="552"/>
        <v>7262495.8702359181</v>
      </c>
      <c r="AG657" s="18"/>
      <c r="AH657" s="18"/>
      <c r="AI657" s="18">
        <f t="shared" si="553"/>
        <v>7262495.8702359181</v>
      </c>
      <c r="AJ657" s="18"/>
      <c r="AK657" s="18"/>
      <c r="AM657" s="18">
        <f t="shared" si="540"/>
        <v>14365315.693798272</v>
      </c>
      <c r="AN657" s="18">
        <f t="shared" si="542"/>
        <v>21627811.56403419</v>
      </c>
    </row>
    <row r="658" spans="1:40" s="20" customFormat="1" ht="12.75" x14ac:dyDescent="0.2">
      <c r="A658" s="17" t="s">
        <v>1319</v>
      </c>
      <c r="B658" s="17" t="s">
        <v>1320</v>
      </c>
      <c r="C658" s="17" t="s">
        <v>1278</v>
      </c>
      <c r="D658" s="17" t="s">
        <v>1278</v>
      </c>
      <c r="E658" s="17" t="s">
        <v>1443</v>
      </c>
      <c r="G658" s="18"/>
      <c r="H658" s="18"/>
      <c r="I658" s="18"/>
      <c r="J658" s="18"/>
      <c r="K658" s="18">
        <f t="shared" si="543"/>
        <v>14633730.978037387</v>
      </c>
      <c r="L658" s="18">
        <f t="shared" si="544"/>
        <v>15065437.111277523</v>
      </c>
      <c r="M658" s="18"/>
      <c r="N658" s="18"/>
      <c r="O658" s="18"/>
      <c r="P658" s="18"/>
      <c r="Q658" s="19">
        <f t="shared" si="541"/>
        <v>14633730.978037387</v>
      </c>
      <c r="R658" s="19">
        <f t="shared" si="545"/>
        <v>15065437.111277523</v>
      </c>
      <c r="S658" s="18"/>
      <c r="T658" s="19">
        <f t="shared" si="538"/>
        <v>26628618</v>
      </c>
      <c r="V658" s="18"/>
      <c r="W658" s="18"/>
      <c r="X658" s="18">
        <f t="shared" si="546"/>
        <v>10659362.106657118</v>
      </c>
      <c r="Y658" s="18"/>
      <c r="Z658" s="18"/>
      <c r="AA658" s="19">
        <f t="shared" si="547"/>
        <v>10659362.106657118</v>
      </c>
      <c r="AB658" s="19">
        <f t="shared" si="548"/>
        <v>25293093.084694505</v>
      </c>
      <c r="AC658" s="19">
        <f t="shared" si="549"/>
        <v>51921711.084694505</v>
      </c>
      <c r="AD658" s="19">
        <f t="shared" si="550"/>
        <v>50955703.909587711</v>
      </c>
      <c r="AE658" s="19">
        <f t="shared" si="551"/>
        <v>24327085.909587711</v>
      </c>
      <c r="AF658" s="19">
        <f t="shared" si="552"/>
        <v>9261648.7983101886</v>
      </c>
      <c r="AG658" s="18"/>
      <c r="AH658" s="18"/>
      <c r="AI658" s="18">
        <f t="shared" si="553"/>
        <v>9261648.7983101886</v>
      </c>
      <c r="AJ658" s="18"/>
      <c r="AK658" s="18"/>
      <c r="AM658" s="18">
        <f t="shared" si="540"/>
        <v>15115611.723814342</v>
      </c>
      <c r="AN658" s="18">
        <f t="shared" si="542"/>
        <v>24377260.522124529</v>
      </c>
    </row>
    <row r="659" spans="1:40" s="20" customFormat="1" ht="12.75" x14ac:dyDescent="0.2">
      <c r="A659" s="17" t="s">
        <v>1321</v>
      </c>
      <c r="B659" s="17" t="s">
        <v>1322</v>
      </c>
      <c r="C659" s="17" t="s">
        <v>1278</v>
      </c>
      <c r="D659" s="17" t="s">
        <v>1278</v>
      </c>
      <c r="E659" s="17" t="s">
        <v>1443</v>
      </c>
      <c r="G659" s="18"/>
      <c r="H659" s="18"/>
      <c r="I659" s="18"/>
      <c r="J659" s="18"/>
      <c r="K659" s="18">
        <f t="shared" si="543"/>
        <v>10121695.324769644</v>
      </c>
      <c r="L659" s="18">
        <f t="shared" si="544"/>
        <v>10420292.993200822</v>
      </c>
      <c r="M659" s="18"/>
      <c r="N659" s="18"/>
      <c r="O659" s="18"/>
      <c r="P659" s="18"/>
      <c r="Q659" s="19">
        <f t="shared" si="541"/>
        <v>10121695.324769644</v>
      </c>
      <c r="R659" s="19">
        <f t="shared" si="545"/>
        <v>10420292.993200822</v>
      </c>
      <c r="S659" s="18"/>
      <c r="T659" s="19">
        <f t="shared" si="538"/>
        <v>21521973</v>
      </c>
      <c r="V659" s="18"/>
      <c r="W659" s="18"/>
      <c r="X659" s="18">
        <f t="shared" si="546"/>
        <v>6978640.9638263602</v>
      </c>
      <c r="Y659" s="18"/>
      <c r="Z659" s="18"/>
      <c r="AA659" s="19">
        <f t="shared" si="547"/>
        <v>6978640.9638263602</v>
      </c>
      <c r="AB659" s="19">
        <f t="shared" si="548"/>
        <v>17100336.288596004</v>
      </c>
      <c r="AC659" s="19">
        <f t="shared" si="549"/>
        <v>38622309.288596004</v>
      </c>
      <c r="AD659" s="19">
        <f t="shared" si="550"/>
        <v>37903738.441978134</v>
      </c>
      <c r="AE659" s="19">
        <f t="shared" si="551"/>
        <v>16381765.441978134</v>
      </c>
      <c r="AF659" s="19">
        <f t="shared" si="552"/>
        <v>5961472.4487773124</v>
      </c>
      <c r="AG659" s="18"/>
      <c r="AH659" s="18"/>
      <c r="AI659" s="18">
        <f t="shared" si="553"/>
        <v>5961472.4487773124</v>
      </c>
      <c r="AJ659" s="18"/>
      <c r="AK659" s="18"/>
      <c r="AM659" s="18">
        <f t="shared" si="540"/>
        <v>10454997.207860656</v>
      </c>
      <c r="AN659" s="18">
        <f t="shared" si="542"/>
        <v>16416469.656637968</v>
      </c>
    </row>
    <row r="660" spans="1:40" s="20" customFormat="1" ht="12.75" x14ac:dyDescent="0.2">
      <c r="A660" s="17" t="s">
        <v>1323</v>
      </c>
      <c r="B660" s="17" t="s">
        <v>1324</v>
      </c>
      <c r="C660" s="17" t="s">
        <v>1278</v>
      </c>
      <c r="D660" s="17" t="s">
        <v>1278</v>
      </c>
      <c r="E660" s="17" t="s">
        <v>1443</v>
      </c>
      <c r="G660" s="18"/>
      <c r="H660" s="18"/>
      <c r="I660" s="18"/>
      <c r="J660" s="18"/>
      <c r="K660" s="18">
        <f t="shared" si="543"/>
        <v>3659442.8176850602</v>
      </c>
      <c r="L660" s="18">
        <f t="shared" si="544"/>
        <v>3767399.1489178268</v>
      </c>
      <c r="M660" s="18"/>
      <c r="N660" s="18"/>
      <c r="O660" s="18"/>
      <c r="P660" s="18"/>
      <c r="Q660" s="19">
        <f t="shared" si="541"/>
        <v>3659442.8176850602</v>
      </c>
      <c r="R660" s="19">
        <f t="shared" si="545"/>
        <v>3767399.1489178268</v>
      </c>
      <c r="S660" s="18"/>
      <c r="T660" s="19">
        <f t="shared" si="538"/>
        <v>13611952</v>
      </c>
      <c r="V660" s="18"/>
      <c r="W660" s="18"/>
      <c r="X660" s="18">
        <f t="shared" si="546"/>
        <v>2027568.595186159</v>
      </c>
      <c r="Y660" s="18"/>
      <c r="Z660" s="18"/>
      <c r="AA660" s="19">
        <f t="shared" si="547"/>
        <v>2027568.595186159</v>
      </c>
      <c r="AB660" s="19">
        <f t="shared" si="548"/>
        <v>5687011.4128712192</v>
      </c>
      <c r="AC660" s="19">
        <f t="shared" si="549"/>
        <v>19298963.412871219</v>
      </c>
      <c r="AD660" s="19">
        <f t="shared" si="550"/>
        <v>18939904.808301222</v>
      </c>
      <c r="AE660" s="19">
        <f t="shared" si="551"/>
        <v>5327952.8083012216</v>
      </c>
      <c r="AF660" s="19">
        <f t="shared" si="552"/>
        <v>1560553.6593833948</v>
      </c>
      <c r="AG660" s="18"/>
      <c r="AH660" s="18"/>
      <c r="AI660" s="18">
        <f t="shared" si="553"/>
        <v>1560553.6593833948</v>
      </c>
      <c r="AJ660" s="18"/>
      <c r="AK660" s="18"/>
      <c r="AM660" s="18">
        <f t="shared" si="540"/>
        <v>3779946.265285729</v>
      </c>
      <c r="AN660" s="18">
        <f t="shared" si="542"/>
        <v>5340499.9246691242</v>
      </c>
    </row>
    <row r="661" spans="1:40" s="34" customFormat="1" ht="12.75" x14ac:dyDescent="0.2">
      <c r="A661" s="28" t="s">
        <v>1375</v>
      </c>
      <c r="B661" s="28" t="s">
        <v>1376</v>
      </c>
      <c r="C661" s="28" t="s">
        <v>1327</v>
      </c>
      <c r="D661" s="28"/>
      <c r="E661" s="28" t="s">
        <v>1442</v>
      </c>
      <c r="G661" s="32"/>
      <c r="H661" s="32"/>
      <c r="I661" s="32"/>
      <c r="J661" s="32"/>
      <c r="K661" s="32"/>
      <c r="L661" s="32"/>
      <c r="M661" s="32"/>
      <c r="N661" s="32"/>
      <c r="O661" s="32">
        <f>POLFUND1718BL</f>
        <v>7051737.6393927773</v>
      </c>
      <c r="P661" s="32">
        <f>O661*RPI_INC1819</f>
        <v>7259769.2338983137</v>
      </c>
      <c r="Q661" s="33">
        <f t="shared" si="541"/>
        <v>7051737.6393927773</v>
      </c>
      <c r="R661" s="33">
        <f t="shared" si="545"/>
        <v>7259769.2338983137</v>
      </c>
      <c r="S661" s="32"/>
      <c r="T661" s="33">
        <f t="shared" si="538"/>
        <v>566527128</v>
      </c>
      <c r="V661" s="32"/>
      <c r="W661" s="32"/>
      <c r="X661" s="32"/>
      <c r="Y661" s="32"/>
      <c r="Z661" s="32">
        <f>POLFUND1718RSG</f>
        <v>29449929.85011822</v>
      </c>
      <c r="AA661" s="33">
        <f t="shared" si="547"/>
        <v>29449929.85011822</v>
      </c>
      <c r="AB661" s="33">
        <f t="shared" si="548"/>
        <v>36501667.489511013</v>
      </c>
      <c r="AC661" s="33">
        <f>Z661+O661+T661</f>
        <v>603028795.48951101</v>
      </c>
      <c r="AD661" s="33">
        <f>AC661</f>
        <v>603028795.48951101</v>
      </c>
      <c r="AE661" s="33">
        <f t="shared" si="551"/>
        <v>36501667.489510998</v>
      </c>
      <c r="AF661" s="33">
        <f>O661+Z661-P661</f>
        <v>29241898.255612686</v>
      </c>
      <c r="AG661" s="32"/>
      <c r="AH661" s="32"/>
      <c r="AI661" s="32"/>
      <c r="AJ661" s="32"/>
      <c r="AK661" s="32">
        <f>AF661</f>
        <v>29241898.255612686</v>
      </c>
      <c r="AM661" s="32">
        <f t="shared" si="540"/>
        <v>7283947.4974114848</v>
      </c>
      <c r="AN661" s="32">
        <f t="shared" si="542"/>
        <v>36525845.753024168</v>
      </c>
    </row>
    <row r="662" spans="1:40" s="20" customFormat="1" ht="12.75" x14ac:dyDescent="0.2">
      <c r="A662" s="17" t="s">
        <v>1325</v>
      </c>
      <c r="B662" s="17" t="s">
        <v>1326</v>
      </c>
      <c r="C662" s="17" t="s">
        <v>1327</v>
      </c>
      <c r="D662" s="17"/>
      <c r="E662" s="17" t="s">
        <v>1443</v>
      </c>
      <c r="G662" s="18"/>
      <c r="H662" s="18"/>
      <c r="I662" s="18"/>
      <c r="J662" s="18"/>
      <c r="K662" s="18">
        <f>FIREFUND1718BL</f>
        <v>122577311.96186422</v>
      </c>
      <c r="L662" s="18">
        <f>K662*RPI_INC1819</f>
        <v>126193435.38585265</v>
      </c>
      <c r="M662" s="18"/>
      <c r="N662" s="18"/>
      <c r="O662" s="18"/>
      <c r="P662" s="18"/>
      <c r="Q662" s="19">
        <f t="shared" si="541"/>
        <v>122577311.96186422</v>
      </c>
      <c r="R662" s="19">
        <f t="shared" si="545"/>
        <v>126193435.38585265</v>
      </c>
      <c r="S662" s="18"/>
      <c r="T662" s="19">
        <f t="shared" si="538"/>
        <v>138149407.41999999</v>
      </c>
      <c r="V662" s="18"/>
      <c r="W662" s="18"/>
      <c r="X662" s="18">
        <f>FIREFUND1718RSG</f>
        <v>95171964.355876371</v>
      </c>
      <c r="Y662" s="18"/>
      <c r="Z662" s="18"/>
      <c r="AA662" s="19">
        <f t="shared" si="547"/>
        <v>95171964.355876371</v>
      </c>
      <c r="AB662" s="19">
        <f t="shared" si="548"/>
        <v>217749276.31774059</v>
      </c>
      <c r="AC662" s="19">
        <f>X662+K662+T662</f>
        <v>355898683.73774058</v>
      </c>
      <c r="AD662" s="19">
        <f>AC662*FR_SF1819</f>
        <v>349277163.08829755</v>
      </c>
      <c r="AE662" s="19">
        <f t="shared" si="551"/>
        <v>211127755.66829756</v>
      </c>
      <c r="AF662" s="19">
        <f>AD662-T662-R662</f>
        <v>84934320.282444909</v>
      </c>
      <c r="AG662" s="18"/>
      <c r="AH662" s="18"/>
      <c r="AI662" s="18">
        <f>AF662</f>
        <v>84934320.282444909</v>
      </c>
      <c r="AJ662" s="18"/>
      <c r="AK662" s="18"/>
      <c r="AM662" s="18">
        <f t="shared" si="540"/>
        <v>126613715.70552795</v>
      </c>
      <c r="AN662" s="18">
        <f t="shared" si="542"/>
        <v>211548035.98797286</v>
      </c>
    </row>
    <row r="663" spans="1:40" s="25" customFormat="1" ht="12.75" x14ac:dyDescent="0.2">
      <c r="A663" s="22" t="s">
        <v>1328</v>
      </c>
      <c r="B663" s="22" t="s">
        <v>1329</v>
      </c>
      <c r="C663" s="22" t="s">
        <v>1327</v>
      </c>
      <c r="D663" s="22" t="s">
        <v>1327</v>
      </c>
      <c r="E663" s="22" t="s">
        <v>1327</v>
      </c>
      <c r="G663" s="23"/>
      <c r="H663" s="23"/>
      <c r="I663" s="23"/>
      <c r="J663" s="23"/>
      <c r="K663" s="23"/>
      <c r="L663" s="23"/>
      <c r="M663" s="23">
        <f>GLAFUND1718BL</f>
        <v>878247708.99860311</v>
      </c>
      <c r="N663" s="23">
        <f>M663*RPI_INC1819</f>
        <v>904156680.74667084</v>
      </c>
      <c r="O663" s="23"/>
      <c r="P663" s="23"/>
      <c r="Q663" s="24">
        <f t="shared" si="541"/>
        <v>878247708.99860311</v>
      </c>
      <c r="R663" s="24">
        <f t="shared" si="545"/>
        <v>904156680.74667084</v>
      </c>
      <c r="S663" s="23"/>
      <c r="T663" s="24">
        <f t="shared" si="538"/>
        <v>96002130.579999998</v>
      </c>
      <c r="V663" s="23"/>
      <c r="W663" s="23"/>
      <c r="X663" s="23"/>
      <c r="Y663" s="23">
        <f>GLAFUND1718RSG</f>
        <v>23915759.001396894</v>
      </c>
      <c r="Z663" s="23"/>
      <c r="AA663" s="24">
        <f t="shared" si="547"/>
        <v>23915759.001396894</v>
      </c>
      <c r="AB663" s="24">
        <f t="shared" si="548"/>
        <v>902163468</v>
      </c>
      <c r="AC663" s="24">
        <f>Y663+M663+T663</f>
        <v>998165598.58000004</v>
      </c>
      <c r="AD663" s="24">
        <f>AC663*GLA_SF1819+(23901350+1396832)</f>
        <v>1022436537.58</v>
      </c>
      <c r="AE663" s="24">
        <f t="shared" si="551"/>
        <v>926434407</v>
      </c>
      <c r="AF663" s="24">
        <f>AD663-T663-R663</f>
        <v>22277726.253329158</v>
      </c>
      <c r="AG663" s="23"/>
      <c r="AH663" s="23"/>
      <c r="AI663" s="23"/>
      <c r="AJ663" s="23">
        <f>AF663</f>
        <v>22277726.253329158</v>
      </c>
      <c r="AK663" s="23"/>
      <c r="AM663" s="23">
        <f t="shared" si="540"/>
        <v>907167925.01352882</v>
      </c>
      <c r="AN663" s="23">
        <f t="shared" si="542"/>
        <v>929445651.26685798</v>
      </c>
    </row>
    <row r="664" spans="1:40" ht="12.75" x14ac:dyDescent="0.2">
      <c r="A664" s="1"/>
      <c r="B664" s="1"/>
      <c r="C664" s="21"/>
      <c r="D664" s="21"/>
      <c r="E664" s="21"/>
    </row>
    <row r="665" spans="1:40" ht="12.75" x14ac:dyDescent="0.2">
      <c r="A665" s="1" t="s">
        <v>1330</v>
      </c>
      <c r="B665" s="21" t="s">
        <v>1331</v>
      </c>
      <c r="C665" s="21" t="s">
        <v>223</v>
      </c>
      <c r="D665" s="21"/>
      <c r="E665" s="21"/>
      <c r="G665" s="5">
        <f t="shared" ref="G665:R666" si="554">SUMIF($C$3:$C$663,$C665,G$3:G$663)</f>
        <v>735335231.99506736</v>
      </c>
      <c r="H665" s="5">
        <f t="shared" si="554"/>
        <v>757028177.56829548</v>
      </c>
      <c r="I665" s="5">
        <f t="shared" si="554"/>
        <v>291964363.4602524</v>
      </c>
      <c r="J665" s="5">
        <f t="shared" si="554"/>
        <v>300577533.03283167</v>
      </c>
      <c r="K665" s="5">
        <f t="shared" si="554"/>
        <v>0</v>
      </c>
      <c r="L665" s="5">
        <f t="shared" si="554"/>
        <v>0</v>
      </c>
      <c r="M665" s="5">
        <f t="shared" si="554"/>
        <v>0</v>
      </c>
      <c r="N665" s="5">
        <f t="shared" si="554"/>
        <v>0</v>
      </c>
      <c r="O665" s="5">
        <f t="shared" si="554"/>
        <v>31038.444972910245</v>
      </c>
      <c r="P665" s="5">
        <f t="shared" si="554"/>
        <v>31954.102578011229</v>
      </c>
      <c r="Q665" s="6">
        <f t="shared" si="554"/>
        <v>1027330633.9002928</v>
      </c>
      <c r="R665" s="6">
        <f t="shared" si="554"/>
        <v>1057637664.7037054</v>
      </c>
      <c r="T665" s="6">
        <f>SUMIF($D$3:$D$663,$C665,T$3:T$663)</f>
        <v>836691758.99999905</v>
      </c>
      <c r="V665" s="5">
        <f t="shared" ref="V665:AC678" si="555">SUMIF($D$3:$D$663,$C665,V$3:V$663)</f>
        <v>417045725.7221961</v>
      </c>
      <c r="W665" s="5">
        <f t="shared" si="555"/>
        <v>116338772.78600982</v>
      </c>
      <c r="X665" s="5">
        <f t="shared" si="555"/>
        <v>0</v>
      </c>
      <c r="Y665" s="5">
        <f t="shared" si="555"/>
        <v>0</v>
      </c>
      <c r="Z665" s="5">
        <f t="shared" si="555"/>
        <v>132662.85623271781</v>
      </c>
      <c r="AA665" s="6">
        <f t="shared" si="555"/>
        <v>533517161.36443859</v>
      </c>
      <c r="AB665" s="6">
        <f t="shared" si="555"/>
        <v>1560847795.2647314</v>
      </c>
      <c r="AC665" s="6">
        <f t="shared" si="555"/>
        <v>2397539554.26473</v>
      </c>
      <c r="AD665" s="6">
        <f t="shared" ref="AD665:AD678" si="556">SUMIF($D$3:$D$663,$C665,AD$3:AD$663)</f>
        <v>2323096195.9205523</v>
      </c>
      <c r="AE665" s="6">
        <f t="shared" ref="AE665:AE678" si="557">SUMIF($D$3:$D$663,$C665,AE$3:AE$663)</f>
        <v>1486404436.920553</v>
      </c>
      <c r="AF665" s="6">
        <f t="shared" ref="AF665:AK678" si="558">SUMIF($D$3:$D$663,$C665,AF$3:AF$663)</f>
        <v>428766772.21684796</v>
      </c>
      <c r="AG665" s="5">
        <f t="shared" si="558"/>
        <v>343473833.01685512</v>
      </c>
      <c r="AH665" s="5">
        <f t="shared" si="558"/>
        <v>85161192.00136517</v>
      </c>
      <c r="AI665" s="5">
        <f t="shared" si="558"/>
        <v>0</v>
      </c>
      <c r="AJ665" s="5">
        <f t="shared" si="558"/>
        <v>0</v>
      </c>
      <c r="AK665" s="5">
        <f t="shared" si="558"/>
        <v>131747.19862761683</v>
      </c>
      <c r="AM665" s="5">
        <f t="shared" ref="AM665:AN678" si="559">SUMIF($D$3:$D$663,$C665,AM$3:AM$663)</f>
        <v>1061160068.9750777</v>
      </c>
      <c r="AN665" s="5">
        <f t="shared" si="559"/>
        <v>1489926841.1919258</v>
      </c>
    </row>
    <row r="666" spans="1:40" ht="12.75" x14ac:dyDescent="0.2">
      <c r="A666" s="1" t="s">
        <v>1332</v>
      </c>
      <c r="B666" s="21" t="s">
        <v>1333</v>
      </c>
      <c r="C666" s="21" t="s">
        <v>302</v>
      </c>
      <c r="D666" s="21"/>
      <c r="E666" s="21"/>
      <c r="G666" s="5">
        <f t="shared" si="554"/>
        <v>802711406.54098487</v>
      </c>
      <c r="H666" s="5">
        <f t="shared" si="554"/>
        <v>826392000.22865403</v>
      </c>
      <c r="I666" s="5">
        <f t="shared" si="554"/>
        <v>233138688.05477342</v>
      </c>
      <c r="J666" s="5">
        <f t="shared" si="554"/>
        <v>240016455.70540589</v>
      </c>
      <c r="K666" s="5">
        <f t="shared" si="554"/>
        <v>0</v>
      </c>
      <c r="L666" s="5">
        <f t="shared" si="554"/>
        <v>0</v>
      </c>
      <c r="M666" s="5">
        <f t="shared" si="554"/>
        <v>0</v>
      </c>
      <c r="N666" s="5">
        <f t="shared" si="554"/>
        <v>0</v>
      </c>
      <c r="O666" s="5">
        <f t="shared" si="554"/>
        <v>0</v>
      </c>
      <c r="P666" s="5">
        <f t="shared" si="554"/>
        <v>0</v>
      </c>
      <c r="Q666" s="6">
        <f t="shared" si="554"/>
        <v>1035850094.5957581</v>
      </c>
      <c r="R666" s="6">
        <f t="shared" si="554"/>
        <v>1066408455.9340601</v>
      </c>
      <c r="T666" s="6">
        <f t="shared" ref="T666:T678" si="560">SUMIF($D$3:$D$663,$C666,T$3:T$663)</f>
        <v>1891750437.0000014</v>
      </c>
      <c r="V666" s="5">
        <f t="shared" si="555"/>
        <v>424237764.9683724</v>
      </c>
      <c r="W666" s="5">
        <f t="shared" si="555"/>
        <v>55877945.460587919</v>
      </c>
      <c r="X666" s="5">
        <f t="shared" si="555"/>
        <v>0</v>
      </c>
      <c r="Y666" s="5">
        <f t="shared" si="555"/>
        <v>0</v>
      </c>
      <c r="Z666" s="5">
        <f t="shared" si="555"/>
        <v>0</v>
      </c>
      <c r="AA666" s="6">
        <f t="shared" si="555"/>
        <v>480115710.42896026</v>
      </c>
      <c r="AB666" s="6">
        <f t="shared" si="555"/>
        <v>1515965805.0247185</v>
      </c>
      <c r="AC666" s="6">
        <f t="shared" si="555"/>
        <v>3407716242.0247197</v>
      </c>
      <c r="AD666" s="6">
        <f t="shared" si="556"/>
        <v>3302166632.7810731</v>
      </c>
      <c r="AE666" s="6">
        <f t="shared" si="557"/>
        <v>1410416195.7810721</v>
      </c>
      <c r="AF666" s="6">
        <f t="shared" si="558"/>
        <v>344007739.8470124</v>
      </c>
      <c r="AG666" s="5">
        <f t="shared" si="558"/>
        <v>323907462.44121999</v>
      </c>
      <c r="AH666" s="5">
        <f t="shared" si="558"/>
        <v>20100277.405792341</v>
      </c>
      <c r="AI666" s="5">
        <f t="shared" si="558"/>
        <v>0</v>
      </c>
      <c r="AJ666" s="5">
        <f t="shared" si="558"/>
        <v>0</v>
      </c>
      <c r="AK666" s="5">
        <f t="shared" si="558"/>
        <v>0</v>
      </c>
      <c r="AM666" s="5">
        <f t="shared" si="559"/>
        <v>1069960070.844883</v>
      </c>
      <c r="AN666" s="5">
        <f t="shared" si="559"/>
        <v>1413967810.6918952</v>
      </c>
    </row>
    <row r="667" spans="1:40" ht="12.75" x14ac:dyDescent="0.2">
      <c r="A667" s="1" t="s">
        <v>1334</v>
      </c>
      <c r="B667" s="21" t="s">
        <v>1335</v>
      </c>
      <c r="C667" s="21"/>
      <c r="D667" s="21"/>
      <c r="E667" s="21"/>
      <c r="G667" s="5">
        <f t="shared" ref="G667:R667" si="561">G665+G666</f>
        <v>1538046638.5360522</v>
      </c>
      <c r="H667" s="5">
        <f t="shared" si="561"/>
        <v>1583420177.7969494</v>
      </c>
      <c r="I667" s="5">
        <f t="shared" si="561"/>
        <v>525103051.51502585</v>
      </c>
      <c r="J667" s="5">
        <f t="shared" si="561"/>
        <v>540593988.73823762</v>
      </c>
      <c r="K667" s="5">
        <f t="shared" si="561"/>
        <v>0</v>
      </c>
      <c r="L667" s="5">
        <f t="shared" si="561"/>
        <v>0</v>
      </c>
      <c r="M667" s="5">
        <f t="shared" si="561"/>
        <v>0</v>
      </c>
      <c r="N667" s="5">
        <f t="shared" si="561"/>
        <v>0</v>
      </c>
      <c r="O667" s="5">
        <f t="shared" si="561"/>
        <v>31038.444972910245</v>
      </c>
      <c r="P667" s="5">
        <f t="shared" si="561"/>
        <v>31954.102578011229</v>
      </c>
      <c r="Q667" s="6">
        <f t="shared" si="561"/>
        <v>2063180728.4960508</v>
      </c>
      <c r="R667" s="6">
        <f t="shared" si="561"/>
        <v>2124046120.6377654</v>
      </c>
      <c r="T667" s="6">
        <f>T665+T666</f>
        <v>2728442196.0000005</v>
      </c>
      <c r="V667" s="5">
        <f t="shared" ref="V667:AC667" si="562">V665+V666</f>
        <v>841283490.69056845</v>
      </c>
      <c r="W667" s="5">
        <f t="shared" si="562"/>
        <v>172216718.24659774</v>
      </c>
      <c r="X667" s="5">
        <f t="shared" si="562"/>
        <v>0</v>
      </c>
      <c r="Y667" s="5">
        <f t="shared" si="562"/>
        <v>0</v>
      </c>
      <c r="Z667" s="5">
        <f t="shared" si="562"/>
        <v>132662.85623271781</v>
      </c>
      <c r="AA667" s="6">
        <f t="shared" si="562"/>
        <v>1013632871.7933989</v>
      </c>
      <c r="AB667" s="6">
        <f t="shared" si="562"/>
        <v>3076813600.2894497</v>
      </c>
      <c r="AC667" s="6">
        <f t="shared" si="562"/>
        <v>5805255796.2894497</v>
      </c>
      <c r="AD667" s="6">
        <f t="shared" ref="AD667" si="563">AD665+AD666</f>
        <v>5625262828.7016258</v>
      </c>
      <c r="AE667" s="6">
        <f t="shared" ref="AE667" si="564">AE665+AE666</f>
        <v>2896820632.7016249</v>
      </c>
      <c r="AF667" s="6">
        <f t="shared" ref="AF667:AK667" si="565">AF665+AF666</f>
        <v>772774512.06386042</v>
      </c>
      <c r="AG667" s="5">
        <f t="shared" si="565"/>
        <v>667381295.45807505</v>
      </c>
      <c r="AH667" s="5">
        <f t="shared" si="565"/>
        <v>105261469.40715751</v>
      </c>
      <c r="AI667" s="5">
        <f t="shared" si="565"/>
        <v>0</v>
      </c>
      <c r="AJ667" s="5">
        <f t="shared" si="565"/>
        <v>0</v>
      </c>
      <c r="AK667" s="5">
        <f t="shared" si="565"/>
        <v>131747.19862761683</v>
      </c>
      <c r="AM667" s="5">
        <f t="shared" ref="AM667:AN667" si="566">AM665+AM666</f>
        <v>2131120139.8199606</v>
      </c>
      <c r="AN667" s="5">
        <f t="shared" si="566"/>
        <v>2903894651.883821</v>
      </c>
    </row>
    <row r="668" spans="1:40" ht="12.75" x14ac:dyDescent="0.2">
      <c r="A668" s="1" t="s">
        <v>1336</v>
      </c>
      <c r="B668" s="21" t="s">
        <v>1327</v>
      </c>
      <c r="C668" s="21" t="s">
        <v>1327</v>
      </c>
      <c r="D668" s="21"/>
      <c r="E668" s="21"/>
      <c r="G668" s="5">
        <f t="shared" ref="G668:R668" si="567">SUMIF($C$3:$C$663,$C668,G$3:G$663)</f>
        <v>0</v>
      </c>
      <c r="H668" s="5">
        <f t="shared" si="567"/>
        <v>0</v>
      </c>
      <c r="I668" s="5">
        <f t="shared" si="567"/>
        <v>0</v>
      </c>
      <c r="J668" s="5">
        <f t="shared" si="567"/>
        <v>0</v>
      </c>
      <c r="K668" s="5">
        <f t="shared" si="567"/>
        <v>122577311.96186422</v>
      </c>
      <c r="L668" s="5">
        <f t="shared" si="567"/>
        <v>126193435.38585265</v>
      </c>
      <c r="M668" s="5">
        <f t="shared" si="567"/>
        <v>878247708.99860311</v>
      </c>
      <c r="N668" s="5">
        <f t="shared" si="567"/>
        <v>904156680.74667084</v>
      </c>
      <c r="O668" s="5">
        <f t="shared" si="567"/>
        <v>7051737.6393927773</v>
      </c>
      <c r="P668" s="5">
        <f t="shared" si="567"/>
        <v>7259769.2338983137</v>
      </c>
      <c r="Q668" s="6">
        <f t="shared" si="567"/>
        <v>1007876758.5998601</v>
      </c>
      <c r="R668" s="6">
        <f t="shared" si="567"/>
        <v>1037609885.3664218</v>
      </c>
      <c r="T668" s="6">
        <f>VLOOKUP($A668,[9]CTR1516_statsrel!$A$1:$D$387,4,FALSE)</f>
        <v>800678666</v>
      </c>
      <c r="V668" s="5">
        <f t="shared" ref="V668:AC668" si="568">SUMIF($C$3:$C$663,$C668,V$3:V$663)</f>
        <v>0</v>
      </c>
      <c r="W668" s="5">
        <f t="shared" si="568"/>
        <v>0</v>
      </c>
      <c r="X668" s="5">
        <f t="shared" si="568"/>
        <v>95171964.355876371</v>
      </c>
      <c r="Y668" s="5">
        <f t="shared" si="568"/>
        <v>23915759.001396894</v>
      </c>
      <c r="Z668" s="5">
        <f t="shared" si="568"/>
        <v>29449929.85011822</v>
      </c>
      <c r="AA668" s="6">
        <f t="shared" si="568"/>
        <v>148537653.2073915</v>
      </c>
      <c r="AB668" s="6">
        <f t="shared" si="568"/>
        <v>1156414411.8072517</v>
      </c>
      <c r="AC668" s="6">
        <f t="shared" si="568"/>
        <v>1957093077.8072515</v>
      </c>
      <c r="AD668" s="6">
        <f t="shared" ref="AD668" si="569">SUMIF($C$3:$C$663,$C668,AD$3:AD$663)</f>
        <v>1974742496.1578088</v>
      </c>
      <c r="AE668" s="6">
        <f t="shared" ref="AE668" si="570">SUMIF($C$3:$C$663,$C668,AE$3:AE$663)</f>
        <v>1174063830.1578085</v>
      </c>
      <c r="AF668" s="6">
        <f t="shared" ref="AF668:AK668" si="571">SUMIF($C$3:$C$663,$C668,AF$3:AF$663)</f>
        <v>136453944.79138675</v>
      </c>
      <c r="AG668" s="5">
        <f t="shared" si="571"/>
        <v>0</v>
      </c>
      <c r="AH668" s="5">
        <f t="shared" si="571"/>
        <v>0</v>
      </c>
      <c r="AI668" s="5">
        <f t="shared" si="571"/>
        <v>84934320.282444909</v>
      </c>
      <c r="AJ668" s="5">
        <f t="shared" si="571"/>
        <v>22277726.253329158</v>
      </c>
      <c r="AK668" s="5">
        <f t="shared" si="571"/>
        <v>29241898.255612686</v>
      </c>
      <c r="AM668" s="5">
        <f t="shared" ref="AM668:AN668" si="572">SUMIF($C$3:$C$663,$C668,AM$3:AM$663)</f>
        <v>1041065588.2164682</v>
      </c>
      <c r="AN668" s="5">
        <f t="shared" si="572"/>
        <v>1177519533.0078549</v>
      </c>
    </row>
    <row r="669" spans="1:40" ht="12.75" x14ac:dyDescent="0.2">
      <c r="A669" s="1"/>
      <c r="B669" s="1"/>
      <c r="C669" s="21"/>
      <c r="D669" s="21"/>
      <c r="E669" s="21"/>
    </row>
    <row r="670" spans="1:40" ht="12.75" x14ac:dyDescent="0.2">
      <c r="A670" s="1" t="s">
        <v>1337</v>
      </c>
      <c r="B670" s="1" t="s">
        <v>1338</v>
      </c>
      <c r="C670" s="21" t="s">
        <v>7</v>
      </c>
      <c r="D670" s="21"/>
      <c r="E670" s="21"/>
      <c r="G670" s="5">
        <f t="shared" ref="G670:R671" si="573">SUMIF($C$3:$C$663,$C670,G$3:G$663)</f>
        <v>2458166510.1464362</v>
      </c>
      <c r="H670" s="5">
        <f t="shared" si="573"/>
        <v>2530684281.6257944</v>
      </c>
      <c r="I670" s="5">
        <f t="shared" si="573"/>
        <v>423989745.24319458</v>
      </c>
      <c r="J670" s="5">
        <f t="shared" si="573"/>
        <v>436497763.44628429</v>
      </c>
      <c r="K670" s="5">
        <f t="shared" si="573"/>
        <v>0</v>
      </c>
      <c r="L670" s="5">
        <f t="shared" si="573"/>
        <v>0</v>
      </c>
      <c r="M670" s="5">
        <f t="shared" si="573"/>
        <v>0</v>
      </c>
      <c r="N670" s="5">
        <f t="shared" si="573"/>
        <v>0</v>
      </c>
      <c r="O670" s="5">
        <f t="shared" si="573"/>
        <v>0</v>
      </c>
      <c r="P670" s="5">
        <f t="shared" si="573"/>
        <v>0</v>
      </c>
      <c r="Q670" s="6">
        <f t="shared" si="573"/>
        <v>2882156255.3896303</v>
      </c>
      <c r="R670" s="6">
        <f t="shared" si="573"/>
        <v>2967182045.0720792</v>
      </c>
      <c r="T670" s="6">
        <f t="shared" si="560"/>
        <v>3626969949.9999976</v>
      </c>
      <c r="V670" s="5">
        <f t="shared" si="555"/>
        <v>1301620965.297708</v>
      </c>
      <c r="W670" s="5">
        <f t="shared" si="555"/>
        <v>137469388.15283605</v>
      </c>
      <c r="X670" s="5">
        <f t="shared" si="555"/>
        <v>0</v>
      </c>
      <c r="Y670" s="5">
        <f t="shared" si="555"/>
        <v>0</v>
      </c>
      <c r="Z670" s="5">
        <f t="shared" si="555"/>
        <v>0</v>
      </c>
      <c r="AA670" s="6">
        <f t="shared" si="555"/>
        <v>1439090353.4505444</v>
      </c>
      <c r="AB670" s="6">
        <f t="shared" si="555"/>
        <v>4321246608.8401747</v>
      </c>
      <c r="AC670" s="6">
        <f t="shared" si="555"/>
        <v>7948216558.8401728</v>
      </c>
      <c r="AD670" s="6">
        <f t="shared" si="556"/>
        <v>7705610577.875885</v>
      </c>
      <c r="AE670" s="6">
        <f t="shared" si="557"/>
        <v>4078640627.8758898</v>
      </c>
      <c r="AF670" s="6">
        <f t="shared" si="558"/>
        <v>1111458582.8038104</v>
      </c>
      <c r="AG670" s="5">
        <f t="shared" si="558"/>
        <v>1025069946.596927</v>
      </c>
      <c r="AH670" s="5">
        <f t="shared" si="558"/>
        <v>86388636.206883311</v>
      </c>
      <c r="AI670" s="5">
        <f t="shared" si="558"/>
        <v>0</v>
      </c>
      <c r="AJ670" s="5">
        <f t="shared" si="558"/>
        <v>0</v>
      </c>
      <c r="AK670" s="5">
        <f t="shared" si="558"/>
        <v>0</v>
      </c>
      <c r="AM670" s="5">
        <f t="shared" si="559"/>
        <v>2977064082.2368846</v>
      </c>
      <c r="AN670" s="5">
        <f t="shared" si="559"/>
        <v>4088522665.0406961</v>
      </c>
    </row>
    <row r="671" spans="1:40" ht="12.75" x14ac:dyDescent="0.2">
      <c r="A671" s="1" t="s">
        <v>1339</v>
      </c>
      <c r="B671" s="1" t="s">
        <v>1340</v>
      </c>
      <c r="C671" s="21" t="s">
        <v>1265</v>
      </c>
      <c r="D671" s="21"/>
      <c r="E671" s="21"/>
      <c r="G671" s="5">
        <f t="shared" si="573"/>
        <v>0</v>
      </c>
      <c r="H671" s="5">
        <f t="shared" si="573"/>
        <v>0</v>
      </c>
      <c r="I671" s="5">
        <f t="shared" si="573"/>
        <v>0</v>
      </c>
      <c r="J671" s="5">
        <f t="shared" si="573"/>
        <v>0</v>
      </c>
      <c r="K671" s="5">
        <f t="shared" si="573"/>
        <v>132381496.32115945</v>
      </c>
      <c r="L671" s="5">
        <f t="shared" si="573"/>
        <v>136286850.59992287</v>
      </c>
      <c r="M671" s="5">
        <f t="shared" si="573"/>
        <v>0</v>
      </c>
      <c r="N671" s="5">
        <f t="shared" si="573"/>
        <v>0</v>
      </c>
      <c r="O671" s="5">
        <f t="shared" si="573"/>
        <v>0</v>
      </c>
      <c r="P671" s="5">
        <f t="shared" si="573"/>
        <v>0</v>
      </c>
      <c r="Q671" s="6">
        <f t="shared" si="573"/>
        <v>132381496.32115945</v>
      </c>
      <c r="R671" s="6">
        <f t="shared" si="573"/>
        <v>136286850.59992287</v>
      </c>
      <c r="T671" s="6">
        <f t="shared" si="560"/>
        <v>178187730</v>
      </c>
      <c r="V671" s="5">
        <f t="shared" si="555"/>
        <v>0</v>
      </c>
      <c r="W671" s="5">
        <f t="shared" si="555"/>
        <v>0</v>
      </c>
      <c r="X671" s="5">
        <f t="shared" si="555"/>
        <v>97472529.223580539</v>
      </c>
      <c r="Y671" s="5">
        <f t="shared" si="555"/>
        <v>0</v>
      </c>
      <c r="Z671" s="5">
        <f t="shared" si="555"/>
        <v>0</v>
      </c>
      <c r="AA671" s="6">
        <f t="shared" si="555"/>
        <v>97472529.223580539</v>
      </c>
      <c r="AB671" s="6">
        <f t="shared" si="555"/>
        <v>229854025.54473999</v>
      </c>
      <c r="AC671" s="6">
        <f t="shared" si="555"/>
        <v>408041755.54473996</v>
      </c>
      <c r="AD671" s="6">
        <f t="shared" si="556"/>
        <v>400450109.28800511</v>
      </c>
      <c r="AE671" s="6">
        <f t="shared" si="557"/>
        <v>222262379.28800511</v>
      </c>
      <c r="AF671" s="6">
        <f t="shared" si="558"/>
        <v>85975528.688082248</v>
      </c>
      <c r="AG671" s="5">
        <f t="shared" si="558"/>
        <v>0</v>
      </c>
      <c r="AH671" s="5">
        <f t="shared" si="558"/>
        <v>0</v>
      </c>
      <c r="AI671" s="5">
        <f t="shared" si="558"/>
        <v>85975528.688082248</v>
      </c>
      <c r="AJ671" s="5">
        <f t="shared" si="558"/>
        <v>0</v>
      </c>
      <c r="AK671" s="5">
        <f t="shared" si="558"/>
        <v>0</v>
      </c>
      <c r="AM671" s="5">
        <f t="shared" si="559"/>
        <v>136740746.48573133</v>
      </c>
      <c r="AN671" s="5">
        <f t="shared" si="559"/>
        <v>222716275.17381361</v>
      </c>
    </row>
    <row r="672" spans="1:40" ht="12.75" x14ac:dyDescent="0.2">
      <c r="A672" s="1"/>
      <c r="B672" s="1"/>
      <c r="C672" s="21"/>
      <c r="D672" s="21"/>
      <c r="E672" s="21"/>
    </row>
    <row r="673" spans="1:40" ht="12.75" x14ac:dyDescent="0.2">
      <c r="A673" s="1" t="s">
        <v>1341</v>
      </c>
      <c r="B673" s="1" t="s">
        <v>1342</v>
      </c>
      <c r="C673" s="21" t="s">
        <v>423</v>
      </c>
      <c r="D673" s="21"/>
      <c r="E673" s="21"/>
      <c r="G673" s="5">
        <f t="shared" ref="G673:R678" si="574">SUMIF($C$3:$C$663,$C673,G$3:G$663)</f>
        <v>941719775.54842496</v>
      </c>
      <c r="H673" s="5">
        <f t="shared" si="574"/>
        <v>969501221.27186561</v>
      </c>
      <c r="I673" s="5">
        <f t="shared" si="574"/>
        <v>0</v>
      </c>
      <c r="J673" s="5">
        <f t="shared" si="574"/>
        <v>0</v>
      </c>
      <c r="K673" s="5">
        <f t="shared" si="574"/>
        <v>66413235.894060127</v>
      </c>
      <c r="L673" s="5">
        <f t="shared" si="574"/>
        <v>68372476.589875817</v>
      </c>
      <c r="M673" s="5">
        <f t="shared" si="574"/>
        <v>0</v>
      </c>
      <c r="N673" s="5">
        <f t="shared" si="574"/>
        <v>0</v>
      </c>
      <c r="O673" s="5">
        <f t="shared" si="574"/>
        <v>0</v>
      </c>
      <c r="P673" s="5">
        <f t="shared" si="574"/>
        <v>0</v>
      </c>
      <c r="Q673" s="6">
        <f t="shared" si="574"/>
        <v>1008133011.442485</v>
      </c>
      <c r="R673" s="6">
        <f t="shared" si="574"/>
        <v>1037873697.8617415</v>
      </c>
      <c r="T673" s="6">
        <f t="shared" si="560"/>
        <v>3417716386.999999</v>
      </c>
      <c r="V673" s="5">
        <f t="shared" si="555"/>
        <v>381374134.21971846</v>
      </c>
      <c r="W673" s="5">
        <f t="shared" si="555"/>
        <v>0</v>
      </c>
      <c r="X673" s="5">
        <f t="shared" si="555"/>
        <v>36610738.071379952</v>
      </c>
      <c r="Y673" s="5">
        <f t="shared" si="555"/>
        <v>0</v>
      </c>
      <c r="Z673" s="5">
        <f t="shared" si="555"/>
        <v>0</v>
      </c>
      <c r="AA673" s="6">
        <f t="shared" si="555"/>
        <v>417984872.29109854</v>
      </c>
      <c r="AB673" s="6">
        <f t="shared" si="555"/>
        <v>1426117883.7335839</v>
      </c>
      <c r="AC673" s="6">
        <f t="shared" si="555"/>
        <v>4843834270.7335815</v>
      </c>
      <c r="AD673" s="6">
        <f t="shared" si="556"/>
        <v>4703597127.4509811</v>
      </c>
      <c r="AE673" s="6">
        <f t="shared" si="557"/>
        <v>1285880740.4509833</v>
      </c>
      <c r="AF673" s="6">
        <f t="shared" si="558"/>
        <v>248007042.58924186</v>
      </c>
      <c r="AG673" s="5">
        <f t="shared" si="558"/>
        <v>221073856.16573545</v>
      </c>
      <c r="AH673" s="5">
        <f t="shared" si="558"/>
        <v>0</v>
      </c>
      <c r="AI673" s="5">
        <f t="shared" si="558"/>
        <v>26933186.423506401</v>
      </c>
      <c r="AJ673" s="5">
        <f t="shared" si="558"/>
        <v>0</v>
      </c>
      <c r="AK673" s="5">
        <f t="shared" si="558"/>
        <v>0</v>
      </c>
      <c r="AM673" s="5">
        <f t="shared" si="559"/>
        <v>1041330279.3248436</v>
      </c>
      <c r="AN673" s="5">
        <f t="shared" si="559"/>
        <v>1289337321.9140854</v>
      </c>
    </row>
    <row r="674" spans="1:40" ht="12.75" x14ac:dyDescent="0.2">
      <c r="A674" s="1" t="s">
        <v>1343</v>
      </c>
      <c r="B674" s="1" t="s">
        <v>1344</v>
      </c>
      <c r="C674" s="21" t="s">
        <v>826</v>
      </c>
      <c r="D674" s="21"/>
      <c r="E674" s="21"/>
      <c r="G674" s="5">
        <f t="shared" si="574"/>
        <v>1480333920.1016102</v>
      </c>
      <c r="H674" s="5">
        <f t="shared" si="574"/>
        <v>1524004890.5130799</v>
      </c>
      <c r="I674" s="5">
        <f t="shared" si="574"/>
        <v>0</v>
      </c>
      <c r="J674" s="5">
        <f t="shared" si="574"/>
        <v>0</v>
      </c>
      <c r="K674" s="5">
        <f t="shared" si="574"/>
        <v>0</v>
      </c>
      <c r="L674" s="5">
        <f t="shared" si="574"/>
        <v>0</v>
      </c>
      <c r="M674" s="5">
        <f t="shared" si="574"/>
        <v>0</v>
      </c>
      <c r="N674" s="5">
        <f t="shared" si="574"/>
        <v>0</v>
      </c>
      <c r="O674" s="5">
        <f t="shared" si="574"/>
        <v>0</v>
      </c>
      <c r="P674" s="5">
        <f t="shared" si="574"/>
        <v>0</v>
      </c>
      <c r="Q674" s="6">
        <f t="shared" si="574"/>
        <v>1480333920.1016102</v>
      </c>
      <c r="R674" s="6">
        <f t="shared" si="574"/>
        <v>1524004890.5130799</v>
      </c>
      <c r="T674" s="6">
        <f t="shared" si="560"/>
        <v>4908183951</v>
      </c>
      <c r="V674" s="5">
        <f t="shared" si="555"/>
        <v>562558737.07551277</v>
      </c>
      <c r="W674" s="5">
        <f t="shared" si="555"/>
        <v>0</v>
      </c>
      <c r="X674" s="5">
        <f t="shared" si="555"/>
        <v>0</v>
      </c>
      <c r="Y674" s="5">
        <f t="shared" si="555"/>
        <v>0</v>
      </c>
      <c r="Z674" s="5">
        <f t="shared" si="555"/>
        <v>0</v>
      </c>
      <c r="AA674" s="6">
        <f t="shared" si="555"/>
        <v>562558737.07551277</v>
      </c>
      <c r="AB674" s="6">
        <f t="shared" si="555"/>
        <v>2042892657.1771231</v>
      </c>
      <c r="AC674" s="6">
        <f t="shared" si="555"/>
        <v>6951076608.1771231</v>
      </c>
      <c r="AD674" s="6">
        <f t="shared" si="556"/>
        <v>6743094718.0498285</v>
      </c>
      <c r="AE674" s="6">
        <f t="shared" si="557"/>
        <v>1834910767.0498276</v>
      </c>
      <c r="AF674" s="6">
        <f t="shared" si="558"/>
        <v>310905876.53674793</v>
      </c>
      <c r="AG674" s="5">
        <f t="shared" si="558"/>
        <v>310905876.53674793</v>
      </c>
      <c r="AH674" s="5">
        <f t="shared" si="558"/>
        <v>0</v>
      </c>
      <c r="AI674" s="5">
        <f t="shared" si="558"/>
        <v>0</v>
      </c>
      <c r="AJ674" s="5">
        <f t="shared" si="558"/>
        <v>0</v>
      </c>
      <c r="AK674" s="5">
        <f t="shared" si="558"/>
        <v>0</v>
      </c>
      <c r="AM674" s="5">
        <f t="shared" si="559"/>
        <v>1529080505.267628</v>
      </c>
      <c r="AN674" s="5">
        <f t="shared" si="559"/>
        <v>1839986381.8043754</v>
      </c>
    </row>
    <row r="675" spans="1:40" ht="12.75" x14ac:dyDescent="0.2">
      <c r="A675" s="1" t="s">
        <v>1345</v>
      </c>
      <c r="B675" s="1" t="s">
        <v>1346</v>
      </c>
      <c r="C675" s="21" t="s">
        <v>490</v>
      </c>
      <c r="D675" s="21"/>
      <c r="E675" s="21"/>
      <c r="G675" s="5">
        <f t="shared" si="574"/>
        <v>158838436.23093081</v>
      </c>
      <c r="H675" s="5">
        <f t="shared" si="574"/>
        <v>163524290.24984634</v>
      </c>
      <c r="I675" s="5">
        <f t="shared" si="574"/>
        <v>28277907.338347793</v>
      </c>
      <c r="J675" s="5">
        <f t="shared" si="574"/>
        <v>29112126.99507666</v>
      </c>
      <c r="K675" s="5">
        <f t="shared" si="574"/>
        <v>12417291.807269301</v>
      </c>
      <c r="L675" s="5">
        <f t="shared" si="574"/>
        <v>12783611.308391467</v>
      </c>
      <c r="M675" s="5">
        <f t="shared" si="574"/>
        <v>0</v>
      </c>
      <c r="N675" s="5">
        <f t="shared" si="574"/>
        <v>0</v>
      </c>
      <c r="O675" s="5">
        <f t="shared" si="574"/>
        <v>0</v>
      </c>
      <c r="P675" s="5">
        <f t="shared" si="574"/>
        <v>0</v>
      </c>
      <c r="Q675" s="6">
        <f t="shared" si="574"/>
        <v>199533635.3765479</v>
      </c>
      <c r="R675" s="6">
        <f t="shared" si="574"/>
        <v>205420028.55331442</v>
      </c>
      <c r="T675" s="6">
        <f t="shared" si="560"/>
        <v>438690740</v>
      </c>
      <c r="V675" s="5">
        <f t="shared" si="555"/>
        <v>68955258.941147119</v>
      </c>
      <c r="W675" s="5">
        <f t="shared" si="555"/>
        <v>6158392.7048468133</v>
      </c>
      <c r="X675" s="5">
        <f t="shared" si="555"/>
        <v>8380232.8199881557</v>
      </c>
      <c r="Y675" s="5">
        <f t="shared" si="555"/>
        <v>0</v>
      </c>
      <c r="Z675" s="5">
        <f t="shared" si="555"/>
        <v>0</v>
      </c>
      <c r="AA675" s="6">
        <f t="shared" si="555"/>
        <v>83493884.465982094</v>
      </c>
      <c r="AB675" s="6">
        <f t="shared" si="555"/>
        <v>283027519.84253001</v>
      </c>
      <c r="AC675" s="6">
        <f t="shared" si="555"/>
        <v>721718259.84253001</v>
      </c>
      <c r="AD675" s="6">
        <f t="shared" si="556"/>
        <v>700279167.58338773</v>
      </c>
      <c r="AE675" s="6">
        <f t="shared" si="557"/>
        <v>261588427.58338773</v>
      </c>
      <c r="AF675" s="6">
        <f t="shared" si="558"/>
        <v>56168399.03007333</v>
      </c>
      <c r="AG675" s="5">
        <f t="shared" si="558"/>
        <v>47110457.606549069</v>
      </c>
      <c r="AH675" s="5">
        <f t="shared" si="558"/>
        <v>1981673.184284796</v>
      </c>
      <c r="AI675" s="5">
        <f t="shared" si="558"/>
        <v>7076268.2392394608</v>
      </c>
      <c r="AJ675" s="5">
        <f t="shared" si="558"/>
        <v>0</v>
      </c>
      <c r="AK675" s="5">
        <f t="shared" si="558"/>
        <v>0</v>
      </c>
      <c r="AM675" s="5">
        <f t="shared" si="559"/>
        <v>206104168.69898933</v>
      </c>
      <c r="AN675" s="5">
        <f t="shared" si="559"/>
        <v>262272567.72906268</v>
      </c>
    </row>
    <row r="676" spans="1:40" ht="12.75" x14ac:dyDescent="0.2">
      <c r="A676" s="1" t="s">
        <v>1347</v>
      </c>
      <c r="B676" s="1" t="s">
        <v>1348</v>
      </c>
      <c r="C676" s="21" t="s">
        <v>499</v>
      </c>
      <c r="D676" s="21"/>
      <c r="E676" s="21"/>
      <c r="G676" s="5">
        <f t="shared" si="574"/>
        <v>1752392479.271554</v>
      </c>
      <c r="H676" s="5">
        <f t="shared" si="574"/>
        <v>1804089382.971698</v>
      </c>
      <c r="I676" s="5">
        <f t="shared" si="574"/>
        <v>370674221.64806789</v>
      </c>
      <c r="J676" s="5">
        <f t="shared" si="574"/>
        <v>381609391.57565838</v>
      </c>
      <c r="K676" s="5">
        <f t="shared" si="574"/>
        <v>0</v>
      </c>
      <c r="L676" s="5">
        <f t="shared" si="574"/>
        <v>0</v>
      </c>
      <c r="M676" s="5">
        <f t="shared" si="574"/>
        <v>0</v>
      </c>
      <c r="N676" s="5">
        <f t="shared" si="574"/>
        <v>0</v>
      </c>
      <c r="O676" s="5">
        <f t="shared" si="574"/>
        <v>0</v>
      </c>
      <c r="P676" s="5">
        <f t="shared" si="574"/>
        <v>0</v>
      </c>
      <c r="Q676" s="6">
        <f t="shared" si="574"/>
        <v>2123066700.9196217</v>
      </c>
      <c r="R676" s="6">
        <f t="shared" si="574"/>
        <v>2185698774.5473566</v>
      </c>
      <c r="T676" s="6">
        <f t="shared" si="560"/>
        <v>4150993743.0000086</v>
      </c>
      <c r="V676" s="5">
        <f t="shared" si="555"/>
        <v>861548088.9403373</v>
      </c>
      <c r="W676" s="5">
        <f t="shared" si="555"/>
        <v>80583285.071520761</v>
      </c>
      <c r="X676" s="5">
        <f t="shared" si="555"/>
        <v>0</v>
      </c>
      <c r="Y676" s="5">
        <f t="shared" si="555"/>
        <v>0</v>
      </c>
      <c r="Z676" s="5">
        <f t="shared" si="555"/>
        <v>0</v>
      </c>
      <c r="AA676" s="6">
        <f t="shared" si="555"/>
        <v>942131374.01185799</v>
      </c>
      <c r="AB676" s="6">
        <f t="shared" si="555"/>
        <v>3065198074.9314804</v>
      </c>
      <c r="AC676" s="6">
        <f t="shared" si="555"/>
        <v>7216191817.931489</v>
      </c>
      <c r="AD676" s="6">
        <f t="shared" si="556"/>
        <v>6994630874.592988</v>
      </c>
      <c r="AE676" s="6">
        <f t="shared" si="557"/>
        <v>2843637131.592978</v>
      </c>
      <c r="AF676" s="6">
        <f t="shared" si="558"/>
        <v>657938357.04562211</v>
      </c>
      <c r="AG676" s="5">
        <f t="shared" si="558"/>
        <v>633771817.20673168</v>
      </c>
      <c r="AH676" s="5">
        <f t="shared" si="558"/>
        <v>24166539.838890545</v>
      </c>
      <c r="AI676" s="5">
        <f t="shared" si="558"/>
        <v>0</v>
      </c>
      <c r="AJ676" s="5">
        <f t="shared" si="558"/>
        <v>0</v>
      </c>
      <c r="AK676" s="5">
        <f t="shared" si="558"/>
        <v>0</v>
      </c>
      <c r="AM676" s="5">
        <f t="shared" si="559"/>
        <v>2192978124.5141106</v>
      </c>
      <c r="AN676" s="5">
        <f t="shared" si="559"/>
        <v>2850916481.5597324</v>
      </c>
    </row>
    <row r="677" spans="1:40" ht="12.75" x14ac:dyDescent="0.2">
      <c r="A677" s="1" t="s">
        <v>1349</v>
      </c>
      <c r="B677" s="1" t="s">
        <v>1350</v>
      </c>
      <c r="C677" s="21" t="s">
        <v>862</v>
      </c>
      <c r="D677" s="21"/>
      <c r="E677" s="21"/>
      <c r="G677" s="5">
        <f t="shared" si="574"/>
        <v>0</v>
      </c>
      <c r="H677" s="5">
        <f t="shared" si="574"/>
        <v>0</v>
      </c>
      <c r="I677" s="5">
        <f t="shared" si="574"/>
        <v>534963275.86850023</v>
      </c>
      <c r="J677" s="5">
        <f t="shared" si="574"/>
        <v>550745097.16870606</v>
      </c>
      <c r="K677" s="5">
        <f t="shared" si="574"/>
        <v>0</v>
      </c>
      <c r="L677" s="5">
        <f t="shared" si="574"/>
        <v>0</v>
      </c>
      <c r="M677" s="5">
        <f t="shared" si="574"/>
        <v>0</v>
      </c>
      <c r="N677" s="5">
        <f t="shared" si="574"/>
        <v>0</v>
      </c>
      <c r="O677" s="5">
        <f t="shared" si="574"/>
        <v>0</v>
      </c>
      <c r="P677" s="5">
        <f t="shared" si="574"/>
        <v>0</v>
      </c>
      <c r="Q677" s="6">
        <f t="shared" si="574"/>
        <v>534963275.86850023</v>
      </c>
      <c r="R677" s="6">
        <f t="shared" si="574"/>
        <v>550745097.16870606</v>
      </c>
      <c r="T677" s="6">
        <f t="shared" si="560"/>
        <v>1241151698</v>
      </c>
      <c r="V677" s="5">
        <f t="shared" si="555"/>
        <v>0</v>
      </c>
      <c r="W677" s="5">
        <f t="shared" si="555"/>
        <v>133211054.2110627</v>
      </c>
      <c r="X677" s="5">
        <f t="shared" si="555"/>
        <v>0</v>
      </c>
      <c r="Y677" s="5">
        <f t="shared" si="555"/>
        <v>0</v>
      </c>
      <c r="Z677" s="5">
        <f t="shared" si="555"/>
        <v>0</v>
      </c>
      <c r="AA677" s="6">
        <f t="shared" si="555"/>
        <v>133211054.2110627</v>
      </c>
      <c r="AB677" s="6">
        <f t="shared" si="555"/>
        <v>668174330.07956314</v>
      </c>
      <c r="AC677" s="6">
        <f t="shared" si="555"/>
        <v>1909326028.0795629</v>
      </c>
      <c r="AD677" s="6">
        <f t="shared" si="556"/>
        <v>1844099483.607528</v>
      </c>
      <c r="AE677" s="6">
        <f t="shared" si="557"/>
        <v>602947785.60752761</v>
      </c>
      <c r="AF677" s="6">
        <f t="shared" si="558"/>
        <v>52202688.438821509</v>
      </c>
      <c r="AG677" s="5">
        <f t="shared" si="558"/>
        <v>0</v>
      </c>
      <c r="AH677" s="5">
        <f t="shared" si="558"/>
        <v>52202688.438821509</v>
      </c>
      <c r="AI677" s="5">
        <f t="shared" si="558"/>
        <v>0</v>
      </c>
      <c r="AJ677" s="5">
        <f t="shared" si="558"/>
        <v>0</v>
      </c>
      <c r="AK677" s="5">
        <f t="shared" si="558"/>
        <v>0</v>
      </c>
      <c r="AM677" s="5">
        <f t="shared" si="559"/>
        <v>552579323.52754855</v>
      </c>
      <c r="AN677" s="5">
        <f t="shared" si="559"/>
        <v>604782011.96636987</v>
      </c>
    </row>
    <row r="678" spans="1:40" ht="12.75" x14ac:dyDescent="0.2">
      <c r="A678" s="1" t="s">
        <v>1351</v>
      </c>
      <c r="B678" s="1" t="s">
        <v>1352</v>
      </c>
      <c r="C678" s="21" t="s">
        <v>1278</v>
      </c>
      <c r="D678" s="21"/>
      <c r="E678" s="21"/>
      <c r="G678" s="5">
        <f t="shared" si="574"/>
        <v>0</v>
      </c>
      <c r="H678" s="5">
        <f t="shared" si="574"/>
        <v>0</v>
      </c>
      <c r="I678" s="5">
        <f t="shared" si="574"/>
        <v>0</v>
      </c>
      <c r="J678" s="5">
        <f t="shared" si="574"/>
        <v>0</v>
      </c>
      <c r="K678" s="5">
        <f t="shared" si="574"/>
        <v>209048792.2346521</v>
      </c>
      <c r="L678" s="5">
        <f t="shared" si="574"/>
        <v>215215889.73627952</v>
      </c>
      <c r="M678" s="5">
        <f t="shared" si="574"/>
        <v>0</v>
      </c>
      <c r="N678" s="5">
        <f t="shared" si="574"/>
        <v>0</v>
      </c>
      <c r="O678" s="5">
        <f t="shared" si="574"/>
        <v>0</v>
      </c>
      <c r="P678" s="5">
        <f t="shared" si="574"/>
        <v>0</v>
      </c>
      <c r="Q678" s="6">
        <f t="shared" si="574"/>
        <v>209048792.2346521</v>
      </c>
      <c r="R678" s="6">
        <f t="shared" si="574"/>
        <v>215215889.73627952</v>
      </c>
      <c r="T678" s="6">
        <f t="shared" si="560"/>
        <v>543452024</v>
      </c>
      <c r="V678" s="5">
        <f t="shared" si="555"/>
        <v>0</v>
      </c>
      <c r="W678" s="5">
        <f t="shared" si="555"/>
        <v>0</v>
      </c>
      <c r="X678" s="5">
        <f t="shared" si="555"/>
        <v>139549858.3101694</v>
      </c>
      <c r="Y678" s="5">
        <f t="shared" si="555"/>
        <v>0</v>
      </c>
      <c r="Z678" s="5">
        <f t="shared" si="555"/>
        <v>0</v>
      </c>
      <c r="AA678" s="6">
        <f t="shared" si="555"/>
        <v>139549858.3101694</v>
      </c>
      <c r="AB678" s="6">
        <f t="shared" si="555"/>
        <v>348598650.5448215</v>
      </c>
      <c r="AC678" s="6">
        <f t="shared" si="555"/>
        <v>892050674.54482174</v>
      </c>
      <c r="AD678" s="6">
        <f t="shared" si="556"/>
        <v>875454007.48268437</v>
      </c>
      <c r="AE678" s="6">
        <f t="shared" si="557"/>
        <v>332001983.48268443</v>
      </c>
      <c r="AF678" s="6">
        <f t="shared" si="558"/>
        <v>116786093.74640486</v>
      </c>
      <c r="AG678" s="5">
        <f t="shared" si="558"/>
        <v>0</v>
      </c>
      <c r="AH678" s="5">
        <f t="shared" si="558"/>
        <v>0</v>
      </c>
      <c r="AI678" s="5">
        <f t="shared" si="558"/>
        <v>116786093.74640486</v>
      </c>
      <c r="AJ678" s="5">
        <f t="shared" si="558"/>
        <v>0</v>
      </c>
      <c r="AK678" s="5">
        <f t="shared" si="558"/>
        <v>0</v>
      </c>
      <c r="AM678" s="5">
        <f t="shared" si="559"/>
        <v>215932654.46069643</v>
      </c>
      <c r="AN678" s="5">
        <f t="shared" si="559"/>
        <v>332718748.20710129</v>
      </c>
    </row>
    <row r="679" spans="1:40" ht="12.75" x14ac:dyDescent="0.2">
      <c r="A679" s="1"/>
      <c r="B679" s="1"/>
      <c r="C679" s="21"/>
      <c r="D679" s="21"/>
      <c r="E679" s="21"/>
    </row>
    <row r="680" spans="1:40" ht="12.75" x14ac:dyDescent="0.2">
      <c r="A680" s="1" t="s">
        <v>1353</v>
      </c>
      <c r="B680" s="1" t="s">
        <v>1354</v>
      </c>
      <c r="C680" s="21"/>
      <c r="D680" s="21"/>
      <c r="E680" s="21"/>
      <c r="G680" s="5">
        <f t="shared" ref="G680:R680" si="575">SUM(G667:G668)</f>
        <v>1538046638.5360522</v>
      </c>
      <c r="H680" s="5">
        <f t="shared" si="575"/>
        <v>1583420177.7969494</v>
      </c>
      <c r="I680" s="5">
        <f t="shared" si="575"/>
        <v>525103051.51502585</v>
      </c>
      <c r="J680" s="5">
        <f t="shared" si="575"/>
        <v>540593988.73823762</v>
      </c>
      <c r="K680" s="5">
        <f t="shared" si="575"/>
        <v>122577311.96186422</v>
      </c>
      <c r="L680" s="5">
        <f t="shared" si="575"/>
        <v>126193435.38585265</v>
      </c>
      <c r="M680" s="5">
        <f t="shared" si="575"/>
        <v>878247708.99860311</v>
      </c>
      <c r="N680" s="5">
        <f t="shared" si="575"/>
        <v>904156680.74667084</v>
      </c>
      <c r="O680" s="5">
        <f t="shared" si="575"/>
        <v>7082776.0843656873</v>
      </c>
      <c r="P680" s="5">
        <f t="shared" si="575"/>
        <v>7291723.3364763251</v>
      </c>
      <c r="Q680" s="6">
        <f t="shared" si="575"/>
        <v>3071057487.095911</v>
      </c>
      <c r="R680" s="6">
        <f t="shared" si="575"/>
        <v>3161656006.0041871</v>
      </c>
      <c r="T680" s="6">
        <f t="shared" ref="T680" si="576">SUM(T667:T668)</f>
        <v>3529120862.0000005</v>
      </c>
      <c r="V680" s="5">
        <f t="shared" ref="V680:AC680" si="577">SUM(V667:V668)</f>
        <v>841283490.69056845</v>
      </c>
      <c r="W680" s="5">
        <f t="shared" si="577"/>
        <v>172216718.24659774</v>
      </c>
      <c r="X680" s="5">
        <f t="shared" si="577"/>
        <v>95171964.355876371</v>
      </c>
      <c r="Y680" s="5">
        <f t="shared" si="577"/>
        <v>23915759.001396894</v>
      </c>
      <c r="Z680" s="5">
        <f t="shared" si="577"/>
        <v>29582592.706350937</v>
      </c>
      <c r="AA680" s="6">
        <f t="shared" si="577"/>
        <v>1162170525.0007904</v>
      </c>
      <c r="AB680" s="6">
        <f t="shared" si="577"/>
        <v>4233228012.0967016</v>
      </c>
      <c r="AC680" s="6">
        <f t="shared" si="577"/>
        <v>7762348874.0967007</v>
      </c>
      <c r="AD680" s="6">
        <f t="shared" ref="AD680" si="578">SUM(AD667:AD668)</f>
        <v>7600005324.8594341</v>
      </c>
      <c r="AE680" s="6">
        <f t="shared" ref="AE680" si="579">SUM(AE667:AE668)</f>
        <v>4070884462.8594332</v>
      </c>
      <c r="AF680" s="6">
        <f t="shared" ref="AF680:AK680" si="580">SUM(AF667:AF668)</f>
        <v>909228456.85524714</v>
      </c>
      <c r="AG680" s="5">
        <f t="shared" si="580"/>
        <v>667381295.45807505</v>
      </c>
      <c r="AH680" s="5">
        <f t="shared" si="580"/>
        <v>105261469.40715751</v>
      </c>
      <c r="AI680" s="5">
        <f t="shared" si="580"/>
        <v>84934320.282444909</v>
      </c>
      <c r="AJ680" s="5">
        <f t="shared" si="580"/>
        <v>22277726.253329158</v>
      </c>
      <c r="AK680" s="5">
        <f t="shared" si="580"/>
        <v>29373645.454240303</v>
      </c>
      <c r="AM680" s="5">
        <f t="shared" ref="AM680:AN680" si="581">SUM(AM667:AM668)</f>
        <v>3172185728.0364289</v>
      </c>
      <c r="AN680" s="5">
        <f t="shared" si="581"/>
        <v>4081414184.8916759</v>
      </c>
    </row>
    <row r="681" spans="1:40" ht="12.75" x14ac:dyDescent="0.2">
      <c r="A681" s="1" t="s">
        <v>1355</v>
      </c>
      <c r="B681" s="1" t="s">
        <v>1356</v>
      </c>
      <c r="C681" s="21"/>
      <c r="D681" s="21"/>
      <c r="E681" s="21"/>
      <c r="G681" s="5">
        <f t="shared" ref="G681:R681" si="582">SUM(G670:G671)</f>
        <v>2458166510.1464362</v>
      </c>
      <c r="H681" s="5">
        <f t="shared" si="582"/>
        <v>2530684281.6257944</v>
      </c>
      <c r="I681" s="5">
        <f t="shared" si="582"/>
        <v>423989745.24319458</v>
      </c>
      <c r="J681" s="5">
        <f t="shared" si="582"/>
        <v>436497763.44628429</v>
      </c>
      <c r="K681" s="5">
        <f t="shared" si="582"/>
        <v>132381496.32115945</v>
      </c>
      <c r="L681" s="5">
        <f t="shared" si="582"/>
        <v>136286850.59992287</v>
      </c>
      <c r="M681" s="5">
        <f t="shared" si="582"/>
        <v>0</v>
      </c>
      <c r="N681" s="5">
        <f t="shared" si="582"/>
        <v>0</v>
      </c>
      <c r="O681" s="5">
        <f t="shared" si="582"/>
        <v>0</v>
      </c>
      <c r="P681" s="5">
        <f t="shared" si="582"/>
        <v>0</v>
      </c>
      <c r="Q681" s="6">
        <f t="shared" si="582"/>
        <v>3014537751.7107897</v>
      </c>
      <c r="R681" s="6">
        <f t="shared" si="582"/>
        <v>3103468895.6720018</v>
      </c>
      <c r="T681" s="6">
        <f t="shared" ref="T681" si="583">SUM(T670:T671)</f>
        <v>3805157679.9999976</v>
      </c>
      <c r="V681" s="5">
        <f t="shared" ref="V681:AC681" si="584">SUM(V670:V671)</f>
        <v>1301620965.297708</v>
      </c>
      <c r="W681" s="5">
        <f t="shared" si="584"/>
        <v>137469388.15283605</v>
      </c>
      <c r="X681" s="5">
        <f t="shared" si="584"/>
        <v>97472529.223580539</v>
      </c>
      <c r="Y681" s="5">
        <f t="shared" si="584"/>
        <v>0</v>
      </c>
      <c r="Z681" s="5">
        <f t="shared" si="584"/>
        <v>0</v>
      </c>
      <c r="AA681" s="6">
        <f t="shared" si="584"/>
        <v>1536562882.674125</v>
      </c>
      <c r="AB681" s="6">
        <f t="shared" si="584"/>
        <v>4551100634.3849144</v>
      </c>
      <c r="AC681" s="6">
        <f t="shared" si="584"/>
        <v>8356258314.3849125</v>
      </c>
      <c r="AD681" s="6">
        <f t="shared" ref="AD681" si="585">SUM(AD670:AD671)</f>
        <v>8106060687.1638899</v>
      </c>
      <c r="AE681" s="6">
        <f t="shared" ref="AE681" si="586">SUM(AE670:AE671)</f>
        <v>4300903007.1638947</v>
      </c>
      <c r="AF681" s="6">
        <f t="shared" ref="AF681:AK681" si="587">SUM(AF670:AF671)</f>
        <v>1197434111.4918926</v>
      </c>
      <c r="AG681" s="5">
        <f t="shared" si="587"/>
        <v>1025069946.596927</v>
      </c>
      <c r="AH681" s="5">
        <f t="shared" si="587"/>
        <v>86388636.206883311</v>
      </c>
      <c r="AI681" s="5">
        <f t="shared" si="587"/>
        <v>85975528.688082248</v>
      </c>
      <c r="AJ681" s="5">
        <f t="shared" si="587"/>
        <v>0</v>
      </c>
      <c r="AK681" s="5">
        <f t="shared" si="587"/>
        <v>0</v>
      </c>
      <c r="AM681" s="5">
        <f t="shared" ref="AM681:AN681" si="588">SUM(AM670:AM671)</f>
        <v>3113804828.7226157</v>
      </c>
      <c r="AN681" s="5">
        <f t="shared" si="588"/>
        <v>4311238940.21451</v>
      </c>
    </row>
    <row r="682" spans="1:40" ht="12.75" x14ac:dyDescent="0.2">
      <c r="A682" s="1" t="s">
        <v>1357</v>
      </c>
      <c r="B682" s="1" t="s">
        <v>1358</v>
      </c>
      <c r="C682" s="21"/>
      <c r="D682" s="21"/>
      <c r="E682" s="21"/>
      <c r="G682" s="5">
        <f t="shared" ref="G682:R682" si="589">SUM(G673:G678)</f>
        <v>4333284611.1525192</v>
      </c>
      <c r="H682" s="5">
        <f t="shared" si="589"/>
        <v>4461119785.0064898</v>
      </c>
      <c r="I682" s="5">
        <f t="shared" si="589"/>
        <v>933915404.85491586</v>
      </c>
      <c r="J682" s="5">
        <f t="shared" si="589"/>
        <v>961466615.73944116</v>
      </c>
      <c r="K682" s="5">
        <f t="shared" si="589"/>
        <v>287879319.93598151</v>
      </c>
      <c r="L682" s="5">
        <f t="shared" si="589"/>
        <v>296371977.63454682</v>
      </c>
      <c r="M682" s="5">
        <f t="shared" si="589"/>
        <v>0</v>
      </c>
      <c r="N682" s="5">
        <f t="shared" si="589"/>
        <v>0</v>
      </c>
      <c r="O682" s="5">
        <f t="shared" si="589"/>
        <v>0</v>
      </c>
      <c r="P682" s="5">
        <f t="shared" si="589"/>
        <v>0</v>
      </c>
      <c r="Q682" s="6">
        <f t="shared" si="589"/>
        <v>5555079335.9434175</v>
      </c>
      <c r="R682" s="6">
        <f t="shared" si="589"/>
        <v>5718958378.3804779</v>
      </c>
      <c r="T682" s="6">
        <f t="shared" ref="T682" si="590">SUM(T673:T678)</f>
        <v>14700188543.000008</v>
      </c>
      <c r="V682" s="5">
        <f t="shared" ref="V682:AC682" si="591">SUM(V673:V678)</f>
        <v>1874436219.1767156</v>
      </c>
      <c r="W682" s="5">
        <f t="shared" si="591"/>
        <v>219952731.98743027</v>
      </c>
      <c r="X682" s="5">
        <f t="shared" si="591"/>
        <v>184540829.20153749</v>
      </c>
      <c r="Y682" s="5">
        <f t="shared" si="591"/>
        <v>0</v>
      </c>
      <c r="Z682" s="5">
        <f t="shared" si="591"/>
        <v>0</v>
      </c>
      <c r="AA682" s="6">
        <f t="shared" si="591"/>
        <v>2278929780.3656836</v>
      </c>
      <c r="AB682" s="6">
        <f t="shared" si="591"/>
        <v>7834009116.3091021</v>
      </c>
      <c r="AC682" s="6">
        <f t="shared" si="591"/>
        <v>22534197659.309109</v>
      </c>
      <c r="AD682" s="6">
        <f t="shared" ref="AD682" si="592">SUM(AD673:AD678)</f>
        <v>21861155378.767399</v>
      </c>
      <c r="AE682" s="6">
        <f t="shared" ref="AE682" si="593">SUM(AE673:AE678)</f>
        <v>7160966835.7673883</v>
      </c>
      <c r="AF682" s="6">
        <f t="shared" ref="AF682:AK682" si="594">SUM(AF673:AF678)</f>
        <v>1442008457.3869116</v>
      </c>
      <c r="AG682" s="5">
        <f t="shared" si="594"/>
        <v>1212862007.5157642</v>
      </c>
      <c r="AH682" s="5">
        <f t="shared" si="594"/>
        <v>78350901.461996853</v>
      </c>
      <c r="AI682" s="5">
        <f t="shared" si="594"/>
        <v>150795548.40915072</v>
      </c>
      <c r="AJ682" s="5">
        <f t="shared" si="594"/>
        <v>0</v>
      </c>
      <c r="AK682" s="5">
        <f t="shared" si="594"/>
        <v>0</v>
      </c>
      <c r="AM682" s="5">
        <f t="shared" ref="AM682:AN682" si="595">SUM(AM673:AM678)</f>
        <v>5738005055.7938166</v>
      </c>
      <c r="AN682" s="5">
        <f t="shared" si="595"/>
        <v>7180013513.1807261</v>
      </c>
    </row>
    <row r="683" spans="1:40" ht="12.75" x14ac:dyDescent="0.2">
      <c r="A683" s="1"/>
      <c r="B683" s="1"/>
      <c r="C683" s="21"/>
      <c r="D683" s="21"/>
      <c r="E683" s="21"/>
    </row>
    <row r="684" spans="1:40" ht="12.75" x14ac:dyDescent="0.2">
      <c r="A684" s="1" t="s">
        <v>1359</v>
      </c>
      <c r="B684" s="1" t="s">
        <v>1360</v>
      </c>
      <c r="C684" s="21"/>
      <c r="D684" s="21"/>
      <c r="E684" s="21"/>
      <c r="G684" s="5">
        <f t="shared" ref="G684:J684" si="596">SUM(G680:G682)+G428</f>
        <v>8329497759.8350077</v>
      </c>
      <c r="H684" s="5">
        <f t="shared" si="596"/>
        <v>8575224244.4292336</v>
      </c>
      <c r="I684" s="5">
        <f t="shared" si="596"/>
        <v>1883008201.6131363</v>
      </c>
      <c r="J684" s="5">
        <f t="shared" si="596"/>
        <v>1938558367.9239631</v>
      </c>
      <c r="K684" s="5">
        <f t="shared" ref="K684:P684" si="597">SUM(K680:K682)+K428</f>
        <v>542838128.21900511</v>
      </c>
      <c r="L684" s="5">
        <f t="shared" si="597"/>
        <v>558852263.62032235</v>
      </c>
      <c r="M684" s="5">
        <f t="shared" si="597"/>
        <v>878247708.99860311</v>
      </c>
      <c r="N684" s="5">
        <f t="shared" si="597"/>
        <v>904156680.74667084</v>
      </c>
      <c r="O684" s="5">
        <f t="shared" si="597"/>
        <v>7082776.0843656873</v>
      </c>
      <c r="P684" s="5">
        <f t="shared" si="597"/>
        <v>7291723.3364763251</v>
      </c>
      <c r="Q684" s="6">
        <f t="shared" ref="Q684:R684" si="598">SUM(Q680:Q682)+Q428</f>
        <v>11642097127.669439</v>
      </c>
      <c r="R684" s="6">
        <f t="shared" si="598"/>
        <v>11985547799.363171</v>
      </c>
      <c r="T684" s="6">
        <f t="shared" ref="T684" si="599">SUM(T680:T682)+T428</f>
        <v>22035883031.000008</v>
      </c>
      <c r="V684" s="5">
        <f t="shared" ref="V684:Y684" si="600">SUM(V680:V682)+V428</f>
        <v>4017340675.1649923</v>
      </c>
      <c r="W684" s="5">
        <f t="shared" si="600"/>
        <v>529638838.38686407</v>
      </c>
      <c r="X684" s="5">
        <f t="shared" si="600"/>
        <v>377185322.78099442</v>
      </c>
      <c r="Y684" s="5">
        <f t="shared" si="600"/>
        <v>23915759.001396894</v>
      </c>
      <c r="Z684" s="5">
        <f t="shared" ref="Z684:AC684" si="601">SUM(Z680:Z682)+Z428</f>
        <v>29582592.706350937</v>
      </c>
      <c r="AA684" s="6">
        <f t="shared" si="601"/>
        <v>4979525635.1212769</v>
      </c>
      <c r="AB684" s="6">
        <f t="shared" si="601"/>
        <v>16621622762.790718</v>
      </c>
      <c r="AC684" s="6">
        <f t="shared" si="601"/>
        <v>38652804847.790726</v>
      </c>
      <c r="AD684" s="6">
        <f t="shared" ref="AD684" si="602">SUM(AD680:AD682)+AD428</f>
        <v>37567221390.790726</v>
      </c>
      <c r="AE684" s="6">
        <f t="shared" ref="AE684" si="603">SUM(AE680:AE682)+AE428</f>
        <v>15536039305.790716</v>
      </c>
      <c r="AF684" s="6">
        <f t="shared" ref="AF684:AK684" si="604">SUM(AF680:AF682)+AF428</f>
        <v>3550491506.4275484</v>
      </c>
      <c r="AG684" s="5">
        <f t="shared" si="604"/>
        <v>2905313249.5707664</v>
      </c>
      <c r="AH684" s="5">
        <f t="shared" si="604"/>
        <v>270001007.07603765</v>
      </c>
      <c r="AI684" s="5">
        <f t="shared" si="604"/>
        <v>321705397.37967789</v>
      </c>
      <c r="AJ684" s="5">
        <f t="shared" si="604"/>
        <v>22277726.253329158</v>
      </c>
      <c r="AK684" s="5">
        <f t="shared" si="604"/>
        <v>29373645.454240303</v>
      </c>
      <c r="AM684" s="5">
        <f t="shared" ref="AM684:AN684" si="605">SUM(AM680:AM682)+AM428</f>
        <v>12025465009.360641</v>
      </c>
      <c r="AN684" s="5">
        <f t="shared" si="605"/>
        <v>15575956515.788189</v>
      </c>
    </row>
    <row r="685" spans="1:40" ht="12.75" x14ac:dyDescent="0.2">
      <c r="A685" s="1"/>
      <c r="B685" s="1"/>
      <c r="C685" s="1"/>
      <c r="D685" s="1"/>
      <c r="E685" s="1"/>
    </row>
    <row r="686" spans="1:40" ht="12.75" x14ac:dyDescent="0.2">
      <c r="A686" s="1"/>
      <c r="B686" s="1"/>
      <c r="C686" s="1"/>
      <c r="D686" s="1"/>
      <c r="E686" s="1"/>
    </row>
    <row r="687" spans="1:40" ht="12.75" x14ac:dyDescent="0.2">
      <c r="A687" s="7" t="s">
        <v>1430</v>
      </c>
      <c r="B687" s="7" t="s">
        <v>1429</v>
      </c>
      <c r="T687" s="6">
        <f>T662+T663</f>
        <v>234151538</v>
      </c>
    </row>
    <row r="690" spans="1:20" ht="12.75" x14ac:dyDescent="0.2">
      <c r="B690" s="7" t="s">
        <v>1444</v>
      </c>
      <c r="E690" s="7" t="s">
        <v>1441</v>
      </c>
      <c r="T690" s="6">
        <f>SUMIF($E$3:$E$663,$E690,T$3:T$663)</f>
        <v>16606279564.559202</v>
      </c>
    </row>
    <row r="691" spans="1:20" ht="12.75" x14ac:dyDescent="0.2">
      <c r="B691" s="7" t="s">
        <v>1445</v>
      </c>
      <c r="E691" s="7" t="s">
        <v>1440</v>
      </c>
      <c r="T691" s="6">
        <f t="shared" ref="T691:T694" si="606">SUMIF($E$3:$E$663,$E691,T$3:T$663)</f>
        <v>3561452829.1344695</v>
      </c>
    </row>
    <row r="692" spans="1:20" ht="12.75" x14ac:dyDescent="0.2">
      <c r="B692" s="7" t="s">
        <v>1446</v>
      </c>
      <c r="E692" s="7" t="s">
        <v>1443</v>
      </c>
      <c r="T692" s="6">
        <f t="shared" si="606"/>
        <v>1201214774.6712193</v>
      </c>
    </row>
    <row r="693" spans="1:20" ht="12.75" x14ac:dyDescent="0.2">
      <c r="B693" s="7" t="s">
        <v>1447</v>
      </c>
      <c r="E693" s="7" t="s">
        <v>1327</v>
      </c>
      <c r="T693" s="6">
        <f t="shared" si="606"/>
        <v>96002130.579999998</v>
      </c>
    </row>
    <row r="694" spans="1:20" ht="12.75" x14ac:dyDescent="0.2">
      <c r="B694" s="7" t="s">
        <v>1448</v>
      </c>
      <c r="E694" s="7" t="s">
        <v>1442</v>
      </c>
      <c r="T694" s="6">
        <f t="shared" si="606"/>
        <v>569517786.05511153</v>
      </c>
    </row>
    <row r="696" spans="1:20" ht="14.25" x14ac:dyDescent="0.2">
      <c r="A696" s="7" t="s">
        <v>1624</v>
      </c>
    </row>
    <row r="697" spans="1:20" ht="14.25" x14ac:dyDescent="0.2">
      <c r="A697" s="7" t="s">
        <v>1619</v>
      </c>
    </row>
    <row r="698" spans="1:20" ht="14.25" x14ac:dyDescent="0.2">
      <c r="A698" s="7" t="s">
        <v>1625</v>
      </c>
    </row>
    <row r="699" spans="1:20" ht="14.25" x14ac:dyDescent="0.2">
      <c r="A699" s="7" t="s">
        <v>1621</v>
      </c>
    </row>
    <row r="700" spans="1:20" ht="14.25" x14ac:dyDescent="0.2">
      <c r="A700" s="7" t="s">
        <v>1627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00"/>
  <sheetViews>
    <sheetView workbookViewId="0">
      <pane xSplit="5" ySplit="2" topLeftCell="F684" activePane="bottomRight" state="frozen"/>
      <selection pane="topRight" activeCell="F1" sqref="F1"/>
      <selection pane="bottomLeft" activeCell="A3" sqref="A3"/>
      <selection pane="bottomRight" activeCell="C702" sqref="C702"/>
    </sheetView>
  </sheetViews>
  <sheetFormatPr defaultColWidth="8.90625" defaultRowHeight="13.2" x14ac:dyDescent="0.25"/>
  <cols>
    <col min="1" max="1" width="8.90625" style="7"/>
    <col min="2" max="2" width="30" style="7" customWidth="1"/>
    <col min="3" max="5" width="8.90625" style="7"/>
    <col min="6" max="6" width="9.08984375" style="7" customWidth="1"/>
    <col min="7" max="7" width="12.08984375" style="5" customWidth="1"/>
    <col min="8" max="8" width="12.6328125" style="5" customWidth="1"/>
    <col min="9" max="9" width="12.90625" style="5" customWidth="1"/>
    <col min="10" max="10" width="13.1796875" style="5" customWidth="1"/>
    <col min="11" max="11" width="13.453125" style="5" customWidth="1"/>
    <col min="12" max="12" width="13.6328125" style="5" customWidth="1"/>
    <col min="13" max="13" width="14" style="5" customWidth="1"/>
    <col min="14" max="14" width="14.36328125" style="5" customWidth="1"/>
    <col min="15" max="15" width="15.08984375" style="5" customWidth="1"/>
    <col min="16" max="16" width="13.81640625" style="5" customWidth="1"/>
    <col min="17" max="17" width="13.81640625" style="6" customWidth="1"/>
    <col min="18" max="18" width="13.08984375" style="6" customWidth="1"/>
    <col min="19" max="19" width="5.54296875" style="5" customWidth="1"/>
    <col min="20" max="20" width="14.6328125" style="6" customWidth="1"/>
    <col min="21" max="21" width="6.36328125" style="7" customWidth="1"/>
    <col min="22" max="22" width="14" style="5" customWidth="1"/>
    <col min="23" max="23" width="13.6328125" style="5" customWidth="1"/>
    <col min="24" max="24" width="13.81640625" style="5" customWidth="1"/>
    <col min="25" max="25" width="14.1796875" style="5" customWidth="1"/>
    <col min="26" max="26" width="15.1796875" style="5" customWidth="1"/>
    <col min="27" max="28" width="15.1796875" style="6" customWidth="1"/>
    <col min="29" max="29" width="15.36328125" style="6" customWidth="1"/>
    <col min="30" max="31" width="15.08984375" style="6" customWidth="1"/>
    <col min="32" max="32" width="15.36328125" style="6" customWidth="1"/>
    <col min="33" max="33" width="15.08984375" style="5" customWidth="1"/>
    <col min="34" max="34" width="15.36328125" style="5" customWidth="1"/>
    <col min="35" max="35" width="14.81640625" style="5" customWidth="1"/>
    <col min="36" max="36" width="14.90625" style="5" customWidth="1"/>
    <col min="37" max="37" width="14.1796875" style="5" customWidth="1"/>
    <col min="38" max="38" width="8.90625" style="7"/>
    <col min="39" max="40" width="14.1796875" style="5" customWidth="1"/>
    <col min="41" max="16384" width="8.90625" style="7"/>
  </cols>
  <sheetData>
    <row r="1" spans="1:40" s="35" customFormat="1" ht="12.75" x14ac:dyDescent="0.2">
      <c r="A1" s="3"/>
      <c r="B1" s="3"/>
      <c r="C1" s="3"/>
      <c r="D1" s="3"/>
      <c r="E1" s="3"/>
      <c r="G1" s="36"/>
      <c r="H1" s="36"/>
      <c r="I1" s="36"/>
      <c r="J1" s="36"/>
      <c r="K1" s="36"/>
      <c r="L1" s="36"/>
      <c r="M1" s="36"/>
      <c r="N1" s="36"/>
      <c r="O1" s="36"/>
      <c r="P1" s="36"/>
      <c r="Q1" s="44"/>
      <c r="R1" s="44"/>
      <c r="S1" s="36"/>
      <c r="T1" s="44"/>
      <c r="V1" s="36"/>
      <c r="W1" s="36"/>
      <c r="X1" s="36"/>
      <c r="Y1" s="36"/>
      <c r="Z1" s="36"/>
      <c r="AA1" s="44"/>
      <c r="AB1" s="44"/>
      <c r="AC1" s="44"/>
      <c r="AD1" s="44"/>
      <c r="AE1" s="44"/>
      <c r="AF1" s="44"/>
      <c r="AG1" s="36"/>
      <c r="AH1" s="36"/>
      <c r="AI1" s="36"/>
      <c r="AJ1" s="36"/>
      <c r="AK1" s="36"/>
      <c r="AM1" s="36"/>
      <c r="AN1" s="36"/>
    </row>
    <row r="2" spans="1:40" s="35" customFormat="1" ht="63.75" x14ac:dyDescent="0.2">
      <c r="A2" s="3" t="s">
        <v>0</v>
      </c>
      <c r="B2" s="3" t="s">
        <v>1571</v>
      </c>
      <c r="C2" s="3" t="s">
        <v>2</v>
      </c>
      <c r="D2" s="3" t="s">
        <v>1405</v>
      </c>
      <c r="E2" s="3" t="s">
        <v>1439</v>
      </c>
      <c r="G2" s="36" t="s">
        <v>1521</v>
      </c>
      <c r="H2" s="36" t="s">
        <v>1610</v>
      </c>
      <c r="I2" s="36" t="s">
        <v>1522</v>
      </c>
      <c r="J2" s="36" t="s">
        <v>1611</v>
      </c>
      <c r="K2" s="36" t="s">
        <v>1523</v>
      </c>
      <c r="L2" s="36" t="s">
        <v>1612</v>
      </c>
      <c r="M2" s="36" t="s">
        <v>1558</v>
      </c>
      <c r="N2" s="36" t="s">
        <v>1613</v>
      </c>
      <c r="O2" s="36" t="s">
        <v>1534</v>
      </c>
      <c r="P2" s="36" t="s">
        <v>1614</v>
      </c>
      <c r="Q2" s="44" t="s">
        <v>1535</v>
      </c>
      <c r="R2" s="44" t="s">
        <v>1615</v>
      </c>
      <c r="S2" s="36"/>
      <c r="T2" s="44" t="s">
        <v>1432</v>
      </c>
      <c r="V2" s="36" t="s">
        <v>1546</v>
      </c>
      <c r="W2" s="36" t="s">
        <v>1547</v>
      </c>
      <c r="X2" s="36" t="s">
        <v>1548</v>
      </c>
      <c r="Y2" s="36" t="s">
        <v>1513</v>
      </c>
      <c r="Z2" s="36" t="s">
        <v>1559</v>
      </c>
      <c r="AA2" s="44" t="s">
        <v>1551</v>
      </c>
      <c r="AB2" s="44" t="s">
        <v>1545</v>
      </c>
      <c r="AC2" s="44" t="s">
        <v>1536</v>
      </c>
      <c r="AD2" s="44" t="s">
        <v>1552</v>
      </c>
      <c r="AE2" s="44" t="s">
        <v>1616</v>
      </c>
      <c r="AF2" s="44" t="s">
        <v>1578</v>
      </c>
      <c r="AG2" s="36" t="s">
        <v>1553</v>
      </c>
      <c r="AH2" s="36" t="s">
        <v>1554</v>
      </c>
      <c r="AI2" s="36" t="s">
        <v>1555</v>
      </c>
      <c r="AJ2" s="36" t="s">
        <v>1556</v>
      </c>
      <c r="AK2" s="36" t="s">
        <v>1557</v>
      </c>
      <c r="AM2" s="36" t="s">
        <v>1617</v>
      </c>
      <c r="AN2" s="36" t="s">
        <v>1628</v>
      </c>
    </row>
    <row r="3" spans="1:40" ht="12.75" x14ac:dyDescent="0.2">
      <c r="A3" s="1" t="s">
        <v>3</v>
      </c>
      <c r="B3" s="1" t="s">
        <v>4</v>
      </c>
      <c r="C3" s="1"/>
      <c r="D3" s="1" t="s">
        <v>7</v>
      </c>
      <c r="E3" s="1"/>
      <c r="G3" s="5">
        <f>UTFUND1819BL</f>
        <v>55689796.878132403</v>
      </c>
      <c r="H3" s="5">
        <f>G3*RPI_INC1920</f>
        <v>57469742.626992628</v>
      </c>
      <c r="I3" s="5">
        <f>LTFUND1819BL</f>
        <v>9790803.2899369206</v>
      </c>
      <c r="J3" s="5">
        <f>I3*RPI_INC1920</f>
        <v>10103734.916029688</v>
      </c>
      <c r="Q3" s="6">
        <f>G3+I3+K3+M3+O3</f>
        <v>65480600.168069325</v>
      </c>
      <c r="R3" s="6">
        <f>H3+J3+L3+N3+P3</f>
        <v>67573477.54302232</v>
      </c>
      <c r="T3" s="6">
        <f t="shared" ref="T3:T66" si="0">CTR_1516</f>
        <v>89583874.999999985</v>
      </c>
      <c r="V3" s="5">
        <f>UTFUND1819RSG</f>
        <v>21682842.753104866</v>
      </c>
      <c r="W3" s="5">
        <f>LTFUND1819RSG</f>
        <v>1634481.0287742727</v>
      </c>
      <c r="AA3" s="6">
        <f t="shared" ref="AA3:AA66" si="1">RSG_1819</f>
        <v>23317323.781879138</v>
      </c>
      <c r="AB3" s="6">
        <f t="shared" ref="AB3:AB66" si="2">SFA_1819</f>
        <v>88797923.94994846</v>
      </c>
      <c r="AC3" s="6">
        <f>AC4+AC5</f>
        <v>178381798.94994843</v>
      </c>
      <c r="AD3" s="6">
        <f>AD4+AD5</f>
        <v>172910481.70205399</v>
      </c>
      <c r="AE3" s="6">
        <f t="shared" ref="AE3:AE66" si="3">R3+AF3</f>
        <v>83326606.702054009</v>
      </c>
      <c r="AF3" s="6">
        <f>SUM(AF4:AF5)</f>
        <v>15753129.159031695</v>
      </c>
      <c r="AG3" s="5">
        <f>AG5</f>
        <v>15450922.743452087</v>
      </c>
      <c r="AH3" s="5">
        <f>AH4</f>
        <v>302206.41557960771</v>
      </c>
      <c r="AM3" s="5">
        <f t="shared" ref="AM3:AM66" si="4">FUND1819BL_U*RPI_INCBFL1920</f>
        <v>68035596.451463133</v>
      </c>
      <c r="AN3" s="5">
        <f>AF3+AM3</f>
        <v>83788725.610494822</v>
      </c>
    </row>
    <row r="4" spans="1:40" s="11" customFormat="1" ht="12.75" x14ac:dyDescent="0.2">
      <c r="A4" s="8" t="s">
        <v>5</v>
      </c>
      <c r="B4" s="8" t="s">
        <v>6</v>
      </c>
      <c r="C4" s="8" t="s">
        <v>7</v>
      </c>
      <c r="D4" s="8"/>
      <c r="E4" s="8" t="s">
        <v>1440</v>
      </c>
      <c r="G4" s="9"/>
      <c r="H4" s="9"/>
      <c r="I4" s="9">
        <f>LTFUND1819BL</f>
        <v>9790803.2899369206</v>
      </c>
      <c r="J4" s="9">
        <f>I4*RPI_INC1920</f>
        <v>10103734.916029688</v>
      </c>
      <c r="K4" s="9"/>
      <c r="L4" s="9"/>
      <c r="M4" s="9"/>
      <c r="N4" s="9"/>
      <c r="O4" s="9"/>
      <c r="P4" s="9"/>
      <c r="Q4" s="10">
        <f t="shared" ref="Q4:Q67" si="5">G4+I4+K4+M4+O4</f>
        <v>9790803.2899369206</v>
      </c>
      <c r="R4" s="10">
        <f t="shared" ref="R4:R67" si="6">H4+J4+L4+N4+P4</f>
        <v>10103734.916029688</v>
      </c>
      <c r="S4" s="9"/>
      <c r="T4" s="10">
        <f t="shared" si="0"/>
        <v>14364895.63508893</v>
      </c>
      <c r="V4" s="9"/>
      <c r="W4" s="9">
        <f>LTFUND1819RSG</f>
        <v>1634481.0287742727</v>
      </c>
      <c r="X4" s="9"/>
      <c r="Y4" s="9"/>
      <c r="Z4" s="9"/>
      <c r="AA4" s="10">
        <f t="shared" si="1"/>
        <v>1634481.0287742727</v>
      </c>
      <c r="AB4" s="10">
        <f t="shared" si="2"/>
        <v>11425284.318711193</v>
      </c>
      <c r="AC4" s="10">
        <f>W4+I4+T4</f>
        <v>25790179.953800123</v>
      </c>
      <c r="AD4" s="10">
        <f>AC4*LT_SF1920</f>
        <v>24770836.966698226</v>
      </c>
      <c r="AE4" s="10">
        <f t="shared" si="3"/>
        <v>10405941.331609296</v>
      </c>
      <c r="AF4" s="10">
        <f>AD4-T4-R4</f>
        <v>302206.41557960771</v>
      </c>
      <c r="AG4" s="9"/>
      <c r="AH4" s="9">
        <f>AF4</f>
        <v>302206.41557960771</v>
      </c>
      <c r="AI4" s="9"/>
      <c r="AJ4" s="9"/>
      <c r="AK4" s="9"/>
      <c r="AM4" s="9">
        <f t="shared" si="4"/>
        <v>10172831.951143773</v>
      </c>
      <c r="AN4" s="9">
        <f t="shared" ref="AN4:AN67" si="7">AF4+AM4</f>
        <v>10475038.366723381</v>
      </c>
    </row>
    <row r="5" spans="1:40" s="15" customFormat="1" ht="12.75" x14ac:dyDescent="0.2">
      <c r="A5" s="12" t="s">
        <v>8</v>
      </c>
      <c r="B5" s="12" t="s">
        <v>9</v>
      </c>
      <c r="C5" s="12" t="s">
        <v>7</v>
      </c>
      <c r="D5" s="12"/>
      <c r="E5" s="12" t="s">
        <v>1441</v>
      </c>
      <c r="G5" s="13">
        <f>UTFUND1819BL</f>
        <v>55689796.878132403</v>
      </c>
      <c r="H5" s="13">
        <f>G5*RPI_INC1920</f>
        <v>57469742.626992628</v>
      </c>
      <c r="I5" s="13"/>
      <c r="J5" s="13"/>
      <c r="K5" s="13"/>
      <c r="L5" s="13"/>
      <c r="M5" s="13"/>
      <c r="N5" s="13"/>
      <c r="O5" s="13"/>
      <c r="P5" s="13"/>
      <c r="Q5" s="14">
        <f t="shared" si="5"/>
        <v>55689796.878132403</v>
      </c>
      <c r="R5" s="14">
        <f t="shared" si="6"/>
        <v>57469742.626992628</v>
      </c>
      <c r="S5" s="13"/>
      <c r="T5" s="14">
        <f t="shared" si="0"/>
        <v>75218979.36491105</v>
      </c>
      <c r="V5" s="13">
        <f>UTFUND1819RSG</f>
        <v>21682842.753104866</v>
      </c>
      <c r="W5" s="13"/>
      <c r="X5" s="13"/>
      <c r="Y5" s="13"/>
      <c r="Z5" s="13"/>
      <c r="AA5" s="14">
        <f t="shared" si="1"/>
        <v>21682842.753104866</v>
      </c>
      <c r="AB5" s="14">
        <f t="shared" si="2"/>
        <v>77372639.631237268</v>
      </c>
      <c r="AC5" s="14">
        <f>V5+G5+T5</f>
        <v>152591618.99614832</v>
      </c>
      <c r="AD5" s="14">
        <f>AC5*UT_SF1920</f>
        <v>148139644.73535576</v>
      </c>
      <c r="AE5" s="14">
        <f t="shared" si="3"/>
        <v>72920665.370444715</v>
      </c>
      <c r="AF5" s="14">
        <f>AD5-T5-R5</f>
        <v>15450922.743452087</v>
      </c>
      <c r="AG5" s="13">
        <f>AF5</f>
        <v>15450922.743452087</v>
      </c>
      <c r="AH5" s="13"/>
      <c r="AI5" s="13"/>
      <c r="AJ5" s="13"/>
      <c r="AK5" s="13"/>
      <c r="AM5" s="13">
        <f t="shared" si="4"/>
        <v>57862764.500319369</v>
      </c>
      <c r="AN5" s="13">
        <f t="shared" si="7"/>
        <v>73313687.243771464</v>
      </c>
    </row>
    <row r="6" spans="1:40" ht="12.75" x14ac:dyDescent="0.2">
      <c r="A6" s="1" t="s">
        <v>10</v>
      </c>
      <c r="B6" s="1" t="s">
        <v>11</v>
      </c>
      <c r="C6" s="1"/>
      <c r="D6" s="1" t="s">
        <v>7</v>
      </c>
      <c r="E6" s="1"/>
      <c r="G6" s="5">
        <f>UTFUND1819BL</f>
        <v>28902681.593421984</v>
      </c>
      <c r="H6" s="5">
        <f>G6*RPI_INC1920</f>
        <v>29826463.113858324</v>
      </c>
      <c r="I6" s="5">
        <f>LTFUND1819BL</f>
        <v>5691580.4343818296</v>
      </c>
      <c r="J6" s="5">
        <f>I6*RPI_INC1920</f>
        <v>5873493.5489267306</v>
      </c>
      <c r="Q6" s="6">
        <f t="shared" si="5"/>
        <v>34594262.027803816</v>
      </c>
      <c r="R6" s="6">
        <f t="shared" si="6"/>
        <v>35699956.662785053</v>
      </c>
      <c r="T6" s="6">
        <f t="shared" si="0"/>
        <v>66793088</v>
      </c>
      <c r="V6" s="5">
        <f>UTFUND1819RSG</f>
        <v>10085600.440664928</v>
      </c>
      <c r="W6" s="5">
        <f>LTFUND1819RSG</f>
        <v>693775.57500542514</v>
      </c>
      <c r="AA6" s="6">
        <f t="shared" si="1"/>
        <v>10779376.015670354</v>
      </c>
      <c r="AB6" s="6">
        <f t="shared" si="2"/>
        <v>45373638.043474168</v>
      </c>
      <c r="AC6" s="6">
        <f t="shared" ref="AC6" si="8">AC7+AC8</f>
        <v>112166726.04347417</v>
      </c>
      <c r="AD6" s="6">
        <f t="shared" ref="AD6" si="9">AD7+AD8</f>
        <v>108708824.58037584</v>
      </c>
      <c r="AE6" s="6">
        <f t="shared" si="3"/>
        <v>41915736.580375828</v>
      </c>
      <c r="AF6" s="6">
        <f t="shared" ref="AF6" si="10">SUM(AF7:AF8)</f>
        <v>6215779.9175907774</v>
      </c>
      <c r="AG6" s="5">
        <f t="shared" ref="AG6" si="11">AG8</f>
        <v>6411831.4546456225</v>
      </c>
      <c r="AH6" s="5">
        <f t="shared" ref="AH6" si="12">AH7</f>
        <v>-196051.53705484513</v>
      </c>
      <c r="AM6" s="5">
        <f t="shared" si="4"/>
        <v>35944100.158195473</v>
      </c>
      <c r="AN6" s="5">
        <f t="shared" si="7"/>
        <v>42159880.075786248</v>
      </c>
    </row>
    <row r="7" spans="1:40" s="11" customFormat="1" ht="12.75" x14ac:dyDescent="0.2">
      <c r="A7" s="8" t="s">
        <v>12</v>
      </c>
      <c r="B7" s="8" t="s">
        <v>13</v>
      </c>
      <c r="C7" s="8" t="s">
        <v>7</v>
      </c>
      <c r="D7" s="8"/>
      <c r="E7" s="8" t="s">
        <v>1440</v>
      </c>
      <c r="G7" s="9"/>
      <c r="H7" s="9"/>
      <c r="I7" s="9">
        <f>LTFUND1819BL</f>
        <v>5691580.4343818296</v>
      </c>
      <c r="J7" s="9">
        <f>I7*RPI_INC1920</f>
        <v>5873493.5489267306</v>
      </c>
      <c r="K7" s="9"/>
      <c r="L7" s="9"/>
      <c r="M7" s="9"/>
      <c r="N7" s="9"/>
      <c r="O7" s="9"/>
      <c r="P7" s="9"/>
      <c r="Q7" s="10">
        <f t="shared" si="5"/>
        <v>5691580.4343818296</v>
      </c>
      <c r="R7" s="10">
        <f t="shared" si="6"/>
        <v>5873493.5489267306</v>
      </c>
      <c r="S7" s="9"/>
      <c r="T7" s="10">
        <f t="shared" si="0"/>
        <v>11525425.365233928</v>
      </c>
      <c r="V7" s="9"/>
      <c r="W7" s="9">
        <f>LTFUND1819RSG</f>
        <v>693775.57500542514</v>
      </c>
      <c r="X7" s="9"/>
      <c r="Y7" s="9"/>
      <c r="Z7" s="9"/>
      <c r="AA7" s="10">
        <f t="shared" si="1"/>
        <v>693775.57500542514</v>
      </c>
      <c r="AB7" s="10">
        <f t="shared" si="2"/>
        <v>6385356.0093872547</v>
      </c>
      <c r="AC7" s="10">
        <f>W7+I7+T7</f>
        <v>17910781.374621183</v>
      </c>
      <c r="AD7" s="10">
        <f>AC7*LT_SF1920</f>
        <v>17202867.377105813</v>
      </c>
      <c r="AE7" s="10">
        <f t="shared" si="3"/>
        <v>5677442.0118718855</v>
      </c>
      <c r="AF7" s="10">
        <f>AD7-T7-R7</f>
        <v>-196051.53705484513</v>
      </c>
      <c r="AG7" s="9"/>
      <c r="AH7" s="9">
        <f>AF7</f>
        <v>-196051.53705484513</v>
      </c>
      <c r="AI7" s="9"/>
      <c r="AJ7" s="9"/>
      <c r="AK7" s="9"/>
      <c r="AM7" s="9">
        <f t="shared" si="4"/>
        <v>5913660.9715051549</v>
      </c>
      <c r="AN7" s="9">
        <f t="shared" si="7"/>
        <v>5717609.4344503097</v>
      </c>
    </row>
    <row r="8" spans="1:40" s="15" customFormat="1" ht="12.75" x14ac:dyDescent="0.2">
      <c r="A8" s="12" t="s">
        <v>14</v>
      </c>
      <c r="B8" s="12" t="s">
        <v>15</v>
      </c>
      <c r="C8" s="12" t="s">
        <v>7</v>
      </c>
      <c r="D8" s="12"/>
      <c r="E8" s="12" t="s">
        <v>1441</v>
      </c>
      <c r="G8" s="13">
        <f>UTFUND1819BL</f>
        <v>28902681.593421984</v>
      </c>
      <c r="H8" s="13">
        <f>G8*RPI_INC1920</f>
        <v>29826463.113858324</v>
      </c>
      <c r="I8" s="13"/>
      <c r="J8" s="13"/>
      <c r="K8" s="13"/>
      <c r="L8" s="13"/>
      <c r="M8" s="13"/>
      <c r="N8" s="13"/>
      <c r="O8" s="13"/>
      <c r="P8" s="13"/>
      <c r="Q8" s="14">
        <f t="shared" si="5"/>
        <v>28902681.593421984</v>
      </c>
      <c r="R8" s="14">
        <f t="shared" si="6"/>
        <v>29826463.113858324</v>
      </c>
      <c r="S8" s="13"/>
      <c r="T8" s="14">
        <f t="shared" si="0"/>
        <v>55267662.634766072</v>
      </c>
      <c r="V8" s="13">
        <f>UTFUND1819RSG</f>
        <v>10085600.440664928</v>
      </c>
      <c r="W8" s="13"/>
      <c r="X8" s="13"/>
      <c r="Y8" s="13"/>
      <c r="Z8" s="13"/>
      <c r="AA8" s="14">
        <f t="shared" si="1"/>
        <v>10085600.440664928</v>
      </c>
      <c r="AB8" s="14">
        <f t="shared" si="2"/>
        <v>38988282.034086913</v>
      </c>
      <c r="AC8" s="14">
        <f>V8+G8+T8</f>
        <v>94255944.668852985</v>
      </c>
      <c r="AD8" s="14">
        <f>AC8*UT_SF1920</f>
        <v>91505957.203270018</v>
      </c>
      <c r="AE8" s="14">
        <f t="shared" si="3"/>
        <v>36238294.568503946</v>
      </c>
      <c r="AF8" s="14">
        <f>AD8-T8-R8</f>
        <v>6411831.4546456225</v>
      </c>
      <c r="AG8" s="13">
        <f>AF8</f>
        <v>6411831.4546456225</v>
      </c>
      <c r="AH8" s="13"/>
      <c r="AI8" s="13"/>
      <c r="AJ8" s="13"/>
      <c r="AK8" s="13"/>
      <c r="AM8" s="13">
        <f t="shared" si="4"/>
        <v>30030439.186690316</v>
      </c>
      <c r="AN8" s="13">
        <f t="shared" si="7"/>
        <v>36442270.641335934</v>
      </c>
    </row>
    <row r="9" spans="1:40" ht="12.75" x14ac:dyDescent="0.2">
      <c r="A9" s="1" t="s">
        <v>16</v>
      </c>
      <c r="B9" s="1" t="s">
        <v>17</v>
      </c>
      <c r="C9" s="1"/>
      <c r="D9" s="1" t="s">
        <v>7</v>
      </c>
      <c r="E9" s="1"/>
      <c r="G9" s="5">
        <f>UTFUND1819BL</f>
        <v>143857931.67988363</v>
      </c>
      <c r="H9" s="5">
        <f>G9*RPI_INC1920</f>
        <v>148455889.08478808</v>
      </c>
      <c r="I9" s="5">
        <f>LTFUND1819BL</f>
        <v>27886288.77542473</v>
      </c>
      <c r="J9" s="5">
        <f>I9*RPI_INC1920</f>
        <v>28777584.559209432</v>
      </c>
      <c r="Q9" s="6">
        <f t="shared" si="5"/>
        <v>171744220.45530835</v>
      </c>
      <c r="R9" s="6">
        <f t="shared" si="6"/>
        <v>177233473.64399752</v>
      </c>
      <c r="T9" s="6">
        <f t="shared" si="0"/>
        <v>118807771</v>
      </c>
      <c r="V9" s="5">
        <f>UTFUND1819RSG</f>
        <v>65754135.04667142</v>
      </c>
      <c r="W9" s="5">
        <f>LTFUND1819RSG</f>
        <v>7985732.2197203375</v>
      </c>
      <c r="AA9" s="6">
        <f t="shared" si="1"/>
        <v>73739867.266391754</v>
      </c>
      <c r="AB9" s="6">
        <f t="shared" si="2"/>
        <v>245484087.7217001</v>
      </c>
      <c r="AC9" s="6">
        <f t="shared" ref="AC9" si="13">AC10+AC11</f>
        <v>364291858.72170013</v>
      </c>
      <c r="AD9" s="6">
        <f t="shared" ref="AD9" si="14">AD10+AD11</f>
        <v>353082338.37338716</v>
      </c>
      <c r="AE9" s="6">
        <f t="shared" si="3"/>
        <v>234274567.37338716</v>
      </c>
      <c r="AF9" s="6">
        <f t="shared" ref="AF9" si="15">SUM(AF10:AF11)</f>
        <v>57041093.729389623</v>
      </c>
      <c r="AG9" s="5">
        <f t="shared" ref="AG9" si="16">AG11</f>
        <v>52165777.552922964</v>
      </c>
      <c r="AH9" s="5">
        <f t="shared" ref="AH9" si="17">AH10</f>
        <v>4875316.1764666624</v>
      </c>
      <c r="AM9" s="5">
        <f t="shared" si="4"/>
        <v>178445531.13101071</v>
      </c>
      <c r="AN9" s="5">
        <f t="shared" si="7"/>
        <v>235486624.86040032</v>
      </c>
    </row>
    <row r="10" spans="1:40" s="11" customFormat="1" ht="12.75" x14ac:dyDescent="0.2">
      <c r="A10" s="8" t="s">
        <v>18</v>
      </c>
      <c r="B10" s="8" t="s">
        <v>19</v>
      </c>
      <c r="C10" s="8" t="s">
        <v>7</v>
      </c>
      <c r="D10" s="8"/>
      <c r="E10" s="8" t="s">
        <v>1440</v>
      </c>
      <c r="G10" s="9"/>
      <c r="H10" s="9"/>
      <c r="I10" s="9">
        <f>LTFUND1819BL</f>
        <v>27886288.77542473</v>
      </c>
      <c r="J10" s="9">
        <f>I10*RPI_INC1920</f>
        <v>28777584.559209432</v>
      </c>
      <c r="K10" s="9"/>
      <c r="L10" s="9"/>
      <c r="M10" s="9"/>
      <c r="N10" s="9"/>
      <c r="O10" s="9"/>
      <c r="P10" s="9"/>
      <c r="Q10" s="10">
        <f t="shared" si="5"/>
        <v>27886288.77542473</v>
      </c>
      <c r="R10" s="10">
        <f t="shared" si="6"/>
        <v>28777584.559209432</v>
      </c>
      <c r="S10" s="9"/>
      <c r="T10" s="10">
        <f t="shared" si="0"/>
        <v>20273468.359271064</v>
      </c>
      <c r="V10" s="9"/>
      <c r="W10" s="9">
        <f>LTFUND1819RSG</f>
        <v>7985732.2197203375</v>
      </c>
      <c r="X10" s="9"/>
      <c r="Y10" s="9"/>
      <c r="Z10" s="9"/>
      <c r="AA10" s="10">
        <f t="shared" si="1"/>
        <v>7985732.2197203375</v>
      </c>
      <c r="AB10" s="10">
        <f t="shared" si="2"/>
        <v>35872020.995145068</v>
      </c>
      <c r="AC10" s="10">
        <f>W10+I10+T10</f>
        <v>56145489.354416132</v>
      </c>
      <c r="AD10" s="10">
        <f>AC10*LT_SF1920</f>
        <v>53926369.094947159</v>
      </c>
      <c r="AE10" s="10">
        <f t="shared" si="3"/>
        <v>33652900.735676095</v>
      </c>
      <c r="AF10" s="10">
        <f>AD10-T10-R10</f>
        <v>4875316.1764666624</v>
      </c>
      <c r="AG10" s="9"/>
      <c r="AH10" s="9">
        <f>AF10</f>
        <v>4875316.1764666624</v>
      </c>
      <c r="AI10" s="9"/>
      <c r="AJ10" s="9"/>
      <c r="AK10" s="9"/>
      <c r="AM10" s="9">
        <f t="shared" si="4"/>
        <v>28974387.601580579</v>
      </c>
      <c r="AN10" s="9">
        <f t="shared" si="7"/>
        <v>33849703.778047241</v>
      </c>
    </row>
    <row r="11" spans="1:40" s="15" customFormat="1" ht="12.75" x14ac:dyDescent="0.2">
      <c r="A11" s="12" t="s">
        <v>20</v>
      </c>
      <c r="B11" s="12" t="s">
        <v>21</v>
      </c>
      <c r="C11" s="12" t="s">
        <v>7</v>
      </c>
      <c r="D11" s="12"/>
      <c r="E11" s="12" t="s">
        <v>1441</v>
      </c>
      <c r="G11" s="13">
        <f>UTFUND1819BL</f>
        <v>143857931.67988363</v>
      </c>
      <c r="H11" s="13">
        <f>G11*RPI_INC1920</f>
        <v>148455889.08478808</v>
      </c>
      <c r="I11" s="13"/>
      <c r="J11" s="13"/>
      <c r="K11" s="13"/>
      <c r="L11" s="13"/>
      <c r="M11" s="13"/>
      <c r="N11" s="13"/>
      <c r="O11" s="13"/>
      <c r="P11" s="13"/>
      <c r="Q11" s="14">
        <f t="shared" si="5"/>
        <v>143857931.67988363</v>
      </c>
      <c r="R11" s="14">
        <f t="shared" si="6"/>
        <v>148455889.08478808</v>
      </c>
      <c r="S11" s="13"/>
      <c r="T11" s="14">
        <f t="shared" si="0"/>
        <v>98534302.640728936</v>
      </c>
      <c r="V11" s="13">
        <f>UTFUND1819RSG</f>
        <v>65754135.04667142</v>
      </c>
      <c r="W11" s="13"/>
      <c r="X11" s="13"/>
      <c r="Y11" s="13"/>
      <c r="Z11" s="13"/>
      <c r="AA11" s="14">
        <f t="shared" si="1"/>
        <v>65754135.04667142</v>
      </c>
      <c r="AB11" s="14">
        <f t="shared" si="2"/>
        <v>209612066.72655505</v>
      </c>
      <c r="AC11" s="14">
        <f>V11+G11+T11</f>
        <v>308146369.367284</v>
      </c>
      <c r="AD11" s="14">
        <f>AC11*UT_SF1920</f>
        <v>299155969.27844</v>
      </c>
      <c r="AE11" s="14">
        <f t="shared" si="3"/>
        <v>200621666.63771105</v>
      </c>
      <c r="AF11" s="14">
        <f>AD11-T11-R11</f>
        <v>52165777.552922964</v>
      </c>
      <c r="AG11" s="13">
        <f>AF11</f>
        <v>52165777.552922964</v>
      </c>
      <c r="AH11" s="13"/>
      <c r="AI11" s="13"/>
      <c r="AJ11" s="13"/>
      <c r="AK11" s="13"/>
      <c r="AM11" s="13">
        <f t="shared" si="4"/>
        <v>149471143.52943015</v>
      </c>
      <c r="AN11" s="13">
        <f t="shared" si="7"/>
        <v>201636921.08235312</v>
      </c>
    </row>
    <row r="12" spans="1:40" ht="12.75" x14ac:dyDescent="0.2">
      <c r="A12" s="1" t="s">
        <v>22</v>
      </c>
      <c r="B12" s="1" t="s">
        <v>23</v>
      </c>
      <c r="C12" s="1"/>
      <c r="D12" s="1" t="s">
        <v>7</v>
      </c>
      <c r="E12" s="1"/>
      <c r="G12" s="5">
        <f>UTFUND1819BL</f>
        <v>53075480.344334207</v>
      </c>
      <c r="H12" s="5">
        <f>G12*RPI_INC1920</f>
        <v>54771867.849829093</v>
      </c>
      <c r="I12" s="5">
        <f>LTFUND1819BL</f>
        <v>9171261.310004266</v>
      </c>
      <c r="J12" s="5">
        <f>I12*RPI_INC1920</f>
        <v>9464391.2637038883</v>
      </c>
      <c r="Q12" s="6">
        <f t="shared" si="5"/>
        <v>62246741.654338472</v>
      </c>
      <c r="R12" s="6">
        <f t="shared" si="6"/>
        <v>64236259.113532983</v>
      </c>
      <c r="T12" s="6">
        <f t="shared" si="0"/>
        <v>74384923.000000671</v>
      </c>
      <c r="V12" s="5">
        <f>UTFUND1819RSG</f>
        <v>21714662.975872196</v>
      </c>
      <c r="W12" s="5">
        <f>LTFUND1819RSG</f>
        <v>1885204.6883528754</v>
      </c>
      <c r="AA12" s="6">
        <f t="shared" si="1"/>
        <v>23599867.664225072</v>
      </c>
      <c r="AB12" s="6">
        <f t="shared" si="2"/>
        <v>85846609.318563551</v>
      </c>
      <c r="AC12" s="6">
        <f t="shared" ref="AC12" si="18">AC13+AC14</f>
        <v>160231532.31856424</v>
      </c>
      <c r="AD12" s="6">
        <f t="shared" ref="AD12" si="19">AD13+AD14</f>
        <v>155321696.8904151</v>
      </c>
      <c r="AE12" s="6">
        <f t="shared" si="3"/>
        <v>80936773.890414432</v>
      </c>
      <c r="AF12" s="6">
        <f t="shared" ref="AF12" si="20">SUM(AF13:AF14)</f>
        <v>16700514.776881453</v>
      </c>
      <c r="AG12" s="5">
        <f t="shared" ref="AG12" si="21">AG14</f>
        <v>16005817.72460711</v>
      </c>
      <c r="AH12" s="5">
        <f t="shared" ref="AH12" si="22">AH13</f>
        <v>694697.05227434263</v>
      </c>
      <c r="AM12" s="5">
        <f t="shared" si="4"/>
        <v>64675555.580478445</v>
      </c>
      <c r="AN12" s="5">
        <f t="shared" si="7"/>
        <v>81376070.357359901</v>
      </c>
    </row>
    <row r="13" spans="1:40" s="11" customFormat="1" ht="12.75" x14ac:dyDescent="0.2">
      <c r="A13" s="8" t="s">
        <v>24</v>
      </c>
      <c r="B13" s="8" t="s">
        <v>25</v>
      </c>
      <c r="C13" s="8" t="s">
        <v>7</v>
      </c>
      <c r="D13" s="8"/>
      <c r="E13" s="8" t="s">
        <v>1440</v>
      </c>
      <c r="G13" s="9"/>
      <c r="H13" s="9"/>
      <c r="I13" s="9">
        <f>LTFUND1819BL</f>
        <v>9171261.310004266</v>
      </c>
      <c r="J13" s="9">
        <f>I13*RPI_INC1920</f>
        <v>9464391.2637038883</v>
      </c>
      <c r="K13" s="9"/>
      <c r="L13" s="9"/>
      <c r="M13" s="9"/>
      <c r="N13" s="9"/>
      <c r="O13" s="9"/>
      <c r="P13" s="9"/>
      <c r="Q13" s="10">
        <f t="shared" si="5"/>
        <v>9171261.310004266</v>
      </c>
      <c r="R13" s="10">
        <f t="shared" si="6"/>
        <v>9464391.2637038883</v>
      </c>
      <c r="S13" s="9"/>
      <c r="T13" s="10">
        <f t="shared" si="0"/>
        <v>11647895.740448495</v>
      </c>
      <c r="V13" s="9"/>
      <c r="W13" s="9">
        <f>LTFUND1819RSG</f>
        <v>1885204.6883528754</v>
      </c>
      <c r="X13" s="9"/>
      <c r="Y13" s="9"/>
      <c r="Z13" s="9"/>
      <c r="AA13" s="10">
        <f t="shared" si="1"/>
        <v>1885204.6883528754</v>
      </c>
      <c r="AB13" s="10">
        <f t="shared" si="2"/>
        <v>11056465.998357141</v>
      </c>
      <c r="AC13" s="10">
        <f>W13+I13+T13</f>
        <v>22704361.738805637</v>
      </c>
      <c r="AD13" s="10">
        <f>AC13*LT_SF1920</f>
        <v>21806984.056426726</v>
      </c>
      <c r="AE13" s="10">
        <f t="shared" si="3"/>
        <v>10159088.315978231</v>
      </c>
      <c r="AF13" s="10">
        <f>AD13-T13-R13</f>
        <v>694697.05227434263</v>
      </c>
      <c r="AG13" s="9"/>
      <c r="AH13" s="9">
        <f>AF13</f>
        <v>694697.05227434263</v>
      </c>
      <c r="AI13" s="9"/>
      <c r="AJ13" s="9"/>
      <c r="AK13" s="9"/>
      <c r="AM13" s="9">
        <f t="shared" si="4"/>
        <v>9529115.9799515456</v>
      </c>
      <c r="AN13" s="9">
        <f t="shared" si="7"/>
        <v>10223813.032225888</v>
      </c>
    </row>
    <row r="14" spans="1:40" s="15" customFormat="1" ht="12.75" x14ac:dyDescent="0.2">
      <c r="A14" s="12" t="s">
        <v>26</v>
      </c>
      <c r="B14" s="12" t="s">
        <v>27</v>
      </c>
      <c r="C14" s="12" t="s">
        <v>7</v>
      </c>
      <c r="D14" s="12"/>
      <c r="E14" s="12" t="s">
        <v>1441</v>
      </c>
      <c r="G14" s="13">
        <f>UTFUND1819BL</f>
        <v>53075480.344334207</v>
      </c>
      <c r="H14" s="13">
        <f>G14*RPI_INC1920</f>
        <v>54771867.849829093</v>
      </c>
      <c r="I14" s="13"/>
      <c r="J14" s="13"/>
      <c r="K14" s="13"/>
      <c r="L14" s="13"/>
      <c r="M14" s="13"/>
      <c r="N14" s="13"/>
      <c r="O14" s="13"/>
      <c r="P14" s="13"/>
      <c r="Q14" s="14">
        <f t="shared" si="5"/>
        <v>53075480.344334207</v>
      </c>
      <c r="R14" s="14">
        <f t="shared" si="6"/>
        <v>54771867.849829093</v>
      </c>
      <c r="S14" s="13"/>
      <c r="T14" s="14">
        <f t="shared" si="0"/>
        <v>62737027.259552181</v>
      </c>
      <c r="V14" s="13">
        <f>UTFUND1819RSG</f>
        <v>21714662.975872196</v>
      </c>
      <c r="W14" s="13"/>
      <c r="X14" s="13"/>
      <c r="Y14" s="13"/>
      <c r="Z14" s="13"/>
      <c r="AA14" s="14">
        <f t="shared" si="1"/>
        <v>21714662.975872196</v>
      </c>
      <c r="AB14" s="14">
        <f t="shared" si="2"/>
        <v>74790143.320206404</v>
      </c>
      <c r="AC14" s="14">
        <f>V14+G14+T14</f>
        <v>137527170.57975858</v>
      </c>
      <c r="AD14" s="14">
        <f>AC14*UT_SF1920</f>
        <v>133514712.83398838</v>
      </c>
      <c r="AE14" s="14">
        <f t="shared" si="3"/>
        <v>70777685.574436203</v>
      </c>
      <c r="AF14" s="14">
        <f>AD14-T14-R14</f>
        <v>16005817.72460711</v>
      </c>
      <c r="AG14" s="13">
        <f>AF14</f>
        <v>16005817.72460711</v>
      </c>
      <c r="AH14" s="13"/>
      <c r="AI14" s="13"/>
      <c r="AJ14" s="13"/>
      <c r="AK14" s="13"/>
      <c r="AM14" s="13">
        <f t="shared" si="4"/>
        <v>55146439.600526892</v>
      </c>
      <c r="AN14" s="13">
        <f t="shared" si="7"/>
        <v>71152257.325134009</v>
      </c>
    </row>
    <row r="15" spans="1:40" ht="12.75" x14ac:dyDescent="0.2">
      <c r="A15" s="1" t="s">
        <v>28</v>
      </c>
      <c r="B15" s="1" t="s">
        <v>29</v>
      </c>
      <c r="C15" s="1"/>
      <c r="D15" s="1" t="s">
        <v>7</v>
      </c>
      <c r="E15" s="1"/>
      <c r="G15" s="5">
        <f>UTFUND1819BL</f>
        <v>50778778.490307465</v>
      </c>
      <c r="H15" s="5">
        <f>G15*RPI_INC1920</f>
        <v>52401759.287021928</v>
      </c>
      <c r="I15" s="5">
        <f>LTFUND1819BL</f>
        <v>8168264.8153423341</v>
      </c>
      <c r="J15" s="5">
        <f>I15*RPI_INC1920</f>
        <v>8429337.2029010355</v>
      </c>
      <c r="Q15" s="6">
        <f t="shared" si="5"/>
        <v>58947043.305649802</v>
      </c>
      <c r="R15" s="6">
        <f t="shared" si="6"/>
        <v>60831096.489922963</v>
      </c>
      <c r="T15" s="6">
        <f t="shared" si="0"/>
        <v>67507788</v>
      </c>
      <c r="V15" s="5">
        <f>UTFUND1819RSG</f>
        <v>21680302.295617595</v>
      </c>
      <c r="W15" s="5">
        <f>LTFUND1819RSG</f>
        <v>1729838.561918593</v>
      </c>
      <c r="AA15" s="6">
        <f t="shared" si="1"/>
        <v>23410140.857536189</v>
      </c>
      <c r="AB15" s="6">
        <f t="shared" si="2"/>
        <v>82357184.163185984</v>
      </c>
      <c r="AC15" s="6">
        <f t="shared" ref="AC15" si="23">AC16+AC17</f>
        <v>149864972.16318598</v>
      </c>
      <c r="AD15" s="6">
        <f t="shared" ref="AD15" si="24">AD16+AD17</f>
        <v>145285091.37723878</v>
      </c>
      <c r="AE15" s="6">
        <f t="shared" si="3"/>
        <v>77777303.37723878</v>
      </c>
      <c r="AF15" s="6">
        <f t="shared" ref="AF15" si="25">SUM(AF16:AF17)</f>
        <v>16946206.88731581</v>
      </c>
      <c r="AG15" s="5">
        <f t="shared" ref="AG15" si="26">AG17</f>
        <v>16269779.057917424</v>
      </c>
      <c r="AH15" s="5">
        <f t="shared" ref="AH15" si="27">AH16</f>
        <v>676427.82939838618</v>
      </c>
      <c r="AM15" s="5">
        <f t="shared" si="4"/>
        <v>61247105.861222282</v>
      </c>
      <c r="AN15" s="5">
        <f t="shared" si="7"/>
        <v>78193312.748538092</v>
      </c>
    </row>
    <row r="16" spans="1:40" s="11" customFormat="1" ht="12.75" x14ac:dyDescent="0.2">
      <c r="A16" s="8" t="s">
        <v>30</v>
      </c>
      <c r="B16" s="8" t="s">
        <v>31</v>
      </c>
      <c r="C16" s="8" t="s">
        <v>7</v>
      </c>
      <c r="D16" s="8"/>
      <c r="E16" s="8" t="s">
        <v>1440</v>
      </c>
      <c r="G16" s="9"/>
      <c r="H16" s="9"/>
      <c r="I16" s="9">
        <f>LTFUND1819BL</f>
        <v>8168264.8153423341</v>
      </c>
      <c r="J16" s="9">
        <f>I16*RPI_INC1920</f>
        <v>8429337.2029010355</v>
      </c>
      <c r="K16" s="9"/>
      <c r="L16" s="9"/>
      <c r="M16" s="9"/>
      <c r="N16" s="9"/>
      <c r="O16" s="9"/>
      <c r="P16" s="9"/>
      <c r="Q16" s="10">
        <f t="shared" si="5"/>
        <v>8168264.8153423341</v>
      </c>
      <c r="R16" s="10">
        <f t="shared" si="6"/>
        <v>8429337.2029010355</v>
      </c>
      <c r="S16" s="9"/>
      <c r="T16" s="10">
        <f t="shared" si="0"/>
        <v>10148680.442727897</v>
      </c>
      <c r="V16" s="9"/>
      <c r="W16" s="9">
        <f>LTFUND1819RSG</f>
        <v>1729838.561918593</v>
      </c>
      <c r="X16" s="9"/>
      <c r="Y16" s="9"/>
      <c r="Z16" s="9"/>
      <c r="AA16" s="10">
        <f t="shared" si="1"/>
        <v>1729838.561918593</v>
      </c>
      <c r="AB16" s="10">
        <f t="shared" si="2"/>
        <v>9898103.3772609271</v>
      </c>
      <c r="AC16" s="10">
        <f>W16+I16+T16</f>
        <v>20046783.819988824</v>
      </c>
      <c r="AD16" s="10">
        <f>AC16*LT_SF1920</f>
        <v>19254445.475027319</v>
      </c>
      <c r="AE16" s="10">
        <f t="shared" si="3"/>
        <v>9105765.0322994217</v>
      </c>
      <c r="AF16" s="10">
        <f>AD16-T16-R16</f>
        <v>676427.82939838618</v>
      </c>
      <c r="AG16" s="9"/>
      <c r="AH16" s="9">
        <f>AF16</f>
        <v>676427.82939838618</v>
      </c>
      <c r="AI16" s="9"/>
      <c r="AJ16" s="9"/>
      <c r="AK16" s="9"/>
      <c r="AM16" s="9">
        <f t="shared" si="4"/>
        <v>8486983.4311065339</v>
      </c>
      <c r="AN16" s="9">
        <f t="shared" si="7"/>
        <v>9163411.26050492</v>
      </c>
    </row>
    <row r="17" spans="1:40" s="15" customFormat="1" ht="12.75" x14ac:dyDescent="0.2">
      <c r="A17" s="12" t="s">
        <v>32</v>
      </c>
      <c r="B17" s="12" t="s">
        <v>33</v>
      </c>
      <c r="C17" s="12" t="s">
        <v>7</v>
      </c>
      <c r="D17" s="12"/>
      <c r="E17" s="12" t="s">
        <v>1441</v>
      </c>
      <c r="G17" s="13">
        <f>UTFUND1819BL</f>
        <v>50778778.490307465</v>
      </c>
      <c r="H17" s="13">
        <f>G17*RPI_INC1920</f>
        <v>52401759.287021928</v>
      </c>
      <c r="I17" s="13"/>
      <c r="J17" s="13"/>
      <c r="K17" s="13"/>
      <c r="L17" s="13"/>
      <c r="M17" s="13"/>
      <c r="N17" s="13"/>
      <c r="O17" s="13"/>
      <c r="P17" s="13"/>
      <c r="Q17" s="14">
        <f t="shared" si="5"/>
        <v>50778778.490307465</v>
      </c>
      <c r="R17" s="14">
        <f t="shared" si="6"/>
        <v>52401759.287021928</v>
      </c>
      <c r="S17" s="13"/>
      <c r="T17" s="14">
        <f t="shared" si="0"/>
        <v>57359107.557272099</v>
      </c>
      <c r="V17" s="13">
        <f>UTFUND1819RSG</f>
        <v>21680302.295617595</v>
      </c>
      <c r="W17" s="13"/>
      <c r="X17" s="13"/>
      <c r="Y17" s="13"/>
      <c r="Z17" s="13"/>
      <c r="AA17" s="14">
        <f t="shared" si="1"/>
        <v>21680302.295617595</v>
      </c>
      <c r="AB17" s="14">
        <f t="shared" si="2"/>
        <v>72459080.785925061</v>
      </c>
      <c r="AC17" s="14">
        <f>V17+G17+T17</f>
        <v>129818188.34319717</v>
      </c>
      <c r="AD17" s="14">
        <f>AC17*UT_SF1920</f>
        <v>126030645.90221146</v>
      </c>
      <c r="AE17" s="14">
        <f t="shared" si="3"/>
        <v>68671538.344939351</v>
      </c>
      <c r="AF17" s="14">
        <f>AD17-T17-R17</f>
        <v>16269779.057917424</v>
      </c>
      <c r="AG17" s="13">
        <f>AF17</f>
        <v>16269779.057917424</v>
      </c>
      <c r="AH17" s="13"/>
      <c r="AI17" s="13"/>
      <c r="AJ17" s="13"/>
      <c r="AK17" s="13"/>
      <c r="AM17" s="13">
        <f t="shared" si="4"/>
        <v>52760122.430115744</v>
      </c>
      <c r="AN17" s="13">
        <f t="shared" si="7"/>
        <v>69029901.488033175</v>
      </c>
    </row>
    <row r="18" spans="1:40" ht="12.75" x14ac:dyDescent="0.2">
      <c r="A18" s="1" t="s">
        <v>34</v>
      </c>
      <c r="B18" s="1" t="s">
        <v>35</v>
      </c>
      <c r="C18" s="1"/>
      <c r="D18" s="1" t="s">
        <v>7</v>
      </c>
      <c r="E18" s="1"/>
      <c r="G18" s="5">
        <f>UTFUND1819BL</f>
        <v>60012736.116593182</v>
      </c>
      <c r="H18" s="5">
        <f>G18*RPI_INC1920</f>
        <v>61930850.75367754</v>
      </c>
      <c r="I18" s="5">
        <f>LTFUND1819BL</f>
        <v>9766284.8486843519</v>
      </c>
      <c r="J18" s="5">
        <f>I18*RPI_INC1920</f>
        <v>10078432.821438041</v>
      </c>
      <c r="Q18" s="6">
        <f t="shared" si="5"/>
        <v>69779020.965277538</v>
      </c>
      <c r="R18" s="6">
        <f t="shared" si="6"/>
        <v>72009283.575115576</v>
      </c>
      <c r="T18" s="6">
        <f t="shared" si="0"/>
        <v>78239026.999999344</v>
      </c>
      <c r="V18" s="5">
        <f>UTFUND1819RSG</f>
        <v>25856987.968369871</v>
      </c>
      <c r="W18" s="5">
        <f>LTFUND1819RSG</f>
        <v>2232803.5608918369</v>
      </c>
      <c r="AA18" s="6">
        <f t="shared" si="1"/>
        <v>28089791.529261708</v>
      </c>
      <c r="AB18" s="6">
        <f t="shared" si="2"/>
        <v>97868812.494539246</v>
      </c>
      <c r="AC18" s="6">
        <f t="shared" ref="AC18" si="28">AC19+AC20</f>
        <v>176107839.49453861</v>
      </c>
      <c r="AD18" s="6">
        <f t="shared" ref="AD18" si="29">AD19+AD20</f>
        <v>170725100.37339535</v>
      </c>
      <c r="AE18" s="6">
        <f t="shared" si="3"/>
        <v>92486073.373396009</v>
      </c>
      <c r="AF18" s="6">
        <f t="shared" ref="AF18" si="30">SUM(AF19:AF20)</f>
        <v>20476789.798280425</v>
      </c>
      <c r="AG18" s="5">
        <f t="shared" ref="AG18" si="31">AG20</f>
        <v>19490561.002633698</v>
      </c>
      <c r="AH18" s="5">
        <f t="shared" ref="AH18" si="32">AH19</f>
        <v>986228.79564672709</v>
      </c>
      <c r="AM18" s="5">
        <f t="shared" si="4"/>
        <v>72501737.903844669</v>
      </c>
      <c r="AN18" s="5">
        <f t="shared" si="7"/>
        <v>92978527.702125102</v>
      </c>
    </row>
    <row r="19" spans="1:40" s="11" customFormat="1" ht="12.75" x14ac:dyDescent="0.2">
      <c r="A19" s="8" t="s">
        <v>36</v>
      </c>
      <c r="B19" s="8" t="s">
        <v>37</v>
      </c>
      <c r="C19" s="8" t="s">
        <v>7</v>
      </c>
      <c r="D19" s="8"/>
      <c r="E19" s="8" t="s">
        <v>1440</v>
      </c>
      <c r="G19" s="9"/>
      <c r="H19" s="9"/>
      <c r="I19" s="9">
        <f>LTFUND1819BL</f>
        <v>9766284.8486843519</v>
      </c>
      <c r="J19" s="9">
        <f>I19*RPI_INC1920</f>
        <v>10078432.821438041</v>
      </c>
      <c r="K19" s="9"/>
      <c r="L19" s="9"/>
      <c r="M19" s="9"/>
      <c r="N19" s="9"/>
      <c r="O19" s="9"/>
      <c r="P19" s="9"/>
      <c r="Q19" s="10">
        <f t="shared" si="5"/>
        <v>9766284.8486843519</v>
      </c>
      <c r="R19" s="10">
        <f t="shared" si="6"/>
        <v>10078432.821438041</v>
      </c>
      <c r="S19" s="9"/>
      <c r="T19" s="10">
        <f t="shared" si="0"/>
        <v>11642644.978438895</v>
      </c>
      <c r="V19" s="9"/>
      <c r="W19" s="9">
        <f>LTFUND1819RSG</f>
        <v>2232803.5608918369</v>
      </c>
      <c r="X19" s="9"/>
      <c r="Y19" s="9"/>
      <c r="Z19" s="9"/>
      <c r="AA19" s="10">
        <f t="shared" si="1"/>
        <v>2232803.5608918369</v>
      </c>
      <c r="AB19" s="10">
        <f t="shared" si="2"/>
        <v>11999088.409576189</v>
      </c>
      <c r="AC19" s="10">
        <f>W19+I19+T19</f>
        <v>23641733.388015084</v>
      </c>
      <c r="AD19" s="10">
        <f>AC19*LT_SF1920</f>
        <v>22707306.595523663</v>
      </c>
      <c r="AE19" s="10">
        <f t="shared" si="3"/>
        <v>11064661.617084768</v>
      </c>
      <c r="AF19" s="10">
        <f>AD19-T19-R19</f>
        <v>986228.79564672709</v>
      </c>
      <c r="AG19" s="9"/>
      <c r="AH19" s="9">
        <f>AF19</f>
        <v>986228.79564672709</v>
      </c>
      <c r="AI19" s="9"/>
      <c r="AJ19" s="9"/>
      <c r="AK19" s="9"/>
      <c r="AM19" s="9">
        <f t="shared" si="4"/>
        <v>10147356.821557345</v>
      </c>
      <c r="AN19" s="9">
        <f t="shared" si="7"/>
        <v>11133585.617204072</v>
      </c>
    </row>
    <row r="20" spans="1:40" s="15" customFormat="1" ht="12.75" x14ac:dyDescent="0.2">
      <c r="A20" s="12" t="s">
        <v>38</v>
      </c>
      <c r="B20" s="12" t="s">
        <v>39</v>
      </c>
      <c r="C20" s="12" t="s">
        <v>7</v>
      </c>
      <c r="D20" s="12"/>
      <c r="E20" s="12" t="s">
        <v>1441</v>
      </c>
      <c r="G20" s="13">
        <f>UTFUND1819BL</f>
        <v>60012736.116593182</v>
      </c>
      <c r="H20" s="13">
        <f>G20*RPI_INC1920</f>
        <v>61930850.75367754</v>
      </c>
      <c r="I20" s="13"/>
      <c r="J20" s="13"/>
      <c r="K20" s="13"/>
      <c r="L20" s="13"/>
      <c r="M20" s="13"/>
      <c r="N20" s="13"/>
      <c r="O20" s="13"/>
      <c r="P20" s="13"/>
      <c r="Q20" s="14">
        <f t="shared" si="5"/>
        <v>60012736.116593182</v>
      </c>
      <c r="R20" s="14">
        <f t="shared" si="6"/>
        <v>61930850.75367754</v>
      </c>
      <c r="S20" s="13"/>
      <c r="T20" s="14">
        <f t="shared" si="0"/>
        <v>66596382.021560453</v>
      </c>
      <c r="V20" s="13">
        <f>UTFUND1819RSG</f>
        <v>25856987.968369871</v>
      </c>
      <c r="W20" s="13"/>
      <c r="X20" s="13"/>
      <c r="Y20" s="13"/>
      <c r="Z20" s="13"/>
      <c r="AA20" s="14">
        <f t="shared" si="1"/>
        <v>25856987.968369871</v>
      </c>
      <c r="AB20" s="14">
        <f t="shared" si="2"/>
        <v>85869724.084963053</v>
      </c>
      <c r="AC20" s="14">
        <f>V20+G20+T20</f>
        <v>152466106.10652351</v>
      </c>
      <c r="AD20" s="14">
        <f>AC20*UT_SF1920</f>
        <v>148017793.7778717</v>
      </c>
      <c r="AE20" s="14">
        <f t="shared" si="3"/>
        <v>81421411.756311238</v>
      </c>
      <c r="AF20" s="14">
        <f>AD20-T20-R20</f>
        <v>19490561.002633698</v>
      </c>
      <c r="AG20" s="13">
        <f>AF20</f>
        <v>19490561.002633698</v>
      </c>
      <c r="AH20" s="13"/>
      <c r="AI20" s="13"/>
      <c r="AJ20" s="13"/>
      <c r="AK20" s="13"/>
      <c r="AM20" s="13">
        <f t="shared" si="4"/>
        <v>62354381.082287304</v>
      </c>
      <c r="AN20" s="13">
        <f t="shared" si="7"/>
        <v>81844942.084921002</v>
      </c>
    </row>
    <row r="21" spans="1:40" ht="12.75" x14ac:dyDescent="0.2">
      <c r="A21" s="1" t="s">
        <v>40</v>
      </c>
      <c r="B21" s="1" t="s">
        <v>41</v>
      </c>
      <c r="C21" s="1"/>
      <c r="D21" s="1" t="s">
        <v>7</v>
      </c>
      <c r="E21" s="1"/>
      <c r="G21" s="5">
        <f>UTFUND1819BL</f>
        <v>38878799.170919918</v>
      </c>
      <c r="H21" s="5">
        <f>G21*RPI_INC1920</f>
        <v>40121435.294310823</v>
      </c>
      <c r="I21" s="5">
        <f>LTFUND1819BL</f>
        <v>7154362.0896826154</v>
      </c>
      <c r="J21" s="5">
        <f>I21*RPI_INC1920</f>
        <v>7383028.3284050208</v>
      </c>
      <c r="Q21" s="6">
        <f t="shared" si="5"/>
        <v>46033161.260602534</v>
      </c>
      <c r="R21" s="6">
        <f t="shared" si="6"/>
        <v>47504463.622715846</v>
      </c>
      <c r="T21" s="6">
        <f t="shared" si="0"/>
        <v>125036674</v>
      </c>
      <c r="V21" s="5">
        <f>UTFUND1819RSG</f>
        <v>10305855.325431354</v>
      </c>
      <c r="W21" s="5">
        <f>LTFUND1819RSG</f>
        <v>-66284.784946947359</v>
      </c>
      <c r="AA21" s="6">
        <f t="shared" si="1"/>
        <v>10239570.540484406</v>
      </c>
      <c r="AB21" s="6">
        <f t="shared" si="2"/>
        <v>56272731.80108694</v>
      </c>
      <c r="AC21" s="6">
        <f t="shared" ref="AC21" si="33">AC22+AC23</f>
        <v>181309405.80108693</v>
      </c>
      <c r="AD21" s="6">
        <f t="shared" ref="AD21" si="34">AD22+AD23</f>
        <v>175732132.93683171</v>
      </c>
      <c r="AE21" s="6">
        <f t="shared" si="3"/>
        <v>50695458.936831728</v>
      </c>
      <c r="AF21" s="6">
        <f t="shared" ref="AF21" si="35">SUM(AF22:AF23)</f>
        <v>3190995.3141158838</v>
      </c>
      <c r="AG21" s="5">
        <f t="shared" ref="AG21" si="36">AG23</f>
        <v>4583738.8953244835</v>
      </c>
      <c r="AH21" s="5">
        <f t="shared" ref="AH21" si="37">AH22</f>
        <v>-1392743.5812085997</v>
      </c>
      <c r="AM21" s="5">
        <f t="shared" si="4"/>
        <v>47829335.327911407</v>
      </c>
      <c r="AN21" s="5">
        <f t="shared" si="7"/>
        <v>51020330.642027289</v>
      </c>
    </row>
    <row r="22" spans="1:40" s="11" customFormat="1" ht="12.75" x14ac:dyDescent="0.2">
      <c r="A22" s="8" t="s">
        <v>42</v>
      </c>
      <c r="B22" s="8" t="s">
        <v>43</v>
      </c>
      <c r="C22" s="8" t="s">
        <v>7</v>
      </c>
      <c r="D22" s="8"/>
      <c r="E22" s="8" t="s">
        <v>1440</v>
      </c>
      <c r="G22" s="9"/>
      <c r="H22" s="9"/>
      <c r="I22" s="9">
        <f>LTFUND1819BL</f>
        <v>7154362.0896826154</v>
      </c>
      <c r="J22" s="9">
        <f>I22*RPI_INC1920</f>
        <v>7383028.3284050208</v>
      </c>
      <c r="K22" s="9"/>
      <c r="L22" s="9"/>
      <c r="M22" s="9"/>
      <c r="N22" s="9"/>
      <c r="O22" s="9"/>
      <c r="P22" s="9"/>
      <c r="Q22" s="10">
        <f t="shared" si="5"/>
        <v>7154362.0896826154</v>
      </c>
      <c r="R22" s="10">
        <f t="shared" si="6"/>
        <v>7383028.3284050208</v>
      </c>
      <c r="S22" s="9"/>
      <c r="T22" s="10">
        <f t="shared" si="0"/>
        <v>20686938.533038855</v>
      </c>
      <c r="V22" s="9"/>
      <c r="W22" s="9">
        <f>LTFUND1819RSG</f>
        <v>-66284.784946947359</v>
      </c>
      <c r="X22" s="9"/>
      <c r="Y22" s="9"/>
      <c r="Z22" s="9"/>
      <c r="AA22" s="10">
        <f t="shared" si="1"/>
        <v>-66284.784946947359</v>
      </c>
      <c r="AB22" s="10">
        <f t="shared" si="2"/>
        <v>7088077.304735668</v>
      </c>
      <c r="AC22" s="10">
        <f>W22+I22+T22</f>
        <v>27775015.837774523</v>
      </c>
      <c r="AD22" s="10">
        <f>AC22*LT_SF1920</f>
        <v>26677223.280235276</v>
      </c>
      <c r="AE22" s="10">
        <f t="shared" si="3"/>
        <v>5990284.747196421</v>
      </c>
      <c r="AF22" s="10">
        <f>AD22-T22-R22</f>
        <v>-1392743.5812085997</v>
      </c>
      <c r="AG22" s="9"/>
      <c r="AH22" s="9">
        <f>AF22</f>
        <v>-1392743.5812085997</v>
      </c>
      <c r="AI22" s="9"/>
      <c r="AJ22" s="9"/>
      <c r="AK22" s="9"/>
      <c r="AM22" s="9">
        <f t="shared" si="4"/>
        <v>7433519.0995798213</v>
      </c>
      <c r="AN22" s="9">
        <f t="shared" si="7"/>
        <v>6040775.5183712216</v>
      </c>
    </row>
    <row r="23" spans="1:40" s="15" customFormat="1" ht="12.75" x14ac:dyDescent="0.2">
      <c r="A23" s="12" t="s">
        <v>44</v>
      </c>
      <c r="B23" s="12" t="s">
        <v>45</v>
      </c>
      <c r="C23" s="12" t="s">
        <v>7</v>
      </c>
      <c r="D23" s="12"/>
      <c r="E23" s="12" t="s">
        <v>1441</v>
      </c>
      <c r="G23" s="13">
        <f>UTFUND1819BL</f>
        <v>38878799.170919918</v>
      </c>
      <c r="H23" s="13">
        <f>G23*RPI_INC1920</f>
        <v>40121435.294310823</v>
      </c>
      <c r="I23" s="13"/>
      <c r="J23" s="13"/>
      <c r="K23" s="13"/>
      <c r="L23" s="13"/>
      <c r="M23" s="13"/>
      <c r="N23" s="13"/>
      <c r="O23" s="13"/>
      <c r="P23" s="13"/>
      <c r="Q23" s="14">
        <f t="shared" si="5"/>
        <v>38878799.170919918</v>
      </c>
      <c r="R23" s="14">
        <f t="shared" si="6"/>
        <v>40121435.294310823</v>
      </c>
      <c r="S23" s="13"/>
      <c r="T23" s="14">
        <f t="shared" si="0"/>
        <v>104349735.46696115</v>
      </c>
      <c r="V23" s="13">
        <f>UTFUND1819RSG</f>
        <v>10305855.325431354</v>
      </c>
      <c r="W23" s="13"/>
      <c r="X23" s="13"/>
      <c r="Y23" s="13"/>
      <c r="Z23" s="13"/>
      <c r="AA23" s="14">
        <f t="shared" si="1"/>
        <v>10305855.325431354</v>
      </c>
      <c r="AB23" s="14">
        <f t="shared" si="2"/>
        <v>49184654.496351272</v>
      </c>
      <c r="AC23" s="14">
        <f>V23+G23+T23</f>
        <v>153534389.96331242</v>
      </c>
      <c r="AD23" s="14">
        <f>AC23*UT_SF1920</f>
        <v>149054909.65659645</v>
      </c>
      <c r="AE23" s="14">
        <f t="shared" si="3"/>
        <v>44705174.189635307</v>
      </c>
      <c r="AF23" s="14">
        <f>AD23-T23-R23</f>
        <v>4583738.8953244835</v>
      </c>
      <c r="AG23" s="13">
        <f>AF23</f>
        <v>4583738.8953244835</v>
      </c>
      <c r="AH23" s="13"/>
      <c r="AI23" s="13"/>
      <c r="AJ23" s="13"/>
      <c r="AK23" s="13"/>
      <c r="AM23" s="13">
        <f t="shared" si="4"/>
        <v>40395816.228331588</v>
      </c>
      <c r="AN23" s="13">
        <f t="shared" si="7"/>
        <v>44979555.123656072</v>
      </c>
    </row>
    <row r="24" spans="1:40" ht="12.75" x14ac:dyDescent="0.2">
      <c r="A24" s="1" t="s">
        <v>46</v>
      </c>
      <c r="B24" s="1" t="s">
        <v>47</v>
      </c>
      <c r="C24" s="1"/>
      <c r="D24" s="1" t="s">
        <v>7</v>
      </c>
      <c r="E24" s="1"/>
      <c r="G24" s="5">
        <f>UTFUND1819BL</f>
        <v>46189723.532571286</v>
      </c>
      <c r="H24" s="5">
        <f>G24*RPI_INC1920</f>
        <v>47666029.905581467</v>
      </c>
      <c r="I24" s="5">
        <f>LTFUND1819BL</f>
        <v>7896650.4890168309</v>
      </c>
      <c r="J24" s="5">
        <f>I24*RPI_INC1920</f>
        <v>8149041.5957561638</v>
      </c>
      <c r="Q24" s="6">
        <f t="shared" si="5"/>
        <v>54086374.021588117</v>
      </c>
      <c r="R24" s="6">
        <f t="shared" si="6"/>
        <v>55815071.501337633</v>
      </c>
      <c r="T24" s="6">
        <f t="shared" si="0"/>
        <v>70368414</v>
      </c>
      <c r="V24" s="5">
        <f>UTFUND1819RSG</f>
        <v>17976961.886821814</v>
      </c>
      <c r="W24" s="5">
        <f>LTFUND1819RSG</f>
        <v>1394438.4596459698</v>
      </c>
      <c r="AA24" s="6">
        <f t="shared" si="1"/>
        <v>19371400.346467786</v>
      </c>
      <c r="AB24" s="6">
        <f t="shared" si="2"/>
        <v>73457774.36805591</v>
      </c>
      <c r="AC24" s="6">
        <f t="shared" ref="AC24" si="38">AC25+AC26</f>
        <v>143826188.36805591</v>
      </c>
      <c r="AD24" s="6">
        <f t="shared" ref="AD24" si="39">AD25+AD26</f>
        <v>139420667.64199322</v>
      </c>
      <c r="AE24" s="6">
        <f t="shared" si="3"/>
        <v>69052253.64199321</v>
      </c>
      <c r="AF24" s="6">
        <f t="shared" ref="AF24" si="40">SUM(AF25:AF26)</f>
        <v>13237182.140655581</v>
      </c>
      <c r="AG24" s="5">
        <f t="shared" ref="AG24" si="41">AG26</f>
        <v>12894446.952950522</v>
      </c>
      <c r="AH24" s="5">
        <f t="shared" ref="AH24" si="42">AH25</f>
        <v>342735.1877050586</v>
      </c>
      <c r="AM24" s="5">
        <f t="shared" si="4"/>
        <v>56196777.473186165</v>
      </c>
      <c r="AN24" s="5">
        <f t="shared" si="7"/>
        <v>69433959.613841742</v>
      </c>
    </row>
    <row r="25" spans="1:40" s="11" customFormat="1" ht="12.75" x14ac:dyDescent="0.2">
      <c r="A25" s="8" t="s">
        <v>48</v>
      </c>
      <c r="B25" s="8" t="s">
        <v>49</v>
      </c>
      <c r="C25" s="8" t="s">
        <v>7</v>
      </c>
      <c r="D25" s="8"/>
      <c r="E25" s="8" t="s">
        <v>1440</v>
      </c>
      <c r="G25" s="9"/>
      <c r="H25" s="9"/>
      <c r="I25" s="9">
        <f>LTFUND1819BL</f>
        <v>7896650.4890168309</v>
      </c>
      <c r="J25" s="9">
        <f>I25*RPI_INC1920</f>
        <v>8149041.5957561638</v>
      </c>
      <c r="K25" s="9"/>
      <c r="L25" s="9"/>
      <c r="M25" s="9"/>
      <c r="N25" s="9"/>
      <c r="O25" s="9"/>
      <c r="P25" s="9"/>
      <c r="Q25" s="10">
        <f t="shared" si="5"/>
        <v>7896650.4890168309</v>
      </c>
      <c r="R25" s="10">
        <f t="shared" si="6"/>
        <v>8149041.5957561638</v>
      </c>
      <c r="S25" s="9"/>
      <c r="T25" s="10">
        <f t="shared" si="0"/>
        <v>10932138.012871785</v>
      </c>
      <c r="V25" s="9"/>
      <c r="W25" s="9">
        <f>LTFUND1819RSG</f>
        <v>1394438.4596459698</v>
      </c>
      <c r="X25" s="9"/>
      <c r="Y25" s="9"/>
      <c r="Z25" s="9"/>
      <c r="AA25" s="10">
        <f t="shared" si="1"/>
        <v>1394438.4596459698</v>
      </c>
      <c r="AB25" s="10">
        <f t="shared" si="2"/>
        <v>9291088.9486628007</v>
      </c>
      <c r="AC25" s="10">
        <f>W25+I25+T25</f>
        <v>20223226.961534586</v>
      </c>
      <c r="AD25" s="10">
        <f>AC25*LT_SF1920</f>
        <v>19423914.796333008</v>
      </c>
      <c r="AE25" s="10">
        <f t="shared" si="3"/>
        <v>8491776.7834612224</v>
      </c>
      <c r="AF25" s="10">
        <f>AD25-T25-R25</f>
        <v>342735.1877050586</v>
      </c>
      <c r="AG25" s="9"/>
      <c r="AH25" s="9">
        <f>AF25</f>
        <v>342735.1877050586</v>
      </c>
      <c r="AI25" s="9"/>
      <c r="AJ25" s="9"/>
      <c r="AK25" s="9"/>
      <c r="AM25" s="9">
        <f t="shared" si="4"/>
        <v>8204770.9491059612</v>
      </c>
      <c r="AN25" s="9">
        <f t="shared" si="7"/>
        <v>8547506.1368110199</v>
      </c>
    </row>
    <row r="26" spans="1:40" s="15" customFormat="1" ht="12.75" x14ac:dyDescent="0.2">
      <c r="A26" s="12" t="s">
        <v>50</v>
      </c>
      <c r="B26" s="12" t="s">
        <v>51</v>
      </c>
      <c r="C26" s="12" t="s">
        <v>7</v>
      </c>
      <c r="D26" s="12"/>
      <c r="E26" s="12" t="s">
        <v>1441</v>
      </c>
      <c r="G26" s="13">
        <f>UTFUND1819BL</f>
        <v>46189723.532571286</v>
      </c>
      <c r="H26" s="13">
        <f>G26*RPI_INC1920</f>
        <v>47666029.905581467</v>
      </c>
      <c r="I26" s="13"/>
      <c r="J26" s="13"/>
      <c r="K26" s="13"/>
      <c r="L26" s="13"/>
      <c r="M26" s="13"/>
      <c r="N26" s="13"/>
      <c r="O26" s="13"/>
      <c r="P26" s="13"/>
      <c r="Q26" s="14">
        <f t="shared" si="5"/>
        <v>46189723.532571286</v>
      </c>
      <c r="R26" s="14">
        <f t="shared" si="6"/>
        <v>47666029.905581467</v>
      </c>
      <c r="S26" s="13"/>
      <c r="T26" s="14">
        <f t="shared" si="0"/>
        <v>59436275.98712822</v>
      </c>
      <c r="V26" s="13">
        <f>UTFUND1819RSG</f>
        <v>17976961.886821814</v>
      </c>
      <c r="W26" s="13"/>
      <c r="X26" s="13"/>
      <c r="Y26" s="13"/>
      <c r="Z26" s="13"/>
      <c r="AA26" s="14">
        <f t="shared" si="1"/>
        <v>17976961.886821814</v>
      </c>
      <c r="AB26" s="14">
        <f t="shared" si="2"/>
        <v>64166685.4193931</v>
      </c>
      <c r="AC26" s="14">
        <f>V26+G26+T26</f>
        <v>123602961.40652132</v>
      </c>
      <c r="AD26" s="14">
        <f>AC26*UT_SF1920</f>
        <v>119996752.84566021</v>
      </c>
      <c r="AE26" s="14">
        <f t="shared" si="3"/>
        <v>60560476.858531989</v>
      </c>
      <c r="AF26" s="14">
        <f>AD26-T26-R26</f>
        <v>12894446.952950522</v>
      </c>
      <c r="AG26" s="13">
        <f>AF26</f>
        <v>12894446.952950522</v>
      </c>
      <c r="AH26" s="13"/>
      <c r="AI26" s="13"/>
      <c r="AJ26" s="13"/>
      <c r="AK26" s="13"/>
      <c r="AM26" s="13">
        <f t="shared" si="4"/>
        <v>47992006.524080209</v>
      </c>
      <c r="AN26" s="13">
        <f t="shared" si="7"/>
        <v>60886453.477030732</v>
      </c>
    </row>
    <row r="27" spans="1:40" ht="12.75" x14ac:dyDescent="0.2">
      <c r="A27" s="1" t="s">
        <v>52</v>
      </c>
      <c r="B27" s="1" t="s">
        <v>53</v>
      </c>
      <c r="C27" s="1"/>
      <c r="D27" s="1" t="s">
        <v>7</v>
      </c>
      <c r="E27" s="1"/>
      <c r="G27" s="5">
        <f>UTFUND1819BL</f>
        <v>28990702.869168479</v>
      </c>
      <c r="H27" s="5">
        <f>G27*RPI_INC1920</f>
        <v>29917297.707382169</v>
      </c>
      <c r="I27" s="5">
        <f>LTFUND1819BL</f>
        <v>5996673.9443305032</v>
      </c>
      <c r="J27" s="5">
        <f>I27*RPI_INC1920</f>
        <v>6188338.3944248287</v>
      </c>
      <c r="Q27" s="6">
        <f t="shared" si="5"/>
        <v>34987376.813498981</v>
      </c>
      <c r="R27" s="6">
        <f t="shared" si="6"/>
        <v>36105636.101806998</v>
      </c>
      <c r="T27" s="6">
        <f t="shared" si="0"/>
        <v>80315959</v>
      </c>
      <c r="V27" s="5">
        <f>UTFUND1819RSG</f>
        <v>9917099.4182152487</v>
      </c>
      <c r="W27" s="5">
        <f>LTFUND1819RSG</f>
        <v>385753.39685229864</v>
      </c>
      <c r="AA27" s="6">
        <f t="shared" si="1"/>
        <v>10302852.815067548</v>
      </c>
      <c r="AB27" s="6">
        <f t="shared" si="2"/>
        <v>45290229.628566533</v>
      </c>
      <c r="AC27" s="6">
        <f t="shared" ref="AC27" si="43">AC28+AC29</f>
        <v>125606188.62856653</v>
      </c>
      <c r="AD27" s="6">
        <f t="shared" ref="AD27" si="44">AD28+AD29</f>
        <v>121720195.94711487</v>
      </c>
      <c r="AE27" s="6">
        <f t="shared" si="3"/>
        <v>41404236.94711487</v>
      </c>
      <c r="AF27" s="6">
        <f t="shared" ref="AF27" si="45">SUM(AF28:AF29)</f>
        <v>5298600.8453078689</v>
      </c>
      <c r="AG27" s="5">
        <f t="shared" ref="AG27" si="46">AG29</f>
        <v>5949861.5777647756</v>
      </c>
      <c r="AH27" s="5">
        <f t="shared" ref="AH27" si="47">AH28</f>
        <v>-651260.7324569067</v>
      </c>
      <c r="AM27" s="5">
        <f t="shared" si="4"/>
        <v>36352553.942217171</v>
      </c>
      <c r="AN27" s="5">
        <f t="shared" si="7"/>
        <v>41651154.787525043</v>
      </c>
    </row>
    <row r="28" spans="1:40" s="11" customFormat="1" ht="12.75" x14ac:dyDescent="0.2">
      <c r="A28" s="8" t="s">
        <v>54</v>
      </c>
      <c r="B28" s="8" t="s">
        <v>55</v>
      </c>
      <c r="C28" s="8" t="s">
        <v>7</v>
      </c>
      <c r="D28" s="8"/>
      <c r="E28" s="8" t="s">
        <v>1440</v>
      </c>
      <c r="G28" s="9"/>
      <c r="H28" s="9"/>
      <c r="I28" s="9">
        <f>LTFUND1819BL</f>
        <v>5996673.9443305032</v>
      </c>
      <c r="J28" s="9">
        <f>I28*RPI_INC1920</f>
        <v>6188338.3944248287</v>
      </c>
      <c r="K28" s="9"/>
      <c r="L28" s="9"/>
      <c r="M28" s="9"/>
      <c r="N28" s="9"/>
      <c r="O28" s="9"/>
      <c r="P28" s="9"/>
      <c r="Q28" s="10">
        <f t="shared" si="5"/>
        <v>5996673.9443305032</v>
      </c>
      <c r="R28" s="10">
        <f t="shared" si="6"/>
        <v>6188338.3944248287</v>
      </c>
      <c r="S28" s="9"/>
      <c r="T28" s="10">
        <f t="shared" si="0"/>
        <v>15005584.963511191</v>
      </c>
      <c r="V28" s="9"/>
      <c r="W28" s="9">
        <f>LTFUND1819RSG</f>
        <v>385753.39685229864</v>
      </c>
      <c r="X28" s="9"/>
      <c r="Y28" s="9"/>
      <c r="Z28" s="9"/>
      <c r="AA28" s="10">
        <f t="shared" si="1"/>
        <v>385753.39685229864</v>
      </c>
      <c r="AB28" s="10">
        <f t="shared" si="2"/>
        <v>6382427.3411828019</v>
      </c>
      <c r="AC28" s="10">
        <f>W28+I28+T28</f>
        <v>21388012.304693993</v>
      </c>
      <c r="AD28" s="10">
        <f>AC28*LT_SF1920</f>
        <v>20542662.625479113</v>
      </c>
      <c r="AE28" s="10">
        <f t="shared" si="3"/>
        <v>5537077.661967922</v>
      </c>
      <c r="AF28" s="10">
        <f>AD28-T28-R28</f>
        <v>-651260.7324569067</v>
      </c>
      <c r="AG28" s="9"/>
      <c r="AH28" s="9">
        <f>AF28</f>
        <v>-651260.7324569067</v>
      </c>
      <c r="AI28" s="9"/>
      <c r="AJ28" s="9"/>
      <c r="AK28" s="9"/>
      <c r="AM28" s="9">
        <f t="shared" si="4"/>
        <v>6230658.9658660917</v>
      </c>
      <c r="AN28" s="9">
        <f t="shared" si="7"/>
        <v>5579398.233409185</v>
      </c>
    </row>
    <row r="29" spans="1:40" s="15" customFormat="1" ht="12.75" x14ac:dyDescent="0.2">
      <c r="A29" s="12" t="s">
        <v>56</v>
      </c>
      <c r="B29" s="12" t="s">
        <v>57</v>
      </c>
      <c r="C29" s="12" t="s">
        <v>7</v>
      </c>
      <c r="D29" s="12"/>
      <c r="E29" s="12" t="s">
        <v>1441</v>
      </c>
      <c r="G29" s="13">
        <f>UTFUND1819BL</f>
        <v>28990702.869168479</v>
      </c>
      <c r="H29" s="13">
        <f>G29*RPI_INC1920</f>
        <v>29917297.707382169</v>
      </c>
      <c r="I29" s="13"/>
      <c r="J29" s="13"/>
      <c r="K29" s="13"/>
      <c r="L29" s="13"/>
      <c r="M29" s="13"/>
      <c r="N29" s="13"/>
      <c r="O29" s="13"/>
      <c r="P29" s="13"/>
      <c r="Q29" s="14">
        <f t="shared" si="5"/>
        <v>28990702.869168479</v>
      </c>
      <c r="R29" s="14">
        <f t="shared" si="6"/>
        <v>29917297.707382169</v>
      </c>
      <c r="S29" s="13"/>
      <c r="T29" s="14">
        <f t="shared" si="0"/>
        <v>65310374.036488809</v>
      </c>
      <c r="V29" s="13">
        <f>UTFUND1819RSG</f>
        <v>9917099.4182152487</v>
      </c>
      <c r="W29" s="13"/>
      <c r="X29" s="13"/>
      <c r="Y29" s="13"/>
      <c r="Z29" s="13"/>
      <c r="AA29" s="14">
        <f t="shared" si="1"/>
        <v>9917099.4182152487</v>
      </c>
      <c r="AB29" s="14">
        <f t="shared" si="2"/>
        <v>38907802.287383728</v>
      </c>
      <c r="AC29" s="14">
        <f>V29+G29+T29</f>
        <v>104218176.32387254</v>
      </c>
      <c r="AD29" s="14">
        <f>AC29*UT_SF1920</f>
        <v>101177533.32163575</v>
      </c>
      <c r="AE29" s="14">
        <f t="shared" si="3"/>
        <v>35867159.285146944</v>
      </c>
      <c r="AF29" s="14">
        <f>AD29-T29-R29</f>
        <v>5949861.5777647756</v>
      </c>
      <c r="AG29" s="13">
        <f>AF29</f>
        <v>5949861.5777647756</v>
      </c>
      <c r="AH29" s="13"/>
      <c r="AI29" s="13"/>
      <c r="AJ29" s="13"/>
      <c r="AK29" s="13"/>
      <c r="AM29" s="13">
        <f t="shared" si="4"/>
        <v>30121894.976351082</v>
      </c>
      <c r="AN29" s="13">
        <f t="shared" si="7"/>
        <v>36071756.554115862</v>
      </c>
    </row>
    <row r="30" spans="1:40" ht="12.75" x14ac:dyDescent="0.2">
      <c r="A30" s="1" t="s">
        <v>58</v>
      </c>
      <c r="B30" s="1" t="s">
        <v>59</v>
      </c>
      <c r="C30" s="1"/>
      <c r="D30" s="1" t="s">
        <v>7</v>
      </c>
      <c r="E30" s="1"/>
      <c r="G30" s="5">
        <f>UTFUND1819BL</f>
        <v>57428509.839166112</v>
      </c>
      <c r="H30" s="5">
        <f>G30*RPI_INC1920</f>
        <v>59264027.97142455</v>
      </c>
      <c r="I30" s="5">
        <f>LTFUND1819BL</f>
        <v>10391437.161230611</v>
      </c>
      <c r="J30" s="5">
        <f>I30*RPI_INC1920</f>
        <v>10723566.122665975</v>
      </c>
      <c r="Q30" s="6">
        <f t="shared" si="5"/>
        <v>67819947.000396729</v>
      </c>
      <c r="R30" s="6">
        <f t="shared" si="6"/>
        <v>69987594.094090521</v>
      </c>
      <c r="T30" s="6">
        <f t="shared" si="0"/>
        <v>101602514.9999992</v>
      </c>
      <c r="V30" s="5">
        <f>UTFUND1819RSG</f>
        <v>22185696.187164195</v>
      </c>
      <c r="W30" s="5">
        <f>LTFUND1819RSG</f>
        <v>1686168.0954710189</v>
      </c>
      <c r="AA30" s="6">
        <f t="shared" si="1"/>
        <v>23871864.282635212</v>
      </c>
      <c r="AB30" s="6">
        <f t="shared" si="2"/>
        <v>91691811.28303194</v>
      </c>
      <c r="AC30" s="6">
        <f t="shared" ref="AC30" si="48">AC31+AC32</f>
        <v>193294326.28303114</v>
      </c>
      <c r="AD30" s="6">
        <f t="shared" ref="AD30" si="49">AD31+AD32</f>
        <v>187358445.70593193</v>
      </c>
      <c r="AE30" s="6">
        <f t="shared" si="3"/>
        <v>85755930.705932751</v>
      </c>
      <c r="AF30" s="6">
        <f t="shared" ref="AF30" si="50">SUM(AF31:AF32)</f>
        <v>15768336.611842226</v>
      </c>
      <c r="AG30" s="5">
        <f t="shared" ref="AG30" si="51">AG32</f>
        <v>15546229.357137457</v>
      </c>
      <c r="AH30" s="5">
        <f t="shared" ref="AH30" si="52">AH31</f>
        <v>222107.2547047697</v>
      </c>
      <c r="AM30" s="5">
        <f t="shared" si="4"/>
        <v>70466222.570278823</v>
      </c>
      <c r="AN30" s="5">
        <f t="shared" si="7"/>
        <v>86234559.182121053</v>
      </c>
    </row>
    <row r="31" spans="1:40" s="11" customFormat="1" ht="12.75" x14ac:dyDescent="0.2">
      <c r="A31" s="8" t="s">
        <v>60</v>
      </c>
      <c r="B31" s="8" t="s">
        <v>61</v>
      </c>
      <c r="C31" s="8" t="s">
        <v>7</v>
      </c>
      <c r="D31" s="8"/>
      <c r="E31" s="8" t="s">
        <v>1440</v>
      </c>
      <c r="G31" s="9"/>
      <c r="H31" s="9"/>
      <c r="I31" s="9">
        <f>LTFUND1819BL</f>
        <v>10391437.161230611</v>
      </c>
      <c r="J31" s="9">
        <f>I31*RPI_INC1920</f>
        <v>10723566.122665975</v>
      </c>
      <c r="K31" s="9"/>
      <c r="L31" s="9"/>
      <c r="M31" s="9"/>
      <c r="N31" s="9"/>
      <c r="O31" s="9"/>
      <c r="P31" s="9"/>
      <c r="Q31" s="10">
        <f t="shared" si="5"/>
        <v>10391437.161230611</v>
      </c>
      <c r="R31" s="10">
        <f t="shared" si="6"/>
        <v>10723566.122665975</v>
      </c>
      <c r="S31" s="9"/>
      <c r="T31" s="10">
        <f t="shared" si="0"/>
        <v>16561162.295312174</v>
      </c>
      <c r="V31" s="9"/>
      <c r="W31" s="9">
        <f>LTFUND1819RSG</f>
        <v>1686168.0954710189</v>
      </c>
      <c r="X31" s="9"/>
      <c r="Y31" s="9"/>
      <c r="Z31" s="9"/>
      <c r="AA31" s="10">
        <f t="shared" si="1"/>
        <v>1686168.0954710189</v>
      </c>
      <c r="AB31" s="10">
        <f t="shared" si="2"/>
        <v>12077605.25670163</v>
      </c>
      <c r="AC31" s="10">
        <f>W31+I31+T31</f>
        <v>28638767.552013803</v>
      </c>
      <c r="AD31" s="10">
        <f>AC31*LT_SF1920</f>
        <v>27506835.672682919</v>
      </c>
      <c r="AE31" s="10">
        <f t="shared" si="3"/>
        <v>10945673.377370745</v>
      </c>
      <c r="AF31" s="10">
        <f>AD31-T31-R31</f>
        <v>222107.2547047697</v>
      </c>
      <c r="AG31" s="9"/>
      <c r="AH31" s="9">
        <f>AF31</f>
        <v>222107.2547047697</v>
      </c>
      <c r="AI31" s="9"/>
      <c r="AJ31" s="9"/>
      <c r="AK31" s="9"/>
      <c r="AM31" s="9">
        <f t="shared" si="4"/>
        <v>10796902.035680726</v>
      </c>
      <c r="AN31" s="9">
        <f t="shared" si="7"/>
        <v>11019009.290385496</v>
      </c>
    </row>
    <row r="32" spans="1:40" s="15" customFormat="1" ht="12.75" x14ac:dyDescent="0.2">
      <c r="A32" s="12" t="s">
        <v>62</v>
      </c>
      <c r="B32" s="12" t="s">
        <v>63</v>
      </c>
      <c r="C32" s="12" t="s">
        <v>7</v>
      </c>
      <c r="D32" s="12"/>
      <c r="E32" s="12" t="s">
        <v>1441</v>
      </c>
      <c r="G32" s="13">
        <f>UTFUND1819BL</f>
        <v>57428509.839166112</v>
      </c>
      <c r="H32" s="13">
        <f>G32*RPI_INC1920</f>
        <v>59264027.97142455</v>
      </c>
      <c r="I32" s="13"/>
      <c r="J32" s="13"/>
      <c r="K32" s="13"/>
      <c r="L32" s="13"/>
      <c r="M32" s="13"/>
      <c r="N32" s="13"/>
      <c r="O32" s="13"/>
      <c r="P32" s="13"/>
      <c r="Q32" s="14">
        <f t="shared" si="5"/>
        <v>57428509.839166112</v>
      </c>
      <c r="R32" s="14">
        <f t="shared" si="6"/>
        <v>59264027.97142455</v>
      </c>
      <c r="S32" s="13"/>
      <c r="T32" s="14">
        <f t="shared" si="0"/>
        <v>85041352.704687014</v>
      </c>
      <c r="V32" s="13">
        <f>UTFUND1819RSG</f>
        <v>22185696.187164195</v>
      </c>
      <c r="W32" s="13"/>
      <c r="X32" s="13"/>
      <c r="Y32" s="13"/>
      <c r="Z32" s="13"/>
      <c r="AA32" s="14">
        <f t="shared" si="1"/>
        <v>22185696.187164195</v>
      </c>
      <c r="AB32" s="14">
        <f t="shared" si="2"/>
        <v>79614206.026330307</v>
      </c>
      <c r="AC32" s="14">
        <f>V32+G32+T32</f>
        <v>164655558.73101732</v>
      </c>
      <c r="AD32" s="14">
        <f>AC32*UT_SF1920</f>
        <v>159851610.03324902</v>
      </c>
      <c r="AE32" s="14">
        <f t="shared" si="3"/>
        <v>74810257.328562006</v>
      </c>
      <c r="AF32" s="14">
        <f>AD32-T32-R32</f>
        <v>15546229.357137457</v>
      </c>
      <c r="AG32" s="13">
        <f>AF32</f>
        <v>15546229.357137457</v>
      </c>
      <c r="AH32" s="13"/>
      <c r="AI32" s="13"/>
      <c r="AJ32" s="13"/>
      <c r="AK32" s="13"/>
      <c r="AM32" s="13">
        <f t="shared" si="4"/>
        <v>59669320.534598082</v>
      </c>
      <c r="AN32" s="13">
        <f t="shared" si="7"/>
        <v>75215549.891735539</v>
      </c>
    </row>
    <row r="33" spans="1:40" ht="12.75" x14ac:dyDescent="0.2">
      <c r="A33" s="1" t="s">
        <v>64</v>
      </c>
      <c r="B33" s="1" t="s">
        <v>65</v>
      </c>
      <c r="C33" s="1"/>
      <c r="D33" s="1" t="s">
        <v>7</v>
      </c>
      <c r="E33" s="1"/>
      <c r="G33" s="5">
        <f>UTFUND1819BL</f>
        <v>52722020.969217561</v>
      </c>
      <c r="H33" s="5">
        <f>G33*RPI_INC1920</f>
        <v>54407111.279401958</v>
      </c>
      <c r="I33" s="5">
        <f>LTFUND1819BL</f>
        <v>7214484.3702261792</v>
      </c>
      <c r="J33" s="5">
        <f>I33*RPI_INC1920</f>
        <v>7445072.2248219466</v>
      </c>
      <c r="Q33" s="6">
        <f t="shared" si="5"/>
        <v>59936505.339443743</v>
      </c>
      <c r="R33" s="6">
        <f t="shared" si="6"/>
        <v>61852183.504223906</v>
      </c>
      <c r="T33" s="6">
        <f t="shared" si="0"/>
        <v>40643391</v>
      </c>
      <c r="V33" s="5">
        <f>UTFUND1819RSG</f>
        <v>25035454.365709879</v>
      </c>
      <c r="W33" s="5">
        <f>LTFUND1819RSG</f>
        <v>2073713.7949361121</v>
      </c>
      <c r="AA33" s="6">
        <f t="shared" si="1"/>
        <v>27109168.160645992</v>
      </c>
      <c r="AB33" s="6">
        <f t="shared" si="2"/>
        <v>87045673.500089735</v>
      </c>
      <c r="AC33" s="6">
        <f t="shared" ref="AC33" si="53">AC34+AC35</f>
        <v>127689064.50008973</v>
      </c>
      <c r="AD33" s="6">
        <f t="shared" ref="AD33" si="54">AD34+AD35</f>
        <v>123813256.95216636</v>
      </c>
      <c r="AE33" s="6">
        <f t="shared" si="3"/>
        <v>83169865.952166349</v>
      </c>
      <c r="AF33" s="6">
        <f t="shared" ref="AF33" si="55">SUM(AF34:AF35)</f>
        <v>21317682.447942451</v>
      </c>
      <c r="AG33" s="5">
        <f t="shared" ref="AG33" si="56">AG35</f>
        <v>20048911.997387797</v>
      </c>
      <c r="AH33" s="5">
        <f t="shared" ref="AH33" si="57">AH34</f>
        <v>1268770.4505546549</v>
      </c>
      <c r="AM33" s="5">
        <f t="shared" si="4"/>
        <v>62275175.846263058</v>
      </c>
      <c r="AN33" s="5">
        <f t="shared" si="7"/>
        <v>83592858.294205517</v>
      </c>
    </row>
    <row r="34" spans="1:40" s="11" customFormat="1" ht="12.75" x14ac:dyDescent="0.2">
      <c r="A34" s="8" t="s">
        <v>66</v>
      </c>
      <c r="B34" s="8" t="s">
        <v>67</v>
      </c>
      <c r="C34" s="8" t="s">
        <v>7</v>
      </c>
      <c r="D34" s="8"/>
      <c r="E34" s="8" t="s">
        <v>1440</v>
      </c>
      <c r="G34" s="9"/>
      <c r="H34" s="9"/>
      <c r="I34" s="9">
        <f>LTFUND1819BL</f>
        <v>7214484.3702261792</v>
      </c>
      <c r="J34" s="9">
        <f>I34*RPI_INC1920</f>
        <v>7445072.2248219466</v>
      </c>
      <c r="K34" s="9"/>
      <c r="L34" s="9"/>
      <c r="M34" s="9"/>
      <c r="N34" s="9"/>
      <c r="O34" s="9"/>
      <c r="P34" s="9"/>
      <c r="Q34" s="10">
        <f t="shared" si="5"/>
        <v>7214484.3702261792</v>
      </c>
      <c r="R34" s="10">
        <f t="shared" si="6"/>
        <v>7445072.2248219466</v>
      </c>
      <c r="S34" s="9"/>
      <c r="T34" s="10">
        <f t="shared" si="0"/>
        <v>5243447.8327565854</v>
      </c>
      <c r="V34" s="9"/>
      <c r="W34" s="9">
        <f>LTFUND1819RSG</f>
        <v>2073713.7949361121</v>
      </c>
      <c r="X34" s="9"/>
      <c r="Y34" s="9"/>
      <c r="Z34" s="9"/>
      <c r="AA34" s="10">
        <f t="shared" si="1"/>
        <v>2073713.7949361121</v>
      </c>
      <c r="AB34" s="10">
        <f t="shared" si="2"/>
        <v>9288198.1651622914</v>
      </c>
      <c r="AC34" s="10">
        <f>W34+I34+T34</f>
        <v>14531645.997918878</v>
      </c>
      <c r="AD34" s="10">
        <f>AC34*LT_SF1920</f>
        <v>13957290.508133186</v>
      </c>
      <c r="AE34" s="10">
        <f t="shared" si="3"/>
        <v>8713842.6753766015</v>
      </c>
      <c r="AF34" s="10">
        <f>AD34-T34-R34</f>
        <v>1268770.4505546549</v>
      </c>
      <c r="AG34" s="9"/>
      <c r="AH34" s="9">
        <f>AF34</f>
        <v>1268770.4505546549</v>
      </c>
      <c r="AI34" s="9"/>
      <c r="AJ34" s="9"/>
      <c r="AK34" s="9"/>
      <c r="AM34" s="9">
        <f t="shared" si="4"/>
        <v>7495987.2994177043</v>
      </c>
      <c r="AN34" s="9">
        <f t="shared" si="7"/>
        <v>8764757.7499723583</v>
      </c>
    </row>
    <row r="35" spans="1:40" s="15" customFormat="1" ht="12.75" x14ac:dyDescent="0.2">
      <c r="A35" s="12" t="s">
        <v>68</v>
      </c>
      <c r="B35" s="12" t="s">
        <v>69</v>
      </c>
      <c r="C35" s="12" t="s">
        <v>7</v>
      </c>
      <c r="D35" s="12"/>
      <c r="E35" s="12" t="s">
        <v>1441</v>
      </c>
      <c r="G35" s="13">
        <f>UTFUND1819BL</f>
        <v>52722020.969217561</v>
      </c>
      <c r="H35" s="13">
        <f>G35*RPI_INC1920</f>
        <v>54407111.279401958</v>
      </c>
      <c r="I35" s="13"/>
      <c r="J35" s="13"/>
      <c r="K35" s="13"/>
      <c r="L35" s="13"/>
      <c r="M35" s="13"/>
      <c r="N35" s="13"/>
      <c r="O35" s="13"/>
      <c r="P35" s="13"/>
      <c r="Q35" s="14">
        <f t="shared" si="5"/>
        <v>52722020.969217561</v>
      </c>
      <c r="R35" s="14">
        <f t="shared" si="6"/>
        <v>54407111.279401958</v>
      </c>
      <c r="S35" s="13"/>
      <c r="T35" s="14">
        <f t="shared" si="0"/>
        <v>35399943.167243414</v>
      </c>
      <c r="V35" s="13">
        <f>UTFUND1819RSG</f>
        <v>25035454.365709879</v>
      </c>
      <c r="W35" s="13"/>
      <c r="X35" s="13"/>
      <c r="Y35" s="13"/>
      <c r="Z35" s="13"/>
      <c r="AA35" s="14">
        <f t="shared" si="1"/>
        <v>25035454.365709879</v>
      </c>
      <c r="AB35" s="14">
        <f t="shared" si="2"/>
        <v>77757475.33492744</v>
      </c>
      <c r="AC35" s="14">
        <f>V35+G35+T35</f>
        <v>113157418.50217086</v>
      </c>
      <c r="AD35" s="14">
        <f>AC35*UT_SF1920</f>
        <v>109855966.44403318</v>
      </c>
      <c r="AE35" s="14">
        <f t="shared" si="3"/>
        <v>74456023.276789755</v>
      </c>
      <c r="AF35" s="14">
        <f>AD35-T35-R35</f>
        <v>20048911.997387797</v>
      </c>
      <c r="AG35" s="13">
        <f>AF35</f>
        <v>20048911.997387797</v>
      </c>
      <c r="AH35" s="13"/>
      <c r="AI35" s="13"/>
      <c r="AJ35" s="13"/>
      <c r="AK35" s="13"/>
      <c r="AM35" s="13">
        <f t="shared" si="4"/>
        <v>54779188.546845354</v>
      </c>
      <c r="AN35" s="13">
        <f t="shared" si="7"/>
        <v>74828100.544233143</v>
      </c>
    </row>
    <row r="36" spans="1:40" ht="12.75" x14ac:dyDescent="0.2">
      <c r="A36" s="1" t="s">
        <v>70</v>
      </c>
      <c r="B36" s="1" t="s">
        <v>71</v>
      </c>
      <c r="C36" s="1"/>
      <c r="D36" s="1" t="s">
        <v>7</v>
      </c>
      <c r="E36" s="1"/>
      <c r="G36" s="5">
        <f>UTFUND1819BL</f>
        <v>143555512.01891169</v>
      </c>
      <c r="H36" s="5">
        <f>G36*RPI_INC1920</f>
        <v>148143803.54927367</v>
      </c>
      <c r="I36" s="5">
        <f>LTFUND1819BL</f>
        <v>26209010.624376319</v>
      </c>
      <c r="J36" s="5">
        <f>I36*RPI_INC1920</f>
        <v>27046697.591430228</v>
      </c>
      <c r="Q36" s="6">
        <f t="shared" si="5"/>
        <v>169764522.64328802</v>
      </c>
      <c r="R36" s="6">
        <f t="shared" si="6"/>
        <v>175190501.14070389</v>
      </c>
      <c r="T36" s="6">
        <f t="shared" si="0"/>
        <v>130782012</v>
      </c>
      <c r="V36" s="5">
        <f>UTFUND1819RSG</f>
        <v>62457746.688363165</v>
      </c>
      <c r="W36" s="5">
        <f>LTFUND1819RSG</f>
        <v>6618686.6161195748</v>
      </c>
      <c r="AA36" s="6">
        <f t="shared" si="1"/>
        <v>69076433.304482743</v>
      </c>
      <c r="AB36" s="6">
        <f t="shared" si="2"/>
        <v>238840955.94777077</v>
      </c>
      <c r="AC36" s="6">
        <f t="shared" ref="AC36" si="58">AC37+AC38</f>
        <v>369622967.94777077</v>
      </c>
      <c r="AD36" s="6">
        <f t="shared" ref="AD36" si="59">AD37+AD38</f>
        <v>358278752.14743626</v>
      </c>
      <c r="AE36" s="6">
        <f t="shared" si="3"/>
        <v>227496740.1474362</v>
      </c>
      <c r="AF36" s="6">
        <f t="shared" ref="AF36" si="60">SUM(AF37:AF38)</f>
        <v>52306239.00673233</v>
      </c>
      <c r="AG36" s="5">
        <f t="shared" ref="AG36" si="61">AG38</f>
        <v>48664752.309523106</v>
      </c>
      <c r="AH36" s="5">
        <f t="shared" ref="AH36" si="62">AH37</f>
        <v>3641486.6972092241</v>
      </c>
      <c r="AM36" s="5">
        <f t="shared" si="4"/>
        <v>176388587.22565931</v>
      </c>
      <c r="AN36" s="5">
        <f t="shared" si="7"/>
        <v>228694826.23239166</v>
      </c>
    </row>
    <row r="37" spans="1:40" s="11" customFormat="1" ht="12.75" x14ac:dyDescent="0.2">
      <c r="A37" s="8" t="s">
        <v>72</v>
      </c>
      <c r="B37" s="8" t="s">
        <v>73</v>
      </c>
      <c r="C37" s="8" t="s">
        <v>7</v>
      </c>
      <c r="D37" s="8"/>
      <c r="E37" s="8" t="s">
        <v>1440</v>
      </c>
      <c r="G37" s="9"/>
      <c r="H37" s="9"/>
      <c r="I37" s="9">
        <f>LTFUND1819BL</f>
        <v>26209010.624376319</v>
      </c>
      <c r="J37" s="9">
        <f>I37*RPI_INC1920</f>
        <v>27046697.591430228</v>
      </c>
      <c r="K37" s="9"/>
      <c r="L37" s="9"/>
      <c r="M37" s="9"/>
      <c r="N37" s="9"/>
      <c r="O37" s="9"/>
      <c r="P37" s="9"/>
      <c r="Q37" s="10">
        <f t="shared" si="5"/>
        <v>26209010.624376319</v>
      </c>
      <c r="R37" s="10">
        <f t="shared" si="6"/>
        <v>27046697.591430228</v>
      </c>
      <c r="S37" s="9"/>
      <c r="T37" s="10">
        <f t="shared" si="0"/>
        <v>21303664.568095926</v>
      </c>
      <c r="V37" s="9"/>
      <c r="W37" s="9">
        <f>LTFUND1819RSG</f>
        <v>6618686.6161195748</v>
      </c>
      <c r="X37" s="9"/>
      <c r="Y37" s="9"/>
      <c r="Z37" s="9"/>
      <c r="AA37" s="10">
        <f t="shared" si="1"/>
        <v>6618686.6161195748</v>
      </c>
      <c r="AB37" s="10">
        <f t="shared" si="2"/>
        <v>32827697.240495894</v>
      </c>
      <c r="AC37" s="10">
        <f>W37+I37+T37</f>
        <v>54131361.80859182</v>
      </c>
      <c r="AD37" s="10">
        <f>AC37*LT_SF1920</f>
        <v>51991848.856735379</v>
      </c>
      <c r="AE37" s="10">
        <f t="shared" si="3"/>
        <v>30688184.288639452</v>
      </c>
      <c r="AF37" s="10">
        <f>AD37-T37-R37</f>
        <v>3641486.6972092241</v>
      </c>
      <c r="AG37" s="9"/>
      <c r="AH37" s="9">
        <f>AF37</f>
        <v>3641486.6972092241</v>
      </c>
      <c r="AI37" s="9"/>
      <c r="AJ37" s="9"/>
      <c r="AK37" s="9"/>
      <c r="AM37" s="9">
        <f t="shared" si="4"/>
        <v>27231663.510343064</v>
      </c>
      <c r="AN37" s="9">
        <f t="shared" si="7"/>
        <v>30873150.207552288</v>
      </c>
    </row>
    <row r="38" spans="1:40" s="15" customFormat="1" ht="12.75" x14ac:dyDescent="0.2">
      <c r="A38" s="12" t="s">
        <v>74</v>
      </c>
      <c r="B38" s="12" t="s">
        <v>75</v>
      </c>
      <c r="C38" s="12" t="s">
        <v>7</v>
      </c>
      <c r="D38" s="12"/>
      <c r="E38" s="12" t="s">
        <v>1441</v>
      </c>
      <c r="G38" s="13">
        <f>UTFUND1819BL</f>
        <v>143555512.01891169</v>
      </c>
      <c r="H38" s="13">
        <f>G38*RPI_INC1920</f>
        <v>148143803.54927367</v>
      </c>
      <c r="I38" s="13"/>
      <c r="J38" s="13"/>
      <c r="K38" s="13"/>
      <c r="L38" s="13"/>
      <c r="M38" s="13"/>
      <c r="N38" s="13"/>
      <c r="O38" s="13"/>
      <c r="P38" s="13"/>
      <c r="Q38" s="14">
        <f t="shared" si="5"/>
        <v>143555512.01891169</v>
      </c>
      <c r="R38" s="14">
        <f t="shared" si="6"/>
        <v>148143803.54927367</v>
      </c>
      <c r="S38" s="13"/>
      <c r="T38" s="14">
        <f t="shared" si="0"/>
        <v>109478347.43190408</v>
      </c>
      <c r="V38" s="13">
        <f>UTFUND1819RSG</f>
        <v>62457746.688363165</v>
      </c>
      <c r="W38" s="13"/>
      <c r="X38" s="13"/>
      <c r="Y38" s="13"/>
      <c r="Z38" s="13"/>
      <c r="AA38" s="14">
        <f t="shared" si="1"/>
        <v>62457746.688363165</v>
      </c>
      <c r="AB38" s="14">
        <f t="shared" si="2"/>
        <v>206013258.70727485</v>
      </c>
      <c r="AC38" s="14">
        <f>V38+G38+T38</f>
        <v>315491606.13917893</v>
      </c>
      <c r="AD38" s="14">
        <f>AC38*UT_SF1920</f>
        <v>306286903.29070085</v>
      </c>
      <c r="AE38" s="14">
        <f t="shared" si="3"/>
        <v>196808555.85879678</v>
      </c>
      <c r="AF38" s="14">
        <f>AD38-T38-R38</f>
        <v>48664752.309523106</v>
      </c>
      <c r="AG38" s="13">
        <f>AF38</f>
        <v>48664752.309523106</v>
      </c>
      <c r="AH38" s="13"/>
      <c r="AI38" s="13"/>
      <c r="AJ38" s="13"/>
      <c r="AK38" s="13"/>
      <c r="AM38" s="13">
        <f t="shared" si="4"/>
        <v>149156923.71531627</v>
      </c>
      <c r="AN38" s="13">
        <f t="shared" si="7"/>
        <v>197821676.02483937</v>
      </c>
    </row>
    <row r="39" spans="1:40" ht="12.75" x14ac:dyDescent="0.2">
      <c r="A39" s="1" t="s">
        <v>76</v>
      </c>
      <c r="B39" s="1" t="s">
        <v>77</v>
      </c>
      <c r="C39" s="1"/>
      <c r="D39" s="1" t="s">
        <v>7</v>
      </c>
      <c r="E39" s="1"/>
      <c r="G39" s="5">
        <f>UTFUND1819BL</f>
        <v>38294457.782809667</v>
      </c>
      <c r="H39" s="5">
        <f>G39*RPI_INC1920</f>
        <v>39518417.307829671</v>
      </c>
      <c r="I39" s="5">
        <f>LTFUND1819BL</f>
        <v>6110201.3378562713</v>
      </c>
      <c r="J39" s="5">
        <f>I39*RPI_INC1920</f>
        <v>6305494.3269795254</v>
      </c>
      <c r="Q39" s="6">
        <f t="shared" si="5"/>
        <v>44404659.120665938</v>
      </c>
      <c r="R39" s="6">
        <f t="shared" si="6"/>
        <v>45823911.634809196</v>
      </c>
      <c r="T39" s="6">
        <f t="shared" si="0"/>
        <v>58007837</v>
      </c>
      <c r="V39" s="5">
        <f>UTFUND1819RSG</f>
        <v>14571573.438145876</v>
      </c>
      <c r="W39" s="5">
        <f>LTFUND1819RSG</f>
        <v>1088589.9095232654</v>
      </c>
      <c r="AA39" s="6">
        <f t="shared" si="1"/>
        <v>15660163.347669141</v>
      </c>
      <c r="AB39" s="6">
        <f t="shared" si="2"/>
        <v>60064822.468335077</v>
      </c>
      <c r="AC39" s="6">
        <f t="shared" ref="AC39" si="63">AC40+AC41</f>
        <v>118072659.46833508</v>
      </c>
      <c r="AD39" s="6">
        <f t="shared" ref="AD39" si="64">AD40+AD41</f>
        <v>114466571.55351062</v>
      </c>
      <c r="AE39" s="6">
        <f t="shared" si="3"/>
        <v>56458734.553510621</v>
      </c>
      <c r="AF39" s="6">
        <f t="shared" ref="AF39" si="65">SUM(AF40:AF41)</f>
        <v>10634822.918701421</v>
      </c>
      <c r="AG39" s="5">
        <f t="shared" ref="AG39" si="66">AG41</f>
        <v>10357305.79476355</v>
      </c>
      <c r="AH39" s="5">
        <f t="shared" ref="AH39" si="67">AH40</f>
        <v>277517.12393787224</v>
      </c>
      <c r="AM39" s="5">
        <f t="shared" si="4"/>
        <v>46137290.445477694</v>
      </c>
      <c r="AN39" s="5">
        <f t="shared" si="7"/>
        <v>56772113.364179119</v>
      </c>
    </row>
    <row r="40" spans="1:40" s="11" customFormat="1" ht="12.75" x14ac:dyDescent="0.2">
      <c r="A40" s="8" t="s">
        <v>78</v>
      </c>
      <c r="B40" s="8" t="s">
        <v>79</v>
      </c>
      <c r="C40" s="8" t="s">
        <v>7</v>
      </c>
      <c r="D40" s="8"/>
      <c r="E40" s="8" t="s">
        <v>1440</v>
      </c>
      <c r="G40" s="9"/>
      <c r="H40" s="9"/>
      <c r="I40" s="9">
        <f>LTFUND1819BL</f>
        <v>6110201.3378562713</v>
      </c>
      <c r="J40" s="9">
        <f>I40*RPI_INC1920</f>
        <v>6305494.3269795254</v>
      </c>
      <c r="K40" s="9"/>
      <c r="L40" s="9"/>
      <c r="M40" s="9"/>
      <c r="N40" s="9"/>
      <c r="O40" s="9"/>
      <c r="P40" s="9"/>
      <c r="Q40" s="10">
        <f t="shared" si="5"/>
        <v>6110201.3378562713</v>
      </c>
      <c r="R40" s="10">
        <f t="shared" si="6"/>
        <v>6305494.3269795254</v>
      </c>
      <c r="S40" s="9"/>
      <c r="T40" s="10">
        <f t="shared" si="0"/>
        <v>8380922.3167708153</v>
      </c>
      <c r="V40" s="9"/>
      <c r="W40" s="9">
        <f>LTFUND1819RSG</f>
        <v>1088589.9095232654</v>
      </c>
      <c r="X40" s="9"/>
      <c r="Y40" s="9"/>
      <c r="Z40" s="9"/>
      <c r="AA40" s="10">
        <f t="shared" si="1"/>
        <v>1088589.9095232654</v>
      </c>
      <c r="AB40" s="10">
        <f t="shared" si="2"/>
        <v>7198791.2473795367</v>
      </c>
      <c r="AC40" s="10">
        <f>W40+I40+T40</f>
        <v>15579713.564150352</v>
      </c>
      <c r="AD40" s="10">
        <f>AC40*LT_SF1920</f>
        <v>14963933.767688213</v>
      </c>
      <c r="AE40" s="10">
        <f t="shared" si="3"/>
        <v>6583011.4509173976</v>
      </c>
      <c r="AF40" s="10">
        <f>AD40-T40-R40</f>
        <v>277517.12393787224</v>
      </c>
      <c r="AG40" s="9"/>
      <c r="AH40" s="9">
        <f>AF40</f>
        <v>277517.12393787224</v>
      </c>
      <c r="AI40" s="9"/>
      <c r="AJ40" s="9"/>
      <c r="AK40" s="9"/>
      <c r="AM40" s="9">
        <f t="shared" si="4"/>
        <v>6348616.0999222947</v>
      </c>
      <c r="AN40" s="9">
        <f t="shared" si="7"/>
        <v>6626133.223860167</v>
      </c>
    </row>
    <row r="41" spans="1:40" s="15" customFormat="1" ht="12.75" x14ac:dyDescent="0.2">
      <c r="A41" s="12" t="s">
        <v>80</v>
      </c>
      <c r="B41" s="12" t="s">
        <v>81</v>
      </c>
      <c r="C41" s="12" t="s">
        <v>7</v>
      </c>
      <c r="D41" s="12"/>
      <c r="E41" s="12" t="s">
        <v>1441</v>
      </c>
      <c r="G41" s="13">
        <f>UTFUND1819BL</f>
        <v>38294457.782809667</v>
      </c>
      <c r="H41" s="13">
        <f>G41*RPI_INC1920</f>
        <v>39518417.307829671</v>
      </c>
      <c r="I41" s="13"/>
      <c r="J41" s="13"/>
      <c r="K41" s="13"/>
      <c r="L41" s="13"/>
      <c r="M41" s="13"/>
      <c r="N41" s="13"/>
      <c r="O41" s="13"/>
      <c r="P41" s="13"/>
      <c r="Q41" s="14">
        <f t="shared" si="5"/>
        <v>38294457.782809667</v>
      </c>
      <c r="R41" s="14">
        <f t="shared" si="6"/>
        <v>39518417.307829671</v>
      </c>
      <c r="S41" s="13"/>
      <c r="T41" s="14">
        <f t="shared" si="0"/>
        <v>49626914.683229186</v>
      </c>
      <c r="V41" s="13">
        <f>UTFUND1819RSG</f>
        <v>14571573.438145876</v>
      </c>
      <c r="W41" s="13"/>
      <c r="X41" s="13"/>
      <c r="Y41" s="13"/>
      <c r="Z41" s="13"/>
      <c r="AA41" s="14">
        <f t="shared" si="1"/>
        <v>14571573.438145876</v>
      </c>
      <c r="AB41" s="14">
        <f t="shared" si="2"/>
        <v>52866031.220955543</v>
      </c>
      <c r="AC41" s="14">
        <f>V41+G41+T41</f>
        <v>102492945.90418473</v>
      </c>
      <c r="AD41" s="14">
        <f>AC41*UT_SF1920</f>
        <v>99502637.785822406</v>
      </c>
      <c r="AE41" s="14">
        <f t="shared" si="3"/>
        <v>49875723.102593221</v>
      </c>
      <c r="AF41" s="14">
        <f>AD41-T41-R41</f>
        <v>10357305.79476355</v>
      </c>
      <c r="AG41" s="13">
        <f>AF41</f>
        <v>10357305.79476355</v>
      </c>
      <c r="AH41" s="13"/>
      <c r="AI41" s="13"/>
      <c r="AJ41" s="13"/>
      <c r="AK41" s="13"/>
      <c r="AM41" s="13">
        <f t="shared" si="4"/>
        <v>39788674.345555395</v>
      </c>
      <c r="AN41" s="13">
        <f t="shared" si="7"/>
        <v>50145980.140318945</v>
      </c>
    </row>
    <row r="42" spans="1:40" ht="12.75" x14ac:dyDescent="0.2">
      <c r="A42" s="1" t="s">
        <v>82</v>
      </c>
      <c r="B42" s="1" t="s">
        <v>83</v>
      </c>
      <c r="C42" s="1"/>
      <c r="D42" s="1" t="s">
        <v>7</v>
      </c>
      <c r="E42" s="1"/>
      <c r="G42" s="5">
        <f>UTFUND1819BL</f>
        <v>52690992.900494426</v>
      </c>
      <c r="H42" s="5">
        <f>G42*RPI_INC1920</f>
        <v>54375091.497975335</v>
      </c>
      <c r="I42" s="5">
        <f>LTFUND1819BL</f>
        <v>9697345.5215469953</v>
      </c>
      <c r="J42" s="5">
        <f>I42*RPI_INC1920</f>
        <v>10007290.069810988</v>
      </c>
      <c r="Q42" s="6">
        <f t="shared" si="5"/>
        <v>62388338.422041424</v>
      </c>
      <c r="R42" s="6">
        <f t="shared" si="6"/>
        <v>64382381.567786321</v>
      </c>
      <c r="T42" s="6">
        <f t="shared" si="0"/>
        <v>103193114</v>
      </c>
      <c r="V42" s="5">
        <f>UTFUND1819RSG</f>
        <v>18177591.433004394</v>
      </c>
      <c r="W42" s="5">
        <f>LTFUND1819RSG</f>
        <v>1262128.653574666</v>
      </c>
      <c r="AA42" s="6">
        <f t="shared" si="1"/>
        <v>19439720.086579062</v>
      </c>
      <c r="AB42" s="6">
        <f t="shared" si="2"/>
        <v>81828058.508620486</v>
      </c>
      <c r="AC42" s="6">
        <f t="shared" ref="AC42" si="68">AC43+AC44</f>
        <v>185021172.50862047</v>
      </c>
      <c r="AD42" s="6">
        <f t="shared" ref="AD42" si="69">AD43+AD44</f>
        <v>179337877.24626708</v>
      </c>
      <c r="AE42" s="6">
        <f t="shared" si="3"/>
        <v>76144763.24626708</v>
      </c>
      <c r="AF42" s="6">
        <f t="shared" ref="AF42" si="70">SUM(AF43:AF44)</f>
        <v>11762381.678480765</v>
      </c>
      <c r="AG42" s="5">
        <f t="shared" ref="AG42" si="71">AG44</f>
        <v>11899315.962809443</v>
      </c>
      <c r="AH42" s="5">
        <f t="shared" ref="AH42" si="72">AH43</f>
        <v>-136934.28432867862</v>
      </c>
      <c r="AM42" s="5">
        <f t="shared" si="4"/>
        <v>64822677.331371732</v>
      </c>
      <c r="AN42" s="5">
        <f t="shared" si="7"/>
        <v>76585059.009852499</v>
      </c>
    </row>
    <row r="43" spans="1:40" s="11" customFormat="1" ht="12.75" x14ac:dyDescent="0.2">
      <c r="A43" s="8" t="s">
        <v>84</v>
      </c>
      <c r="B43" s="8" t="s">
        <v>85</v>
      </c>
      <c r="C43" s="8" t="s">
        <v>7</v>
      </c>
      <c r="D43" s="8"/>
      <c r="E43" s="8" t="s">
        <v>1440</v>
      </c>
      <c r="G43" s="9"/>
      <c r="H43" s="9"/>
      <c r="I43" s="9">
        <f>LTFUND1819BL</f>
        <v>9697345.5215469953</v>
      </c>
      <c r="J43" s="9">
        <f>I43*RPI_INC1920</f>
        <v>10007290.069810988</v>
      </c>
      <c r="K43" s="9"/>
      <c r="L43" s="9"/>
      <c r="M43" s="9"/>
      <c r="N43" s="9"/>
      <c r="O43" s="9"/>
      <c r="P43" s="9"/>
      <c r="Q43" s="10">
        <f t="shared" si="5"/>
        <v>9697345.5215469953</v>
      </c>
      <c r="R43" s="10">
        <f t="shared" si="6"/>
        <v>10007290.069810988</v>
      </c>
      <c r="S43" s="9"/>
      <c r="T43" s="10">
        <f t="shared" si="0"/>
        <v>16596078.386877783</v>
      </c>
      <c r="V43" s="9"/>
      <c r="W43" s="9">
        <f>LTFUND1819RSG</f>
        <v>1262128.653574666</v>
      </c>
      <c r="X43" s="9"/>
      <c r="Y43" s="9"/>
      <c r="Z43" s="9"/>
      <c r="AA43" s="10">
        <f t="shared" si="1"/>
        <v>1262128.653574666</v>
      </c>
      <c r="AB43" s="10">
        <f t="shared" si="2"/>
        <v>10959474.175121661</v>
      </c>
      <c r="AC43" s="10">
        <f>W43+I43+T43</f>
        <v>27555552.561999444</v>
      </c>
      <c r="AD43" s="10">
        <f>AC43*LT_SF1920</f>
        <v>26466434.172360092</v>
      </c>
      <c r="AE43" s="10">
        <f t="shared" si="3"/>
        <v>9870355.7854823098</v>
      </c>
      <c r="AF43" s="10">
        <f>AD43-T43-R43</f>
        <v>-136934.28432867862</v>
      </c>
      <c r="AG43" s="9"/>
      <c r="AH43" s="9">
        <f>AF43</f>
        <v>-136934.28432867862</v>
      </c>
      <c r="AI43" s="9"/>
      <c r="AJ43" s="9"/>
      <c r="AK43" s="9"/>
      <c r="AM43" s="9">
        <f t="shared" si="4"/>
        <v>10075727.541607041</v>
      </c>
      <c r="AN43" s="9">
        <f t="shared" si="7"/>
        <v>9938793.2572783623</v>
      </c>
    </row>
    <row r="44" spans="1:40" s="15" customFormat="1" ht="12.75" x14ac:dyDescent="0.2">
      <c r="A44" s="12" t="s">
        <v>86</v>
      </c>
      <c r="B44" s="12" t="s">
        <v>87</v>
      </c>
      <c r="C44" s="12" t="s">
        <v>7</v>
      </c>
      <c r="D44" s="12"/>
      <c r="E44" s="12" t="s">
        <v>1441</v>
      </c>
      <c r="G44" s="13">
        <f>UTFUND1819BL</f>
        <v>52690992.900494426</v>
      </c>
      <c r="H44" s="13">
        <f>G44*RPI_INC1920</f>
        <v>54375091.497975335</v>
      </c>
      <c r="I44" s="13"/>
      <c r="J44" s="13"/>
      <c r="K44" s="13"/>
      <c r="L44" s="13"/>
      <c r="M44" s="13"/>
      <c r="N44" s="13"/>
      <c r="O44" s="13"/>
      <c r="P44" s="13"/>
      <c r="Q44" s="14">
        <f t="shared" si="5"/>
        <v>52690992.900494426</v>
      </c>
      <c r="R44" s="14">
        <f t="shared" si="6"/>
        <v>54375091.497975335</v>
      </c>
      <c r="S44" s="13"/>
      <c r="T44" s="14">
        <f t="shared" si="0"/>
        <v>86597035.61312221</v>
      </c>
      <c r="V44" s="13">
        <f>UTFUND1819RSG</f>
        <v>18177591.433004394</v>
      </c>
      <c r="W44" s="13"/>
      <c r="X44" s="13"/>
      <c r="Y44" s="13"/>
      <c r="Z44" s="13"/>
      <c r="AA44" s="14">
        <f t="shared" si="1"/>
        <v>18177591.433004394</v>
      </c>
      <c r="AB44" s="14">
        <f t="shared" si="2"/>
        <v>70868584.333498821</v>
      </c>
      <c r="AC44" s="14">
        <f>V44+G44+T44</f>
        <v>157465619.94662103</v>
      </c>
      <c r="AD44" s="14">
        <f>AC44*UT_SF1920</f>
        <v>152871443.07390699</v>
      </c>
      <c r="AE44" s="14">
        <f t="shared" si="3"/>
        <v>66274407.460784778</v>
      </c>
      <c r="AF44" s="14">
        <f>AD44-T44-R44</f>
        <v>11899315.962809443</v>
      </c>
      <c r="AG44" s="13">
        <f>AF44</f>
        <v>11899315.962809443</v>
      </c>
      <c r="AH44" s="13"/>
      <c r="AI44" s="13"/>
      <c r="AJ44" s="13"/>
      <c r="AK44" s="13"/>
      <c r="AM44" s="13">
        <f t="shared" si="4"/>
        <v>54746949.78976468</v>
      </c>
      <c r="AN44" s="13">
        <f t="shared" si="7"/>
        <v>66646265.752574123</v>
      </c>
    </row>
    <row r="45" spans="1:40" ht="12.75" x14ac:dyDescent="0.2">
      <c r="A45" s="1" t="s">
        <v>88</v>
      </c>
      <c r="B45" s="1" t="s">
        <v>89</v>
      </c>
      <c r="C45" s="1"/>
      <c r="D45" s="1" t="s">
        <v>7</v>
      </c>
      <c r="E45" s="1"/>
      <c r="G45" s="5">
        <f>UTFUND1819BL</f>
        <v>67341462.786425218</v>
      </c>
      <c r="H45" s="5">
        <f>G45*RPI_INC1920</f>
        <v>69493816.666814268</v>
      </c>
      <c r="I45" s="5">
        <f>LTFUND1819BL</f>
        <v>10918353.297427069</v>
      </c>
      <c r="J45" s="5">
        <f>I45*RPI_INC1920</f>
        <v>11267323.443230214</v>
      </c>
      <c r="Q45" s="6">
        <f t="shared" si="5"/>
        <v>78259816.083852291</v>
      </c>
      <c r="R45" s="6">
        <f t="shared" si="6"/>
        <v>80761140.110044479</v>
      </c>
      <c r="T45" s="6">
        <f t="shared" si="0"/>
        <v>114205949.99999999</v>
      </c>
      <c r="V45" s="5">
        <f>UTFUND1819RSG</f>
        <v>25924469.966397703</v>
      </c>
      <c r="W45" s="5">
        <f>LTFUND1819RSG</f>
        <v>1872195.8119429052</v>
      </c>
      <c r="AA45" s="6">
        <f t="shared" si="1"/>
        <v>27796665.778340608</v>
      </c>
      <c r="AB45" s="6">
        <f t="shared" si="2"/>
        <v>106056481.8621929</v>
      </c>
      <c r="AC45" s="6">
        <f t="shared" ref="AC45" si="73">AC46+AC47</f>
        <v>220262431.86219287</v>
      </c>
      <c r="AD45" s="6">
        <f t="shared" ref="AD45" si="74">AD46+AD47</f>
        <v>213531746.14774877</v>
      </c>
      <c r="AE45" s="6">
        <f t="shared" si="3"/>
        <v>99325796.147748798</v>
      </c>
      <c r="AF45" s="6">
        <f t="shared" ref="AF45" si="75">SUM(AF46:AF47)</f>
        <v>18564656.037704311</v>
      </c>
      <c r="AG45" s="5">
        <f t="shared" ref="AG45" si="76">AG47</f>
        <v>18203880.252873406</v>
      </c>
      <c r="AH45" s="5">
        <f t="shared" ref="AH45" si="77">AH46</f>
        <v>360775.78483090363</v>
      </c>
      <c r="AM45" s="5">
        <f t="shared" si="4"/>
        <v>81313446.299826249</v>
      </c>
      <c r="AN45" s="5">
        <f t="shared" si="7"/>
        <v>99878102.337530553</v>
      </c>
    </row>
    <row r="46" spans="1:40" s="11" customFormat="1" ht="12.75" x14ac:dyDescent="0.2">
      <c r="A46" s="8" t="s">
        <v>90</v>
      </c>
      <c r="B46" s="8" t="s">
        <v>91</v>
      </c>
      <c r="C46" s="8" t="s">
        <v>7</v>
      </c>
      <c r="D46" s="8"/>
      <c r="E46" s="8" t="s">
        <v>1440</v>
      </c>
      <c r="G46" s="9"/>
      <c r="H46" s="9"/>
      <c r="I46" s="9">
        <f>LTFUND1819BL</f>
        <v>10918353.297427069</v>
      </c>
      <c r="J46" s="9">
        <f>I46*RPI_INC1920</f>
        <v>11267323.443230214</v>
      </c>
      <c r="K46" s="9"/>
      <c r="L46" s="9"/>
      <c r="M46" s="9"/>
      <c r="N46" s="9"/>
      <c r="O46" s="9"/>
      <c r="P46" s="9"/>
      <c r="Q46" s="10">
        <f t="shared" si="5"/>
        <v>10918353.297427069</v>
      </c>
      <c r="R46" s="10">
        <f t="shared" si="6"/>
        <v>11267323.443230214</v>
      </c>
      <c r="S46" s="9"/>
      <c r="T46" s="10">
        <f t="shared" si="0"/>
        <v>16620347.915060222</v>
      </c>
      <c r="V46" s="9"/>
      <c r="W46" s="9">
        <f>LTFUND1819RSG</f>
        <v>1872195.8119429052</v>
      </c>
      <c r="X46" s="9"/>
      <c r="Y46" s="9"/>
      <c r="Z46" s="9"/>
      <c r="AA46" s="10">
        <f t="shared" si="1"/>
        <v>1872195.8119429052</v>
      </c>
      <c r="AB46" s="10">
        <f t="shared" si="2"/>
        <v>12790549.109369975</v>
      </c>
      <c r="AC46" s="10">
        <f>W46+I46+T46</f>
        <v>29410897.024430197</v>
      </c>
      <c r="AD46" s="10">
        <f>AC46*LT_SF1920</f>
        <v>28248447.143121339</v>
      </c>
      <c r="AE46" s="10">
        <f t="shared" si="3"/>
        <v>11628099.228061117</v>
      </c>
      <c r="AF46" s="10">
        <f>AD46-T46-R46</f>
        <v>360775.78483090363</v>
      </c>
      <c r="AG46" s="9"/>
      <c r="AH46" s="9">
        <f>AF46</f>
        <v>360775.78483090363</v>
      </c>
      <c r="AI46" s="9"/>
      <c r="AJ46" s="9"/>
      <c r="AK46" s="9"/>
      <c r="AM46" s="9">
        <f t="shared" si="4"/>
        <v>11344377.982969124</v>
      </c>
      <c r="AN46" s="9">
        <f t="shared" si="7"/>
        <v>11705153.767800028</v>
      </c>
    </row>
    <row r="47" spans="1:40" s="15" customFormat="1" ht="12.75" x14ac:dyDescent="0.2">
      <c r="A47" s="12" t="s">
        <v>92</v>
      </c>
      <c r="B47" s="12" t="s">
        <v>93</v>
      </c>
      <c r="C47" s="12" t="s">
        <v>7</v>
      </c>
      <c r="D47" s="12"/>
      <c r="E47" s="12" t="s">
        <v>1441</v>
      </c>
      <c r="G47" s="13">
        <f>UTFUND1819BL</f>
        <v>67341462.786425218</v>
      </c>
      <c r="H47" s="13">
        <f>G47*RPI_INC1920</f>
        <v>69493816.666814268</v>
      </c>
      <c r="I47" s="13"/>
      <c r="J47" s="13"/>
      <c r="K47" s="13"/>
      <c r="L47" s="13"/>
      <c r="M47" s="13"/>
      <c r="N47" s="13"/>
      <c r="O47" s="13"/>
      <c r="P47" s="13"/>
      <c r="Q47" s="14">
        <f t="shared" si="5"/>
        <v>67341462.786425218</v>
      </c>
      <c r="R47" s="14">
        <f t="shared" si="6"/>
        <v>69493816.666814268</v>
      </c>
      <c r="S47" s="13"/>
      <c r="T47" s="14">
        <f t="shared" si="0"/>
        <v>97585602.084939763</v>
      </c>
      <c r="V47" s="13">
        <f>UTFUND1819RSG</f>
        <v>25924469.966397703</v>
      </c>
      <c r="W47" s="13"/>
      <c r="X47" s="13"/>
      <c r="Y47" s="13"/>
      <c r="Z47" s="13"/>
      <c r="AA47" s="14">
        <f t="shared" si="1"/>
        <v>25924469.966397703</v>
      </c>
      <c r="AB47" s="14">
        <f t="shared" si="2"/>
        <v>93265932.752822921</v>
      </c>
      <c r="AC47" s="14">
        <f>V47+G47+T47</f>
        <v>190851534.83776268</v>
      </c>
      <c r="AD47" s="14">
        <f>AC47*UT_SF1920</f>
        <v>185283299.00462744</v>
      </c>
      <c r="AE47" s="14">
        <f t="shared" si="3"/>
        <v>87697696.919687673</v>
      </c>
      <c r="AF47" s="14">
        <f>AD47-T47-R47</f>
        <v>18203880.252873406</v>
      </c>
      <c r="AG47" s="13">
        <f>AF47</f>
        <v>18203880.252873406</v>
      </c>
      <c r="AH47" s="13"/>
      <c r="AI47" s="13"/>
      <c r="AJ47" s="13"/>
      <c r="AK47" s="13"/>
      <c r="AM47" s="13">
        <f t="shared" si="4"/>
        <v>69969068.316857129</v>
      </c>
      <c r="AN47" s="13">
        <f t="shared" si="7"/>
        <v>88172948.569730535</v>
      </c>
    </row>
    <row r="48" spans="1:40" ht="12.75" x14ac:dyDescent="0.2">
      <c r="A48" s="1" t="s">
        <v>94</v>
      </c>
      <c r="B48" s="1" t="s">
        <v>95</v>
      </c>
      <c r="C48" s="1"/>
      <c r="D48" s="1" t="s">
        <v>7</v>
      </c>
      <c r="E48" s="1"/>
      <c r="G48" s="5">
        <f>UTFUND1819BL</f>
        <v>47822630.95044326</v>
      </c>
      <c r="H48" s="5">
        <f>G48*RPI_INC1920</f>
        <v>49351127.972004086</v>
      </c>
      <c r="I48" s="5">
        <f>LTFUND1819BL</f>
        <v>6875222.8986163521</v>
      </c>
      <c r="J48" s="5">
        <f>I48*RPI_INC1920</f>
        <v>7094967.3483517021</v>
      </c>
      <c r="Q48" s="6">
        <f t="shared" si="5"/>
        <v>54697853.849059612</v>
      </c>
      <c r="R48" s="6">
        <f t="shared" si="6"/>
        <v>56446095.320355788</v>
      </c>
      <c r="T48" s="6">
        <f t="shared" si="0"/>
        <v>75119118</v>
      </c>
      <c r="V48" s="5">
        <f>UTFUND1819RSG</f>
        <v>17844847.479426816</v>
      </c>
      <c r="W48" s="5">
        <f>LTFUND1819RSG</f>
        <v>1176999.8886711588</v>
      </c>
      <c r="AA48" s="6">
        <f t="shared" si="1"/>
        <v>19021847.368097976</v>
      </c>
      <c r="AB48" s="6">
        <f t="shared" si="2"/>
        <v>73719701.217157587</v>
      </c>
      <c r="AC48" s="6">
        <f t="shared" ref="AC48" si="78">AC49+AC50</f>
        <v>148838819.21715757</v>
      </c>
      <c r="AD48" s="6">
        <f t="shared" ref="AD48" si="79">AD49+AD50</f>
        <v>144311616.4723427</v>
      </c>
      <c r="AE48" s="6">
        <f t="shared" si="3"/>
        <v>69192498.4723427</v>
      </c>
      <c r="AF48" s="6">
        <f t="shared" ref="AF48" si="80">SUM(AF49:AF50)</f>
        <v>12746403.151986916</v>
      </c>
      <c r="AG48" s="5">
        <f t="shared" ref="AG48" si="81">AG50</f>
        <v>12494638.84557233</v>
      </c>
      <c r="AH48" s="5">
        <f t="shared" ref="AH48" si="82">AH49</f>
        <v>251764.30641458556</v>
      </c>
      <c r="AM48" s="5">
        <f t="shared" si="4"/>
        <v>56832116.713713586</v>
      </c>
      <c r="AN48" s="5">
        <f t="shared" si="7"/>
        <v>69578519.865700498</v>
      </c>
    </row>
    <row r="49" spans="1:40" s="11" customFormat="1" ht="12.75" x14ac:dyDescent="0.2">
      <c r="A49" s="8" t="s">
        <v>96</v>
      </c>
      <c r="B49" s="8" t="s">
        <v>97</v>
      </c>
      <c r="C49" s="8" t="s">
        <v>7</v>
      </c>
      <c r="D49" s="8"/>
      <c r="E49" s="8" t="s">
        <v>1440</v>
      </c>
      <c r="G49" s="9"/>
      <c r="H49" s="9"/>
      <c r="I49" s="9">
        <f>LTFUND1819BL</f>
        <v>6875222.8986163521</v>
      </c>
      <c r="J49" s="9">
        <f>I49*RPI_INC1920</f>
        <v>7094967.3483517021</v>
      </c>
      <c r="K49" s="9"/>
      <c r="L49" s="9"/>
      <c r="M49" s="9"/>
      <c r="N49" s="9"/>
      <c r="O49" s="9"/>
      <c r="P49" s="9"/>
      <c r="Q49" s="10">
        <f t="shared" si="5"/>
        <v>6875222.8986163521</v>
      </c>
      <c r="R49" s="10">
        <f t="shared" si="6"/>
        <v>7094967.3483517021</v>
      </c>
      <c r="S49" s="9"/>
      <c r="T49" s="10">
        <f t="shared" si="0"/>
        <v>9797258.1958133765</v>
      </c>
      <c r="V49" s="9"/>
      <c r="W49" s="9">
        <f>LTFUND1819RSG</f>
        <v>1176999.8886711588</v>
      </c>
      <c r="X49" s="9"/>
      <c r="Y49" s="9"/>
      <c r="Z49" s="9"/>
      <c r="AA49" s="10">
        <f t="shared" si="1"/>
        <v>1176999.8886711588</v>
      </c>
      <c r="AB49" s="10">
        <f t="shared" si="2"/>
        <v>8052222.7872875109</v>
      </c>
      <c r="AC49" s="10">
        <f>W49+I49+T49</f>
        <v>17849480.983100887</v>
      </c>
      <c r="AD49" s="10">
        <f>AC49*LT_SF1920</f>
        <v>17143989.850579664</v>
      </c>
      <c r="AE49" s="10">
        <f t="shared" si="3"/>
        <v>7346731.6547662877</v>
      </c>
      <c r="AF49" s="10">
        <f>AD49-T49-R49</f>
        <v>251764.30641458556</v>
      </c>
      <c r="AG49" s="9"/>
      <c r="AH49" s="9">
        <f>AF49</f>
        <v>251764.30641458556</v>
      </c>
      <c r="AI49" s="9"/>
      <c r="AJ49" s="9"/>
      <c r="AK49" s="9"/>
      <c r="AM49" s="9">
        <f t="shared" si="4"/>
        <v>7143488.1391361654</v>
      </c>
      <c r="AN49" s="9">
        <f t="shared" si="7"/>
        <v>7395252.4455507509</v>
      </c>
    </row>
    <row r="50" spans="1:40" s="15" customFormat="1" ht="12.75" x14ac:dyDescent="0.2">
      <c r="A50" s="12" t="s">
        <v>98</v>
      </c>
      <c r="B50" s="12" t="s">
        <v>99</v>
      </c>
      <c r="C50" s="12" t="s">
        <v>7</v>
      </c>
      <c r="D50" s="12"/>
      <c r="E50" s="12" t="s">
        <v>1441</v>
      </c>
      <c r="G50" s="13">
        <f>UTFUND1819BL</f>
        <v>47822630.95044326</v>
      </c>
      <c r="H50" s="13">
        <f>G50*RPI_INC1920</f>
        <v>49351127.972004086</v>
      </c>
      <c r="I50" s="13"/>
      <c r="J50" s="13"/>
      <c r="K50" s="13"/>
      <c r="L50" s="13"/>
      <c r="M50" s="13"/>
      <c r="N50" s="13"/>
      <c r="O50" s="13"/>
      <c r="P50" s="13"/>
      <c r="Q50" s="14">
        <f t="shared" si="5"/>
        <v>47822630.95044326</v>
      </c>
      <c r="R50" s="14">
        <f t="shared" si="6"/>
        <v>49351127.972004086</v>
      </c>
      <c r="S50" s="13"/>
      <c r="T50" s="14">
        <f t="shared" si="0"/>
        <v>65321859.80418662</v>
      </c>
      <c r="V50" s="13">
        <f>UTFUND1819RSG</f>
        <v>17844847.479426816</v>
      </c>
      <c r="W50" s="13"/>
      <c r="X50" s="13"/>
      <c r="Y50" s="13"/>
      <c r="Z50" s="13"/>
      <c r="AA50" s="14">
        <f t="shared" si="1"/>
        <v>17844847.479426816</v>
      </c>
      <c r="AB50" s="14">
        <f t="shared" si="2"/>
        <v>65667478.429870076</v>
      </c>
      <c r="AC50" s="14">
        <f>V50+G50+T50</f>
        <v>130989338.2340567</v>
      </c>
      <c r="AD50" s="14">
        <f>AC50*UT_SF1920</f>
        <v>127167626.62176304</v>
      </c>
      <c r="AE50" s="14">
        <f t="shared" si="3"/>
        <v>61845766.817576416</v>
      </c>
      <c r="AF50" s="14">
        <f>AD50-T50-R50</f>
        <v>12494638.84557233</v>
      </c>
      <c r="AG50" s="13">
        <f>AF50</f>
        <v>12494638.84557233</v>
      </c>
      <c r="AH50" s="13"/>
      <c r="AI50" s="13"/>
      <c r="AJ50" s="13"/>
      <c r="AK50" s="13"/>
      <c r="AM50" s="13">
        <f t="shared" si="4"/>
        <v>49688628.574577428</v>
      </c>
      <c r="AN50" s="13">
        <f t="shared" si="7"/>
        <v>62183267.420149758</v>
      </c>
    </row>
    <row r="51" spans="1:40" ht="12.75" x14ac:dyDescent="0.2">
      <c r="A51" s="1" t="s">
        <v>100</v>
      </c>
      <c r="B51" s="1" t="s">
        <v>101</v>
      </c>
      <c r="C51" s="1"/>
      <c r="D51" s="1" t="s">
        <v>7</v>
      </c>
      <c r="E51" s="1"/>
      <c r="G51" s="5">
        <f>UTFUND1819BL</f>
        <v>63420225.893491574</v>
      </c>
      <c r="H51" s="5">
        <f>G51*RPI_INC1920</f>
        <v>65447250.012791269</v>
      </c>
      <c r="I51" s="5">
        <f>LTFUND1819BL</f>
        <v>9946179.0192538537</v>
      </c>
      <c r="J51" s="5">
        <f>I51*RPI_INC1920</f>
        <v>10264076.732213106</v>
      </c>
      <c r="Q51" s="6">
        <f t="shared" si="5"/>
        <v>73366404.912745431</v>
      </c>
      <c r="R51" s="6">
        <f t="shared" si="6"/>
        <v>75711326.745004371</v>
      </c>
      <c r="T51" s="6">
        <f t="shared" si="0"/>
        <v>86716520.999999344</v>
      </c>
      <c r="V51" s="5">
        <f>UTFUND1819RSG</f>
        <v>26224751.808364265</v>
      </c>
      <c r="W51" s="5">
        <f>LTFUND1819RSG</f>
        <v>1906626.834461119</v>
      </c>
      <c r="AA51" s="6">
        <f t="shared" si="1"/>
        <v>28131378.642825384</v>
      </c>
      <c r="AB51" s="6">
        <f t="shared" si="2"/>
        <v>101497783.55557081</v>
      </c>
      <c r="AC51" s="6">
        <f t="shared" ref="AC51" si="83">AC52+AC53</f>
        <v>188214304.55557016</v>
      </c>
      <c r="AD51" s="6">
        <f t="shared" ref="AD51" si="84">AD52+AD53</f>
        <v>182468850.67973602</v>
      </c>
      <c r="AE51" s="6">
        <f t="shared" si="3"/>
        <v>95752329.679736674</v>
      </c>
      <c r="AF51" s="6">
        <f t="shared" ref="AF51" si="85">SUM(AF52:AF53)</f>
        <v>20041002.93473231</v>
      </c>
      <c r="AG51" s="5">
        <f t="shared" ref="AG51" si="86">AG53</f>
        <v>19422982.106370546</v>
      </c>
      <c r="AH51" s="5">
        <f t="shared" ref="AH51" si="87">AH52</f>
        <v>618020.82836176455</v>
      </c>
      <c r="AM51" s="5">
        <f t="shared" si="4"/>
        <v>76229098.464681417</v>
      </c>
      <c r="AN51" s="5">
        <f t="shared" si="7"/>
        <v>96270101.399413735</v>
      </c>
    </row>
    <row r="52" spans="1:40" s="11" customFormat="1" ht="12.75" x14ac:dyDescent="0.2">
      <c r="A52" s="8" t="s">
        <v>102</v>
      </c>
      <c r="B52" s="8" t="s">
        <v>103</v>
      </c>
      <c r="C52" s="8" t="s">
        <v>7</v>
      </c>
      <c r="D52" s="8"/>
      <c r="E52" s="8" t="s">
        <v>1440</v>
      </c>
      <c r="G52" s="9"/>
      <c r="H52" s="9"/>
      <c r="I52" s="9">
        <f>LTFUND1819BL</f>
        <v>9946179.0192538537</v>
      </c>
      <c r="J52" s="9">
        <f>I52*RPI_INC1920</f>
        <v>10264076.732213106</v>
      </c>
      <c r="K52" s="9"/>
      <c r="L52" s="9"/>
      <c r="M52" s="9"/>
      <c r="N52" s="9"/>
      <c r="O52" s="9"/>
      <c r="P52" s="9"/>
      <c r="Q52" s="10">
        <f t="shared" si="5"/>
        <v>9946179.0192538537</v>
      </c>
      <c r="R52" s="10">
        <f t="shared" si="6"/>
        <v>10264076.732213106</v>
      </c>
      <c r="S52" s="9"/>
      <c r="T52" s="10">
        <f t="shared" si="0"/>
        <v>12706878.059847649</v>
      </c>
      <c r="V52" s="9"/>
      <c r="W52" s="9">
        <f>LTFUND1819RSG</f>
        <v>1906626.834461119</v>
      </c>
      <c r="X52" s="9"/>
      <c r="Y52" s="9"/>
      <c r="Z52" s="9"/>
      <c r="AA52" s="10">
        <f t="shared" si="1"/>
        <v>1906626.834461119</v>
      </c>
      <c r="AB52" s="10">
        <f t="shared" si="2"/>
        <v>11852805.853714973</v>
      </c>
      <c r="AC52" s="10">
        <f>W52+I52+T52</f>
        <v>24559683.913562622</v>
      </c>
      <c r="AD52" s="10">
        <f>AC52*LT_SF1920</f>
        <v>23588975.62042252</v>
      </c>
      <c r="AE52" s="10">
        <f t="shared" si="3"/>
        <v>10882097.560574871</v>
      </c>
      <c r="AF52" s="10">
        <f>AD52-T52-R52</f>
        <v>618020.82836176455</v>
      </c>
      <c r="AG52" s="9"/>
      <c r="AH52" s="9">
        <f>AF52</f>
        <v>618020.82836176455</v>
      </c>
      <c r="AI52" s="9"/>
      <c r="AJ52" s="9"/>
      <c r="AK52" s="9"/>
      <c r="AM52" s="9">
        <f t="shared" si="4"/>
        <v>10334270.306794543</v>
      </c>
      <c r="AN52" s="9">
        <f t="shared" si="7"/>
        <v>10952291.135156307</v>
      </c>
    </row>
    <row r="53" spans="1:40" s="15" customFormat="1" ht="12.75" x14ac:dyDescent="0.2">
      <c r="A53" s="12" t="s">
        <v>104</v>
      </c>
      <c r="B53" s="12" t="s">
        <v>105</v>
      </c>
      <c r="C53" s="12" t="s">
        <v>7</v>
      </c>
      <c r="D53" s="12"/>
      <c r="E53" s="12" t="s">
        <v>1441</v>
      </c>
      <c r="G53" s="13">
        <f>UTFUND1819BL</f>
        <v>63420225.893491574</v>
      </c>
      <c r="H53" s="13">
        <f>G53*RPI_INC1920</f>
        <v>65447250.012791269</v>
      </c>
      <c r="I53" s="13"/>
      <c r="J53" s="13"/>
      <c r="K53" s="13"/>
      <c r="L53" s="13"/>
      <c r="M53" s="13"/>
      <c r="N53" s="13"/>
      <c r="O53" s="13"/>
      <c r="P53" s="13"/>
      <c r="Q53" s="14">
        <f t="shared" si="5"/>
        <v>63420225.893491574</v>
      </c>
      <c r="R53" s="14">
        <f t="shared" si="6"/>
        <v>65447250.012791269</v>
      </c>
      <c r="S53" s="13"/>
      <c r="T53" s="14">
        <f t="shared" si="0"/>
        <v>74009642.940151691</v>
      </c>
      <c r="V53" s="13">
        <f>UTFUND1819RSG</f>
        <v>26224751.808364265</v>
      </c>
      <c r="W53" s="13"/>
      <c r="X53" s="13"/>
      <c r="Y53" s="13"/>
      <c r="Z53" s="13"/>
      <c r="AA53" s="14">
        <f t="shared" si="1"/>
        <v>26224751.808364265</v>
      </c>
      <c r="AB53" s="14">
        <f t="shared" si="2"/>
        <v>89644977.701855838</v>
      </c>
      <c r="AC53" s="14">
        <f>V53+G53+T53</f>
        <v>163654620.64200753</v>
      </c>
      <c r="AD53" s="14">
        <f>AC53*UT_SF1920</f>
        <v>158879875.05931351</v>
      </c>
      <c r="AE53" s="14">
        <f t="shared" si="3"/>
        <v>84870232.119161814</v>
      </c>
      <c r="AF53" s="14">
        <f>AD53-T53-R53</f>
        <v>19422982.106370546</v>
      </c>
      <c r="AG53" s="13">
        <f>AF53</f>
        <v>19422982.106370546</v>
      </c>
      <c r="AH53" s="13"/>
      <c r="AI53" s="13"/>
      <c r="AJ53" s="13"/>
      <c r="AK53" s="13"/>
      <c r="AM53" s="13">
        <f t="shared" si="4"/>
        <v>65894828.157886855</v>
      </c>
      <c r="AN53" s="13">
        <f t="shared" si="7"/>
        <v>85317810.264257401</v>
      </c>
    </row>
    <row r="54" spans="1:40" ht="12.75" x14ac:dyDescent="0.2">
      <c r="A54" s="1" t="s">
        <v>106</v>
      </c>
      <c r="B54" s="1" t="s">
        <v>107</v>
      </c>
      <c r="C54" s="1"/>
      <c r="D54" s="1" t="s">
        <v>7</v>
      </c>
      <c r="E54" s="1"/>
      <c r="G54" s="5">
        <f>UTFUND1819BL</f>
        <v>53691083.512414135</v>
      </c>
      <c r="H54" s="5">
        <f>G54*RPI_INC1920</f>
        <v>55407146.798813857</v>
      </c>
      <c r="I54" s="5">
        <f>LTFUND1819BL</f>
        <v>7986509.5589390947</v>
      </c>
      <c r="J54" s="5">
        <f>I54*RPI_INC1920</f>
        <v>8241772.7226524316</v>
      </c>
      <c r="Q54" s="6">
        <f t="shared" si="5"/>
        <v>61677593.071353227</v>
      </c>
      <c r="R54" s="6">
        <f t="shared" si="6"/>
        <v>63648919.521466285</v>
      </c>
      <c r="T54" s="6">
        <f t="shared" si="0"/>
        <v>83662592</v>
      </c>
      <c r="V54" s="5">
        <f>UTFUND1819RSG</f>
        <v>20547807.263883628</v>
      </c>
      <c r="W54" s="5">
        <f>LTFUND1819RSG</f>
        <v>1375165.5238574138</v>
      </c>
      <c r="AA54" s="6">
        <f t="shared" si="1"/>
        <v>21922972.787741043</v>
      </c>
      <c r="AB54" s="6">
        <f t="shared" si="2"/>
        <v>83600565.859094262</v>
      </c>
      <c r="AC54" s="6">
        <f t="shared" ref="AC54" si="88">AC55+AC56</f>
        <v>167263157.85909426</v>
      </c>
      <c r="AD54" s="6">
        <f t="shared" ref="AD54" si="89">AD55+AD56</f>
        <v>162168984.52954566</v>
      </c>
      <c r="AE54" s="6">
        <f t="shared" si="3"/>
        <v>78506392.52954565</v>
      </c>
      <c r="AF54" s="6">
        <f t="shared" ref="AF54" si="90">SUM(AF55:AF56)</f>
        <v>14857473.008079363</v>
      </c>
      <c r="AG54" s="5">
        <f t="shared" ref="AG54" si="91">AG56</f>
        <v>14555450.322162665</v>
      </c>
      <c r="AH54" s="5">
        <f t="shared" ref="AH54" si="92">AH55</f>
        <v>302022.68591669761</v>
      </c>
      <c r="AM54" s="5">
        <f t="shared" si="4"/>
        <v>64084199.312919535</v>
      </c>
      <c r="AN54" s="5">
        <f t="shared" si="7"/>
        <v>78941672.320998892</v>
      </c>
    </row>
    <row r="55" spans="1:40" s="11" customFormat="1" ht="12.75" x14ac:dyDescent="0.2">
      <c r="A55" s="8" t="s">
        <v>108</v>
      </c>
      <c r="B55" s="8" t="s">
        <v>109</v>
      </c>
      <c r="C55" s="8" t="s">
        <v>7</v>
      </c>
      <c r="D55" s="8"/>
      <c r="E55" s="8" t="s">
        <v>1440</v>
      </c>
      <c r="G55" s="9"/>
      <c r="H55" s="9"/>
      <c r="I55" s="9">
        <f>LTFUND1819BL</f>
        <v>7986509.5589390947</v>
      </c>
      <c r="J55" s="9">
        <f>I55*RPI_INC1920</f>
        <v>8241772.7226524316</v>
      </c>
      <c r="K55" s="9"/>
      <c r="L55" s="9"/>
      <c r="M55" s="9"/>
      <c r="N55" s="9"/>
      <c r="O55" s="9"/>
      <c r="P55" s="9"/>
      <c r="Q55" s="10">
        <f t="shared" si="5"/>
        <v>7986509.5589390947</v>
      </c>
      <c r="R55" s="10">
        <f t="shared" si="6"/>
        <v>8241772.7226524316</v>
      </c>
      <c r="S55" s="9"/>
      <c r="T55" s="10">
        <f t="shared" si="0"/>
        <v>11331324.472583698</v>
      </c>
      <c r="V55" s="9"/>
      <c r="W55" s="9">
        <f>LTFUND1819RSG</f>
        <v>1375165.5238574138</v>
      </c>
      <c r="X55" s="9"/>
      <c r="Y55" s="9"/>
      <c r="Z55" s="9"/>
      <c r="AA55" s="10">
        <f t="shared" si="1"/>
        <v>1375165.5238574138</v>
      </c>
      <c r="AB55" s="10">
        <f t="shared" si="2"/>
        <v>9361675.0827965084</v>
      </c>
      <c r="AC55" s="10">
        <f>W55+I55+T55</f>
        <v>20692999.555380207</v>
      </c>
      <c r="AD55" s="10">
        <f>AC55*LT_SF1920</f>
        <v>19875119.881152827</v>
      </c>
      <c r="AE55" s="10">
        <f t="shared" si="3"/>
        <v>8543795.4085691292</v>
      </c>
      <c r="AF55" s="10">
        <f>AD55-T55-R55</f>
        <v>302022.68591669761</v>
      </c>
      <c r="AG55" s="9"/>
      <c r="AH55" s="9">
        <f>AF55</f>
        <v>302022.68591669761</v>
      </c>
      <c r="AI55" s="9"/>
      <c r="AJ55" s="9"/>
      <c r="AK55" s="9"/>
      <c r="AM55" s="9">
        <f t="shared" si="4"/>
        <v>8298136.2420788901</v>
      </c>
      <c r="AN55" s="9">
        <f t="shared" si="7"/>
        <v>8600158.9279955886</v>
      </c>
    </row>
    <row r="56" spans="1:40" s="15" customFormat="1" ht="12.75" x14ac:dyDescent="0.2">
      <c r="A56" s="12" t="s">
        <v>110</v>
      </c>
      <c r="B56" s="12" t="s">
        <v>111</v>
      </c>
      <c r="C56" s="12" t="s">
        <v>7</v>
      </c>
      <c r="D56" s="12"/>
      <c r="E56" s="12" t="s">
        <v>1441</v>
      </c>
      <c r="G56" s="13">
        <f>UTFUND1819BL</f>
        <v>53691083.512414135</v>
      </c>
      <c r="H56" s="13">
        <f>G56*RPI_INC1920</f>
        <v>55407146.798813857</v>
      </c>
      <c r="I56" s="13"/>
      <c r="J56" s="13"/>
      <c r="K56" s="13"/>
      <c r="L56" s="13"/>
      <c r="M56" s="13"/>
      <c r="N56" s="13"/>
      <c r="O56" s="13"/>
      <c r="P56" s="13"/>
      <c r="Q56" s="14">
        <f t="shared" si="5"/>
        <v>53691083.512414135</v>
      </c>
      <c r="R56" s="14">
        <f t="shared" si="6"/>
        <v>55407146.798813857</v>
      </c>
      <c r="S56" s="13"/>
      <c r="T56" s="14">
        <f t="shared" si="0"/>
        <v>72331267.527416304</v>
      </c>
      <c r="V56" s="13">
        <f>UTFUND1819RSG</f>
        <v>20547807.263883628</v>
      </c>
      <c r="W56" s="13"/>
      <c r="X56" s="13"/>
      <c r="Y56" s="13"/>
      <c r="Z56" s="13"/>
      <c r="AA56" s="14">
        <f t="shared" si="1"/>
        <v>20547807.263883628</v>
      </c>
      <c r="AB56" s="14">
        <f t="shared" si="2"/>
        <v>74238890.776297763</v>
      </c>
      <c r="AC56" s="14">
        <f>V56+G56+T56</f>
        <v>146570158.30371407</v>
      </c>
      <c r="AD56" s="14">
        <f>AC56*UT_SF1920</f>
        <v>142293864.64839283</v>
      </c>
      <c r="AE56" s="14">
        <f t="shared" si="3"/>
        <v>69962597.120976523</v>
      </c>
      <c r="AF56" s="14">
        <f>AD56-T56-R56</f>
        <v>14555450.322162665</v>
      </c>
      <c r="AG56" s="13">
        <f>AF56</f>
        <v>14555450.322162665</v>
      </c>
      <c r="AH56" s="13"/>
      <c r="AI56" s="13"/>
      <c r="AJ56" s="13"/>
      <c r="AK56" s="13"/>
      <c r="AM56" s="13">
        <f t="shared" si="4"/>
        <v>55786063.070840649</v>
      </c>
      <c r="AN56" s="13">
        <f t="shared" si="7"/>
        <v>70341513.393003315</v>
      </c>
    </row>
    <row r="57" spans="1:40" ht="12.75" x14ac:dyDescent="0.2">
      <c r="A57" s="1" t="s">
        <v>112</v>
      </c>
      <c r="B57" s="1" t="s">
        <v>113</v>
      </c>
      <c r="C57" s="1"/>
      <c r="D57" s="1" t="s">
        <v>7</v>
      </c>
      <c r="E57" s="1"/>
      <c r="G57" s="5">
        <f>UTFUND1819BL</f>
        <v>118937886.01406136</v>
      </c>
      <c r="H57" s="5">
        <f>G57*RPI_INC1920</f>
        <v>122739354.0828429</v>
      </c>
      <c r="I57" s="5">
        <f>LTFUND1819BL</f>
        <v>20147893.901415039</v>
      </c>
      <c r="J57" s="5">
        <f>I57*RPI_INC1920</f>
        <v>20791856.711636607</v>
      </c>
      <c r="Q57" s="6">
        <f t="shared" si="5"/>
        <v>139085779.91547641</v>
      </c>
      <c r="R57" s="6">
        <f t="shared" si="6"/>
        <v>143531210.79447952</v>
      </c>
      <c r="T57" s="6">
        <f t="shared" si="0"/>
        <v>170378563.00000069</v>
      </c>
      <c r="V57" s="5">
        <f>UTFUND1819RSG</f>
        <v>48243028.300896704</v>
      </c>
      <c r="W57" s="5">
        <f>LTFUND1819RSG</f>
        <v>4172239.8479004204</v>
      </c>
      <c r="AA57" s="6">
        <f t="shared" si="1"/>
        <v>52415268.148797125</v>
      </c>
      <c r="AB57" s="6">
        <f t="shared" si="2"/>
        <v>191501048.06427354</v>
      </c>
      <c r="AC57" s="6">
        <f t="shared" ref="AC57" si="93">AC58+AC59</f>
        <v>361879611.06427419</v>
      </c>
      <c r="AD57" s="6">
        <f t="shared" ref="AD57" si="94">AD58+AD59</f>
        <v>350802578.99609178</v>
      </c>
      <c r="AE57" s="6">
        <f t="shared" si="3"/>
        <v>180424015.99609113</v>
      </c>
      <c r="AF57" s="6">
        <f t="shared" ref="AF57" si="95">SUM(AF58:AF59)</f>
        <v>36892805.201611593</v>
      </c>
      <c r="AG57" s="5">
        <f t="shared" ref="AG57" si="96">AG59</f>
        <v>35346437.266538635</v>
      </c>
      <c r="AH57" s="5">
        <f t="shared" ref="AH57" si="97">AH58</f>
        <v>1546367.9350729585</v>
      </c>
      <c r="AM57" s="5">
        <f t="shared" si="4"/>
        <v>144512786.53797007</v>
      </c>
      <c r="AN57" s="5">
        <f t="shared" si="7"/>
        <v>181405591.73958164</v>
      </c>
    </row>
    <row r="58" spans="1:40" s="11" customFormat="1" ht="12.75" x14ac:dyDescent="0.2">
      <c r="A58" s="8" t="s">
        <v>114</v>
      </c>
      <c r="B58" s="8" t="s">
        <v>115</v>
      </c>
      <c r="C58" s="8" t="s">
        <v>7</v>
      </c>
      <c r="D58" s="8"/>
      <c r="E58" s="8" t="s">
        <v>1440</v>
      </c>
      <c r="G58" s="9"/>
      <c r="H58" s="9"/>
      <c r="I58" s="9">
        <f>LTFUND1819BL</f>
        <v>20147893.901415039</v>
      </c>
      <c r="J58" s="9">
        <f>I58*RPI_INC1920</f>
        <v>20791856.711636607</v>
      </c>
      <c r="K58" s="9"/>
      <c r="L58" s="9"/>
      <c r="M58" s="9"/>
      <c r="N58" s="9"/>
      <c r="O58" s="9"/>
      <c r="P58" s="9"/>
      <c r="Q58" s="10">
        <f t="shared" si="5"/>
        <v>20147893.901415039</v>
      </c>
      <c r="R58" s="10">
        <f t="shared" si="6"/>
        <v>20791856.711636607</v>
      </c>
      <c r="S58" s="9"/>
      <c r="T58" s="10">
        <f t="shared" si="0"/>
        <v>25823726.614704374</v>
      </c>
      <c r="V58" s="9"/>
      <c r="W58" s="9">
        <f>LTFUND1819RSG</f>
        <v>4172239.8479004204</v>
      </c>
      <c r="X58" s="9"/>
      <c r="Y58" s="9"/>
      <c r="Z58" s="9"/>
      <c r="AA58" s="10">
        <f t="shared" si="1"/>
        <v>4172239.8479004204</v>
      </c>
      <c r="AB58" s="10">
        <f t="shared" si="2"/>
        <v>24320133.749315459</v>
      </c>
      <c r="AC58" s="10">
        <f>W58+I58+T58</f>
        <v>50143860.364019834</v>
      </c>
      <c r="AD58" s="10">
        <f>AC58*LT_SF1920</f>
        <v>48161951.261413939</v>
      </c>
      <c r="AE58" s="10">
        <f t="shared" si="3"/>
        <v>22338224.646709565</v>
      </c>
      <c r="AF58" s="10">
        <f>AD58-T58-R58</f>
        <v>1546367.9350729585</v>
      </c>
      <c r="AG58" s="9"/>
      <c r="AH58" s="9">
        <f>AF58</f>
        <v>1546367.9350729585</v>
      </c>
      <c r="AI58" s="9"/>
      <c r="AJ58" s="9"/>
      <c r="AK58" s="9"/>
      <c r="AM58" s="9">
        <f t="shared" si="4"/>
        <v>20934047.264459975</v>
      </c>
      <c r="AN58" s="9">
        <f t="shared" si="7"/>
        <v>22480415.199532934</v>
      </c>
    </row>
    <row r="59" spans="1:40" s="15" customFormat="1" ht="12.75" x14ac:dyDescent="0.2">
      <c r="A59" s="12" t="s">
        <v>116</v>
      </c>
      <c r="B59" s="12" t="s">
        <v>117</v>
      </c>
      <c r="C59" s="12" t="s">
        <v>7</v>
      </c>
      <c r="D59" s="12"/>
      <c r="E59" s="12" t="s">
        <v>1441</v>
      </c>
      <c r="G59" s="13">
        <f>UTFUND1819BL</f>
        <v>118937886.01406136</v>
      </c>
      <c r="H59" s="13">
        <f>G59*RPI_INC1920</f>
        <v>122739354.0828429</v>
      </c>
      <c r="I59" s="13"/>
      <c r="J59" s="13"/>
      <c r="K59" s="13"/>
      <c r="L59" s="13"/>
      <c r="M59" s="13"/>
      <c r="N59" s="13"/>
      <c r="O59" s="13"/>
      <c r="P59" s="13"/>
      <c r="Q59" s="14">
        <f t="shared" si="5"/>
        <v>118937886.01406136</v>
      </c>
      <c r="R59" s="14">
        <f t="shared" si="6"/>
        <v>122739354.0828429</v>
      </c>
      <c r="S59" s="13"/>
      <c r="T59" s="14">
        <f t="shared" si="0"/>
        <v>144554836.38529631</v>
      </c>
      <c r="V59" s="13">
        <f>UTFUND1819RSG</f>
        <v>48243028.300896704</v>
      </c>
      <c r="W59" s="13"/>
      <c r="X59" s="13"/>
      <c r="Y59" s="13"/>
      <c r="Z59" s="13"/>
      <c r="AA59" s="14">
        <f t="shared" si="1"/>
        <v>48243028.300896704</v>
      </c>
      <c r="AB59" s="14">
        <f t="shared" si="2"/>
        <v>167180914.31495807</v>
      </c>
      <c r="AC59" s="14">
        <f>V59+G59+T59</f>
        <v>311735750.70025438</v>
      </c>
      <c r="AD59" s="14">
        <f>AC59*UT_SF1920</f>
        <v>302640627.73467785</v>
      </c>
      <c r="AE59" s="14">
        <f t="shared" si="3"/>
        <v>158085791.34938154</v>
      </c>
      <c r="AF59" s="14">
        <f>AD59-T59-R59</f>
        <v>35346437.266538635</v>
      </c>
      <c r="AG59" s="13">
        <f>AF59</f>
        <v>35346437.266538635</v>
      </c>
      <c r="AH59" s="13"/>
      <c r="AI59" s="13"/>
      <c r="AJ59" s="13"/>
      <c r="AK59" s="13"/>
      <c r="AM59" s="13">
        <f t="shared" si="4"/>
        <v>123578739.27351008</v>
      </c>
      <c r="AN59" s="13">
        <f t="shared" si="7"/>
        <v>158925176.54004872</v>
      </c>
    </row>
    <row r="60" spans="1:40" ht="12.75" x14ac:dyDescent="0.2">
      <c r="A60" s="1" t="s">
        <v>118</v>
      </c>
      <c r="B60" s="1" t="s">
        <v>119</v>
      </c>
      <c r="C60" s="1"/>
      <c r="D60" s="1" t="s">
        <v>7</v>
      </c>
      <c r="E60" s="1"/>
      <c r="G60" s="5">
        <f>UTFUND1819BL</f>
        <v>48402171.963109352</v>
      </c>
      <c r="H60" s="5">
        <f>G60*RPI_INC1920</f>
        <v>49949192.154435776</v>
      </c>
      <c r="I60" s="5">
        <f>LTFUND1819BL</f>
        <v>7770069.4481276805</v>
      </c>
      <c r="J60" s="5">
        <f>I60*RPI_INC1920</f>
        <v>8018414.797865781</v>
      </c>
      <c r="Q60" s="6">
        <f t="shared" si="5"/>
        <v>56172241.411237031</v>
      </c>
      <c r="R60" s="6">
        <f t="shared" si="6"/>
        <v>57967606.952301554</v>
      </c>
      <c r="T60" s="6">
        <f t="shared" si="0"/>
        <v>73454978</v>
      </c>
      <c r="V60" s="5">
        <f>UTFUND1819RSG</f>
        <v>19968274.208006643</v>
      </c>
      <c r="W60" s="5">
        <f>LTFUND1819RSG</f>
        <v>1454920.034855173</v>
      </c>
      <c r="AA60" s="6">
        <f t="shared" si="1"/>
        <v>21423194.242861815</v>
      </c>
      <c r="AB60" s="6">
        <f t="shared" si="2"/>
        <v>77595435.654098839</v>
      </c>
      <c r="AC60" s="6">
        <f t="shared" ref="AC60" si="98">AC61+AC62</f>
        <v>151050413.65409884</v>
      </c>
      <c r="AD60" s="6">
        <f t="shared" ref="AD60" si="99">AD61+AD62</f>
        <v>146434243.59101972</v>
      </c>
      <c r="AE60" s="6">
        <f t="shared" si="3"/>
        <v>72979265.59101972</v>
      </c>
      <c r="AF60" s="6">
        <f t="shared" ref="AF60" si="100">SUM(AF61:AF62)</f>
        <v>15011658.638718162</v>
      </c>
      <c r="AG60" s="5">
        <f t="shared" ref="AG60" si="101">AG62</f>
        <v>14603927.028270096</v>
      </c>
      <c r="AH60" s="5">
        <f t="shared" ref="AH60" si="102">AH61</f>
        <v>407731.61044806521</v>
      </c>
      <c r="AM60" s="5">
        <f t="shared" si="4"/>
        <v>58364033.601095363</v>
      </c>
      <c r="AN60" s="5">
        <f t="shared" si="7"/>
        <v>73375692.239813522</v>
      </c>
    </row>
    <row r="61" spans="1:40" s="11" customFormat="1" ht="12.75" x14ac:dyDescent="0.2">
      <c r="A61" s="8" t="s">
        <v>120</v>
      </c>
      <c r="B61" s="8" t="s">
        <v>121</v>
      </c>
      <c r="C61" s="8" t="s">
        <v>7</v>
      </c>
      <c r="D61" s="8"/>
      <c r="E61" s="8" t="s">
        <v>1440</v>
      </c>
      <c r="G61" s="9"/>
      <c r="H61" s="9"/>
      <c r="I61" s="9">
        <f>LTFUND1819BL</f>
        <v>7770069.4481276805</v>
      </c>
      <c r="J61" s="9">
        <f>I61*RPI_INC1920</f>
        <v>8018414.797865781</v>
      </c>
      <c r="K61" s="9"/>
      <c r="L61" s="9"/>
      <c r="M61" s="9"/>
      <c r="N61" s="9"/>
      <c r="O61" s="9"/>
      <c r="P61" s="9"/>
      <c r="Q61" s="10">
        <f t="shared" si="5"/>
        <v>7770069.4481276805</v>
      </c>
      <c r="R61" s="10">
        <f t="shared" si="6"/>
        <v>8018414.797865781</v>
      </c>
      <c r="S61" s="9"/>
      <c r="T61" s="10">
        <f t="shared" si="0"/>
        <v>10986369.118831089</v>
      </c>
      <c r="V61" s="9"/>
      <c r="W61" s="9">
        <f>LTFUND1819RSG</f>
        <v>1454920.034855173</v>
      </c>
      <c r="X61" s="9"/>
      <c r="Y61" s="9"/>
      <c r="Z61" s="9"/>
      <c r="AA61" s="10">
        <f t="shared" si="1"/>
        <v>1454920.034855173</v>
      </c>
      <c r="AB61" s="10">
        <f t="shared" si="2"/>
        <v>9224989.4829828534</v>
      </c>
      <c r="AC61" s="10">
        <f>W61+I61+T61</f>
        <v>20211358.601813942</v>
      </c>
      <c r="AD61" s="10">
        <f>AC61*LT_SF1920</f>
        <v>19412515.527144935</v>
      </c>
      <c r="AE61" s="10">
        <f t="shared" si="3"/>
        <v>8426146.4083138462</v>
      </c>
      <c r="AF61" s="10">
        <f>AD61-T61-R61</f>
        <v>407731.61044806521</v>
      </c>
      <c r="AG61" s="9"/>
      <c r="AH61" s="9">
        <f>AF61</f>
        <v>407731.61044806521</v>
      </c>
      <c r="AI61" s="9"/>
      <c r="AJ61" s="9"/>
      <c r="AK61" s="9"/>
      <c r="AM61" s="9">
        <f t="shared" si="4"/>
        <v>8073250.8256764896</v>
      </c>
      <c r="AN61" s="9">
        <f t="shared" si="7"/>
        <v>8480982.4361245558</v>
      </c>
    </row>
    <row r="62" spans="1:40" s="15" customFormat="1" ht="12.75" x14ac:dyDescent="0.2">
      <c r="A62" s="12" t="s">
        <v>122</v>
      </c>
      <c r="B62" s="12" t="s">
        <v>123</v>
      </c>
      <c r="C62" s="12" t="s">
        <v>7</v>
      </c>
      <c r="D62" s="12"/>
      <c r="E62" s="12" t="s">
        <v>1441</v>
      </c>
      <c r="G62" s="13">
        <f>UTFUND1819BL</f>
        <v>48402171.963109352</v>
      </c>
      <c r="H62" s="13">
        <f>G62*RPI_INC1920</f>
        <v>49949192.154435776</v>
      </c>
      <c r="I62" s="13"/>
      <c r="J62" s="13"/>
      <c r="K62" s="13"/>
      <c r="L62" s="13"/>
      <c r="M62" s="13"/>
      <c r="N62" s="13"/>
      <c r="O62" s="13"/>
      <c r="P62" s="13"/>
      <c r="Q62" s="14">
        <f t="shared" si="5"/>
        <v>48402171.963109352</v>
      </c>
      <c r="R62" s="14">
        <f t="shared" si="6"/>
        <v>49949192.154435776</v>
      </c>
      <c r="S62" s="13"/>
      <c r="T62" s="14">
        <f t="shared" si="0"/>
        <v>62468608.881168909</v>
      </c>
      <c r="V62" s="13">
        <f>UTFUND1819RSG</f>
        <v>19968274.208006643</v>
      </c>
      <c r="W62" s="13"/>
      <c r="X62" s="13"/>
      <c r="Y62" s="13"/>
      <c r="Z62" s="13"/>
      <c r="AA62" s="14">
        <f t="shared" si="1"/>
        <v>19968274.208006643</v>
      </c>
      <c r="AB62" s="14">
        <f t="shared" si="2"/>
        <v>68370446.171115994</v>
      </c>
      <c r="AC62" s="14">
        <f>V62+G62+T62</f>
        <v>130839055.0522849</v>
      </c>
      <c r="AD62" s="14">
        <f>AC62*UT_SF1920</f>
        <v>127021728.06387478</v>
      </c>
      <c r="AE62" s="14">
        <f t="shared" si="3"/>
        <v>64553119.182705872</v>
      </c>
      <c r="AF62" s="14">
        <f>AD62-T62-R62</f>
        <v>14603927.028270096</v>
      </c>
      <c r="AG62" s="13">
        <f>AF62</f>
        <v>14603927.028270096</v>
      </c>
      <c r="AH62" s="13"/>
      <c r="AI62" s="13"/>
      <c r="AJ62" s="13"/>
      <c r="AK62" s="13"/>
      <c r="AM62" s="13">
        <f t="shared" si="4"/>
        <v>50290782.77541887</v>
      </c>
      <c r="AN62" s="13">
        <f t="shared" si="7"/>
        <v>64894709.803688966</v>
      </c>
    </row>
    <row r="63" spans="1:40" ht="12.75" x14ac:dyDescent="0.2">
      <c r="A63" s="1" t="s">
        <v>124</v>
      </c>
      <c r="B63" s="1" t="s">
        <v>125</v>
      </c>
      <c r="C63" s="1"/>
      <c r="D63" s="1" t="s">
        <v>7</v>
      </c>
      <c r="E63" s="1"/>
      <c r="G63" s="5">
        <f>UTFUND1819BL</f>
        <v>73648070.42426081</v>
      </c>
      <c r="H63" s="5">
        <f>G63*RPI_INC1920</f>
        <v>76001994.791237548</v>
      </c>
      <c r="I63" s="5">
        <f>LTFUND1819BL</f>
        <v>13192570.967865832</v>
      </c>
      <c r="J63" s="5">
        <f>I63*RPI_INC1920</f>
        <v>13614229.187632302</v>
      </c>
      <c r="Q63" s="6">
        <f t="shared" si="5"/>
        <v>86840641.39212665</v>
      </c>
      <c r="R63" s="6">
        <f t="shared" si="6"/>
        <v>89616223.978869855</v>
      </c>
      <c r="T63" s="6">
        <f t="shared" si="0"/>
        <v>86626976</v>
      </c>
      <c r="V63" s="5">
        <f>UTFUND1819RSG</f>
        <v>32246146.452869207</v>
      </c>
      <c r="W63" s="5">
        <f>LTFUND1819RSG</f>
        <v>3147566.5382453799</v>
      </c>
      <c r="AA63" s="6">
        <f t="shared" si="1"/>
        <v>35393712.991114587</v>
      </c>
      <c r="AB63" s="6">
        <f t="shared" si="2"/>
        <v>122234354.38324124</v>
      </c>
      <c r="AC63" s="6">
        <f t="shared" ref="AC63" si="103">AC64+AC65</f>
        <v>208861330.38324124</v>
      </c>
      <c r="AD63" s="6">
        <f t="shared" ref="AD63" si="104">AD64+AD65</f>
        <v>202452806.70438781</v>
      </c>
      <c r="AE63" s="6">
        <f t="shared" si="3"/>
        <v>115825830.70438784</v>
      </c>
      <c r="AF63" s="6">
        <f t="shared" ref="AF63" si="105">SUM(AF64:AF65)</f>
        <v>26209606.725517981</v>
      </c>
      <c r="AG63" s="5">
        <f t="shared" ref="AG63" si="106">AG65</f>
        <v>24686149.717691064</v>
      </c>
      <c r="AH63" s="5">
        <f t="shared" ref="AH63" si="107">AH64</f>
        <v>1523457.0078269187</v>
      </c>
      <c r="AM63" s="5">
        <f t="shared" si="4"/>
        <v>90229087.976839125</v>
      </c>
      <c r="AN63" s="5">
        <f t="shared" si="7"/>
        <v>116438694.70235711</v>
      </c>
    </row>
    <row r="64" spans="1:40" s="11" customFormat="1" ht="12.75" x14ac:dyDescent="0.2">
      <c r="A64" s="8" t="s">
        <v>126</v>
      </c>
      <c r="B64" s="8" t="s">
        <v>127</v>
      </c>
      <c r="C64" s="8" t="s">
        <v>7</v>
      </c>
      <c r="D64" s="8"/>
      <c r="E64" s="8" t="s">
        <v>1440</v>
      </c>
      <c r="G64" s="9"/>
      <c r="H64" s="9"/>
      <c r="I64" s="9">
        <f>LTFUND1819BL</f>
        <v>13192570.967865832</v>
      </c>
      <c r="J64" s="9">
        <f>I64*RPI_INC1920</f>
        <v>13614229.187632302</v>
      </c>
      <c r="K64" s="9"/>
      <c r="L64" s="9"/>
      <c r="M64" s="9"/>
      <c r="N64" s="9"/>
      <c r="O64" s="9"/>
      <c r="P64" s="9"/>
      <c r="Q64" s="10">
        <f t="shared" si="5"/>
        <v>13192570.967865832</v>
      </c>
      <c r="R64" s="10">
        <f t="shared" si="6"/>
        <v>13614229.187632302</v>
      </c>
      <c r="S64" s="9"/>
      <c r="T64" s="10">
        <f t="shared" si="0"/>
        <v>14082827.167993762</v>
      </c>
      <c r="V64" s="9"/>
      <c r="W64" s="9">
        <f>LTFUND1819RSG</f>
        <v>3147566.5382453799</v>
      </c>
      <c r="X64" s="9"/>
      <c r="Y64" s="9"/>
      <c r="Z64" s="9"/>
      <c r="AA64" s="10">
        <f t="shared" si="1"/>
        <v>3147566.5382453799</v>
      </c>
      <c r="AB64" s="10">
        <f t="shared" si="2"/>
        <v>16340137.506111212</v>
      </c>
      <c r="AC64" s="10">
        <f>W64+I64+T64</f>
        <v>30422964.674104974</v>
      </c>
      <c r="AD64" s="10">
        <f>AC64*LT_SF1920</f>
        <v>29220513.363452982</v>
      </c>
      <c r="AE64" s="10">
        <f t="shared" si="3"/>
        <v>15137686.195459221</v>
      </c>
      <c r="AF64" s="10">
        <f>AD64-T64-R64</f>
        <v>1523457.0078269187</v>
      </c>
      <c r="AG64" s="9"/>
      <c r="AH64" s="9">
        <f>AF64</f>
        <v>1523457.0078269187</v>
      </c>
      <c r="AI64" s="9"/>
      <c r="AJ64" s="9"/>
      <c r="AK64" s="9"/>
      <c r="AM64" s="9">
        <f t="shared" si="4"/>
        <v>13707333.656429933</v>
      </c>
      <c r="AN64" s="9">
        <f t="shared" si="7"/>
        <v>15230790.664256852</v>
      </c>
    </row>
    <row r="65" spans="1:40" s="15" customFormat="1" ht="12.75" x14ac:dyDescent="0.2">
      <c r="A65" s="12" t="s">
        <v>128</v>
      </c>
      <c r="B65" s="12" t="s">
        <v>129</v>
      </c>
      <c r="C65" s="12" t="s">
        <v>7</v>
      </c>
      <c r="D65" s="12"/>
      <c r="E65" s="12" t="s">
        <v>1441</v>
      </c>
      <c r="G65" s="13">
        <f>UTFUND1819BL</f>
        <v>73648070.42426081</v>
      </c>
      <c r="H65" s="13">
        <f>G65*RPI_INC1920</f>
        <v>76001994.791237548</v>
      </c>
      <c r="I65" s="13"/>
      <c r="J65" s="13"/>
      <c r="K65" s="13"/>
      <c r="L65" s="13"/>
      <c r="M65" s="13"/>
      <c r="N65" s="13"/>
      <c r="O65" s="13"/>
      <c r="P65" s="13"/>
      <c r="Q65" s="14">
        <f t="shared" si="5"/>
        <v>73648070.42426081</v>
      </c>
      <c r="R65" s="14">
        <f t="shared" si="6"/>
        <v>76001994.791237548</v>
      </c>
      <c r="S65" s="13"/>
      <c r="T65" s="14">
        <f t="shared" si="0"/>
        <v>72544148.832006231</v>
      </c>
      <c r="V65" s="13">
        <f>UTFUND1819RSG</f>
        <v>32246146.452869207</v>
      </c>
      <c r="W65" s="13"/>
      <c r="X65" s="13"/>
      <c r="Y65" s="13"/>
      <c r="Z65" s="13"/>
      <c r="AA65" s="14">
        <f t="shared" si="1"/>
        <v>32246146.452869207</v>
      </c>
      <c r="AB65" s="14">
        <f t="shared" si="2"/>
        <v>105894216.87713002</v>
      </c>
      <c r="AC65" s="14">
        <f>V65+G65+T65</f>
        <v>178438365.70913625</v>
      </c>
      <c r="AD65" s="14">
        <f>AC65*UT_SF1920</f>
        <v>173232293.34093484</v>
      </c>
      <c r="AE65" s="14">
        <f t="shared" si="3"/>
        <v>100688144.50892861</v>
      </c>
      <c r="AF65" s="14">
        <f>AD65-T65-R65</f>
        <v>24686149.717691064</v>
      </c>
      <c r="AG65" s="13">
        <f>AF65</f>
        <v>24686149.717691064</v>
      </c>
      <c r="AH65" s="13"/>
      <c r="AI65" s="13"/>
      <c r="AJ65" s="13"/>
      <c r="AK65" s="13"/>
      <c r="AM65" s="13">
        <f t="shared" si="4"/>
        <v>76521754.320409194</v>
      </c>
      <c r="AN65" s="13">
        <f t="shared" si="7"/>
        <v>101207904.03810026</v>
      </c>
    </row>
    <row r="66" spans="1:40" ht="12.75" x14ac:dyDescent="0.2">
      <c r="A66" s="1" t="s">
        <v>130</v>
      </c>
      <c r="B66" s="1" t="s">
        <v>131</v>
      </c>
      <c r="C66" s="1"/>
      <c r="D66" s="1" t="s">
        <v>7</v>
      </c>
      <c r="E66" s="1"/>
      <c r="G66" s="5">
        <f>UTFUND1819BL</f>
        <v>39715003.022177204</v>
      </c>
      <c r="H66" s="5">
        <f>G66*RPI_INC1920</f>
        <v>40984365.719800062</v>
      </c>
      <c r="I66" s="5">
        <f>LTFUND1819BL</f>
        <v>6688707.3257831512</v>
      </c>
      <c r="J66" s="5">
        <f>I66*RPI_INC1920</f>
        <v>6902490.4034257429</v>
      </c>
      <c r="Q66" s="6">
        <f t="shared" si="5"/>
        <v>46403710.347960353</v>
      </c>
      <c r="R66" s="6">
        <f t="shared" si="6"/>
        <v>47886856.123225808</v>
      </c>
      <c r="T66" s="6">
        <f t="shared" si="0"/>
        <v>74933329</v>
      </c>
      <c r="V66" s="5">
        <f>UTFUND1819RSG</f>
        <v>15809949.073882796</v>
      </c>
      <c r="W66" s="5">
        <f>LTFUND1819RSG</f>
        <v>1104549.8593684016</v>
      </c>
      <c r="AA66" s="6">
        <f t="shared" si="1"/>
        <v>16914498.933251198</v>
      </c>
      <c r="AB66" s="6">
        <f t="shared" si="2"/>
        <v>63318209.281211555</v>
      </c>
      <c r="AC66" s="6">
        <f t="shared" ref="AC66" si="108">AC67+AC68</f>
        <v>138251538.28121156</v>
      </c>
      <c r="AD66" s="6">
        <f t="shared" ref="AD66" si="109">AD67+AD68</f>
        <v>134017693.06101762</v>
      </c>
      <c r="AE66" s="6">
        <f t="shared" si="3"/>
        <v>59084364.061017618</v>
      </c>
      <c r="AF66" s="6">
        <f t="shared" ref="AF66" si="110">SUM(AF67:AF68)</f>
        <v>11197507.937791806</v>
      </c>
      <c r="AG66" s="5">
        <f t="shared" ref="AG66" si="111">AG68</f>
        <v>11071561.819653705</v>
      </c>
      <c r="AH66" s="5">
        <f t="shared" ref="AH66" si="112">AH67</f>
        <v>125946.11813810188</v>
      </c>
      <c r="AM66" s="5">
        <f t="shared" si="4"/>
        <v>48214342.91959852</v>
      </c>
      <c r="AN66" s="5">
        <f t="shared" si="7"/>
        <v>59411850.857390329</v>
      </c>
    </row>
    <row r="67" spans="1:40" s="11" customFormat="1" ht="12.75" x14ac:dyDescent="0.2">
      <c r="A67" s="8" t="s">
        <v>132</v>
      </c>
      <c r="B67" s="8" t="s">
        <v>133</v>
      </c>
      <c r="C67" s="8" t="s">
        <v>7</v>
      </c>
      <c r="D67" s="8"/>
      <c r="E67" s="8" t="s">
        <v>1440</v>
      </c>
      <c r="G67" s="9"/>
      <c r="H67" s="9"/>
      <c r="I67" s="9">
        <f>LTFUND1819BL</f>
        <v>6688707.3257831512</v>
      </c>
      <c r="J67" s="9">
        <f>I67*RPI_INC1920</f>
        <v>6902490.4034257429</v>
      </c>
      <c r="K67" s="9"/>
      <c r="L67" s="9"/>
      <c r="M67" s="9"/>
      <c r="N67" s="9"/>
      <c r="O67" s="9"/>
      <c r="P67" s="9"/>
      <c r="Q67" s="10">
        <f t="shared" si="5"/>
        <v>6688707.3257831512</v>
      </c>
      <c r="R67" s="10">
        <f t="shared" si="6"/>
        <v>6902490.4034257429</v>
      </c>
      <c r="S67" s="9"/>
      <c r="T67" s="10">
        <f t="shared" ref="T67:T130" si="113">CTR_1516</f>
        <v>11557307.635421434</v>
      </c>
      <c r="V67" s="9"/>
      <c r="W67" s="9">
        <f>LTFUND1819RSG</f>
        <v>1104549.8593684016</v>
      </c>
      <c r="X67" s="9"/>
      <c r="Y67" s="9"/>
      <c r="Z67" s="9"/>
      <c r="AA67" s="10">
        <f t="shared" ref="AA67:AA130" si="114">RSG_1819</f>
        <v>1104549.8593684016</v>
      </c>
      <c r="AB67" s="10">
        <f t="shared" ref="AB67:AB130" si="115">SFA_1819</f>
        <v>7793257.1851515528</v>
      </c>
      <c r="AC67" s="10">
        <f>W67+I67+T67</f>
        <v>19350564.820572987</v>
      </c>
      <c r="AD67" s="10">
        <f>AC67*LT_SF1920</f>
        <v>18585744.156985279</v>
      </c>
      <c r="AE67" s="10">
        <f t="shared" ref="AE67:AE130" si="116">R67+AF67</f>
        <v>7028436.5215638448</v>
      </c>
      <c r="AF67" s="10">
        <f>AD67-T67-R67</f>
        <v>125946.11813810188</v>
      </c>
      <c r="AG67" s="9"/>
      <c r="AH67" s="9">
        <f>AF67</f>
        <v>125946.11813810188</v>
      </c>
      <c r="AI67" s="9"/>
      <c r="AJ67" s="9"/>
      <c r="AK67" s="9"/>
      <c r="AM67" s="9">
        <f t="shared" ref="AM67:AM130" si="117">FUND1819BL_U*RPI_INCBFL1920</f>
        <v>6949694.8902560016</v>
      </c>
      <c r="AN67" s="9">
        <f t="shared" si="7"/>
        <v>7075641.0083941035</v>
      </c>
    </row>
    <row r="68" spans="1:40" s="15" customFormat="1" ht="12.75" x14ac:dyDescent="0.2">
      <c r="A68" s="12" t="s">
        <v>134</v>
      </c>
      <c r="B68" s="12" t="s">
        <v>135</v>
      </c>
      <c r="C68" s="12" t="s">
        <v>7</v>
      </c>
      <c r="D68" s="12"/>
      <c r="E68" s="12" t="s">
        <v>1441</v>
      </c>
      <c r="G68" s="13">
        <f>UTFUND1819BL</f>
        <v>39715003.022177204</v>
      </c>
      <c r="H68" s="13">
        <f>G68*RPI_INC1920</f>
        <v>40984365.719800062</v>
      </c>
      <c r="I68" s="13"/>
      <c r="J68" s="13"/>
      <c r="K68" s="13"/>
      <c r="L68" s="13"/>
      <c r="M68" s="13"/>
      <c r="N68" s="13"/>
      <c r="O68" s="13"/>
      <c r="P68" s="13"/>
      <c r="Q68" s="14">
        <f t="shared" ref="Q68:Q131" si="118">G68+I68+K68+M68+O68</f>
        <v>39715003.022177204</v>
      </c>
      <c r="R68" s="14">
        <f t="shared" ref="R68:R131" si="119">H68+J68+L68+N68+P68</f>
        <v>40984365.719800062</v>
      </c>
      <c r="S68" s="13"/>
      <c r="T68" s="14">
        <f t="shared" si="113"/>
        <v>63376021.364578567</v>
      </c>
      <c r="V68" s="13">
        <f>UTFUND1819RSG</f>
        <v>15809949.073882796</v>
      </c>
      <c r="W68" s="13"/>
      <c r="X68" s="13"/>
      <c r="Y68" s="13"/>
      <c r="Z68" s="13"/>
      <c r="AA68" s="14">
        <f t="shared" si="114"/>
        <v>15809949.073882796</v>
      </c>
      <c r="AB68" s="14">
        <f t="shared" si="115"/>
        <v>55524952.09606</v>
      </c>
      <c r="AC68" s="14">
        <f>V68+G68+T68</f>
        <v>118900973.46063857</v>
      </c>
      <c r="AD68" s="14">
        <f>AC68*UT_SF1920</f>
        <v>115431948.90403233</v>
      </c>
      <c r="AE68" s="14">
        <f t="shared" si="116"/>
        <v>52055927.539453767</v>
      </c>
      <c r="AF68" s="14">
        <f>AD68-T68-R68</f>
        <v>11071561.819653705</v>
      </c>
      <c r="AG68" s="13">
        <f>AF68</f>
        <v>11071561.819653705</v>
      </c>
      <c r="AH68" s="13"/>
      <c r="AI68" s="13"/>
      <c r="AJ68" s="13"/>
      <c r="AK68" s="13"/>
      <c r="AM68" s="13">
        <f t="shared" si="117"/>
        <v>41264648.029342525</v>
      </c>
      <c r="AN68" s="13">
        <f t="shared" ref="AN68:AN131" si="120">AF68+AM68</f>
        <v>52336209.848996229</v>
      </c>
    </row>
    <row r="69" spans="1:40" ht="12.75" x14ac:dyDescent="0.2">
      <c r="A69" s="1" t="s">
        <v>136</v>
      </c>
      <c r="B69" s="1" t="s">
        <v>137</v>
      </c>
      <c r="C69" s="1"/>
      <c r="D69" s="1" t="s">
        <v>7</v>
      </c>
      <c r="E69" s="1"/>
      <c r="G69" s="5">
        <f>UTFUND1819BL</f>
        <v>41373787.103758462</v>
      </c>
      <c r="H69" s="5">
        <f>G69*RPI_INC1920</f>
        <v>42696167.514495783</v>
      </c>
      <c r="I69" s="5">
        <f>LTFUND1819BL</f>
        <v>6143675.1780911842</v>
      </c>
      <c r="J69" s="5">
        <f>I69*RPI_INC1920</f>
        <v>6340038.0511602266</v>
      </c>
      <c r="Q69" s="6">
        <f t="shared" si="118"/>
        <v>47517462.281849645</v>
      </c>
      <c r="R69" s="6">
        <f t="shared" si="119"/>
        <v>49036205.565656006</v>
      </c>
      <c r="T69" s="6">
        <f t="shared" si="113"/>
        <v>48050566.000000007</v>
      </c>
      <c r="V69" s="5">
        <f>UTFUND1819RSG</f>
        <v>18270497.485062577</v>
      </c>
      <c r="W69" s="5">
        <f>LTFUND1819RSG</f>
        <v>1425261.6931641344</v>
      </c>
      <c r="AA69" s="6">
        <f t="shared" si="114"/>
        <v>19695759.178226709</v>
      </c>
      <c r="AB69" s="6">
        <f t="shared" si="115"/>
        <v>67213221.460076362</v>
      </c>
      <c r="AC69" s="6">
        <f t="shared" ref="AC69" si="121">AC70+AC71</f>
        <v>115263787.46007636</v>
      </c>
      <c r="AD69" s="6">
        <f t="shared" ref="AD69" si="122">AD70+AD71</f>
        <v>111753084.26182996</v>
      </c>
      <c r="AE69" s="6">
        <f t="shared" si="116"/>
        <v>63702518.26182995</v>
      </c>
      <c r="AF69" s="6">
        <f t="shared" ref="AF69" si="123">SUM(AF70:AF71)</f>
        <v>14666312.696173944</v>
      </c>
      <c r="AG69" s="5">
        <f t="shared" ref="AG69" si="124">AG71</f>
        <v>14001886.5381485</v>
      </c>
      <c r="AH69" s="5">
        <f t="shared" ref="AH69" si="125">AH70</f>
        <v>664426.15802544355</v>
      </c>
      <c r="AM69" s="5">
        <f t="shared" si="117"/>
        <v>49371552.488946341</v>
      </c>
      <c r="AN69" s="5">
        <f t="shared" si="120"/>
        <v>64037865.185120285</v>
      </c>
    </row>
    <row r="70" spans="1:40" s="11" customFormat="1" ht="12.75" x14ac:dyDescent="0.2">
      <c r="A70" s="8" t="s">
        <v>138</v>
      </c>
      <c r="B70" s="8" t="s">
        <v>139</v>
      </c>
      <c r="C70" s="8" t="s">
        <v>7</v>
      </c>
      <c r="D70" s="8"/>
      <c r="E70" s="8" t="s">
        <v>1440</v>
      </c>
      <c r="G70" s="9"/>
      <c r="H70" s="9"/>
      <c r="I70" s="9">
        <f>LTFUND1819BL</f>
        <v>6143675.1780911842</v>
      </c>
      <c r="J70" s="9">
        <f>I70*RPI_INC1920</f>
        <v>6340038.0511602266</v>
      </c>
      <c r="K70" s="9"/>
      <c r="L70" s="9"/>
      <c r="M70" s="9"/>
      <c r="N70" s="9"/>
      <c r="O70" s="9"/>
      <c r="P70" s="9"/>
      <c r="Q70" s="10">
        <f t="shared" si="118"/>
        <v>6143675.1780911842</v>
      </c>
      <c r="R70" s="10">
        <f t="shared" si="119"/>
        <v>6340038.0511602266</v>
      </c>
      <c r="S70" s="9"/>
      <c r="T70" s="10">
        <f t="shared" si="113"/>
        <v>6712665.8061382538</v>
      </c>
      <c r="V70" s="9"/>
      <c r="W70" s="9">
        <f>LTFUND1819RSG</f>
        <v>1425261.6931641344</v>
      </c>
      <c r="X70" s="9"/>
      <c r="Y70" s="9"/>
      <c r="Z70" s="9"/>
      <c r="AA70" s="10">
        <f t="shared" si="114"/>
        <v>1425261.6931641344</v>
      </c>
      <c r="AB70" s="10">
        <f t="shared" si="115"/>
        <v>7568936.8712553186</v>
      </c>
      <c r="AC70" s="10">
        <f>W70+I70+T70</f>
        <v>14281602.677393572</v>
      </c>
      <c r="AD70" s="10">
        <f>AC70*LT_SF1920</f>
        <v>13717130.015323924</v>
      </c>
      <c r="AE70" s="10">
        <f t="shared" si="116"/>
        <v>7004464.2091856701</v>
      </c>
      <c r="AF70" s="10">
        <f>AD70-T70-R70</f>
        <v>664426.15802544355</v>
      </c>
      <c r="AG70" s="9"/>
      <c r="AH70" s="9">
        <f>AF70</f>
        <v>664426.15802544355</v>
      </c>
      <c r="AI70" s="9"/>
      <c r="AJ70" s="9"/>
      <c r="AK70" s="9"/>
      <c r="AM70" s="9">
        <f t="shared" si="117"/>
        <v>6383396.0604000222</v>
      </c>
      <c r="AN70" s="9">
        <f t="shared" si="120"/>
        <v>7047822.2184254657</v>
      </c>
    </row>
    <row r="71" spans="1:40" s="15" customFormat="1" ht="12.75" x14ac:dyDescent="0.2">
      <c r="A71" s="12" t="s">
        <v>140</v>
      </c>
      <c r="B71" s="12" t="s">
        <v>141</v>
      </c>
      <c r="C71" s="12" t="s">
        <v>7</v>
      </c>
      <c r="D71" s="12"/>
      <c r="E71" s="12" t="s">
        <v>1441</v>
      </c>
      <c r="G71" s="13">
        <f>UTFUND1819BL</f>
        <v>41373787.103758462</v>
      </c>
      <c r="H71" s="13">
        <f>G71*RPI_INC1920</f>
        <v>42696167.514495783</v>
      </c>
      <c r="I71" s="13"/>
      <c r="J71" s="13"/>
      <c r="K71" s="13"/>
      <c r="L71" s="13"/>
      <c r="M71" s="13"/>
      <c r="N71" s="13"/>
      <c r="O71" s="13"/>
      <c r="P71" s="13"/>
      <c r="Q71" s="14">
        <f t="shared" si="118"/>
        <v>41373787.103758462</v>
      </c>
      <c r="R71" s="14">
        <f t="shared" si="119"/>
        <v>42696167.514495783</v>
      </c>
      <c r="S71" s="13"/>
      <c r="T71" s="14">
        <f t="shared" si="113"/>
        <v>41337900.193861753</v>
      </c>
      <c r="V71" s="13">
        <f>UTFUND1819RSG</f>
        <v>18270497.485062577</v>
      </c>
      <c r="W71" s="13"/>
      <c r="X71" s="13"/>
      <c r="Y71" s="13"/>
      <c r="Z71" s="13"/>
      <c r="AA71" s="14">
        <f t="shared" si="114"/>
        <v>18270497.485062577</v>
      </c>
      <c r="AB71" s="14">
        <f t="shared" si="115"/>
        <v>59644284.588821039</v>
      </c>
      <c r="AC71" s="14">
        <f>V71+G71+T71</f>
        <v>100982184.78268279</v>
      </c>
      <c r="AD71" s="14">
        <f>AC71*UT_SF1920</f>
        <v>98035954.246506035</v>
      </c>
      <c r="AE71" s="14">
        <f t="shared" si="116"/>
        <v>56698054.052644283</v>
      </c>
      <c r="AF71" s="14">
        <f>AD71-T71-R71</f>
        <v>14001886.5381485</v>
      </c>
      <c r="AG71" s="13">
        <f>AF71</f>
        <v>14001886.5381485</v>
      </c>
      <c r="AH71" s="13"/>
      <c r="AI71" s="13"/>
      <c r="AJ71" s="13"/>
      <c r="AK71" s="13"/>
      <c r="AM71" s="13">
        <f t="shared" si="117"/>
        <v>42988156.428546317</v>
      </c>
      <c r="AN71" s="13">
        <f t="shared" si="120"/>
        <v>56990042.966694817</v>
      </c>
    </row>
    <row r="72" spans="1:40" ht="12.75" x14ac:dyDescent="0.2">
      <c r="A72" s="1" t="s">
        <v>142</v>
      </c>
      <c r="B72" s="1" t="s">
        <v>143</v>
      </c>
      <c r="C72" s="1"/>
      <c r="D72" s="1" t="s">
        <v>7</v>
      </c>
      <c r="E72" s="1"/>
      <c r="G72" s="5">
        <f>UTFUND1819BL</f>
        <v>71245485.24921301</v>
      </c>
      <c r="H72" s="5">
        <f>G72*RPI_INC1920</f>
        <v>73522618.686641932</v>
      </c>
      <c r="I72" s="5">
        <f>LTFUND1819BL</f>
        <v>11250405.685922669</v>
      </c>
      <c r="J72" s="5">
        <f>I72*RPI_INC1920</f>
        <v>11609988.821365459</v>
      </c>
      <c r="Q72" s="6">
        <f t="shared" si="118"/>
        <v>82495890.935135677</v>
      </c>
      <c r="R72" s="6">
        <f t="shared" si="119"/>
        <v>85132607.508007392</v>
      </c>
      <c r="T72" s="6">
        <f t="shared" si="113"/>
        <v>78273359.999999985</v>
      </c>
      <c r="V72" s="5">
        <f>UTFUND1819RSG</f>
        <v>33357994.912533164</v>
      </c>
      <c r="W72" s="5">
        <f>LTFUND1819RSG</f>
        <v>2798886.1589994486</v>
      </c>
      <c r="AA72" s="6">
        <f t="shared" si="114"/>
        <v>36156881.071532615</v>
      </c>
      <c r="AB72" s="6">
        <f t="shared" si="115"/>
        <v>118652772.0066683</v>
      </c>
      <c r="AC72" s="6">
        <f t="shared" ref="AC72" si="126">AC73+AC74</f>
        <v>196926132.00666827</v>
      </c>
      <c r="AD72" s="6">
        <f t="shared" ref="AD72" si="127">AD73+AD74</f>
        <v>190913350.29630911</v>
      </c>
      <c r="AE72" s="6">
        <f t="shared" si="116"/>
        <v>112639990.29630911</v>
      </c>
      <c r="AF72" s="6">
        <f t="shared" ref="AF72" si="128">SUM(AF73:AF74)</f>
        <v>27507382.788301729</v>
      </c>
      <c r="AG72" s="5">
        <f t="shared" ref="AG72" si="129">AG74</f>
        <v>26089025.766351491</v>
      </c>
      <c r="AH72" s="5">
        <f t="shared" ref="AH72" si="130">AH73</f>
        <v>1418357.0219502393</v>
      </c>
      <c r="AM72" s="5">
        <f t="shared" si="117"/>
        <v>85714809.121492103</v>
      </c>
      <c r="AN72" s="5">
        <f t="shared" si="120"/>
        <v>113222191.90979382</v>
      </c>
    </row>
    <row r="73" spans="1:40" s="11" customFormat="1" ht="12.75" x14ac:dyDescent="0.2">
      <c r="A73" s="8" t="s">
        <v>144</v>
      </c>
      <c r="B73" s="8" t="s">
        <v>145</v>
      </c>
      <c r="C73" s="8" t="s">
        <v>7</v>
      </c>
      <c r="D73" s="8"/>
      <c r="E73" s="8" t="s">
        <v>1440</v>
      </c>
      <c r="G73" s="9"/>
      <c r="H73" s="9"/>
      <c r="I73" s="9">
        <f>LTFUND1819BL</f>
        <v>11250405.685922669</v>
      </c>
      <c r="J73" s="9">
        <f>I73*RPI_INC1920</f>
        <v>11609988.821365459</v>
      </c>
      <c r="K73" s="9"/>
      <c r="L73" s="9"/>
      <c r="M73" s="9"/>
      <c r="N73" s="9"/>
      <c r="O73" s="9"/>
      <c r="P73" s="9"/>
      <c r="Q73" s="10">
        <f t="shared" si="118"/>
        <v>11250405.685922669</v>
      </c>
      <c r="R73" s="10">
        <f t="shared" si="119"/>
        <v>11609988.821365459</v>
      </c>
      <c r="S73" s="9"/>
      <c r="T73" s="10">
        <f t="shared" si="113"/>
        <v>11781445.637661975</v>
      </c>
      <c r="V73" s="9"/>
      <c r="W73" s="9">
        <f>LTFUND1819RSG</f>
        <v>2798886.1589994486</v>
      </c>
      <c r="X73" s="9"/>
      <c r="Y73" s="9"/>
      <c r="Z73" s="9"/>
      <c r="AA73" s="10">
        <f t="shared" si="114"/>
        <v>2798886.1589994486</v>
      </c>
      <c r="AB73" s="10">
        <f t="shared" si="115"/>
        <v>14049291.844922118</v>
      </c>
      <c r="AC73" s="10">
        <f>W73+I73+T73</f>
        <v>25830737.482584093</v>
      </c>
      <c r="AD73" s="10">
        <f>AC73*LT_SF1920</f>
        <v>24809791.480977673</v>
      </c>
      <c r="AE73" s="10">
        <f t="shared" si="116"/>
        <v>13028345.843315698</v>
      </c>
      <c r="AF73" s="10">
        <f>AD73-T73-R73</f>
        <v>1418357.0219502393</v>
      </c>
      <c r="AG73" s="9"/>
      <c r="AH73" s="9">
        <f>AF73</f>
        <v>1418357.0219502393</v>
      </c>
      <c r="AI73" s="9"/>
      <c r="AJ73" s="9"/>
      <c r="AK73" s="9"/>
      <c r="AM73" s="9">
        <f t="shared" si="117"/>
        <v>11689386.767959574</v>
      </c>
      <c r="AN73" s="9">
        <f t="shared" si="120"/>
        <v>13107743.789909814</v>
      </c>
    </row>
    <row r="74" spans="1:40" s="15" customFormat="1" ht="12.75" x14ac:dyDescent="0.2">
      <c r="A74" s="12" t="s">
        <v>146</v>
      </c>
      <c r="B74" s="12" t="s">
        <v>147</v>
      </c>
      <c r="C74" s="12" t="s">
        <v>7</v>
      </c>
      <c r="D74" s="12"/>
      <c r="E74" s="12" t="s">
        <v>1441</v>
      </c>
      <c r="G74" s="13">
        <f>UTFUND1819BL</f>
        <v>71245485.24921301</v>
      </c>
      <c r="H74" s="13">
        <f>G74*RPI_INC1920</f>
        <v>73522618.686641932</v>
      </c>
      <c r="I74" s="13"/>
      <c r="J74" s="13"/>
      <c r="K74" s="13"/>
      <c r="L74" s="13"/>
      <c r="M74" s="13"/>
      <c r="N74" s="13"/>
      <c r="O74" s="13"/>
      <c r="P74" s="13"/>
      <c r="Q74" s="14">
        <f t="shared" si="118"/>
        <v>71245485.24921301</v>
      </c>
      <c r="R74" s="14">
        <f t="shared" si="119"/>
        <v>73522618.686641932</v>
      </c>
      <c r="S74" s="13"/>
      <c r="T74" s="14">
        <f t="shared" si="113"/>
        <v>66491914.362338014</v>
      </c>
      <c r="V74" s="13">
        <f>UTFUND1819RSG</f>
        <v>33357994.912533164</v>
      </c>
      <c r="W74" s="13"/>
      <c r="X74" s="13"/>
      <c r="Y74" s="13"/>
      <c r="Z74" s="13"/>
      <c r="AA74" s="14">
        <f t="shared" si="114"/>
        <v>33357994.912533164</v>
      </c>
      <c r="AB74" s="14">
        <f t="shared" si="115"/>
        <v>104603480.16174617</v>
      </c>
      <c r="AC74" s="14">
        <f>V74+G74+T74</f>
        <v>171095394.52408418</v>
      </c>
      <c r="AD74" s="14">
        <f>AC74*UT_SF1920</f>
        <v>166103558.81533143</v>
      </c>
      <c r="AE74" s="14">
        <f t="shared" si="116"/>
        <v>99611644.452993423</v>
      </c>
      <c r="AF74" s="14">
        <f>AD74-T74-R74</f>
        <v>26089025.766351491</v>
      </c>
      <c r="AG74" s="13">
        <f>AF74</f>
        <v>26089025.766351491</v>
      </c>
      <c r="AH74" s="13"/>
      <c r="AI74" s="13"/>
      <c r="AJ74" s="13"/>
      <c r="AK74" s="13"/>
      <c r="AM74" s="13">
        <f t="shared" si="117"/>
        <v>74025422.353532538</v>
      </c>
      <c r="AN74" s="13">
        <f t="shared" si="120"/>
        <v>100114448.11988403</v>
      </c>
    </row>
    <row r="75" spans="1:40" ht="12.75" x14ac:dyDescent="0.2">
      <c r="A75" s="1" t="s">
        <v>148</v>
      </c>
      <c r="B75" s="1" t="s">
        <v>149</v>
      </c>
      <c r="C75" s="1"/>
      <c r="D75" s="1" t="s">
        <v>7</v>
      </c>
      <c r="E75" s="1"/>
      <c r="G75" s="5">
        <f>UTFUND1819BL</f>
        <v>293495507.01647192</v>
      </c>
      <c r="H75" s="5">
        <f>G75*RPI_INC1920</f>
        <v>302876149.59929085</v>
      </c>
      <c r="I75" s="5">
        <f>LTFUND1819BL</f>
        <v>50643844.973157667</v>
      </c>
      <c r="J75" s="5">
        <f>I75*RPI_INC1920</f>
        <v>52262513.052755289</v>
      </c>
      <c r="Q75" s="6">
        <f t="shared" si="118"/>
        <v>344139351.98962957</v>
      </c>
      <c r="R75" s="6">
        <f t="shared" si="119"/>
        <v>355138662.65204614</v>
      </c>
      <c r="T75" s="6">
        <f t="shared" si="113"/>
        <v>271174645</v>
      </c>
      <c r="V75" s="5">
        <f>UTFUND1819RSG</f>
        <v>130896242.75309008</v>
      </c>
      <c r="W75" s="5">
        <f>LTFUND1819RSG</f>
        <v>13095487.265080191</v>
      </c>
      <c r="AA75" s="6">
        <f t="shared" si="114"/>
        <v>143991730.01817027</v>
      </c>
      <c r="AB75" s="6">
        <f t="shared" si="115"/>
        <v>488131082.00779986</v>
      </c>
      <c r="AC75" s="6">
        <f t="shared" ref="AC75" si="131">AC76+AC77</f>
        <v>759305727.00779986</v>
      </c>
      <c r="AD75" s="6">
        <f t="shared" ref="AD75" si="132">AD76+AD77</f>
        <v>736056054.68068957</v>
      </c>
      <c r="AE75" s="6">
        <f t="shared" si="116"/>
        <v>464881409.68068945</v>
      </c>
      <c r="AF75" s="6">
        <f t="shared" ref="AF75" si="133">SUM(AF76:AF77)</f>
        <v>109742747.02864334</v>
      </c>
      <c r="AG75" s="5">
        <f t="shared" ref="AG75" si="134">AG77</f>
        <v>102453220.27493763</v>
      </c>
      <c r="AH75" s="5">
        <f t="shared" ref="AH75" si="135">AH76</f>
        <v>7289526.7537057027</v>
      </c>
      <c r="AM75" s="5">
        <f t="shared" si="117"/>
        <v>357567371.32736045</v>
      </c>
      <c r="AN75" s="5">
        <f t="shared" si="120"/>
        <v>467310118.35600376</v>
      </c>
    </row>
    <row r="76" spans="1:40" s="11" customFormat="1" ht="12.75" x14ac:dyDescent="0.2">
      <c r="A76" s="8" t="s">
        <v>150</v>
      </c>
      <c r="B76" s="8" t="s">
        <v>151</v>
      </c>
      <c r="C76" s="8" t="s">
        <v>7</v>
      </c>
      <c r="D76" s="8"/>
      <c r="E76" s="8" t="s">
        <v>1440</v>
      </c>
      <c r="G76" s="9"/>
      <c r="H76" s="9"/>
      <c r="I76" s="9">
        <f>LTFUND1819BL</f>
        <v>50643844.973157667</v>
      </c>
      <c r="J76" s="9">
        <f>I76*RPI_INC1920</f>
        <v>52262513.052755289</v>
      </c>
      <c r="K76" s="9"/>
      <c r="L76" s="9"/>
      <c r="M76" s="9"/>
      <c r="N76" s="9"/>
      <c r="O76" s="9"/>
      <c r="P76" s="9"/>
      <c r="Q76" s="10">
        <f t="shared" si="118"/>
        <v>50643844.973157667</v>
      </c>
      <c r="R76" s="10">
        <f t="shared" si="119"/>
        <v>52262513.052755289</v>
      </c>
      <c r="S76" s="9"/>
      <c r="T76" s="10">
        <f t="shared" si="113"/>
        <v>42202462.330576241</v>
      </c>
      <c r="V76" s="9"/>
      <c r="W76" s="9">
        <f>LTFUND1819RSG</f>
        <v>13095487.265080191</v>
      </c>
      <c r="X76" s="9"/>
      <c r="Y76" s="9"/>
      <c r="Z76" s="9"/>
      <c r="AA76" s="10">
        <f t="shared" si="114"/>
        <v>13095487.265080191</v>
      </c>
      <c r="AB76" s="10">
        <f t="shared" si="115"/>
        <v>63739332.238237858</v>
      </c>
      <c r="AC76" s="10">
        <f>W76+I76+T76</f>
        <v>105941794.5688141</v>
      </c>
      <c r="AD76" s="10">
        <f>AC76*LT_SF1920</f>
        <v>101754502.13703723</v>
      </c>
      <c r="AE76" s="10">
        <f t="shared" si="116"/>
        <v>59552039.806460992</v>
      </c>
      <c r="AF76" s="10">
        <f>AD76-T76-R76</f>
        <v>7289526.7537057027</v>
      </c>
      <c r="AG76" s="9"/>
      <c r="AH76" s="9">
        <f>AF76</f>
        <v>7289526.7537057027</v>
      </c>
      <c r="AI76" s="9"/>
      <c r="AJ76" s="9"/>
      <c r="AK76" s="9"/>
      <c r="AM76" s="9">
        <f t="shared" si="117"/>
        <v>52619923.92403888</v>
      </c>
      <c r="AN76" s="9">
        <f t="shared" si="120"/>
        <v>59909450.677744582</v>
      </c>
    </row>
    <row r="77" spans="1:40" s="15" customFormat="1" ht="12.75" x14ac:dyDescent="0.2">
      <c r="A77" s="12" t="s">
        <v>152</v>
      </c>
      <c r="B77" s="12" t="s">
        <v>153</v>
      </c>
      <c r="C77" s="12" t="s">
        <v>7</v>
      </c>
      <c r="D77" s="12"/>
      <c r="E77" s="12" t="s">
        <v>1441</v>
      </c>
      <c r="G77" s="13">
        <f>UTFUND1819BL</f>
        <v>293495507.01647192</v>
      </c>
      <c r="H77" s="13">
        <f>G77*RPI_INC1920</f>
        <v>302876149.59929085</v>
      </c>
      <c r="I77" s="13"/>
      <c r="J77" s="13"/>
      <c r="K77" s="13"/>
      <c r="L77" s="13"/>
      <c r="M77" s="13"/>
      <c r="N77" s="13"/>
      <c r="O77" s="13"/>
      <c r="P77" s="13"/>
      <c r="Q77" s="14">
        <f t="shared" si="118"/>
        <v>293495507.01647192</v>
      </c>
      <c r="R77" s="14">
        <f t="shared" si="119"/>
        <v>302876149.59929085</v>
      </c>
      <c r="S77" s="13"/>
      <c r="T77" s="14">
        <f t="shared" si="113"/>
        <v>228972182.66942379</v>
      </c>
      <c r="V77" s="13">
        <f>UTFUND1819RSG</f>
        <v>130896242.75309008</v>
      </c>
      <c r="W77" s="13"/>
      <c r="X77" s="13"/>
      <c r="Y77" s="13"/>
      <c r="Z77" s="13"/>
      <c r="AA77" s="14">
        <f t="shared" si="114"/>
        <v>130896242.75309008</v>
      </c>
      <c r="AB77" s="14">
        <f t="shared" si="115"/>
        <v>424391749.76956201</v>
      </c>
      <c r="AC77" s="14">
        <f>V77+G77+T77</f>
        <v>653363932.43898582</v>
      </c>
      <c r="AD77" s="14">
        <f>AC77*UT_SF1920</f>
        <v>634301552.5436523</v>
      </c>
      <c r="AE77" s="14">
        <f t="shared" si="116"/>
        <v>405329369.87422848</v>
      </c>
      <c r="AF77" s="14">
        <f>AD77-T77-R77</f>
        <v>102453220.27493763</v>
      </c>
      <c r="AG77" s="13">
        <f>AF77</f>
        <v>102453220.27493763</v>
      </c>
      <c r="AH77" s="13"/>
      <c r="AI77" s="13"/>
      <c r="AJ77" s="13"/>
      <c r="AK77" s="13"/>
      <c r="AM77" s="13">
        <f t="shared" si="117"/>
        <v>304947447.40332156</v>
      </c>
      <c r="AN77" s="13">
        <f t="shared" si="120"/>
        <v>407400667.67825919</v>
      </c>
    </row>
    <row r="78" spans="1:40" ht="12.75" x14ac:dyDescent="0.2">
      <c r="A78" s="1" t="s">
        <v>154</v>
      </c>
      <c r="B78" s="1" t="s">
        <v>155</v>
      </c>
      <c r="C78" s="1"/>
      <c r="D78" s="1" t="s">
        <v>7</v>
      </c>
      <c r="E78" s="1"/>
      <c r="G78" s="5">
        <f>UTFUND1819BL</f>
        <v>65028939.586741291</v>
      </c>
      <c r="H78" s="5">
        <f>G78*RPI_INC1920</f>
        <v>67107381.079778209</v>
      </c>
      <c r="I78" s="5">
        <f>LTFUND1819BL</f>
        <v>12657267.702806773</v>
      </c>
      <c r="J78" s="5">
        <f>I78*RPI_INC1920</f>
        <v>13061816.670530576</v>
      </c>
      <c r="Q78" s="6">
        <f t="shared" si="118"/>
        <v>77686207.289548069</v>
      </c>
      <c r="R78" s="6">
        <f t="shared" si="119"/>
        <v>80169197.750308782</v>
      </c>
      <c r="T78" s="6">
        <f t="shared" si="113"/>
        <v>102166191</v>
      </c>
      <c r="V78" s="5">
        <f>UTFUND1819RSG</f>
        <v>23598214.096144937</v>
      </c>
      <c r="W78" s="5">
        <f>LTFUND1819RSG</f>
        <v>2330026.4677790459</v>
      </c>
      <c r="AA78" s="6">
        <f t="shared" si="114"/>
        <v>25928240.563923985</v>
      </c>
      <c r="AB78" s="6">
        <f t="shared" si="115"/>
        <v>103614447.85347205</v>
      </c>
      <c r="AC78" s="6">
        <f t="shared" ref="AC78" si="136">AC79+AC80</f>
        <v>205780638.85347205</v>
      </c>
      <c r="AD78" s="6">
        <f t="shared" ref="AD78" si="137">AD79+AD80</f>
        <v>199446928.98860392</v>
      </c>
      <c r="AE78" s="6">
        <f t="shared" si="116"/>
        <v>97280737.98860392</v>
      </c>
      <c r="AF78" s="6">
        <f t="shared" ref="AF78" si="138">SUM(AF79:AF80)</f>
        <v>17111540.23829513</v>
      </c>
      <c r="AG78" s="5">
        <f t="shared" ref="AG78" si="139">AG80</f>
        <v>16446061.388388038</v>
      </c>
      <c r="AH78" s="5">
        <f t="shared" ref="AH78" si="140">AH79</f>
        <v>665478.84990709275</v>
      </c>
      <c r="AM78" s="5">
        <f t="shared" si="117"/>
        <v>80717455.787367225</v>
      </c>
      <c r="AN78" s="5">
        <f t="shared" si="120"/>
        <v>97828996.025662363</v>
      </c>
    </row>
    <row r="79" spans="1:40" s="11" customFormat="1" ht="12.75" x14ac:dyDescent="0.2">
      <c r="A79" s="8" t="s">
        <v>156</v>
      </c>
      <c r="B79" s="8" t="s">
        <v>157</v>
      </c>
      <c r="C79" s="8" t="s">
        <v>7</v>
      </c>
      <c r="D79" s="8"/>
      <c r="E79" s="8" t="s">
        <v>1440</v>
      </c>
      <c r="G79" s="9"/>
      <c r="H79" s="9"/>
      <c r="I79" s="9">
        <f>LTFUND1819BL</f>
        <v>12657267.702806773</v>
      </c>
      <c r="J79" s="9">
        <f>I79*RPI_INC1920</f>
        <v>13061816.670530576</v>
      </c>
      <c r="K79" s="9"/>
      <c r="L79" s="9"/>
      <c r="M79" s="9"/>
      <c r="N79" s="9"/>
      <c r="O79" s="9"/>
      <c r="P79" s="9"/>
      <c r="Q79" s="10">
        <f t="shared" si="118"/>
        <v>12657267.702806773</v>
      </c>
      <c r="R79" s="10">
        <f t="shared" si="119"/>
        <v>13061816.670530576</v>
      </c>
      <c r="S79" s="9"/>
      <c r="T79" s="10">
        <f t="shared" si="113"/>
        <v>16891663.491402365</v>
      </c>
      <c r="V79" s="9"/>
      <c r="W79" s="9">
        <f>LTFUND1819RSG</f>
        <v>2330026.4677790459</v>
      </c>
      <c r="X79" s="9"/>
      <c r="Y79" s="9"/>
      <c r="Z79" s="9"/>
      <c r="AA79" s="10">
        <f t="shared" si="114"/>
        <v>2330026.4677790459</v>
      </c>
      <c r="AB79" s="10">
        <f t="shared" si="115"/>
        <v>14987294.170585819</v>
      </c>
      <c r="AC79" s="10">
        <f>W79+I79+T79</f>
        <v>31878957.661988184</v>
      </c>
      <c r="AD79" s="10">
        <f>AC79*LT_SF1920</f>
        <v>30618959.011840034</v>
      </c>
      <c r="AE79" s="10">
        <f t="shared" si="116"/>
        <v>13727295.520437669</v>
      </c>
      <c r="AF79" s="10">
        <f>AD79-T79-R79</f>
        <v>665478.84990709275</v>
      </c>
      <c r="AG79" s="9"/>
      <c r="AH79" s="9">
        <f>AF79</f>
        <v>665478.84990709275</v>
      </c>
      <c r="AI79" s="9"/>
      <c r="AJ79" s="9"/>
      <c r="AK79" s="9"/>
      <c r="AM79" s="9">
        <f t="shared" si="117"/>
        <v>13151143.321777681</v>
      </c>
      <c r="AN79" s="9">
        <f t="shared" si="120"/>
        <v>13816622.171684774</v>
      </c>
    </row>
    <row r="80" spans="1:40" s="15" customFormat="1" ht="12.75" x14ac:dyDescent="0.2">
      <c r="A80" s="12" t="s">
        <v>158</v>
      </c>
      <c r="B80" s="12" t="s">
        <v>159</v>
      </c>
      <c r="C80" s="12" t="s">
        <v>7</v>
      </c>
      <c r="D80" s="12"/>
      <c r="E80" s="12" t="s">
        <v>1441</v>
      </c>
      <c r="G80" s="13">
        <f>UTFUND1819BL</f>
        <v>65028939.586741291</v>
      </c>
      <c r="H80" s="13">
        <f>G80*RPI_INC1920</f>
        <v>67107381.079778209</v>
      </c>
      <c r="I80" s="13"/>
      <c r="J80" s="13"/>
      <c r="K80" s="13"/>
      <c r="L80" s="13"/>
      <c r="M80" s="13"/>
      <c r="N80" s="13"/>
      <c r="O80" s="13"/>
      <c r="P80" s="13"/>
      <c r="Q80" s="14">
        <f t="shared" si="118"/>
        <v>65028939.586741291</v>
      </c>
      <c r="R80" s="14">
        <f t="shared" si="119"/>
        <v>67107381.079778209</v>
      </c>
      <c r="S80" s="13"/>
      <c r="T80" s="14">
        <f t="shared" si="113"/>
        <v>85274527.508597627</v>
      </c>
      <c r="V80" s="13">
        <f>UTFUND1819RSG</f>
        <v>23598214.096144937</v>
      </c>
      <c r="W80" s="13"/>
      <c r="X80" s="13"/>
      <c r="Y80" s="13"/>
      <c r="Z80" s="13"/>
      <c r="AA80" s="14">
        <f t="shared" si="114"/>
        <v>23598214.096144937</v>
      </c>
      <c r="AB80" s="14">
        <f t="shared" si="115"/>
        <v>88627153.682886228</v>
      </c>
      <c r="AC80" s="14">
        <f>V80+G80+T80</f>
        <v>173901681.19148386</v>
      </c>
      <c r="AD80" s="14">
        <f>AC80*UT_SF1920</f>
        <v>168827969.97676387</v>
      </c>
      <c r="AE80" s="14">
        <f t="shared" si="116"/>
        <v>83553442.468166247</v>
      </c>
      <c r="AF80" s="14">
        <f>AD80-T80-R80</f>
        <v>16446061.388388038</v>
      </c>
      <c r="AG80" s="13">
        <f>AF80</f>
        <v>16446061.388388038</v>
      </c>
      <c r="AH80" s="13"/>
      <c r="AI80" s="13"/>
      <c r="AJ80" s="13"/>
      <c r="AK80" s="13"/>
      <c r="AM80" s="13">
        <f t="shared" si="117"/>
        <v>67566312.465589538</v>
      </c>
      <c r="AN80" s="13">
        <f t="shared" si="120"/>
        <v>84012373.853977576</v>
      </c>
    </row>
    <row r="81" spans="1:40" ht="12.75" x14ac:dyDescent="0.2">
      <c r="A81" s="1" t="s">
        <v>160</v>
      </c>
      <c r="B81" s="1" t="s">
        <v>161</v>
      </c>
      <c r="C81" s="1"/>
      <c r="D81" s="1" t="s">
        <v>7</v>
      </c>
      <c r="E81" s="1"/>
      <c r="G81" s="5">
        <f>UTFUND1819BL</f>
        <v>57329243.891920723</v>
      </c>
      <c r="H81" s="5">
        <f>G81*RPI_INC1920</f>
        <v>59161589.306541264</v>
      </c>
      <c r="I81" s="5">
        <f>LTFUND1819BL</f>
        <v>8841417.4673788957</v>
      </c>
      <c r="J81" s="5">
        <f>I81*RPI_INC1920</f>
        <v>9124005.020524364</v>
      </c>
      <c r="Q81" s="6">
        <f t="shared" si="118"/>
        <v>66170661.359299615</v>
      </c>
      <c r="R81" s="6">
        <f t="shared" si="119"/>
        <v>68285594.327065632</v>
      </c>
      <c r="T81" s="6">
        <f t="shared" si="113"/>
        <v>96671000</v>
      </c>
      <c r="V81" s="5">
        <f>UTFUND1819RSG</f>
        <v>23731703.186318345</v>
      </c>
      <c r="W81" s="5">
        <f>LTFUND1819RSG</f>
        <v>1650403.8927817307</v>
      </c>
      <c r="AA81" s="6">
        <f t="shared" si="114"/>
        <v>25382107.079100076</v>
      </c>
      <c r="AB81" s="6">
        <f t="shared" si="115"/>
        <v>91552768.438399687</v>
      </c>
      <c r="AC81" s="6">
        <f t="shared" ref="AC81" si="141">AC82+AC83</f>
        <v>188223768.4383997</v>
      </c>
      <c r="AD81" s="6">
        <f t="shared" ref="AD81" si="142">AD82+AD83</f>
        <v>182482263.26271906</v>
      </c>
      <c r="AE81" s="6">
        <f t="shared" si="116"/>
        <v>85811263.262719065</v>
      </c>
      <c r="AF81" s="6">
        <f t="shared" ref="AF81" si="143">SUM(AF82:AF83)</f>
        <v>17525668.935653441</v>
      </c>
      <c r="AG81" s="5">
        <f t="shared" ref="AG81" si="144">AG83</f>
        <v>17112425.20881559</v>
      </c>
      <c r="AH81" s="5">
        <f t="shared" ref="AH81" si="145">AH82</f>
        <v>413243.72683785111</v>
      </c>
      <c r="AM81" s="5">
        <f t="shared" si="117"/>
        <v>68752583.232477009</v>
      </c>
      <c r="AN81" s="5">
        <f t="shared" si="120"/>
        <v>86278252.168130457</v>
      </c>
    </row>
    <row r="82" spans="1:40" s="11" customFormat="1" ht="12.75" x14ac:dyDescent="0.2">
      <c r="A82" s="8" t="s">
        <v>162</v>
      </c>
      <c r="B82" s="8" t="s">
        <v>163</v>
      </c>
      <c r="C82" s="8" t="s">
        <v>7</v>
      </c>
      <c r="D82" s="8"/>
      <c r="E82" s="8" t="s">
        <v>1440</v>
      </c>
      <c r="G82" s="9"/>
      <c r="H82" s="9"/>
      <c r="I82" s="9">
        <f>LTFUND1819BL</f>
        <v>8841417.4673788957</v>
      </c>
      <c r="J82" s="9">
        <f>I82*RPI_INC1920</f>
        <v>9124005.020524364</v>
      </c>
      <c r="K82" s="9"/>
      <c r="L82" s="9"/>
      <c r="M82" s="9"/>
      <c r="N82" s="9"/>
      <c r="O82" s="9"/>
      <c r="P82" s="9"/>
      <c r="Q82" s="10">
        <f t="shared" si="118"/>
        <v>8841417.4673788957</v>
      </c>
      <c r="R82" s="10">
        <f t="shared" si="119"/>
        <v>9124005.020524364</v>
      </c>
      <c r="S82" s="9"/>
      <c r="T82" s="10">
        <f t="shared" si="113"/>
        <v>13659617.1394885</v>
      </c>
      <c r="V82" s="9"/>
      <c r="W82" s="9">
        <f>LTFUND1819RSG</f>
        <v>1650403.8927817307</v>
      </c>
      <c r="X82" s="9"/>
      <c r="Y82" s="9"/>
      <c r="Z82" s="9"/>
      <c r="AA82" s="10">
        <f t="shared" si="114"/>
        <v>1650403.8927817307</v>
      </c>
      <c r="AB82" s="10">
        <f t="shared" si="115"/>
        <v>10491821.360160626</v>
      </c>
      <c r="AC82" s="10">
        <f>W82+I82+T82</f>
        <v>24151438.499649126</v>
      </c>
      <c r="AD82" s="10">
        <f>AC82*LT_SF1920</f>
        <v>23196865.886850715</v>
      </c>
      <c r="AE82" s="10">
        <f t="shared" si="116"/>
        <v>9537248.7473622151</v>
      </c>
      <c r="AF82" s="10">
        <f>AD82-T82-R82</f>
        <v>413243.72683785111</v>
      </c>
      <c r="AG82" s="9"/>
      <c r="AH82" s="9">
        <f>AF82</f>
        <v>413243.72683785111</v>
      </c>
      <c r="AI82" s="9"/>
      <c r="AJ82" s="9"/>
      <c r="AK82" s="9"/>
      <c r="AM82" s="9">
        <f t="shared" si="117"/>
        <v>9186401.916377604</v>
      </c>
      <c r="AN82" s="9">
        <f t="shared" si="120"/>
        <v>9599645.6432154551</v>
      </c>
    </row>
    <row r="83" spans="1:40" s="15" customFormat="1" ht="12.75" x14ac:dyDescent="0.2">
      <c r="A83" s="12" t="s">
        <v>164</v>
      </c>
      <c r="B83" s="12" t="s">
        <v>165</v>
      </c>
      <c r="C83" s="12" t="s">
        <v>7</v>
      </c>
      <c r="D83" s="12"/>
      <c r="E83" s="12" t="s">
        <v>1441</v>
      </c>
      <c r="G83" s="13">
        <f>UTFUND1819BL</f>
        <v>57329243.891920723</v>
      </c>
      <c r="H83" s="13">
        <f>G83*RPI_INC1920</f>
        <v>59161589.306541264</v>
      </c>
      <c r="I83" s="13"/>
      <c r="J83" s="13"/>
      <c r="K83" s="13"/>
      <c r="L83" s="13"/>
      <c r="M83" s="13"/>
      <c r="N83" s="13"/>
      <c r="O83" s="13"/>
      <c r="P83" s="13"/>
      <c r="Q83" s="14">
        <f t="shared" si="118"/>
        <v>57329243.891920723</v>
      </c>
      <c r="R83" s="14">
        <f t="shared" si="119"/>
        <v>59161589.306541264</v>
      </c>
      <c r="S83" s="13"/>
      <c r="T83" s="14">
        <f t="shared" si="113"/>
        <v>83011382.860511497</v>
      </c>
      <c r="V83" s="13">
        <f>UTFUND1819RSG</f>
        <v>23731703.186318345</v>
      </c>
      <c r="W83" s="13"/>
      <c r="X83" s="13"/>
      <c r="Y83" s="13"/>
      <c r="Z83" s="13"/>
      <c r="AA83" s="14">
        <f t="shared" si="114"/>
        <v>23731703.186318345</v>
      </c>
      <c r="AB83" s="14">
        <f t="shared" si="115"/>
        <v>81060947.078239068</v>
      </c>
      <c r="AC83" s="14">
        <f>V83+G83+T83</f>
        <v>164072329.93875057</v>
      </c>
      <c r="AD83" s="14">
        <f>AC83*UT_SF1920</f>
        <v>159285397.37586835</v>
      </c>
      <c r="AE83" s="14">
        <f t="shared" si="116"/>
        <v>76274014.515356854</v>
      </c>
      <c r="AF83" s="14">
        <f>AD83-T83-R83</f>
        <v>17112425.20881559</v>
      </c>
      <c r="AG83" s="13">
        <f>AF83</f>
        <v>17112425.20881559</v>
      </c>
      <c r="AH83" s="13"/>
      <c r="AI83" s="13"/>
      <c r="AJ83" s="13"/>
      <c r="AK83" s="13"/>
      <c r="AM83" s="13">
        <f t="shared" si="117"/>
        <v>59566181.316099405</v>
      </c>
      <c r="AN83" s="13">
        <f t="shared" si="120"/>
        <v>76678606.524914995</v>
      </c>
    </row>
    <row r="84" spans="1:40" ht="12.75" x14ac:dyDescent="0.2">
      <c r="A84" s="1" t="s">
        <v>166</v>
      </c>
      <c r="B84" s="1" t="s">
        <v>167</v>
      </c>
      <c r="C84" s="1"/>
      <c r="D84" s="1" t="s">
        <v>7</v>
      </c>
      <c r="E84" s="1"/>
      <c r="G84" s="5">
        <f>UTFUND1819BL</f>
        <v>84990951.218133867</v>
      </c>
      <c r="H84" s="5">
        <f>G84*RPI_INC1920</f>
        <v>87707414.390792817</v>
      </c>
      <c r="I84" s="5">
        <f>LTFUND1819BL</f>
        <v>12772143.875345832</v>
      </c>
      <c r="J84" s="5">
        <f>I84*RPI_INC1920</f>
        <v>13180364.491493918</v>
      </c>
      <c r="Q84" s="6">
        <f t="shared" si="118"/>
        <v>97763095.093479693</v>
      </c>
      <c r="R84" s="6">
        <f t="shared" si="119"/>
        <v>100887778.88228673</v>
      </c>
      <c r="T84" s="6">
        <f t="shared" si="113"/>
        <v>80071152.000000417</v>
      </c>
      <c r="V84" s="5">
        <f>UTFUND1819RSG</f>
        <v>40099302.128197297</v>
      </c>
      <c r="W84" s="5">
        <f>LTFUND1819RSG</f>
        <v>3423741.7075068373</v>
      </c>
      <c r="AA84" s="6">
        <f t="shared" si="114"/>
        <v>43523043.835704133</v>
      </c>
      <c r="AB84" s="6">
        <f t="shared" si="115"/>
        <v>141286138.92918384</v>
      </c>
      <c r="AC84" s="6">
        <f t="shared" ref="AC84" si="146">AC85+AC86</f>
        <v>221357290.92918426</v>
      </c>
      <c r="AD84" s="6">
        <f t="shared" ref="AD84" si="147">AD85+AD86</f>
        <v>214614591.39126658</v>
      </c>
      <c r="AE84" s="6">
        <f t="shared" si="116"/>
        <v>134543439.39126617</v>
      </c>
      <c r="AF84" s="6">
        <f t="shared" ref="AF84" si="148">SUM(AF85:AF86)</f>
        <v>33655660.508979432</v>
      </c>
      <c r="AG84" s="5">
        <f t="shared" ref="AG84" si="149">AG86</f>
        <v>31726473.287850365</v>
      </c>
      <c r="AH84" s="5">
        <f t="shared" ref="AH84" si="150">AH85</f>
        <v>1929187.2211290672</v>
      </c>
      <c r="AM84" s="5">
        <f t="shared" si="117"/>
        <v>101577726.35794267</v>
      </c>
      <c r="AN84" s="5">
        <f t="shared" si="120"/>
        <v>135233386.86692211</v>
      </c>
    </row>
    <row r="85" spans="1:40" s="11" customFormat="1" ht="12.75" x14ac:dyDescent="0.2">
      <c r="A85" s="8" t="s">
        <v>168</v>
      </c>
      <c r="B85" s="8" t="s">
        <v>169</v>
      </c>
      <c r="C85" s="8" t="s">
        <v>7</v>
      </c>
      <c r="D85" s="8"/>
      <c r="E85" s="8" t="s">
        <v>1440</v>
      </c>
      <c r="G85" s="9"/>
      <c r="H85" s="9"/>
      <c r="I85" s="9">
        <f>LTFUND1819BL</f>
        <v>12772143.875345832</v>
      </c>
      <c r="J85" s="9">
        <f>I85*RPI_INC1920</f>
        <v>13180364.491493918</v>
      </c>
      <c r="K85" s="9"/>
      <c r="L85" s="9"/>
      <c r="M85" s="9"/>
      <c r="N85" s="9"/>
      <c r="O85" s="9"/>
      <c r="P85" s="9"/>
      <c r="Q85" s="10">
        <f t="shared" si="118"/>
        <v>12772143.875345832</v>
      </c>
      <c r="R85" s="10">
        <f t="shared" si="119"/>
        <v>13180364.491493918</v>
      </c>
      <c r="S85" s="9"/>
      <c r="T85" s="10">
        <f t="shared" si="113"/>
        <v>11289216.446235999</v>
      </c>
      <c r="V85" s="9"/>
      <c r="W85" s="9">
        <f>LTFUND1819RSG</f>
        <v>3423741.7075068373</v>
      </c>
      <c r="X85" s="9"/>
      <c r="Y85" s="9"/>
      <c r="Z85" s="9"/>
      <c r="AA85" s="10">
        <f t="shared" si="114"/>
        <v>3423741.7075068373</v>
      </c>
      <c r="AB85" s="10">
        <f t="shared" si="115"/>
        <v>16195885.582852669</v>
      </c>
      <c r="AC85" s="10">
        <f>W85+I85+T85</f>
        <v>27485102.029088669</v>
      </c>
      <c r="AD85" s="10">
        <f>AC85*LT_SF1920</f>
        <v>26398768.158858985</v>
      </c>
      <c r="AE85" s="10">
        <f t="shared" si="116"/>
        <v>15109551.712622985</v>
      </c>
      <c r="AF85" s="10">
        <f>AD85-T85-R85</f>
        <v>1929187.2211290672</v>
      </c>
      <c r="AG85" s="9"/>
      <c r="AH85" s="9">
        <f>AF85</f>
        <v>1929187.2211290672</v>
      </c>
      <c r="AI85" s="9"/>
      <c r="AJ85" s="9"/>
      <c r="AK85" s="9"/>
      <c r="AM85" s="9">
        <f t="shared" si="117"/>
        <v>13270501.863035636</v>
      </c>
      <c r="AN85" s="9">
        <f t="shared" si="120"/>
        <v>15199689.084164703</v>
      </c>
    </row>
    <row r="86" spans="1:40" s="15" customFormat="1" ht="12.75" x14ac:dyDescent="0.2">
      <c r="A86" s="12" t="s">
        <v>170</v>
      </c>
      <c r="B86" s="12" t="s">
        <v>171</v>
      </c>
      <c r="C86" s="12" t="s">
        <v>7</v>
      </c>
      <c r="D86" s="12"/>
      <c r="E86" s="12" t="s">
        <v>1441</v>
      </c>
      <c r="G86" s="13">
        <f>UTFUND1819BL</f>
        <v>84990951.218133867</v>
      </c>
      <c r="H86" s="13">
        <f>G86*RPI_INC1920</f>
        <v>87707414.390792817</v>
      </c>
      <c r="I86" s="13"/>
      <c r="J86" s="13"/>
      <c r="K86" s="13"/>
      <c r="L86" s="13"/>
      <c r="M86" s="13"/>
      <c r="N86" s="13"/>
      <c r="O86" s="13"/>
      <c r="P86" s="13"/>
      <c r="Q86" s="14">
        <f t="shared" si="118"/>
        <v>84990951.218133867</v>
      </c>
      <c r="R86" s="14">
        <f t="shared" si="119"/>
        <v>87707414.390792817</v>
      </c>
      <c r="S86" s="13"/>
      <c r="T86" s="14">
        <f t="shared" si="113"/>
        <v>68781935.553764418</v>
      </c>
      <c r="V86" s="13">
        <f>UTFUND1819RSG</f>
        <v>40099302.128197297</v>
      </c>
      <c r="W86" s="13"/>
      <c r="X86" s="13"/>
      <c r="Y86" s="13"/>
      <c r="Z86" s="13"/>
      <c r="AA86" s="14">
        <f t="shared" si="114"/>
        <v>40099302.128197297</v>
      </c>
      <c r="AB86" s="14">
        <f t="shared" si="115"/>
        <v>125090253.34633116</v>
      </c>
      <c r="AC86" s="14">
        <f>V86+G86+T86</f>
        <v>193872188.90009558</v>
      </c>
      <c r="AD86" s="14">
        <f>AC86*UT_SF1920</f>
        <v>188215823.2324076</v>
      </c>
      <c r="AE86" s="14">
        <f t="shared" si="116"/>
        <v>119433887.67864318</v>
      </c>
      <c r="AF86" s="14">
        <f>AD86-T86-R86</f>
        <v>31726473.287850365</v>
      </c>
      <c r="AG86" s="13">
        <f>AF86</f>
        <v>31726473.287850365</v>
      </c>
      <c r="AH86" s="13"/>
      <c r="AI86" s="13"/>
      <c r="AJ86" s="13"/>
      <c r="AK86" s="13"/>
      <c r="AM86" s="13">
        <f t="shared" si="117"/>
        <v>88307224.494907036</v>
      </c>
      <c r="AN86" s="13">
        <f t="shared" si="120"/>
        <v>120033697.7827574</v>
      </c>
    </row>
    <row r="87" spans="1:40" ht="12.75" x14ac:dyDescent="0.2">
      <c r="A87" s="1" t="s">
        <v>172</v>
      </c>
      <c r="B87" s="1" t="s">
        <v>173</v>
      </c>
      <c r="C87" s="1"/>
      <c r="D87" s="1" t="s">
        <v>7</v>
      </c>
      <c r="E87" s="1"/>
      <c r="G87" s="5">
        <f>UTFUND1819BL</f>
        <v>24715542.36178663</v>
      </c>
      <c r="H87" s="5">
        <f>G87*RPI_INC1920</f>
        <v>25505495.405679151</v>
      </c>
      <c r="I87" s="5">
        <f>LTFUND1819BL</f>
        <v>4310751.3725663787</v>
      </c>
      <c r="J87" s="5">
        <f>I87*RPI_INC1920</f>
        <v>4448530.7147461269</v>
      </c>
      <c r="Q87" s="6">
        <f t="shared" si="118"/>
        <v>29026293.73435301</v>
      </c>
      <c r="R87" s="6">
        <f t="shared" si="119"/>
        <v>29954026.120425276</v>
      </c>
      <c r="T87" s="6">
        <f t="shared" si="113"/>
        <v>85100250</v>
      </c>
      <c r="V87" s="5">
        <f>UTFUND1819RSG</f>
        <v>7236854.2878787555</v>
      </c>
      <c r="W87" s="5">
        <f>LTFUND1819RSG</f>
        <v>-19883.849763649516</v>
      </c>
      <c r="AA87" s="6">
        <f t="shared" si="114"/>
        <v>7216970.438115106</v>
      </c>
      <c r="AB87" s="6">
        <f t="shared" si="115"/>
        <v>36243264.172468118</v>
      </c>
      <c r="AC87" s="6">
        <f t="shared" ref="AC87" si="151">AC88+AC89</f>
        <v>121343514.17246813</v>
      </c>
      <c r="AD87" s="6">
        <f t="shared" ref="AD87" si="152">AD88+AD89</f>
        <v>117619073.85222282</v>
      </c>
      <c r="AE87" s="6">
        <f t="shared" si="116"/>
        <v>32518823.852222808</v>
      </c>
      <c r="AF87" s="6">
        <f t="shared" ref="AF87" si="153">SUM(AF88:AF89)</f>
        <v>2564797.7317975331</v>
      </c>
      <c r="AG87" s="5">
        <f t="shared" ref="AG87" si="154">AG89</f>
        <v>3425788.8313711584</v>
      </c>
      <c r="AH87" s="5">
        <f t="shared" ref="AH87" si="155">AH88</f>
        <v>-860991.09957362525</v>
      </c>
      <c r="AM87" s="5">
        <f t="shared" si="117"/>
        <v>30158874.566257682</v>
      </c>
      <c r="AN87" s="5">
        <f t="shared" si="120"/>
        <v>32723672.298055217</v>
      </c>
    </row>
    <row r="88" spans="1:40" s="11" customFormat="1" ht="12.75" x14ac:dyDescent="0.2">
      <c r="A88" s="8" t="s">
        <v>174</v>
      </c>
      <c r="B88" s="8" t="s">
        <v>175</v>
      </c>
      <c r="C88" s="8" t="s">
        <v>7</v>
      </c>
      <c r="D88" s="8"/>
      <c r="E88" s="8" t="s">
        <v>1440</v>
      </c>
      <c r="G88" s="9"/>
      <c r="H88" s="9"/>
      <c r="I88" s="9">
        <f>LTFUND1819BL</f>
        <v>4310751.3725663787</v>
      </c>
      <c r="J88" s="9">
        <f>I88*RPI_INC1920</f>
        <v>4448530.7147461269</v>
      </c>
      <c r="K88" s="9"/>
      <c r="L88" s="9"/>
      <c r="M88" s="9"/>
      <c r="N88" s="9"/>
      <c r="O88" s="9"/>
      <c r="P88" s="9"/>
      <c r="Q88" s="10">
        <f t="shared" si="118"/>
        <v>4310751.3725663787</v>
      </c>
      <c r="R88" s="10">
        <f t="shared" si="119"/>
        <v>4448530.7147461269</v>
      </c>
      <c r="S88" s="9"/>
      <c r="T88" s="10">
        <f t="shared" si="113"/>
        <v>13503882.16776434</v>
      </c>
      <c r="V88" s="9"/>
      <c r="W88" s="9">
        <f>LTFUND1819RSG</f>
        <v>-19883.849763649516</v>
      </c>
      <c r="X88" s="9"/>
      <c r="Y88" s="9"/>
      <c r="Z88" s="9"/>
      <c r="AA88" s="10">
        <f t="shared" si="114"/>
        <v>-19883.849763649516</v>
      </c>
      <c r="AB88" s="10">
        <f t="shared" si="115"/>
        <v>4290867.5228027292</v>
      </c>
      <c r="AC88" s="10">
        <f>W88+I88+T88</f>
        <v>17794749.690567069</v>
      </c>
      <c r="AD88" s="10">
        <f>AC88*LT_SF1920</f>
        <v>17091421.782936841</v>
      </c>
      <c r="AE88" s="10">
        <f t="shared" si="116"/>
        <v>3587539.6151725017</v>
      </c>
      <c r="AF88" s="10">
        <f>AD88-T88-R88</f>
        <v>-860991.09957362525</v>
      </c>
      <c r="AG88" s="9"/>
      <c r="AH88" s="9">
        <f>AF88</f>
        <v>-860991.09957362525</v>
      </c>
      <c r="AI88" s="9"/>
      <c r="AJ88" s="9"/>
      <c r="AK88" s="9"/>
      <c r="AM88" s="9">
        <f t="shared" si="117"/>
        <v>4478953.1561064245</v>
      </c>
      <c r="AN88" s="9">
        <f t="shared" si="120"/>
        <v>3617962.0565327993</v>
      </c>
    </row>
    <row r="89" spans="1:40" s="15" customFormat="1" ht="12.75" x14ac:dyDescent="0.2">
      <c r="A89" s="12" t="s">
        <v>176</v>
      </c>
      <c r="B89" s="12" t="s">
        <v>177</v>
      </c>
      <c r="C89" s="12" t="s">
        <v>7</v>
      </c>
      <c r="D89" s="12"/>
      <c r="E89" s="12" t="s">
        <v>1441</v>
      </c>
      <c r="G89" s="13">
        <f>UTFUND1819BL</f>
        <v>24715542.36178663</v>
      </c>
      <c r="H89" s="13">
        <f>G89*RPI_INC1920</f>
        <v>25505495.405679151</v>
      </c>
      <c r="I89" s="13"/>
      <c r="J89" s="13"/>
      <c r="K89" s="13"/>
      <c r="L89" s="13"/>
      <c r="M89" s="13"/>
      <c r="N89" s="13"/>
      <c r="O89" s="13"/>
      <c r="P89" s="13"/>
      <c r="Q89" s="14">
        <f t="shared" si="118"/>
        <v>24715542.36178663</v>
      </c>
      <c r="R89" s="14">
        <f t="shared" si="119"/>
        <v>25505495.405679151</v>
      </c>
      <c r="S89" s="13"/>
      <c r="T89" s="14">
        <f t="shared" si="113"/>
        <v>71596367.832235664</v>
      </c>
      <c r="V89" s="13">
        <f>UTFUND1819RSG</f>
        <v>7236854.2878787555</v>
      </c>
      <c r="W89" s="13"/>
      <c r="X89" s="13"/>
      <c r="Y89" s="13"/>
      <c r="Z89" s="13"/>
      <c r="AA89" s="14">
        <f t="shared" si="114"/>
        <v>7236854.2878787555</v>
      </c>
      <c r="AB89" s="14">
        <f t="shared" si="115"/>
        <v>31952396.649665385</v>
      </c>
      <c r="AC89" s="14">
        <f>V89+G89+T89</f>
        <v>103548764.48190105</v>
      </c>
      <c r="AD89" s="14">
        <f>AC89*UT_SF1920</f>
        <v>100527652.06928597</v>
      </c>
      <c r="AE89" s="14">
        <f t="shared" si="116"/>
        <v>28931284.23705031</v>
      </c>
      <c r="AF89" s="14">
        <f>AD89-T89-R89</f>
        <v>3425788.8313711584</v>
      </c>
      <c r="AG89" s="13">
        <f>AF89</f>
        <v>3425788.8313711584</v>
      </c>
      <c r="AH89" s="13"/>
      <c r="AI89" s="13"/>
      <c r="AJ89" s="13"/>
      <c r="AK89" s="13"/>
      <c r="AM89" s="13">
        <f t="shared" si="117"/>
        <v>25679921.410151258</v>
      </c>
      <c r="AN89" s="13">
        <f t="shared" si="120"/>
        <v>29105710.241522416</v>
      </c>
    </row>
    <row r="90" spans="1:40" ht="12.75" x14ac:dyDescent="0.2">
      <c r="A90" s="1" t="s">
        <v>178</v>
      </c>
      <c r="B90" s="1" t="s">
        <v>179</v>
      </c>
      <c r="C90" s="1"/>
      <c r="D90" s="1" t="s">
        <v>7</v>
      </c>
      <c r="E90" s="1"/>
      <c r="G90" s="5">
        <f>UTFUND1819BL</f>
        <v>61922339.235133037</v>
      </c>
      <c r="H90" s="5">
        <f>G90*RPI_INC1920</f>
        <v>63901488.211421274</v>
      </c>
      <c r="I90" s="5">
        <f>LTFUND1819BL</f>
        <v>9902276.0874236356</v>
      </c>
      <c r="J90" s="5">
        <f>I90*RPI_INC1920</f>
        <v>10218770.583972445</v>
      </c>
      <c r="Q90" s="6">
        <f t="shared" si="118"/>
        <v>71824615.322556674</v>
      </c>
      <c r="R90" s="6">
        <f t="shared" si="119"/>
        <v>74120258.79539372</v>
      </c>
      <c r="T90" s="6">
        <f t="shared" si="113"/>
        <v>93702966.999999985</v>
      </c>
      <c r="V90" s="5">
        <f>UTFUND1819RSG</f>
        <v>23896790.763066098</v>
      </c>
      <c r="W90" s="5">
        <f>LTFUND1819RSG</f>
        <v>1789872.025639521</v>
      </c>
      <c r="AA90" s="6">
        <f t="shared" si="114"/>
        <v>25686662.788705617</v>
      </c>
      <c r="AB90" s="6">
        <f t="shared" si="115"/>
        <v>97511278.111262292</v>
      </c>
      <c r="AC90" s="6">
        <f t="shared" ref="AC90" si="156">AC91+AC92</f>
        <v>191214245.11126226</v>
      </c>
      <c r="AD90" s="6">
        <f t="shared" ref="AD90" si="157">AD91+AD92</f>
        <v>185374622.81057054</v>
      </c>
      <c r="AE90" s="6">
        <f t="shared" si="116"/>
        <v>91671655.810570538</v>
      </c>
      <c r="AF90" s="6">
        <f t="shared" ref="AF90" si="158">SUM(AF91:AF92)</f>
        <v>17551397.015176818</v>
      </c>
      <c r="AG90" s="5">
        <f t="shared" ref="AG90" si="159">AG92</f>
        <v>17074098.841794081</v>
      </c>
      <c r="AH90" s="5">
        <f t="shared" ref="AH90" si="160">AH91</f>
        <v>477298.17338273861</v>
      </c>
      <c r="AM90" s="5">
        <f t="shared" si="117"/>
        <v>74627149.58055526</v>
      </c>
      <c r="AN90" s="5">
        <f t="shared" si="120"/>
        <v>92178546.595732078</v>
      </c>
    </row>
    <row r="91" spans="1:40" s="11" customFormat="1" ht="12.75" x14ac:dyDescent="0.2">
      <c r="A91" s="8" t="s">
        <v>180</v>
      </c>
      <c r="B91" s="8" t="s">
        <v>181</v>
      </c>
      <c r="C91" s="8" t="s">
        <v>7</v>
      </c>
      <c r="D91" s="8"/>
      <c r="E91" s="8" t="s">
        <v>1440</v>
      </c>
      <c r="G91" s="9"/>
      <c r="H91" s="9"/>
      <c r="I91" s="9">
        <f>LTFUND1819BL</f>
        <v>9902276.0874236356</v>
      </c>
      <c r="J91" s="9">
        <f>I91*RPI_INC1920</f>
        <v>10218770.583972445</v>
      </c>
      <c r="K91" s="9"/>
      <c r="L91" s="9"/>
      <c r="M91" s="9"/>
      <c r="N91" s="9"/>
      <c r="O91" s="9"/>
      <c r="P91" s="9"/>
      <c r="Q91" s="10">
        <f t="shared" si="118"/>
        <v>9902276.0874236356</v>
      </c>
      <c r="R91" s="10">
        <f t="shared" si="119"/>
        <v>10218770.583972445</v>
      </c>
      <c r="S91" s="9"/>
      <c r="T91" s="10">
        <f t="shared" si="113"/>
        <v>13509443.654405281</v>
      </c>
      <c r="V91" s="9"/>
      <c r="W91" s="9">
        <f>LTFUND1819RSG</f>
        <v>1789872.025639521</v>
      </c>
      <c r="X91" s="9"/>
      <c r="Y91" s="9"/>
      <c r="Z91" s="9"/>
      <c r="AA91" s="10">
        <f t="shared" si="114"/>
        <v>1789872.025639521</v>
      </c>
      <c r="AB91" s="10">
        <f t="shared" si="115"/>
        <v>11692148.113063157</v>
      </c>
      <c r="AC91" s="10">
        <f>W91+I91+T91</f>
        <v>25201591.767468438</v>
      </c>
      <c r="AD91" s="10">
        <f>AC91*LT_SF1920</f>
        <v>24205512.411760464</v>
      </c>
      <c r="AE91" s="10">
        <f t="shared" si="116"/>
        <v>10696068.757355183</v>
      </c>
      <c r="AF91" s="10">
        <f>AD91-T91-R91</f>
        <v>477298.17338273861</v>
      </c>
      <c r="AG91" s="9"/>
      <c r="AH91" s="9">
        <f>AF91</f>
        <v>477298.17338273861</v>
      </c>
      <c r="AI91" s="9"/>
      <c r="AJ91" s="9"/>
      <c r="AK91" s="9"/>
      <c r="AM91" s="9">
        <f t="shared" si="117"/>
        <v>10288654.320603669</v>
      </c>
      <c r="AN91" s="9">
        <f t="shared" si="120"/>
        <v>10765952.493986407</v>
      </c>
    </row>
    <row r="92" spans="1:40" s="15" customFormat="1" ht="12.75" x14ac:dyDescent="0.2">
      <c r="A92" s="12" t="s">
        <v>182</v>
      </c>
      <c r="B92" s="12" t="s">
        <v>183</v>
      </c>
      <c r="C92" s="12" t="s">
        <v>7</v>
      </c>
      <c r="D92" s="12"/>
      <c r="E92" s="12" t="s">
        <v>1441</v>
      </c>
      <c r="G92" s="13">
        <f>UTFUND1819BL</f>
        <v>61922339.235133037</v>
      </c>
      <c r="H92" s="13">
        <f>G92*RPI_INC1920</f>
        <v>63901488.211421274</v>
      </c>
      <c r="I92" s="13"/>
      <c r="J92" s="13"/>
      <c r="K92" s="13"/>
      <c r="L92" s="13"/>
      <c r="M92" s="13"/>
      <c r="N92" s="13"/>
      <c r="O92" s="13"/>
      <c r="P92" s="13"/>
      <c r="Q92" s="14">
        <f t="shared" si="118"/>
        <v>61922339.235133037</v>
      </c>
      <c r="R92" s="14">
        <f t="shared" si="119"/>
        <v>63901488.211421274</v>
      </c>
      <c r="S92" s="13"/>
      <c r="T92" s="14">
        <f t="shared" si="113"/>
        <v>80193523.345594704</v>
      </c>
      <c r="V92" s="13">
        <f>UTFUND1819RSG</f>
        <v>23896790.763066098</v>
      </c>
      <c r="W92" s="13"/>
      <c r="X92" s="13"/>
      <c r="Y92" s="13"/>
      <c r="Z92" s="13"/>
      <c r="AA92" s="14">
        <f t="shared" si="114"/>
        <v>23896790.763066098</v>
      </c>
      <c r="AB92" s="14">
        <f t="shared" si="115"/>
        <v>85819129.998199135</v>
      </c>
      <c r="AC92" s="14">
        <f>V92+G92+T92</f>
        <v>166012653.34379384</v>
      </c>
      <c r="AD92" s="14">
        <f>AC92*UT_SF1920</f>
        <v>161169110.39881006</v>
      </c>
      <c r="AE92" s="14">
        <f t="shared" si="116"/>
        <v>80975587.053215355</v>
      </c>
      <c r="AF92" s="14">
        <f>AD92-T92-R92</f>
        <v>17074098.841794081</v>
      </c>
      <c r="AG92" s="13">
        <f>AF92</f>
        <v>17074098.841794081</v>
      </c>
      <c r="AH92" s="13"/>
      <c r="AI92" s="13"/>
      <c r="AJ92" s="13"/>
      <c r="AK92" s="13"/>
      <c r="AM92" s="13">
        <f t="shared" si="117"/>
        <v>64338495.259951599</v>
      </c>
      <c r="AN92" s="13">
        <f t="shared" si="120"/>
        <v>81412594.10174568</v>
      </c>
    </row>
    <row r="93" spans="1:40" ht="12.75" x14ac:dyDescent="0.2">
      <c r="A93" s="1" t="s">
        <v>184</v>
      </c>
      <c r="B93" s="1" t="s">
        <v>185</v>
      </c>
      <c r="C93" s="1"/>
      <c r="D93" s="1" t="s">
        <v>7</v>
      </c>
      <c r="E93" s="1"/>
      <c r="G93" s="5">
        <f>UTFUND1819BL</f>
        <v>66309640.750479296</v>
      </c>
      <c r="H93" s="5">
        <f>G93*RPI_INC1920</f>
        <v>68429015.748749584</v>
      </c>
      <c r="I93" s="5">
        <f>LTFUND1819BL</f>
        <v>10234570.407249983</v>
      </c>
      <c r="J93" s="5">
        <f>I93*RPI_INC1920</f>
        <v>10561685.625997504</v>
      </c>
      <c r="Q93" s="6">
        <f t="shared" si="118"/>
        <v>76544211.157729283</v>
      </c>
      <c r="R93" s="6">
        <f t="shared" si="119"/>
        <v>78990701.374747083</v>
      </c>
      <c r="T93" s="6">
        <f t="shared" si="113"/>
        <v>80951371</v>
      </c>
      <c r="V93" s="5">
        <f>UTFUND1819RSG</f>
        <v>28103348.97190088</v>
      </c>
      <c r="W93" s="5">
        <f>LTFUND1819RSG</f>
        <v>2194548.4194693174</v>
      </c>
      <c r="AA93" s="6">
        <f t="shared" si="114"/>
        <v>30297897.3913702</v>
      </c>
      <c r="AB93" s="6">
        <f t="shared" si="115"/>
        <v>106842108.54909948</v>
      </c>
      <c r="AC93" s="6">
        <f t="shared" ref="AC93" si="161">AC94+AC95</f>
        <v>187793479.54909948</v>
      </c>
      <c r="AD93" s="6">
        <f t="shared" ref="AD93" si="162">AD94+AD95</f>
        <v>182066031.08416092</v>
      </c>
      <c r="AE93" s="6">
        <f t="shared" si="116"/>
        <v>101114660.08416092</v>
      </c>
      <c r="AF93" s="6">
        <f t="shared" ref="AF93" si="163">SUM(AF94:AF95)</f>
        <v>22123958.709413841</v>
      </c>
      <c r="AG93" s="5">
        <f t="shared" ref="AG93" si="164">AG95</f>
        <v>21205358.871911809</v>
      </c>
      <c r="AH93" s="5">
        <f t="shared" ref="AH93" si="165">AH94</f>
        <v>918599.83750203252</v>
      </c>
      <c r="AM93" s="5">
        <f t="shared" si="117"/>
        <v>79530899.955958664</v>
      </c>
      <c r="AN93" s="5">
        <f t="shared" si="120"/>
        <v>101654858.66537251</v>
      </c>
    </row>
    <row r="94" spans="1:40" s="11" customFormat="1" ht="12.75" x14ac:dyDescent="0.2">
      <c r="A94" s="8" t="s">
        <v>186</v>
      </c>
      <c r="B94" s="8" t="s">
        <v>187</v>
      </c>
      <c r="C94" s="8" t="s">
        <v>7</v>
      </c>
      <c r="D94" s="8"/>
      <c r="E94" s="8" t="s">
        <v>1440</v>
      </c>
      <c r="G94" s="9"/>
      <c r="H94" s="9"/>
      <c r="I94" s="9">
        <f>LTFUND1819BL</f>
        <v>10234570.407249983</v>
      </c>
      <c r="J94" s="9">
        <f>I94*RPI_INC1920</f>
        <v>10561685.625997504</v>
      </c>
      <c r="K94" s="9"/>
      <c r="L94" s="9"/>
      <c r="M94" s="9"/>
      <c r="N94" s="9"/>
      <c r="O94" s="9"/>
      <c r="P94" s="9"/>
      <c r="Q94" s="10">
        <f t="shared" si="118"/>
        <v>10234570.407249983</v>
      </c>
      <c r="R94" s="10">
        <f t="shared" si="119"/>
        <v>10561685.625997504</v>
      </c>
      <c r="S94" s="9"/>
      <c r="T94" s="10">
        <f t="shared" si="113"/>
        <v>11577112.140915675</v>
      </c>
      <c r="V94" s="9"/>
      <c r="W94" s="9">
        <f>LTFUND1819RSG</f>
        <v>2194548.4194693174</v>
      </c>
      <c r="X94" s="9"/>
      <c r="Y94" s="9"/>
      <c r="Z94" s="9"/>
      <c r="AA94" s="10">
        <f t="shared" si="114"/>
        <v>2194548.4194693174</v>
      </c>
      <c r="AB94" s="10">
        <f t="shared" si="115"/>
        <v>12429118.826719301</v>
      </c>
      <c r="AC94" s="10">
        <f>W94+I94+T94</f>
        <v>24006230.967634976</v>
      </c>
      <c r="AD94" s="10">
        <f>AC94*LT_SF1920</f>
        <v>23057397.604415212</v>
      </c>
      <c r="AE94" s="10">
        <f t="shared" si="116"/>
        <v>11480285.463499537</v>
      </c>
      <c r="AF94" s="10">
        <f>AD94-T94-R94</f>
        <v>918599.83750203252</v>
      </c>
      <c r="AG94" s="9"/>
      <c r="AH94" s="9">
        <f>AF94</f>
        <v>918599.83750203252</v>
      </c>
      <c r="AI94" s="9"/>
      <c r="AJ94" s="9"/>
      <c r="AK94" s="9"/>
      <c r="AM94" s="9">
        <f t="shared" si="117"/>
        <v>10633914.476875773</v>
      </c>
      <c r="AN94" s="9">
        <f t="shared" si="120"/>
        <v>11552514.314377805</v>
      </c>
    </row>
    <row r="95" spans="1:40" s="15" customFormat="1" ht="12.75" x14ac:dyDescent="0.2">
      <c r="A95" s="12" t="s">
        <v>188</v>
      </c>
      <c r="B95" s="12" t="s">
        <v>189</v>
      </c>
      <c r="C95" s="12" t="s">
        <v>7</v>
      </c>
      <c r="D95" s="12"/>
      <c r="E95" s="12" t="s">
        <v>1441</v>
      </c>
      <c r="G95" s="13">
        <f>UTFUND1819BL</f>
        <v>66309640.750479296</v>
      </c>
      <c r="H95" s="13">
        <f>G95*RPI_INC1920</f>
        <v>68429015.748749584</v>
      </c>
      <c r="I95" s="13"/>
      <c r="J95" s="13"/>
      <c r="K95" s="13"/>
      <c r="L95" s="13"/>
      <c r="M95" s="13"/>
      <c r="N95" s="13"/>
      <c r="O95" s="13"/>
      <c r="P95" s="13"/>
      <c r="Q95" s="14">
        <f t="shared" si="118"/>
        <v>66309640.750479296</v>
      </c>
      <c r="R95" s="14">
        <f t="shared" si="119"/>
        <v>68429015.748749584</v>
      </c>
      <c r="S95" s="13"/>
      <c r="T95" s="14">
        <f t="shared" si="113"/>
        <v>69374258.859084323</v>
      </c>
      <c r="V95" s="13">
        <f>UTFUND1819RSG</f>
        <v>28103348.97190088</v>
      </c>
      <c r="W95" s="13"/>
      <c r="X95" s="13"/>
      <c r="Y95" s="13"/>
      <c r="Z95" s="13"/>
      <c r="AA95" s="14">
        <f t="shared" si="114"/>
        <v>28103348.97190088</v>
      </c>
      <c r="AB95" s="14">
        <f t="shared" si="115"/>
        <v>94412989.722380176</v>
      </c>
      <c r="AC95" s="14">
        <f>V95+G95+T95</f>
        <v>163787248.5814645</v>
      </c>
      <c r="AD95" s="14">
        <f>AC95*UT_SF1920</f>
        <v>159008633.47974572</v>
      </c>
      <c r="AE95" s="14">
        <f t="shared" si="116"/>
        <v>89634374.620661393</v>
      </c>
      <c r="AF95" s="14">
        <f>AD95-T95-R95</f>
        <v>21205358.871911809</v>
      </c>
      <c r="AG95" s="13">
        <f>AF95</f>
        <v>21205358.871911809</v>
      </c>
      <c r="AH95" s="13"/>
      <c r="AI95" s="13"/>
      <c r="AJ95" s="13"/>
      <c r="AK95" s="13"/>
      <c r="AM95" s="13">
        <f t="shared" si="117"/>
        <v>68896985.479082882</v>
      </c>
      <c r="AN95" s="13">
        <f t="shared" si="120"/>
        <v>90102344.350994691</v>
      </c>
    </row>
    <row r="96" spans="1:40" ht="12.75" x14ac:dyDescent="0.2">
      <c r="A96" s="1" t="s">
        <v>190</v>
      </c>
      <c r="B96" s="1" t="s">
        <v>191</v>
      </c>
      <c r="C96" s="1"/>
      <c r="D96" s="1" t="s">
        <v>7</v>
      </c>
      <c r="E96" s="1"/>
      <c r="G96" s="5">
        <f>UTFUND1819BL</f>
        <v>113124365.18316771</v>
      </c>
      <c r="H96" s="5">
        <f>G96*RPI_INC1920</f>
        <v>116740022.70371716</v>
      </c>
      <c r="I96" s="5">
        <f>LTFUND1819BL</f>
        <v>20662232.702826649</v>
      </c>
      <c r="J96" s="5">
        <f>I96*RPI_INC1920</f>
        <v>21322634.703247633</v>
      </c>
      <c r="Q96" s="6">
        <f t="shared" si="118"/>
        <v>133786597.88599436</v>
      </c>
      <c r="R96" s="6">
        <f t="shared" si="119"/>
        <v>138062657.40696478</v>
      </c>
      <c r="T96" s="6">
        <f t="shared" si="113"/>
        <v>150097000</v>
      </c>
      <c r="V96" s="5">
        <f>UTFUND1819RSG</f>
        <v>44605432.462666914</v>
      </c>
      <c r="W96" s="5">
        <f>LTFUND1819RSG</f>
        <v>3933491.2288053147</v>
      </c>
      <c r="AA96" s="6">
        <f t="shared" si="114"/>
        <v>48538923.691472232</v>
      </c>
      <c r="AB96" s="6">
        <f t="shared" si="115"/>
        <v>182325521.57746661</v>
      </c>
      <c r="AC96" s="6">
        <f t="shared" ref="AC96" si="166">AC97+AC98</f>
        <v>332422521.57746661</v>
      </c>
      <c r="AD96" s="6">
        <f t="shared" ref="AD96" si="167">AD97+AD98</f>
        <v>322213405.69439608</v>
      </c>
      <c r="AE96" s="6">
        <f t="shared" si="116"/>
        <v>172116405.69439605</v>
      </c>
      <c r="AF96" s="6">
        <f t="shared" ref="AF96" si="168">SUM(AF97:AF98)</f>
        <v>34053748.287431277</v>
      </c>
      <c r="AG96" s="5">
        <f t="shared" ref="AG96" si="169">AG98</f>
        <v>32730166.933367506</v>
      </c>
      <c r="AH96" s="5">
        <f t="shared" ref="AH96" si="170">AH97</f>
        <v>1323581.3540637717</v>
      </c>
      <c r="AM96" s="5">
        <f t="shared" si="117"/>
        <v>139006835.0171333</v>
      </c>
      <c r="AN96" s="5">
        <f t="shared" si="120"/>
        <v>173060583.30456457</v>
      </c>
    </row>
    <row r="97" spans="1:40" s="11" customFormat="1" ht="12.75" x14ac:dyDescent="0.2">
      <c r="A97" s="8" t="s">
        <v>192</v>
      </c>
      <c r="B97" s="8" t="s">
        <v>193</v>
      </c>
      <c r="C97" s="8" t="s">
        <v>7</v>
      </c>
      <c r="D97" s="8"/>
      <c r="E97" s="8" t="s">
        <v>1440</v>
      </c>
      <c r="G97" s="9"/>
      <c r="H97" s="9"/>
      <c r="I97" s="9">
        <f>LTFUND1819BL</f>
        <v>20662232.702826649</v>
      </c>
      <c r="J97" s="9">
        <f>I97*RPI_INC1920</f>
        <v>21322634.703247633</v>
      </c>
      <c r="K97" s="9"/>
      <c r="L97" s="9"/>
      <c r="M97" s="9"/>
      <c r="N97" s="9"/>
      <c r="O97" s="9"/>
      <c r="P97" s="9"/>
      <c r="Q97" s="10">
        <f t="shared" si="118"/>
        <v>20662232.702826649</v>
      </c>
      <c r="R97" s="10">
        <f t="shared" si="119"/>
        <v>21322634.703247633</v>
      </c>
      <c r="S97" s="9"/>
      <c r="T97" s="10">
        <f t="shared" si="113"/>
        <v>24728359.852005709</v>
      </c>
      <c r="V97" s="9"/>
      <c r="W97" s="9">
        <f>LTFUND1819RSG</f>
        <v>3933491.2288053147</v>
      </c>
      <c r="X97" s="9"/>
      <c r="Y97" s="9"/>
      <c r="Z97" s="9"/>
      <c r="AA97" s="10">
        <f t="shared" si="114"/>
        <v>3933491.2288053147</v>
      </c>
      <c r="AB97" s="10">
        <f t="shared" si="115"/>
        <v>24595723.931631964</v>
      </c>
      <c r="AC97" s="10">
        <f>W97+I97+T97</f>
        <v>49324083.783637673</v>
      </c>
      <c r="AD97" s="10">
        <f>AC97*LT_SF1920</f>
        <v>47374575.909317113</v>
      </c>
      <c r="AE97" s="10">
        <f t="shared" si="116"/>
        <v>22646216.057311404</v>
      </c>
      <c r="AF97" s="10">
        <f>AD97-T97-R97</f>
        <v>1323581.3540637717</v>
      </c>
      <c r="AG97" s="9"/>
      <c r="AH97" s="9">
        <f>AF97</f>
        <v>1323581.3540637717</v>
      </c>
      <c r="AI97" s="9"/>
      <c r="AJ97" s="9"/>
      <c r="AK97" s="9"/>
      <c r="AM97" s="9">
        <f t="shared" si="117"/>
        <v>21468455.12025775</v>
      </c>
      <c r="AN97" s="9">
        <f t="shared" si="120"/>
        <v>22792036.474321522</v>
      </c>
    </row>
    <row r="98" spans="1:40" s="15" customFormat="1" ht="12.75" x14ac:dyDescent="0.2">
      <c r="A98" s="12" t="s">
        <v>194</v>
      </c>
      <c r="B98" s="12" t="s">
        <v>195</v>
      </c>
      <c r="C98" s="12" t="s">
        <v>7</v>
      </c>
      <c r="D98" s="12"/>
      <c r="E98" s="12" t="s">
        <v>1441</v>
      </c>
      <c r="G98" s="13">
        <f>UTFUND1819BL</f>
        <v>113124365.18316771</v>
      </c>
      <c r="H98" s="13">
        <f>G98*RPI_INC1920</f>
        <v>116740022.70371716</v>
      </c>
      <c r="I98" s="13"/>
      <c r="J98" s="13"/>
      <c r="K98" s="13"/>
      <c r="L98" s="13"/>
      <c r="M98" s="13"/>
      <c r="N98" s="13"/>
      <c r="O98" s="13"/>
      <c r="P98" s="13"/>
      <c r="Q98" s="14">
        <f t="shared" si="118"/>
        <v>113124365.18316771</v>
      </c>
      <c r="R98" s="14">
        <f t="shared" si="119"/>
        <v>116740022.70371716</v>
      </c>
      <c r="S98" s="13"/>
      <c r="T98" s="14">
        <f t="shared" si="113"/>
        <v>125368640.14799428</v>
      </c>
      <c r="V98" s="13">
        <f>UTFUND1819RSG</f>
        <v>44605432.462666914</v>
      </c>
      <c r="W98" s="13"/>
      <c r="X98" s="13"/>
      <c r="Y98" s="13"/>
      <c r="Z98" s="13"/>
      <c r="AA98" s="14">
        <f t="shared" si="114"/>
        <v>44605432.462666914</v>
      </c>
      <c r="AB98" s="14">
        <f t="shared" si="115"/>
        <v>157729797.64583462</v>
      </c>
      <c r="AC98" s="14">
        <f>V98+G98+T98</f>
        <v>283098437.7938289</v>
      </c>
      <c r="AD98" s="14">
        <f>AC98*UT_SF1920</f>
        <v>274838829.78507894</v>
      </c>
      <c r="AE98" s="14">
        <f t="shared" si="116"/>
        <v>149470189.63708466</v>
      </c>
      <c r="AF98" s="14">
        <f>AD98-T98-R98</f>
        <v>32730166.933367506</v>
      </c>
      <c r="AG98" s="13">
        <f>AF98</f>
        <v>32730166.933367506</v>
      </c>
      <c r="AH98" s="13"/>
      <c r="AI98" s="13"/>
      <c r="AJ98" s="13"/>
      <c r="AK98" s="13"/>
      <c r="AM98" s="13">
        <f t="shared" si="117"/>
        <v>117538379.89687555</v>
      </c>
      <c r="AN98" s="13">
        <f t="shared" si="120"/>
        <v>150268546.83024305</v>
      </c>
    </row>
    <row r="99" spans="1:40" ht="12.75" x14ac:dyDescent="0.2">
      <c r="A99" s="1" t="s">
        <v>196</v>
      </c>
      <c r="B99" s="1" t="s">
        <v>197</v>
      </c>
      <c r="C99" s="1"/>
      <c r="D99" s="1" t="s">
        <v>7</v>
      </c>
      <c r="E99" s="1"/>
      <c r="G99" s="5">
        <f>UTFUND1819BL</f>
        <v>34045532.02937977</v>
      </c>
      <c r="H99" s="5">
        <f>G99*RPI_INC1920</f>
        <v>35133688.269848563</v>
      </c>
      <c r="I99" s="5">
        <f>LTFUND1819BL</f>
        <v>6523965.2103342982</v>
      </c>
      <c r="J99" s="5">
        <f>I99*RPI_INC1920</f>
        <v>6732482.8346175766</v>
      </c>
      <c r="Q99" s="6">
        <f t="shared" si="118"/>
        <v>40569497.239714071</v>
      </c>
      <c r="R99" s="6">
        <f t="shared" si="119"/>
        <v>41866171.10446614</v>
      </c>
      <c r="T99" s="6">
        <f t="shared" si="113"/>
        <v>72990543</v>
      </c>
      <c r="V99" s="5">
        <f>UTFUND1819RSG</f>
        <v>11520612.536332615</v>
      </c>
      <c r="W99" s="5">
        <f>LTFUND1819RSG</f>
        <v>836473.35780713614</v>
      </c>
      <c r="AA99" s="6">
        <f t="shared" si="114"/>
        <v>12357085.894139752</v>
      </c>
      <c r="AB99" s="6">
        <f t="shared" si="115"/>
        <v>52926583.133853823</v>
      </c>
      <c r="AC99" s="6">
        <f t="shared" ref="AC99" si="171">AC100+AC101</f>
        <v>125917126.13385382</v>
      </c>
      <c r="AD99" s="6">
        <f t="shared" ref="AD99" si="172">AD100+AD101</f>
        <v>122041680.25768374</v>
      </c>
      <c r="AE99" s="6">
        <f t="shared" si="116"/>
        <v>49051137.257683739</v>
      </c>
      <c r="AF99" s="6">
        <f t="shared" ref="AF99" si="173">SUM(AF100:AF101)</f>
        <v>7184966.153217596</v>
      </c>
      <c r="AG99" s="5">
        <f t="shared" ref="AG99" si="174">AG101</f>
        <v>7327431.3716631532</v>
      </c>
      <c r="AH99" s="5">
        <f t="shared" ref="AH99" si="175">AH100</f>
        <v>-142465.21844555717</v>
      </c>
      <c r="AM99" s="5">
        <f t="shared" si="117"/>
        <v>42152483.870877698</v>
      </c>
      <c r="AN99" s="5">
        <f t="shared" si="120"/>
        <v>49337450.024095297</v>
      </c>
    </row>
    <row r="100" spans="1:40" s="11" customFormat="1" ht="12.75" x14ac:dyDescent="0.2">
      <c r="A100" s="8" t="s">
        <v>198</v>
      </c>
      <c r="B100" s="8" t="s">
        <v>199</v>
      </c>
      <c r="C100" s="8" t="s">
        <v>7</v>
      </c>
      <c r="D100" s="8"/>
      <c r="E100" s="8" t="s">
        <v>1440</v>
      </c>
      <c r="G100" s="9"/>
      <c r="H100" s="9"/>
      <c r="I100" s="9">
        <f>LTFUND1819BL</f>
        <v>6523965.2103342982</v>
      </c>
      <c r="J100" s="9">
        <f>I100*RPI_INC1920</f>
        <v>6732482.8346175766</v>
      </c>
      <c r="K100" s="9"/>
      <c r="L100" s="9"/>
      <c r="M100" s="9"/>
      <c r="N100" s="9"/>
      <c r="O100" s="9"/>
      <c r="P100" s="9"/>
      <c r="Q100" s="10">
        <f t="shared" si="118"/>
        <v>6523965.2103342982</v>
      </c>
      <c r="R100" s="10">
        <f t="shared" si="119"/>
        <v>6732482.8346175766</v>
      </c>
      <c r="S100" s="9"/>
      <c r="T100" s="10">
        <f t="shared" si="113"/>
        <v>12131817.956779353</v>
      </c>
      <c r="V100" s="9"/>
      <c r="W100" s="9">
        <f>LTFUND1819RSG</f>
        <v>836473.35780713614</v>
      </c>
      <c r="X100" s="9"/>
      <c r="Y100" s="9"/>
      <c r="Z100" s="9"/>
      <c r="AA100" s="10">
        <f t="shared" si="114"/>
        <v>836473.35780713614</v>
      </c>
      <c r="AB100" s="10">
        <f t="shared" si="115"/>
        <v>7360438.5681414343</v>
      </c>
      <c r="AC100" s="10">
        <f>W100+I100+T100</f>
        <v>19492256.524920788</v>
      </c>
      <c r="AD100" s="10">
        <f>AC100*LT_SF1920</f>
        <v>18721835.572951373</v>
      </c>
      <c r="AE100" s="10">
        <f t="shared" si="116"/>
        <v>6590017.6161720194</v>
      </c>
      <c r="AF100" s="10">
        <f>AD100-T100-R100</f>
        <v>-142465.21844555717</v>
      </c>
      <c r="AG100" s="9"/>
      <c r="AH100" s="9">
        <f>AF100</f>
        <v>-142465.21844555717</v>
      </c>
      <c r="AI100" s="9"/>
      <c r="AJ100" s="9"/>
      <c r="AK100" s="9"/>
      <c r="AM100" s="9">
        <f t="shared" si="117"/>
        <v>6778524.6802018778</v>
      </c>
      <c r="AN100" s="9">
        <f t="shared" si="120"/>
        <v>6636059.4617563207</v>
      </c>
    </row>
    <row r="101" spans="1:40" s="15" customFormat="1" ht="12.75" x14ac:dyDescent="0.2">
      <c r="A101" s="12" t="s">
        <v>200</v>
      </c>
      <c r="B101" s="12" t="s">
        <v>201</v>
      </c>
      <c r="C101" s="12" t="s">
        <v>7</v>
      </c>
      <c r="D101" s="12"/>
      <c r="E101" s="12" t="s">
        <v>1441</v>
      </c>
      <c r="G101" s="13">
        <f>UTFUND1819BL</f>
        <v>34045532.02937977</v>
      </c>
      <c r="H101" s="13">
        <f>G101*RPI_INC1920</f>
        <v>35133688.269848563</v>
      </c>
      <c r="I101" s="13"/>
      <c r="J101" s="13"/>
      <c r="K101" s="13"/>
      <c r="L101" s="13"/>
      <c r="M101" s="13"/>
      <c r="N101" s="13"/>
      <c r="O101" s="13"/>
      <c r="P101" s="13"/>
      <c r="Q101" s="14">
        <f t="shared" si="118"/>
        <v>34045532.02937977</v>
      </c>
      <c r="R101" s="14">
        <f t="shared" si="119"/>
        <v>35133688.269848563</v>
      </c>
      <c r="S101" s="13"/>
      <c r="T101" s="14">
        <f t="shared" si="113"/>
        <v>60858725.043220647</v>
      </c>
      <c r="V101" s="13">
        <f>UTFUND1819RSG</f>
        <v>11520612.536332615</v>
      </c>
      <c r="W101" s="13"/>
      <c r="X101" s="13"/>
      <c r="Y101" s="13"/>
      <c r="Z101" s="13"/>
      <c r="AA101" s="14">
        <f t="shared" si="114"/>
        <v>11520612.536332615</v>
      </c>
      <c r="AB101" s="14">
        <f t="shared" si="115"/>
        <v>45566144.565712385</v>
      </c>
      <c r="AC101" s="14">
        <f>V101+G101+T101</f>
        <v>106424869.60893303</v>
      </c>
      <c r="AD101" s="14">
        <f>AC101*UT_SF1920</f>
        <v>103319844.68473236</v>
      </c>
      <c r="AE101" s="14">
        <f t="shared" si="116"/>
        <v>42461119.641511716</v>
      </c>
      <c r="AF101" s="14">
        <f>AD101-T101-R101</f>
        <v>7327431.3716631532</v>
      </c>
      <c r="AG101" s="13">
        <f>AF101</f>
        <v>7327431.3716631532</v>
      </c>
      <c r="AH101" s="13"/>
      <c r="AI101" s="13"/>
      <c r="AJ101" s="13"/>
      <c r="AK101" s="13"/>
      <c r="AM101" s="13">
        <f t="shared" si="117"/>
        <v>35373959.190675817</v>
      </c>
      <c r="AN101" s="13">
        <f t="shared" si="120"/>
        <v>42701390.562338971</v>
      </c>
    </row>
    <row r="102" spans="1:40" ht="12.75" x14ac:dyDescent="0.2">
      <c r="A102" s="1" t="s">
        <v>202</v>
      </c>
      <c r="B102" s="1" t="s">
        <v>203</v>
      </c>
      <c r="C102" s="1"/>
      <c r="D102" s="1" t="s">
        <v>7</v>
      </c>
      <c r="E102" s="1"/>
      <c r="G102" s="5">
        <f>UTFUND1819BL</f>
        <v>67380948.65058203</v>
      </c>
      <c r="H102" s="5">
        <f>G102*RPI_INC1920</f>
        <v>69534564.569979772</v>
      </c>
      <c r="I102" s="5">
        <f>LTFUND1819BL</f>
        <v>12049523.903045952</v>
      </c>
      <c r="J102" s="5">
        <f>I102*RPI_INC1920</f>
        <v>12434648.289366672</v>
      </c>
      <c r="Q102" s="6">
        <f t="shared" si="118"/>
        <v>79430472.553627983</v>
      </c>
      <c r="R102" s="6">
        <f t="shared" si="119"/>
        <v>81969212.859346449</v>
      </c>
      <c r="T102" s="6">
        <f t="shared" si="113"/>
        <v>140974613</v>
      </c>
      <c r="V102" s="5">
        <f>UTFUND1819RSG</f>
        <v>21451729.428947836</v>
      </c>
      <c r="W102" s="5">
        <f>LTFUND1819RSG</f>
        <v>1373225.4822702706</v>
      </c>
      <c r="AA102" s="6">
        <f t="shared" si="114"/>
        <v>22824954.911218107</v>
      </c>
      <c r="AB102" s="6">
        <f t="shared" si="115"/>
        <v>102255427.46484609</v>
      </c>
      <c r="AC102" s="6">
        <f t="shared" ref="AC102" si="176">AC103+AC104</f>
        <v>243230040.4648461</v>
      </c>
      <c r="AD102" s="6">
        <f t="shared" ref="AD102" si="177">AD103+AD104</f>
        <v>235767510.4579342</v>
      </c>
      <c r="AE102" s="6">
        <f t="shared" si="116"/>
        <v>94792897.457934201</v>
      </c>
      <c r="AF102" s="6">
        <f t="shared" ref="AF102" si="178">SUM(AF103:AF104)</f>
        <v>12823684.598587757</v>
      </c>
      <c r="AG102" s="5">
        <f t="shared" ref="AG102" si="179">AG104</f>
        <v>13233862.082856774</v>
      </c>
      <c r="AH102" s="5">
        <f t="shared" ref="AH102" si="180">AH103</f>
        <v>-410177.48426901735</v>
      </c>
      <c r="AM102" s="5">
        <f t="shared" si="117"/>
        <v>82529780.770746261</v>
      </c>
      <c r="AN102" s="5">
        <f t="shared" si="120"/>
        <v>95353465.369334012</v>
      </c>
    </row>
    <row r="103" spans="1:40" s="11" customFormat="1" ht="12.75" x14ac:dyDescent="0.2">
      <c r="A103" s="8" t="s">
        <v>204</v>
      </c>
      <c r="B103" s="8" t="s">
        <v>205</v>
      </c>
      <c r="C103" s="8" t="s">
        <v>7</v>
      </c>
      <c r="D103" s="8"/>
      <c r="E103" s="8" t="s">
        <v>1440</v>
      </c>
      <c r="G103" s="9"/>
      <c r="H103" s="9"/>
      <c r="I103" s="9">
        <f>LTFUND1819BL</f>
        <v>12049523.903045952</v>
      </c>
      <c r="J103" s="9">
        <f>I103*RPI_INC1920</f>
        <v>12434648.289366672</v>
      </c>
      <c r="K103" s="9"/>
      <c r="L103" s="9"/>
      <c r="M103" s="9"/>
      <c r="N103" s="9"/>
      <c r="O103" s="9"/>
      <c r="P103" s="9"/>
      <c r="Q103" s="10">
        <f t="shared" si="118"/>
        <v>12049523.903045952</v>
      </c>
      <c r="R103" s="10">
        <f t="shared" si="119"/>
        <v>12434648.289366672</v>
      </c>
      <c r="S103" s="9"/>
      <c r="T103" s="10">
        <f t="shared" si="113"/>
        <v>21954799.355082512</v>
      </c>
      <c r="V103" s="9"/>
      <c r="W103" s="9">
        <f>LTFUND1819RSG</f>
        <v>1373225.4822702706</v>
      </c>
      <c r="X103" s="9"/>
      <c r="Y103" s="9"/>
      <c r="Z103" s="9"/>
      <c r="AA103" s="10">
        <f t="shared" si="114"/>
        <v>1373225.4822702706</v>
      </c>
      <c r="AB103" s="10">
        <f t="shared" si="115"/>
        <v>13422749.385316223</v>
      </c>
      <c r="AC103" s="10">
        <f>W103+I103+T103</f>
        <v>35377548.740398735</v>
      </c>
      <c r="AD103" s="10">
        <f>AC103*LT_SF1920</f>
        <v>33979270.160180166</v>
      </c>
      <c r="AE103" s="10">
        <f t="shared" si="116"/>
        <v>12024470.805097654</v>
      </c>
      <c r="AF103" s="10">
        <f>AD103-T103-R103</f>
        <v>-410177.48426901735</v>
      </c>
      <c r="AG103" s="9"/>
      <c r="AH103" s="9">
        <f>AF103</f>
        <v>-410177.48426901735</v>
      </c>
      <c r="AI103" s="9"/>
      <c r="AJ103" s="9"/>
      <c r="AK103" s="9"/>
      <c r="AM103" s="9">
        <f t="shared" si="117"/>
        <v>12519685.885525154</v>
      </c>
      <c r="AN103" s="9">
        <f t="shared" si="120"/>
        <v>12109508.401256137</v>
      </c>
    </row>
    <row r="104" spans="1:40" s="15" customFormat="1" ht="12.75" x14ac:dyDescent="0.2">
      <c r="A104" s="12" t="s">
        <v>206</v>
      </c>
      <c r="B104" s="12" t="s">
        <v>207</v>
      </c>
      <c r="C104" s="12" t="s">
        <v>7</v>
      </c>
      <c r="D104" s="12"/>
      <c r="E104" s="12" t="s">
        <v>1441</v>
      </c>
      <c r="G104" s="13">
        <f>UTFUND1819BL</f>
        <v>67380948.65058203</v>
      </c>
      <c r="H104" s="13">
        <f>G104*RPI_INC1920</f>
        <v>69534564.569979772</v>
      </c>
      <c r="I104" s="13"/>
      <c r="J104" s="13"/>
      <c r="K104" s="13"/>
      <c r="L104" s="13"/>
      <c r="M104" s="13"/>
      <c r="N104" s="13"/>
      <c r="O104" s="13"/>
      <c r="P104" s="13"/>
      <c r="Q104" s="14">
        <f t="shared" si="118"/>
        <v>67380948.65058203</v>
      </c>
      <c r="R104" s="14">
        <f t="shared" si="119"/>
        <v>69534564.569979772</v>
      </c>
      <c r="S104" s="13"/>
      <c r="T104" s="14">
        <f t="shared" si="113"/>
        <v>119019813.6449175</v>
      </c>
      <c r="V104" s="13">
        <f>UTFUND1819RSG</f>
        <v>21451729.428947836</v>
      </c>
      <c r="W104" s="13"/>
      <c r="X104" s="13"/>
      <c r="Y104" s="13"/>
      <c r="Z104" s="13"/>
      <c r="AA104" s="14">
        <f t="shared" si="114"/>
        <v>21451729.428947836</v>
      </c>
      <c r="AB104" s="14">
        <f t="shared" si="115"/>
        <v>88832678.079529867</v>
      </c>
      <c r="AC104" s="14">
        <f>V104+G104+T104</f>
        <v>207852491.72444737</v>
      </c>
      <c r="AD104" s="14">
        <f>AC104*UT_SF1920</f>
        <v>201788240.29775405</v>
      </c>
      <c r="AE104" s="14">
        <f t="shared" si="116"/>
        <v>82768426.652836546</v>
      </c>
      <c r="AF104" s="14">
        <f>AD104-T104-R104</f>
        <v>13233862.082856774</v>
      </c>
      <c r="AG104" s="13">
        <f>AF104</f>
        <v>13233862.082856774</v>
      </c>
      <c r="AH104" s="13"/>
      <c r="AI104" s="13"/>
      <c r="AJ104" s="13"/>
      <c r="AK104" s="13"/>
      <c r="AM104" s="13">
        <f t="shared" si="117"/>
        <v>70010094.885221109</v>
      </c>
      <c r="AN104" s="13">
        <f t="shared" si="120"/>
        <v>83243956.968077883</v>
      </c>
    </row>
    <row r="105" spans="1:40" ht="12.75" x14ac:dyDescent="0.2">
      <c r="A105" s="1" t="s">
        <v>208</v>
      </c>
      <c r="B105" s="1" t="s">
        <v>209</v>
      </c>
      <c r="C105" s="1"/>
      <c r="D105" s="1" t="s">
        <v>7</v>
      </c>
      <c r="E105" s="1"/>
      <c r="G105" s="5">
        <f>UTFUND1819BL</f>
        <v>126064296.64048748</v>
      </c>
      <c r="H105" s="5">
        <f>G105*RPI_INC1920</f>
        <v>130093537.56911437</v>
      </c>
      <c r="I105" s="5">
        <f>LTFUND1819BL</f>
        <v>26145720.272387877</v>
      </c>
      <c r="J105" s="5">
        <f>I105*RPI_INC1920</f>
        <v>26981384.36632533</v>
      </c>
      <c r="Q105" s="6">
        <f t="shared" si="118"/>
        <v>152210016.91287535</v>
      </c>
      <c r="R105" s="6">
        <f t="shared" si="119"/>
        <v>157074921.93543971</v>
      </c>
      <c r="T105" s="6">
        <f t="shared" si="113"/>
        <v>249906620.99999905</v>
      </c>
      <c r="V105" s="5">
        <f>UTFUND1819RSG</f>
        <v>42935430.709094748</v>
      </c>
      <c r="W105" s="5">
        <f>LTFUND1819RSG</f>
        <v>3547050.8454216868</v>
      </c>
      <c r="AA105" s="6">
        <f t="shared" si="114"/>
        <v>46482481.554516435</v>
      </c>
      <c r="AB105" s="6">
        <f t="shared" si="115"/>
        <v>198692498.46739179</v>
      </c>
      <c r="AC105" s="6">
        <f t="shared" ref="AC105" si="181">AC106+AC107</f>
        <v>448599119.46739084</v>
      </c>
      <c r="AD105" s="6">
        <f t="shared" ref="AD105" si="182">AD106+AD107</f>
        <v>434742454.21405172</v>
      </c>
      <c r="AE105" s="6">
        <f t="shared" si="116"/>
        <v>184835833.21405265</v>
      </c>
      <c r="AF105" s="6">
        <f t="shared" ref="AF105" si="183">SUM(AF106:AF107)</f>
        <v>27760911.27861293</v>
      </c>
      <c r="AG105" s="5">
        <f t="shared" ref="AG105" si="184">AG107</f>
        <v>27984442.179854915</v>
      </c>
      <c r="AH105" s="5">
        <f t="shared" ref="AH105" si="185">AH106</f>
        <v>-223530.90124198422</v>
      </c>
      <c r="AM105" s="5">
        <f t="shared" si="117"/>
        <v>158149119.89161295</v>
      </c>
      <c r="AN105" s="5">
        <f t="shared" si="120"/>
        <v>185910031.17022589</v>
      </c>
    </row>
    <row r="106" spans="1:40" s="11" customFormat="1" ht="12.75" x14ac:dyDescent="0.2">
      <c r="A106" s="8" t="s">
        <v>210</v>
      </c>
      <c r="B106" s="8" t="s">
        <v>211</v>
      </c>
      <c r="C106" s="8" t="s">
        <v>7</v>
      </c>
      <c r="D106" s="8"/>
      <c r="E106" s="8" t="s">
        <v>1440</v>
      </c>
      <c r="G106" s="9"/>
      <c r="H106" s="9"/>
      <c r="I106" s="9">
        <f>LTFUND1819BL</f>
        <v>26145720.272387877</v>
      </c>
      <c r="J106" s="9">
        <f>I106*RPI_INC1920</f>
        <v>26981384.36632533</v>
      </c>
      <c r="K106" s="9"/>
      <c r="L106" s="9"/>
      <c r="M106" s="9"/>
      <c r="N106" s="9"/>
      <c r="O106" s="9"/>
      <c r="P106" s="9"/>
      <c r="Q106" s="10">
        <f t="shared" si="118"/>
        <v>26145720.272387877</v>
      </c>
      <c r="R106" s="10">
        <f t="shared" si="119"/>
        <v>26981384.36632533</v>
      </c>
      <c r="S106" s="9"/>
      <c r="T106" s="10">
        <f t="shared" si="113"/>
        <v>44562955.72894536</v>
      </c>
      <c r="V106" s="9"/>
      <c r="W106" s="9">
        <f>LTFUND1819RSG</f>
        <v>3547050.8454216868</v>
      </c>
      <c r="X106" s="9"/>
      <c r="Y106" s="9"/>
      <c r="Z106" s="9"/>
      <c r="AA106" s="10">
        <f t="shared" si="114"/>
        <v>3547050.8454216868</v>
      </c>
      <c r="AB106" s="10">
        <f t="shared" si="115"/>
        <v>29692771.117809564</v>
      </c>
      <c r="AC106" s="10">
        <f>W106+I106+T106</f>
        <v>74255726.846754923</v>
      </c>
      <c r="AD106" s="10">
        <f>AC106*LT_SF1920</f>
        <v>71320809.194028705</v>
      </c>
      <c r="AE106" s="10">
        <f t="shared" si="116"/>
        <v>26757853.465083346</v>
      </c>
      <c r="AF106" s="10">
        <f>AD106-T106-R106</f>
        <v>-223530.90124198422</v>
      </c>
      <c r="AG106" s="9"/>
      <c r="AH106" s="9">
        <f>AF106</f>
        <v>-223530.90124198422</v>
      </c>
      <c r="AI106" s="9"/>
      <c r="AJ106" s="9"/>
      <c r="AK106" s="9"/>
      <c r="AM106" s="9">
        <f t="shared" si="117"/>
        <v>27165903.623657469</v>
      </c>
      <c r="AN106" s="9">
        <f t="shared" si="120"/>
        <v>26942372.722415484</v>
      </c>
    </row>
    <row r="107" spans="1:40" s="15" customFormat="1" ht="12.75" x14ac:dyDescent="0.2">
      <c r="A107" s="12" t="s">
        <v>212</v>
      </c>
      <c r="B107" s="12" t="s">
        <v>213</v>
      </c>
      <c r="C107" s="12" t="s">
        <v>7</v>
      </c>
      <c r="D107" s="12"/>
      <c r="E107" s="12" t="s">
        <v>1441</v>
      </c>
      <c r="G107" s="13">
        <f>UTFUND1819BL</f>
        <v>126064296.64048748</v>
      </c>
      <c r="H107" s="13">
        <f>G107*RPI_INC1920</f>
        <v>130093537.56911437</v>
      </c>
      <c r="I107" s="13"/>
      <c r="J107" s="13"/>
      <c r="K107" s="13"/>
      <c r="L107" s="13"/>
      <c r="M107" s="13"/>
      <c r="N107" s="13"/>
      <c r="O107" s="13"/>
      <c r="P107" s="13"/>
      <c r="Q107" s="14">
        <f t="shared" si="118"/>
        <v>126064296.64048748</v>
      </c>
      <c r="R107" s="14">
        <f t="shared" si="119"/>
        <v>130093537.56911437</v>
      </c>
      <c r="S107" s="13"/>
      <c r="T107" s="14">
        <f t="shared" si="113"/>
        <v>205343665.2710537</v>
      </c>
      <c r="V107" s="13">
        <f>UTFUND1819RSG</f>
        <v>42935430.709094748</v>
      </c>
      <c r="W107" s="13"/>
      <c r="X107" s="13"/>
      <c r="Y107" s="13"/>
      <c r="Z107" s="13"/>
      <c r="AA107" s="14">
        <f t="shared" si="114"/>
        <v>42935430.709094748</v>
      </c>
      <c r="AB107" s="14">
        <f t="shared" si="115"/>
        <v>168999727.34958223</v>
      </c>
      <c r="AC107" s="14">
        <f>V107+G107+T107</f>
        <v>374343392.62063593</v>
      </c>
      <c r="AD107" s="14">
        <f>AC107*UT_SF1920</f>
        <v>363421645.02002299</v>
      </c>
      <c r="AE107" s="14">
        <f t="shared" si="116"/>
        <v>158077979.74896929</v>
      </c>
      <c r="AF107" s="14">
        <f>AD107-T107-R107</f>
        <v>27984442.179854915</v>
      </c>
      <c r="AG107" s="13">
        <f>AF107</f>
        <v>27984442.179854915</v>
      </c>
      <c r="AH107" s="13"/>
      <c r="AI107" s="13"/>
      <c r="AJ107" s="13"/>
      <c r="AK107" s="13"/>
      <c r="AM107" s="13">
        <f t="shared" si="117"/>
        <v>130983216.26795548</v>
      </c>
      <c r="AN107" s="13">
        <f t="shared" si="120"/>
        <v>158967658.44781041</v>
      </c>
    </row>
    <row r="108" spans="1:40" ht="12.75" x14ac:dyDescent="0.2">
      <c r="A108" s="1" t="s">
        <v>214</v>
      </c>
      <c r="B108" s="1" t="s">
        <v>215</v>
      </c>
      <c r="C108" s="1"/>
      <c r="D108" s="1" t="s">
        <v>7</v>
      </c>
      <c r="E108" s="1"/>
      <c r="G108" s="5">
        <f>UTFUND1819BL</f>
        <v>59611043.95622392</v>
      </c>
      <c r="H108" s="5">
        <f>G108*RPI_INC1920</f>
        <v>61516319.791709408</v>
      </c>
      <c r="I108" s="5">
        <f>LTFUND1819BL</f>
        <v>9689813.17827769</v>
      </c>
      <c r="J108" s="5">
        <f>I108*RPI_INC1920</f>
        <v>9999516.9793468155</v>
      </c>
      <c r="Q108" s="6">
        <f t="shared" si="118"/>
        <v>69300857.134501606</v>
      </c>
      <c r="R108" s="6">
        <f t="shared" si="119"/>
        <v>71515836.77105622</v>
      </c>
      <c r="T108" s="6">
        <f t="shared" si="113"/>
        <v>106475255.99999912</v>
      </c>
      <c r="V108" s="5">
        <f>UTFUND1819RSG</f>
        <v>21154008.098808378</v>
      </c>
      <c r="W108" s="5">
        <f>LTFUND1819RSG</f>
        <v>1194757.3967810515</v>
      </c>
      <c r="AA108" s="6">
        <f t="shared" si="114"/>
        <v>22348765.495589428</v>
      </c>
      <c r="AB108" s="6">
        <f t="shared" si="115"/>
        <v>91649622.630091041</v>
      </c>
      <c r="AC108" s="6">
        <f t="shared" ref="AC108" si="186">AC109+AC110</f>
        <v>198124878.63009015</v>
      </c>
      <c r="AD108" s="6">
        <f t="shared" ref="AD108" si="187">AD109+AD110</f>
        <v>192066981.07617384</v>
      </c>
      <c r="AE108" s="6">
        <f t="shared" si="116"/>
        <v>85591725.076174721</v>
      </c>
      <c r="AF108" s="6">
        <f t="shared" ref="AF108" si="188">SUM(AF109:AF110)</f>
        <v>14075888.305118503</v>
      </c>
      <c r="AG108" s="5">
        <f t="shared" ref="AG108" si="189">AG110</f>
        <v>14250513.824316651</v>
      </c>
      <c r="AH108" s="5">
        <f t="shared" ref="AH108" si="190">AH109</f>
        <v>-174625.51919814758</v>
      </c>
      <c r="AM108" s="5">
        <f t="shared" si="117"/>
        <v>72004916.534693256</v>
      </c>
      <c r="AN108" s="5">
        <f t="shared" si="120"/>
        <v>86080804.839811757</v>
      </c>
    </row>
    <row r="109" spans="1:40" s="11" customFormat="1" ht="12.75" x14ac:dyDescent="0.2">
      <c r="A109" s="8" t="s">
        <v>216</v>
      </c>
      <c r="B109" s="8" t="s">
        <v>217</v>
      </c>
      <c r="C109" s="8" t="s">
        <v>7</v>
      </c>
      <c r="D109" s="8"/>
      <c r="E109" s="8" t="s">
        <v>1440</v>
      </c>
      <c r="G109" s="9"/>
      <c r="H109" s="9"/>
      <c r="I109" s="9">
        <f>LTFUND1819BL</f>
        <v>9689813.17827769</v>
      </c>
      <c r="J109" s="9">
        <f>I109*RPI_INC1920</f>
        <v>9999516.9793468155</v>
      </c>
      <c r="K109" s="9"/>
      <c r="L109" s="9"/>
      <c r="M109" s="9"/>
      <c r="N109" s="9"/>
      <c r="O109" s="9"/>
      <c r="P109" s="9"/>
      <c r="Q109" s="10">
        <f t="shared" si="118"/>
        <v>9689813.17827769</v>
      </c>
      <c r="R109" s="10">
        <f t="shared" si="119"/>
        <v>9999516.9793468155</v>
      </c>
      <c r="S109" s="9"/>
      <c r="T109" s="10">
        <f t="shared" si="113"/>
        <v>15926145.16304096</v>
      </c>
      <c r="V109" s="9"/>
      <c r="W109" s="9">
        <f>LTFUND1819RSG</f>
        <v>1194757.3967810515</v>
      </c>
      <c r="X109" s="9"/>
      <c r="Y109" s="9"/>
      <c r="Z109" s="9"/>
      <c r="AA109" s="10">
        <f t="shared" si="114"/>
        <v>1194757.3967810515</v>
      </c>
      <c r="AB109" s="10">
        <f t="shared" si="115"/>
        <v>10884570.575058741</v>
      </c>
      <c r="AC109" s="10">
        <f>W109+I109+T109</f>
        <v>26810715.738099702</v>
      </c>
      <c r="AD109" s="10">
        <f>AC109*LT_SF1920</f>
        <v>25751036.623189628</v>
      </c>
      <c r="AE109" s="10">
        <f t="shared" si="116"/>
        <v>9824891.4601486679</v>
      </c>
      <c r="AF109" s="10">
        <f>AD109-T109-R109</f>
        <v>-174625.51919814758</v>
      </c>
      <c r="AG109" s="9"/>
      <c r="AH109" s="9">
        <f>AF109</f>
        <v>-174625.51919814758</v>
      </c>
      <c r="AI109" s="9"/>
      <c r="AJ109" s="9"/>
      <c r="AK109" s="9"/>
      <c r="AM109" s="9">
        <f t="shared" si="117"/>
        <v>10067901.292829711</v>
      </c>
      <c r="AN109" s="9">
        <f t="shared" si="120"/>
        <v>9893275.7736315634</v>
      </c>
    </row>
    <row r="110" spans="1:40" s="15" customFormat="1" ht="12.75" x14ac:dyDescent="0.2">
      <c r="A110" s="12" t="s">
        <v>218</v>
      </c>
      <c r="B110" s="12" t="s">
        <v>219</v>
      </c>
      <c r="C110" s="12" t="s">
        <v>7</v>
      </c>
      <c r="D110" s="12"/>
      <c r="E110" s="12" t="s">
        <v>1441</v>
      </c>
      <c r="G110" s="13">
        <f>UTFUND1819BL</f>
        <v>59611043.95622392</v>
      </c>
      <c r="H110" s="13">
        <f>G110*RPI_INC1920</f>
        <v>61516319.791709408</v>
      </c>
      <c r="I110" s="13"/>
      <c r="J110" s="13"/>
      <c r="K110" s="13"/>
      <c r="L110" s="13"/>
      <c r="M110" s="13"/>
      <c r="N110" s="13"/>
      <c r="O110" s="13"/>
      <c r="P110" s="13"/>
      <c r="Q110" s="14">
        <f t="shared" si="118"/>
        <v>59611043.95622392</v>
      </c>
      <c r="R110" s="14">
        <f t="shared" si="119"/>
        <v>61516319.791709408</v>
      </c>
      <c r="S110" s="13"/>
      <c r="T110" s="14">
        <f t="shared" si="113"/>
        <v>90549110.836958155</v>
      </c>
      <c r="V110" s="13">
        <f>UTFUND1819RSG</f>
        <v>21154008.098808378</v>
      </c>
      <c r="W110" s="13"/>
      <c r="X110" s="13"/>
      <c r="Y110" s="13"/>
      <c r="Z110" s="13"/>
      <c r="AA110" s="14">
        <f t="shared" si="114"/>
        <v>21154008.098808378</v>
      </c>
      <c r="AB110" s="14">
        <f t="shared" si="115"/>
        <v>80765052.055032298</v>
      </c>
      <c r="AC110" s="14">
        <f>V110+G110+T110</f>
        <v>171314162.89199045</v>
      </c>
      <c r="AD110" s="14">
        <f>AC110*UT_SF1920</f>
        <v>166315944.45298421</v>
      </c>
      <c r="AE110" s="14">
        <f t="shared" si="116"/>
        <v>75766833.616026059</v>
      </c>
      <c r="AF110" s="14">
        <f>AD110-T110-R110</f>
        <v>14250513.824316651</v>
      </c>
      <c r="AG110" s="13">
        <f>AF110</f>
        <v>14250513.824316651</v>
      </c>
      <c r="AH110" s="13"/>
      <c r="AI110" s="13"/>
      <c r="AJ110" s="13"/>
      <c r="AK110" s="13"/>
      <c r="AM110" s="13">
        <f t="shared" si="117"/>
        <v>61937015.241863526</v>
      </c>
      <c r="AN110" s="13">
        <f t="shared" si="120"/>
        <v>76187529.06618017</v>
      </c>
    </row>
    <row r="111" spans="1:40" ht="12.75" x14ac:dyDescent="0.2">
      <c r="A111" s="1" t="s">
        <v>1400</v>
      </c>
      <c r="B111" s="1" t="s">
        <v>1372</v>
      </c>
      <c r="C111" s="1"/>
      <c r="D111" s="1" t="s">
        <v>223</v>
      </c>
      <c r="E111" s="1"/>
      <c r="G111" s="5">
        <f>UTFUND1819BL</f>
        <v>8919603.7756796721</v>
      </c>
      <c r="H111" s="5">
        <f>G111*RPI_INC1920</f>
        <v>9204690.3034108002</v>
      </c>
      <c r="I111" s="5">
        <f>LTFUND1819BL</f>
        <v>7067204.7816292495</v>
      </c>
      <c r="J111" s="5">
        <f>I111*RPI_INC1920</f>
        <v>7293085.3165306989</v>
      </c>
      <c r="O111" s="5">
        <f>POLFUND1819BL</f>
        <v>31954.102578011229</v>
      </c>
      <c r="P111" s="5">
        <f>O111*RPI_INC1920</f>
        <v>32975.412983700786</v>
      </c>
      <c r="Q111" s="6">
        <f t="shared" si="118"/>
        <v>16018762.659886932</v>
      </c>
      <c r="R111" s="6">
        <f t="shared" si="119"/>
        <v>16530751.0329252</v>
      </c>
      <c r="T111" s="6">
        <f t="shared" si="113"/>
        <v>5012951</v>
      </c>
      <c r="V111" s="5">
        <f>UTFUND1819RSG</f>
        <v>4589438.1452549361</v>
      </c>
      <c r="W111" s="5">
        <f>LTFUND1819RSG</f>
        <v>2820328.5636405088</v>
      </c>
      <c r="Z111" s="5">
        <f>POLFUND1819RSG</f>
        <v>131747.19862761683</v>
      </c>
      <c r="AA111" s="6">
        <f t="shared" si="114"/>
        <v>7541513.9075230621</v>
      </c>
      <c r="AB111" s="6">
        <f t="shared" si="115"/>
        <v>23560276.567409992</v>
      </c>
      <c r="AC111" s="6">
        <f>SUM(AC112:AC114)</f>
        <v>28573227.567409992</v>
      </c>
      <c r="AD111" s="6">
        <f>SUM(AD112:AD114)</f>
        <v>27719933.642358862</v>
      </c>
      <c r="AE111" s="6">
        <f t="shared" si="116"/>
        <v>22706982.642358862</v>
      </c>
      <c r="AF111" s="6">
        <f>SUM(AF112:AF114)</f>
        <v>6176231.6094336621</v>
      </c>
      <c r="AG111" s="5">
        <f>AG114</f>
        <v>3877590.9632236697</v>
      </c>
      <c r="AH111" s="5">
        <f>AH113</f>
        <v>2167914.7579880655</v>
      </c>
      <c r="AK111" s="5">
        <f>AK112</f>
        <v>130725.88822192728</v>
      </c>
      <c r="AM111" s="5">
        <f t="shared" si="117"/>
        <v>16643800.899541566</v>
      </c>
      <c r="AN111" s="5">
        <f t="shared" si="120"/>
        <v>22820032.50897523</v>
      </c>
    </row>
    <row r="112" spans="1:40" s="34" customFormat="1" ht="12.75" x14ac:dyDescent="0.2">
      <c r="A112" s="28" t="s">
        <v>1373</v>
      </c>
      <c r="B112" s="28" t="s">
        <v>1374</v>
      </c>
      <c r="C112" s="28" t="s">
        <v>223</v>
      </c>
      <c r="D112" s="28"/>
      <c r="E112" s="28" t="s">
        <v>1442</v>
      </c>
      <c r="G112" s="32"/>
      <c r="H112" s="32"/>
      <c r="I112" s="32"/>
      <c r="J112" s="32"/>
      <c r="K112" s="32"/>
      <c r="L112" s="32"/>
      <c r="M112" s="32"/>
      <c r="N112" s="32"/>
      <c r="O112" s="32">
        <f>POLFUND1819BL</f>
        <v>31954.102578011229</v>
      </c>
      <c r="P112" s="32">
        <f>O112*RPI_INC1920</f>
        <v>32975.412983700786</v>
      </c>
      <c r="Q112" s="33">
        <f t="shared" si="118"/>
        <v>31954.102578011229</v>
      </c>
      <c r="R112" s="33">
        <f t="shared" si="119"/>
        <v>32975.412983700786</v>
      </c>
      <c r="S112" s="32"/>
      <c r="T112" s="33">
        <f t="shared" si="113"/>
        <v>2990658.0551115363</v>
      </c>
      <c r="V112" s="32"/>
      <c r="W112" s="32"/>
      <c r="X112" s="32"/>
      <c r="Y112" s="32"/>
      <c r="Z112" s="32">
        <f>POLFUND1819RSG</f>
        <v>131747.19862761683</v>
      </c>
      <c r="AA112" s="33">
        <f t="shared" si="114"/>
        <v>131747.19862761683</v>
      </c>
      <c r="AB112" s="33">
        <f t="shared" si="115"/>
        <v>163701.30120562806</v>
      </c>
      <c r="AC112" s="33">
        <f>Z112+O112+T112</f>
        <v>3154359.3563171644</v>
      </c>
      <c r="AD112" s="33">
        <f>AC112</f>
        <v>3154359.3563171644</v>
      </c>
      <c r="AE112" s="33">
        <f t="shared" si="116"/>
        <v>163701.30120562806</v>
      </c>
      <c r="AF112" s="33">
        <f>O112+Z112-P112</f>
        <v>130725.88822192728</v>
      </c>
      <c r="AG112" s="32"/>
      <c r="AH112" s="32"/>
      <c r="AI112" s="32"/>
      <c r="AJ112" s="32"/>
      <c r="AK112" s="32">
        <f>AF112</f>
        <v>130725.88822192728</v>
      </c>
      <c r="AM112" s="32">
        <f t="shared" si="117"/>
        <v>33200.923974217912</v>
      </c>
      <c r="AN112" s="32">
        <f t="shared" si="120"/>
        <v>163926.81219614518</v>
      </c>
    </row>
    <row r="113" spans="1:40" s="11" customFormat="1" ht="12.75" x14ac:dyDescent="0.2">
      <c r="A113" s="8" t="s">
        <v>221</v>
      </c>
      <c r="B113" s="8" t="s">
        <v>222</v>
      </c>
      <c r="C113" s="8" t="s">
        <v>223</v>
      </c>
      <c r="D113" s="8"/>
      <c r="E113" s="8" t="s">
        <v>1440</v>
      </c>
      <c r="G113" s="9"/>
      <c r="H113" s="9"/>
      <c r="I113" s="9">
        <f>LTFUND1819BL</f>
        <v>7067204.7816292495</v>
      </c>
      <c r="J113" s="9">
        <f>I113*RPI_INC1920</f>
        <v>7293085.3165306989</v>
      </c>
      <c r="K113" s="9"/>
      <c r="L113" s="9"/>
      <c r="M113" s="9"/>
      <c r="N113" s="9"/>
      <c r="O113" s="9"/>
      <c r="P113" s="9"/>
      <c r="Q113" s="10">
        <f t="shared" si="118"/>
        <v>7067204.7816292495</v>
      </c>
      <c r="R113" s="10">
        <f t="shared" si="119"/>
        <v>7293085.3165306989</v>
      </c>
      <c r="S113" s="9"/>
      <c r="T113" s="10">
        <f t="shared" si="113"/>
        <v>904094.15218945092</v>
      </c>
      <c r="V113" s="9"/>
      <c r="W113" s="9">
        <f>LTFUND1819RSG</f>
        <v>2820328.5636405088</v>
      </c>
      <c r="X113" s="9"/>
      <c r="Y113" s="9"/>
      <c r="Z113" s="9"/>
      <c r="AA113" s="10">
        <f t="shared" si="114"/>
        <v>2820328.5636405088</v>
      </c>
      <c r="AB113" s="10">
        <f t="shared" si="115"/>
        <v>9887533.3452697583</v>
      </c>
      <c r="AC113" s="10">
        <f>W113+I113+T113</f>
        <v>10791627.497459209</v>
      </c>
      <c r="AD113" s="10">
        <f>AC113*LT_SF1920</f>
        <v>10365094.226708215</v>
      </c>
      <c r="AE113" s="10">
        <f t="shared" si="116"/>
        <v>9461000.0745187644</v>
      </c>
      <c r="AF113" s="10">
        <f>AD113-T113-R113</f>
        <v>2167914.7579880655</v>
      </c>
      <c r="AG113" s="9"/>
      <c r="AH113" s="9">
        <f>AF113</f>
        <v>2167914.7579880655</v>
      </c>
      <c r="AI113" s="9"/>
      <c r="AJ113" s="9"/>
      <c r="AK113" s="9"/>
      <c r="AM113" s="9">
        <f t="shared" si="117"/>
        <v>7342960.9888829952</v>
      </c>
      <c r="AN113" s="9">
        <f t="shared" si="120"/>
        <v>9510875.7468710616</v>
      </c>
    </row>
    <row r="114" spans="1:40" s="15" customFormat="1" ht="12.75" x14ac:dyDescent="0.2">
      <c r="A114" s="12" t="s">
        <v>224</v>
      </c>
      <c r="B114" s="12" t="s">
        <v>225</v>
      </c>
      <c r="C114" s="12" t="s">
        <v>223</v>
      </c>
      <c r="D114" s="12"/>
      <c r="E114" s="12" t="s">
        <v>1441</v>
      </c>
      <c r="G114" s="13">
        <f>UTFUND1819BL</f>
        <v>8919603.7756796721</v>
      </c>
      <c r="H114" s="13">
        <f>G114*RPI_INC1920</f>
        <v>9204690.3034108002</v>
      </c>
      <c r="I114" s="13"/>
      <c r="J114" s="13"/>
      <c r="K114" s="13"/>
      <c r="L114" s="13"/>
      <c r="M114" s="13"/>
      <c r="N114" s="13"/>
      <c r="O114" s="13"/>
      <c r="P114" s="13"/>
      <c r="Q114" s="14">
        <f t="shared" si="118"/>
        <v>8919603.7756796721</v>
      </c>
      <c r="R114" s="14">
        <f t="shared" si="119"/>
        <v>9204690.3034108002</v>
      </c>
      <c r="S114" s="13"/>
      <c r="T114" s="14">
        <f t="shared" si="113"/>
        <v>1118198.7926990131</v>
      </c>
      <c r="V114" s="13">
        <f>UTFUND1819RSG</f>
        <v>4589438.1452549361</v>
      </c>
      <c r="W114" s="13"/>
      <c r="X114" s="13"/>
      <c r="Y114" s="13"/>
      <c r="Z114" s="13"/>
      <c r="AA114" s="14">
        <f t="shared" si="114"/>
        <v>4589438.1452549361</v>
      </c>
      <c r="AB114" s="14">
        <f t="shared" si="115"/>
        <v>13509041.920934608</v>
      </c>
      <c r="AC114" s="14">
        <f>V114+G114+T114</f>
        <v>14627240.713633621</v>
      </c>
      <c r="AD114" s="14">
        <f>AC114*UT_SF1920</f>
        <v>14200480.059333483</v>
      </c>
      <c r="AE114" s="14">
        <f t="shared" si="116"/>
        <v>13082281.26663447</v>
      </c>
      <c r="AF114" s="14">
        <f>AD114-T114-R114</f>
        <v>3877590.9632236697</v>
      </c>
      <c r="AG114" s="13">
        <f>AF114</f>
        <v>3877590.9632236697</v>
      </c>
      <c r="AH114" s="13"/>
      <c r="AI114" s="13"/>
      <c r="AJ114" s="13"/>
      <c r="AK114" s="13"/>
      <c r="AM114" s="13">
        <f t="shared" si="117"/>
        <v>9267638.9866843522</v>
      </c>
      <c r="AN114" s="13">
        <f t="shared" si="120"/>
        <v>13145229.949908022</v>
      </c>
    </row>
    <row r="115" spans="1:40" ht="12.75" x14ac:dyDescent="0.2">
      <c r="A115" s="1" t="s">
        <v>226</v>
      </c>
      <c r="B115" s="1" t="s">
        <v>227</v>
      </c>
      <c r="C115" s="1"/>
      <c r="D115" s="1" t="s">
        <v>223</v>
      </c>
      <c r="E115" s="1"/>
      <c r="G115" s="5">
        <f>UTFUND1819BL</f>
        <v>60111083.326120146</v>
      </c>
      <c r="H115" s="5">
        <f>G115*RPI_INC1920</f>
        <v>62032341.316337802</v>
      </c>
      <c r="I115" s="5">
        <f>LTFUND1819BL</f>
        <v>27781281.252497654</v>
      </c>
      <c r="J115" s="5">
        <f>I115*RPI_INC1920</f>
        <v>28669220.80759218</v>
      </c>
      <c r="Q115" s="6">
        <f t="shared" si="118"/>
        <v>87892364.578617796</v>
      </c>
      <c r="R115" s="6">
        <f t="shared" si="119"/>
        <v>90701562.123929977</v>
      </c>
      <c r="T115" s="6">
        <f t="shared" si="113"/>
        <v>88755588</v>
      </c>
      <c r="V115" s="5">
        <f>UTFUND1819RSG</f>
        <v>25002952.630941696</v>
      </c>
      <c r="W115" s="5">
        <f>LTFUND1819RSG</f>
        <v>6871195.0260514133</v>
      </c>
      <c r="AA115" s="6">
        <f t="shared" si="114"/>
        <v>31874147.65699311</v>
      </c>
      <c r="AB115" s="6">
        <f t="shared" si="115"/>
        <v>119766512.2356109</v>
      </c>
      <c r="AC115" s="6">
        <f t="shared" ref="AC115:AC178" si="191">AC116+AC117</f>
        <v>208522100.2356109</v>
      </c>
      <c r="AD115" s="6">
        <f t="shared" ref="AD115" si="192">AD116+AD117</f>
        <v>201775007.70938957</v>
      </c>
      <c r="AE115" s="6">
        <f t="shared" si="116"/>
        <v>113019419.70938957</v>
      </c>
      <c r="AF115" s="6">
        <f t="shared" ref="AF115" si="193">SUM(AF116:AF117)</f>
        <v>22317857.585459586</v>
      </c>
      <c r="AG115" s="5">
        <f t="shared" ref="AG115:AG178" si="194">AG117</f>
        <v>18867937.007773347</v>
      </c>
      <c r="AH115" s="5">
        <f t="shared" ref="AH115" si="195">AH116</f>
        <v>3449920.577686239</v>
      </c>
      <c r="AM115" s="5">
        <f t="shared" si="117"/>
        <v>91321848.490809679</v>
      </c>
      <c r="AN115" s="5">
        <f t="shared" si="120"/>
        <v>113639706.07626927</v>
      </c>
    </row>
    <row r="116" spans="1:40" s="11" customFormat="1" ht="12.75" x14ac:dyDescent="0.2">
      <c r="A116" s="8" t="s">
        <v>228</v>
      </c>
      <c r="B116" s="8" t="s">
        <v>229</v>
      </c>
      <c r="C116" s="8" t="s">
        <v>223</v>
      </c>
      <c r="D116" s="8"/>
      <c r="E116" s="8" t="s">
        <v>1440</v>
      </c>
      <c r="G116" s="9"/>
      <c r="H116" s="9"/>
      <c r="I116" s="9">
        <f>LTFUND1819BL</f>
        <v>27781281.252497654</v>
      </c>
      <c r="J116" s="9">
        <f>I116*RPI_INC1920</f>
        <v>28669220.80759218</v>
      </c>
      <c r="K116" s="9"/>
      <c r="L116" s="9"/>
      <c r="M116" s="9"/>
      <c r="N116" s="9"/>
      <c r="O116" s="9"/>
      <c r="P116" s="9"/>
      <c r="Q116" s="10">
        <f t="shared" si="118"/>
        <v>27781281.252497654</v>
      </c>
      <c r="R116" s="10">
        <f t="shared" si="119"/>
        <v>28669220.80759218</v>
      </c>
      <c r="S116" s="9"/>
      <c r="T116" s="10">
        <f t="shared" si="113"/>
        <v>29442890.646420792</v>
      </c>
      <c r="V116" s="9"/>
      <c r="W116" s="9">
        <f>LTFUND1819RSG</f>
        <v>6871195.0260514133</v>
      </c>
      <c r="X116" s="9"/>
      <c r="Y116" s="9"/>
      <c r="Z116" s="9"/>
      <c r="AA116" s="10">
        <f t="shared" si="114"/>
        <v>6871195.0260514133</v>
      </c>
      <c r="AB116" s="10">
        <f t="shared" si="115"/>
        <v>34652476.278549068</v>
      </c>
      <c r="AC116" s="10">
        <f>W116+I116+T116</f>
        <v>64095366.924969859</v>
      </c>
      <c r="AD116" s="10">
        <f>AC116*LT_SF1920</f>
        <v>61562032.03169921</v>
      </c>
      <c r="AE116" s="10">
        <f t="shared" si="116"/>
        <v>32119141.385278419</v>
      </c>
      <c r="AF116" s="10">
        <f>AD116-T116-R116</f>
        <v>3449920.577686239</v>
      </c>
      <c r="AG116" s="9"/>
      <c r="AH116" s="9">
        <f>AF116</f>
        <v>3449920.577686239</v>
      </c>
      <c r="AI116" s="9"/>
      <c r="AJ116" s="9"/>
      <c r="AK116" s="9"/>
      <c r="AM116" s="9">
        <f t="shared" si="117"/>
        <v>28865282.776091855</v>
      </c>
      <c r="AN116" s="9">
        <f t="shared" si="120"/>
        <v>32315203.353778094</v>
      </c>
    </row>
    <row r="117" spans="1:40" s="15" customFormat="1" ht="12.75" x14ac:dyDescent="0.2">
      <c r="A117" s="12" t="s">
        <v>230</v>
      </c>
      <c r="B117" s="12" t="s">
        <v>231</v>
      </c>
      <c r="C117" s="12" t="s">
        <v>223</v>
      </c>
      <c r="D117" s="12"/>
      <c r="E117" s="12" t="s">
        <v>1441</v>
      </c>
      <c r="G117" s="13">
        <f>UTFUND1819BL</f>
        <v>60111083.326120146</v>
      </c>
      <c r="H117" s="13">
        <f>G117*RPI_INC1920</f>
        <v>62032341.316337802</v>
      </c>
      <c r="I117" s="13"/>
      <c r="J117" s="13"/>
      <c r="K117" s="13"/>
      <c r="L117" s="13"/>
      <c r="M117" s="13"/>
      <c r="N117" s="13"/>
      <c r="O117" s="13"/>
      <c r="P117" s="13"/>
      <c r="Q117" s="14">
        <f t="shared" si="118"/>
        <v>60111083.326120146</v>
      </c>
      <c r="R117" s="14">
        <f t="shared" si="119"/>
        <v>62032341.316337802</v>
      </c>
      <c r="S117" s="13"/>
      <c r="T117" s="14">
        <f t="shared" si="113"/>
        <v>59312697.353579208</v>
      </c>
      <c r="V117" s="13">
        <f>UTFUND1819RSG</f>
        <v>25002952.630941696</v>
      </c>
      <c r="W117" s="13"/>
      <c r="X117" s="13"/>
      <c r="Y117" s="13"/>
      <c r="Z117" s="13"/>
      <c r="AA117" s="14">
        <f t="shared" si="114"/>
        <v>25002952.630941696</v>
      </c>
      <c r="AB117" s="14">
        <f t="shared" si="115"/>
        <v>85114035.957061842</v>
      </c>
      <c r="AC117" s="14">
        <f>V117+G117+T117</f>
        <v>144426733.31064105</v>
      </c>
      <c r="AD117" s="14">
        <f>AC117*UT_SF1920</f>
        <v>140212975.67769036</v>
      </c>
      <c r="AE117" s="14">
        <f t="shared" si="116"/>
        <v>80900278.324111149</v>
      </c>
      <c r="AF117" s="14">
        <f>AD117-T117-R117</f>
        <v>18867937.007773347</v>
      </c>
      <c r="AG117" s="13">
        <f>AF117</f>
        <v>18867937.007773347</v>
      </c>
      <c r="AH117" s="13"/>
      <c r="AI117" s="13"/>
      <c r="AJ117" s="13"/>
      <c r="AK117" s="13"/>
      <c r="AM117" s="13">
        <f t="shared" si="117"/>
        <v>62456565.71471782</v>
      </c>
      <c r="AN117" s="13">
        <f t="shared" si="120"/>
        <v>81324502.722491175</v>
      </c>
    </row>
    <row r="118" spans="1:40" ht="12.75" x14ac:dyDescent="0.2">
      <c r="A118" s="1" t="s">
        <v>232</v>
      </c>
      <c r="B118" s="1" t="s">
        <v>233</v>
      </c>
      <c r="C118" s="1"/>
      <c r="D118" s="1" t="s">
        <v>223</v>
      </c>
      <c r="E118" s="1"/>
      <c r="G118" s="5">
        <f>UTFUND1819BL</f>
        <v>65861899.862081848</v>
      </c>
      <c r="H118" s="5">
        <f>G118*RPI_INC1920</f>
        <v>67966964.258849353</v>
      </c>
      <c r="I118" s="5">
        <f>LTFUND1819BL</f>
        <v>14344887.281710731</v>
      </c>
      <c r="J118" s="5">
        <f>I118*RPI_INC1920</f>
        <v>14803375.596739693</v>
      </c>
      <c r="Q118" s="6">
        <f t="shared" si="118"/>
        <v>80206787.143792585</v>
      </c>
      <c r="R118" s="6">
        <f t="shared" si="119"/>
        <v>82770339.855589047</v>
      </c>
      <c r="T118" s="6">
        <f t="shared" si="113"/>
        <v>68381049.999999553</v>
      </c>
      <c r="V118" s="5">
        <f>UTFUND1819RSG</f>
        <v>29518009.625999592</v>
      </c>
      <c r="W118" s="5">
        <f>LTFUND1819RSG</f>
        <v>3825440.9554868881</v>
      </c>
      <c r="AA118" s="6">
        <f t="shared" si="114"/>
        <v>33343450.581486478</v>
      </c>
      <c r="AB118" s="6">
        <f t="shared" si="115"/>
        <v>113550237.72527906</v>
      </c>
      <c r="AC118" s="6">
        <f t="shared" si="191"/>
        <v>181931287.72527862</v>
      </c>
      <c r="AD118" s="6">
        <f t="shared" ref="AD118:AD181" si="196">AD119+AD120</f>
        <v>176300382.71633193</v>
      </c>
      <c r="AE118" s="6">
        <f t="shared" si="116"/>
        <v>107919332.71633238</v>
      </c>
      <c r="AF118" s="6">
        <f t="shared" ref="AF118:AF181" si="197">SUM(AF119:AF120)</f>
        <v>25148992.860743329</v>
      </c>
      <c r="AG118" s="5">
        <f t="shared" si="194"/>
        <v>23015371.811076775</v>
      </c>
      <c r="AH118" s="5">
        <f t="shared" ref="AH118" si="198">AH119</f>
        <v>2133621.0496665556</v>
      </c>
      <c r="AM118" s="5">
        <f t="shared" si="117"/>
        <v>83336386.48358725</v>
      </c>
      <c r="AN118" s="5">
        <f t="shared" si="120"/>
        <v>108485379.34433058</v>
      </c>
    </row>
    <row r="119" spans="1:40" s="11" customFormat="1" ht="12.75" x14ac:dyDescent="0.2">
      <c r="A119" s="8" t="s">
        <v>234</v>
      </c>
      <c r="B119" s="8" t="s">
        <v>235</v>
      </c>
      <c r="C119" s="8" t="s">
        <v>223</v>
      </c>
      <c r="D119" s="8"/>
      <c r="E119" s="8" t="s">
        <v>1440</v>
      </c>
      <c r="G119" s="9"/>
      <c r="H119" s="9"/>
      <c r="I119" s="9">
        <f>LTFUND1819BL</f>
        <v>14344887.281710731</v>
      </c>
      <c r="J119" s="9">
        <f>I119*RPI_INC1920</f>
        <v>14803375.596739693</v>
      </c>
      <c r="K119" s="9"/>
      <c r="L119" s="9"/>
      <c r="M119" s="9"/>
      <c r="N119" s="9"/>
      <c r="O119" s="9"/>
      <c r="P119" s="9"/>
      <c r="Q119" s="10">
        <f t="shared" si="118"/>
        <v>14344887.281710731</v>
      </c>
      <c r="R119" s="10">
        <f t="shared" si="119"/>
        <v>14803375.596739693</v>
      </c>
      <c r="S119" s="9"/>
      <c r="T119" s="10">
        <f t="shared" si="113"/>
        <v>13033931.831976045</v>
      </c>
      <c r="V119" s="9"/>
      <c r="W119" s="9">
        <f>LTFUND1819RSG</f>
        <v>3825440.9554868881</v>
      </c>
      <c r="X119" s="9"/>
      <c r="Y119" s="9"/>
      <c r="Z119" s="9"/>
      <c r="AA119" s="10">
        <f t="shared" si="114"/>
        <v>3825440.9554868881</v>
      </c>
      <c r="AB119" s="10">
        <f t="shared" si="115"/>
        <v>18170328.237197619</v>
      </c>
      <c r="AC119" s="10">
        <f>W119+I119+T119</f>
        <v>31204260.069173664</v>
      </c>
      <c r="AD119" s="10">
        <f>AC119*LT_SF1920</f>
        <v>29970928.478382293</v>
      </c>
      <c r="AE119" s="10">
        <f t="shared" si="116"/>
        <v>16936996.646406248</v>
      </c>
      <c r="AF119" s="10">
        <f>AD119-T119-R119</f>
        <v>2133621.0496665556</v>
      </c>
      <c r="AG119" s="9"/>
      <c r="AH119" s="9">
        <f>AF119</f>
        <v>2133621.0496665556</v>
      </c>
      <c r="AI119" s="9"/>
      <c r="AJ119" s="9"/>
      <c r="AK119" s="9"/>
      <c r="AM119" s="9">
        <f t="shared" si="117"/>
        <v>14904612.354425419</v>
      </c>
      <c r="AN119" s="9">
        <f t="shared" si="120"/>
        <v>17038233.404091977</v>
      </c>
    </row>
    <row r="120" spans="1:40" s="15" customFormat="1" ht="12.75" x14ac:dyDescent="0.2">
      <c r="A120" s="12" t="s">
        <v>236</v>
      </c>
      <c r="B120" s="12" t="s">
        <v>237</v>
      </c>
      <c r="C120" s="12" t="s">
        <v>223</v>
      </c>
      <c r="D120" s="12"/>
      <c r="E120" s="12" t="s">
        <v>1441</v>
      </c>
      <c r="G120" s="13">
        <f>UTFUND1819BL</f>
        <v>65861899.862081848</v>
      </c>
      <c r="H120" s="13">
        <f>G120*RPI_INC1920</f>
        <v>67966964.258849353</v>
      </c>
      <c r="I120" s="13"/>
      <c r="J120" s="13"/>
      <c r="K120" s="13"/>
      <c r="L120" s="13"/>
      <c r="M120" s="13"/>
      <c r="N120" s="13"/>
      <c r="O120" s="13"/>
      <c r="P120" s="13"/>
      <c r="Q120" s="14">
        <f t="shared" si="118"/>
        <v>65861899.862081848</v>
      </c>
      <c r="R120" s="14">
        <f t="shared" si="119"/>
        <v>67966964.258849353</v>
      </c>
      <c r="S120" s="13"/>
      <c r="T120" s="14">
        <f t="shared" si="113"/>
        <v>55347118.168023512</v>
      </c>
      <c r="V120" s="13">
        <f>UTFUND1819RSG</f>
        <v>29518009.625999592</v>
      </c>
      <c r="W120" s="13"/>
      <c r="X120" s="13"/>
      <c r="Y120" s="13"/>
      <c r="Z120" s="13"/>
      <c r="AA120" s="14">
        <f t="shared" si="114"/>
        <v>29518009.625999592</v>
      </c>
      <c r="AB120" s="14">
        <f t="shared" si="115"/>
        <v>95379909.48808144</v>
      </c>
      <c r="AC120" s="14">
        <f>V120+G120+T120</f>
        <v>150727027.65610495</v>
      </c>
      <c r="AD120" s="14">
        <f>AC120*UT_SF1920</f>
        <v>146329454.23794964</v>
      </c>
      <c r="AE120" s="14">
        <f t="shared" si="116"/>
        <v>90982336.069926128</v>
      </c>
      <c r="AF120" s="14">
        <f>AD120-T120-R120</f>
        <v>23015371.811076775</v>
      </c>
      <c r="AG120" s="13">
        <f>AF120</f>
        <v>23015371.811076775</v>
      </c>
      <c r="AH120" s="13"/>
      <c r="AI120" s="13"/>
      <c r="AJ120" s="13"/>
      <c r="AK120" s="13"/>
      <c r="AM120" s="13">
        <f t="shared" si="117"/>
        <v>68431774.12916182</v>
      </c>
      <c r="AN120" s="13">
        <f t="shared" si="120"/>
        <v>91447145.940238595</v>
      </c>
    </row>
    <row r="121" spans="1:40" ht="12.75" x14ac:dyDescent="0.2">
      <c r="A121" s="1" t="s">
        <v>238</v>
      </c>
      <c r="B121" s="1" t="s">
        <v>239</v>
      </c>
      <c r="C121" s="1"/>
      <c r="D121" s="1" t="s">
        <v>223</v>
      </c>
      <c r="E121" s="1"/>
      <c r="G121" s="5">
        <f>UTFUND1819BL</f>
        <v>81860997.475534335</v>
      </c>
      <c r="H121" s="5">
        <f>G121*RPI_INC1920</f>
        <v>84477421.715200573</v>
      </c>
      <c r="I121" s="5">
        <f>LTFUND1819BL</f>
        <v>24813008.822017305</v>
      </c>
      <c r="J121" s="5">
        <f>I121*RPI_INC1920</f>
        <v>25606077.068716612</v>
      </c>
      <c r="Q121" s="6">
        <f t="shared" si="118"/>
        <v>106674006.29755163</v>
      </c>
      <c r="R121" s="6">
        <f t="shared" si="119"/>
        <v>110083498.78391719</v>
      </c>
      <c r="T121" s="6">
        <f t="shared" si="113"/>
        <v>63797000.000000007</v>
      </c>
      <c r="V121" s="5">
        <f>UTFUND1819RSG</f>
        <v>37390527.538187131</v>
      </c>
      <c r="W121" s="5">
        <f>LTFUND1819RSG</f>
        <v>7594730.4840402901</v>
      </c>
      <c r="AA121" s="6">
        <f t="shared" si="114"/>
        <v>44985258.022227421</v>
      </c>
      <c r="AB121" s="6">
        <f t="shared" si="115"/>
        <v>151659264.31977904</v>
      </c>
      <c r="AC121" s="6">
        <f t="shared" si="191"/>
        <v>215456264.31977907</v>
      </c>
      <c r="AD121" s="6">
        <f t="shared" si="196"/>
        <v>208674386.44753134</v>
      </c>
      <c r="AE121" s="6">
        <f t="shared" si="116"/>
        <v>144877386.44753134</v>
      </c>
      <c r="AF121" s="6">
        <f t="shared" si="197"/>
        <v>34793887.663614169</v>
      </c>
      <c r="AG121" s="5">
        <f t="shared" si="194"/>
        <v>29885741.991297185</v>
      </c>
      <c r="AH121" s="5">
        <f t="shared" ref="AH121" si="199">AH122</f>
        <v>4908145.6723169796</v>
      </c>
      <c r="AM121" s="5">
        <f t="shared" si="117"/>
        <v>110836333.59640677</v>
      </c>
      <c r="AN121" s="5">
        <f t="shared" si="120"/>
        <v>145630221.26002094</v>
      </c>
    </row>
    <row r="122" spans="1:40" s="11" customFormat="1" ht="12.75" x14ac:dyDescent="0.2">
      <c r="A122" s="8" t="s">
        <v>240</v>
      </c>
      <c r="B122" s="8" t="s">
        <v>241</v>
      </c>
      <c r="C122" s="8" t="s">
        <v>223</v>
      </c>
      <c r="D122" s="8"/>
      <c r="E122" s="8" t="s">
        <v>1440</v>
      </c>
      <c r="G122" s="9"/>
      <c r="H122" s="9"/>
      <c r="I122" s="9">
        <f>LTFUND1819BL</f>
        <v>24813008.822017305</v>
      </c>
      <c r="J122" s="9">
        <f>I122*RPI_INC1920</f>
        <v>25606077.068716612</v>
      </c>
      <c r="K122" s="9"/>
      <c r="L122" s="9"/>
      <c r="M122" s="9"/>
      <c r="N122" s="9"/>
      <c r="O122" s="9"/>
      <c r="P122" s="9"/>
      <c r="Q122" s="10">
        <f t="shared" si="118"/>
        <v>24813008.822017305</v>
      </c>
      <c r="R122" s="10">
        <f t="shared" si="119"/>
        <v>25606077.068716612</v>
      </c>
      <c r="S122" s="9"/>
      <c r="T122" s="10">
        <f t="shared" si="113"/>
        <v>15499720.278582454</v>
      </c>
      <c r="V122" s="9"/>
      <c r="W122" s="9">
        <f>LTFUND1819RSG</f>
        <v>7594730.4840402901</v>
      </c>
      <c r="X122" s="9"/>
      <c r="Y122" s="9"/>
      <c r="Z122" s="9"/>
      <c r="AA122" s="10">
        <f t="shared" si="114"/>
        <v>7594730.4840402901</v>
      </c>
      <c r="AB122" s="10">
        <f t="shared" si="115"/>
        <v>32407739.306057595</v>
      </c>
      <c r="AC122" s="10">
        <f>W122+I122+T122</f>
        <v>47907459.584640048</v>
      </c>
      <c r="AD122" s="10">
        <f>AC122*LT_SF1920</f>
        <v>46013943.019616045</v>
      </c>
      <c r="AE122" s="10">
        <f t="shared" si="116"/>
        <v>30514222.741033591</v>
      </c>
      <c r="AF122" s="10">
        <f>AD122-T122-R122</f>
        <v>4908145.6723169796</v>
      </c>
      <c r="AG122" s="9"/>
      <c r="AH122" s="9">
        <f>AF122</f>
        <v>4908145.6723169796</v>
      </c>
      <c r="AI122" s="9"/>
      <c r="AJ122" s="9"/>
      <c r="AK122" s="9"/>
      <c r="AM122" s="9">
        <f t="shared" si="117"/>
        <v>25781190.927211069</v>
      </c>
      <c r="AN122" s="9">
        <f t="shared" si="120"/>
        <v>30689336.599528048</v>
      </c>
    </row>
    <row r="123" spans="1:40" s="15" customFormat="1" ht="12.75" x14ac:dyDescent="0.2">
      <c r="A123" s="12" t="s">
        <v>242</v>
      </c>
      <c r="B123" s="12" t="s">
        <v>243</v>
      </c>
      <c r="C123" s="12" t="s">
        <v>223</v>
      </c>
      <c r="D123" s="12"/>
      <c r="E123" s="12" t="s">
        <v>1441</v>
      </c>
      <c r="G123" s="13">
        <f>UTFUND1819BL</f>
        <v>81860997.475534335</v>
      </c>
      <c r="H123" s="13">
        <f>G123*RPI_INC1920</f>
        <v>84477421.715200573</v>
      </c>
      <c r="I123" s="13"/>
      <c r="J123" s="13"/>
      <c r="K123" s="13"/>
      <c r="L123" s="13"/>
      <c r="M123" s="13"/>
      <c r="N123" s="13"/>
      <c r="O123" s="13"/>
      <c r="P123" s="13"/>
      <c r="Q123" s="14">
        <f t="shared" si="118"/>
        <v>81860997.475534335</v>
      </c>
      <c r="R123" s="14">
        <f t="shared" si="119"/>
        <v>84477421.715200573</v>
      </c>
      <c r="S123" s="13"/>
      <c r="T123" s="14">
        <f t="shared" si="113"/>
        <v>48297279.721417554</v>
      </c>
      <c r="V123" s="13">
        <f>UTFUND1819RSG</f>
        <v>37390527.538187131</v>
      </c>
      <c r="W123" s="13"/>
      <c r="X123" s="13"/>
      <c r="Y123" s="13"/>
      <c r="Z123" s="13"/>
      <c r="AA123" s="14">
        <f t="shared" si="114"/>
        <v>37390527.538187131</v>
      </c>
      <c r="AB123" s="14">
        <f t="shared" si="115"/>
        <v>119251525.01372147</v>
      </c>
      <c r="AC123" s="14">
        <f>V123+G123+T123</f>
        <v>167548804.73513901</v>
      </c>
      <c r="AD123" s="14">
        <f>AC123*UT_SF1920</f>
        <v>162660443.4279153</v>
      </c>
      <c r="AE123" s="14">
        <f t="shared" si="116"/>
        <v>114363163.70649776</v>
      </c>
      <c r="AF123" s="14">
        <f>AD123-T123-R123</f>
        <v>29885741.991297185</v>
      </c>
      <c r="AG123" s="13">
        <f>AF123</f>
        <v>29885741.991297185</v>
      </c>
      <c r="AH123" s="13"/>
      <c r="AI123" s="13"/>
      <c r="AJ123" s="13"/>
      <c r="AK123" s="13"/>
      <c r="AM123" s="13">
        <f t="shared" si="117"/>
        <v>85055142.669195697</v>
      </c>
      <c r="AN123" s="13">
        <f t="shared" si="120"/>
        <v>114940884.66049288</v>
      </c>
    </row>
    <row r="124" spans="1:40" ht="12.75" x14ac:dyDescent="0.2">
      <c r="A124" s="1" t="s">
        <v>244</v>
      </c>
      <c r="B124" s="1" t="s">
        <v>245</v>
      </c>
      <c r="C124" s="1"/>
      <c r="D124" s="1" t="s">
        <v>223</v>
      </c>
      <c r="E124" s="1"/>
      <c r="G124" s="5">
        <f>UTFUND1819BL</f>
        <v>39749700.899863288</v>
      </c>
      <c r="H124" s="5">
        <f>G124*RPI_INC1920</f>
        <v>41020172.603863329</v>
      </c>
      <c r="I124" s="5">
        <f>LTFUND1819BL</f>
        <v>19676052.604298651</v>
      </c>
      <c r="J124" s="5">
        <f>I124*RPI_INC1920</f>
        <v>20304934.52074758</v>
      </c>
      <c r="Q124" s="6">
        <f t="shared" si="118"/>
        <v>59425753.504161939</v>
      </c>
      <c r="R124" s="6">
        <f t="shared" si="119"/>
        <v>61325107.124610908</v>
      </c>
      <c r="T124" s="6">
        <f t="shared" si="113"/>
        <v>52389999.999999993</v>
      </c>
      <c r="V124" s="5">
        <f>UTFUND1819RSG</f>
        <v>18019268.19089631</v>
      </c>
      <c r="W124" s="5">
        <f>LTFUND1819RSG</f>
        <v>5407988.6851068437</v>
      </c>
      <c r="AA124" s="6">
        <f t="shared" si="114"/>
        <v>23427256.876003154</v>
      </c>
      <c r="AB124" s="6">
        <f t="shared" si="115"/>
        <v>82853010.3801651</v>
      </c>
      <c r="AC124" s="6">
        <f t="shared" si="191"/>
        <v>135243010.3801651</v>
      </c>
      <c r="AD124" s="6">
        <f t="shared" si="196"/>
        <v>130846130.29522771</v>
      </c>
      <c r="AE124" s="6">
        <f t="shared" si="116"/>
        <v>78456130.295227721</v>
      </c>
      <c r="AF124" s="6">
        <f t="shared" si="197"/>
        <v>17131023.170616813</v>
      </c>
      <c r="AG124" s="5">
        <f t="shared" si="194"/>
        <v>14074649.71072831</v>
      </c>
      <c r="AH124" s="5">
        <f t="shared" ref="AH124" si="200">AH125</f>
        <v>3056373.459888503</v>
      </c>
      <c r="AM124" s="5">
        <f t="shared" si="117"/>
        <v>61744494.916905575</v>
      </c>
      <c r="AN124" s="5">
        <f t="shared" si="120"/>
        <v>78875518.087522388</v>
      </c>
    </row>
    <row r="125" spans="1:40" s="11" customFormat="1" ht="12.75" x14ac:dyDescent="0.2">
      <c r="A125" s="8" t="s">
        <v>246</v>
      </c>
      <c r="B125" s="8" t="s">
        <v>247</v>
      </c>
      <c r="C125" s="8" t="s">
        <v>223</v>
      </c>
      <c r="D125" s="8"/>
      <c r="E125" s="8" t="s">
        <v>1440</v>
      </c>
      <c r="G125" s="9"/>
      <c r="H125" s="9"/>
      <c r="I125" s="9">
        <f>LTFUND1819BL</f>
        <v>19676052.604298651</v>
      </c>
      <c r="J125" s="9">
        <f>I125*RPI_INC1920</f>
        <v>20304934.52074758</v>
      </c>
      <c r="K125" s="9"/>
      <c r="L125" s="9"/>
      <c r="M125" s="9"/>
      <c r="N125" s="9"/>
      <c r="O125" s="9"/>
      <c r="P125" s="9"/>
      <c r="Q125" s="10">
        <f t="shared" si="118"/>
        <v>19676052.604298651</v>
      </c>
      <c r="R125" s="10">
        <f t="shared" si="119"/>
        <v>20304934.52074758</v>
      </c>
      <c r="S125" s="9"/>
      <c r="T125" s="10">
        <f t="shared" si="113"/>
        <v>18502467.479234472</v>
      </c>
      <c r="V125" s="9"/>
      <c r="W125" s="9">
        <f>LTFUND1819RSG</f>
        <v>5407988.6851068437</v>
      </c>
      <c r="X125" s="9"/>
      <c r="Y125" s="9"/>
      <c r="Z125" s="9"/>
      <c r="AA125" s="10">
        <f t="shared" si="114"/>
        <v>5407988.6851068437</v>
      </c>
      <c r="AB125" s="10">
        <f t="shared" si="115"/>
        <v>25084041.289405495</v>
      </c>
      <c r="AC125" s="10">
        <f>W125+I125+T125</f>
        <v>43586508.768639967</v>
      </c>
      <c r="AD125" s="10">
        <f>AC125*LT_SF1920</f>
        <v>41863775.459870555</v>
      </c>
      <c r="AE125" s="10">
        <f t="shared" si="116"/>
        <v>23361307.980636083</v>
      </c>
      <c r="AF125" s="10">
        <f>AD125-T125-R125</f>
        <v>3056373.459888503</v>
      </c>
      <c r="AG125" s="9"/>
      <c r="AH125" s="9">
        <f>AF125</f>
        <v>3056373.459888503</v>
      </c>
      <c r="AI125" s="9"/>
      <c r="AJ125" s="9"/>
      <c r="AK125" s="9"/>
      <c r="AM125" s="9">
        <f t="shared" si="117"/>
        <v>20443795.128753379</v>
      </c>
      <c r="AN125" s="9">
        <f t="shared" si="120"/>
        <v>23500168.588641882</v>
      </c>
    </row>
    <row r="126" spans="1:40" s="15" customFormat="1" ht="12.75" x14ac:dyDescent="0.2">
      <c r="A126" s="12" t="s">
        <v>248</v>
      </c>
      <c r="B126" s="12" t="s">
        <v>249</v>
      </c>
      <c r="C126" s="12" t="s">
        <v>223</v>
      </c>
      <c r="D126" s="12"/>
      <c r="E126" s="12" t="s">
        <v>1441</v>
      </c>
      <c r="G126" s="13">
        <f>UTFUND1819BL</f>
        <v>39749700.899863288</v>
      </c>
      <c r="H126" s="13">
        <f>G126*RPI_INC1920</f>
        <v>41020172.603863329</v>
      </c>
      <c r="I126" s="13"/>
      <c r="J126" s="13"/>
      <c r="K126" s="13"/>
      <c r="L126" s="13"/>
      <c r="M126" s="13"/>
      <c r="N126" s="13"/>
      <c r="O126" s="13"/>
      <c r="P126" s="13"/>
      <c r="Q126" s="14">
        <f t="shared" si="118"/>
        <v>39749700.899863288</v>
      </c>
      <c r="R126" s="14">
        <f t="shared" si="119"/>
        <v>41020172.603863329</v>
      </c>
      <c r="S126" s="13"/>
      <c r="T126" s="14">
        <f t="shared" si="113"/>
        <v>33887532.520765521</v>
      </c>
      <c r="V126" s="13">
        <f>UTFUND1819RSG</f>
        <v>18019268.19089631</v>
      </c>
      <c r="W126" s="13"/>
      <c r="X126" s="13"/>
      <c r="Y126" s="13"/>
      <c r="Z126" s="13"/>
      <c r="AA126" s="14">
        <f t="shared" si="114"/>
        <v>18019268.19089631</v>
      </c>
      <c r="AB126" s="14">
        <f t="shared" si="115"/>
        <v>57768969.090759598</v>
      </c>
      <c r="AC126" s="14">
        <f>V126+G126+T126</f>
        <v>91656501.611525118</v>
      </c>
      <c r="AD126" s="14">
        <f>AC126*UT_SF1920</f>
        <v>88982354.835357159</v>
      </c>
      <c r="AE126" s="14">
        <f t="shared" si="116"/>
        <v>55094822.314591639</v>
      </c>
      <c r="AF126" s="14">
        <f>AD126-T126-R126</f>
        <v>14074649.71072831</v>
      </c>
      <c r="AG126" s="13">
        <f>AF126</f>
        <v>14074649.71072831</v>
      </c>
      <c r="AH126" s="13"/>
      <c r="AI126" s="13"/>
      <c r="AJ126" s="13"/>
      <c r="AK126" s="13"/>
      <c r="AM126" s="13">
        <f t="shared" si="117"/>
        <v>41300699.788152196</v>
      </c>
      <c r="AN126" s="13">
        <f t="shared" si="120"/>
        <v>55375349.498880506</v>
      </c>
    </row>
    <row r="127" spans="1:40" ht="12.75" x14ac:dyDescent="0.2">
      <c r="A127" s="1" t="s">
        <v>250</v>
      </c>
      <c r="B127" s="1" t="s">
        <v>251</v>
      </c>
      <c r="C127" s="1"/>
      <c r="D127" s="1" t="s">
        <v>223</v>
      </c>
      <c r="E127" s="1"/>
      <c r="G127" s="5">
        <f>UTFUND1819BL</f>
        <v>61110863.339016922</v>
      </c>
      <c r="H127" s="5">
        <f>G127*RPI_INC1920</f>
        <v>63064076.090851776</v>
      </c>
      <c r="I127" s="5">
        <f>LTFUND1819BL</f>
        <v>20793590.705009509</v>
      </c>
      <c r="J127" s="5">
        <f>I127*RPI_INC1920</f>
        <v>21458191.142678808</v>
      </c>
      <c r="Q127" s="6">
        <f t="shared" si="118"/>
        <v>81904454.044026434</v>
      </c>
      <c r="R127" s="6">
        <f t="shared" si="119"/>
        <v>84522267.233530581</v>
      </c>
      <c r="T127" s="6">
        <f t="shared" si="113"/>
        <v>70633999.999999478</v>
      </c>
      <c r="V127" s="5">
        <f>UTFUND1819RSG</f>
        <v>27185383.358339347</v>
      </c>
      <c r="W127" s="5">
        <f>LTFUND1819RSG</f>
        <v>5370815.8190229908</v>
      </c>
      <c r="AA127" s="6">
        <f t="shared" si="114"/>
        <v>32556199.177362338</v>
      </c>
      <c r="AB127" s="6">
        <f t="shared" si="115"/>
        <v>114460653.22138877</v>
      </c>
      <c r="AC127" s="6">
        <f t="shared" si="191"/>
        <v>185094653.22138825</v>
      </c>
      <c r="AD127" s="6">
        <f t="shared" si="196"/>
        <v>179222767.50739023</v>
      </c>
      <c r="AE127" s="6">
        <f t="shared" si="116"/>
        <v>108588767.50739074</v>
      </c>
      <c r="AF127" s="6">
        <f t="shared" si="197"/>
        <v>24066500.273860157</v>
      </c>
      <c r="AG127" s="5">
        <f t="shared" si="194"/>
        <v>21161491.736878209</v>
      </c>
      <c r="AH127" s="5">
        <f t="shared" ref="AH127" si="201">AH128</f>
        <v>2905008.5369819477</v>
      </c>
      <c r="AM127" s="5">
        <f t="shared" si="117"/>
        <v>85100294.87533775</v>
      </c>
      <c r="AN127" s="5">
        <f t="shared" si="120"/>
        <v>109166795.14919791</v>
      </c>
    </row>
    <row r="128" spans="1:40" s="11" customFormat="1" ht="12.75" x14ac:dyDescent="0.2">
      <c r="A128" s="8" t="s">
        <v>252</v>
      </c>
      <c r="B128" s="8" t="s">
        <v>253</v>
      </c>
      <c r="C128" s="8" t="s">
        <v>223</v>
      </c>
      <c r="D128" s="8"/>
      <c r="E128" s="8" t="s">
        <v>1440</v>
      </c>
      <c r="G128" s="9"/>
      <c r="H128" s="9"/>
      <c r="I128" s="9">
        <f>LTFUND1819BL</f>
        <v>20793590.705009509</v>
      </c>
      <c r="J128" s="9">
        <f>I128*RPI_INC1920</f>
        <v>21458191.142678808</v>
      </c>
      <c r="K128" s="9"/>
      <c r="L128" s="9"/>
      <c r="M128" s="9"/>
      <c r="N128" s="9"/>
      <c r="O128" s="9"/>
      <c r="P128" s="9"/>
      <c r="Q128" s="10">
        <f t="shared" si="118"/>
        <v>20793590.705009509</v>
      </c>
      <c r="R128" s="10">
        <f t="shared" si="119"/>
        <v>21458191.142678808</v>
      </c>
      <c r="S128" s="9"/>
      <c r="T128" s="10">
        <f t="shared" si="113"/>
        <v>19407544.466120306</v>
      </c>
      <c r="V128" s="9"/>
      <c r="W128" s="9">
        <f>LTFUND1819RSG</f>
        <v>5370815.8190229908</v>
      </c>
      <c r="X128" s="9"/>
      <c r="Y128" s="9"/>
      <c r="Z128" s="9"/>
      <c r="AA128" s="10">
        <f t="shared" si="114"/>
        <v>5370815.8190229908</v>
      </c>
      <c r="AB128" s="10">
        <f t="shared" si="115"/>
        <v>26164406.5240325</v>
      </c>
      <c r="AC128" s="10">
        <f>W128+I128+T128</f>
        <v>45571950.990152806</v>
      </c>
      <c r="AD128" s="10">
        <f>AC128*LT_SF1920</f>
        <v>43770744.145781063</v>
      </c>
      <c r="AE128" s="10">
        <f t="shared" si="116"/>
        <v>24363199.679660756</v>
      </c>
      <c r="AF128" s="10">
        <f>AD128-T128-R128</f>
        <v>2905008.5369819477</v>
      </c>
      <c r="AG128" s="9"/>
      <c r="AH128" s="9">
        <f>AF128</f>
        <v>2905008.5369819477</v>
      </c>
      <c r="AI128" s="9"/>
      <c r="AJ128" s="9"/>
      <c r="AK128" s="9"/>
      <c r="AM128" s="9">
        <f t="shared" si="117"/>
        <v>21604938.59787165</v>
      </c>
      <c r="AN128" s="9">
        <f t="shared" si="120"/>
        <v>24509947.134853598</v>
      </c>
    </row>
    <row r="129" spans="1:40" s="15" customFormat="1" ht="12.75" x14ac:dyDescent="0.2">
      <c r="A129" s="12" t="s">
        <v>254</v>
      </c>
      <c r="B129" s="12" t="s">
        <v>255</v>
      </c>
      <c r="C129" s="12" t="s">
        <v>223</v>
      </c>
      <c r="D129" s="12"/>
      <c r="E129" s="12" t="s">
        <v>1441</v>
      </c>
      <c r="G129" s="13">
        <f>UTFUND1819BL</f>
        <v>61110863.339016922</v>
      </c>
      <c r="H129" s="13">
        <f>G129*RPI_INC1920</f>
        <v>63064076.090851776</v>
      </c>
      <c r="I129" s="13"/>
      <c r="J129" s="13"/>
      <c r="K129" s="13"/>
      <c r="L129" s="13"/>
      <c r="M129" s="13"/>
      <c r="N129" s="13"/>
      <c r="O129" s="13"/>
      <c r="P129" s="13"/>
      <c r="Q129" s="14">
        <f t="shared" si="118"/>
        <v>61110863.339016922</v>
      </c>
      <c r="R129" s="14">
        <f t="shared" si="119"/>
        <v>63064076.090851776</v>
      </c>
      <c r="S129" s="13"/>
      <c r="T129" s="14">
        <f t="shared" si="113"/>
        <v>51226455.533879176</v>
      </c>
      <c r="V129" s="13">
        <f>UTFUND1819RSG</f>
        <v>27185383.358339347</v>
      </c>
      <c r="W129" s="13"/>
      <c r="X129" s="13"/>
      <c r="Y129" s="13"/>
      <c r="Z129" s="13"/>
      <c r="AA129" s="14">
        <f t="shared" si="114"/>
        <v>27185383.358339347</v>
      </c>
      <c r="AB129" s="14">
        <f t="shared" si="115"/>
        <v>88296246.697356269</v>
      </c>
      <c r="AC129" s="14">
        <f>V129+G129+T129</f>
        <v>139522702.23123544</v>
      </c>
      <c r="AD129" s="14">
        <f>AC129*UT_SF1920</f>
        <v>135452023.36160916</v>
      </c>
      <c r="AE129" s="14">
        <f t="shared" si="116"/>
        <v>84225567.827729985</v>
      </c>
      <c r="AF129" s="14">
        <f>AD129-T129-R129</f>
        <v>21161491.736878209</v>
      </c>
      <c r="AG129" s="13">
        <f>AF129</f>
        <v>21161491.736878209</v>
      </c>
      <c r="AH129" s="13"/>
      <c r="AI129" s="13"/>
      <c r="AJ129" s="13"/>
      <c r="AK129" s="13"/>
      <c r="AM129" s="13">
        <f t="shared" si="117"/>
        <v>63495356.277466103</v>
      </c>
      <c r="AN129" s="13">
        <f t="shared" si="120"/>
        <v>84656848.014344305</v>
      </c>
    </row>
    <row r="130" spans="1:40" ht="12.75" x14ac:dyDescent="0.2">
      <c r="A130" s="1" t="s">
        <v>256</v>
      </c>
      <c r="B130" s="1" t="s">
        <v>257</v>
      </c>
      <c r="C130" s="1"/>
      <c r="D130" s="1" t="s">
        <v>223</v>
      </c>
      <c r="E130" s="1"/>
      <c r="G130" s="5">
        <f>UTFUND1819BL</f>
        <v>28180259.545637716</v>
      </c>
      <c r="H130" s="5">
        <f>G130*RPI_INC1920</f>
        <v>29080951.162269048</v>
      </c>
      <c r="I130" s="5">
        <f>LTFUND1819BL</f>
        <v>22477765.671812538</v>
      </c>
      <c r="J130" s="5">
        <f>I130*RPI_INC1920</f>
        <v>23196195.360808752</v>
      </c>
      <c r="Q130" s="6">
        <f t="shared" si="118"/>
        <v>50658025.217450254</v>
      </c>
      <c r="R130" s="6">
        <f t="shared" si="119"/>
        <v>52277146.523077801</v>
      </c>
      <c r="T130" s="6">
        <f t="shared" si="113"/>
        <v>72606207</v>
      </c>
      <c r="V130" s="5">
        <f>UTFUND1819RSG</f>
        <v>11790405.571736734</v>
      </c>
      <c r="W130" s="5">
        <f>LTFUND1819RSG</f>
        <v>4485304.0153659768</v>
      </c>
      <c r="AA130" s="6">
        <f t="shared" si="114"/>
        <v>16275709.587102711</v>
      </c>
      <c r="AB130" s="6">
        <f t="shared" si="115"/>
        <v>66933734.804552965</v>
      </c>
      <c r="AC130" s="6">
        <f t="shared" si="191"/>
        <v>139539941.80455297</v>
      </c>
      <c r="AD130" s="6">
        <f t="shared" si="196"/>
        <v>134829148.83431125</v>
      </c>
      <c r="AE130" s="6">
        <f t="shared" si="116"/>
        <v>62222941.834311247</v>
      </c>
      <c r="AF130" s="6">
        <f t="shared" si="197"/>
        <v>9945795.311233446</v>
      </c>
      <c r="AG130" s="5">
        <f t="shared" si="194"/>
        <v>8621763.6193612888</v>
      </c>
      <c r="AH130" s="5">
        <f t="shared" ref="AH130" si="202">AH131</f>
        <v>1324031.6918721572</v>
      </c>
      <c r="AM130" s="5">
        <f t="shared" si="117"/>
        <v>52634657.46917741</v>
      </c>
      <c r="AN130" s="5">
        <f t="shared" si="120"/>
        <v>62580452.780410856</v>
      </c>
    </row>
    <row r="131" spans="1:40" s="11" customFormat="1" ht="12.75" x14ac:dyDescent="0.2">
      <c r="A131" s="8" t="s">
        <v>258</v>
      </c>
      <c r="B131" s="8" t="s">
        <v>259</v>
      </c>
      <c r="C131" s="8" t="s">
        <v>223</v>
      </c>
      <c r="D131" s="8"/>
      <c r="E131" s="8" t="s">
        <v>1440</v>
      </c>
      <c r="G131" s="9"/>
      <c r="H131" s="9"/>
      <c r="I131" s="9">
        <f>LTFUND1819BL</f>
        <v>22477765.671812538</v>
      </c>
      <c r="J131" s="9">
        <f>I131*RPI_INC1920</f>
        <v>23196195.360808752</v>
      </c>
      <c r="K131" s="9"/>
      <c r="L131" s="9"/>
      <c r="M131" s="9"/>
      <c r="N131" s="9"/>
      <c r="O131" s="9"/>
      <c r="P131" s="9"/>
      <c r="Q131" s="10">
        <f t="shared" si="118"/>
        <v>22477765.671812538</v>
      </c>
      <c r="R131" s="10">
        <f t="shared" si="119"/>
        <v>23196195.360808752</v>
      </c>
      <c r="S131" s="9"/>
      <c r="T131" s="10">
        <f t="shared" ref="T131:T194" si="203">CTR_1516</f>
        <v>34842771.859471098</v>
      </c>
      <c r="V131" s="9"/>
      <c r="W131" s="9">
        <f>LTFUND1819RSG</f>
        <v>4485304.0153659768</v>
      </c>
      <c r="X131" s="9"/>
      <c r="Y131" s="9"/>
      <c r="Z131" s="9"/>
      <c r="AA131" s="10">
        <f t="shared" ref="AA131:AA194" si="204">RSG_1819</f>
        <v>4485304.0153659768</v>
      </c>
      <c r="AB131" s="10">
        <f t="shared" ref="AB131:AB194" si="205">SFA_1819</f>
        <v>26963069.687178515</v>
      </c>
      <c r="AC131" s="10">
        <f>W131+I131+T131</f>
        <v>61805841.546649612</v>
      </c>
      <c r="AD131" s="10">
        <f>AC131*LT_SF1920</f>
        <v>59362998.912152007</v>
      </c>
      <c r="AE131" s="10">
        <f t="shared" ref="AE131:AE194" si="206">R131+AF131</f>
        <v>24520227.05268091</v>
      </c>
      <c r="AF131" s="10">
        <f>AD131-T131-R131</f>
        <v>1324031.6918721572</v>
      </c>
      <c r="AG131" s="9"/>
      <c r="AH131" s="9">
        <f>AF131</f>
        <v>1324031.6918721572</v>
      </c>
      <c r="AI131" s="9"/>
      <c r="AJ131" s="9"/>
      <c r="AK131" s="9"/>
      <c r="AM131" s="9">
        <f t="shared" ref="AM131:AM194" si="207">FUND1819BL_U*RPI_INCBFL1920</f>
        <v>23354828.612638839</v>
      </c>
      <c r="AN131" s="9">
        <f t="shared" si="120"/>
        <v>24678860.304510996</v>
      </c>
    </row>
    <row r="132" spans="1:40" s="15" customFormat="1" ht="12.75" x14ac:dyDescent="0.2">
      <c r="A132" s="12" t="s">
        <v>260</v>
      </c>
      <c r="B132" s="12" t="s">
        <v>261</v>
      </c>
      <c r="C132" s="12" t="s">
        <v>223</v>
      </c>
      <c r="D132" s="12"/>
      <c r="E132" s="12" t="s">
        <v>1441</v>
      </c>
      <c r="G132" s="13">
        <f>UTFUND1819BL</f>
        <v>28180259.545637716</v>
      </c>
      <c r="H132" s="13">
        <f>G132*RPI_INC1920</f>
        <v>29080951.162269048</v>
      </c>
      <c r="I132" s="13"/>
      <c r="J132" s="13"/>
      <c r="K132" s="13"/>
      <c r="L132" s="13"/>
      <c r="M132" s="13"/>
      <c r="N132" s="13"/>
      <c r="O132" s="13"/>
      <c r="P132" s="13"/>
      <c r="Q132" s="14">
        <f t="shared" ref="Q132:Q195" si="208">G132+I132+K132+M132+O132</f>
        <v>28180259.545637716</v>
      </c>
      <c r="R132" s="14">
        <f t="shared" ref="R132:R195" si="209">H132+J132+L132+N132+P132</f>
        <v>29080951.162269048</v>
      </c>
      <c r="S132" s="13"/>
      <c r="T132" s="14">
        <f t="shared" si="203"/>
        <v>37763435.140528902</v>
      </c>
      <c r="V132" s="13">
        <f>UTFUND1819RSG</f>
        <v>11790405.571736734</v>
      </c>
      <c r="W132" s="13"/>
      <c r="X132" s="13"/>
      <c r="Y132" s="13"/>
      <c r="Z132" s="13"/>
      <c r="AA132" s="14">
        <f t="shared" si="204"/>
        <v>11790405.571736734</v>
      </c>
      <c r="AB132" s="14">
        <f t="shared" si="205"/>
        <v>39970665.11737445</v>
      </c>
      <c r="AC132" s="14">
        <f>V132+G132+T132</f>
        <v>77734100.257903352</v>
      </c>
      <c r="AD132" s="14">
        <f>AC132*UT_SF1920</f>
        <v>75466149.92215924</v>
      </c>
      <c r="AE132" s="14">
        <f t="shared" si="206"/>
        <v>37702714.781630337</v>
      </c>
      <c r="AF132" s="14">
        <f>AD132-T132-R132</f>
        <v>8621763.6193612888</v>
      </c>
      <c r="AG132" s="13">
        <f>AF132</f>
        <v>8621763.6193612888</v>
      </c>
      <c r="AH132" s="13"/>
      <c r="AI132" s="13"/>
      <c r="AJ132" s="13"/>
      <c r="AK132" s="13"/>
      <c r="AM132" s="13">
        <f t="shared" si="207"/>
        <v>29279828.856538557</v>
      </c>
      <c r="AN132" s="13">
        <f t="shared" ref="AN132:AN195" si="210">AF132+AM132</f>
        <v>37901592.475899845</v>
      </c>
    </row>
    <row r="133" spans="1:40" ht="12.75" x14ac:dyDescent="0.2">
      <c r="A133" s="1" t="s">
        <v>262</v>
      </c>
      <c r="B133" s="1" t="s">
        <v>263</v>
      </c>
      <c r="C133" s="1"/>
      <c r="D133" s="1" t="s">
        <v>223</v>
      </c>
      <c r="E133" s="1"/>
      <c r="G133" s="5">
        <f>UTFUND1819BL</f>
        <v>81414663.141198725</v>
      </c>
      <c r="H133" s="5">
        <f>G133*RPI_INC1920</f>
        <v>84016821.735351667</v>
      </c>
      <c r="I133" s="5">
        <f>LTFUND1819BL</f>
        <v>25731610.044868253</v>
      </c>
      <c r="J133" s="5">
        <f>I133*RPI_INC1920</f>
        <v>26554038.433517609</v>
      </c>
      <c r="Q133" s="6">
        <f t="shared" si="208"/>
        <v>107146273.18606699</v>
      </c>
      <c r="R133" s="6">
        <f t="shared" si="209"/>
        <v>110570860.16886927</v>
      </c>
      <c r="T133" s="6">
        <f t="shared" si="203"/>
        <v>92274986.000000015</v>
      </c>
      <c r="V133" s="5">
        <f>UTFUND1819RSG</f>
        <v>35707504.958827451</v>
      </c>
      <c r="W133" s="5">
        <f>LTFUND1819RSG</f>
        <v>7054125.6037380546</v>
      </c>
      <c r="AA133" s="6">
        <f t="shared" si="204"/>
        <v>42761630.562565506</v>
      </c>
      <c r="AB133" s="6">
        <f t="shared" si="205"/>
        <v>149907903.74863249</v>
      </c>
      <c r="AC133" s="6">
        <f t="shared" si="191"/>
        <v>242182889.74863249</v>
      </c>
      <c r="AD133" s="6">
        <f t="shared" si="196"/>
        <v>234536820.04082194</v>
      </c>
      <c r="AE133" s="6">
        <f t="shared" si="206"/>
        <v>142261834.04082191</v>
      </c>
      <c r="AF133" s="6">
        <f t="shared" si="197"/>
        <v>31690973.871952649</v>
      </c>
      <c r="AG133" s="5">
        <f t="shared" si="194"/>
        <v>27675225.313668936</v>
      </c>
      <c r="AH133" s="5">
        <f t="shared" ref="AH133" si="211">AH134</f>
        <v>4015748.5582837127</v>
      </c>
      <c r="AM133" s="5">
        <f t="shared" si="207"/>
        <v>111327027.92971995</v>
      </c>
      <c r="AN133" s="5">
        <f t="shared" si="210"/>
        <v>143018001.80167261</v>
      </c>
    </row>
    <row r="134" spans="1:40" s="11" customFormat="1" ht="12.75" x14ac:dyDescent="0.2">
      <c r="A134" s="8" t="s">
        <v>264</v>
      </c>
      <c r="B134" s="8" t="s">
        <v>265</v>
      </c>
      <c r="C134" s="8" t="s">
        <v>223</v>
      </c>
      <c r="D134" s="8"/>
      <c r="E134" s="8" t="s">
        <v>1440</v>
      </c>
      <c r="G134" s="9"/>
      <c r="H134" s="9"/>
      <c r="I134" s="9">
        <f>LTFUND1819BL</f>
        <v>25731610.044868253</v>
      </c>
      <c r="J134" s="9">
        <f>I134*RPI_INC1920</f>
        <v>26554038.433517609</v>
      </c>
      <c r="K134" s="9"/>
      <c r="L134" s="9"/>
      <c r="M134" s="9"/>
      <c r="N134" s="9"/>
      <c r="O134" s="9"/>
      <c r="P134" s="9"/>
      <c r="Q134" s="10">
        <f t="shared" si="208"/>
        <v>25731610.044868253</v>
      </c>
      <c r="R134" s="10">
        <f t="shared" si="209"/>
        <v>26554038.433517609</v>
      </c>
      <c r="S134" s="9"/>
      <c r="T134" s="10">
        <f t="shared" si="203"/>
        <v>23279509.661870569</v>
      </c>
      <c r="V134" s="9"/>
      <c r="W134" s="9">
        <f>LTFUND1819RSG</f>
        <v>7054125.6037380546</v>
      </c>
      <c r="X134" s="9"/>
      <c r="Y134" s="9"/>
      <c r="Z134" s="9"/>
      <c r="AA134" s="10">
        <f t="shared" si="204"/>
        <v>7054125.6037380546</v>
      </c>
      <c r="AB134" s="10">
        <f t="shared" si="205"/>
        <v>32785735.648606308</v>
      </c>
      <c r="AC134" s="10">
        <f>W134+I134+T134</f>
        <v>56065245.310476877</v>
      </c>
      <c r="AD134" s="10">
        <f>AC134*LT_SF1920</f>
        <v>53849296.65367189</v>
      </c>
      <c r="AE134" s="10">
        <f t="shared" si="206"/>
        <v>30569786.991801322</v>
      </c>
      <c r="AF134" s="10">
        <f>AD134-T134-R134</f>
        <v>4015748.5582837127</v>
      </c>
      <c r="AG134" s="9"/>
      <c r="AH134" s="9">
        <f>AF134</f>
        <v>4015748.5582837127</v>
      </c>
      <c r="AI134" s="9"/>
      <c r="AJ134" s="9"/>
      <c r="AK134" s="9"/>
      <c r="AM134" s="9">
        <f t="shared" si="207"/>
        <v>26735635.173862662</v>
      </c>
      <c r="AN134" s="9">
        <f t="shared" si="210"/>
        <v>30751383.732146375</v>
      </c>
    </row>
    <row r="135" spans="1:40" s="15" customFormat="1" ht="12.75" x14ac:dyDescent="0.2">
      <c r="A135" s="12" t="s">
        <v>266</v>
      </c>
      <c r="B135" s="12" t="s">
        <v>267</v>
      </c>
      <c r="C135" s="12" t="s">
        <v>223</v>
      </c>
      <c r="D135" s="12"/>
      <c r="E135" s="12" t="s">
        <v>1441</v>
      </c>
      <c r="G135" s="13">
        <f>UTFUND1819BL</f>
        <v>81414663.141198725</v>
      </c>
      <c r="H135" s="13">
        <f>G135*RPI_INC1920</f>
        <v>84016821.735351667</v>
      </c>
      <c r="I135" s="13"/>
      <c r="J135" s="13"/>
      <c r="K135" s="13"/>
      <c r="L135" s="13"/>
      <c r="M135" s="13"/>
      <c r="N135" s="13"/>
      <c r="O135" s="13"/>
      <c r="P135" s="13"/>
      <c r="Q135" s="14">
        <f t="shared" si="208"/>
        <v>81414663.141198725</v>
      </c>
      <c r="R135" s="14">
        <f t="shared" si="209"/>
        <v>84016821.735351667</v>
      </c>
      <c r="S135" s="13"/>
      <c r="T135" s="14">
        <f t="shared" si="203"/>
        <v>68995476.338129446</v>
      </c>
      <c r="V135" s="13">
        <f>UTFUND1819RSG</f>
        <v>35707504.958827451</v>
      </c>
      <c r="W135" s="13"/>
      <c r="X135" s="13"/>
      <c r="Y135" s="13"/>
      <c r="Z135" s="13"/>
      <c r="AA135" s="14">
        <f t="shared" si="204"/>
        <v>35707504.958827451</v>
      </c>
      <c r="AB135" s="14">
        <f t="shared" si="205"/>
        <v>117122168.10002618</v>
      </c>
      <c r="AC135" s="14">
        <f>V135+G135+T135</f>
        <v>186117644.43815562</v>
      </c>
      <c r="AD135" s="14">
        <f>AC135*UT_SF1920</f>
        <v>180687523.38715005</v>
      </c>
      <c r="AE135" s="14">
        <f t="shared" si="206"/>
        <v>111692047.0490206</v>
      </c>
      <c r="AF135" s="14">
        <f>AD135-T135-R135</f>
        <v>27675225.313668936</v>
      </c>
      <c r="AG135" s="13">
        <f>AF135</f>
        <v>27675225.313668936</v>
      </c>
      <c r="AH135" s="13"/>
      <c r="AI135" s="13"/>
      <c r="AJ135" s="13"/>
      <c r="AK135" s="13"/>
      <c r="AM135" s="13">
        <f t="shared" si="207"/>
        <v>84591392.755857289</v>
      </c>
      <c r="AN135" s="13">
        <f t="shared" si="210"/>
        <v>112266618.06952623</v>
      </c>
    </row>
    <row r="136" spans="1:40" ht="12.75" x14ac:dyDescent="0.2">
      <c r="A136" s="1" t="s">
        <v>268</v>
      </c>
      <c r="B136" s="1" t="s">
        <v>269</v>
      </c>
      <c r="C136" s="1"/>
      <c r="D136" s="1" t="s">
        <v>223</v>
      </c>
      <c r="E136" s="1"/>
      <c r="G136" s="5">
        <f>UTFUND1819BL</f>
        <v>74242203.58650215</v>
      </c>
      <c r="H136" s="5">
        <f>G136*RPI_INC1920</f>
        <v>76615117.514505714</v>
      </c>
      <c r="I136" s="5">
        <f>LTFUND1819BL</f>
        <v>17172814.805046163</v>
      </c>
      <c r="J136" s="5">
        <f>I136*RPI_INC1920</f>
        <v>17721688.753627729</v>
      </c>
      <c r="Q136" s="6">
        <f t="shared" si="208"/>
        <v>91415018.391548306</v>
      </c>
      <c r="R136" s="6">
        <f t="shared" si="209"/>
        <v>94336806.268133447</v>
      </c>
      <c r="T136" s="6">
        <f t="shared" si="203"/>
        <v>80084100.000000015</v>
      </c>
      <c r="V136" s="5">
        <f>UTFUND1819RSG</f>
        <v>32568132.032801077</v>
      </c>
      <c r="W136" s="5">
        <f>LTFUND1819RSG</f>
        <v>4371721.9708938301</v>
      </c>
      <c r="AA136" s="6">
        <f t="shared" si="204"/>
        <v>36939854.003694907</v>
      </c>
      <c r="AB136" s="6">
        <f t="shared" si="205"/>
        <v>128354872.39524321</v>
      </c>
      <c r="AC136" s="6">
        <f t="shared" si="191"/>
        <v>208438972.39524323</v>
      </c>
      <c r="AD136" s="6">
        <f t="shared" si="196"/>
        <v>201967980.3678813</v>
      </c>
      <c r="AE136" s="6">
        <f t="shared" si="206"/>
        <v>121883880.3678813</v>
      </c>
      <c r="AF136" s="6">
        <f t="shared" si="197"/>
        <v>27547074.099747855</v>
      </c>
      <c r="AG136" s="5">
        <f t="shared" si="194"/>
        <v>25212323.671569467</v>
      </c>
      <c r="AH136" s="5">
        <f t="shared" ref="AH136" si="212">AH137</f>
        <v>2334750.4281783886</v>
      </c>
      <c r="AM136" s="5">
        <f t="shared" si="207"/>
        <v>94981953.203344345</v>
      </c>
      <c r="AN136" s="5">
        <f t="shared" si="210"/>
        <v>122529027.3030922</v>
      </c>
    </row>
    <row r="137" spans="1:40" s="11" customFormat="1" ht="12.75" x14ac:dyDescent="0.2">
      <c r="A137" s="8" t="s">
        <v>270</v>
      </c>
      <c r="B137" s="8" t="s">
        <v>271</v>
      </c>
      <c r="C137" s="8" t="s">
        <v>223</v>
      </c>
      <c r="D137" s="8"/>
      <c r="E137" s="8" t="s">
        <v>1440</v>
      </c>
      <c r="G137" s="9"/>
      <c r="H137" s="9"/>
      <c r="I137" s="9">
        <f>LTFUND1819BL</f>
        <v>17172814.805046163</v>
      </c>
      <c r="J137" s="9">
        <f>I137*RPI_INC1920</f>
        <v>17721688.753627729</v>
      </c>
      <c r="K137" s="9"/>
      <c r="L137" s="9"/>
      <c r="M137" s="9"/>
      <c r="N137" s="9"/>
      <c r="O137" s="9"/>
      <c r="P137" s="9"/>
      <c r="Q137" s="10">
        <f t="shared" si="208"/>
        <v>17172814.805046163</v>
      </c>
      <c r="R137" s="10">
        <f t="shared" si="209"/>
        <v>17721688.753627729</v>
      </c>
      <c r="S137" s="9"/>
      <c r="T137" s="10">
        <f t="shared" si="203"/>
        <v>16105503.717930803</v>
      </c>
      <c r="V137" s="9"/>
      <c r="W137" s="9">
        <f>LTFUND1819RSG</f>
        <v>4371721.9708938301</v>
      </c>
      <c r="X137" s="9"/>
      <c r="Y137" s="9"/>
      <c r="Z137" s="9"/>
      <c r="AA137" s="10">
        <f t="shared" si="204"/>
        <v>4371721.9708938301</v>
      </c>
      <c r="AB137" s="10">
        <f t="shared" si="205"/>
        <v>21544536.775939994</v>
      </c>
      <c r="AC137" s="10">
        <f>W137+I137+T137</f>
        <v>37650040.493870795</v>
      </c>
      <c r="AD137" s="10">
        <f>AC137*LT_SF1920</f>
        <v>36161942.899736919</v>
      </c>
      <c r="AE137" s="10">
        <f t="shared" si="206"/>
        <v>20056439.181806117</v>
      </c>
      <c r="AF137" s="10">
        <f>AD137-T137-R137</f>
        <v>2334750.4281783886</v>
      </c>
      <c r="AG137" s="9"/>
      <c r="AH137" s="9">
        <f>AF137</f>
        <v>2334750.4281783886</v>
      </c>
      <c r="AI137" s="9"/>
      <c r="AJ137" s="9"/>
      <c r="AK137" s="9"/>
      <c r="AM137" s="9">
        <f t="shared" si="207"/>
        <v>17842883.159485269</v>
      </c>
      <c r="AN137" s="9">
        <f t="shared" si="210"/>
        <v>20177633.587663658</v>
      </c>
    </row>
    <row r="138" spans="1:40" s="15" customFormat="1" ht="12.75" x14ac:dyDescent="0.2">
      <c r="A138" s="12" t="s">
        <v>272</v>
      </c>
      <c r="B138" s="12" t="s">
        <v>273</v>
      </c>
      <c r="C138" s="12" t="s">
        <v>223</v>
      </c>
      <c r="D138" s="12"/>
      <c r="E138" s="12" t="s">
        <v>1441</v>
      </c>
      <c r="G138" s="13">
        <f>UTFUND1819BL</f>
        <v>74242203.58650215</v>
      </c>
      <c r="H138" s="13">
        <f>G138*RPI_INC1920</f>
        <v>76615117.514505714</v>
      </c>
      <c r="I138" s="13"/>
      <c r="J138" s="13"/>
      <c r="K138" s="13"/>
      <c r="L138" s="13"/>
      <c r="M138" s="13"/>
      <c r="N138" s="13"/>
      <c r="O138" s="13"/>
      <c r="P138" s="13"/>
      <c r="Q138" s="14">
        <f t="shared" si="208"/>
        <v>74242203.58650215</v>
      </c>
      <c r="R138" s="14">
        <f t="shared" si="209"/>
        <v>76615117.514505714</v>
      </c>
      <c r="S138" s="13"/>
      <c r="T138" s="14">
        <f t="shared" si="203"/>
        <v>63978596.282069206</v>
      </c>
      <c r="V138" s="13">
        <f>UTFUND1819RSG</f>
        <v>32568132.032801077</v>
      </c>
      <c r="W138" s="13"/>
      <c r="X138" s="13"/>
      <c r="Y138" s="13"/>
      <c r="Z138" s="13"/>
      <c r="AA138" s="14">
        <f t="shared" si="204"/>
        <v>32568132.032801077</v>
      </c>
      <c r="AB138" s="14">
        <f t="shared" si="205"/>
        <v>106810335.61930323</v>
      </c>
      <c r="AC138" s="14">
        <f>V138+G138+T138</f>
        <v>170788931.90137243</v>
      </c>
      <c r="AD138" s="14">
        <f>AC138*UT_SF1920</f>
        <v>165806037.46814439</v>
      </c>
      <c r="AE138" s="14">
        <f t="shared" si="206"/>
        <v>101827441.18607518</v>
      </c>
      <c r="AF138" s="14">
        <f>AD138-T138-R138</f>
        <v>25212323.671569467</v>
      </c>
      <c r="AG138" s="13">
        <f>AF138</f>
        <v>25212323.671569467</v>
      </c>
      <c r="AH138" s="13"/>
      <c r="AI138" s="13"/>
      <c r="AJ138" s="13"/>
      <c r="AK138" s="13"/>
      <c r="AM138" s="13">
        <f t="shared" si="207"/>
        <v>77139070.043859065</v>
      </c>
      <c r="AN138" s="13">
        <f t="shared" si="210"/>
        <v>102351393.71542853</v>
      </c>
    </row>
    <row r="139" spans="1:40" ht="12.75" x14ac:dyDescent="0.2">
      <c r="A139" s="1" t="s">
        <v>274</v>
      </c>
      <c r="B139" s="1" t="s">
        <v>275</v>
      </c>
      <c r="C139" s="1"/>
      <c r="D139" s="1" t="s">
        <v>223</v>
      </c>
      <c r="E139" s="1"/>
      <c r="G139" s="5">
        <f>UTFUND1819BL</f>
        <v>82809449.473442435</v>
      </c>
      <c r="H139" s="5">
        <f>G139*RPI_INC1920</f>
        <v>85456187.939346001</v>
      </c>
      <c r="I139" s="5">
        <f>LTFUND1819BL</f>
        <v>28507517.732557412</v>
      </c>
      <c r="J139" s="5">
        <f>I139*RPI_INC1920</f>
        <v>29418669.107550982</v>
      </c>
      <c r="Q139" s="6">
        <f t="shared" si="208"/>
        <v>111316967.20599985</v>
      </c>
      <c r="R139" s="6">
        <f t="shared" si="209"/>
        <v>114874857.04689698</v>
      </c>
      <c r="T139" s="6">
        <f t="shared" si="203"/>
        <v>80019561</v>
      </c>
      <c r="V139" s="5">
        <f>UTFUND1819RSG</f>
        <v>38750513.125719517</v>
      </c>
      <c r="W139" s="5">
        <f>LTFUND1819RSG</f>
        <v>8232600.7151512243</v>
      </c>
      <c r="AA139" s="6">
        <f t="shared" si="204"/>
        <v>46983113.840870738</v>
      </c>
      <c r="AB139" s="6">
        <f t="shared" si="205"/>
        <v>158300081.04687059</v>
      </c>
      <c r="AC139" s="6">
        <f t="shared" si="191"/>
        <v>238319642.04687059</v>
      </c>
      <c r="AD139" s="6">
        <f t="shared" si="196"/>
        <v>230758005.83976591</v>
      </c>
      <c r="AE139" s="6">
        <f t="shared" si="206"/>
        <v>150738444.83976591</v>
      </c>
      <c r="AF139" s="6">
        <f t="shared" si="197"/>
        <v>35863587.792868927</v>
      </c>
      <c r="AG139" s="5">
        <f t="shared" si="194"/>
        <v>30866094.439444587</v>
      </c>
      <c r="AH139" s="5">
        <f t="shared" ref="AH139" si="213">AH140</f>
        <v>4997493.3534243368</v>
      </c>
      <c r="AM139" s="5">
        <f t="shared" si="207"/>
        <v>115660458.81664471</v>
      </c>
      <c r="AN139" s="5">
        <f t="shared" si="210"/>
        <v>151524046.60951364</v>
      </c>
    </row>
    <row r="140" spans="1:40" s="11" customFormat="1" ht="12.75" x14ac:dyDescent="0.2">
      <c r="A140" s="8" t="s">
        <v>276</v>
      </c>
      <c r="B140" s="8" t="s">
        <v>277</v>
      </c>
      <c r="C140" s="8" t="s">
        <v>223</v>
      </c>
      <c r="D140" s="8"/>
      <c r="E140" s="8" t="s">
        <v>1440</v>
      </c>
      <c r="G140" s="9"/>
      <c r="H140" s="9"/>
      <c r="I140" s="9">
        <f>LTFUND1819BL</f>
        <v>28507517.732557412</v>
      </c>
      <c r="J140" s="9">
        <f>I140*RPI_INC1920</f>
        <v>29418669.107550982</v>
      </c>
      <c r="K140" s="9"/>
      <c r="L140" s="9"/>
      <c r="M140" s="9"/>
      <c r="N140" s="9"/>
      <c r="O140" s="9"/>
      <c r="P140" s="9"/>
      <c r="Q140" s="10">
        <f t="shared" si="208"/>
        <v>28507517.732557412</v>
      </c>
      <c r="R140" s="10">
        <f t="shared" si="209"/>
        <v>29418669.107550982</v>
      </c>
      <c r="S140" s="9"/>
      <c r="T140" s="10">
        <f t="shared" si="203"/>
        <v>22057797.328379128</v>
      </c>
      <c r="V140" s="9"/>
      <c r="W140" s="9">
        <f>LTFUND1819RSG</f>
        <v>8232600.7151512243</v>
      </c>
      <c r="X140" s="9"/>
      <c r="Y140" s="9"/>
      <c r="Z140" s="9"/>
      <c r="AA140" s="10">
        <f t="shared" si="204"/>
        <v>8232600.7151512243</v>
      </c>
      <c r="AB140" s="10">
        <f t="shared" si="205"/>
        <v>36740118.447708637</v>
      </c>
      <c r="AC140" s="10">
        <f>W140+I140+T140</f>
        <v>58797915.776087761</v>
      </c>
      <c r="AD140" s="10">
        <f>AC140*LT_SF1920</f>
        <v>56473959.789354451</v>
      </c>
      <c r="AE140" s="10">
        <f t="shared" si="206"/>
        <v>34416162.460975319</v>
      </c>
      <c r="AF140" s="10">
        <f>AD140-T140-R140</f>
        <v>4997493.3534243368</v>
      </c>
      <c r="AG140" s="9"/>
      <c r="AH140" s="9">
        <f>AF140</f>
        <v>4997493.3534243368</v>
      </c>
      <c r="AI140" s="9"/>
      <c r="AJ140" s="9"/>
      <c r="AK140" s="9"/>
      <c r="AM140" s="9">
        <f t="shared" si="207"/>
        <v>29619856.374361511</v>
      </c>
      <c r="AN140" s="9">
        <f t="shared" si="210"/>
        <v>34617349.727785848</v>
      </c>
    </row>
    <row r="141" spans="1:40" s="15" customFormat="1" ht="12.75" x14ac:dyDescent="0.2">
      <c r="A141" s="12" t="s">
        <v>278</v>
      </c>
      <c r="B141" s="12" t="s">
        <v>279</v>
      </c>
      <c r="C141" s="12" t="s">
        <v>223</v>
      </c>
      <c r="D141" s="12"/>
      <c r="E141" s="12" t="s">
        <v>1441</v>
      </c>
      <c r="G141" s="13">
        <f>UTFUND1819BL</f>
        <v>82809449.473442435</v>
      </c>
      <c r="H141" s="13">
        <f>G141*RPI_INC1920</f>
        <v>85456187.939346001</v>
      </c>
      <c r="I141" s="13"/>
      <c r="J141" s="13"/>
      <c r="K141" s="13"/>
      <c r="L141" s="13"/>
      <c r="M141" s="13"/>
      <c r="N141" s="13"/>
      <c r="O141" s="13"/>
      <c r="P141" s="13"/>
      <c r="Q141" s="14">
        <f t="shared" si="208"/>
        <v>82809449.473442435</v>
      </c>
      <c r="R141" s="14">
        <f t="shared" si="209"/>
        <v>85456187.939346001</v>
      </c>
      <c r="S141" s="13"/>
      <c r="T141" s="14">
        <f t="shared" si="203"/>
        <v>57961763.671620876</v>
      </c>
      <c r="V141" s="13">
        <f>UTFUND1819RSG</f>
        <v>38750513.125719517</v>
      </c>
      <c r="W141" s="13"/>
      <c r="X141" s="13"/>
      <c r="Y141" s="13"/>
      <c r="Z141" s="13"/>
      <c r="AA141" s="14">
        <f t="shared" si="204"/>
        <v>38750513.125719517</v>
      </c>
      <c r="AB141" s="14">
        <f t="shared" si="205"/>
        <v>121559962.59916195</v>
      </c>
      <c r="AC141" s="14">
        <f>V141+G141+T141</f>
        <v>179521726.27078283</v>
      </c>
      <c r="AD141" s="14">
        <f>AC141*UT_SF1920</f>
        <v>174284046.05041146</v>
      </c>
      <c r="AE141" s="14">
        <f t="shared" si="206"/>
        <v>116322282.37879059</v>
      </c>
      <c r="AF141" s="14">
        <f>AD141-T141-R141</f>
        <v>30866094.439444587</v>
      </c>
      <c r="AG141" s="13">
        <f>AF141</f>
        <v>30866094.439444587</v>
      </c>
      <c r="AH141" s="13"/>
      <c r="AI141" s="13"/>
      <c r="AJ141" s="13"/>
      <c r="AK141" s="13"/>
      <c r="AM141" s="13">
        <f t="shared" si="207"/>
        <v>86040602.442283213</v>
      </c>
      <c r="AN141" s="13">
        <f t="shared" si="210"/>
        <v>116906696.8817278</v>
      </c>
    </row>
    <row r="142" spans="1:40" ht="12.75" x14ac:dyDescent="0.2">
      <c r="A142" s="1" t="s">
        <v>280</v>
      </c>
      <c r="B142" s="1" t="s">
        <v>281</v>
      </c>
      <c r="C142" s="1"/>
      <c r="D142" s="1" t="s">
        <v>223</v>
      </c>
      <c r="E142" s="1"/>
      <c r="G142" s="5">
        <f>UTFUND1819BL</f>
        <v>75462752.480737135</v>
      </c>
      <c r="H142" s="5">
        <f>G142*RPI_INC1920</f>
        <v>77874677.339599788</v>
      </c>
      <c r="I142" s="5">
        <f>LTFUND1819BL</f>
        <v>31677736.663451433</v>
      </c>
      <c r="J142" s="5">
        <f>I142*RPI_INC1920</f>
        <v>32690213.919043012</v>
      </c>
      <c r="Q142" s="6">
        <f t="shared" si="208"/>
        <v>107140489.14418857</v>
      </c>
      <c r="R142" s="6">
        <f t="shared" si="209"/>
        <v>110564891.25864279</v>
      </c>
      <c r="T142" s="6">
        <f t="shared" si="203"/>
        <v>69814539.999999657</v>
      </c>
      <c r="V142" s="5">
        <f>UTFUND1819RSG</f>
        <v>34253587.943615571</v>
      </c>
      <c r="W142" s="5">
        <f>LTFUND1819RSG</f>
        <v>9541537.9107649028</v>
      </c>
      <c r="AA142" s="6">
        <f t="shared" si="204"/>
        <v>43795125.854380473</v>
      </c>
      <c r="AB142" s="6">
        <f t="shared" si="205"/>
        <v>150935614.99856904</v>
      </c>
      <c r="AC142" s="6">
        <f t="shared" si="191"/>
        <v>220750154.99856871</v>
      </c>
      <c r="AD142" s="6">
        <f t="shared" si="196"/>
        <v>213660044.24640498</v>
      </c>
      <c r="AE142" s="6">
        <f t="shared" si="206"/>
        <v>143845504.2464053</v>
      </c>
      <c r="AF142" s="6">
        <f t="shared" si="197"/>
        <v>33280612.987762518</v>
      </c>
      <c r="AG142" s="5">
        <f t="shared" si="194"/>
        <v>27232393.798114955</v>
      </c>
      <c r="AH142" s="5">
        <f t="shared" ref="AH142" si="214">AH143</f>
        <v>6048219.1896475628</v>
      </c>
      <c r="AM142" s="5">
        <f t="shared" si="207"/>
        <v>111321018.19953898</v>
      </c>
      <c r="AN142" s="5">
        <f t="shared" si="210"/>
        <v>144601631.18730149</v>
      </c>
    </row>
    <row r="143" spans="1:40" s="11" customFormat="1" ht="12.75" x14ac:dyDescent="0.2">
      <c r="A143" s="8" t="s">
        <v>282</v>
      </c>
      <c r="B143" s="8" t="s">
        <v>283</v>
      </c>
      <c r="C143" s="8" t="s">
        <v>223</v>
      </c>
      <c r="D143" s="8"/>
      <c r="E143" s="8" t="s">
        <v>1440</v>
      </c>
      <c r="G143" s="9"/>
      <c r="H143" s="9"/>
      <c r="I143" s="9">
        <f>LTFUND1819BL</f>
        <v>31677736.663451433</v>
      </c>
      <c r="J143" s="9">
        <f>I143*RPI_INC1920</f>
        <v>32690213.919043012</v>
      </c>
      <c r="K143" s="9"/>
      <c r="L143" s="9"/>
      <c r="M143" s="9"/>
      <c r="N143" s="9"/>
      <c r="O143" s="9"/>
      <c r="P143" s="9"/>
      <c r="Q143" s="10">
        <f t="shared" si="208"/>
        <v>31677736.663451433</v>
      </c>
      <c r="R143" s="10">
        <f t="shared" si="209"/>
        <v>32690213.919043012</v>
      </c>
      <c r="S143" s="9"/>
      <c r="T143" s="10">
        <f t="shared" si="203"/>
        <v>21547967.308385488</v>
      </c>
      <c r="V143" s="9"/>
      <c r="W143" s="9">
        <f>LTFUND1819RSG</f>
        <v>9541537.9107649028</v>
      </c>
      <c r="X143" s="9"/>
      <c r="Y143" s="9"/>
      <c r="Z143" s="9"/>
      <c r="AA143" s="10">
        <f t="shared" si="204"/>
        <v>9541537.9107649028</v>
      </c>
      <c r="AB143" s="10">
        <f t="shared" si="205"/>
        <v>41219274.574216336</v>
      </c>
      <c r="AC143" s="10">
        <f>W143+I143+T143</f>
        <v>62767241.882601827</v>
      </c>
      <c r="AD143" s="10">
        <f>AC143*LT_SF1920</f>
        <v>60286400.417076059</v>
      </c>
      <c r="AE143" s="10">
        <f t="shared" si="206"/>
        <v>38738433.108690575</v>
      </c>
      <c r="AF143" s="10">
        <f>AD143-T143-R143</f>
        <v>6048219.1896475628</v>
      </c>
      <c r="AG143" s="9"/>
      <c r="AH143" s="9">
        <f>AF143</f>
        <v>6048219.1896475628</v>
      </c>
      <c r="AI143" s="9"/>
      <c r="AJ143" s="9"/>
      <c r="AK143" s="9"/>
      <c r="AM143" s="9">
        <f t="shared" si="207"/>
        <v>32913774.50112712</v>
      </c>
      <c r="AN143" s="9">
        <f t="shared" si="210"/>
        <v>38961993.690774679</v>
      </c>
    </row>
    <row r="144" spans="1:40" s="15" customFormat="1" ht="12.75" x14ac:dyDescent="0.2">
      <c r="A144" s="12" t="s">
        <v>284</v>
      </c>
      <c r="B144" s="12" t="s">
        <v>285</v>
      </c>
      <c r="C144" s="12" t="s">
        <v>223</v>
      </c>
      <c r="D144" s="12"/>
      <c r="E144" s="12" t="s">
        <v>1441</v>
      </c>
      <c r="G144" s="13">
        <f>UTFUND1819BL</f>
        <v>75462752.480737135</v>
      </c>
      <c r="H144" s="13">
        <f>G144*RPI_INC1920</f>
        <v>77874677.339599788</v>
      </c>
      <c r="I144" s="13"/>
      <c r="J144" s="13"/>
      <c r="K144" s="13"/>
      <c r="L144" s="13"/>
      <c r="M144" s="13"/>
      <c r="N144" s="13"/>
      <c r="O144" s="13"/>
      <c r="P144" s="13"/>
      <c r="Q144" s="14">
        <f t="shared" si="208"/>
        <v>75462752.480737135</v>
      </c>
      <c r="R144" s="14">
        <f t="shared" si="209"/>
        <v>77874677.339599788</v>
      </c>
      <c r="S144" s="13"/>
      <c r="T144" s="14">
        <f t="shared" si="203"/>
        <v>48266572.691614173</v>
      </c>
      <c r="V144" s="13">
        <f>UTFUND1819RSG</f>
        <v>34253587.943615571</v>
      </c>
      <c r="W144" s="13"/>
      <c r="X144" s="13"/>
      <c r="Y144" s="13"/>
      <c r="Z144" s="13"/>
      <c r="AA144" s="14">
        <f t="shared" si="204"/>
        <v>34253587.943615571</v>
      </c>
      <c r="AB144" s="14">
        <f t="shared" si="205"/>
        <v>109716340.42435271</v>
      </c>
      <c r="AC144" s="14">
        <f>V144+G144+T144</f>
        <v>157982913.11596689</v>
      </c>
      <c r="AD144" s="14">
        <f>AC144*UT_SF1920</f>
        <v>153373643.82932892</v>
      </c>
      <c r="AE144" s="14">
        <f t="shared" si="206"/>
        <v>105107071.13771474</v>
      </c>
      <c r="AF144" s="14">
        <f>AD144-T144-R144</f>
        <v>27232393.798114955</v>
      </c>
      <c r="AG144" s="13">
        <f>AF144</f>
        <v>27232393.798114955</v>
      </c>
      <c r="AH144" s="13"/>
      <c r="AI144" s="13"/>
      <c r="AJ144" s="13"/>
      <c r="AK144" s="13"/>
      <c r="AM144" s="13">
        <f t="shared" si="207"/>
        <v>78407243.698411867</v>
      </c>
      <c r="AN144" s="13">
        <f t="shared" si="210"/>
        <v>105639637.49652682</v>
      </c>
    </row>
    <row r="145" spans="1:40" ht="12.75" x14ac:dyDescent="0.2">
      <c r="A145" s="1" t="s">
        <v>286</v>
      </c>
      <c r="B145" s="1" t="s">
        <v>287</v>
      </c>
      <c r="C145" s="1"/>
      <c r="D145" s="1" t="s">
        <v>223</v>
      </c>
      <c r="E145" s="1"/>
      <c r="G145" s="5">
        <f>UTFUND1819BL</f>
        <v>46052901.494573601</v>
      </c>
      <c r="H145" s="5">
        <f>G145*RPI_INC1920</f>
        <v>47524834.789954908</v>
      </c>
      <c r="I145" s="5">
        <f>LTFUND1819BL</f>
        <v>24954330.502993789</v>
      </c>
      <c r="J145" s="5">
        <f>I145*RPI_INC1920</f>
        <v>25751915.643978529</v>
      </c>
      <c r="Q145" s="6">
        <f t="shared" si="208"/>
        <v>71007231.997567385</v>
      </c>
      <c r="R145" s="6">
        <f t="shared" si="209"/>
        <v>73276750.433933437</v>
      </c>
      <c r="T145" s="6">
        <f t="shared" si="203"/>
        <v>46846234</v>
      </c>
      <c r="V145" s="5">
        <f>UTFUND1819RSG</f>
        <v>23226091.362525903</v>
      </c>
      <c r="W145" s="5">
        <f>LTFUND1819RSG</f>
        <v>6959341.9688724987</v>
      </c>
      <c r="AA145" s="6">
        <f t="shared" si="204"/>
        <v>30185433.331398401</v>
      </c>
      <c r="AB145" s="6">
        <f t="shared" si="205"/>
        <v>101192665.32896578</v>
      </c>
      <c r="AC145" s="6">
        <f t="shared" si="191"/>
        <v>148038899.32896578</v>
      </c>
      <c r="AD145" s="6">
        <f t="shared" si="196"/>
        <v>143199348.93538842</v>
      </c>
      <c r="AE145" s="6">
        <f t="shared" si="206"/>
        <v>96353114.935388416</v>
      </c>
      <c r="AF145" s="6">
        <f t="shared" si="197"/>
        <v>23076364.501454987</v>
      </c>
      <c r="AG145" s="5">
        <f t="shared" si="194"/>
        <v>18902171.331044815</v>
      </c>
      <c r="AH145" s="5">
        <f t="shared" ref="AH145" si="215">AH146</f>
        <v>4174193.1704101712</v>
      </c>
      <c r="AM145" s="5">
        <f t="shared" si="207"/>
        <v>73777872.666440412</v>
      </c>
      <c r="AN145" s="5">
        <f t="shared" si="210"/>
        <v>96854237.167895406</v>
      </c>
    </row>
    <row r="146" spans="1:40" s="11" customFormat="1" ht="12.75" x14ac:dyDescent="0.2">
      <c r="A146" s="8" t="s">
        <v>288</v>
      </c>
      <c r="B146" s="8" t="s">
        <v>289</v>
      </c>
      <c r="C146" s="8" t="s">
        <v>223</v>
      </c>
      <c r="D146" s="8"/>
      <c r="E146" s="8" t="s">
        <v>1440</v>
      </c>
      <c r="G146" s="9"/>
      <c r="H146" s="9"/>
      <c r="I146" s="9">
        <f>LTFUND1819BL</f>
        <v>24954330.502993789</v>
      </c>
      <c r="J146" s="9">
        <f>I146*RPI_INC1920</f>
        <v>25751915.643978529</v>
      </c>
      <c r="K146" s="9"/>
      <c r="L146" s="9"/>
      <c r="M146" s="9"/>
      <c r="N146" s="9"/>
      <c r="O146" s="9"/>
      <c r="P146" s="9"/>
      <c r="Q146" s="10">
        <f t="shared" si="208"/>
        <v>24954330.502993789</v>
      </c>
      <c r="R146" s="10">
        <f t="shared" si="209"/>
        <v>25751915.643978529</v>
      </c>
      <c r="S146" s="9"/>
      <c r="T146" s="10">
        <f t="shared" si="203"/>
        <v>18373252.581414044</v>
      </c>
      <c r="V146" s="9"/>
      <c r="W146" s="9">
        <f>LTFUND1819RSG</f>
        <v>6959341.9688724987</v>
      </c>
      <c r="X146" s="9"/>
      <c r="Y146" s="9"/>
      <c r="Z146" s="9"/>
      <c r="AA146" s="10">
        <f t="shared" si="204"/>
        <v>6959341.9688724987</v>
      </c>
      <c r="AB146" s="10">
        <f t="shared" si="205"/>
        <v>31913672.471866287</v>
      </c>
      <c r="AC146" s="10">
        <f>W146+I146+T146</f>
        <v>50286925.053280331</v>
      </c>
      <c r="AD146" s="10">
        <f>AC146*LT_SF1920</f>
        <v>48299361.395802744</v>
      </c>
      <c r="AE146" s="10">
        <f t="shared" si="206"/>
        <v>29926108.8143887</v>
      </c>
      <c r="AF146" s="10">
        <f>AD146-T146-R146</f>
        <v>4174193.1704101712</v>
      </c>
      <c r="AG146" s="9"/>
      <c r="AH146" s="9">
        <f>AF146</f>
        <v>4174193.1704101712</v>
      </c>
      <c r="AI146" s="9"/>
      <c r="AJ146" s="9"/>
      <c r="AK146" s="9"/>
      <c r="AM146" s="9">
        <f t="shared" si="207"/>
        <v>25928026.857732162</v>
      </c>
      <c r="AN146" s="9">
        <f t="shared" si="210"/>
        <v>30102220.028142333</v>
      </c>
    </row>
    <row r="147" spans="1:40" s="15" customFormat="1" ht="12.75" x14ac:dyDescent="0.2">
      <c r="A147" s="12" t="s">
        <v>290</v>
      </c>
      <c r="B147" s="12" t="s">
        <v>291</v>
      </c>
      <c r="C147" s="12" t="s">
        <v>223</v>
      </c>
      <c r="D147" s="12"/>
      <c r="E147" s="12" t="s">
        <v>1441</v>
      </c>
      <c r="G147" s="13">
        <f>UTFUND1819BL</f>
        <v>46052901.494573601</v>
      </c>
      <c r="H147" s="13">
        <f>G147*RPI_INC1920</f>
        <v>47524834.789954908</v>
      </c>
      <c r="I147" s="13"/>
      <c r="J147" s="13"/>
      <c r="K147" s="13"/>
      <c r="L147" s="13"/>
      <c r="M147" s="13"/>
      <c r="N147" s="13"/>
      <c r="O147" s="13"/>
      <c r="P147" s="13"/>
      <c r="Q147" s="14">
        <f t="shared" si="208"/>
        <v>46052901.494573601</v>
      </c>
      <c r="R147" s="14">
        <f t="shared" si="209"/>
        <v>47524834.789954908</v>
      </c>
      <c r="S147" s="13"/>
      <c r="T147" s="14">
        <f t="shared" si="203"/>
        <v>28472981.41858596</v>
      </c>
      <c r="V147" s="13">
        <f>UTFUND1819RSG</f>
        <v>23226091.362525903</v>
      </c>
      <c r="W147" s="13"/>
      <c r="X147" s="13"/>
      <c r="Y147" s="13"/>
      <c r="Z147" s="13"/>
      <c r="AA147" s="14">
        <f t="shared" si="204"/>
        <v>23226091.362525903</v>
      </c>
      <c r="AB147" s="14">
        <f t="shared" si="205"/>
        <v>69278992.857099503</v>
      </c>
      <c r="AC147" s="14">
        <f>V147+G147+T147</f>
        <v>97751974.275685459</v>
      </c>
      <c r="AD147" s="14">
        <f>AC147*UT_SF1920</f>
        <v>94899987.53958568</v>
      </c>
      <c r="AE147" s="14">
        <f t="shared" si="206"/>
        <v>66427006.120999724</v>
      </c>
      <c r="AF147" s="14">
        <f>AD147-T147-R147</f>
        <v>18902171.331044815</v>
      </c>
      <c r="AG147" s="13">
        <f>AF147</f>
        <v>18902171.331044815</v>
      </c>
      <c r="AH147" s="13"/>
      <c r="AI147" s="13"/>
      <c r="AJ147" s="13"/>
      <c r="AK147" s="13"/>
      <c r="AM147" s="13">
        <f t="shared" si="207"/>
        <v>47849845.808708251</v>
      </c>
      <c r="AN147" s="13">
        <f t="shared" si="210"/>
        <v>66752017.139753066</v>
      </c>
    </row>
    <row r="148" spans="1:40" ht="12.75" x14ac:dyDescent="0.2">
      <c r="A148" s="1" t="s">
        <v>292</v>
      </c>
      <c r="B148" s="1" t="s">
        <v>293</v>
      </c>
      <c r="C148" s="1"/>
      <c r="D148" s="1" t="s">
        <v>223</v>
      </c>
      <c r="E148" s="1"/>
      <c r="G148" s="5">
        <f>UTFUND1819BL</f>
        <v>51251799.167907596</v>
      </c>
      <c r="H148" s="5">
        <f>G148*RPI_INC1920</f>
        <v>52889898.553509347</v>
      </c>
      <c r="I148" s="5">
        <f>LTFUND1819BL</f>
        <v>35579732.164938986</v>
      </c>
      <c r="J148" s="5">
        <f>I148*RPI_INC1920</f>
        <v>36716924.192253351</v>
      </c>
      <c r="Q148" s="6">
        <f t="shared" si="208"/>
        <v>86831531.332846582</v>
      </c>
      <c r="R148" s="6">
        <f t="shared" si="209"/>
        <v>89606822.745762706</v>
      </c>
      <c r="T148" s="6">
        <f t="shared" si="203"/>
        <v>46075542.000000328</v>
      </c>
      <c r="V148" s="5">
        <f>UTFUND1819RSG</f>
        <v>25472018.53200987</v>
      </c>
      <c r="W148" s="5">
        <f>LTFUND1819RSG</f>
        <v>12626060.283229753</v>
      </c>
      <c r="AA148" s="6">
        <f t="shared" si="204"/>
        <v>38098078.815239623</v>
      </c>
      <c r="AB148" s="6">
        <f t="shared" si="205"/>
        <v>124929610.14808621</v>
      </c>
      <c r="AC148" s="6">
        <f t="shared" si="191"/>
        <v>171005152.14808655</v>
      </c>
      <c r="AD148" s="6">
        <f t="shared" si="196"/>
        <v>165318283.29910478</v>
      </c>
      <c r="AE148" s="6">
        <f t="shared" si="206"/>
        <v>119242741.29910445</v>
      </c>
      <c r="AF148" s="6">
        <f t="shared" si="197"/>
        <v>29635918.553341754</v>
      </c>
      <c r="AG148" s="5">
        <f t="shared" si="194"/>
        <v>20811619.842947908</v>
      </c>
      <c r="AH148" s="5">
        <f t="shared" ref="AH148" si="216">AH149</f>
        <v>8824298.710393846</v>
      </c>
      <c r="AM148" s="5">
        <f t="shared" si="207"/>
        <v>90219622.450939313</v>
      </c>
      <c r="AN148" s="5">
        <f t="shared" si="210"/>
        <v>119855541.00428107</v>
      </c>
    </row>
    <row r="149" spans="1:40" s="11" customFormat="1" ht="12.75" x14ac:dyDescent="0.2">
      <c r="A149" s="8" t="s">
        <v>294</v>
      </c>
      <c r="B149" s="8" t="s">
        <v>295</v>
      </c>
      <c r="C149" s="8" t="s">
        <v>223</v>
      </c>
      <c r="D149" s="8"/>
      <c r="E149" s="8" t="s">
        <v>1440</v>
      </c>
      <c r="G149" s="9"/>
      <c r="H149" s="9"/>
      <c r="I149" s="9">
        <f>LTFUND1819BL</f>
        <v>35579732.164938986</v>
      </c>
      <c r="J149" s="9">
        <f>I149*RPI_INC1920</f>
        <v>36716924.192253351</v>
      </c>
      <c r="K149" s="9"/>
      <c r="L149" s="9"/>
      <c r="M149" s="9"/>
      <c r="N149" s="9"/>
      <c r="O149" s="9"/>
      <c r="P149" s="9"/>
      <c r="Q149" s="10">
        <f t="shared" si="208"/>
        <v>35579732.164938986</v>
      </c>
      <c r="R149" s="10">
        <f t="shared" si="209"/>
        <v>36716924.192253351</v>
      </c>
      <c r="S149" s="9"/>
      <c r="T149" s="10">
        <f t="shared" si="203"/>
        <v>19209914.480657797</v>
      </c>
      <c r="V149" s="9"/>
      <c r="W149" s="9">
        <f>LTFUND1819RSG</f>
        <v>12626060.283229753</v>
      </c>
      <c r="X149" s="9"/>
      <c r="Y149" s="9"/>
      <c r="Z149" s="9"/>
      <c r="AA149" s="10">
        <f t="shared" si="204"/>
        <v>12626060.283229753</v>
      </c>
      <c r="AB149" s="10">
        <f t="shared" si="205"/>
        <v>48205792.44816874</v>
      </c>
      <c r="AC149" s="10">
        <f>W149+I149+T149</f>
        <v>67415706.928826541</v>
      </c>
      <c r="AD149" s="10">
        <f>AC149*LT_SF1920</f>
        <v>64751137.383304991</v>
      </c>
      <c r="AE149" s="10">
        <f t="shared" si="206"/>
        <v>45541222.902647197</v>
      </c>
      <c r="AF149" s="10">
        <f>AD149-T149-R149</f>
        <v>8824298.710393846</v>
      </c>
      <c r="AG149" s="9"/>
      <c r="AH149" s="9">
        <f>AF149</f>
        <v>8824298.710393846</v>
      </c>
      <c r="AI149" s="9"/>
      <c r="AJ149" s="9"/>
      <c r="AK149" s="9"/>
      <c r="AM149" s="9">
        <f t="shared" si="207"/>
        <v>36968022.486228615</v>
      </c>
      <c r="AN149" s="9">
        <f t="shared" si="210"/>
        <v>45792321.196622461</v>
      </c>
    </row>
    <row r="150" spans="1:40" s="15" customFormat="1" ht="12.75" x14ac:dyDescent="0.2">
      <c r="A150" s="12" t="s">
        <v>296</v>
      </c>
      <c r="B150" s="12" t="s">
        <v>297</v>
      </c>
      <c r="C150" s="12" t="s">
        <v>223</v>
      </c>
      <c r="D150" s="12"/>
      <c r="E150" s="12" t="s">
        <v>1441</v>
      </c>
      <c r="G150" s="13">
        <f>UTFUND1819BL</f>
        <v>51251799.167907596</v>
      </c>
      <c r="H150" s="13">
        <f>G150*RPI_INC1920</f>
        <v>52889898.553509347</v>
      </c>
      <c r="I150" s="13"/>
      <c r="J150" s="13"/>
      <c r="K150" s="13"/>
      <c r="L150" s="13"/>
      <c r="M150" s="13"/>
      <c r="N150" s="13"/>
      <c r="O150" s="13"/>
      <c r="P150" s="13"/>
      <c r="Q150" s="14">
        <f t="shared" si="208"/>
        <v>51251799.167907596</v>
      </c>
      <c r="R150" s="14">
        <f t="shared" si="209"/>
        <v>52889898.553509347</v>
      </c>
      <c r="S150" s="13"/>
      <c r="T150" s="14">
        <f t="shared" si="203"/>
        <v>26865627.519342534</v>
      </c>
      <c r="V150" s="13">
        <f>UTFUND1819RSG</f>
        <v>25472018.53200987</v>
      </c>
      <c r="W150" s="13"/>
      <c r="X150" s="13"/>
      <c r="Y150" s="13"/>
      <c r="Z150" s="13"/>
      <c r="AA150" s="14">
        <f t="shared" si="204"/>
        <v>25472018.53200987</v>
      </c>
      <c r="AB150" s="14">
        <f t="shared" si="205"/>
        <v>76723817.699917465</v>
      </c>
      <c r="AC150" s="14">
        <f>V150+G150+T150</f>
        <v>103589445.21926001</v>
      </c>
      <c r="AD150" s="14">
        <f>AC150*UT_SF1920</f>
        <v>100567145.9157998</v>
      </c>
      <c r="AE150" s="14">
        <f t="shared" si="206"/>
        <v>73701518.396457255</v>
      </c>
      <c r="AF150" s="14">
        <f>AD150-T150-R150</f>
        <v>20811619.842947908</v>
      </c>
      <c r="AG150" s="13">
        <f>AF150</f>
        <v>20811619.842947908</v>
      </c>
      <c r="AH150" s="13"/>
      <c r="AI150" s="13"/>
      <c r="AJ150" s="13"/>
      <c r="AK150" s="13"/>
      <c r="AM150" s="13">
        <f t="shared" si="207"/>
        <v>53251599.96471069</v>
      </c>
      <c r="AN150" s="13">
        <f t="shared" si="210"/>
        <v>74063219.807658598</v>
      </c>
    </row>
    <row r="151" spans="1:40" ht="12.75" x14ac:dyDescent="0.2">
      <c r="A151" s="1" t="s">
        <v>298</v>
      </c>
      <c r="B151" s="1" t="s">
        <v>299</v>
      </c>
      <c r="C151" s="1"/>
      <c r="D151" s="1" t="s">
        <v>302</v>
      </c>
      <c r="E151" s="1"/>
      <c r="G151" s="5">
        <f>UTFUND1819BL</f>
        <v>46130710.208221935</v>
      </c>
      <c r="H151" s="5">
        <f>G151*RPI_INC1920</f>
        <v>47605130.409586854</v>
      </c>
      <c r="I151" s="5">
        <f>LTFUND1819BL</f>
        <v>9301318.2997182235</v>
      </c>
      <c r="J151" s="5">
        <f>I151*RPI_INC1920</f>
        <v>9598605.107975198</v>
      </c>
      <c r="Q151" s="6">
        <f t="shared" si="208"/>
        <v>55432028.507940158</v>
      </c>
      <c r="R151" s="6">
        <f t="shared" si="209"/>
        <v>57203735.517562054</v>
      </c>
      <c r="T151" s="6">
        <f t="shared" si="203"/>
        <v>44187686</v>
      </c>
      <c r="V151" s="5">
        <f>UTFUND1819RSG</f>
        <v>20770689.068975478</v>
      </c>
      <c r="W151" s="5">
        <f>LTFUND1819RSG</f>
        <v>2520918.4630404375</v>
      </c>
      <c r="AA151" s="6">
        <f t="shared" si="204"/>
        <v>23291607.532015916</v>
      </c>
      <c r="AB151" s="6">
        <f t="shared" si="205"/>
        <v>78723636.039956078</v>
      </c>
      <c r="AC151" s="6">
        <f t="shared" si="191"/>
        <v>122911322.03995608</v>
      </c>
      <c r="AD151" s="6">
        <f t="shared" si="196"/>
        <v>119121911.23153459</v>
      </c>
      <c r="AE151" s="6">
        <f t="shared" si="206"/>
        <v>74934225.231534585</v>
      </c>
      <c r="AF151" s="6">
        <f t="shared" si="197"/>
        <v>17730489.713972531</v>
      </c>
      <c r="AG151" s="5">
        <f t="shared" si="194"/>
        <v>16283624.745612562</v>
      </c>
      <c r="AH151" s="5">
        <f t="shared" ref="AH151" si="217">AH152</f>
        <v>1446864.9683599714</v>
      </c>
      <c r="AM151" s="5">
        <f t="shared" si="207"/>
        <v>57594938.231663652</v>
      </c>
      <c r="AN151" s="5">
        <f t="shared" si="210"/>
        <v>75325427.945636183</v>
      </c>
    </row>
    <row r="152" spans="1:40" s="11" customFormat="1" ht="12.75" x14ac:dyDescent="0.2">
      <c r="A152" s="8" t="s">
        <v>300</v>
      </c>
      <c r="B152" s="8" t="s">
        <v>301</v>
      </c>
      <c r="C152" s="8" t="s">
        <v>302</v>
      </c>
      <c r="D152" s="8"/>
      <c r="E152" s="8" t="s">
        <v>1440</v>
      </c>
      <c r="G152" s="9"/>
      <c r="H152" s="9"/>
      <c r="I152" s="9">
        <f>LTFUND1819BL</f>
        <v>9301318.2997182235</v>
      </c>
      <c r="J152" s="9">
        <f>I152*RPI_INC1920</f>
        <v>9598605.107975198</v>
      </c>
      <c r="K152" s="9"/>
      <c r="L152" s="9"/>
      <c r="M152" s="9"/>
      <c r="N152" s="9"/>
      <c r="O152" s="9"/>
      <c r="P152" s="9"/>
      <c r="Q152" s="10">
        <f t="shared" si="208"/>
        <v>9301318.2997182235</v>
      </c>
      <c r="R152" s="10">
        <f t="shared" si="209"/>
        <v>9598605.107975198</v>
      </c>
      <c r="S152" s="9"/>
      <c r="T152" s="10">
        <f t="shared" si="203"/>
        <v>7830571.8389218086</v>
      </c>
      <c r="V152" s="9"/>
      <c r="W152" s="9">
        <f>LTFUND1819RSG</f>
        <v>2520918.4630404375</v>
      </c>
      <c r="X152" s="9"/>
      <c r="Y152" s="9"/>
      <c r="Z152" s="9"/>
      <c r="AA152" s="10">
        <f t="shared" si="204"/>
        <v>2520918.4630404375</v>
      </c>
      <c r="AB152" s="10">
        <f t="shared" si="205"/>
        <v>11822236.762758661</v>
      </c>
      <c r="AC152" s="10">
        <f>W152+I152+T152</f>
        <v>19652808.601680469</v>
      </c>
      <c r="AD152" s="10">
        <f>AC152*LT_SF1920</f>
        <v>18876041.915256977</v>
      </c>
      <c r="AE152" s="10">
        <f t="shared" si="206"/>
        <v>11045470.076335169</v>
      </c>
      <c r="AF152" s="10">
        <f>AD152-T152-R152</f>
        <v>1446864.9683599714</v>
      </c>
      <c r="AG152" s="9"/>
      <c r="AH152" s="9">
        <f>AF152</f>
        <v>1446864.9683599714</v>
      </c>
      <c r="AI152" s="9"/>
      <c r="AJ152" s="9"/>
      <c r="AK152" s="9"/>
      <c r="AM152" s="9">
        <f t="shared" si="207"/>
        <v>9664247.6807172634</v>
      </c>
      <c r="AN152" s="9">
        <f t="shared" si="210"/>
        <v>11111112.649077235</v>
      </c>
    </row>
    <row r="153" spans="1:40" s="15" customFormat="1" ht="12.75" x14ac:dyDescent="0.2">
      <c r="A153" s="12" t="s">
        <v>303</v>
      </c>
      <c r="B153" s="12" t="s">
        <v>304</v>
      </c>
      <c r="C153" s="12" t="s">
        <v>302</v>
      </c>
      <c r="D153" s="12"/>
      <c r="E153" s="12" t="s">
        <v>1441</v>
      </c>
      <c r="G153" s="13">
        <f>UTFUND1819BL</f>
        <v>46130710.208221935</v>
      </c>
      <c r="H153" s="13">
        <f>G153*RPI_INC1920</f>
        <v>47605130.409586854</v>
      </c>
      <c r="I153" s="13"/>
      <c r="J153" s="13"/>
      <c r="K153" s="13"/>
      <c r="L153" s="13"/>
      <c r="M153" s="13"/>
      <c r="N153" s="13"/>
      <c r="O153" s="13"/>
      <c r="P153" s="13"/>
      <c r="Q153" s="14">
        <f t="shared" si="208"/>
        <v>46130710.208221935</v>
      </c>
      <c r="R153" s="14">
        <f t="shared" si="209"/>
        <v>47605130.409586854</v>
      </c>
      <c r="S153" s="13"/>
      <c r="T153" s="14">
        <f t="shared" si="203"/>
        <v>36357114.161078192</v>
      </c>
      <c r="V153" s="13">
        <f>UTFUND1819RSG</f>
        <v>20770689.068975478</v>
      </c>
      <c r="W153" s="13"/>
      <c r="X153" s="13"/>
      <c r="Y153" s="13"/>
      <c r="Z153" s="13"/>
      <c r="AA153" s="14">
        <f t="shared" si="204"/>
        <v>20770689.068975478</v>
      </c>
      <c r="AB153" s="14">
        <f t="shared" si="205"/>
        <v>66901399.277197413</v>
      </c>
      <c r="AC153" s="14">
        <f>V153+G153+T153</f>
        <v>103258513.43827561</v>
      </c>
      <c r="AD153" s="14">
        <f>AC153*UT_SF1920</f>
        <v>100245869.31627761</v>
      </c>
      <c r="AE153" s="14">
        <f t="shared" si="206"/>
        <v>63888755.155199416</v>
      </c>
      <c r="AF153" s="14">
        <f>AD153-T153-R153</f>
        <v>16283624.745612562</v>
      </c>
      <c r="AG153" s="13">
        <f>AF153</f>
        <v>16283624.745612562</v>
      </c>
      <c r="AH153" s="13"/>
      <c r="AI153" s="13"/>
      <c r="AJ153" s="13"/>
      <c r="AK153" s="13"/>
      <c r="AM153" s="13">
        <f t="shared" si="207"/>
        <v>47930690.550946385</v>
      </c>
      <c r="AN153" s="13">
        <f t="shared" si="210"/>
        <v>64214315.296558946</v>
      </c>
    </row>
    <row r="154" spans="1:40" ht="12.75" x14ac:dyDescent="0.2">
      <c r="A154" s="1" t="s">
        <v>305</v>
      </c>
      <c r="B154" s="1" t="s">
        <v>306</v>
      </c>
      <c r="C154" s="1"/>
      <c r="D154" s="1" t="s">
        <v>302</v>
      </c>
      <c r="E154" s="1"/>
      <c r="G154" s="5">
        <f>UTFUND1819BL</f>
        <v>43174912.860912256</v>
      </c>
      <c r="H154" s="5">
        <f>G154*RPI_INC1920</f>
        <v>44554860.479905412</v>
      </c>
      <c r="I154" s="5">
        <f>LTFUND1819BL</f>
        <v>13248588.590659292</v>
      </c>
      <c r="J154" s="5">
        <f>I154*RPI_INC1920</f>
        <v>13672037.234078601</v>
      </c>
      <c r="Q154" s="6">
        <f t="shared" si="208"/>
        <v>56423501.451571546</v>
      </c>
      <c r="R154" s="6">
        <f t="shared" si="209"/>
        <v>58226897.713984013</v>
      </c>
      <c r="T154" s="6">
        <f t="shared" si="203"/>
        <v>145639653</v>
      </c>
      <c r="V154" s="5">
        <f>UTFUND1819RSG</f>
        <v>14743764.502444439</v>
      </c>
      <c r="W154" s="5">
        <f>LTFUND1819RSG</f>
        <v>121014.2437384557</v>
      </c>
      <c r="AA154" s="6">
        <f t="shared" si="204"/>
        <v>14864778.746182894</v>
      </c>
      <c r="AB154" s="6">
        <f t="shared" si="205"/>
        <v>71288280.197754443</v>
      </c>
      <c r="AC154" s="6">
        <f t="shared" si="191"/>
        <v>216927933.19775444</v>
      </c>
      <c r="AD154" s="6">
        <f t="shared" si="196"/>
        <v>210049030.30597296</v>
      </c>
      <c r="AE154" s="6">
        <f t="shared" si="206"/>
        <v>64409377.305972956</v>
      </c>
      <c r="AF154" s="6">
        <f t="shared" si="197"/>
        <v>6182479.5919889435</v>
      </c>
      <c r="AG154" s="5">
        <f t="shared" si="194"/>
        <v>8585006.7486364245</v>
      </c>
      <c r="AH154" s="5">
        <f t="shared" ref="AH154" si="218">AH155</f>
        <v>-2402527.156647481</v>
      </c>
      <c r="AM154" s="5">
        <f t="shared" si="207"/>
        <v>58625097.590501398</v>
      </c>
      <c r="AN154" s="5">
        <f t="shared" si="210"/>
        <v>64807577.182490341</v>
      </c>
    </row>
    <row r="155" spans="1:40" s="11" customFormat="1" ht="12.75" x14ac:dyDescent="0.2">
      <c r="A155" s="8" t="s">
        <v>307</v>
      </c>
      <c r="B155" s="8" t="s">
        <v>308</v>
      </c>
      <c r="C155" s="8" t="s">
        <v>302</v>
      </c>
      <c r="D155" s="8"/>
      <c r="E155" s="8" t="s">
        <v>1440</v>
      </c>
      <c r="G155" s="9"/>
      <c r="H155" s="9"/>
      <c r="I155" s="9">
        <f>LTFUND1819BL</f>
        <v>13248588.590659292</v>
      </c>
      <c r="J155" s="9">
        <f>I155*RPI_INC1920</f>
        <v>13672037.234078601</v>
      </c>
      <c r="K155" s="9"/>
      <c r="L155" s="9"/>
      <c r="M155" s="9"/>
      <c r="N155" s="9"/>
      <c r="O155" s="9"/>
      <c r="P155" s="9"/>
      <c r="Q155" s="10">
        <f t="shared" si="208"/>
        <v>13248588.590659292</v>
      </c>
      <c r="R155" s="10">
        <f t="shared" si="209"/>
        <v>13672037.234078601</v>
      </c>
      <c r="S155" s="9"/>
      <c r="T155" s="10">
        <f t="shared" si="203"/>
        <v>39764397.013709597</v>
      </c>
      <c r="V155" s="9"/>
      <c r="W155" s="9">
        <f>LTFUND1819RSG</f>
        <v>121014.2437384557</v>
      </c>
      <c r="X155" s="9"/>
      <c r="Y155" s="9"/>
      <c r="Z155" s="9"/>
      <c r="AA155" s="10">
        <f t="shared" si="204"/>
        <v>121014.2437384557</v>
      </c>
      <c r="AB155" s="10">
        <f t="shared" si="205"/>
        <v>13369602.834397748</v>
      </c>
      <c r="AC155" s="10">
        <f>W155+I155+T155</f>
        <v>53133999.848107345</v>
      </c>
      <c r="AD155" s="10">
        <f>AC155*LT_SF1920</f>
        <v>51033907.091140717</v>
      </c>
      <c r="AE155" s="10">
        <f t="shared" si="206"/>
        <v>11269510.07743112</v>
      </c>
      <c r="AF155" s="10">
        <f>AD155-T155-R155</f>
        <v>-2402527.156647481</v>
      </c>
      <c r="AG155" s="9"/>
      <c r="AH155" s="9">
        <f>AF155</f>
        <v>-2402527.156647481</v>
      </c>
      <c r="AI155" s="9"/>
      <c r="AJ155" s="9"/>
      <c r="AK155" s="9"/>
      <c r="AM155" s="9">
        <f t="shared" si="207"/>
        <v>13765537.038328754</v>
      </c>
      <c r="AN155" s="9">
        <f t="shared" si="210"/>
        <v>11363009.881681273</v>
      </c>
    </row>
    <row r="156" spans="1:40" s="15" customFormat="1" ht="12.75" x14ac:dyDescent="0.2">
      <c r="A156" s="12" t="s">
        <v>309</v>
      </c>
      <c r="B156" s="12" t="s">
        <v>310</v>
      </c>
      <c r="C156" s="12" t="s">
        <v>302</v>
      </c>
      <c r="D156" s="12"/>
      <c r="E156" s="12" t="s">
        <v>1441</v>
      </c>
      <c r="G156" s="13">
        <f>UTFUND1819BL</f>
        <v>43174912.860912256</v>
      </c>
      <c r="H156" s="13">
        <f>G156*RPI_INC1920</f>
        <v>44554860.479905412</v>
      </c>
      <c r="I156" s="13"/>
      <c r="J156" s="13"/>
      <c r="K156" s="13"/>
      <c r="L156" s="13"/>
      <c r="M156" s="13"/>
      <c r="N156" s="13"/>
      <c r="O156" s="13"/>
      <c r="P156" s="13"/>
      <c r="Q156" s="14">
        <f t="shared" si="208"/>
        <v>43174912.860912256</v>
      </c>
      <c r="R156" s="14">
        <f t="shared" si="209"/>
        <v>44554860.479905412</v>
      </c>
      <c r="S156" s="13"/>
      <c r="T156" s="14">
        <f t="shared" si="203"/>
        <v>105875255.98629041</v>
      </c>
      <c r="V156" s="13">
        <f>UTFUND1819RSG</f>
        <v>14743764.502444439</v>
      </c>
      <c r="W156" s="13"/>
      <c r="X156" s="13"/>
      <c r="Y156" s="13"/>
      <c r="Z156" s="13"/>
      <c r="AA156" s="14">
        <f t="shared" si="204"/>
        <v>14743764.502444439</v>
      </c>
      <c r="AB156" s="14">
        <f t="shared" si="205"/>
        <v>57918677.363356695</v>
      </c>
      <c r="AC156" s="14">
        <f>V156+G156+T156</f>
        <v>163793933.3496471</v>
      </c>
      <c r="AD156" s="14">
        <f>AC156*UT_SF1920</f>
        <v>159015123.21483225</v>
      </c>
      <c r="AE156" s="14">
        <f t="shared" si="206"/>
        <v>53139867.228541836</v>
      </c>
      <c r="AF156" s="14">
        <f>AD156-T156-R156</f>
        <v>8585006.7486364245</v>
      </c>
      <c r="AG156" s="13">
        <f>AF156</f>
        <v>8585006.7486364245</v>
      </c>
      <c r="AH156" s="13"/>
      <c r="AI156" s="13"/>
      <c r="AJ156" s="13"/>
      <c r="AK156" s="13"/>
      <c r="AM156" s="13">
        <f t="shared" si="207"/>
        <v>44859560.552172638</v>
      </c>
      <c r="AN156" s="13">
        <f t="shared" si="210"/>
        <v>53444567.300809063</v>
      </c>
    </row>
    <row r="157" spans="1:40" ht="12.75" x14ac:dyDescent="0.2">
      <c r="A157" s="1" t="s">
        <v>311</v>
      </c>
      <c r="B157" s="1" t="s">
        <v>312</v>
      </c>
      <c r="C157" s="1"/>
      <c r="D157" s="1" t="s">
        <v>302</v>
      </c>
      <c r="E157" s="1"/>
      <c r="G157" s="5">
        <f>UTFUND1819BL</f>
        <v>27999295.591525905</v>
      </c>
      <c r="H157" s="5">
        <f>G157*RPI_INC1920</f>
        <v>28894203.275751751</v>
      </c>
      <c r="I157" s="5">
        <f>LTFUND1819BL</f>
        <v>7212599.2995542651</v>
      </c>
      <c r="J157" s="5">
        <f>I157*RPI_INC1920</f>
        <v>7443126.9039118048</v>
      </c>
      <c r="Q157" s="6">
        <f t="shared" si="208"/>
        <v>35211894.891080171</v>
      </c>
      <c r="R157" s="6">
        <f t="shared" si="209"/>
        <v>36337330.179663554</v>
      </c>
      <c r="T157" s="6">
        <f t="shared" si="203"/>
        <v>88939421</v>
      </c>
      <c r="V157" s="5">
        <f>UTFUND1819RSG</f>
        <v>8405142.3358637914</v>
      </c>
      <c r="W157" s="5">
        <f>LTFUND1819RSG</f>
        <v>121491.74006433133</v>
      </c>
      <c r="AA157" s="6">
        <f t="shared" si="204"/>
        <v>8526634.0759281218</v>
      </c>
      <c r="AB157" s="6">
        <f t="shared" si="205"/>
        <v>43738528.967008293</v>
      </c>
      <c r="AC157" s="6">
        <f t="shared" si="191"/>
        <v>132677949.96700829</v>
      </c>
      <c r="AD157" s="6">
        <f t="shared" si="196"/>
        <v>128526438.8758463</v>
      </c>
      <c r="AE157" s="6">
        <f t="shared" si="206"/>
        <v>39587017.875846289</v>
      </c>
      <c r="AF157" s="6">
        <f t="shared" si="197"/>
        <v>3249687.6961827371</v>
      </c>
      <c r="AG157" s="5">
        <f t="shared" si="194"/>
        <v>4430152.5595930107</v>
      </c>
      <c r="AH157" s="5">
        <f t="shared" ref="AH157" si="219">AH158</f>
        <v>-1180464.8634102736</v>
      </c>
      <c r="AM157" s="5">
        <f t="shared" si="207"/>
        <v>36585832.520653605</v>
      </c>
      <c r="AN157" s="5">
        <f t="shared" si="210"/>
        <v>39835520.216836341</v>
      </c>
    </row>
    <row r="158" spans="1:40" s="11" customFormat="1" ht="12.75" x14ac:dyDescent="0.2">
      <c r="A158" s="8" t="s">
        <v>313</v>
      </c>
      <c r="B158" s="8" t="s">
        <v>314</v>
      </c>
      <c r="C158" s="8" t="s">
        <v>302</v>
      </c>
      <c r="D158" s="8"/>
      <c r="E158" s="8" t="s">
        <v>1440</v>
      </c>
      <c r="G158" s="9"/>
      <c r="H158" s="9"/>
      <c r="I158" s="9">
        <f>LTFUND1819BL</f>
        <v>7212599.2995542651</v>
      </c>
      <c r="J158" s="9">
        <f>I158*RPI_INC1920</f>
        <v>7443126.9039118048</v>
      </c>
      <c r="K158" s="9"/>
      <c r="L158" s="9"/>
      <c r="M158" s="9"/>
      <c r="N158" s="9"/>
      <c r="O158" s="9"/>
      <c r="P158" s="9"/>
      <c r="Q158" s="10">
        <f t="shared" si="208"/>
        <v>7212599.2995542651</v>
      </c>
      <c r="R158" s="10">
        <f t="shared" si="209"/>
        <v>7443126.9039118048</v>
      </c>
      <c r="S158" s="9"/>
      <c r="T158" s="10">
        <f t="shared" si="203"/>
        <v>19773906.017888796</v>
      </c>
      <c r="V158" s="9"/>
      <c r="W158" s="9">
        <f>LTFUND1819RSG</f>
        <v>121491.74006433133</v>
      </c>
      <c r="X158" s="9"/>
      <c r="Y158" s="9"/>
      <c r="Z158" s="9"/>
      <c r="AA158" s="10">
        <f t="shared" si="204"/>
        <v>121491.74006433133</v>
      </c>
      <c r="AB158" s="10">
        <f t="shared" si="205"/>
        <v>7334091.0396185964</v>
      </c>
      <c r="AC158" s="10">
        <f>W158+I158+T158</f>
        <v>27107997.057507392</v>
      </c>
      <c r="AD158" s="10">
        <f>AC158*LT_SF1920</f>
        <v>26036568.058390327</v>
      </c>
      <c r="AE158" s="10">
        <f t="shared" si="206"/>
        <v>6262662.0405015312</v>
      </c>
      <c r="AF158" s="10">
        <f>AD158-T158-R158</f>
        <v>-1180464.8634102736</v>
      </c>
      <c r="AG158" s="9"/>
      <c r="AH158" s="9">
        <f>AF158</f>
        <v>-1180464.8634102736</v>
      </c>
      <c r="AI158" s="9"/>
      <c r="AJ158" s="9"/>
      <c r="AK158" s="9"/>
      <c r="AM158" s="9">
        <f t="shared" si="207"/>
        <v>7494028.6749214781</v>
      </c>
      <c r="AN158" s="9">
        <f t="shared" si="210"/>
        <v>6313563.8115112046</v>
      </c>
    </row>
    <row r="159" spans="1:40" s="15" customFormat="1" ht="12.75" x14ac:dyDescent="0.2">
      <c r="A159" s="12" t="s">
        <v>315</v>
      </c>
      <c r="B159" s="12" t="s">
        <v>316</v>
      </c>
      <c r="C159" s="12" t="s">
        <v>302</v>
      </c>
      <c r="D159" s="12"/>
      <c r="E159" s="12" t="s">
        <v>1441</v>
      </c>
      <c r="G159" s="13">
        <f>UTFUND1819BL</f>
        <v>27999295.591525905</v>
      </c>
      <c r="H159" s="13">
        <f>G159*RPI_INC1920</f>
        <v>28894203.275751751</v>
      </c>
      <c r="I159" s="13"/>
      <c r="J159" s="13"/>
      <c r="K159" s="13"/>
      <c r="L159" s="13"/>
      <c r="M159" s="13"/>
      <c r="N159" s="13"/>
      <c r="O159" s="13"/>
      <c r="P159" s="13"/>
      <c r="Q159" s="14">
        <f t="shared" si="208"/>
        <v>27999295.591525905</v>
      </c>
      <c r="R159" s="14">
        <f t="shared" si="209"/>
        <v>28894203.275751751</v>
      </c>
      <c r="S159" s="13"/>
      <c r="T159" s="14">
        <f t="shared" si="203"/>
        <v>69165514.982111201</v>
      </c>
      <c r="V159" s="13">
        <f>UTFUND1819RSG</f>
        <v>8405142.3358637914</v>
      </c>
      <c r="W159" s="13"/>
      <c r="X159" s="13"/>
      <c r="Y159" s="13"/>
      <c r="Z159" s="13"/>
      <c r="AA159" s="14">
        <f t="shared" si="204"/>
        <v>8405142.3358637914</v>
      </c>
      <c r="AB159" s="14">
        <f t="shared" si="205"/>
        <v>36404437.927389696</v>
      </c>
      <c r="AC159" s="14">
        <f>V159+G159+T159</f>
        <v>105569952.9095009</v>
      </c>
      <c r="AD159" s="14">
        <f>AC159*UT_SF1920</f>
        <v>102489870.81745596</v>
      </c>
      <c r="AE159" s="14">
        <f t="shared" si="206"/>
        <v>33324355.835344762</v>
      </c>
      <c r="AF159" s="14">
        <f>AD159-T159-R159</f>
        <v>4430152.5595930107</v>
      </c>
      <c r="AG159" s="13">
        <f>AF159</f>
        <v>4430152.5595930107</v>
      </c>
      <c r="AH159" s="13"/>
      <c r="AI159" s="13"/>
      <c r="AJ159" s="13"/>
      <c r="AK159" s="13"/>
      <c r="AM159" s="13">
        <f t="shared" si="207"/>
        <v>29091803.84573213</v>
      </c>
      <c r="AN159" s="13">
        <f t="shared" si="210"/>
        <v>33521956.405325141</v>
      </c>
    </row>
    <row r="160" spans="1:40" ht="12.75" x14ac:dyDescent="0.2">
      <c r="A160" s="1" t="s">
        <v>317</v>
      </c>
      <c r="B160" s="1" t="s">
        <v>318</v>
      </c>
      <c r="C160" s="1"/>
      <c r="D160" s="1" t="s">
        <v>302</v>
      </c>
      <c r="E160" s="1"/>
      <c r="G160" s="5">
        <f>UTFUND1819BL</f>
        <v>65501575.435985439</v>
      </c>
      <c r="H160" s="5">
        <f>G160*RPI_INC1920</f>
        <v>67595123.21810548</v>
      </c>
      <c r="I160" s="5">
        <f>LTFUND1819BL</f>
        <v>19349532.294572309</v>
      </c>
      <c r="J160" s="5">
        <f>I160*RPI_INC1920</f>
        <v>19967978.036536966</v>
      </c>
      <c r="Q160" s="6">
        <f t="shared" si="208"/>
        <v>84851107.73055774</v>
      </c>
      <c r="R160" s="6">
        <f t="shared" si="209"/>
        <v>87563101.254642442</v>
      </c>
      <c r="T160" s="6">
        <f t="shared" si="203"/>
        <v>87679173</v>
      </c>
      <c r="V160" s="5">
        <f>UTFUND1819RSG</f>
        <v>28752975.896042727</v>
      </c>
      <c r="W160" s="5">
        <f>LTFUND1819RSG</f>
        <v>4950221.5331968293</v>
      </c>
      <c r="AA160" s="6">
        <f t="shared" si="204"/>
        <v>33703197.429239556</v>
      </c>
      <c r="AB160" s="6">
        <f t="shared" si="205"/>
        <v>118554305.1597973</v>
      </c>
      <c r="AC160" s="6">
        <f t="shared" si="191"/>
        <v>206233478.15979731</v>
      </c>
      <c r="AD160" s="6">
        <f t="shared" si="196"/>
        <v>199746017.18992338</v>
      </c>
      <c r="AE160" s="6">
        <f t="shared" si="206"/>
        <v>112066844.18992338</v>
      </c>
      <c r="AF160" s="6">
        <f t="shared" si="197"/>
        <v>24503742.93528093</v>
      </c>
      <c r="AG160" s="5">
        <f t="shared" si="194"/>
        <v>21968721.785008729</v>
      </c>
      <c r="AH160" s="5">
        <f t="shared" ref="AH160" si="220">AH161</f>
        <v>2535021.1502722017</v>
      </c>
      <c r="AM160" s="5">
        <f t="shared" si="207"/>
        <v>88161924.435612008</v>
      </c>
      <c r="AN160" s="5">
        <f t="shared" si="210"/>
        <v>112665667.37089294</v>
      </c>
    </row>
    <row r="161" spans="1:40" s="11" customFormat="1" ht="12.75" x14ac:dyDescent="0.2">
      <c r="A161" s="8" t="s">
        <v>319</v>
      </c>
      <c r="B161" s="8" t="s">
        <v>320</v>
      </c>
      <c r="C161" s="8" t="s">
        <v>302</v>
      </c>
      <c r="D161" s="8"/>
      <c r="E161" s="8" t="s">
        <v>1440</v>
      </c>
      <c r="G161" s="9"/>
      <c r="H161" s="9"/>
      <c r="I161" s="9">
        <f>LTFUND1819BL</f>
        <v>19349532.294572309</v>
      </c>
      <c r="J161" s="9">
        <f>I161*RPI_INC1920</f>
        <v>19967978.036536966</v>
      </c>
      <c r="K161" s="9"/>
      <c r="L161" s="9"/>
      <c r="M161" s="9"/>
      <c r="N161" s="9"/>
      <c r="O161" s="9"/>
      <c r="P161" s="9"/>
      <c r="Q161" s="10">
        <f t="shared" si="208"/>
        <v>19349532.294572309</v>
      </c>
      <c r="R161" s="10">
        <f t="shared" si="209"/>
        <v>19967978.036536966</v>
      </c>
      <c r="S161" s="9"/>
      <c r="T161" s="10">
        <f t="shared" si="203"/>
        <v>21159552.911495104</v>
      </c>
      <c r="V161" s="9"/>
      <c r="W161" s="9">
        <f>LTFUND1819RSG</f>
        <v>4950221.5331968293</v>
      </c>
      <c r="X161" s="9"/>
      <c r="Y161" s="9"/>
      <c r="Z161" s="9"/>
      <c r="AA161" s="10">
        <f t="shared" si="204"/>
        <v>4950221.5331968293</v>
      </c>
      <c r="AB161" s="10">
        <f t="shared" si="205"/>
        <v>24299753.827769138</v>
      </c>
      <c r="AC161" s="10">
        <f>W161+I161+T161</f>
        <v>45459306.739264242</v>
      </c>
      <c r="AD161" s="10">
        <f>AC161*LT_SF1920</f>
        <v>43662552.098304272</v>
      </c>
      <c r="AE161" s="10">
        <f t="shared" si="206"/>
        <v>22502999.186809167</v>
      </c>
      <c r="AF161" s="10">
        <f>AD161-T161-R161</f>
        <v>2535021.1502722017</v>
      </c>
      <c r="AG161" s="9"/>
      <c r="AH161" s="9">
        <f>AF161</f>
        <v>2535021.1502722017</v>
      </c>
      <c r="AI161" s="9"/>
      <c r="AJ161" s="9"/>
      <c r="AK161" s="9"/>
      <c r="AM161" s="9">
        <f t="shared" si="207"/>
        <v>20104534.279452533</v>
      </c>
      <c r="AN161" s="9">
        <f t="shared" si="210"/>
        <v>22639555.429724734</v>
      </c>
    </row>
    <row r="162" spans="1:40" s="15" customFormat="1" ht="12.75" x14ac:dyDescent="0.2">
      <c r="A162" s="12" t="s">
        <v>321</v>
      </c>
      <c r="B162" s="12" t="s">
        <v>322</v>
      </c>
      <c r="C162" s="12" t="s">
        <v>302</v>
      </c>
      <c r="D162" s="12"/>
      <c r="E162" s="12" t="s">
        <v>1441</v>
      </c>
      <c r="G162" s="13">
        <f>UTFUND1819BL</f>
        <v>65501575.435985439</v>
      </c>
      <c r="H162" s="13">
        <f>G162*RPI_INC1920</f>
        <v>67595123.21810548</v>
      </c>
      <c r="I162" s="13"/>
      <c r="J162" s="13"/>
      <c r="K162" s="13"/>
      <c r="L162" s="13"/>
      <c r="M162" s="13"/>
      <c r="N162" s="13"/>
      <c r="O162" s="13"/>
      <c r="P162" s="13"/>
      <c r="Q162" s="14">
        <f t="shared" si="208"/>
        <v>65501575.435985439</v>
      </c>
      <c r="R162" s="14">
        <f t="shared" si="209"/>
        <v>67595123.21810548</v>
      </c>
      <c r="S162" s="13"/>
      <c r="T162" s="14">
        <f t="shared" si="203"/>
        <v>66519620.088504896</v>
      </c>
      <c r="V162" s="13">
        <f>UTFUND1819RSG</f>
        <v>28752975.896042727</v>
      </c>
      <c r="W162" s="13"/>
      <c r="X162" s="13"/>
      <c r="Y162" s="13"/>
      <c r="Z162" s="13"/>
      <c r="AA162" s="14">
        <f t="shared" si="204"/>
        <v>28752975.896042727</v>
      </c>
      <c r="AB162" s="14">
        <f t="shared" si="205"/>
        <v>94254551.332028165</v>
      </c>
      <c r="AC162" s="14">
        <f>V162+G162+T162</f>
        <v>160774171.42053306</v>
      </c>
      <c r="AD162" s="14">
        <f>AC162*UT_SF1920</f>
        <v>156083465.0916191</v>
      </c>
      <c r="AE162" s="14">
        <f t="shared" si="206"/>
        <v>89563845.003114209</v>
      </c>
      <c r="AF162" s="14">
        <f>AD162-T162-R162</f>
        <v>21968721.785008729</v>
      </c>
      <c r="AG162" s="13">
        <f>AF162</f>
        <v>21968721.785008729</v>
      </c>
      <c r="AH162" s="13"/>
      <c r="AI162" s="13"/>
      <c r="AJ162" s="13"/>
      <c r="AK162" s="13"/>
      <c r="AM162" s="13">
        <f t="shared" si="207"/>
        <v>68057390.156159475</v>
      </c>
      <c r="AN162" s="13">
        <f t="shared" si="210"/>
        <v>90026111.941168204</v>
      </c>
    </row>
    <row r="163" spans="1:40" ht="12.75" x14ac:dyDescent="0.2">
      <c r="A163" s="1" t="s">
        <v>323</v>
      </c>
      <c r="B163" s="1" t="s">
        <v>324</v>
      </c>
      <c r="C163" s="1"/>
      <c r="D163" s="1" t="s">
        <v>302</v>
      </c>
      <c r="E163" s="1"/>
      <c r="G163" s="5">
        <f>UTFUND1819BL</f>
        <v>28039820.017611664</v>
      </c>
      <c r="H163" s="5">
        <f>G163*RPI_INC1920</f>
        <v>28936022.935147379</v>
      </c>
      <c r="I163" s="5">
        <f>LTFUND1819BL</f>
        <v>8922068.3551833723</v>
      </c>
      <c r="J163" s="5">
        <f>I163*RPI_INC1920</f>
        <v>9207233.6552939359</v>
      </c>
      <c r="Q163" s="6">
        <f t="shared" si="208"/>
        <v>36961888.372795038</v>
      </c>
      <c r="R163" s="6">
        <f t="shared" si="209"/>
        <v>38143256.590441316</v>
      </c>
      <c r="T163" s="6">
        <f t="shared" si="203"/>
        <v>128901418</v>
      </c>
      <c r="V163" s="5">
        <f>UTFUND1819RSG</f>
        <v>6318992.772444088</v>
      </c>
      <c r="W163" s="5">
        <f>LTFUND1819RSG</f>
        <v>-1973997.6935448516</v>
      </c>
      <c r="AA163" s="6">
        <f t="shared" si="204"/>
        <v>4344995.0788992364</v>
      </c>
      <c r="AB163" s="6">
        <f t="shared" si="205"/>
        <v>41306883.451694272</v>
      </c>
      <c r="AC163" s="6">
        <f t="shared" si="191"/>
        <v>170208301.45169428</v>
      </c>
      <c r="AD163" s="6">
        <f t="shared" si="196"/>
        <v>164782633.28674266</v>
      </c>
      <c r="AE163" s="6">
        <f t="shared" si="206"/>
        <v>35881215.286742657</v>
      </c>
      <c r="AF163" s="6">
        <f t="shared" si="197"/>
        <v>-2262041.3036986571</v>
      </c>
      <c r="AG163" s="5">
        <f t="shared" si="194"/>
        <v>1752890.2497521602</v>
      </c>
      <c r="AH163" s="5">
        <f t="shared" ref="AH163" si="221">AH164</f>
        <v>-4014931.5534508172</v>
      </c>
      <c r="AM163" s="5">
        <f t="shared" si="207"/>
        <v>38404109.231756546</v>
      </c>
      <c r="AN163" s="5">
        <f t="shared" si="210"/>
        <v>36142067.928057887</v>
      </c>
    </row>
    <row r="164" spans="1:40" s="11" customFormat="1" ht="12.75" x14ac:dyDescent="0.2">
      <c r="A164" s="8" t="s">
        <v>325</v>
      </c>
      <c r="B164" s="8" t="s">
        <v>326</v>
      </c>
      <c r="C164" s="8" t="s">
        <v>302</v>
      </c>
      <c r="D164" s="8"/>
      <c r="E164" s="8" t="s">
        <v>1440</v>
      </c>
      <c r="G164" s="9"/>
      <c r="H164" s="9"/>
      <c r="I164" s="9">
        <f>LTFUND1819BL</f>
        <v>8922068.3551833723</v>
      </c>
      <c r="J164" s="9">
        <f>I164*RPI_INC1920</f>
        <v>9207233.6552939359</v>
      </c>
      <c r="K164" s="9"/>
      <c r="L164" s="9"/>
      <c r="M164" s="9"/>
      <c r="N164" s="9"/>
      <c r="O164" s="9"/>
      <c r="P164" s="9"/>
      <c r="Q164" s="10">
        <f t="shared" si="208"/>
        <v>8922068.3551833723</v>
      </c>
      <c r="R164" s="10">
        <f t="shared" si="209"/>
        <v>9207233.6552939359</v>
      </c>
      <c r="S164" s="9"/>
      <c r="T164" s="10">
        <f t="shared" si="203"/>
        <v>37474255.961795904</v>
      </c>
      <c r="V164" s="9"/>
      <c r="W164" s="9">
        <f>LTFUND1819RSG</f>
        <v>-1973997.6935448516</v>
      </c>
      <c r="X164" s="9"/>
      <c r="Y164" s="9"/>
      <c r="Z164" s="9"/>
      <c r="AA164" s="10">
        <f t="shared" si="204"/>
        <v>-1973997.6935448516</v>
      </c>
      <c r="AB164" s="10">
        <f t="shared" si="205"/>
        <v>6948070.6616385207</v>
      </c>
      <c r="AC164" s="10">
        <f>W164+I164+T164</f>
        <v>44422326.623434424</v>
      </c>
      <c r="AD164" s="10">
        <f>AC164*LT_SF1920</f>
        <v>42666558.063639022</v>
      </c>
      <c r="AE164" s="10">
        <f t="shared" si="206"/>
        <v>5192302.1018431187</v>
      </c>
      <c r="AF164" s="10">
        <f>AD164-T164-R164</f>
        <v>-4014931.5534508172</v>
      </c>
      <c r="AG164" s="9"/>
      <c r="AH164" s="9">
        <f>AF164</f>
        <v>-4014931.5534508172</v>
      </c>
      <c r="AI164" s="9"/>
      <c r="AJ164" s="9"/>
      <c r="AK164" s="9"/>
      <c r="AM164" s="9">
        <f t="shared" si="207"/>
        <v>9270199.7319448683</v>
      </c>
      <c r="AN164" s="9">
        <f t="shared" si="210"/>
        <v>5255268.1784940511</v>
      </c>
    </row>
    <row r="165" spans="1:40" s="15" customFormat="1" ht="12.75" x14ac:dyDescent="0.2">
      <c r="A165" s="12" t="s">
        <v>327</v>
      </c>
      <c r="B165" s="12" t="s">
        <v>328</v>
      </c>
      <c r="C165" s="12" t="s">
        <v>302</v>
      </c>
      <c r="D165" s="12"/>
      <c r="E165" s="12" t="s">
        <v>1441</v>
      </c>
      <c r="G165" s="13">
        <f>UTFUND1819BL</f>
        <v>28039820.017611664</v>
      </c>
      <c r="H165" s="13">
        <f>G165*RPI_INC1920</f>
        <v>28936022.935147379</v>
      </c>
      <c r="I165" s="13"/>
      <c r="J165" s="13"/>
      <c r="K165" s="13"/>
      <c r="L165" s="13"/>
      <c r="M165" s="13"/>
      <c r="N165" s="13"/>
      <c r="O165" s="13"/>
      <c r="P165" s="13"/>
      <c r="Q165" s="14">
        <f t="shared" si="208"/>
        <v>28039820.017611664</v>
      </c>
      <c r="R165" s="14">
        <f t="shared" si="209"/>
        <v>28936022.935147379</v>
      </c>
      <c r="S165" s="13"/>
      <c r="T165" s="14">
        <f t="shared" si="203"/>
        <v>91427162.038204104</v>
      </c>
      <c r="V165" s="13">
        <f>UTFUND1819RSG</f>
        <v>6318992.772444088</v>
      </c>
      <c r="W165" s="13"/>
      <c r="X165" s="13"/>
      <c r="Y165" s="13"/>
      <c r="Z165" s="13"/>
      <c r="AA165" s="14">
        <f t="shared" si="204"/>
        <v>6318992.772444088</v>
      </c>
      <c r="AB165" s="14">
        <f t="shared" si="205"/>
        <v>34358812.790055752</v>
      </c>
      <c r="AC165" s="14">
        <f>V165+G165+T165</f>
        <v>125785974.82825986</v>
      </c>
      <c r="AD165" s="14">
        <f>AC165*UT_SF1920</f>
        <v>122116075.22310364</v>
      </c>
      <c r="AE165" s="14">
        <f t="shared" si="206"/>
        <v>30688913.184899539</v>
      </c>
      <c r="AF165" s="14">
        <f>AD165-T165-R165</f>
        <v>1752890.2497521602</v>
      </c>
      <c r="AG165" s="13">
        <f>AF165</f>
        <v>1752890.2497521602</v>
      </c>
      <c r="AH165" s="13"/>
      <c r="AI165" s="13"/>
      <c r="AJ165" s="13"/>
      <c r="AK165" s="13"/>
      <c r="AM165" s="13">
        <f t="shared" si="207"/>
        <v>29133909.499811679</v>
      </c>
      <c r="AN165" s="13">
        <f t="shared" si="210"/>
        <v>30886799.749563839</v>
      </c>
    </row>
    <row r="166" spans="1:40" ht="12.75" x14ac:dyDescent="0.2">
      <c r="A166" s="1" t="s">
        <v>329</v>
      </c>
      <c r="B166" s="1" t="s">
        <v>330</v>
      </c>
      <c r="C166" s="1"/>
      <c r="D166" s="1" t="s">
        <v>302</v>
      </c>
      <c r="E166" s="1"/>
      <c r="G166" s="5">
        <f>UTFUND1819BL</f>
        <v>56827471.118609607</v>
      </c>
      <c r="H166" s="5">
        <f>G166*RPI_INC1920</f>
        <v>58643778.975817189</v>
      </c>
      <c r="I166" s="5">
        <f>LTFUND1819BL</f>
        <v>14307792.928164465</v>
      </c>
      <c r="J166" s="5">
        <f>I166*RPI_INC1920</f>
        <v>14765095.641151354</v>
      </c>
      <c r="Q166" s="6">
        <f t="shared" si="208"/>
        <v>71135264.046774074</v>
      </c>
      <c r="R166" s="6">
        <f t="shared" si="209"/>
        <v>73408874.616968542</v>
      </c>
      <c r="T166" s="6">
        <f t="shared" si="203"/>
        <v>133413120.99999999</v>
      </c>
      <c r="V166" s="5">
        <f>UTFUND1819RSG</f>
        <v>21816548.918395594</v>
      </c>
      <c r="W166" s="5">
        <f>LTFUND1819RSG</f>
        <v>1484593.3027166259</v>
      </c>
      <c r="AA166" s="6">
        <f t="shared" si="204"/>
        <v>23301142.221112221</v>
      </c>
      <c r="AB166" s="6">
        <f t="shared" si="205"/>
        <v>94436406.267886296</v>
      </c>
      <c r="AC166" s="6">
        <f t="shared" si="191"/>
        <v>227849527.26788628</v>
      </c>
      <c r="AD166" s="6">
        <f t="shared" si="196"/>
        <v>220722137.613011</v>
      </c>
      <c r="AE166" s="6">
        <f t="shared" si="206"/>
        <v>87309016.613011017</v>
      </c>
      <c r="AF166" s="6">
        <f t="shared" si="197"/>
        <v>13900141.996042479</v>
      </c>
      <c r="AG166" s="5">
        <f t="shared" si="194"/>
        <v>14704988.971469194</v>
      </c>
      <c r="AH166" s="5">
        <f t="shared" ref="AH166" si="222">AH167</f>
        <v>-804846.97542671487</v>
      </c>
      <c r="AM166" s="5">
        <f t="shared" si="207"/>
        <v>73910900.415274769</v>
      </c>
      <c r="AN166" s="5">
        <f t="shared" si="210"/>
        <v>87811042.411317244</v>
      </c>
    </row>
    <row r="167" spans="1:40" s="11" customFormat="1" ht="12.75" x14ac:dyDescent="0.2">
      <c r="A167" s="8" t="s">
        <v>331</v>
      </c>
      <c r="B167" s="8" t="s">
        <v>332</v>
      </c>
      <c r="C167" s="8" t="s">
        <v>302</v>
      </c>
      <c r="D167" s="8"/>
      <c r="E167" s="8" t="s">
        <v>1440</v>
      </c>
      <c r="G167" s="9"/>
      <c r="H167" s="9"/>
      <c r="I167" s="9">
        <f>LTFUND1819BL</f>
        <v>14307792.928164465</v>
      </c>
      <c r="J167" s="9">
        <f>I167*RPI_INC1920</f>
        <v>14765095.641151354</v>
      </c>
      <c r="K167" s="9"/>
      <c r="L167" s="9"/>
      <c r="M167" s="9"/>
      <c r="N167" s="9"/>
      <c r="O167" s="9"/>
      <c r="P167" s="9"/>
      <c r="Q167" s="10">
        <f t="shared" si="208"/>
        <v>14307792.928164465</v>
      </c>
      <c r="R167" s="10">
        <f t="shared" si="209"/>
        <v>14765095.641151354</v>
      </c>
      <c r="S167" s="9"/>
      <c r="T167" s="10">
        <f t="shared" si="203"/>
        <v>30562136.342371944</v>
      </c>
      <c r="V167" s="9"/>
      <c r="W167" s="9">
        <f>LTFUND1819RSG</f>
        <v>1484593.3027166259</v>
      </c>
      <c r="X167" s="9"/>
      <c r="Y167" s="9"/>
      <c r="Z167" s="9"/>
      <c r="AA167" s="10">
        <f t="shared" si="204"/>
        <v>1484593.3027166259</v>
      </c>
      <c r="AB167" s="10">
        <f t="shared" si="205"/>
        <v>15792386.230881091</v>
      </c>
      <c r="AC167" s="10">
        <f>W167+I167+T167</f>
        <v>46354522.573253036</v>
      </c>
      <c r="AD167" s="10">
        <f>AC167*LT_SF1920</f>
        <v>44522385.008096583</v>
      </c>
      <c r="AE167" s="10">
        <f t="shared" si="206"/>
        <v>13960248.665724639</v>
      </c>
      <c r="AF167" s="10">
        <f>AD167-T167-R167</f>
        <v>-804846.97542671487</v>
      </c>
      <c r="AG167" s="9"/>
      <c r="AH167" s="9">
        <f>AF167</f>
        <v>-804846.97542671487</v>
      </c>
      <c r="AI167" s="9"/>
      <c r="AJ167" s="9"/>
      <c r="AK167" s="9"/>
      <c r="AM167" s="9">
        <f t="shared" si="207"/>
        <v>14866070.611343896</v>
      </c>
      <c r="AN167" s="9">
        <f t="shared" si="210"/>
        <v>14061223.635917181</v>
      </c>
    </row>
    <row r="168" spans="1:40" s="15" customFormat="1" ht="12.75" x14ac:dyDescent="0.2">
      <c r="A168" s="12" t="s">
        <v>333</v>
      </c>
      <c r="B168" s="12" t="s">
        <v>334</v>
      </c>
      <c r="C168" s="12" t="s">
        <v>302</v>
      </c>
      <c r="D168" s="12"/>
      <c r="E168" s="12" t="s">
        <v>1441</v>
      </c>
      <c r="G168" s="13">
        <f>UTFUND1819BL</f>
        <v>56827471.118609607</v>
      </c>
      <c r="H168" s="13">
        <f>G168*RPI_INC1920</f>
        <v>58643778.975817189</v>
      </c>
      <c r="I168" s="13"/>
      <c r="J168" s="13"/>
      <c r="K168" s="13"/>
      <c r="L168" s="13"/>
      <c r="M168" s="13"/>
      <c r="N168" s="13"/>
      <c r="O168" s="13"/>
      <c r="P168" s="13"/>
      <c r="Q168" s="14">
        <f t="shared" si="208"/>
        <v>56827471.118609607</v>
      </c>
      <c r="R168" s="14">
        <f t="shared" si="209"/>
        <v>58643778.975817189</v>
      </c>
      <c r="S168" s="13"/>
      <c r="T168" s="14">
        <f t="shared" si="203"/>
        <v>102850984.65762804</v>
      </c>
      <c r="V168" s="13">
        <f>UTFUND1819RSG</f>
        <v>21816548.918395594</v>
      </c>
      <c r="W168" s="13"/>
      <c r="X168" s="13"/>
      <c r="Y168" s="13"/>
      <c r="Z168" s="13"/>
      <c r="AA168" s="14">
        <f t="shared" si="204"/>
        <v>21816548.918395594</v>
      </c>
      <c r="AB168" s="14">
        <f t="shared" si="205"/>
        <v>78644020.037005201</v>
      </c>
      <c r="AC168" s="14">
        <f>V168+G168+T168</f>
        <v>181495004.69463325</v>
      </c>
      <c r="AD168" s="14">
        <f>AC168*UT_SF1920</f>
        <v>176199752.60491443</v>
      </c>
      <c r="AE168" s="14">
        <f t="shared" si="206"/>
        <v>73348767.947286382</v>
      </c>
      <c r="AF168" s="14">
        <f>AD168-T168-R168</f>
        <v>14704988.971469194</v>
      </c>
      <c r="AG168" s="13">
        <f>AF168</f>
        <v>14704988.971469194</v>
      </c>
      <c r="AH168" s="13"/>
      <c r="AI168" s="13"/>
      <c r="AJ168" s="13"/>
      <c r="AK168" s="13"/>
      <c r="AM168" s="13">
        <f t="shared" si="207"/>
        <v>59044829.803930856</v>
      </c>
      <c r="AN168" s="13">
        <f t="shared" si="210"/>
        <v>73749818.775400043</v>
      </c>
    </row>
    <row r="169" spans="1:40" ht="12.75" x14ac:dyDescent="0.2">
      <c r="A169" s="1" t="s">
        <v>335</v>
      </c>
      <c r="B169" s="1" t="s">
        <v>336</v>
      </c>
      <c r="C169" s="1"/>
      <c r="D169" s="1" t="s">
        <v>302</v>
      </c>
      <c r="E169" s="1"/>
      <c r="G169" s="5">
        <f>UTFUND1819BL</f>
        <v>57729136.614224419</v>
      </c>
      <c r="H169" s="5">
        <f>G169*RPI_INC1920</f>
        <v>59574263.317177221</v>
      </c>
      <c r="I169" s="5">
        <f>LTFUND1819BL</f>
        <v>16346628.033297032</v>
      </c>
      <c r="J169" s="5">
        <f>I169*RPI_INC1920</f>
        <v>16869095.571466334</v>
      </c>
      <c r="Q169" s="6">
        <f t="shared" si="208"/>
        <v>74075764.647521451</v>
      </c>
      <c r="R169" s="6">
        <f t="shared" si="209"/>
        <v>76443358.888643563</v>
      </c>
      <c r="T169" s="6">
        <f t="shared" si="203"/>
        <v>110864289.99999999</v>
      </c>
      <c r="V169" s="5">
        <f>UTFUND1819RSG</f>
        <v>23100033.843510166</v>
      </c>
      <c r="W169" s="5">
        <f>LTFUND1819RSG</f>
        <v>3066468.2311129868</v>
      </c>
      <c r="AA169" s="6">
        <f t="shared" si="204"/>
        <v>26166502.074623153</v>
      </c>
      <c r="AB169" s="6">
        <f t="shared" si="205"/>
        <v>100242266.7221446</v>
      </c>
      <c r="AC169" s="6">
        <f t="shared" si="191"/>
        <v>211106556.7221446</v>
      </c>
      <c r="AD169" s="6">
        <f t="shared" si="196"/>
        <v>204474390.41055429</v>
      </c>
      <c r="AE169" s="6">
        <f t="shared" si="206"/>
        <v>93610100.410554305</v>
      </c>
      <c r="AF169" s="6">
        <f t="shared" si="197"/>
        <v>17166741.521910742</v>
      </c>
      <c r="AG169" s="5">
        <f t="shared" si="194"/>
        <v>16429156.832967833</v>
      </c>
      <c r="AH169" s="5">
        <f t="shared" ref="AH169" si="223">AH170</f>
        <v>737584.68894290924</v>
      </c>
      <c r="AM169" s="5">
        <f t="shared" si="207"/>
        <v>76966136.801689088</v>
      </c>
      <c r="AN169" s="5">
        <f t="shared" si="210"/>
        <v>94132878.32359983</v>
      </c>
    </row>
    <row r="170" spans="1:40" s="11" customFormat="1" ht="12.75" x14ac:dyDescent="0.2">
      <c r="A170" s="8" t="s">
        <v>337</v>
      </c>
      <c r="B170" s="8" t="s">
        <v>338</v>
      </c>
      <c r="C170" s="8" t="s">
        <v>302</v>
      </c>
      <c r="D170" s="8"/>
      <c r="E170" s="8" t="s">
        <v>1440</v>
      </c>
      <c r="G170" s="9"/>
      <c r="H170" s="9"/>
      <c r="I170" s="9">
        <f>LTFUND1819BL</f>
        <v>16346628.033297032</v>
      </c>
      <c r="J170" s="9">
        <f>I170*RPI_INC1920</f>
        <v>16869095.571466334</v>
      </c>
      <c r="K170" s="9"/>
      <c r="L170" s="9"/>
      <c r="M170" s="9"/>
      <c r="N170" s="9"/>
      <c r="O170" s="9"/>
      <c r="P170" s="9"/>
      <c r="Q170" s="10">
        <f t="shared" si="208"/>
        <v>16346628.033297032</v>
      </c>
      <c r="R170" s="10">
        <f t="shared" si="209"/>
        <v>16869095.571466334</v>
      </c>
      <c r="S170" s="9"/>
      <c r="T170" s="10">
        <f t="shared" si="203"/>
        <v>26290650.564769194</v>
      </c>
      <c r="V170" s="9"/>
      <c r="W170" s="9">
        <f>LTFUND1819RSG</f>
        <v>3066468.2311129868</v>
      </c>
      <c r="X170" s="9"/>
      <c r="Y170" s="9"/>
      <c r="Z170" s="9"/>
      <c r="AA170" s="10">
        <f t="shared" si="204"/>
        <v>3066468.2311129868</v>
      </c>
      <c r="AB170" s="10">
        <f t="shared" si="205"/>
        <v>19413096.264410019</v>
      </c>
      <c r="AC170" s="10">
        <f>W170+I170+T170</f>
        <v>45703746.829179212</v>
      </c>
      <c r="AD170" s="10">
        <f>AC170*LT_SF1920</f>
        <v>43897330.825178437</v>
      </c>
      <c r="AE170" s="10">
        <f t="shared" si="206"/>
        <v>17606680.260409243</v>
      </c>
      <c r="AF170" s="10">
        <f>AD170-T170-R170</f>
        <v>737584.68894290924</v>
      </c>
      <c r="AG170" s="9"/>
      <c r="AH170" s="9">
        <f>AF170</f>
        <v>737584.68894290924</v>
      </c>
      <c r="AI170" s="9"/>
      <c r="AJ170" s="9"/>
      <c r="AK170" s="9"/>
      <c r="AM170" s="9">
        <f t="shared" si="207"/>
        <v>16984459.295745686</v>
      </c>
      <c r="AN170" s="9">
        <f t="shared" si="210"/>
        <v>17722043.984688595</v>
      </c>
    </row>
    <row r="171" spans="1:40" s="15" customFormat="1" ht="12.75" x14ac:dyDescent="0.2">
      <c r="A171" s="12" t="s">
        <v>339</v>
      </c>
      <c r="B171" s="12" t="s">
        <v>340</v>
      </c>
      <c r="C171" s="12" t="s">
        <v>302</v>
      </c>
      <c r="D171" s="12"/>
      <c r="E171" s="12" t="s">
        <v>1441</v>
      </c>
      <c r="G171" s="13">
        <f>UTFUND1819BL</f>
        <v>57729136.614224419</v>
      </c>
      <c r="H171" s="13">
        <f>G171*RPI_INC1920</f>
        <v>59574263.317177221</v>
      </c>
      <c r="I171" s="13"/>
      <c r="J171" s="13"/>
      <c r="K171" s="13"/>
      <c r="L171" s="13"/>
      <c r="M171" s="13"/>
      <c r="N171" s="13"/>
      <c r="O171" s="13"/>
      <c r="P171" s="13"/>
      <c r="Q171" s="14">
        <f t="shared" si="208"/>
        <v>57729136.614224419</v>
      </c>
      <c r="R171" s="14">
        <f t="shared" si="209"/>
        <v>59574263.317177221</v>
      </c>
      <c r="S171" s="13"/>
      <c r="T171" s="14">
        <f t="shared" si="203"/>
        <v>84573639.435230792</v>
      </c>
      <c r="V171" s="13">
        <f>UTFUND1819RSG</f>
        <v>23100033.843510166</v>
      </c>
      <c r="W171" s="13"/>
      <c r="X171" s="13"/>
      <c r="Y171" s="13"/>
      <c r="Z171" s="13"/>
      <c r="AA171" s="14">
        <f t="shared" si="204"/>
        <v>23100033.843510166</v>
      </c>
      <c r="AB171" s="14">
        <f t="shared" si="205"/>
        <v>80829170.457734585</v>
      </c>
      <c r="AC171" s="14">
        <f>V171+G171+T171</f>
        <v>165402809.89296538</v>
      </c>
      <c r="AD171" s="14">
        <f>AC171*UT_SF1920</f>
        <v>160577059.58537585</v>
      </c>
      <c r="AE171" s="14">
        <f t="shared" si="206"/>
        <v>76003420.150145054</v>
      </c>
      <c r="AF171" s="14">
        <f>AD171-T171-R171</f>
        <v>16429156.832967833</v>
      </c>
      <c r="AG171" s="13">
        <f>AF171</f>
        <v>16429156.832967833</v>
      </c>
      <c r="AH171" s="13"/>
      <c r="AI171" s="13"/>
      <c r="AJ171" s="13"/>
      <c r="AK171" s="13"/>
      <c r="AM171" s="13">
        <f t="shared" si="207"/>
        <v>59981677.505943403</v>
      </c>
      <c r="AN171" s="13">
        <f t="shared" si="210"/>
        <v>76410834.338911235</v>
      </c>
    </row>
    <row r="172" spans="1:40" ht="12.75" x14ac:dyDescent="0.2">
      <c r="A172" s="1" t="s">
        <v>341</v>
      </c>
      <c r="B172" s="1" t="s">
        <v>342</v>
      </c>
      <c r="C172" s="1"/>
      <c r="D172" s="1" t="s">
        <v>302</v>
      </c>
      <c r="E172" s="1"/>
      <c r="G172" s="5">
        <f>UTFUND1819BL</f>
        <v>57166487.633901522</v>
      </c>
      <c r="H172" s="5">
        <f>G172*RPI_INC1920</f>
        <v>58993631.066726446</v>
      </c>
      <c r="I172" s="5">
        <f>LTFUND1819BL</f>
        <v>14083949.306842471</v>
      </c>
      <c r="J172" s="5">
        <f>I172*RPI_INC1920</f>
        <v>14534097.576385194</v>
      </c>
      <c r="Q172" s="6">
        <f t="shared" si="208"/>
        <v>71250436.940743998</v>
      </c>
      <c r="R172" s="6">
        <f t="shared" si="209"/>
        <v>73527728.643111646</v>
      </c>
      <c r="T172" s="6">
        <f t="shared" si="203"/>
        <v>100916600</v>
      </c>
      <c r="V172" s="5">
        <f>UTFUND1819RSG</f>
        <v>22937168.96203056</v>
      </c>
      <c r="W172" s="5">
        <f>LTFUND1819RSG</f>
        <v>2795284.0695557203</v>
      </c>
      <c r="AA172" s="6">
        <f t="shared" si="204"/>
        <v>25732453.031586282</v>
      </c>
      <c r="AB172" s="6">
        <f t="shared" si="205"/>
        <v>96982889.972330272</v>
      </c>
      <c r="AC172" s="6">
        <f t="shared" si="191"/>
        <v>197899489.97233027</v>
      </c>
      <c r="AD172" s="6">
        <f t="shared" si="196"/>
        <v>191733072.52424678</v>
      </c>
      <c r="AE172" s="6">
        <f t="shared" si="206"/>
        <v>90816472.524246797</v>
      </c>
      <c r="AF172" s="6">
        <f t="shared" si="197"/>
        <v>17288743.881135151</v>
      </c>
      <c r="AG172" s="5">
        <f t="shared" si="194"/>
        <v>16442868.152689323</v>
      </c>
      <c r="AH172" s="5">
        <f t="shared" ref="AH172" si="224">AH173</f>
        <v>845875.7284458261</v>
      </c>
      <c r="AM172" s="5">
        <f t="shared" si="207"/>
        <v>74030567.255776703</v>
      </c>
      <c r="AN172" s="5">
        <f t="shared" si="210"/>
        <v>91319311.136911854</v>
      </c>
    </row>
    <row r="173" spans="1:40" s="11" customFormat="1" ht="12.75" x14ac:dyDescent="0.2">
      <c r="A173" s="8" t="s">
        <v>343</v>
      </c>
      <c r="B173" s="8" t="s">
        <v>344</v>
      </c>
      <c r="C173" s="8" t="s">
        <v>302</v>
      </c>
      <c r="D173" s="8"/>
      <c r="E173" s="8" t="s">
        <v>1440</v>
      </c>
      <c r="G173" s="9"/>
      <c r="H173" s="9"/>
      <c r="I173" s="9">
        <f>LTFUND1819BL</f>
        <v>14083949.306842471</v>
      </c>
      <c r="J173" s="9">
        <f>I173*RPI_INC1920</f>
        <v>14534097.576385194</v>
      </c>
      <c r="K173" s="9"/>
      <c r="L173" s="9"/>
      <c r="M173" s="9"/>
      <c r="N173" s="9"/>
      <c r="O173" s="9"/>
      <c r="P173" s="9"/>
      <c r="Q173" s="10">
        <f t="shared" si="208"/>
        <v>14083949.306842471</v>
      </c>
      <c r="R173" s="10">
        <f t="shared" si="209"/>
        <v>14534097.576385194</v>
      </c>
      <c r="S173" s="9"/>
      <c r="T173" s="10">
        <f t="shared" si="203"/>
        <v>21053226.583126023</v>
      </c>
      <c r="V173" s="9"/>
      <c r="W173" s="9">
        <f>LTFUND1819RSG</f>
        <v>2795284.0695557203</v>
      </c>
      <c r="X173" s="9"/>
      <c r="Y173" s="9"/>
      <c r="Z173" s="9"/>
      <c r="AA173" s="10">
        <f t="shared" si="204"/>
        <v>2795284.0695557203</v>
      </c>
      <c r="AB173" s="10">
        <f t="shared" si="205"/>
        <v>16879233.376398191</v>
      </c>
      <c r="AC173" s="10">
        <f>W173+I173+T173</f>
        <v>37932459.959524214</v>
      </c>
      <c r="AD173" s="10">
        <f>AC173*LT_SF1920</f>
        <v>36433199.887957044</v>
      </c>
      <c r="AE173" s="10">
        <f t="shared" si="206"/>
        <v>15379973.304831021</v>
      </c>
      <c r="AF173" s="10">
        <f>AD173-T173-R173</f>
        <v>845875.7284458261</v>
      </c>
      <c r="AG173" s="9"/>
      <c r="AH173" s="9">
        <f>AF173</f>
        <v>845875.7284458261</v>
      </c>
      <c r="AI173" s="9"/>
      <c r="AJ173" s="9"/>
      <c r="AK173" s="9"/>
      <c r="AM173" s="9">
        <f t="shared" si="207"/>
        <v>14633492.805865509</v>
      </c>
      <c r="AN173" s="9">
        <f t="shared" si="210"/>
        <v>15479368.534311336</v>
      </c>
    </row>
    <row r="174" spans="1:40" s="15" customFormat="1" ht="12.75" x14ac:dyDescent="0.2">
      <c r="A174" s="12" t="s">
        <v>345</v>
      </c>
      <c r="B174" s="12" t="s">
        <v>346</v>
      </c>
      <c r="C174" s="12" t="s">
        <v>302</v>
      </c>
      <c r="D174" s="12"/>
      <c r="E174" s="12" t="s">
        <v>1441</v>
      </c>
      <c r="G174" s="13">
        <f>UTFUND1819BL</f>
        <v>57166487.633901522</v>
      </c>
      <c r="H174" s="13">
        <f>G174*RPI_INC1920</f>
        <v>58993631.066726446</v>
      </c>
      <c r="I174" s="13"/>
      <c r="J174" s="13"/>
      <c r="K174" s="13"/>
      <c r="L174" s="13"/>
      <c r="M174" s="13"/>
      <c r="N174" s="13"/>
      <c r="O174" s="13"/>
      <c r="P174" s="13"/>
      <c r="Q174" s="14">
        <f t="shared" si="208"/>
        <v>57166487.633901522</v>
      </c>
      <c r="R174" s="14">
        <f t="shared" si="209"/>
        <v>58993631.066726446</v>
      </c>
      <c r="S174" s="13"/>
      <c r="T174" s="14">
        <f t="shared" si="203"/>
        <v>79863373.416873977</v>
      </c>
      <c r="V174" s="13">
        <f>UTFUND1819RSG</f>
        <v>22937168.96203056</v>
      </c>
      <c r="W174" s="13"/>
      <c r="X174" s="13"/>
      <c r="Y174" s="13"/>
      <c r="Z174" s="13"/>
      <c r="AA174" s="14">
        <f t="shared" si="204"/>
        <v>22937168.96203056</v>
      </c>
      <c r="AB174" s="14">
        <f t="shared" si="205"/>
        <v>80103656.595932081</v>
      </c>
      <c r="AC174" s="14">
        <f>V174+G174+T174</f>
        <v>159967030.01280606</v>
      </c>
      <c r="AD174" s="14">
        <f>AC174*UT_SF1920</f>
        <v>155299872.63628975</v>
      </c>
      <c r="AE174" s="14">
        <f t="shared" si="206"/>
        <v>75436499.219415769</v>
      </c>
      <c r="AF174" s="14">
        <f>AD174-T174-R174</f>
        <v>16442868.152689323</v>
      </c>
      <c r="AG174" s="13">
        <f>AF174</f>
        <v>16442868.152689323</v>
      </c>
      <c r="AH174" s="13"/>
      <c r="AI174" s="13"/>
      <c r="AJ174" s="13"/>
      <c r="AK174" s="13"/>
      <c r="AM174" s="13">
        <f t="shared" si="207"/>
        <v>59397074.449911207</v>
      </c>
      <c r="AN174" s="13">
        <f t="shared" si="210"/>
        <v>75839942.60260053</v>
      </c>
    </row>
    <row r="175" spans="1:40" ht="12.75" x14ac:dyDescent="0.2">
      <c r="A175" s="1" t="s">
        <v>347</v>
      </c>
      <c r="B175" s="1" t="s">
        <v>348</v>
      </c>
      <c r="C175" s="1"/>
      <c r="D175" s="1" t="s">
        <v>302</v>
      </c>
      <c r="E175" s="1"/>
      <c r="G175" s="5">
        <f>UTFUND1819BL</f>
        <v>61718835.37635833</v>
      </c>
      <c r="H175" s="5">
        <f>G175*RPI_INC1920</f>
        <v>63691480.004478529</v>
      </c>
      <c r="I175" s="5">
        <f>LTFUND1819BL</f>
        <v>17049311.69423236</v>
      </c>
      <c r="J175" s="5">
        <f>I175*RPI_INC1920</f>
        <v>17594238.261976011</v>
      </c>
      <c r="Q175" s="6">
        <f t="shared" si="208"/>
        <v>78768147.07059069</v>
      </c>
      <c r="R175" s="6">
        <f t="shared" si="209"/>
        <v>81285718.266454548</v>
      </c>
      <c r="T175" s="6">
        <f t="shared" si="203"/>
        <v>83861382</v>
      </c>
      <c r="V175" s="5">
        <f>UTFUND1819RSG</f>
        <v>26022644.792021364</v>
      </c>
      <c r="W175" s="5">
        <f>LTFUND1819RSG</f>
        <v>4179334.0158429816</v>
      </c>
      <c r="AA175" s="6">
        <f t="shared" si="204"/>
        <v>30201978.807864346</v>
      </c>
      <c r="AB175" s="6">
        <f t="shared" si="205"/>
        <v>108970125.87845504</v>
      </c>
      <c r="AC175" s="6">
        <f t="shared" si="191"/>
        <v>192831507.87845504</v>
      </c>
      <c r="AD175" s="6">
        <f t="shared" si="196"/>
        <v>186787605.95799166</v>
      </c>
      <c r="AE175" s="6">
        <f t="shared" si="206"/>
        <v>102926223.95799166</v>
      </c>
      <c r="AF175" s="6">
        <f t="shared" si="197"/>
        <v>21640505.691537105</v>
      </c>
      <c r="AG175" s="5">
        <f t="shared" si="194"/>
        <v>19602163.738209113</v>
      </c>
      <c r="AH175" s="5">
        <f t="shared" ref="AH175" si="225">AH176</f>
        <v>2038341.9533279911</v>
      </c>
      <c r="AM175" s="5">
        <f t="shared" si="207"/>
        <v>81841611.921227708</v>
      </c>
      <c r="AN175" s="5">
        <f t="shared" si="210"/>
        <v>103482117.61276481</v>
      </c>
    </row>
    <row r="176" spans="1:40" s="11" customFormat="1" ht="12.75" x14ac:dyDescent="0.2">
      <c r="A176" s="8" t="s">
        <v>349</v>
      </c>
      <c r="B176" s="8" t="s">
        <v>350</v>
      </c>
      <c r="C176" s="8" t="s">
        <v>302</v>
      </c>
      <c r="D176" s="8"/>
      <c r="E176" s="8" t="s">
        <v>1440</v>
      </c>
      <c r="G176" s="9"/>
      <c r="H176" s="9"/>
      <c r="I176" s="9">
        <f>LTFUND1819BL</f>
        <v>17049311.69423236</v>
      </c>
      <c r="J176" s="9">
        <f>I176*RPI_INC1920</f>
        <v>17594238.261976011</v>
      </c>
      <c r="K176" s="9"/>
      <c r="L176" s="9"/>
      <c r="M176" s="9"/>
      <c r="N176" s="9"/>
      <c r="O176" s="9"/>
      <c r="P176" s="9"/>
      <c r="Q176" s="10">
        <f t="shared" si="208"/>
        <v>17049311.69423236</v>
      </c>
      <c r="R176" s="10">
        <f t="shared" si="209"/>
        <v>17594238.261976011</v>
      </c>
      <c r="S176" s="9"/>
      <c r="T176" s="10">
        <f t="shared" si="203"/>
        <v>19153067.657310493</v>
      </c>
      <c r="V176" s="9"/>
      <c r="W176" s="9">
        <f>LTFUND1819RSG</f>
        <v>4179334.0158429816</v>
      </c>
      <c r="X176" s="9"/>
      <c r="Y176" s="9"/>
      <c r="Z176" s="9"/>
      <c r="AA176" s="10">
        <f t="shared" si="204"/>
        <v>4179334.0158429816</v>
      </c>
      <c r="AB176" s="10">
        <f t="shared" si="205"/>
        <v>21228645.710075341</v>
      </c>
      <c r="AC176" s="10">
        <f>W176+I176+T176</f>
        <v>40381713.367385834</v>
      </c>
      <c r="AD176" s="10">
        <f>AC176*LT_SF1920</f>
        <v>38785647.872614495</v>
      </c>
      <c r="AE176" s="10">
        <f t="shared" si="206"/>
        <v>19632580.215304002</v>
      </c>
      <c r="AF176" s="10">
        <f>AD176-T176-R176</f>
        <v>2038341.9533279911</v>
      </c>
      <c r="AG176" s="9"/>
      <c r="AH176" s="9">
        <f>AF176</f>
        <v>2038341.9533279911</v>
      </c>
      <c r="AI176" s="9"/>
      <c r="AJ176" s="9"/>
      <c r="AK176" s="9"/>
      <c r="AM176" s="9">
        <f t="shared" si="207"/>
        <v>17714561.064295836</v>
      </c>
      <c r="AN176" s="9">
        <f t="shared" si="210"/>
        <v>19752903.017623827</v>
      </c>
    </row>
    <row r="177" spans="1:40" s="15" customFormat="1" ht="12.75" x14ac:dyDescent="0.2">
      <c r="A177" s="12" t="s">
        <v>351</v>
      </c>
      <c r="B177" s="12" t="s">
        <v>352</v>
      </c>
      <c r="C177" s="12" t="s">
        <v>302</v>
      </c>
      <c r="D177" s="12"/>
      <c r="E177" s="12" t="s">
        <v>1441</v>
      </c>
      <c r="G177" s="13">
        <f>UTFUND1819BL</f>
        <v>61718835.37635833</v>
      </c>
      <c r="H177" s="13">
        <f>G177*RPI_INC1920</f>
        <v>63691480.004478529</v>
      </c>
      <c r="I177" s="13"/>
      <c r="J177" s="13"/>
      <c r="K177" s="13"/>
      <c r="L177" s="13"/>
      <c r="M177" s="13"/>
      <c r="N177" s="13"/>
      <c r="O177" s="13"/>
      <c r="P177" s="13"/>
      <c r="Q177" s="14">
        <f t="shared" si="208"/>
        <v>61718835.37635833</v>
      </c>
      <c r="R177" s="14">
        <f t="shared" si="209"/>
        <v>63691480.004478529</v>
      </c>
      <c r="S177" s="13"/>
      <c r="T177" s="14">
        <f t="shared" si="203"/>
        <v>64708314.342689507</v>
      </c>
      <c r="V177" s="13">
        <f>UTFUND1819RSG</f>
        <v>26022644.792021364</v>
      </c>
      <c r="W177" s="13"/>
      <c r="X177" s="13"/>
      <c r="Y177" s="13"/>
      <c r="Z177" s="13"/>
      <c r="AA177" s="14">
        <f t="shared" si="204"/>
        <v>26022644.792021364</v>
      </c>
      <c r="AB177" s="14">
        <f t="shared" si="205"/>
        <v>87741480.168379694</v>
      </c>
      <c r="AC177" s="14">
        <f>V177+G177+T177</f>
        <v>152449794.51106921</v>
      </c>
      <c r="AD177" s="14">
        <f>AC177*UT_SF1920</f>
        <v>148001958.08537716</v>
      </c>
      <c r="AE177" s="14">
        <f t="shared" si="206"/>
        <v>83293643.742687643</v>
      </c>
      <c r="AF177" s="14">
        <f>AD177-T177-R177</f>
        <v>19602163.738209113</v>
      </c>
      <c r="AG177" s="13">
        <f>AF177</f>
        <v>19602163.738209113</v>
      </c>
      <c r="AH177" s="13"/>
      <c r="AI177" s="13"/>
      <c r="AJ177" s="13"/>
      <c r="AK177" s="13"/>
      <c r="AM177" s="13">
        <f t="shared" si="207"/>
        <v>64127050.856931858</v>
      </c>
      <c r="AN177" s="13">
        <f t="shared" si="210"/>
        <v>83729214.595140964</v>
      </c>
    </row>
    <row r="178" spans="1:40" ht="12.75" x14ac:dyDescent="0.2">
      <c r="A178" s="1" t="s">
        <v>353</v>
      </c>
      <c r="B178" s="1" t="s">
        <v>354</v>
      </c>
      <c r="C178" s="1"/>
      <c r="D178" s="1" t="s">
        <v>302</v>
      </c>
      <c r="E178" s="1"/>
      <c r="G178" s="5">
        <f>UTFUND1819BL</f>
        <v>29126023.517764218</v>
      </c>
      <c r="H178" s="5">
        <f>G178*RPI_INC1920</f>
        <v>30056943.446509805</v>
      </c>
      <c r="I178" s="5">
        <f>LTFUND1819BL</f>
        <v>8990761.3513208181</v>
      </c>
      <c r="J178" s="5">
        <f>I178*RPI_INC1920</f>
        <v>9278122.2027406972</v>
      </c>
      <c r="Q178" s="6">
        <f t="shared" si="208"/>
        <v>38116784.869085036</v>
      </c>
      <c r="R178" s="6">
        <f t="shared" si="209"/>
        <v>39335065.6492505</v>
      </c>
      <c r="T178" s="6">
        <f t="shared" si="203"/>
        <v>98495755.999998525</v>
      </c>
      <c r="V178" s="5">
        <f>UTFUND1819RSG</f>
        <v>7540573.7876584306</v>
      </c>
      <c r="W178" s="5">
        <f>LTFUND1819RSG</f>
        <v>-208463.35016269982</v>
      </c>
      <c r="AA178" s="6">
        <f t="shared" si="204"/>
        <v>7332110.4374957308</v>
      </c>
      <c r="AB178" s="6">
        <f t="shared" si="205"/>
        <v>45448895.306580767</v>
      </c>
      <c r="AC178" s="6">
        <f t="shared" si="191"/>
        <v>143944651.30657929</v>
      </c>
      <c r="AD178" s="6">
        <f t="shared" si="196"/>
        <v>139390533.38655755</v>
      </c>
      <c r="AE178" s="6">
        <f t="shared" si="206"/>
        <v>40894777.386559017</v>
      </c>
      <c r="AF178" s="6">
        <f t="shared" si="197"/>
        <v>1559711.7373085152</v>
      </c>
      <c r="AG178" s="5">
        <f t="shared" si="194"/>
        <v>3409179.4569037147</v>
      </c>
      <c r="AH178" s="5">
        <f t="shared" ref="AH178" si="226">AH179</f>
        <v>-1849467.7195951995</v>
      </c>
      <c r="AM178" s="5">
        <f t="shared" si="207"/>
        <v>39604068.788680568</v>
      </c>
      <c r="AN178" s="5">
        <f t="shared" si="210"/>
        <v>41163780.525989085</v>
      </c>
    </row>
    <row r="179" spans="1:40" s="11" customFormat="1" ht="12.75" x14ac:dyDescent="0.2">
      <c r="A179" s="8" t="s">
        <v>355</v>
      </c>
      <c r="B179" s="8" t="s">
        <v>356</v>
      </c>
      <c r="C179" s="8" t="s">
        <v>302</v>
      </c>
      <c r="D179" s="8"/>
      <c r="E179" s="8" t="s">
        <v>1440</v>
      </c>
      <c r="G179" s="9"/>
      <c r="H179" s="9"/>
      <c r="I179" s="9">
        <f>LTFUND1819BL</f>
        <v>8990761.3513208181</v>
      </c>
      <c r="J179" s="9">
        <f>I179*RPI_INC1920</f>
        <v>9278122.2027406972</v>
      </c>
      <c r="K179" s="9"/>
      <c r="L179" s="9"/>
      <c r="M179" s="9"/>
      <c r="N179" s="9"/>
      <c r="O179" s="9"/>
      <c r="P179" s="9"/>
      <c r="Q179" s="10">
        <f t="shared" si="208"/>
        <v>8990761.3513208181</v>
      </c>
      <c r="R179" s="10">
        <f t="shared" si="209"/>
        <v>9278122.2027406972</v>
      </c>
      <c r="S179" s="9"/>
      <c r="T179" s="10">
        <f t="shared" si="203"/>
        <v>25465948.530753046</v>
      </c>
      <c r="V179" s="9"/>
      <c r="W179" s="9">
        <f>LTFUND1819RSG</f>
        <v>-208463.35016269982</v>
      </c>
      <c r="X179" s="9"/>
      <c r="Y179" s="9"/>
      <c r="Z179" s="9"/>
      <c r="AA179" s="10">
        <f t="shared" si="204"/>
        <v>-208463.35016269982</v>
      </c>
      <c r="AB179" s="10">
        <f t="shared" si="205"/>
        <v>8782298.0011581182</v>
      </c>
      <c r="AC179" s="10">
        <f>W179+I179+T179</f>
        <v>34248246.531911165</v>
      </c>
      <c r="AD179" s="10">
        <f>AC179*LT_SF1920</f>
        <v>32894603.013898544</v>
      </c>
      <c r="AE179" s="10">
        <f t="shared" si="206"/>
        <v>7428654.4831454977</v>
      </c>
      <c r="AF179" s="10">
        <f>AD179-T179-R179</f>
        <v>-1849467.7195951995</v>
      </c>
      <c r="AG179" s="9"/>
      <c r="AH179" s="9">
        <f>AF179</f>
        <v>-1849467.7195951995</v>
      </c>
      <c r="AI179" s="9"/>
      <c r="AJ179" s="9"/>
      <c r="AK179" s="9"/>
      <c r="AM179" s="9">
        <f t="shared" si="207"/>
        <v>9341573.0692730788</v>
      </c>
      <c r="AN179" s="9">
        <f t="shared" si="210"/>
        <v>7492105.3496778794</v>
      </c>
    </row>
    <row r="180" spans="1:40" s="15" customFormat="1" ht="12.75" x14ac:dyDescent="0.2">
      <c r="A180" s="12" t="s">
        <v>357</v>
      </c>
      <c r="B180" s="12" t="s">
        <v>358</v>
      </c>
      <c r="C180" s="12" t="s">
        <v>302</v>
      </c>
      <c r="D180" s="12"/>
      <c r="E180" s="12" t="s">
        <v>1441</v>
      </c>
      <c r="G180" s="13">
        <f>UTFUND1819BL</f>
        <v>29126023.517764218</v>
      </c>
      <c r="H180" s="13">
        <f>G180*RPI_INC1920</f>
        <v>30056943.446509805</v>
      </c>
      <c r="I180" s="13"/>
      <c r="J180" s="13"/>
      <c r="K180" s="13"/>
      <c r="L180" s="13"/>
      <c r="M180" s="13"/>
      <c r="N180" s="13"/>
      <c r="O180" s="13"/>
      <c r="P180" s="13"/>
      <c r="Q180" s="14">
        <f t="shared" si="208"/>
        <v>29126023.517764218</v>
      </c>
      <c r="R180" s="14">
        <f t="shared" si="209"/>
        <v>30056943.446509805</v>
      </c>
      <c r="S180" s="13"/>
      <c r="T180" s="14">
        <f t="shared" si="203"/>
        <v>73029807.469245479</v>
      </c>
      <c r="V180" s="13">
        <f>UTFUND1819RSG</f>
        <v>7540573.7876584306</v>
      </c>
      <c r="W180" s="13"/>
      <c r="X180" s="13"/>
      <c r="Y180" s="13"/>
      <c r="Z180" s="13"/>
      <c r="AA180" s="14">
        <f t="shared" si="204"/>
        <v>7540573.7876584306</v>
      </c>
      <c r="AB180" s="14">
        <f t="shared" si="205"/>
        <v>36666597.305422649</v>
      </c>
      <c r="AC180" s="14">
        <f>V180+G180+T180</f>
        <v>109696404.77466813</v>
      </c>
      <c r="AD180" s="14">
        <f>AC180*UT_SF1920</f>
        <v>106495930.372659</v>
      </c>
      <c r="AE180" s="14">
        <f t="shared" si="206"/>
        <v>33466122.903413519</v>
      </c>
      <c r="AF180" s="14">
        <f>AD180-T180-R180</f>
        <v>3409179.4569037147</v>
      </c>
      <c r="AG180" s="13">
        <f>AF180</f>
        <v>3409179.4569037147</v>
      </c>
      <c r="AH180" s="13"/>
      <c r="AI180" s="13"/>
      <c r="AJ180" s="13"/>
      <c r="AK180" s="13"/>
      <c r="AM180" s="13">
        <f t="shared" si="207"/>
        <v>30262495.719407491</v>
      </c>
      <c r="AN180" s="13">
        <f t="shared" si="210"/>
        <v>33671675.17631121</v>
      </c>
    </row>
    <row r="181" spans="1:40" ht="12.75" x14ac:dyDescent="0.2">
      <c r="A181" s="1" t="s">
        <v>359</v>
      </c>
      <c r="B181" s="1" t="s">
        <v>360</v>
      </c>
      <c r="C181" s="1"/>
      <c r="D181" s="1" t="s">
        <v>302</v>
      </c>
      <c r="E181" s="1"/>
      <c r="G181" s="5">
        <f>UTFUND1819BL</f>
        <v>26908303.550849173</v>
      </c>
      <c r="H181" s="5">
        <f>G181*RPI_INC1920</f>
        <v>27768341.173525102</v>
      </c>
      <c r="I181" s="5">
        <f>LTFUND1819BL</f>
        <v>6291717.8593818918</v>
      </c>
      <c r="J181" s="5">
        <f>I181*RPI_INC1920</f>
        <v>6492812.4419558169</v>
      </c>
      <c r="Q181" s="6">
        <f t="shared" si="208"/>
        <v>33200021.410231065</v>
      </c>
      <c r="R181" s="6">
        <f t="shared" si="209"/>
        <v>34261153.615480922</v>
      </c>
      <c r="T181" s="6">
        <f t="shared" si="203"/>
        <v>101311085.00000191</v>
      </c>
      <c r="V181" s="5">
        <f>UTFUND1819RSG</f>
        <v>7343413.5165572278</v>
      </c>
      <c r="W181" s="5">
        <f>LTFUND1819RSG</f>
        <v>-496364.16022504121</v>
      </c>
      <c r="AA181" s="6">
        <f t="shared" si="204"/>
        <v>6847049.3563321866</v>
      </c>
      <c r="AB181" s="6">
        <f t="shared" si="205"/>
        <v>40047070.766563252</v>
      </c>
      <c r="AC181" s="6">
        <f t="shared" ref="AC181:AC208" si="227">AC182+AC183</f>
        <v>141358155.76656514</v>
      </c>
      <c r="AD181" s="6">
        <f t="shared" si="196"/>
        <v>136947901.18951035</v>
      </c>
      <c r="AE181" s="6">
        <f t="shared" si="206"/>
        <v>35636816.18950846</v>
      </c>
      <c r="AF181" s="6">
        <f t="shared" si="197"/>
        <v>1375662.5740275374</v>
      </c>
      <c r="AG181" s="5">
        <f t="shared" ref="AG181:AG208" si="228">AG183</f>
        <v>3165525.7405972853</v>
      </c>
      <c r="AH181" s="5">
        <f t="shared" ref="AH181" si="229">AH182</f>
        <v>-1789863.166569748</v>
      </c>
      <c r="AM181" s="5">
        <f t="shared" si="207"/>
        <v>34495457.479754128</v>
      </c>
      <c r="AN181" s="5">
        <f t="shared" si="210"/>
        <v>35871120.053781666</v>
      </c>
    </row>
    <row r="182" spans="1:40" s="11" customFormat="1" ht="12.75" x14ac:dyDescent="0.2">
      <c r="A182" s="8" t="s">
        <v>361</v>
      </c>
      <c r="B182" s="8" t="s">
        <v>362</v>
      </c>
      <c r="C182" s="8" t="s">
        <v>302</v>
      </c>
      <c r="D182" s="8"/>
      <c r="E182" s="8" t="s">
        <v>1440</v>
      </c>
      <c r="G182" s="9"/>
      <c r="H182" s="9"/>
      <c r="I182" s="9">
        <f>LTFUND1819BL</f>
        <v>6291717.8593818918</v>
      </c>
      <c r="J182" s="9">
        <f>I182*RPI_INC1920</f>
        <v>6492812.4419558169</v>
      </c>
      <c r="K182" s="9"/>
      <c r="L182" s="9"/>
      <c r="M182" s="9"/>
      <c r="N182" s="9"/>
      <c r="O182" s="9"/>
      <c r="P182" s="9"/>
      <c r="Q182" s="10">
        <f t="shared" si="208"/>
        <v>6291717.8593818918</v>
      </c>
      <c r="R182" s="10">
        <f t="shared" si="209"/>
        <v>6492812.4419558169</v>
      </c>
      <c r="S182" s="9"/>
      <c r="T182" s="10">
        <f t="shared" si="203"/>
        <v>21843338.112983327</v>
      </c>
      <c r="V182" s="9"/>
      <c r="W182" s="9">
        <f>LTFUND1819RSG</f>
        <v>-496364.16022504121</v>
      </c>
      <c r="X182" s="9"/>
      <c r="Y182" s="9"/>
      <c r="Z182" s="9"/>
      <c r="AA182" s="10">
        <f t="shared" si="204"/>
        <v>-496364.16022504121</v>
      </c>
      <c r="AB182" s="10">
        <f t="shared" si="205"/>
        <v>5795353.6991568506</v>
      </c>
      <c r="AC182" s="10">
        <f>W182+I182+T182</f>
        <v>27638691.812140178</v>
      </c>
      <c r="AD182" s="10">
        <f>AC182*LT_SF1920</f>
        <v>26546287.388369396</v>
      </c>
      <c r="AE182" s="10">
        <f t="shared" si="206"/>
        <v>4702949.275386069</v>
      </c>
      <c r="AF182" s="10">
        <f>AD182-T182-R182</f>
        <v>-1789863.166569748</v>
      </c>
      <c r="AG182" s="9"/>
      <c r="AH182" s="9">
        <f>AF182</f>
        <v>-1789863.166569748</v>
      </c>
      <c r="AI182" s="9"/>
      <c r="AJ182" s="9"/>
      <c r="AK182" s="9"/>
      <c r="AM182" s="9">
        <f t="shared" si="207"/>
        <v>6537215.2388442457</v>
      </c>
      <c r="AN182" s="9">
        <f t="shared" si="210"/>
        <v>4747352.0722744977</v>
      </c>
    </row>
    <row r="183" spans="1:40" s="15" customFormat="1" ht="12.75" x14ac:dyDescent="0.2">
      <c r="A183" s="12" t="s">
        <v>363</v>
      </c>
      <c r="B183" s="12" t="s">
        <v>364</v>
      </c>
      <c r="C183" s="12" t="s">
        <v>302</v>
      </c>
      <c r="D183" s="12"/>
      <c r="E183" s="12" t="s">
        <v>1441</v>
      </c>
      <c r="G183" s="13">
        <f>UTFUND1819BL</f>
        <v>26908303.550849173</v>
      </c>
      <c r="H183" s="13">
        <f>G183*RPI_INC1920</f>
        <v>27768341.173525102</v>
      </c>
      <c r="I183" s="13"/>
      <c r="J183" s="13"/>
      <c r="K183" s="13"/>
      <c r="L183" s="13"/>
      <c r="M183" s="13"/>
      <c r="N183" s="13"/>
      <c r="O183" s="13"/>
      <c r="P183" s="13"/>
      <c r="Q183" s="14">
        <f t="shared" si="208"/>
        <v>26908303.550849173</v>
      </c>
      <c r="R183" s="14">
        <f t="shared" si="209"/>
        <v>27768341.173525102</v>
      </c>
      <c r="S183" s="13"/>
      <c r="T183" s="14">
        <f t="shared" si="203"/>
        <v>79467746.887018576</v>
      </c>
      <c r="V183" s="13">
        <f>UTFUND1819RSG</f>
        <v>7343413.5165572278</v>
      </c>
      <c r="W183" s="13"/>
      <c r="X183" s="13"/>
      <c r="Y183" s="13"/>
      <c r="Z183" s="13"/>
      <c r="AA183" s="14">
        <f t="shared" si="204"/>
        <v>7343413.5165572278</v>
      </c>
      <c r="AB183" s="14">
        <f t="shared" si="205"/>
        <v>34251717.067406401</v>
      </c>
      <c r="AC183" s="14">
        <f>V183+G183+T183</f>
        <v>113719463.95442498</v>
      </c>
      <c r="AD183" s="14">
        <f>AC183*UT_SF1920</f>
        <v>110401613.80114096</v>
      </c>
      <c r="AE183" s="14">
        <f t="shared" si="206"/>
        <v>30933866.914122388</v>
      </c>
      <c r="AF183" s="14">
        <f>AD183-T183-R183</f>
        <v>3165525.7405972853</v>
      </c>
      <c r="AG183" s="13">
        <f>AF183</f>
        <v>3165525.7405972853</v>
      </c>
      <c r="AH183" s="13"/>
      <c r="AI183" s="13"/>
      <c r="AJ183" s="13"/>
      <c r="AK183" s="13"/>
      <c r="AM183" s="13">
        <f t="shared" si="207"/>
        <v>27958242.240909886</v>
      </c>
      <c r="AN183" s="13">
        <f t="shared" si="210"/>
        <v>31123767.981507171</v>
      </c>
    </row>
    <row r="184" spans="1:40" ht="12.75" x14ac:dyDescent="0.2">
      <c r="A184" s="1" t="s">
        <v>365</v>
      </c>
      <c r="B184" s="1" t="s">
        <v>366</v>
      </c>
      <c r="C184" s="1"/>
      <c r="D184" s="1" t="s">
        <v>302</v>
      </c>
      <c r="E184" s="1"/>
      <c r="G184" s="5">
        <f>UTFUND1819BL</f>
        <v>35728592.814092465</v>
      </c>
      <c r="H184" s="5">
        <f>G184*RPI_INC1920</f>
        <v>36870542.694631055</v>
      </c>
      <c r="I184" s="5">
        <f>LTFUND1819BL</f>
        <v>9637465.3089448921</v>
      </c>
      <c r="J184" s="5">
        <f>I184*RPI_INC1920</f>
        <v>9945495.978260912</v>
      </c>
      <c r="Q184" s="6">
        <f t="shared" si="208"/>
        <v>45366058.123037353</v>
      </c>
      <c r="R184" s="6">
        <f t="shared" si="209"/>
        <v>46816038.672891967</v>
      </c>
      <c r="T184" s="6">
        <f t="shared" si="203"/>
        <v>101499216</v>
      </c>
      <c r="V184" s="5">
        <f>UTFUND1819RSG</f>
        <v>12368084.227743335</v>
      </c>
      <c r="W184" s="5">
        <f>LTFUND1819RSG</f>
        <v>756197.13308193162</v>
      </c>
      <c r="AA184" s="6">
        <f t="shared" si="204"/>
        <v>13124281.360825267</v>
      </c>
      <c r="AB184" s="6">
        <f t="shared" si="205"/>
        <v>58490339.483862624</v>
      </c>
      <c r="AC184" s="6">
        <f t="shared" si="227"/>
        <v>159989555.48386264</v>
      </c>
      <c r="AD184" s="6">
        <f t="shared" ref="AD184:AD208" si="230">AD185+AD186</f>
        <v>154969931.01470712</v>
      </c>
      <c r="AE184" s="6">
        <f t="shared" si="206"/>
        <v>53470715.014707118</v>
      </c>
      <c r="AF184" s="6">
        <f t="shared" ref="AF184:AF208" si="231">SUM(AF185:AF186)</f>
        <v>6654676.3418151513</v>
      </c>
      <c r="AG184" s="5">
        <f t="shared" si="228"/>
        <v>7550164.1393797249</v>
      </c>
      <c r="AH184" s="5">
        <f t="shared" ref="AH184" si="232">AH185</f>
        <v>-895487.79756457359</v>
      </c>
      <c r="AM184" s="5">
        <f t="shared" si="207"/>
        <v>47136202.403924838</v>
      </c>
      <c r="AN184" s="5">
        <f t="shared" si="210"/>
        <v>53790878.745739989</v>
      </c>
    </row>
    <row r="185" spans="1:40" s="11" customFormat="1" ht="12.75" x14ac:dyDescent="0.2">
      <c r="A185" s="8" t="s">
        <v>367</v>
      </c>
      <c r="B185" s="8" t="s">
        <v>368</v>
      </c>
      <c r="C185" s="8" t="s">
        <v>302</v>
      </c>
      <c r="D185" s="8"/>
      <c r="E185" s="8" t="s">
        <v>1440</v>
      </c>
      <c r="G185" s="9"/>
      <c r="H185" s="9"/>
      <c r="I185" s="9">
        <f>LTFUND1819BL</f>
        <v>9637465.3089448921</v>
      </c>
      <c r="J185" s="9">
        <f>I185*RPI_INC1920</f>
        <v>9945495.978260912</v>
      </c>
      <c r="K185" s="9"/>
      <c r="L185" s="9"/>
      <c r="M185" s="9"/>
      <c r="N185" s="9"/>
      <c r="O185" s="9"/>
      <c r="P185" s="9"/>
      <c r="Q185" s="10">
        <f t="shared" si="208"/>
        <v>9637465.3089448921</v>
      </c>
      <c r="R185" s="10">
        <f t="shared" si="209"/>
        <v>9945495.978260912</v>
      </c>
      <c r="S185" s="9"/>
      <c r="T185" s="10">
        <f t="shared" si="203"/>
        <v>23601848.032740884</v>
      </c>
      <c r="V185" s="9"/>
      <c r="W185" s="9">
        <f>LTFUND1819RSG</f>
        <v>756197.13308193162</v>
      </c>
      <c r="X185" s="9"/>
      <c r="Y185" s="9"/>
      <c r="Z185" s="9"/>
      <c r="AA185" s="10">
        <f t="shared" si="204"/>
        <v>756197.13308193162</v>
      </c>
      <c r="AB185" s="10">
        <f t="shared" si="205"/>
        <v>10393662.442026824</v>
      </c>
      <c r="AC185" s="10">
        <f>W185+I185+T185</f>
        <v>33995510.474767707</v>
      </c>
      <c r="AD185" s="10">
        <f>AC185*LT_SF1920</f>
        <v>32651856.213437222</v>
      </c>
      <c r="AE185" s="10">
        <f t="shared" si="206"/>
        <v>9050008.1806963384</v>
      </c>
      <c r="AF185" s="10">
        <f>AD185-T185-R185</f>
        <v>-895487.79756457359</v>
      </c>
      <c r="AG185" s="9"/>
      <c r="AH185" s="9">
        <f>AF185</f>
        <v>-895487.79756457359</v>
      </c>
      <c r="AI185" s="9"/>
      <c r="AJ185" s="9"/>
      <c r="AK185" s="9"/>
      <c r="AM185" s="9">
        <f t="shared" si="207"/>
        <v>10013510.854991956</v>
      </c>
      <c r="AN185" s="9">
        <f t="shared" si="210"/>
        <v>9118023.0574273821</v>
      </c>
    </row>
    <row r="186" spans="1:40" s="15" customFormat="1" ht="12.75" x14ac:dyDescent="0.2">
      <c r="A186" s="12" t="s">
        <v>369</v>
      </c>
      <c r="B186" s="12" t="s">
        <v>370</v>
      </c>
      <c r="C186" s="12" t="s">
        <v>302</v>
      </c>
      <c r="D186" s="12"/>
      <c r="E186" s="12" t="s">
        <v>1441</v>
      </c>
      <c r="G186" s="13">
        <f>UTFUND1819BL</f>
        <v>35728592.814092465</v>
      </c>
      <c r="H186" s="13">
        <f>G186*RPI_INC1920</f>
        <v>36870542.694631055</v>
      </c>
      <c r="I186" s="13"/>
      <c r="J186" s="13"/>
      <c r="K186" s="13"/>
      <c r="L186" s="13"/>
      <c r="M186" s="13"/>
      <c r="N186" s="13"/>
      <c r="O186" s="13"/>
      <c r="P186" s="13"/>
      <c r="Q186" s="14">
        <f t="shared" si="208"/>
        <v>35728592.814092465</v>
      </c>
      <c r="R186" s="14">
        <f t="shared" si="209"/>
        <v>36870542.694631055</v>
      </c>
      <c r="S186" s="13"/>
      <c r="T186" s="14">
        <f t="shared" si="203"/>
        <v>77897367.967259124</v>
      </c>
      <c r="V186" s="13">
        <f>UTFUND1819RSG</f>
        <v>12368084.227743335</v>
      </c>
      <c r="W186" s="13"/>
      <c r="X186" s="13"/>
      <c r="Y186" s="13"/>
      <c r="Z186" s="13"/>
      <c r="AA186" s="14">
        <f t="shared" si="204"/>
        <v>12368084.227743335</v>
      </c>
      <c r="AB186" s="14">
        <f t="shared" si="205"/>
        <v>48096677.0418358</v>
      </c>
      <c r="AC186" s="14">
        <f>V186+G186+T186</f>
        <v>125994045.00909492</v>
      </c>
      <c r="AD186" s="14">
        <f>AC186*UT_SF1920</f>
        <v>122318074.8012699</v>
      </c>
      <c r="AE186" s="14">
        <f t="shared" si="206"/>
        <v>44420706.83401078</v>
      </c>
      <c r="AF186" s="14">
        <f>AD186-T186-R186</f>
        <v>7550164.1393797249</v>
      </c>
      <c r="AG186" s="13">
        <f>AF186</f>
        <v>7550164.1393797249</v>
      </c>
      <c r="AH186" s="13"/>
      <c r="AI186" s="13"/>
      <c r="AJ186" s="13"/>
      <c r="AK186" s="13"/>
      <c r="AM186" s="13">
        <f t="shared" si="207"/>
        <v>37122691.548932888</v>
      </c>
      <c r="AN186" s="13">
        <f t="shared" si="210"/>
        <v>44672855.688312612</v>
      </c>
    </row>
    <row r="187" spans="1:40" ht="12.75" x14ac:dyDescent="0.2">
      <c r="A187" s="1" t="s">
        <v>371</v>
      </c>
      <c r="B187" s="1" t="s">
        <v>372</v>
      </c>
      <c r="C187" s="1"/>
      <c r="D187" s="1" t="s">
        <v>302</v>
      </c>
      <c r="E187" s="1"/>
      <c r="G187" s="5">
        <f>UTFUND1819BL</f>
        <v>36441461.348050244</v>
      </c>
      <c r="H187" s="5">
        <f>G187*RPI_INC1920</f>
        <v>37606195.78496442</v>
      </c>
      <c r="I187" s="5">
        <f>LTFUND1819BL</f>
        <v>10922849.518531987</v>
      </c>
      <c r="J187" s="5">
        <f>I187*RPI_INC1920</f>
        <v>11271963.371622467</v>
      </c>
      <c r="Q187" s="6">
        <f t="shared" si="208"/>
        <v>47364310.86658223</v>
      </c>
      <c r="R187" s="6">
        <f t="shared" si="209"/>
        <v>48878159.156586885</v>
      </c>
      <c r="T187" s="6">
        <f t="shared" si="203"/>
        <v>85043452</v>
      </c>
      <c r="V187" s="5">
        <f>UTFUND1819RSG</f>
        <v>14210114.581076689</v>
      </c>
      <c r="W187" s="5">
        <f>LTFUND1819RSG</f>
        <v>1476822.1469917092</v>
      </c>
      <c r="AA187" s="6">
        <f t="shared" si="204"/>
        <v>15686936.728068398</v>
      </c>
      <c r="AB187" s="6">
        <f t="shared" si="205"/>
        <v>63051247.594650626</v>
      </c>
      <c r="AC187" s="6">
        <f t="shared" si="227"/>
        <v>148094699.59465063</v>
      </c>
      <c r="AD187" s="6">
        <f t="shared" si="230"/>
        <v>143419175.4896678</v>
      </c>
      <c r="AE187" s="6">
        <f t="shared" si="206"/>
        <v>58375723.48966781</v>
      </c>
      <c r="AF187" s="6">
        <f t="shared" si="231"/>
        <v>9497564.3330809232</v>
      </c>
      <c r="AG187" s="5">
        <f t="shared" si="228"/>
        <v>9724742.4664539471</v>
      </c>
      <c r="AH187" s="5">
        <f t="shared" ref="AH187" si="233">AH188</f>
        <v>-227178.13337302394</v>
      </c>
      <c r="AM187" s="5">
        <f t="shared" si="207"/>
        <v>49212425.238152072</v>
      </c>
      <c r="AN187" s="5">
        <f t="shared" si="210"/>
        <v>58709989.571232997</v>
      </c>
    </row>
    <row r="188" spans="1:40" s="11" customFormat="1" ht="12.75" x14ac:dyDescent="0.2">
      <c r="A188" s="8" t="s">
        <v>373</v>
      </c>
      <c r="B188" s="8" t="s">
        <v>374</v>
      </c>
      <c r="C188" s="8" t="s">
        <v>302</v>
      </c>
      <c r="D188" s="8"/>
      <c r="E188" s="8" t="s">
        <v>1440</v>
      </c>
      <c r="G188" s="9"/>
      <c r="H188" s="9"/>
      <c r="I188" s="9">
        <f>LTFUND1819BL</f>
        <v>10922849.518531987</v>
      </c>
      <c r="J188" s="9">
        <f>I188*RPI_INC1920</f>
        <v>11271963.371622467</v>
      </c>
      <c r="K188" s="9"/>
      <c r="L188" s="9"/>
      <c r="M188" s="9"/>
      <c r="N188" s="9"/>
      <c r="O188" s="9"/>
      <c r="P188" s="9"/>
      <c r="Q188" s="10">
        <f t="shared" si="208"/>
        <v>10922849.518531987</v>
      </c>
      <c r="R188" s="10">
        <f t="shared" si="209"/>
        <v>11271963.371622467</v>
      </c>
      <c r="S188" s="9"/>
      <c r="T188" s="10">
        <f t="shared" si="203"/>
        <v>21880021.449067976</v>
      </c>
      <c r="V188" s="9"/>
      <c r="W188" s="9">
        <f>LTFUND1819RSG</f>
        <v>1476822.1469917092</v>
      </c>
      <c r="X188" s="9"/>
      <c r="Y188" s="9"/>
      <c r="Z188" s="9"/>
      <c r="AA188" s="10">
        <f t="shared" si="204"/>
        <v>1476822.1469917092</v>
      </c>
      <c r="AB188" s="10">
        <f t="shared" si="205"/>
        <v>12399671.665523697</v>
      </c>
      <c r="AC188" s="10">
        <f>W188+I188+T188</f>
        <v>34279693.114591673</v>
      </c>
      <c r="AD188" s="10">
        <f>AC188*LT_SF1920</f>
        <v>32924806.68731742</v>
      </c>
      <c r="AE188" s="10">
        <f t="shared" si="206"/>
        <v>11044785.238249443</v>
      </c>
      <c r="AF188" s="10">
        <f>AD188-T188-R188</f>
        <v>-227178.13337302394</v>
      </c>
      <c r="AG188" s="9"/>
      <c r="AH188" s="9">
        <f>AF188</f>
        <v>-227178.13337302394</v>
      </c>
      <c r="AI188" s="9"/>
      <c r="AJ188" s="9"/>
      <c r="AK188" s="9"/>
      <c r="AM188" s="9">
        <f t="shared" si="207"/>
        <v>11349049.642725838</v>
      </c>
      <c r="AN188" s="9">
        <f t="shared" si="210"/>
        <v>11121871.509352814</v>
      </c>
    </row>
    <row r="189" spans="1:40" s="15" customFormat="1" ht="12.75" x14ac:dyDescent="0.2">
      <c r="A189" s="12" t="s">
        <v>375</v>
      </c>
      <c r="B189" s="12" t="s">
        <v>376</v>
      </c>
      <c r="C189" s="12" t="s">
        <v>302</v>
      </c>
      <c r="D189" s="12"/>
      <c r="E189" s="12" t="s">
        <v>1441</v>
      </c>
      <c r="G189" s="13">
        <f>UTFUND1819BL</f>
        <v>36441461.348050244</v>
      </c>
      <c r="H189" s="13">
        <f>G189*RPI_INC1920</f>
        <v>37606195.78496442</v>
      </c>
      <c r="I189" s="13"/>
      <c r="J189" s="13"/>
      <c r="K189" s="13"/>
      <c r="L189" s="13"/>
      <c r="M189" s="13"/>
      <c r="N189" s="13"/>
      <c r="O189" s="13"/>
      <c r="P189" s="13"/>
      <c r="Q189" s="14">
        <f t="shared" si="208"/>
        <v>36441461.348050244</v>
      </c>
      <c r="R189" s="14">
        <f t="shared" si="209"/>
        <v>37606195.78496442</v>
      </c>
      <c r="S189" s="13"/>
      <c r="T189" s="14">
        <f t="shared" si="203"/>
        <v>63163430.55093202</v>
      </c>
      <c r="V189" s="13">
        <f>UTFUND1819RSG</f>
        <v>14210114.581076689</v>
      </c>
      <c r="W189" s="13"/>
      <c r="X189" s="13"/>
      <c r="Y189" s="13"/>
      <c r="Z189" s="13"/>
      <c r="AA189" s="14">
        <f t="shared" si="204"/>
        <v>14210114.581076689</v>
      </c>
      <c r="AB189" s="14">
        <f t="shared" si="205"/>
        <v>50651575.929126933</v>
      </c>
      <c r="AC189" s="14">
        <f>V189+G189+T189</f>
        <v>113815006.48005895</v>
      </c>
      <c r="AD189" s="14">
        <f>AC189*UT_SF1920</f>
        <v>110494368.80235039</v>
      </c>
      <c r="AE189" s="14">
        <f t="shared" si="206"/>
        <v>47330938.251418367</v>
      </c>
      <c r="AF189" s="14">
        <f>AD189-T189-R189</f>
        <v>9724742.4664539471</v>
      </c>
      <c r="AG189" s="13">
        <f>AF189</f>
        <v>9724742.4664539471</v>
      </c>
      <c r="AH189" s="13"/>
      <c r="AI189" s="13"/>
      <c r="AJ189" s="13"/>
      <c r="AK189" s="13"/>
      <c r="AM189" s="13">
        <f t="shared" si="207"/>
        <v>37863375.595426217</v>
      </c>
      <c r="AN189" s="13">
        <f t="shared" si="210"/>
        <v>47588118.061880164</v>
      </c>
    </row>
    <row r="190" spans="1:40" ht="12.75" x14ac:dyDescent="0.2">
      <c r="A190" s="1" t="s">
        <v>377</v>
      </c>
      <c r="B190" s="1" t="s">
        <v>378</v>
      </c>
      <c r="C190" s="1"/>
      <c r="D190" s="1" t="s">
        <v>302</v>
      </c>
      <c r="E190" s="1"/>
      <c r="G190" s="5">
        <f>UTFUND1819BL</f>
        <v>15124243.119375415</v>
      </c>
      <c r="H190" s="5">
        <f>G190*RPI_INC1920</f>
        <v>15607641.044204829</v>
      </c>
      <c r="I190" s="5">
        <f>LTFUND1819BL</f>
        <v>6073887.4637572123</v>
      </c>
      <c r="J190" s="5">
        <f>I190*RPI_INC1920</f>
        <v>6268019.7963607674</v>
      </c>
      <c r="Q190" s="6">
        <f t="shared" si="208"/>
        <v>21198130.583132628</v>
      </c>
      <c r="R190" s="6">
        <f t="shared" si="209"/>
        <v>21875660.840565596</v>
      </c>
      <c r="T190" s="6">
        <f t="shared" si="203"/>
        <v>81818764</v>
      </c>
      <c r="V190" s="5">
        <f>UTFUND1819RSG</f>
        <v>2822341.3265201971</v>
      </c>
      <c r="W190" s="5">
        <f>LTFUND1819RSG</f>
        <v>-1277041.8276324933</v>
      </c>
      <c r="AA190" s="6">
        <f t="shared" si="204"/>
        <v>1545299.4988877038</v>
      </c>
      <c r="AB190" s="6">
        <f t="shared" si="205"/>
        <v>22743430.082020331</v>
      </c>
      <c r="AC190" s="6">
        <f t="shared" si="227"/>
        <v>104562194.08202033</v>
      </c>
      <c r="AD190" s="6">
        <f t="shared" si="230"/>
        <v>101182014.26799132</v>
      </c>
      <c r="AE190" s="6">
        <f t="shared" si="206"/>
        <v>19363250.26799133</v>
      </c>
      <c r="AF190" s="6">
        <f t="shared" si="231"/>
        <v>-2512410.5725742662</v>
      </c>
      <c r="AG190" s="5">
        <f t="shared" si="228"/>
        <v>217209.88594718464</v>
      </c>
      <c r="AH190" s="5">
        <f t="shared" ref="AH190" si="234">AH191</f>
        <v>-2729620.4585214509</v>
      </c>
      <c r="AM190" s="5">
        <f t="shared" si="207"/>
        <v>22025263.271528654</v>
      </c>
      <c r="AN190" s="5">
        <f t="shared" si="210"/>
        <v>19512852.698954388</v>
      </c>
    </row>
    <row r="191" spans="1:40" s="11" customFormat="1" ht="12.75" x14ac:dyDescent="0.2">
      <c r="A191" s="8" t="s">
        <v>379</v>
      </c>
      <c r="B191" s="8" t="s">
        <v>380</v>
      </c>
      <c r="C191" s="8" t="s">
        <v>302</v>
      </c>
      <c r="D191" s="8"/>
      <c r="E191" s="8" t="s">
        <v>1440</v>
      </c>
      <c r="G191" s="9"/>
      <c r="H191" s="9"/>
      <c r="I191" s="9">
        <f>LTFUND1819BL</f>
        <v>6073887.4637572123</v>
      </c>
      <c r="J191" s="9">
        <f>I191*RPI_INC1920</f>
        <v>6268019.7963607674</v>
      </c>
      <c r="K191" s="9"/>
      <c r="L191" s="9"/>
      <c r="M191" s="9"/>
      <c r="N191" s="9"/>
      <c r="O191" s="9"/>
      <c r="P191" s="9"/>
      <c r="Q191" s="10">
        <f t="shared" si="208"/>
        <v>6073887.4637572123</v>
      </c>
      <c r="R191" s="10">
        <f t="shared" si="209"/>
        <v>6268019.7963607674</v>
      </c>
      <c r="S191" s="9"/>
      <c r="T191" s="10">
        <f t="shared" si="203"/>
        <v>27042836.301795714</v>
      </c>
      <c r="V191" s="9"/>
      <c r="W191" s="9">
        <f>LTFUND1819RSG</f>
        <v>-1277041.8276324933</v>
      </c>
      <c r="X191" s="9"/>
      <c r="Y191" s="9"/>
      <c r="Z191" s="9"/>
      <c r="AA191" s="10">
        <f t="shared" si="204"/>
        <v>-1277041.8276324933</v>
      </c>
      <c r="AB191" s="10">
        <f t="shared" si="205"/>
        <v>4796845.6361247189</v>
      </c>
      <c r="AC191" s="10">
        <f>W191+I191+T191</f>
        <v>31839681.937920433</v>
      </c>
      <c r="AD191" s="10">
        <f>AC191*LT_SF1920</f>
        <v>30581235.63963503</v>
      </c>
      <c r="AE191" s="10">
        <f t="shared" si="206"/>
        <v>3538399.3378393166</v>
      </c>
      <c r="AF191" s="10">
        <f>AD191-T191-R191</f>
        <v>-2729620.4585214509</v>
      </c>
      <c r="AG191" s="9"/>
      <c r="AH191" s="9">
        <f>AF191</f>
        <v>-2729620.4585214509</v>
      </c>
      <c r="AI191" s="9"/>
      <c r="AJ191" s="9"/>
      <c r="AK191" s="9"/>
      <c r="AM191" s="9">
        <f t="shared" si="207"/>
        <v>6310885.2899197694</v>
      </c>
      <c r="AN191" s="9">
        <f t="shared" si="210"/>
        <v>3581264.8313983185</v>
      </c>
    </row>
    <row r="192" spans="1:40" s="15" customFormat="1" ht="12.75" x14ac:dyDescent="0.2">
      <c r="A192" s="12" t="s">
        <v>381</v>
      </c>
      <c r="B192" s="12" t="s">
        <v>382</v>
      </c>
      <c r="C192" s="12" t="s">
        <v>302</v>
      </c>
      <c r="D192" s="12"/>
      <c r="E192" s="12" t="s">
        <v>1441</v>
      </c>
      <c r="G192" s="13">
        <f>UTFUND1819BL</f>
        <v>15124243.119375415</v>
      </c>
      <c r="H192" s="13">
        <f>G192*RPI_INC1920</f>
        <v>15607641.044204829</v>
      </c>
      <c r="I192" s="13"/>
      <c r="J192" s="13"/>
      <c r="K192" s="13"/>
      <c r="L192" s="13"/>
      <c r="M192" s="13"/>
      <c r="N192" s="13"/>
      <c r="O192" s="13"/>
      <c r="P192" s="13"/>
      <c r="Q192" s="14">
        <f t="shared" si="208"/>
        <v>15124243.119375415</v>
      </c>
      <c r="R192" s="14">
        <f t="shared" si="209"/>
        <v>15607641.044204829</v>
      </c>
      <c r="S192" s="13"/>
      <c r="T192" s="14">
        <f t="shared" si="203"/>
        <v>54775927.698204279</v>
      </c>
      <c r="V192" s="13">
        <f>UTFUND1819RSG</f>
        <v>2822341.3265201971</v>
      </c>
      <c r="W192" s="13"/>
      <c r="X192" s="13"/>
      <c r="Y192" s="13"/>
      <c r="Z192" s="13"/>
      <c r="AA192" s="14">
        <f t="shared" si="204"/>
        <v>2822341.3265201971</v>
      </c>
      <c r="AB192" s="14">
        <f t="shared" si="205"/>
        <v>17946584.445895612</v>
      </c>
      <c r="AC192" s="14">
        <f>V192+G192+T192</f>
        <v>72722512.144099891</v>
      </c>
      <c r="AD192" s="14">
        <f>AC192*UT_SF1920</f>
        <v>70600778.628356293</v>
      </c>
      <c r="AE192" s="14">
        <f t="shared" si="206"/>
        <v>15824850.930152014</v>
      </c>
      <c r="AF192" s="14">
        <f>AD192-T192-R192</f>
        <v>217209.88594718464</v>
      </c>
      <c r="AG192" s="13">
        <f>AF192</f>
        <v>217209.88594718464</v>
      </c>
      <c r="AH192" s="13"/>
      <c r="AI192" s="13"/>
      <c r="AJ192" s="13"/>
      <c r="AK192" s="13"/>
      <c r="AM192" s="13">
        <f t="shared" si="207"/>
        <v>15714377.981608888</v>
      </c>
      <c r="AN192" s="13">
        <f t="shared" si="210"/>
        <v>15931587.867556073</v>
      </c>
    </row>
    <row r="193" spans="1:40" ht="12.75" x14ac:dyDescent="0.2">
      <c r="A193" s="1" t="s">
        <v>383</v>
      </c>
      <c r="B193" s="1" t="s">
        <v>384</v>
      </c>
      <c r="C193" s="1"/>
      <c r="D193" s="1" t="s">
        <v>302</v>
      </c>
      <c r="E193" s="1"/>
      <c r="G193" s="5">
        <f>UTFUND1819BL</f>
        <v>25545610.614715055</v>
      </c>
      <c r="H193" s="5">
        <f>G193*RPI_INC1920</f>
        <v>26362094.128117044</v>
      </c>
      <c r="I193" s="5">
        <f>LTFUND1819BL</f>
        <v>9002346.5698700305</v>
      </c>
      <c r="J193" s="5">
        <f>I193*RPI_INC1920</f>
        <v>9290077.7056447156</v>
      </c>
      <c r="Q193" s="6">
        <f t="shared" si="208"/>
        <v>34547957.184585087</v>
      </c>
      <c r="R193" s="6">
        <f t="shared" si="209"/>
        <v>35652171.833761759</v>
      </c>
      <c r="T193" s="6">
        <f t="shared" si="203"/>
        <v>77051300.000000015</v>
      </c>
      <c r="V193" s="5">
        <f>UTFUND1819RSG</f>
        <v>9544347.9074369669</v>
      </c>
      <c r="W193" s="5">
        <f>LTFUND1819RSG</f>
        <v>526541.78682131134</v>
      </c>
      <c r="AA193" s="6">
        <f t="shared" si="204"/>
        <v>10070889.694258278</v>
      </c>
      <c r="AB193" s="6">
        <f t="shared" si="205"/>
        <v>44618846.878843367</v>
      </c>
      <c r="AC193" s="6">
        <f t="shared" si="227"/>
        <v>121670146.87884337</v>
      </c>
      <c r="AD193" s="6">
        <f t="shared" si="230"/>
        <v>117779726.15037411</v>
      </c>
      <c r="AE193" s="6">
        <f t="shared" si="206"/>
        <v>40728426.150374107</v>
      </c>
      <c r="AF193" s="6">
        <f t="shared" si="231"/>
        <v>5076254.316612348</v>
      </c>
      <c r="AG193" s="5">
        <f t="shared" si="228"/>
        <v>6138297.6597607099</v>
      </c>
      <c r="AH193" s="5">
        <f t="shared" ref="AH193" si="235">AH194</f>
        <v>-1062043.3431483619</v>
      </c>
      <c r="AM193" s="5">
        <f t="shared" si="207"/>
        <v>35895988.540114827</v>
      </c>
      <c r="AN193" s="5">
        <f t="shared" si="210"/>
        <v>40972242.856727175</v>
      </c>
    </row>
    <row r="194" spans="1:40" s="11" customFormat="1" ht="12.75" x14ac:dyDescent="0.2">
      <c r="A194" s="8" t="s">
        <v>385</v>
      </c>
      <c r="B194" s="8" t="s">
        <v>386</v>
      </c>
      <c r="C194" s="8" t="s">
        <v>302</v>
      </c>
      <c r="D194" s="8"/>
      <c r="E194" s="8" t="s">
        <v>1440</v>
      </c>
      <c r="G194" s="9"/>
      <c r="H194" s="9"/>
      <c r="I194" s="9">
        <f>LTFUND1819BL</f>
        <v>9002346.5698700305</v>
      </c>
      <c r="J194" s="9">
        <f>I194*RPI_INC1920</f>
        <v>9290077.7056447156</v>
      </c>
      <c r="K194" s="9"/>
      <c r="L194" s="9"/>
      <c r="M194" s="9"/>
      <c r="N194" s="9"/>
      <c r="O194" s="9"/>
      <c r="P194" s="9"/>
      <c r="Q194" s="10">
        <f t="shared" si="208"/>
        <v>9002346.5698700305</v>
      </c>
      <c r="R194" s="10">
        <f t="shared" si="209"/>
        <v>9290077.7056447156</v>
      </c>
      <c r="S194" s="9"/>
      <c r="T194" s="10">
        <f t="shared" si="203"/>
        <v>23383741.669137906</v>
      </c>
      <c r="V194" s="9"/>
      <c r="W194" s="9">
        <f>LTFUND1819RSG</f>
        <v>526541.78682131134</v>
      </c>
      <c r="X194" s="9"/>
      <c r="Y194" s="9"/>
      <c r="Z194" s="9"/>
      <c r="AA194" s="10">
        <f t="shared" si="204"/>
        <v>526541.78682131134</v>
      </c>
      <c r="AB194" s="10">
        <f t="shared" si="205"/>
        <v>9528888.3566913418</v>
      </c>
      <c r="AC194" s="10">
        <f>W194+I194+T194</f>
        <v>32912630.025829248</v>
      </c>
      <c r="AD194" s="10">
        <f>AC194*LT_SF1920</f>
        <v>31611776.03163426</v>
      </c>
      <c r="AE194" s="10">
        <f t="shared" si="206"/>
        <v>8228034.3624963537</v>
      </c>
      <c r="AF194" s="10">
        <f>AD194-T194-R194</f>
        <v>-1062043.3431483619</v>
      </c>
      <c r="AG194" s="9"/>
      <c r="AH194" s="9">
        <f>AF194</f>
        <v>-1062043.3431483619</v>
      </c>
      <c r="AI194" s="9"/>
      <c r="AJ194" s="9"/>
      <c r="AK194" s="9"/>
      <c r="AM194" s="9">
        <f t="shared" si="207"/>
        <v>9353610.3330121581</v>
      </c>
      <c r="AN194" s="9">
        <f t="shared" si="210"/>
        <v>8291566.9898637962</v>
      </c>
    </row>
    <row r="195" spans="1:40" s="15" customFormat="1" ht="12.75" x14ac:dyDescent="0.2">
      <c r="A195" s="12" t="s">
        <v>387</v>
      </c>
      <c r="B195" s="12" t="s">
        <v>388</v>
      </c>
      <c r="C195" s="12" t="s">
        <v>302</v>
      </c>
      <c r="D195" s="12"/>
      <c r="E195" s="12" t="s">
        <v>1441</v>
      </c>
      <c r="G195" s="13">
        <f>UTFUND1819BL</f>
        <v>25545610.614715055</v>
      </c>
      <c r="H195" s="13">
        <f>G195*RPI_INC1920</f>
        <v>26362094.128117044</v>
      </c>
      <c r="I195" s="13"/>
      <c r="J195" s="13"/>
      <c r="K195" s="13"/>
      <c r="L195" s="13"/>
      <c r="M195" s="13"/>
      <c r="N195" s="13"/>
      <c r="O195" s="13"/>
      <c r="P195" s="13"/>
      <c r="Q195" s="14">
        <f t="shared" si="208"/>
        <v>25545610.614715055</v>
      </c>
      <c r="R195" s="14">
        <f t="shared" si="209"/>
        <v>26362094.128117044</v>
      </c>
      <c r="S195" s="13"/>
      <c r="T195" s="14">
        <f t="shared" ref="T195:T258" si="236">CTR_1516</f>
        <v>53667558.330862105</v>
      </c>
      <c r="V195" s="13">
        <f>UTFUND1819RSG</f>
        <v>9544347.9074369669</v>
      </c>
      <c r="W195" s="13"/>
      <c r="X195" s="13"/>
      <c r="Y195" s="13"/>
      <c r="Z195" s="13"/>
      <c r="AA195" s="14">
        <f t="shared" ref="AA195:AA258" si="237">RSG_1819</f>
        <v>9544347.9074369669</v>
      </c>
      <c r="AB195" s="14">
        <f t="shared" ref="AB195:AB258" si="238">SFA_1819</f>
        <v>35089958.522152022</v>
      </c>
      <c r="AC195" s="14">
        <f>V195+G195+T195</f>
        <v>88757516.853014126</v>
      </c>
      <c r="AD195" s="14">
        <f>AC195*UT_SF1920</f>
        <v>86167950.118739858</v>
      </c>
      <c r="AE195" s="14">
        <f t="shared" ref="AE195:AE258" si="239">R195+AF195</f>
        <v>32500391.787877753</v>
      </c>
      <c r="AF195" s="14">
        <f>AD195-T195-R195</f>
        <v>6138297.6597607099</v>
      </c>
      <c r="AG195" s="13">
        <f>AF195</f>
        <v>6138297.6597607099</v>
      </c>
      <c r="AH195" s="13"/>
      <c r="AI195" s="13"/>
      <c r="AJ195" s="13"/>
      <c r="AK195" s="13"/>
      <c r="AM195" s="13">
        <f t="shared" ref="AM195:AM258" si="240">FUND1819BL_U*RPI_INCBFL1920</f>
        <v>26542378.207102671</v>
      </c>
      <c r="AN195" s="13">
        <f t="shared" si="210"/>
        <v>32680675.866863381</v>
      </c>
    </row>
    <row r="196" spans="1:40" ht="12.75" x14ac:dyDescent="0.2">
      <c r="A196" s="1" t="s">
        <v>389</v>
      </c>
      <c r="B196" s="1" t="s">
        <v>390</v>
      </c>
      <c r="C196" s="1"/>
      <c r="D196" s="1" t="s">
        <v>302</v>
      </c>
      <c r="E196" s="1"/>
      <c r="G196" s="5">
        <f>UTFUND1819BL</f>
        <v>83962203.764996529</v>
      </c>
      <c r="H196" s="5">
        <f>G196*RPI_INC1920</f>
        <v>86645786.324715376</v>
      </c>
      <c r="I196" s="5">
        <f>LTFUND1819BL</f>
        <v>23129000.224465512</v>
      </c>
      <c r="J196" s="5">
        <f>I196*RPI_INC1920</f>
        <v>23868244.537297439</v>
      </c>
      <c r="Q196" s="6">
        <f t="shared" ref="Q196:Q259" si="241">G196+I196+K196+M196+O196</f>
        <v>107091203.98946205</v>
      </c>
      <c r="R196" s="6">
        <f t="shared" ref="R196:R259" si="242">H196+J196+L196+N196+P196</f>
        <v>110514030.86201282</v>
      </c>
      <c r="T196" s="6">
        <f t="shared" si="236"/>
        <v>63448935.999999702</v>
      </c>
      <c r="V196" s="5">
        <f>UTFUND1819RSG</f>
        <v>39473826.900208488</v>
      </c>
      <c r="W196" s="5">
        <f>LTFUND1819RSG</f>
        <v>6937920.0277749896</v>
      </c>
      <c r="AA196" s="6">
        <f t="shared" si="237"/>
        <v>46411746.927983478</v>
      </c>
      <c r="AB196" s="6">
        <f t="shared" si="238"/>
        <v>153502950.91744554</v>
      </c>
      <c r="AC196" s="6">
        <f t="shared" si="227"/>
        <v>216951886.91744521</v>
      </c>
      <c r="AD196" s="6">
        <f t="shared" si="230"/>
        <v>210159854.30366433</v>
      </c>
      <c r="AE196" s="6">
        <f t="shared" si="239"/>
        <v>146710918.30366462</v>
      </c>
      <c r="AF196" s="6">
        <f t="shared" si="231"/>
        <v>36196887.441651821</v>
      </c>
      <c r="AG196" s="5">
        <f t="shared" si="228"/>
        <v>31763854.9491743</v>
      </c>
      <c r="AH196" s="5">
        <f t="shared" ref="AH196" si="243">AH197</f>
        <v>4433032.4924775176</v>
      </c>
      <c r="AM196" s="5">
        <f t="shared" si="240"/>
        <v>111269809.98077777</v>
      </c>
      <c r="AN196" s="5">
        <f t="shared" ref="AN196:AN259" si="244">AF196+AM196</f>
        <v>147466697.42242959</v>
      </c>
    </row>
    <row r="197" spans="1:40" s="11" customFormat="1" ht="12.75" x14ac:dyDescent="0.2">
      <c r="A197" s="8" t="s">
        <v>391</v>
      </c>
      <c r="B197" s="8" t="s">
        <v>392</v>
      </c>
      <c r="C197" s="8" t="s">
        <v>302</v>
      </c>
      <c r="D197" s="8"/>
      <c r="E197" s="8" t="s">
        <v>1440</v>
      </c>
      <c r="G197" s="9"/>
      <c r="H197" s="9"/>
      <c r="I197" s="9">
        <f>LTFUND1819BL</f>
        <v>23129000.224465512</v>
      </c>
      <c r="J197" s="9">
        <f>I197*RPI_INC1920</f>
        <v>23868244.537297439</v>
      </c>
      <c r="K197" s="9"/>
      <c r="L197" s="9"/>
      <c r="M197" s="9"/>
      <c r="N197" s="9"/>
      <c r="O197" s="9"/>
      <c r="P197" s="9"/>
      <c r="Q197" s="10">
        <f t="shared" si="241"/>
        <v>23129000.224465512</v>
      </c>
      <c r="R197" s="10">
        <f t="shared" si="242"/>
        <v>23868244.537297439</v>
      </c>
      <c r="S197" s="9"/>
      <c r="T197" s="10">
        <f t="shared" si="236"/>
        <v>14605243.10963078</v>
      </c>
      <c r="V197" s="9"/>
      <c r="W197" s="9">
        <f>LTFUND1819RSG</f>
        <v>6937920.0277749896</v>
      </c>
      <c r="X197" s="9"/>
      <c r="Y197" s="9"/>
      <c r="Z197" s="9"/>
      <c r="AA197" s="10">
        <f t="shared" si="237"/>
        <v>6937920.0277749896</v>
      </c>
      <c r="AB197" s="10">
        <f t="shared" si="238"/>
        <v>30066920.252240501</v>
      </c>
      <c r="AC197" s="10">
        <f>W197+I197+T197</f>
        <v>44672163.36187128</v>
      </c>
      <c r="AD197" s="10">
        <f>AC197*LT_SF1920</f>
        <v>42906520.139405735</v>
      </c>
      <c r="AE197" s="10">
        <f t="shared" si="239"/>
        <v>28301277.029774956</v>
      </c>
      <c r="AF197" s="10">
        <f>AD197-T197-R197</f>
        <v>4433032.4924775176</v>
      </c>
      <c r="AG197" s="9"/>
      <c r="AH197" s="9">
        <f>AF197</f>
        <v>4433032.4924775176</v>
      </c>
      <c r="AI197" s="9"/>
      <c r="AJ197" s="9"/>
      <c r="AK197" s="9"/>
      <c r="AM197" s="9">
        <f t="shared" si="240"/>
        <v>24031473.773279142</v>
      </c>
      <c r="AN197" s="9">
        <f t="shared" si="244"/>
        <v>28464506.265756659</v>
      </c>
    </row>
    <row r="198" spans="1:40" s="15" customFormat="1" ht="12.75" x14ac:dyDescent="0.2">
      <c r="A198" s="12" t="s">
        <v>393</v>
      </c>
      <c r="B198" s="12" t="s">
        <v>394</v>
      </c>
      <c r="C198" s="12" t="s">
        <v>302</v>
      </c>
      <c r="D198" s="12"/>
      <c r="E198" s="12" t="s">
        <v>1441</v>
      </c>
      <c r="G198" s="13">
        <f>UTFUND1819BL</f>
        <v>83962203.764996529</v>
      </c>
      <c r="H198" s="13">
        <f>G198*RPI_INC1920</f>
        <v>86645786.324715376</v>
      </c>
      <c r="I198" s="13"/>
      <c r="J198" s="13"/>
      <c r="K198" s="13"/>
      <c r="L198" s="13"/>
      <c r="M198" s="13"/>
      <c r="N198" s="13"/>
      <c r="O198" s="13"/>
      <c r="P198" s="13"/>
      <c r="Q198" s="14">
        <f t="shared" si="241"/>
        <v>83962203.764996529</v>
      </c>
      <c r="R198" s="14">
        <f t="shared" si="242"/>
        <v>86645786.324715376</v>
      </c>
      <c r="S198" s="13"/>
      <c r="T198" s="14">
        <f t="shared" si="236"/>
        <v>48843692.890368924</v>
      </c>
      <c r="V198" s="13">
        <f>UTFUND1819RSG</f>
        <v>39473826.900208488</v>
      </c>
      <c r="W198" s="13"/>
      <c r="X198" s="13"/>
      <c r="Y198" s="13"/>
      <c r="Z198" s="13"/>
      <c r="AA198" s="14">
        <f t="shared" si="237"/>
        <v>39473826.900208488</v>
      </c>
      <c r="AB198" s="14">
        <f t="shared" si="238"/>
        <v>123436030.66520502</v>
      </c>
      <c r="AC198" s="14">
        <f>V198+G198+T198</f>
        <v>172279723.55557394</v>
      </c>
      <c r="AD198" s="14">
        <f>AC198*UT_SF1920</f>
        <v>167253334.1642586</v>
      </c>
      <c r="AE198" s="14">
        <f t="shared" si="239"/>
        <v>118409641.27388968</v>
      </c>
      <c r="AF198" s="14">
        <f>AD198-T198-R198</f>
        <v>31763854.9491743</v>
      </c>
      <c r="AG198" s="13">
        <f>AF198</f>
        <v>31763854.9491743</v>
      </c>
      <c r="AH198" s="13"/>
      <c r="AI198" s="13"/>
      <c r="AJ198" s="13"/>
      <c r="AK198" s="13"/>
      <c r="AM198" s="13">
        <f t="shared" si="240"/>
        <v>87238336.20749861</v>
      </c>
      <c r="AN198" s="13">
        <f t="shared" si="244"/>
        <v>119002191.15667291</v>
      </c>
    </row>
    <row r="199" spans="1:40" ht="12.75" x14ac:dyDescent="0.2">
      <c r="A199" s="1" t="s">
        <v>395</v>
      </c>
      <c r="B199" s="1" t="s">
        <v>396</v>
      </c>
      <c r="C199" s="1"/>
      <c r="D199" s="1" t="s">
        <v>302</v>
      </c>
      <c r="E199" s="1"/>
      <c r="G199" s="5">
        <f>UTFUND1819BL</f>
        <v>40137596.469959982</v>
      </c>
      <c r="H199" s="5">
        <f>G199*RPI_INC1920</f>
        <v>41420466.011799261</v>
      </c>
      <c r="I199" s="5">
        <f>LTFUND1819BL</f>
        <v>11202914.899792423</v>
      </c>
      <c r="J199" s="5">
        <f>I199*RPI_INC1920</f>
        <v>11560980.144569037</v>
      </c>
      <c r="Q199" s="6">
        <f t="shared" si="241"/>
        <v>51340511.369752407</v>
      </c>
      <c r="R199" s="6">
        <f t="shared" si="242"/>
        <v>52981446.1563683</v>
      </c>
      <c r="T199" s="6">
        <f t="shared" si="236"/>
        <v>88267179.999999166</v>
      </c>
      <c r="V199" s="5">
        <f>UTFUND1819RSG</f>
        <v>14979639.192035459</v>
      </c>
      <c r="W199" s="5">
        <f>LTFUND1819RSG</f>
        <v>1800079.8278422039</v>
      </c>
      <c r="AA199" s="6">
        <f t="shared" si="237"/>
        <v>16779719.019877665</v>
      </c>
      <c r="AB199" s="6">
        <f t="shared" si="238"/>
        <v>68120230.389630079</v>
      </c>
      <c r="AC199" s="6">
        <f t="shared" si="227"/>
        <v>156387410.38962922</v>
      </c>
      <c r="AD199" s="6">
        <f t="shared" si="230"/>
        <v>151482806.31936473</v>
      </c>
      <c r="AE199" s="6">
        <f t="shared" si="239"/>
        <v>63215626.319365583</v>
      </c>
      <c r="AF199" s="6">
        <f t="shared" si="231"/>
        <v>10234180.162997285</v>
      </c>
      <c r="AG199" s="5">
        <f t="shared" si="228"/>
        <v>10097913.167020604</v>
      </c>
      <c r="AH199" s="5">
        <f t="shared" ref="AH199" si="245">AH200</f>
        <v>136266.99597668089</v>
      </c>
      <c r="AM199" s="5">
        <f t="shared" si="240"/>
        <v>53343773.639807485</v>
      </c>
      <c r="AN199" s="5">
        <f t="shared" si="244"/>
        <v>63577953.802804768</v>
      </c>
    </row>
    <row r="200" spans="1:40" s="11" customFormat="1" ht="12.75" x14ac:dyDescent="0.2">
      <c r="A200" s="8" t="s">
        <v>397</v>
      </c>
      <c r="B200" s="8" t="s">
        <v>398</v>
      </c>
      <c r="C200" s="8" t="s">
        <v>302</v>
      </c>
      <c r="D200" s="8"/>
      <c r="E200" s="8" t="s">
        <v>1440</v>
      </c>
      <c r="G200" s="9"/>
      <c r="H200" s="9"/>
      <c r="I200" s="9">
        <f>LTFUND1819BL</f>
        <v>11202914.899792423</v>
      </c>
      <c r="J200" s="9">
        <f>I200*RPI_INC1920</f>
        <v>11560980.144569037</v>
      </c>
      <c r="K200" s="9"/>
      <c r="L200" s="9"/>
      <c r="M200" s="9"/>
      <c r="N200" s="9"/>
      <c r="O200" s="9"/>
      <c r="P200" s="9"/>
      <c r="Q200" s="10">
        <f t="shared" si="241"/>
        <v>11202914.899792423</v>
      </c>
      <c r="R200" s="10">
        <f t="shared" si="242"/>
        <v>11560980.144569037</v>
      </c>
      <c r="S200" s="9"/>
      <c r="T200" s="10">
        <f t="shared" si="236"/>
        <v>20033447.050423004</v>
      </c>
      <c r="V200" s="9"/>
      <c r="W200" s="9">
        <f>LTFUND1819RSG</f>
        <v>1800079.8278422039</v>
      </c>
      <c r="X200" s="9"/>
      <c r="Y200" s="9"/>
      <c r="Z200" s="9"/>
      <c r="AA200" s="10">
        <f t="shared" si="237"/>
        <v>1800079.8278422039</v>
      </c>
      <c r="AB200" s="10">
        <f t="shared" si="238"/>
        <v>13002994.727634627</v>
      </c>
      <c r="AC200" s="10">
        <f>W200+I200+T200</f>
        <v>33036441.778057631</v>
      </c>
      <c r="AD200" s="10">
        <f>AC200*LT_SF1920</f>
        <v>31730694.190968722</v>
      </c>
      <c r="AE200" s="10">
        <f t="shared" si="239"/>
        <v>11697247.140545718</v>
      </c>
      <c r="AF200" s="10">
        <f>AD200-T200-R200</f>
        <v>136266.99597668089</v>
      </c>
      <c r="AG200" s="9"/>
      <c r="AH200" s="9">
        <f>AF200</f>
        <v>136266.99597668089</v>
      </c>
      <c r="AI200" s="9"/>
      <c r="AJ200" s="9"/>
      <c r="AK200" s="9"/>
      <c r="AM200" s="9">
        <f t="shared" si="240"/>
        <v>11640042.932502557</v>
      </c>
      <c r="AN200" s="9">
        <f t="shared" si="244"/>
        <v>11776309.928479237</v>
      </c>
    </row>
    <row r="201" spans="1:40" s="15" customFormat="1" ht="12.75" x14ac:dyDescent="0.2">
      <c r="A201" s="12" t="s">
        <v>399</v>
      </c>
      <c r="B201" s="12" t="s">
        <v>400</v>
      </c>
      <c r="C201" s="12" t="s">
        <v>302</v>
      </c>
      <c r="D201" s="12"/>
      <c r="E201" s="12" t="s">
        <v>1441</v>
      </c>
      <c r="G201" s="13">
        <f>UTFUND1819BL</f>
        <v>40137596.469959982</v>
      </c>
      <c r="H201" s="13">
        <f>G201*RPI_INC1920</f>
        <v>41420466.011799261</v>
      </c>
      <c r="I201" s="13"/>
      <c r="J201" s="13"/>
      <c r="K201" s="13"/>
      <c r="L201" s="13"/>
      <c r="M201" s="13"/>
      <c r="N201" s="13"/>
      <c r="O201" s="13"/>
      <c r="P201" s="13"/>
      <c r="Q201" s="14">
        <f t="shared" si="241"/>
        <v>40137596.469959982</v>
      </c>
      <c r="R201" s="14">
        <f t="shared" si="242"/>
        <v>41420466.011799261</v>
      </c>
      <c r="S201" s="13"/>
      <c r="T201" s="14">
        <f t="shared" si="236"/>
        <v>68233732.949576154</v>
      </c>
      <c r="V201" s="13">
        <f>UTFUND1819RSG</f>
        <v>14979639.192035459</v>
      </c>
      <c r="W201" s="13"/>
      <c r="X201" s="13"/>
      <c r="Y201" s="13"/>
      <c r="Z201" s="13"/>
      <c r="AA201" s="14">
        <f t="shared" si="237"/>
        <v>14979639.192035459</v>
      </c>
      <c r="AB201" s="14">
        <f t="shared" si="238"/>
        <v>55117235.661995441</v>
      </c>
      <c r="AC201" s="14">
        <f>V201+G201+T201</f>
        <v>123350968.6115716</v>
      </c>
      <c r="AD201" s="14">
        <f>AC201*UT_SF1920</f>
        <v>119752112.12839602</v>
      </c>
      <c r="AE201" s="14">
        <f t="shared" si="239"/>
        <v>51518379.178819865</v>
      </c>
      <c r="AF201" s="14">
        <f>AD201-T201-R201</f>
        <v>10097913.167020604</v>
      </c>
      <c r="AG201" s="13">
        <f>AF201</f>
        <v>10097913.167020604</v>
      </c>
      <c r="AH201" s="13"/>
      <c r="AI201" s="13"/>
      <c r="AJ201" s="13"/>
      <c r="AK201" s="13"/>
      <c r="AM201" s="13">
        <f t="shared" si="240"/>
        <v>41703730.707304932</v>
      </c>
      <c r="AN201" s="13">
        <f t="shared" si="244"/>
        <v>51801643.874325536</v>
      </c>
    </row>
    <row r="202" spans="1:40" ht="12.75" x14ac:dyDescent="0.2">
      <c r="A202" s="1" t="s">
        <v>401</v>
      </c>
      <c r="B202" s="1" t="s">
        <v>402</v>
      </c>
      <c r="C202" s="1"/>
      <c r="D202" s="1" t="s">
        <v>302</v>
      </c>
      <c r="E202" s="1"/>
      <c r="G202" s="5">
        <f>UTFUND1819BL</f>
        <v>7855080.3767049657</v>
      </c>
      <c r="H202" s="5">
        <f>G202*RPI_INC1920</f>
        <v>8106142.8281279393</v>
      </c>
      <c r="I202" s="5">
        <f>LTFUND1819BL</f>
        <v>13831891.737327093</v>
      </c>
      <c r="J202" s="5">
        <f>I202*RPI_INC1920</f>
        <v>14273983.795059444</v>
      </c>
      <c r="Q202" s="6">
        <f t="shared" si="241"/>
        <v>21686972.11403206</v>
      </c>
      <c r="R202" s="6">
        <f t="shared" si="242"/>
        <v>22380126.623187385</v>
      </c>
      <c r="T202" s="6">
        <f t="shared" si="236"/>
        <v>110326099.99999999</v>
      </c>
      <c r="V202" s="5">
        <f>UTFUND1819RSG</f>
        <v>7789043.8873080937</v>
      </c>
      <c r="W202" s="5">
        <f>LTFUND1819RSG</f>
        <v>-9520076.4096209798</v>
      </c>
      <c r="AA202" s="6">
        <f t="shared" si="237"/>
        <v>-1731032.5223128861</v>
      </c>
      <c r="AB202" s="6">
        <f t="shared" si="238"/>
        <v>19955939.591719173</v>
      </c>
      <c r="AC202" s="6">
        <f t="shared" si="227"/>
        <v>130282039.59171917</v>
      </c>
      <c r="AD202" s="6">
        <f t="shared" si="230"/>
        <v>125236454.02455688</v>
      </c>
      <c r="AE202" s="6">
        <f t="shared" si="239"/>
        <v>14910354.024556885</v>
      </c>
      <c r="AF202" s="6">
        <f t="shared" si="231"/>
        <v>-7469772.598630501</v>
      </c>
      <c r="AG202" s="5">
        <f t="shared" si="228"/>
        <v>7245505.6594324596</v>
      </c>
      <c r="AH202" s="5">
        <f t="shared" ref="AH202" si="246">AH203</f>
        <v>-14715278.258062961</v>
      </c>
      <c r="AM202" s="5">
        <f t="shared" si="240"/>
        <v>22533178.975410786</v>
      </c>
      <c r="AN202" s="5">
        <f t="shared" si="244"/>
        <v>15063406.376780285</v>
      </c>
    </row>
    <row r="203" spans="1:40" s="11" customFormat="1" ht="12.75" x14ac:dyDescent="0.2">
      <c r="A203" s="8" t="s">
        <v>403</v>
      </c>
      <c r="B203" s="8" t="s">
        <v>404</v>
      </c>
      <c r="C203" s="8" t="s">
        <v>302</v>
      </c>
      <c r="D203" s="8"/>
      <c r="E203" s="8" t="s">
        <v>1440</v>
      </c>
      <c r="G203" s="9"/>
      <c r="H203" s="9"/>
      <c r="I203" s="9">
        <f>LTFUND1819BL</f>
        <v>13831891.737327093</v>
      </c>
      <c r="J203" s="9">
        <f>I203*RPI_INC1920</f>
        <v>14273983.795059444</v>
      </c>
      <c r="K203" s="9"/>
      <c r="L203" s="9"/>
      <c r="M203" s="9"/>
      <c r="N203" s="9"/>
      <c r="O203" s="9"/>
      <c r="P203" s="9"/>
      <c r="Q203" s="10">
        <f t="shared" si="241"/>
        <v>13831891.737327093</v>
      </c>
      <c r="R203" s="10">
        <f t="shared" si="242"/>
        <v>14273983.795059444</v>
      </c>
      <c r="S203" s="9"/>
      <c r="T203" s="10">
        <f t="shared" si="236"/>
        <v>115945603.80762206</v>
      </c>
      <c r="V203" s="9"/>
      <c r="W203" s="9">
        <f>LTFUND1819RSG</f>
        <v>-9520076.4096209798</v>
      </c>
      <c r="X203" s="9"/>
      <c r="Y203" s="9"/>
      <c r="Z203" s="9"/>
      <c r="AA203" s="10">
        <f t="shared" si="237"/>
        <v>-9520076.4096209798</v>
      </c>
      <c r="AB203" s="10">
        <f t="shared" si="238"/>
        <v>4311815.3277061135</v>
      </c>
      <c r="AC203" s="10">
        <f>W203+I203+T203</f>
        <v>120257419.13532817</v>
      </c>
      <c r="AD203" s="10">
        <f>AC203*LT_SF1920</f>
        <v>115504309.34461854</v>
      </c>
      <c r="AE203" s="10">
        <f t="shared" si="239"/>
        <v>-441294.4630035162</v>
      </c>
      <c r="AF203" s="10">
        <f>AD203-T203-R203</f>
        <v>-14715278.258062961</v>
      </c>
      <c r="AG203" s="9"/>
      <c r="AH203" s="9">
        <f>AF203</f>
        <v>-14715278.258062961</v>
      </c>
      <c r="AI203" s="9"/>
      <c r="AJ203" s="9"/>
      <c r="AK203" s="9"/>
      <c r="AM203" s="9">
        <f t="shared" si="240"/>
        <v>14371600.168380994</v>
      </c>
      <c r="AN203" s="9">
        <f t="shared" si="244"/>
        <v>-343678.08968196623</v>
      </c>
    </row>
    <row r="204" spans="1:40" s="15" customFormat="1" ht="12.75" x14ac:dyDescent="0.2">
      <c r="A204" s="12" t="s">
        <v>405</v>
      </c>
      <c r="B204" s="12" t="s">
        <v>406</v>
      </c>
      <c r="C204" s="12" t="s">
        <v>302</v>
      </c>
      <c r="D204" s="12"/>
      <c r="E204" s="12" t="s">
        <v>1441</v>
      </c>
      <c r="G204" s="13">
        <f>UTFUND1819BL</f>
        <v>7855080.3767049657</v>
      </c>
      <c r="H204" s="13">
        <f>G204*RPI_INC1920</f>
        <v>8106142.8281279393</v>
      </c>
      <c r="I204" s="13"/>
      <c r="J204" s="13"/>
      <c r="K204" s="13"/>
      <c r="L204" s="13"/>
      <c r="M204" s="13"/>
      <c r="N204" s="13"/>
      <c r="O204" s="13"/>
      <c r="P204" s="13"/>
      <c r="Q204" s="14">
        <f t="shared" si="241"/>
        <v>7855080.3767049657</v>
      </c>
      <c r="R204" s="14">
        <f t="shared" si="242"/>
        <v>8106142.8281279393</v>
      </c>
      <c r="S204" s="13"/>
      <c r="T204" s="14">
        <f t="shared" si="236"/>
        <v>-5619503.8076220704</v>
      </c>
      <c r="V204" s="13">
        <f>UTFUND1819RSG</f>
        <v>7789043.8873080937</v>
      </c>
      <c r="W204" s="13"/>
      <c r="X204" s="13"/>
      <c r="Y204" s="13"/>
      <c r="Z204" s="13"/>
      <c r="AA204" s="14">
        <f t="shared" si="237"/>
        <v>7789043.8873080937</v>
      </c>
      <c r="AB204" s="14">
        <f t="shared" si="238"/>
        <v>15644124.264013059</v>
      </c>
      <c r="AC204" s="14">
        <f>V204+G204+T204</f>
        <v>10024620.456390988</v>
      </c>
      <c r="AD204" s="14">
        <f>AC204*UT_SF1920</f>
        <v>9732144.6799383275</v>
      </c>
      <c r="AE204" s="14">
        <f t="shared" si="239"/>
        <v>15351648.487560399</v>
      </c>
      <c r="AF204" s="14">
        <f>AD204-T204-R204</f>
        <v>7245505.6594324596</v>
      </c>
      <c r="AG204" s="13">
        <f>AF204</f>
        <v>7245505.6594324596</v>
      </c>
      <c r="AH204" s="13"/>
      <c r="AI204" s="13"/>
      <c r="AJ204" s="13"/>
      <c r="AK204" s="13"/>
      <c r="AM204" s="13">
        <f t="shared" si="240"/>
        <v>8161578.807029793</v>
      </c>
      <c r="AN204" s="13">
        <f t="shared" si="244"/>
        <v>15407084.466462253</v>
      </c>
    </row>
    <row r="205" spans="1:40" ht="12.75" x14ac:dyDescent="0.2">
      <c r="A205" s="1" t="s">
        <v>407</v>
      </c>
      <c r="B205" s="1" t="s">
        <v>408</v>
      </c>
      <c r="C205" s="1"/>
      <c r="D205" s="1" t="s">
        <v>302</v>
      </c>
      <c r="E205" s="1"/>
      <c r="G205" s="5">
        <f>UTFUND1819BL</f>
        <v>28037707.648758534</v>
      </c>
      <c r="H205" s="5">
        <f>G205*RPI_INC1920</f>
        <v>28933843.05119865</v>
      </c>
      <c r="I205" s="5">
        <f>LTFUND1819BL</f>
        <v>6948879.1995893223</v>
      </c>
      <c r="J205" s="5">
        <f>I205*RPI_INC1920</f>
        <v>7170977.8367547421</v>
      </c>
      <c r="Q205" s="6">
        <f t="shared" si="241"/>
        <v>34986586.848347858</v>
      </c>
      <c r="R205" s="6">
        <f t="shared" si="242"/>
        <v>36104820.887953393</v>
      </c>
      <c r="T205" s="6">
        <f t="shared" si="236"/>
        <v>81129904.000001878</v>
      </c>
      <c r="V205" s="5">
        <f>UTFUND1819RSG</f>
        <v>12049092.485111032</v>
      </c>
      <c r="W205" s="5">
        <f>LTFUND1819RSG</f>
        <v>-294819.80654078629</v>
      </c>
      <c r="AA205" s="6">
        <f t="shared" si="237"/>
        <v>11754272.678570244</v>
      </c>
      <c r="AB205" s="6">
        <f t="shared" si="238"/>
        <v>46740859.526918098</v>
      </c>
      <c r="AC205" s="6">
        <f t="shared" si="227"/>
        <v>127870763.52691998</v>
      </c>
      <c r="AD205" s="6">
        <f t="shared" si="230"/>
        <v>123843956.19478348</v>
      </c>
      <c r="AE205" s="6">
        <f t="shared" si="239"/>
        <v>42714052.194781601</v>
      </c>
      <c r="AF205" s="6">
        <f t="shared" si="231"/>
        <v>6609231.3068282055</v>
      </c>
      <c r="AG205" s="5">
        <f t="shared" si="228"/>
        <v>8256966.3292218037</v>
      </c>
      <c r="AH205" s="5">
        <f t="shared" ref="AH205" si="247">AH206</f>
        <v>-1647735.0223935982</v>
      </c>
      <c r="AM205" s="5">
        <f t="shared" si="240"/>
        <v>36351733.153310314</v>
      </c>
      <c r="AN205" s="5">
        <f t="shared" si="244"/>
        <v>42960964.460138522</v>
      </c>
    </row>
    <row r="206" spans="1:40" s="11" customFormat="1" ht="12.75" x14ac:dyDescent="0.2">
      <c r="A206" s="8" t="s">
        <v>409</v>
      </c>
      <c r="B206" s="8" t="s">
        <v>410</v>
      </c>
      <c r="C206" s="8" t="s">
        <v>302</v>
      </c>
      <c r="D206" s="8"/>
      <c r="E206" s="8" t="s">
        <v>1440</v>
      </c>
      <c r="G206" s="9"/>
      <c r="H206" s="9"/>
      <c r="I206" s="9">
        <f>LTFUND1819BL</f>
        <v>6948879.1995893223</v>
      </c>
      <c r="J206" s="9">
        <f>I206*RPI_INC1920</f>
        <v>7170977.8367547421</v>
      </c>
      <c r="K206" s="9"/>
      <c r="L206" s="9"/>
      <c r="M206" s="9"/>
      <c r="N206" s="9"/>
      <c r="O206" s="9"/>
      <c r="P206" s="9"/>
      <c r="Q206" s="10">
        <f t="shared" si="241"/>
        <v>6948879.1995893223</v>
      </c>
      <c r="R206" s="10">
        <f t="shared" si="242"/>
        <v>7170977.8367547421</v>
      </c>
      <c r="S206" s="9"/>
      <c r="T206" s="10">
        <f t="shared" si="236"/>
        <v>21956490.174771342</v>
      </c>
      <c r="V206" s="9"/>
      <c r="W206" s="9">
        <f>LTFUND1819RSG</f>
        <v>-294819.80654078629</v>
      </c>
      <c r="X206" s="9"/>
      <c r="Y206" s="9"/>
      <c r="Z206" s="9"/>
      <c r="AA206" s="10">
        <f t="shared" si="237"/>
        <v>-294819.80654078629</v>
      </c>
      <c r="AB206" s="10">
        <f t="shared" si="238"/>
        <v>6654059.393048536</v>
      </c>
      <c r="AC206" s="10">
        <f>W206+I206+T206</f>
        <v>28610549.567819878</v>
      </c>
      <c r="AD206" s="10">
        <f>AC206*LT_SF1920</f>
        <v>27479732.989132486</v>
      </c>
      <c r="AE206" s="10">
        <f t="shared" si="239"/>
        <v>5523242.8143611439</v>
      </c>
      <c r="AF206" s="10">
        <f>AD206-T206-R206</f>
        <v>-1647735.0223935982</v>
      </c>
      <c r="AG206" s="9"/>
      <c r="AH206" s="9">
        <f>AF206</f>
        <v>-1647735.0223935982</v>
      </c>
      <c r="AI206" s="9"/>
      <c r="AJ206" s="9"/>
      <c r="AK206" s="9"/>
      <c r="AM206" s="9">
        <f t="shared" si="240"/>
        <v>7220018.4451541631</v>
      </c>
      <c r="AN206" s="9">
        <f t="shared" si="244"/>
        <v>5572283.4227605648</v>
      </c>
    </row>
    <row r="207" spans="1:40" s="15" customFormat="1" ht="12.75" x14ac:dyDescent="0.2">
      <c r="A207" s="12" t="s">
        <v>411</v>
      </c>
      <c r="B207" s="12" t="s">
        <v>412</v>
      </c>
      <c r="C207" s="12" t="s">
        <v>302</v>
      </c>
      <c r="D207" s="12"/>
      <c r="E207" s="12" t="s">
        <v>1441</v>
      </c>
      <c r="G207" s="13">
        <f>UTFUND1819BL</f>
        <v>28037707.648758534</v>
      </c>
      <c r="H207" s="13">
        <f>G207*RPI_INC1920</f>
        <v>28933843.05119865</v>
      </c>
      <c r="I207" s="13"/>
      <c r="J207" s="13"/>
      <c r="K207" s="13"/>
      <c r="L207" s="13"/>
      <c r="M207" s="13"/>
      <c r="N207" s="13"/>
      <c r="O207" s="13"/>
      <c r="P207" s="13"/>
      <c r="Q207" s="14">
        <f t="shared" si="241"/>
        <v>28037707.648758534</v>
      </c>
      <c r="R207" s="14">
        <f t="shared" si="242"/>
        <v>28933843.05119865</v>
      </c>
      <c r="S207" s="13"/>
      <c r="T207" s="14">
        <f t="shared" si="236"/>
        <v>59173413.825230531</v>
      </c>
      <c r="V207" s="13">
        <f>UTFUND1819RSG</f>
        <v>12049092.485111032</v>
      </c>
      <c r="W207" s="13"/>
      <c r="X207" s="13"/>
      <c r="Y207" s="13"/>
      <c r="Z207" s="13"/>
      <c r="AA207" s="14">
        <f t="shared" si="237"/>
        <v>12049092.485111032</v>
      </c>
      <c r="AB207" s="14">
        <f t="shared" si="238"/>
        <v>40086800.133869566</v>
      </c>
      <c r="AC207" s="14">
        <f>V207+G207+T207</f>
        <v>99260213.959100097</v>
      </c>
      <c r="AD207" s="14">
        <f>AC207*UT_SF1920</f>
        <v>96364223.205650985</v>
      </c>
      <c r="AE207" s="14">
        <f t="shared" si="239"/>
        <v>37190809.380420454</v>
      </c>
      <c r="AF207" s="14">
        <f>AD207-T207-R207</f>
        <v>8256966.3292218037</v>
      </c>
      <c r="AG207" s="13">
        <f>AF207</f>
        <v>8256966.3292218037</v>
      </c>
      <c r="AH207" s="13"/>
      <c r="AI207" s="13"/>
      <c r="AJ207" s="13"/>
      <c r="AK207" s="13"/>
      <c r="AM207" s="13">
        <f t="shared" si="240"/>
        <v>29131714.708156146</v>
      </c>
      <c r="AN207" s="13">
        <f t="shared" si="244"/>
        <v>37388681.037377954</v>
      </c>
    </row>
    <row r="208" spans="1:40" ht="12.75" x14ac:dyDescent="0.2">
      <c r="A208" s="1" t="s">
        <v>413</v>
      </c>
      <c r="B208" s="1" t="s">
        <v>414</v>
      </c>
      <c r="C208" s="1"/>
      <c r="D208" s="1" t="s">
        <v>302</v>
      </c>
      <c r="E208" s="1"/>
      <c r="G208" s="5">
        <f>UTFUND1819BL</f>
        <v>53236932.146036215</v>
      </c>
      <c r="H208" s="5">
        <f>G208*RPI_INC1920</f>
        <v>54938479.940564193</v>
      </c>
      <c r="I208" s="5">
        <f>LTFUND1819BL</f>
        <v>14162952.770200944</v>
      </c>
      <c r="J208" s="5">
        <f>I208*RPI_INC1920</f>
        <v>14615626.132069968</v>
      </c>
      <c r="Q208" s="6">
        <f t="shared" si="241"/>
        <v>67399884.916237161</v>
      </c>
      <c r="R208" s="6">
        <f t="shared" si="242"/>
        <v>69554106.072634161</v>
      </c>
      <c r="T208" s="6">
        <f t="shared" si="236"/>
        <v>78956000</v>
      </c>
      <c r="V208" s="5">
        <f>UTFUND1819RSG</f>
        <v>22919023.537835903</v>
      </c>
      <c r="W208" s="5">
        <f>LTFUND1819RSG</f>
        <v>3134154.1317386683</v>
      </c>
      <c r="AA208" s="6">
        <f t="shared" si="237"/>
        <v>26053177.669574574</v>
      </c>
      <c r="AB208" s="6">
        <f t="shared" si="238"/>
        <v>93453062.585811734</v>
      </c>
      <c r="AC208" s="6">
        <f t="shared" si="227"/>
        <v>172409062.58581173</v>
      </c>
      <c r="AD208" s="6">
        <f t="shared" si="230"/>
        <v>167012300.99319848</v>
      </c>
      <c r="AE208" s="6">
        <f t="shared" si="239"/>
        <v>88056300.993198484</v>
      </c>
      <c r="AF208" s="6">
        <f t="shared" si="231"/>
        <v>18502194.92056432</v>
      </c>
      <c r="AG208" s="5">
        <f t="shared" si="228"/>
        <v>17220850.501910456</v>
      </c>
      <c r="AH208" s="5">
        <f t="shared" ref="AH208" si="248">AH209</f>
        <v>1281344.4186538644</v>
      </c>
      <c r="AM208" s="5">
        <f t="shared" si="240"/>
        <v>70029770.027554929</v>
      </c>
      <c r="AN208" s="5">
        <f t="shared" si="244"/>
        <v>88531964.948119253</v>
      </c>
    </row>
    <row r="209" spans="1:40" s="11" customFormat="1" ht="12.75" x14ac:dyDescent="0.2">
      <c r="A209" s="8" t="s">
        <v>415</v>
      </c>
      <c r="B209" s="8" t="s">
        <v>416</v>
      </c>
      <c r="C209" s="8" t="s">
        <v>302</v>
      </c>
      <c r="D209" s="8"/>
      <c r="E209" s="8" t="s">
        <v>1440</v>
      </c>
      <c r="G209" s="9"/>
      <c r="H209" s="9"/>
      <c r="I209" s="9">
        <f>LTFUND1819BL</f>
        <v>14162952.770200944</v>
      </c>
      <c r="J209" s="9">
        <f>I209*RPI_INC1920</f>
        <v>14615626.132069968</v>
      </c>
      <c r="K209" s="9"/>
      <c r="L209" s="9"/>
      <c r="M209" s="9"/>
      <c r="N209" s="9"/>
      <c r="O209" s="9"/>
      <c r="P209" s="9"/>
      <c r="Q209" s="10">
        <f t="shared" si="241"/>
        <v>14162952.770200944</v>
      </c>
      <c r="R209" s="10">
        <f t="shared" si="242"/>
        <v>14615626.132069968</v>
      </c>
      <c r="S209" s="9"/>
      <c r="T209" s="10">
        <f t="shared" si="236"/>
        <v>18127444.907040726</v>
      </c>
      <c r="V209" s="9"/>
      <c r="W209" s="9">
        <f>LTFUND1819RSG</f>
        <v>3134154.1317386683</v>
      </c>
      <c r="X209" s="9"/>
      <c r="Y209" s="9"/>
      <c r="Z209" s="9"/>
      <c r="AA209" s="10">
        <f t="shared" si="237"/>
        <v>3134154.1317386683</v>
      </c>
      <c r="AB209" s="10">
        <f t="shared" si="238"/>
        <v>17297106.901939612</v>
      </c>
      <c r="AC209" s="10">
        <f>W209+I209+T209</f>
        <v>35424551.808980338</v>
      </c>
      <c r="AD209" s="10">
        <f>AC209*LT_SF1920</f>
        <v>34024415.457764558</v>
      </c>
      <c r="AE209" s="10">
        <f t="shared" si="239"/>
        <v>15896970.550723832</v>
      </c>
      <c r="AF209" s="10">
        <f>AD209-T209-R209</f>
        <v>1281344.4186538644</v>
      </c>
      <c r="AG209" s="9"/>
      <c r="AH209" s="9">
        <f>AF209</f>
        <v>1281344.4186538644</v>
      </c>
      <c r="AI209" s="9"/>
      <c r="AJ209" s="9"/>
      <c r="AK209" s="9"/>
      <c r="AM209" s="9">
        <f t="shared" si="240"/>
        <v>14715578.915912285</v>
      </c>
      <c r="AN209" s="9">
        <f t="shared" si="244"/>
        <v>15996923.33456615</v>
      </c>
    </row>
    <row r="210" spans="1:40" s="15" customFormat="1" ht="12.75" x14ac:dyDescent="0.2">
      <c r="A210" s="12" t="s">
        <v>417</v>
      </c>
      <c r="B210" s="12" t="s">
        <v>418</v>
      </c>
      <c r="C210" s="12" t="s">
        <v>302</v>
      </c>
      <c r="D210" s="12"/>
      <c r="E210" s="12" t="s">
        <v>1441</v>
      </c>
      <c r="G210" s="13">
        <f>UTFUND1819BL</f>
        <v>53236932.146036215</v>
      </c>
      <c r="H210" s="13">
        <f>G210*RPI_INC1920</f>
        <v>54938479.940564193</v>
      </c>
      <c r="I210" s="13"/>
      <c r="J210" s="13"/>
      <c r="K210" s="13"/>
      <c r="L210" s="13"/>
      <c r="M210" s="13"/>
      <c r="N210" s="13"/>
      <c r="O210" s="13"/>
      <c r="P210" s="13"/>
      <c r="Q210" s="14">
        <f t="shared" si="241"/>
        <v>53236932.146036215</v>
      </c>
      <c r="R210" s="14">
        <f t="shared" si="242"/>
        <v>54938479.940564193</v>
      </c>
      <c r="S210" s="13"/>
      <c r="T210" s="14">
        <f t="shared" si="236"/>
        <v>60828555.09295927</v>
      </c>
      <c r="V210" s="13">
        <f>UTFUND1819RSG</f>
        <v>22919023.537835903</v>
      </c>
      <c r="W210" s="13"/>
      <c r="X210" s="13"/>
      <c r="Y210" s="13"/>
      <c r="Z210" s="13"/>
      <c r="AA210" s="14">
        <f t="shared" si="237"/>
        <v>22919023.537835903</v>
      </c>
      <c r="AB210" s="14">
        <f t="shared" si="238"/>
        <v>76155955.683872119</v>
      </c>
      <c r="AC210" s="14">
        <f>V210+G210+T210</f>
        <v>136984510.77683139</v>
      </c>
      <c r="AD210" s="14">
        <f>AC210*UT_SF1920</f>
        <v>132987885.53543392</v>
      </c>
      <c r="AE210" s="14">
        <f t="shared" si="239"/>
        <v>72159330.442474648</v>
      </c>
      <c r="AF210" s="14">
        <f>AD210-T210-R210</f>
        <v>17220850.501910456</v>
      </c>
      <c r="AG210" s="13">
        <f>AF210</f>
        <v>17220850.501910456</v>
      </c>
      <c r="AH210" s="13"/>
      <c r="AI210" s="13"/>
      <c r="AJ210" s="13"/>
      <c r="AK210" s="13"/>
      <c r="AM210" s="13">
        <f t="shared" si="240"/>
        <v>55314191.111642636</v>
      </c>
      <c r="AN210" s="13">
        <f t="shared" si="244"/>
        <v>72535041.613553092</v>
      </c>
    </row>
    <row r="211" spans="1:40" ht="12.75" x14ac:dyDescent="0.2">
      <c r="A211" s="1" t="s">
        <v>419</v>
      </c>
      <c r="B211" s="1" t="s">
        <v>420</v>
      </c>
      <c r="C211" s="1"/>
      <c r="D211" s="1" t="s">
        <v>423</v>
      </c>
      <c r="E211" s="1"/>
      <c r="G211" s="5">
        <f>UTFUND1819BL</f>
        <v>79931712.606920049</v>
      </c>
      <c r="H211" s="5">
        <f>G211*RPI_INC1920</f>
        <v>82486473.44336459</v>
      </c>
      <c r="K211" s="5">
        <f>FIREFUND1819BL</f>
        <v>5426841.5493010469</v>
      </c>
      <c r="L211" s="5">
        <f>K211*RPI_INC1920</f>
        <v>5600293.1344550485</v>
      </c>
      <c r="Q211" s="6">
        <f t="shared" si="241"/>
        <v>85358554.156221092</v>
      </c>
      <c r="R211" s="6">
        <f t="shared" si="242"/>
        <v>88086766.577819645</v>
      </c>
      <c r="T211" s="6">
        <f t="shared" si="236"/>
        <v>192078314.99999872</v>
      </c>
      <c r="V211" s="5">
        <f>UTFUND1819RSG</f>
        <v>25911698.80017902</v>
      </c>
      <c r="X211" s="5">
        <f>FIREFUND1819RSG</f>
        <v>3031292.6044211965</v>
      </c>
      <c r="AA211" s="6">
        <f t="shared" si="237"/>
        <v>28942991.404600218</v>
      </c>
      <c r="AB211" s="6">
        <f t="shared" si="238"/>
        <v>114301545.56082131</v>
      </c>
      <c r="AC211" s="6">
        <f>SUM(AC212:AC213)</f>
        <v>306379860.56082004</v>
      </c>
      <c r="AD211" s="6">
        <f>SUM(AD212:AD213)</f>
        <v>297922077.81215024</v>
      </c>
      <c r="AE211" s="6">
        <f t="shared" si="239"/>
        <v>105843762.81215154</v>
      </c>
      <c r="AF211" s="6">
        <f t="shared" ref="AF211:AF241" si="249">SUM(AF212:AF213)</f>
        <v>17756996.234331891</v>
      </c>
      <c r="AG211" s="5">
        <f>AG212</f>
        <v>15072650.860761613</v>
      </c>
      <c r="AI211" s="5">
        <f>AI213</f>
        <v>2684345.3735702792</v>
      </c>
      <c r="AM211" s="5">
        <f t="shared" si="240"/>
        <v>88689170.981131688</v>
      </c>
      <c r="AN211" s="5">
        <f t="shared" si="244"/>
        <v>106446167.21546358</v>
      </c>
    </row>
    <row r="212" spans="1:40" s="15" customFormat="1" ht="12.75" x14ac:dyDescent="0.2">
      <c r="A212" s="12" t="s">
        <v>421</v>
      </c>
      <c r="B212" s="12" t="s">
        <v>422</v>
      </c>
      <c r="C212" s="12" t="s">
        <v>423</v>
      </c>
      <c r="D212" s="12"/>
      <c r="E212" s="12" t="s">
        <v>1441</v>
      </c>
      <c r="G212" s="13">
        <f>UTFUND1819BL</f>
        <v>79931712.606920049</v>
      </c>
      <c r="H212" s="13">
        <f>G212*RPI_INC1920</f>
        <v>82486473.44336459</v>
      </c>
      <c r="I212" s="13"/>
      <c r="J212" s="13"/>
      <c r="K212" s="13"/>
      <c r="L212" s="13"/>
      <c r="M212" s="13"/>
      <c r="N212" s="13"/>
      <c r="O212" s="13"/>
      <c r="P212" s="13"/>
      <c r="Q212" s="14">
        <f t="shared" si="241"/>
        <v>79931712.606920049</v>
      </c>
      <c r="R212" s="14">
        <f t="shared" si="242"/>
        <v>82486473.44336459</v>
      </c>
      <c r="S212" s="13"/>
      <c r="T212" s="14">
        <f t="shared" si="236"/>
        <v>178100903.45659518</v>
      </c>
      <c r="V212" s="13">
        <f>UTFUND1819RSG</f>
        <v>25911698.80017902</v>
      </c>
      <c r="W212" s="13"/>
      <c r="X212" s="13"/>
      <c r="Y212" s="13"/>
      <c r="Z212" s="13"/>
      <c r="AA212" s="14">
        <f t="shared" si="237"/>
        <v>25911698.80017902</v>
      </c>
      <c r="AB212" s="14">
        <f t="shared" si="238"/>
        <v>105843411.40709907</v>
      </c>
      <c r="AC212" s="14">
        <f>V212+G212+T212</f>
        <v>283944314.86369425</v>
      </c>
      <c r="AD212" s="14">
        <f>AC212*UT_SF1920</f>
        <v>275660027.76072139</v>
      </c>
      <c r="AE212" s="14">
        <f t="shared" si="239"/>
        <v>97559124.304126203</v>
      </c>
      <c r="AF212" s="14">
        <f>AD212-T212-R212</f>
        <v>15072650.860761613</v>
      </c>
      <c r="AG212" s="13">
        <f>AF212</f>
        <v>15072650.860761613</v>
      </c>
      <c r="AH212" s="13"/>
      <c r="AI212" s="13"/>
      <c r="AJ212" s="13"/>
      <c r="AK212" s="13"/>
      <c r="AM212" s="13">
        <f t="shared" si="240"/>
        <v>83050578.776622176</v>
      </c>
      <c r="AN212" s="13">
        <f t="shared" si="244"/>
        <v>98123229.637383789</v>
      </c>
    </row>
    <row r="213" spans="1:40" s="20" customFormat="1" ht="12.75" x14ac:dyDescent="0.2">
      <c r="A213" s="17" t="s">
        <v>424</v>
      </c>
      <c r="B213" s="17" t="s">
        <v>425</v>
      </c>
      <c r="C213" s="17" t="s">
        <v>423</v>
      </c>
      <c r="D213" s="17"/>
      <c r="E213" s="17" t="s">
        <v>1443</v>
      </c>
      <c r="G213" s="18"/>
      <c r="H213" s="18"/>
      <c r="I213" s="18"/>
      <c r="J213" s="18"/>
      <c r="K213" s="18">
        <f>FIREFUND1819BL</f>
        <v>5426841.5493010469</v>
      </c>
      <c r="L213" s="18">
        <f>K213*RPI_INC1920</f>
        <v>5600293.1344550485</v>
      </c>
      <c r="M213" s="18"/>
      <c r="N213" s="18"/>
      <c r="O213" s="18"/>
      <c r="P213" s="18"/>
      <c r="Q213" s="19">
        <f t="shared" si="241"/>
        <v>5426841.5493010469</v>
      </c>
      <c r="R213" s="19">
        <f t="shared" si="242"/>
        <v>5600293.1344550485</v>
      </c>
      <c r="S213" s="18"/>
      <c r="T213" s="19">
        <f t="shared" si="236"/>
        <v>13977411.543403538</v>
      </c>
      <c r="V213" s="18"/>
      <c r="W213" s="18"/>
      <c r="X213" s="18">
        <f>FIREFUND1819RSG</f>
        <v>3031292.6044211965</v>
      </c>
      <c r="Y213" s="18"/>
      <c r="Z213" s="18"/>
      <c r="AA213" s="19">
        <f t="shared" si="237"/>
        <v>3031292.6044211965</v>
      </c>
      <c r="AB213" s="19">
        <f t="shared" si="238"/>
        <v>8458134.1537222434</v>
      </c>
      <c r="AC213" s="19">
        <f>X213+K213+T213</f>
        <v>22435545.697125781</v>
      </c>
      <c r="AD213" s="19">
        <f>AC213*FR_SF1920</f>
        <v>22262050.051428866</v>
      </c>
      <c r="AE213" s="19">
        <f t="shared" si="239"/>
        <v>8284638.5080253277</v>
      </c>
      <c r="AF213" s="19">
        <f>AD213-T213-R213</f>
        <v>2684345.3735702792</v>
      </c>
      <c r="AG213" s="18"/>
      <c r="AH213" s="18"/>
      <c r="AI213" s="18">
        <f>AF213</f>
        <v>2684345.3735702792</v>
      </c>
      <c r="AJ213" s="18"/>
      <c r="AK213" s="18"/>
      <c r="AM213" s="18">
        <f t="shared" si="240"/>
        <v>5638592.2045094976</v>
      </c>
      <c r="AN213" s="18">
        <f t="shared" si="244"/>
        <v>8322937.5780797768</v>
      </c>
    </row>
    <row r="214" spans="1:40" ht="12.75" x14ac:dyDescent="0.2">
      <c r="A214" s="1" t="s">
        <v>426</v>
      </c>
      <c r="B214" s="1" t="s">
        <v>427</v>
      </c>
      <c r="C214" s="1"/>
      <c r="D214" s="1" t="s">
        <v>423</v>
      </c>
      <c r="E214" s="1"/>
      <c r="G214" s="5">
        <f>UTFUND1819BL</f>
        <v>68943814.262730703</v>
      </c>
      <c r="H214" s="5">
        <f>G214*RPI_INC1920</f>
        <v>71147382.168997258</v>
      </c>
      <c r="K214" s="5">
        <f>FIREFUND1819BL</f>
        <v>3848612.169841256</v>
      </c>
      <c r="L214" s="5">
        <f>K214*RPI_INC1920</f>
        <v>3971620.7145790188</v>
      </c>
      <c r="Q214" s="6">
        <f t="shared" si="241"/>
        <v>72792426.432571962</v>
      </c>
      <c r="R214" s="6">
        <f t="shared" si="242"/>
        <v>75119002.883576274</v>
      </c>
      <c r="T214" s="6">
        <f t="shared" si="236"/>
        <v>231116066</v>
      </c>
      <c r="V214" s="5">
        <f>UTFUND1819RSG</f>
        <v>17357895.141137525</v>
      </c>
      <c r="X214" s="5">
        <f>FIREFUND1819RSG</f>
        <v>2027291.5980900265</v>
      </c>
      <c r="AA214" s="6">
        <f t="shared" si="237"/>
        <v>19385186.739227552</v>
      </c>
      <c r="AB214" s="6">
        <f t="shared" si="238"/>
        <v>92177613.171799511</v>
      </c>
      <c r="AC214" s="6">
        <f t="shared" ref="AC214" si="250">SUM(AC215:AC216)</f>
        <v>323293679.17179954</v>
      </c>
      <c r="AD214" s="6">
        <f t="shared" ref="AD214" si="251">SUM(AD215:AD216)</f>
        <v>314279661.57693732</v>
      </c>
      <c r="AE214" s="6">
        <f t="shared" si="239"/>
        <v>83163595.576937288</v>
      </c>
      <c r="AF214" s="6">
        <f t="shared" si="249"/>
        <v>8044592.6933610113</v>
      </c>
      <c r="AG214" s="5">
        <f t="shared" ref="AG214" si="252">AG215</f>
        <v>6291170.998996377</v>
      </c>
      <c r="AI214" s="5">
        <f t="shared" ref="AI214" si="253">AI216</f>
        <v>1753421.6943646343</v>
      </c>
      <c r="AM214" s="5">
        <f t="shared" si="240"/>
        <v>75632723.84153083</v>
      </c>
      <c r="AN214" s="5">
        <f t="shared" si="244"/>
        <v>83677316.534891844</v>
      </c>
    </row>
    <row r="215" spans="1:40" s="15" customFormat="1" ht="12.75" x14ac:dyDescent="0.2">
      <c r="A215" s="12" t="s">
        <v>428</v>
      </c>
      <c r="B215" s="12" t="s">
        <v>429</v>
      </c>
      <c r="C215" s="12" t="s">
        <v>423</v>
      </c>
      <c r="D215" s="12"/>
      <c r="E215" s="12" t="s">
        <v>1441</v>
      </c>
      <c r="G215" s="13">
        <f>UTFUND1819BL</f>
        <v>68943814.262730703</v>
      </c>
      <c r="H215" s="13">
        <f>G215*RPI_INC1920</f>
        <v>71147382.168997258</v>
      </c>
      <c r="I215" s="13"/>
      <c r="J215" s="13"/>
      <c r="K215" s="13"/>
      <c r="L215" s="13"/>
      <c r="M215" s="13"/>
      <c r="N215" s="13"/>
      <c r="O215" s="13"/>
      <c r="P215" s="13"/>
      <c r="Q215" s="14">
        <f t="shared" si="241"/>
        <v>68943814.262730703</v>
      </c>
      <c r="R215" s="14">
        <f t="shared" si="242"/>
        <v>71147382.168997258</v>
      </c>
      <c r="S215" s="13"/>
      <c r="T215" s="14">
        <f t="shared" si="236"/>
        <v>217483371.15208969</v>
      </c>
      <c r="V215" s="13">
        <f>UTFUND1819RSG</f>
        <v>17357895.141137525</v>
      </c>
      <c r="W215" s="13"/>
      <c r="X215" s="13"/>
      <c r="Y215" s="13"/>
      <c r="Z215" s="13"/>
      <c r="AA215" s="14">
        <f t="shared" si="237"/>
        <v>17357895.141137525</v>
      </c>
      <c r="AB215" s="14">
        <f t="shared" si="238"/>
        <v>86301709.403868228</v>
      </c>
      <c r="AC215" s="14">
        <f>V215+G215+T215</f>
        <v>303785080.55595791</v>
      </c>
      <c r="AD215" s="14">
        <f>AC215*UT_SF1920</f>
        <v>294921924.32008332</v>
      </c>
      <c r="AE215" s="14">
        <f t="shared" si="239"/>
        <v>77438553.167993635</v>
      </c>
      <c r="AF215" s="14">
        <f>AD215-T215-R215</f>
        <v>6291170.998996377</v>
      </c>
      <c r="AG215" s="13">
        <f>AF215</f>
        <v>6291170.998996377</v>
      </c>
      <c r="AH215" s="13"/>
      <c r="AI215" s="13"/>
      <c r="AJ215" s="13"/>
      <c r="AK215" s="13"/>
      <c r="AM215" s="13">
        <f t="shared" si="240"/>
        <v>71633942.159422889</v>
      </c>
      <c r="AN215" s="13">
        <f t="shared" si="244"/>
        <v>77925113.158419266</v>
      </c>
    </row>
    <row r="216" spans="1:40" s="20" customFormat="1" ht="12.75" x14ac:dyDescent="0.2">
      <c r="A216" s="17" t="s">
        <v>430</v>
      </c>
      <c r="B216" s="17" t="s">
        <v>431</v>
      </c>
      <c r="C216" s="17" t="s">
        <v>423</v>
      </c>
      <c r="D216" s="17"/>
      <c r="E216" s="17" t="s">
        <v>1443</v>
      </c>
      <c r="G216" s="18"/>
      <c r="H216" s="18"/>
      <c r="I216" s="18"/>
      <c r="J216" s="18"/>
      <c r="K216" s="18">
        <f>FIREFUND1819BL</f>
        <v>3848612.169841256</v>
      </c>
      <c r="L216" s="18">
        <f>K216*RPI_INC1920</f>
        <v>3971620.7145790188</v>
      </c>
      <c r="M216" s="18"/>
      <c r="N216" s="18"/>
      <c r="O216" s="18"/>
      <c r="P216" s="18"/>
      <c r="Q216" s="19">
        <f t="shared" si="241"/>
        <v>3848612.169841256</v>
      </c>
      <c r="R216" s="19">
        <f t="shared" si="242"/>
        <v>3971620.7145790188</v>
      </c>
      <c r="S216" s="18"/>
      <c r="T216" s="19">
        <f t="shared" si="236"/>
        <v>13632694.84791033</v>
      </c>
      <c r="V216" s="18"/>
      <c r="W216" s="18"/>
      <c r="X216" s="18">
        <f>FIREFUND1819RSG</f>
        <v>2027291.5980900265</v>
      </c>
      <c r="Y216" s="18"/>
      <c r="Z216" s="18"/>
      <c r="AA216" s="19">
        <f t="shared" si="237"/>
        <v>2027291.5980900265</v>
      </c>
      <c r="AB216" s="19">
        <f t="shared" si="238"/>
        <v>5875903.7679312825</v>
      </c>
      <c r="AC216" s="19">
        <f>X216+K216+T216</f>
        <v>19508598.615841612</v>
      </c>
      <c r="AD216" s="19">
        <f>AC216*FR_SF1920</f>
        <v>19357737.256853983</v>
      </c>
      <c r="AE216" s="19">
        <f t="shared" si="239"/>
        <v>5725042.4089436531</v>
      </c>
      <c r="AF216" s="19">
        <f>AD216-T216-R216</f>
        <v>1753421.6943646343</v>
      </c>
      <c r="AG216" s="18"/>
      <c r="AH216" s="18"/>
      <c r="AI216" s="18">
        <f>AF216</f>
        <v>1753421.6943646343</v>
      </c>
      <c r="AJ216" s="18"/>
      <c r="AK216" s="18"/>
      <c r="AM216" s="18">
        <f t="shared" si="240"/>
        <v>3998781.682107938</v>
      </c>
      <c r="AN216" s="18">
        <f t="shared" si="244"/>
        <v>5752203.3764725719</v>
      </c>
    </row>
    <row r="217" spans="1:40" ht="12.75" x14ac:dyDescent="0.2">
      <c r="A217" s="1" t="s">
        <v>432</v>
      </c>
      <c r="B217" s="1" t="s">
        <v>433</v>
      </c>
      <c r="C217" s="1"/>
      <c r="D217" s="1" t="s">
        <v>423</v>
      </c>
      <c r="E217" s="1"/>
      <c r="G217" s="5">
        <f>UTFUND1819BL</f>
        <v>109942641.82808498</v>
      </c>
      <c r="H217" s="5">
        <f>G217*RPI_INC1920</f>
        <v>113456605.76601422</v>
      </c>
      <c r="K217" s="5">
        <f>FIREFUND1819BL</f>
        <v>9245889.2251174524</v>
      </c>
      <c r="L217" s="5">
        <f>K217*RPI_INC1920</f>
        <v>9541404.4207769744</v>
      </c>
      <c r="Q217" s="6">
        <f t="shared" si="241"/>
        <v>119188531.05320242</v>
      </c>
      <c r="R217" s="6">
        <f t="shared" si="242"/>
        <v>122998010.1867912</v>
      </c>
      <c r="T217" s="6">
        <f t="shared" si="236"/>
        <v>482070529.99999994</v>
      </c>
      <c r="V217" s="5">
        <f>UTFUND1819RSG</f>
        <v>19104244.617459625</v>
      </c>
      <c r="X217" s="5">
        <f>FIREFUND1819RSG</f>
        <v>3494923.0203438178</v>
      </c>
      <c r="AA217" s="6">
        <f t="shared" si="237"/>
        <v>22599167.637803443</v>
      </c>
      <c r="AB217" s="6">
        <f t="shared" si="238"/>
        <v>141787698.69100586</v>
      </c>
      <c r="AC217" s="6">
        <f t="shared" ref="AC217" si="254">SUM(AC218:AC219)</f>
        <v>623858228.69100583</v>
      </c>
      <c r="AD217" s="6">
        <f t="shared" ref="AD217" si="255">SUM(AD218:AD219)</f>
        <v>606958930.76802492</v>
      </c>
      <c r="AE217" s="6">
        <f t="shared" si="239"/>
        <v>124888400.76802501</v>
      </c>
      <c r="AF217" s="6">
        <f t="shared" si="249"/>
        <v>1890390.5812338106</v>
      </c>
      <c r="AG217" s="5">
        <f t="shared" ref="AG217" si="256">AG218</f>
        <v>-839381.63525593281</v>
      </c>
      <c r="AI217" s="5">
        <f t="shared" ref="AI217" si="257">AI219</f>
        <v>2729772.2164897434</v>
      </c>
      <c r="AM217" s="5">
        <f t="shared" si="240"/>
        <v>123839164.26490897</v>
      </c>
      <c r="AN217" s="5">
        <f t="shared" si="244"/>
        <v>125729554.84614278</v>
      </c>
    </row>
    <row r="218" spans="1:40" s="15" customFormat="1" ht="12.75" x14ac:dyDescent="0.2">
      <c r="A218" s="12" t="s">
        <v>434</v>
      </c>
      <c r="B218" s="12" t="s">
        <v>435</v>
      </c>
      <c r="C218" s="12" t="s">
        <v>423</v>
      </c>
      <c r="D218" s="12"/>
      <c r="E218" s="12" t="s">
        <v>1441</v>
      </c>
      <c r="G218" s="13">
        <f>UTFUND1819BL</f>
        <v>109942641.82808498</v>
      </c>
      <c r="H218" s="13">
        <f>G218*RPI_INC1920</f>
        <v>113456605.76601422</v>
      </c>
      <c r="I218" s="13"/>
      <c r="J218" s="13"/>
      <c r="K218" s="13"/>
      <c r="L218" s="13"/>
      <c r="M218" s="13"/>
      <c r="N218" s="13"/>
      <c r="O218" s="13"/>
      <c r="P218" s="13"/>
      <c r="Q218" s="14">
        <f t="shared" si="241"/>
        <v>109942641.82808498</v>
      </c>
      <c r="R218" s="14">
        <f t="shared" si="242"/>
        <v>113456605.76601422</v>
      </c>
      <c r="S218" s="13"/>
      <c r="T218" s="14">
        <f t="shared" si="236"/>
        <v>434080531.93421674</v>
      </c>
      <c r="V218" s="13">
        <f>UTFUND1819RSG</f>
        <v>19104244.617459625</v>
      </c>
      <c r="W218" s="13"/>
      <c r="X218" s="13"/>
      <c r="Y218" s="13"/>
      <c r="Z218" s="13"/>
      <c r="AA218" s="14">
        <f t="shared" si="237"/>
        <v>19104244.617459625</v>
      </c>
      <c r="AB218" s="14">
        <f t="shared" si="238"/>
        <v>129046886.4455446</v>
      </c>
      <c r="AC218" s="14">
        <f>V218+G218+T218</f>
        <v>563127418.37976134</v>
      </c>
      <c r="AD218" s="14">
        <f>AC218*UT_SF1920</f>
        <v>546697756.06497502</v>
      </c>
      <c r="AE218" s="14">
        <f t="shared" si="239"/>
        <v>112617224.13075829</v>
      </c>
      <c r="AF218" s="14">
        <f>AD218-T218-R218</f>
        <v>-839381.63525593281</v>
      </c>
      <c r="AG218" s="13">
        <f>AF218</f>
        <v>-839381.63525593281</v>
      </c>
      <c r="AH218" s="13"/>
      <c r="AI218" s="13"/>
      <c r="AJ218" s="13"/>
      <c r="AK218" s="13"/>
      <c r="AM218" s="13">
        <f t="shared" si="240"/>
        <v>114232508.45325731</v>
      </c>
      <c r="AN218" s="13">
        <f t="shared" si="244"/>
        <v>113393126.81800137</v>
      </c>
    </row>
    <row r="219" spans="1:40" s="20" customFormat="1" ht="12.75" x14ac:dyDescent="0.2">
      <c r="A219" s="17" t="s">
        <v>436</v>
      </c>
      <c r="B219" s="17" t="s">
        <v>437</v>
      </c>
      <c r="C219" s="17" t="s">
        <v>423</v>
      </c>
      <c r="D219" s="17"/>
      <c r="E219" s="17" t="s">
        <v>1443</v>
      </c>
      <c r="G219" s="18"/>
      <c r="H219" s="18"/>
      <c r="I219" s="18"/>
      <c r="J219" s="18"/>
      <c r="K219" s="18">
        <f>FIREFUND1819BL</f>
        <v>9245889.2251174524</v>
      </c>
      <c r="L219" s="18">
        <f>K219*RPI_INC1920</f>
        <v>9541404.4207769744</v>
      </c>
      <c r="M219" s="18"/>
      <c r="N219" s="18"/>
      <c r="O219" s="18"/>
      <c r="P219" s="18"/>
      <c r="Q219" s="19">
        <f t="shared" si="241"/>
        <v>9245889.2251174524</v>
      </c>
      <c r="R219" s="19">
        <f t="shared" si="242"/>
        <v>9541404.4207769744</v>
      </c>
      <c r="S219" s="18"/>
      <c r="T219" s="19">
        <f t="shared" si="236"/>
        <v>47989998.065783225</v>
      </c>
      <c r="V219" s="18"/>
      <c r="W219" s="18"/>
      <c r="X219" s="18">
        <f>FIREFUND1819RSG</f>
        <v>3494923.0203438178</v>
      </c>
      <c r="Y219" s="18"/>
      <c r="Z219" s="18"/>
      <c r="AA219" s="19">
        <f t="shared" si="237"/>
        <v>3494923.0203438178</v>
      </c>
      <c r="AB219" s="19">
        <f t="shared" si="238"/>
        <v>12740812.24546127</v>
      </c>
      <c r="AC219" s="19">
        <f>X219+K219+T219</f>
        <v>60730810.311244495</v>
      </c>
      <c r="AD219" s="19">
        <f>AC219*FR_SF1920</f>
        <v>60261174.703049943</v>
      </c>
      <c r="AE219" s="19">
        <f t="shared" si="239"/>
        <v>12271176.637266718</v>
      </c>
      <c r="AF219" s="19">
        <f>AD219-T219-R219</f>
        <v>2729772.2164897434</v>
      </c>
      <c r="AG219" s="18"/>
      <c r="AH219" s="18"/>
      <c r="AI219" s="18">
        <f>AF219</f>
        <v>2729772.2164897434</v>
      </c>
      <c r="AJ219" s="18"/>
      <c r="AK219" s="18"/>
      <c r="AM219" s="18">
        <f t="shared" si="240"/>
        <v>9606655.8116516657</v>
      </c>
      <c r="AN219" s="18">
        <f t="shared" si="244"/>
        <v>12336428.028141409</v>
      </c>
    </row>
    <row r="220" spans="1:40" ht="12.75" x14ac:dyDescent="0.2">
      <c r="A220" s="1" t="s">
        <v>438</v>
      </c>
      <c r="B220" s="1" t="s">
        <v>439</v>
      </c>
      <c r="C220" s="1"/>
      <c r="D220" s="1" t="s">
        <v>423</v>
      </c>
      <c r="E220" s="1"/>
      <c r="G220" s="5">
        <f>UTFUND1819BL</f>
        <v>100843815.86422169</v>
      </c>
      <c r="H220" s="5">
        <f>G220*RPI_INC1920</f>
        <v>104066965.01197603</v>
      </c>
      <c r="K220" s="5">
        <f>FIREFUND1819BL</f>
        <v>6241020.4124577632</v>
      </c>
      <c r="L220" s="5">
        <f>K220*RPI_INC1920</f>
        <v>6440494.6137376409</v>
      </c>
      <c r="Q220" s="6">
        <f t="shared" si="241"/>
        <v>107084836.27667946</v>
      </c>
      <c r="R220" s="6">
        <f t="shared" si="242"/>
        <v>110507459.62571368</v>
      </c>
      <c r="T220" s="6">
        <f t="shared" si="236"/>
        <v>233306499</v>
      </c>
      <c r="V220" s="5">
        <f>UTFUND1819RSG</f>
        <v>30360052.800632477</v>
      </c>
      <c r="X220" s="5">
        <f>FIREFUND1819RSG</f>
        <v>3604230.6940491302</v>
      </c>
      <c r="AA220" s="6">
        <f t="shared" si="237"/>
        <v>33964283.494681604</v>
      </c>
      <c r="AB220" s="6">
        <f t="shared" si="238"/>
        <v>141049119.77136105</v>
      </c>
      <c r="AC220" s="6">
        <f t="shared" ref="AC220" si="258">SUM(AC221:AC222)</f>
        <v>374355618.77136105</v>
      </c>
      <c r="AD220" s="6">
        <f t="shared" ref="AD220" si="259">SUM(AD221:AD222)</f>
        <v>363952552.4853788</v>
      </c>
      <c r="AE220" s="6">
        <f t="shared" si="239"/>
        <v>130646053.4853788</v>
      </c>
      <c r="AF220" s="6">
        <f t="shared" si="249"/>
        <v>20138593.859665129</v>
      </c>
      <c r="AG220" s="5">
        <f t="shared" ref="AG220" si="260">AG221</f>
        <v>16921022.839200646</v>
      </c>
      <c r="AI220" s="5">
        <f t="shared" ref="AI220" si="261">AI222</f>
        <v>3217571.0204644836</v>
      </c>
      <c r="AM220" s="5">
        <f t="shared" si="240"/>
        <v>111263193.80535965</v>
      </c>
      <c r="AN220" s="5">
        <f t="shared" si="244"/>
        <v>131401787.66502477</v>
      </c>
    </row>
    <row r="221" spans="1:40" s="15" customFormat="1" ht="12.75" x14ac:dyDescent="0.2">
      <c r="A221" s="12" t="s">
        <v>440</v>
      </c>
      <c r="B221" s="12" t="s">
        <v>441</v>
      </c>
      <c r="C221" s="12" t="s">
        <v>423</v>
      </c>
      <c r="D221" s="12"/>
      <c r="E221" s="12" t="s">
        <v>1441</v>
      </c>
      <c r="G221" s="13">
        <f>UTFUND1819BL</f>
        <v>100843815.86422169</v>
      </c>
      <c r="H221" s="13">
        <f>G221*RPI_INC1920</f>
        <v>104066965.01197603</v>
      </c>
      <c r="I221" s="13"/>
      <c r="J221" s="13"/>
      <c r="K221" s="13"/>
      <c r="L221" s="13"/>
      <c r="M221" s="13"/>
      <c r="N221" s="13"/>
      <c r="O221" s="13"/>
      <c r="P221" s="13"/>
      <c r="Q221" s="14">
        <f t="shared" si="241"/>
        <v>100843815.86422169</v>
      </c>
      <c r="R221" s="14">
        <f t="shared" si="242"/>
        <v>104066965.01197603</v>
      </c>
      <c r="S221" s="13"/>
      <c r="T221" s="14">
        <f t="shared" si="236"/>
        <v>218945907.93183881</v>
      </c>
      <c r="V221" s="13">
        <f>UTFUND1819RSG</f>
        <v>30360052.800632477</v>
      </c>
      <c r="W221" s="13"/>
      <c r="X221" s="13"/>
      <c r="Y221" s="13"/>
      <c r="Z221" s="13"/>
      <c r="AA221" s="14">
        <f t="shared" si="237"/>
        <v>30360052.800632477</v>
      </c>
      <c r="AB221" s="14">
        <f t="shared" si="238"/>
        <v>131203868.66485417</v>
      </c>
      <c r="AC221" s="14">
        <f>V221+G221+T221</f>
        <v>350149776.59669298</v>
      </c>
      <c r="AD221" s="14">
        <f>AC221*UT_SF1920</f>
        <v>339933895.78301549</v>
      </c>
      <c r="AE221" s="14">
        <f t="shared" si="239"/>
        <v>120987987.85117668</v>
      </c>
      <c r="AF221" s="14">
        <f>AD221-T221-R221</f>
        <v>16921022.839200646</v>
      </c>
      <c r="AG221" s="13">
        <f>AF221</f>
        <v>16921022.839200646</v>
      </c>
      <c r="AH221" s="13"/>
      <c r="AI221" s="13"/>
      <c r="AJ221" s="13"/>
      <c r="AK221" s="13"/>
      <c r="AM221" s="13">
        <f t="shared" si="240"/>
        <v>104778654.1838921</v>
      </c>
      <c r="AN221" s="13">
        <f t="shared" si="244"/>
        <v>121699677.02309275</v>
      </c>
    </row>
    <row r="222" spans="1:40" s="20" customFormat="1" ht="12.75" x14ac:dyDescent="0.2">
      <c r="A222" s="17" t="s">
        <v>442</v>
      </c>
      <c r="B222" s="17" t="s">
        <v>443</v>
      </c>
      <c r="C222" s="17" t="s">
        <v>423</v>
      </c>
      <c r="D222" s="17"/>
      <c r="E222" s="17" t="s">
        <v>1443</v>
      </c>
      <c r="G222" s="18"/>
      <c r="H222" s="18"/>
      <c r="I222" s="18"/>
      <c r="J222" s="18"/>
      <c r="K222" s="18">
        <f>FIREFUND1819BL</f>
        <v>6241020.4124577632</v>
      </c>
      <c r="L222" s="18">
        <f>K222*RPI_INC1920</f>
        <v>6440494.6137376409</v>
      </c>
      <c r="M222" s="18"/>
      <c r="N222" s="18"/>
      <c r="O222" s="18"/>
      <c r="P222" s="18"/>
      <c r="Q222" s="19">
        <f t="shared" si="241"/>
        <v>6241020.4124577632</v>
      </c>
      <c r="R222" s="19">
        <f t="shared" si="242"/>
        <v>6440494.6137376409</v>
      </c>
      <c r="S222" s="18"/>
      <c r="T222" s="19">
        <f t="shared" si="236"/>
        <v>14360591.068161184</v>
      </c>
      <c r="V222" s="18"/>
      <c r="W222" s="18"/>
      <c r="X222" s="18">
        <f>FIREFUND1819RSG</f>
        <v>3604230.6940491302</v>
      </c>
      <c r="Y222" s="18"/>
      <c r="Z222" s="18"/>
      <c r="AA222" s="19">
        <f t="shared" si="237"/>
        <v>3604230.6940491302</v>
      </c>
      <c r="AB222" s="19">
        <f t="shared" si="238"/>
        <v>9845251.1065068934</v>
      </c>
      <c r="AC222" s="19">
        <f>X222+K222+T222</f>
        <v>24205842.174668077</v>
      </c>
      <c r="AD222" s="19">
        <f>AC222*FR_SF1920</f>
        <v>24018656.702363309</v>
      </c>
      <c r="AE222" s="19">
        <f t="shared" si="239"/>
        <v>9658065.6342021246</v>
      </c>
      <c r="AF222" s="19">
        <f>AD222-T222-R222</f>
        <v>3217571.0204644836</v>
      </c>
      <c r="AG222" s="18"/>
      <c r="AH222" s="18"/>
      <c r="AI222" s="18">
        <f>AF222</f>
        <v>3217571.0204644836</v>
      </c>
      <c r="AJ222" s="18"/>
      <c r="AK222" s="18"/>
      <c r="AM222" s="18">
        <f t="shared" si="240"/>
        <v>6484539.6214675512</v>
      </c>
      <c r="AN222" s="18">
        <f t="shared" si="244"/>
        <v>9702110.6419320349</v>
      </c>
    </row>
    <row r="223" spans="1:40" ht="12.75" x14ac:dyDescent="0.2">
      <c r="A223" s="1" t="s">
        <v>444</v>
      </c>
      <c r="B223" s="1" t="s">
        <v>445</v>
      </c>
      <c r="C223" s="1"/>
      <c r="D223" s="1" t="s">
        <v>423</v>
      </c>
      <c r="E223" s="1"/>
      <c r="G223" s="5">
        <f>UTFUND1819BL</f>
        <v>141353904.33264226</v>
      </c>
      <c r="H223" s="5">
        <f>G223*RPI_INC1920</f>
        <v>145871828.5343101</v>
      </c>
      <c r="K223" s="5">
        <f>FIREFUND1819BL</f>
        <v>7574444.9045602912</v>
      </c>
      <c r="L223" s="5">
        <f>K223*RPI_INC1920</f>
        <v>7816537.7431704113</v>
      </c>
      <c r="Q223" s="6">
        <f t="shared" si="241"/>
        <v>148928349.23720255</v>
      </c>
      <c r="R223" s="6">
        <f t="shared" si="242"/>
        <v>153688366.27748051</v>
      </c>
      <c r="T223" s="6">
        <f t="shared" si="236"/>
        <v>311433161.99999875</v>
      </c>
      <c r="V223" s="5">
        <f>UTFUND1819RSG</f>
        <v>53535759.16244632</v>
      </c>
      <c r="X223" s="5">
        <f>FIREFUND1819RSG</f>
        <v>4499203.7922534375</v>
      </c>
      <c r="AA223" s="6">
        <f t="shared" si="237"/>
        <v>58034962.954699755</v>
      </c>
      <c r="AB223" s="6">
        <f t="shared" si="238"/>
        <v>206963312.19190231</v>
      </c>
      <c r="AC223" s="6">
        <f t="shared" ref="AC223" si="262">SUM(AC224:AC225)</f>
        <v>518396474.19190109</v>
      </c>
      <c r="AD223" s="6">
        <f t="shared" ref="AD223" si="263">SUM(AD224:AD225)</f>
        <v>503931420.67525291</v>
      </c>
      <c r="AE223" s="6">
        <f t="shared" si="239"/>
        <v>192498258.67525417</v>
      </c>
      <c r="AF223" s="6">
        <f t="shared" si="249"/>
        <v>38809892.397773661</v>
      </c>
      <c r="AG223" s="5">
        <f t="shared" ref="AG223" si="264">AG224</f>
        <v>34790641.101716578</v>
      </c>
      <c r="AI223" s="5">
        <f t="shared" ref="AI223" si="265">AI225</f>
        <v>4019251.2960570818</v>
      </c>
      <c r="AM223" s="5">
        <f t="shared" si="240"/>
        <v>154739404.38661119</v>
      </c>
      <c r="AN223" s="5">
        <f t="shared" si="244"/>
        <v>193549296.78438485</v>
      </c>
    </row>
    <row r="224" spans="1:40" s="15" customFormat="1" ht="12.75" x14ac:dyDescent="0.2">
      <c r="A224" s="12" t="s">
        <v>446</v>
      </c>
      <c r="B224" s="12" t="s">
        <v>447</v>
      </c>
      <c r="C224" s="12" t="s">
        <v>423</v>
      </c>
      <c r="D224" s="12"/>
      <c r="E224" s="12" t="s">
        <v>1441</v>
      </c>
      <c r="G224" s="13">
        <f>UTFUND1819BL</f>
        <v>141353904.33264226</v>
      </c>
      <c r="H224" s="13">
        <f>G224*RPI_INC1920</f>
        <v>145871828.5343101</v>
      </c>
      <c r="I224" s="13"/>
      <c r="J224" s="13"/>
      <c r="K224" s="13"/>
      <c r="L224" s="13"/>
      <c r="M224" s="13"/>
      <c r="N224" s="13"/>
      <c r="O224" s="13"/>
      <c r="P224" s="13"/>
      <c r="Q224" s="14">
        <f t="shared" si="241"/>
        <v>141353904.33264226</v>
      </c>
      <c r="R224" s="14">
        <f t="shared" si="242"/>
        <v>145871828.5343101</v>
      </c>
      <c r="S224" s="13"/>
      <c r="T224" s="14">
        <f t="shared" si="236"/>
        <v>292748049.02390498</v>
      </c>
      <c r="V224" s="13">
        <f>UTFUND1819RSG</f>
        <v>53535759.16244632</v>
      </c>
      <c r="W224" s="13"/>
      <c r="X224" s="13"/>
      <c r="Y224" s="13"/>
      <c r="Z224" s="13"/>
      <c r="AA224" s="14">
        <f t="shared" si="237"/>
        <v>53535759.16244632</v>
      </c>
      <c r="AB224" s="14">
        <f t="shared" si="238"/>
        <v>194889663.49508858</v>
      </c>
      <c r="AC224" s="14">
        <f>V224+G224+T224</f>
        <v>487637712.51899356</v>
      </c>
      <c r="AD224" s="14">
        <f>AC224*UT_SF1920</f>
        <v>473410518.65993166</v>
      </c>
      <c r="AE224" s="14">
        <f t="shared" si="239"/>
        <v>180662469.63602668</v>
      </c>
      <c r="AF224" s="14">
        <f>AD224-T224-R224</f>
        <v>34790641.101716578</v>
      </c>
      <c r="AG224" s="13">
        <f>AF224</f>
        <v>34790641.101716578</v>
      </c>
      <c r="AH224" s="13"/>
      <c r="AI224" s="13"/>
      <c r="AJ224" s="13"/>
      <c r="AK224" s="13"/>
      <c r="AM224" s="13">
        <f t="shared" si="240"/>
        <v>146869411.20469472</v>
      </c>
      <c r="AN224" s="13">
        <f t="shared" si="244"/>
        <v>181660052.3064113</v>
      </c>
    </row>
    <row r="225" spans="1:40" s="20" customFormat="1" ht="12.75" x14ac:dyDescent="0.2">
      <c r="A225" s="17" t="s">
        <v>448</v>
      </c>
      <c r="B225" s="17" t="s">
        <v>449</v>
      </c>
      <c r="C225" s="17" t="s">
        <v>423</v>
      </c>
      <c r="D225" s="17"/>
      <c r="E225" s="17" t="s">
        <v>1443</v>
      </c>
      <c r="G225" s="18"/>
      <c r="H225" s="18"/>
      <c r="I225" s="18"/>
      <c r="J225" s="18"/>
      <c r="K225" s="18">
        <f>FIREFUND1819BL</f>
        <v>7574444.9045602912</v>
      </c>
      <c r="L225" s="18">
        <f>K225*RPI_INC1920</f>
        <v>7816537.7431704113</v>
      </c>
      <c r="M225" s="18"/>
      <c r="N225" s="18"/>
      <c r="O225" s="18"/>
      <c r="P225" s="18"/>
      <c r="Q225" s="19">
        <f t="shared" si="241"/>
        <v>7574444.9045602912</v>
      </c>
      <c r="R225" s="19">
        <f t="shared" si="242"/>
        <v>7816537.7431704113</v>
      </c>
      <c r="S225" s="18"/>
      <c r="T225" s="19">
        <f t="shared" si="236"/>
        <v>18685112.976093773</v>
      </c>
      <c r="V225" s="18"/>
      <c r="W225" s="18"/>
      <c r="X225" s="18">
        <f>FIREFUND1819RSG</f>
        <v>4499203.7922534375</v>
      </c>
      <c r="Y225" s="18"/>
      <c r="Z225" s="18"/>
      <c r="AA225" s="19">
        <f t="shared" si="237"/>
        <v>4499203.7922534375</v>
      </c>
      <c r="AB225" s="19">
        <f t="shared" si="238"/>
        <v>12073648.696813729</v>
      </c>
      <c r="AC225" s="19">
        <f>X225+K225+T225</f>
        <v>30758761.672907501</v>
      </c>
      <c r="AD225" s="19">
        <f>AC225*FR_SF1920</f>
        <v>30520902.015321266</v>
      </c>
      <c r="AE225" s="19">
        <f t="shared" si="239"/>
        <v>11835789.039227493</v>
      </c>
      <c r="AF225" s="19">
        <f>AD225-T225-R225</f>
        <v>4019251.2960570818</v>
      </c>
      <c r="AG225" s="18"/>
      <c r="AH225" s="18"/>
      <c r="AI225" s="18">
        <f>AF225</f>
        <v>4019251.2960570818</v>
      </c>
      <c r="AJ225" s="18"/>
      <c r="AK225" s="18"/>
      <c r="AM225" s="18">
        <f t="shared" si="240"/>
        <v>7869993.1819164874</v>
      </c>
      <c r="AN225" s="18">
        <f t="shared" si="244"/>
        <v>11889244.477973569</v>
      </c>
    </row>
    <row r="226" spans="1:40" ht="12.75" x14ac:dyDescent="0.2">
      <c r="A226" s="1" t="s">
        <v>450</v>
      </c>
      <c r="B226" s="1" t="s">
        <v>451</v>
      </c>
      <c r="C226" s="1"/>
      <c r="D226" s="1" t="s">
        <v>423</v>
      </c>
      <c r="E226" s="1"/>
      <c r="G226" s="5">
        <f>UTFUND1819BL</f>
        <v>83214359.937653869</v>
      </c>
      <c r="H226" s="5">
        <f>G226*RPI_INC1920</f>
        <v>85874040.06791687</v>
      </c>
      <c r="K226" s="5">
        <f>FIREFUND1819BL</f>
        <v>5188078.1480385857</v>
      </c>
      <c r="L226" s="5">
        <f>K226*RPI_INC1920</f>
        <v>5353898.426833353</v>
      </c>
      <c r="Q226" s="6">
        <f t="shared" si="241"/>
        <v>88402438.08569245</v>
      </c>
      <c r="R226" s="6">
        <f t="shared" si="242"/>
        <v>91227938.494750217</v>
      </c>
      <c r="T226" s="6">
        <f t="shared" si="236"/>
        <v>238217960.00000003</v>
      </c>
      <c r="V226" s="5">
        <f>UTFUND1819RSG</f>
        <v>19916691.69356209</v>
      </c>
      <c r="X226" s="5">
        <f>FIREFUND1819RSG</f>
        <v>2576371.4762688102</v>
      </c>
      <c r="AA226" s="6">
        <f t="shared" si="237"/>
        <v>22493063.1698309</v>
      </c>
      <c r="AB226" s="6">
        <f t="shared" si="238"/>
        <v>110895501.25552335</v>
      </c>
      <c r="AC226" s="6">
        <f t="shared" ref="AC226" si="266">SUM(AC227:AC228)</f>
        <v>349113461.25552338</v>
      </c>
      <c r="AD226" s="6">
        <f t="shared" ref="AD226" si="267">SUM(AD227:AD228)</f>
        <v>339429265.40265709</v>
      </c>
      <c r="AE226" s="6">
        <f t="shared" si="239"/>
        <v>101211305.40265705</v>
      </c>
      <c r="AF226" s="6">
        <f t="shared" si="249"/>
        <v>9983366.9079068266</v>
      </c>
      <c r="AG226" s="5">
        <f t="shared" ref="AG226" si="268">AG227</f>
        <v>7753658.1396328509</v>
      </c>
      <c r="AI226" s="5">
        <f t="shared" ref="AI226" si="269">AI228</f>
        <v>2229708.7682739748</v>
      </c>
      <c r="AM226" s="5">
        <f t="shared" si="240"/>
        <v>91851824.624181107</v>
      </c>
      <c r="AN226" s="5">
        <f t="shared" si="244"/>
        <v>101835191.53208794</v>
      </c>
    </row>
    <row r="227" spans="1:40" s="15" customFormat="1" ht="12.75" x14ac:dyDescent="0.2">
      <c r="A227" s="12" t="s">
        <v>452</v>
      </c>
      <c r="B227" s="12" t="s">
        <v>453</v>
      </c>
      <c r="C227" s="12" t="s">
        <v>423</v>
      </c>
      <c r="D227" s="12"/>
      <c r="E227" s="12" t="s">
        <v>1441</v>
      </c>
      <c r="G227" s="13">
        <f>UTFUND1819BL</f>
        <v>83214359.937653869</v>
      </c>
      <c r="H227" s="13">
        <f>G227*RPI_INC1920</f>
        <v>85874040.06791687</v>
      </c>
      <c r="I227" s="13"/>
      <c r="J227" s="13"/>
      <c r="K227" s="13"/>
      <c r="L227" s="13"/>
      <c r="M227" s="13"/>
      <c r="N227" s="13"/>
      <c r="O227" s="13"/>
      <c r="P227" s="13"/>
      <c r="Q227" s="14">
        <f t="shared" si="241"/>
        <v>83214359.937653869</v>
      </c>
      <c r="R227" s="14">
        <f t="shared" si="242"/>
        <v>85874040.06791687</v>
      </c>
      <c r="S227" s="13"/>
      <c r="T227" s="14">
        <f t="shared" si="236"/>
        <v>222596816.47008434</v>
      </c>
      <c r="V227" s="13">
        <f>UTFUND1819RSG</f>
        <v>19916691.69356209</v>
      </c>
      <c r="W227" s="13"/>
      <c r="X227" s="13"/>
      <c r="Y227" s="13"/>
      <c r="Z227" s="13"/>
      <c r="AA227" s="14">
        <f t="shared" si="237"/>
        <v>19916691.69356209</v>
      </c>
      <c r="AB227" s="14">
        <f t="shared" si="238"/>
        <v>103131051.63121596</v>
      </c>
      <c r="AC227" s="14">
        <f>V227+G227+T227</f>
        <v>325727868.1013003</v>
      </c>
      <c r="AD227" s="14">
        <f>AC227*UT_SF1920</f>
        <v>316224514.67763406</v>
      </c>
      <c r="AE227" s="14">
        <f t="shared" si="239"/>
        <v>93627698.207549721</v>
      </c>
      <c r="AF227" s="14">
        <f>AD227-T227-R227</f>
        <v>7753658.1396328509</v>
      </c>
      <c r="AG227" s="13">
        <f>AF227</f>
        <v>7753658.1396328509</v>
      </c>
      <c r="AH227" s="13"/>
      <c r="AI227" s="13"/>
      <c r="AJ227" s="13"/>
      <c r="AK227" s="13"/>
      <c r="AM227" s="13">
        <f t="shared" si="240"/>
        <v>86461312.161976621</v>
      </c>
      <c r="AN227" s="13">
        <f t="shared" si="244"/>
        <v>94214970.301609471</v>
      </c>
    </row>
    <row r="228" spans="1:40" s="20" customFormat="1" ht="12.75" x14ac:dyDescent="0.2">
      <c r="A228" s="17" t="s">
        <v>454</v>
      </c>
      <c r="B228" s="17" t="s">
        <v>455</v>
      </c>
      <c r="C228" s="17" t="s">
        <v>423</v>
      </c>
      <c r="D228" s="17"/>
      <c r="E228" s="17" t="s">
        <v>1443</v>
      </c>
      <c r="G228" s="18"/>
      <c r="H228" s="18"/>
      <c r="I228" s="18"/>
      <c r="J228" s="18"/>
      <c r="K228" s="18">
        <f>FIREFUND1819BL</f>
        <v>5188078.1480385857</v>
      </c>
      <c r="L228" s="18">
        <f>K228*RPI_INC1920</f>
        <v>5353898.426833353</v>
      </c>
      <c r="M228" s="18"/>
      <c r="N228" s="18"/>
      <c r="O228" s="18"/>
      <c r="P228" s="18"/>
      <c r="Q228" s="19">
        <f t="shared" si="241"/>
        <v>5188078.1480385857</v>
      </c>
      <c r="R228" s="19">
        <f t="shared" si="242"/>
        <v>5353898.426833353</v>
      </c>
      <c r="S228" s="18"/>
      <c r="T228" s="19">
        <f t="shared" si="236"/>
        <v>15621143.529915681</v>
      </c>
      <c r="V228" s="18"/>
      <c r="W228" s="18"/>
      <c r="X228" s="18">
        <f>FIREFUND1819RSG</f>
        <v>2576371.4762688102</v>
      </c>
      <c r="Y228" s="18"/>
      <c r="Z228" s="18"/>
      <c r="AA228" s="19">
        <f t="shared" si="237"/>
        <v>2576371.4762688102</v>
      </c>
      <c r="AB228" s="19">
        <f t="shared" si="238"/>
        <v>7764449.6243073959</v>
      </c>
      <c r="AC228" s="19">
        <f>X228+K228+T228</f>
        <v>23385593.154223077</v>
      </c>
      <c r="AD228" s="19">
        <f>AC228*FR_SF1920</f>
        <v>23204750.725023009</v>
      </c>
      <c r="AE228" s="19">
        <f t="shared" si="239"/>
        <v>7583607.1951073278</v>
      </c>
      <c r="AF228" s="19">
        <f>AD228-T228-R228</f>
        <v>2229708.7682739748</v>
      </c>
      <c r="AG228" s="18"/>
      <c r="AH228" s="18"/>
      <c r="AI228" s="18">
        <f>AF228</f>
        <v>2229708.7682739748</v>
      </c>
      <c r="AJ228" s="18"/>
      <c r="AK228" s="18"/>
      <c r="AM228" s="18">
        <f t="shared" si="240"/>
        <v>5390512.4622044964</v>
      </c>
      <c r="AN228" s="18">
        <f t="shared" si="244"/>
        <v>7620221.2304784711</v>
      </c>
    </row>
    <row r="229" spans="1:40" ht="12.75" x14ac:dyDescent="0.2">
      <c r="A229" s="1" t="s">
        <v>456</v>
      </c>
      <c r="B229" s="1" t="s">
        <v>457</v>
      </c>
      <c r="C229" s="1"/>
      <c r="D229" s="1" t="s">
        <v>423</v>
      </c>
      <c r="E229" s="1"/>
      <c r="G229" s="5">
        <f>UTFUND1819BL</f>
        <v>64131512.491628222</v>
      </c>
      <c r="H229" s="5">
        <f>G229*RPI_INC1920</f>
        <v>66181270.605798565</v>
      </c>
      <c r="K229" s="5">
        <f>FIREFUND1819BL</f>
        <v>4997429.6000354923</v>
      </c>
      <c r="L229" s="5">
        <f>K229*RPI_INC1920</f>
        <v>5157156.4094414767</v>
      </c>
      <c r="Q229" s="6">
        <f t="shared" si="241"/>
        <v>69128942.091663718</v>
      </c>
      <c r="R229" s="6">
        <f t="shared" si="242"/>
        <v>71338427.015240043</v>
      </c>
      <c r="T229" s="6">
        <f t="shared" si="236"/>
        <v>288252933</v>
      </c>
      <c r="V229" s="5">
        <f>UTFUND1819RSG</f>
        <v>4522765.8852844611</v>
      </c>
      <c r="X229" s="5">
        <f>FIREFUND1819RSG</f>
        <v>1345638.7279504389</v>
      </c>
      <c r="AA229" s="6">
        <f t="shared" si="237"/>
        <v>5868404.6132348999</v>
      </c>
      <c r="AB229" s="6">
        <f t="shared" si="238"/>
        <v>74997346.704898626</v>
      </c>
      <c r="AC229" s="6">
        <f t="shared" ref="AC229" si="270">SUM(AC230:AC231)</f>
        <v>363250279.7048986</v>
      </c>
      <c r="AD229" s="6">
        <f t="shared" ref="AD229" si="271">SUM(AD230:AD231)</f>
        <v>353352570.47362936</v>
      </c>
      <c r="AE229" s="6">
        <f t="shared" si="239"/>
        <v>65099637.473629341</v>
      </c>
      <c r="AF229" s="6">
        <f t="shared" si="249"/>
        <v>-6238789.5416107047</v>
      </c>
      <c r="AG229" s="5">
        <f t="shared" ref="AG229" si="272">AG230</f>
        <v>-7172113.8807095215</v>
      </c>
      <c r="AI229" s="5">
        <f t="shared" ref="AI229" si="273">AI231</f>
        <v>933324.33909881674</v>
      </c>
      <c r="AM229" s="5">
        <f t="shared" si="240"/>
        <v>71826293.51583828</v>
      </c>
      <c r="AN229" s="5">
        <f t="shared" si="244"/>
        <v>65587503.974227577</v>
      </c>
    </row>
    <row r="230" spans="1:40" s="15" customFormat="1" ht="12.75" x14ac:dyDescent="0.2">
      <c r="A230" s="12" t="s">
        <v>458</v>
      </c>
      <c r="B230" s="12" t="s">
        <v>459</v>
      </c>
      <c r="C230" s="12" t="s">
        <v>423</v>
      </c>
      <c r="D230" s="12"/>
      <c r="E230" s="12" t="s">
        <v>1441</v>
      </c>
      <c r="G230" s="13">
        <f>UTFUND1819BL</f>
        <v>64131512.491628222</v>
      </c>
      <c r="H230" s="13">
        <f>G230*RPI_INC1920</f>
        <v>66181270.605798565</v>
      </c>
      <c r="I230" s="13"/>
      <c r="J230" s="13"/>
      <c r="K230" s="13"/>
      <c r="L230" s="13"/>
      <c r="M230" s="13"/>
      <c r="N230" s="13"/>
      <c r="O230" s="13"/>
      <c r="P230" s="13"/>
      <c r="Q230" s="14">
        <f t="shared" si="241"/>
        <v>64131512.491628222</v>
      </c>
      <c r="R230" s="14">
        <f t="shared" si="242"/>
        <v>66181270.605798565</v>
      </c>
      <c r="S230" s="13"/>
      <c r="T230" s="14">
        <f t="shared" si="236"/>
        <v>261932702.15171322</v>
      </c>
      <c r="V230" s="13">
        <f>UTFUND1819RSG</f>
        <v>4522765.8852844611</v>
      </c>
      <c r="W230" s="13"/>
      <c r="X230" s="13"/>
      <c r="Y230" s="13"/>
      <c r="Z230" s="13"/>
      <c r="AA230" s="14">
        <f t="shared" si="237"/>
        <v>4522765.8852844611</v>
      </c>
      <c r="AB230" s="14">
        <f t="shared" si="238"/>
        <v>68654278.376912683</v>
      </c>
      <c r="AC230" s="14">
        <f>V230+G230+T230</f>
        <v>330586980.52862591</v>
      </c>
      <c r="AD230" s="14">
        <f>AC230*UT_SF1920</f>
        <v>320941858.87680227</v>
      </c>
      <c r="AE230" s="14">
        <f t="shared" si="239"/>
        <v>59009156.725089043</v>
      </c>
      <c r="AF230" s="14">
        <f>AD230-T230-R230</f>
        <v>-7172113.8807095215</v>
      </c>
      <c r="AG230" s="13">
        <f>AF230</f>
        <v>-7172113.8807095215</v>
      </c>
      <c r="AH230" s="13"/>
      <c r="AI230" s="13"/>
      <c r="AJ230" s="13"/>
      <c r="AK230" s="13"/>
      <c r="AM230" s="13">
        <f t="shared" si="240"/>
        <v>66633868.542793982</v>
      </c>
      <c r="AN230" s="13">
        <f t="shared" si="244"/>
        <v>59461754.66208446</v>
      </c>
    </row>
    <row r="231" spans="1:40" s="20" customFormat="1" ht="12.75" x14ac:dyDescent="0.2">
      <c r="A231" s="17" t="s">
        <v>460</v>
      </c>
      <c r="B231" s="17" t="s">
        <v>461</v>
      </c>
      <c r="C231" s="17" t="s">
        <v>423</v>
      </c>
      <c r="D231" s="17"/>
      <c r="E231" s="17" t="s">
        <v>1443</v>
      </c>
      <c r="G231" s="18"/>
      <c r="H231" s="18"/>
      <c r="I231" s="18"/>
      <c r="J231" s="18"/>
      <c r="K231" s="18">
        <f>FIREFUND1819BL</f>
        <v>4997429.6000354923</v>
      </c>
      <c r="L231" s="18">
        <f>K231*RPI_INC1920</f>
        <v>5157156.4094414767</v>
      </c>
      <c r="M231" s="18"/>
      <c r="N231" s="18"/>
      <c r="O231" s="18"/>
      <c r="P231" s="18"/>
      <c r="Q231" s="19">
        <f t="shared" si="241"/>
        <v>4997429.6000354923</v>
      </c>
      <c r="R231" s="19">
        <f t="shared" si="242"/>
        <v>5157156.4094414767</v>
      </c>
      <c r="S231" s="18"/>
      <c r="T231" s="19">
        <f t="shared" si="236"/>
        <v>26320230.84828677</v>
      </c>
      <c r="V231" s="18"/>
      <c r="W231" s="18"/>
      <c r="X231" s="18">
        <f>FIREFUND1819RSG</f>
        <v>1345638.7279504389</v>
      </c>
      <c r="Y231" s="18"/>
      <c r="Z231" s="18"/>
      <c r="AA231" s="19">
        <f t="shared" si="237"/>
        <v>1345638.7279504389</v>
      </c>
      <c r="AB231" s="19">
        <f t="shared" si="238"/>
        <v>6343068.3279859312</v>
      </c>
      <c r="AC231" s="19">
        <f>X231+K231+T231</f>
        <v>32663299.176272701</v>
      </c>
      <c r="AD231" s="19">
        <f>AC231*FR_SF1920</f>
        <v>32410711.596827064</v>
      </c>
      <c r="AE231" s="19">
        <f t="shared" si="239"/>
        <v>6090480.7485402934</v>
      </c>
      <c r="AF231" s="19">
        <f>AD231-T231-R231</f>
        <v>933324.33909881674</v>
      </c>
      <c r="AG231" s="18"/>
      <c r="AH231" s="18"/>
      <c r="AI231" s="18">
        <f>AF231</f>
        <v>933324.33909881674</v>
      </c>
      <c r="AJ231" s="18"/>
      <c r="AK231" s="18"/>
      <c r="AM231" s="18">
        <f t="shared" si="240"/>
        <v>5192424.9730442949</v>
      </c>
      <c r="AN231" s="18">
        <f t="shared" si="244"/>
        <v>6125749.3121431116</v>
      </c>
    </row>
    <row r="232" spans="1:40" ht="12.75" x14ac:dyDescent="0.2">
      <c r="A232" s="1" t="s">
        <v>462</v>
      </c>
      <c r="B232" s="1" t="s">
        <v>463</v>
      </c>
      <c r="C232" s="1"/>
      <c r="D232" s="1" t="s">
        <v>423</v>
      </c>
      <c r="E232" s="1"/>
      <c r="G232" s="5">
        <f>UTFUND1819BL</f>
        <v>93421256.326473862</v>
      </c>
      <c r="H232" s="5">
        <f>G232*RPI_INC1920</f>
        <v>96407167.164241403</v>
      </c>
      <c r="K232" s="5">
        <f>FIREFUND1819BL</f>
        <v>5248567.8529773569</v>
      </c>
      <c r="L232" s="5">
        <f>K232*RPI_INC1920</f>
        <v>5416321.4911878752</v>
      </c>
      <c r="Q232" s="6">
        <f t="shared" si="241"/>
        <v>98669824.179451212</v>
      </c>
      <c r="R232" s="6">
        <f t="shared" si="242"/>
        <v>101823488.65542927</v>
      </c>
      <c r="T232" s="6">
        <f t="shared" si="236"/>
        <v>266170684.00000152</v>
      </c>
      <c r="V232" s="5">
        <f>UTFUND1819RSG</f>
        <v>27500945.711221576</v>
      </c>
      <c r="X232" s="5">
        <f>FIREFUND1819RSG</f>
        <v>2953629.7780691972</v>
      </c>
      <c r="AA232" s="6">
        <f t="shared" si="237"/>
        <v>30454575.489290774</v>
      </c>
      <c r="AB232" s="6">
        <f t="shared" si="238"/>
        <v>129124399.66874199</v>
      </c>
      <c r="AC232" s="6">
        <f t="shared" ref="AC232" si="274">SUM(AC233:AC234)</f>
        <v>395295083.66874349</v>
      </c>
      <c r="AD232" s="6">
        <f t="shared" ref="AD232" si="275">SUM(AD233:AD234)</f>
        <v>384273321.04260933</v>
      </c>
      <c r="AE232" s="6">
        <f t="shared" si="239"/>
        <v>118102637.04260783</v>
      </c>
      <c r="AF232" s="6">
        <f t="shared" si="249"/>
        <v>16279148.387178559</v>
      </c>
      <c r="AG232" s="5">
        <f t="shared" ref="AG232" si="276">AG233</f>
        <v>13677654.889695704</v>
      </c>
      <c r="AI232" s="5">
        <f t="shared" ref="AI232" si="277">AI234</f>
        <v>2601493.4974828558</v>
      </c>
      <c r="AM232" s="5">
        <f t="shared" si="240"/>
        <v>102519835.22722034</v>
      </c>
      <c r="AN232" s="5">
        <f t="shared" si="244"/>
        <v>118798983.6143989</v>
      </c>
    </row>
    <row r="233" spans="1:40" s="15" customFormat="1" ht="12.75" x14ac:dyDescent="0.2">
      <c r="A233" s="12" t="s">
        <v>464</v>
      </c>
      <c r="B233" s="12" t="s">
        <v>465</v>
      </c>
      <c r="C233" s="12" t="s">
        <v>423</v>
      </c>
      <c r="D233" s="12"/>
      <c r="E233" s="12" t="s">
        <v>1441</v>
      </c>
      <c r="G233" s="13">
        <f>UTFUND1819BL</f>
        <v>93421256.326473862</v>
      </c>
      <c r="H233" s="13">
        <f>G233*RPI_INC1920</f>
        <v>96407167.164241403</v>
      </c>
      <c r="I233" s="13"/>
      <c r="J233" s="13"/>
      <c r="K233" s="13"/>
      <c r="L233" s="13"/>
      <c r="M233" s="13"/>
      <c r="N233" s="13"/>
      <c r="O233" s="13"/>
      <c r="P233" s="13"/>
      <c r="Q233" s="14">
        <f t="shared" si="241"/>
        <v>93421256.326473862</v>
      </c>
      <c r="R233" s="14">
        <f t="shared" si="242"/>
        <v>96407167.164241403</v>
      </c>
      <c r="S233" s="13"/>
      <c r="T233" s="14">
        <f t="shared" si="236"/>
        <v>250529486.70224318</v>
      </c>
      <c r="V233" s="13">
        <f>UTFUND1819RSG</f>
        <v>27500945.711221576</v>
      </c>
      <c r="W233" s="13"/>
      <c r="X233" s="13"/>
      <c r="Y233" s="13"/>
      <c r="Z233" s="13"/>
      <c r="AA233" s="14">
        <f t="shared" si="237"/>
        <v>27500945.711221576</v>
      </c>
      <c r="AB233" s="14">
        <f t="shared" si="238"/>
        <v>120922202.03769544</v>
      </c>
      <c r="AC233" s="14">
        <f>V233+G233+T233</f>
        <v>371451688.73993862</v>
      </c>
      <c r="AD233" s="14">
        <f>AC233*UT_SF1920</f>
        <v>360614308.75618029</v>
      </c>
      <c r="AE233" s="14">
        <f t="shared" si="239"/>
        <v>110084822.05393711</v>
      </c>
      <c r="AF233" s="14">
        <f>AD233-T233-R233</f>
        <v>13677654.889695704</v>
      </c>
      <c r="AG233" s="13">
        <f>AF233</f>
        <v>13677654.889695704</v>
      </c>
      <c r="AH233" s="13"/>
      <c r="AI233" s="13"/>
      <c r="AJ233" s="13"/>
      <c r="AK233" s="13"/>
      <c r="AM233" s="13">
        <f t="shared" si="240"/>
        <v>97066472.804201201</v>
      </c>
      <c r="AN233" s="13">
        <f t="shared" si="244"/>
        <v>110744127.6938969</v>
      </c>
    </row>
    <row r="234" spans="1:40" s="20" customFormat="1" ht="12.75" x14ac:dyDescent="0.2">
      <c r="A234" s="17" t="s">
        <v>466</v>
      </c>
      <c r="B234" s="17" t="s">
        <v>467</v>
      </c>
      <c r="C234" s="17" t="s">
        <v>423</v>
      </c>
      <c r="D234" s="17"/>
      <c r="E234" s="17" t="s">
        <v>1443</v>
      </c>
      <c r="G234" s="18"/>
      <c r="H234" s="18"/>
      <c r="I234" s="18"/>
      <c r="J234" s="18"/>
      <c r="K234" s="18">
        <f>FIREFUND1819BL</f>
        <v>5248567.8529773569</v>
      </c>
      <c r="L234" s="18">
        <f>K234*RPI_INC1920</f>
        <v>5416321.4911878752</v>
      </c>
      <c r="M234" s="18"/>
      <c r="N234" s="18"/>
      <c r="O234" s="18"/>
      <c r="P234" s="18"/>
      <c r="Q234" s="19">
        <f t="shared" si="241"/>
        <v>5248567.8529773569</v>
      </c>
      <c r="R234" s="19">
        <f t="shared" si="242"/>
        <v>5416321.4911878752</v>
      </c>
      <c r="S234" s="18"/>
      <c r="T234" s="19">
        <f t="shared" si="236"/>
        <v>15641197.297758332</v>
      </c>
      <c r="V234" s="18"/>
      <c r="W234" s="18"/>
      <c r="X234" s="18">
        <f>FIREFUND1819RSG</f>
        <v>2953629.7780691972</v>
      </c>
      <c r="Y234" s="18"/>
      <c r="Z234" s="18"/>
      <c r="AA234" s="19">
        <f t="shared" si="237"/>
        <v>2953629.7780691972</v>
      </c>
      <c r="AB234" s="19">
        <f t="shared" si="238"/>
        <v>8202197.6310465541</v>
      </c>
      <c r="AC234" s="19">
        <f>X234+K234+T234</f>
        <v>23843394.928804886</v>
      </c>
      <c r="AD234" s="19">
        <f>AC234*FR_SF1920</f>
        <v>23659012.286429062</v>
      </c>
      <c r="AE234" s="19">
        <f t="shared" si="239"/>
        <v>8017814.988670731</v>
      </c>
      <c r="AF234" s="19">
        <f>AD234-T234-R234</f>
        <v>2601493.4974828558</v>
      </c>
      <c r="AG234" s="18"/>
      <c r="AH234" s="18"/>
      <c r="AI234" s="18">
        <f>AF234</f>
        <v>2601493.4974828558</v>
      </c>
      <c r="AJ234" s="18"/>
      <c r="AK234" s="18"/>
      <c r="AM234" s="18">
        <f t="shared" si="240"/>
        <v>5453362.4230191363</v>
      </c>
      <c r="AN234" s="18">
        <f t="shared" si="244"/>
        <v>8054855.9205019921</v>
      </c>
    </row>
    <row r="235" spans="1:40" ht="12.75" x14ac:dyDescent="0.2">
      <c r="A235" s="1" t="s">
        <v>468</v>
      </c>
      <c r="B235" s="1" t="s">
        <v>469</v>
      </c>
      <c r="C235" s="1"/>
      <c r="D235" s="1" t="s">
        <v>423</v>
      </c>
      <c r="E235" s="1"/>
      <c r="G235" s="5">
        <f>UTFUND1819BL</f>
        <v>99385135.356476098</v>
      </c>
      <c r="H235" s="5">
        <f>G235*RPI_INC1920</f>
        <v>102561662.46008132</v>
      </c>
      <c r="K235" s="5">
        <f>FIREFUND1819BL</f>
        <v>11213708.745232515</v>
      </c>
      <c r="L235" s="5">
        <f>K235*RPI_INC1920</f>
        <v>11572118.980660593</v>
      </c>
      <c r="Q235" s="6">
        <f t="shared" si="241"/>
        <v>110598844.10170862</v>
      </c>
      <c r="R235" s="6">
        <f t="shared" si="242"/>
        <v>114133781.44074191</v>
      </c>
      <c r="T235" s="6">
        <f t="shared" si="236"/>
        <v>586883914.99999988</v>
      </c>
      <c r="V235" s="5">
        <f>UTFUND1819RSG</f>
        <v>4731930.4665236771</v>
      </c>
      <c r="X235" s="5">
        <f>FIREFUND1819RSG</f>
        <v>-279252.49272391945</v>
      </c>
      <c r="AA235" s="6">
        <f t="shared" si="237"/>
        <v>4452677.9737997577</v>
      </c>
      <c r="AB235" s="6">
        <f t="shared" si="238"/>
        <v>115051522.07550839</v>
      </c>
      <c r="AC235" s="6">
        <f t="shared" ref="AC235" si="278">SUM(AC236:AC237)</f>
        <v>701935437.07550824</v>
      </c>
      <c r="AD235" s="6">
        <f t="shared" ref="AD235" si="279">SUM(AD236:AD237)</f>
        <v>683759031.08671546</v>
      </c>
      <c r="AE235" s="6">
        <f t="shared" si="239"/>
        <v>96875116.086715519</v>
      </c>
      <c r="AF235" s="6">
        <f t="shared" si="249"/>
        <v>-17258665.354026385</v>
      </c>
      <c r="AG235" s="5">
        <f t="shared" ref="AG235" si="280">AG236</f>
        <v>-15790420.269023225</v>
      </c>
      <c r="AI235" s="5">
        <f t="shared" ref="AI235" si="281">AI237</f>
        <v>-1468245.0850031581</v>
      </c>
      <c r="AM235" s="5">
        <f t="shared" si="240"/>
        <v>114914315.17103632</v>
      </c>
      <c r="AN235" s="5">
        <f t="shared" si="244"/>
        <v>97655649.817009926</v>
      </c>
    </row>
    <row r="236" spans="1:40" s="15" customFormat="1" ht="12.75" x14ac:dyDescent="0.2">
      <c r="A236" s="12" t="s">
        <v>470</v>
      </c>
      <c r="B236" s="12" t="s">
        <v>471</v>
      </c>
      <c r="C236" s="12" t="s">
        <v>423</v>
      </c>
      <c r="D236" s="12"/>
      <c r="E236" s="12" t="s">
        <v>1441</v>
      </c>
      <c r="G236" s="13">
        <f>UTFUND1819BL</f>
        <v>99385135.356476098</v>
      </c>
      <c r="H236" s="13">
        <f>G236*RPI_INC1920</f>
        <v>102561662.46008132</v>
      </c>
      <c r="I236" s="13"/>
      <c r="J236" s="13"/>
      <c r="K236" s="13"/>
      <c r="L236" s="13"/>
      <c r="M236" s="13"/>
      <c r="N236" s="13"/>
      <c r="O236" s="13"/>
      <c r="P236" s="13"/>
      <c r="Q236" s="14">
        <f t="shared" si="241"/>
        <v>99385135.356476098</v>
      </c>
      <c r="R236" s="14">
        <f t="shared" si="242"/>
        <v>102561662.46008132</v>
      </c>
      <c r="S236" s="13"/>
      <c r="T236" s="14">
        <f t="shared" si="236"/>
        <v>490411823.10827547</v>
      </c>
      <c r="V236" s="13">
        <f>UTFUND1819RSG</f>
        <v>4731930.4665236771</v>
      </c>
      <c r="W236" s="13"/>
      <c r="X236" s="13"/>
      <c r="Y236" s="13"/>
      <c r="Z236" s="13"/>
      <c r="AA236" s="14">
        <f t="shared" si="237"/>
        <v>4731930.4665236771</v>
      </c>
      <c r="AB236" s="14">
        <f t="shared" si="238"/>
        <v>104117065.82299978</v>
      </c>
      <c r="AC236" s="14">
        <f>V236+G236+T236</f>
        <v>594528888.93127525</v>
      </c>
      <c r="AD236" s="14">
        <f>AC236*UT_SF1920</f>
        <v>577183065.29933357</v>
      </c>
      <c r="AE236" s="14">
        <f t="shared" si="239"/>
        <v>86771242.191058099</v>
      </c>
      <c r="AF236" s="14">
        <f>AD236-T236-R236</f>
        <v>-15790420.269023225</v>
      </c>
      <c r="AG236" s="13">
        <f>AF236</f>
        <v>-15790420.269023225</v>
      </c>
      <c r="AH236" s="13"/>
      <c r="AI236" s="13"/>
      <c r="AJ236" s="13"/>
      <c r="AK236" s="13"/>
      <c r="AM236" s="13">
        <f t="shared" si="240"/>
        <v>103263057.22659682</v>
      </c>
      <c r="AN236" s="13">
        <f t="shared" si="244"/>
        <v>87472636.957573593</v>
      </c>
    </row>
    <row r="237" spans="1:40" s="20" customFormat="1" ht="12.75" x14ac:dyDescent="0.2">
      <c r="A237" s="17" t="s">
        <v>472</v>
      </c>
      <c r="B237" s="17" t="s">
        <v>473</v>
      </c>
      <c r="C237" s="17" t="s">
        <v>423</v>
      </c>
      <c r="D237" s="17"/>
      <c r="E237" s="17" t="s">
        <v>1443</v>
      </c>
      <c r="G237" s="18"/>
      <c r="H237" s="18"/>
      <c r="I237" s="18"/>
      <c r="J237" s="18"/>
      <c r="K237" s="18">
        <f>FIREFUND1819BL</f>
        <v>11213708.745232515</v>
      </c>
      <c r="L237" s="18">
        <f>K237*RPI_INC1920</f>
        <v>11572118.980660593</v>
      </c>
      <c r="M237" s="18"/>
      <c r="N237" s="18"/>
      <c r="O237" s="18"/>
      <c r="P237" s="18"/>
      <c r="Q237" s="19">
        <f t="shared" si="241"/>
        <v>11213708.745232515</v>
      </c>
      <c r="R237" s="19">
        <f t="shared" si="242"/>
        <v>11572118.980660593</v>
      </c>
      <c r="S237" s="18"/>
      <c r="T237" s="19">
        <f t="shared" si="236"/>
        <v>96472091.891724437</v>
      </c>
      <c r="V237" s="18"/>
      <c r="W237" s="18"/>
      <c r="X237" s="18">
        <f>FIREFUND1819RSG</f>
        <v>-279252.49272391945</v>
      </c>
      <c r="Y237" s="18"/>
      <c r="Z237" s="18"/>
      <c r="AA237" s="19">
        <f t="shared" si="237"/>
        <v>-279252.49272391945</v>
      </c>
      <c r="AB237" s="19">
        <f t="shared" si="238"/>
        <v>10934456.252508596</v>
      </c>
      <c r="AC237" s="19">
        <f>X237+K237+T237</f>
        <v>107406548.14423303</v>
      </c>
      <c r="AD237" s="19">
        <f>AC237*FR_SF1920</f>
        <v>106575965.78738187</v>
      </c>
      <c r="AE237" s="19">
        <f t="shared" si="239"/>
        <v>10103873.895657435</v>
      </c>
      <c r="AF237" s="19">
        <f>AD237-T237-R237</f>
        <v>-1468245.0850031581</v>
      </c>
      <c r="AG237" s="18"/>
      <c r="AH237" s="18"/>
      <c r="AI237" s="18">
        <f>AF237</f>
        <v>-1468245.0850031581</v>
      </c>
      <c r="AJ237" s="18"/>
      <c r="AK237" s="18"/>
      <c r="AM237" s="18">
        <f t="shared" si="240"/>
        <v>11651257.944439471</v>
      </c>
      <c r="AN237" s="18">
        <f t="shared" si="244"/>
        <v>10183012.859436313</v>
      </c>
    </row>
    <row r="238" spans="1:40" ht="12.75" x14ac:dyDescent="0.2">
      <c r="A238" s="1" t="s">
        <v>474</v>
      </c>
      <c r="B238" s="1" t="s">
        <v>475</v>
      </c>
      <c r="C238" s="1"/>
      <c r="D238" s="1" t="s">
        <v>423</v>
      </c>
      <c r="E238" s="1"/>
      <c r="G238" s="5">
        <f>UTFUND1819BL</f>
        <v>57511000.03672915</v>
      </c>
      <c r="H238" s="5">
        <f>G238*RPI_INC1920</f>
        <v>59349154.70359008</v>
      </c>
      <c r="K238" s="5">
        <f>FIREFUND1819BL</f>
        <v>4066872.0380662261</v>
      </c>
      <c r="L238" s="5">
        <f>K238*RPI_INC1920</f>
        <v>4196856.5594886225</v>
      </c>
      <c r="Q238" s="6">
        <f t="shared" si="241"/>
        <v>61577872.074795373</v>
      </c>
      <c r="R238" s="6">
        <f t="shared" si="242"/>
        <v>63546011.263078704</v>
      </c>
      <c r="T238" s="6">
        <f t="shared" si="236"/>
        <v>227399932.99999997</v>
      </c>
      <c r="V238" s="5">
        <f>UTFUND1819RSG</f>
        <v>8096049.9198295251</v>
      </c>
      <c r="X238" s="5">
        <f>FIREFUND1819RSG</f>
        <v>1593493.1136016967</v>
      </c>
      <c r="AA238" s="6">
        <f t="shared" si="237"/>
        <v>9689543.0334312208</v>
      </c>
      <c r="AB238" s="6">
        <f t="shared" si="238"/>
        <v>71267415.108226597</v>
      </c>
      <c r="AC238" s="6">
        <f t="shared" ref="AC238" si="282">SUM(AC239:AC240)</f>
        <v>298667348.10822654</v>
      </c>
      <c r="AD238" s="6">
        <f t="shared" ref="AD238" si="283">SUM(AD239:AD240)</f>
        <v>290453969.27955914</v>
      </c>
      <c r="AE238" s="6">
        <f t="shared" si="239"/>
        <v>63054036.279559165</v>
      </c>
      <c r="AF238" s="6">
        <f t="shared" si="249"/>
        <v>-491974.98351953737</v>
      </c>
      <c r="AG238" s="5">
        <f t="shared" ref="AG238" si="284">AG239</f>
        <v>-1774996.7154678553</v>
      </c>
      <c r="AI238" s="5">
        <f t="shared" ref="AI238" si="285">AI240</f>
        <v>1283021.731948318</v>
      </c>
      <c r="AM238" s="5">
        <f t="shared" si="240"/>
        <v>63980587.289478496</v>
      </c>
      <c r="AN238" s="5">
        <f t="shared" si="244"/>
        <v>63488612.305958956</v>
      </c>
    </row>
    <row r="239" spans="1:40" s="15" customFormat="1" ht="12.75" x14ac:dyDescent="0.2">
      <c r="A239" s="12" t="s">
        <v>476</v>
      </c>
      <c r="B239" s="12" t="s">
        <v>477</v>
      </c>
      <c r="C239" s="12" t="s">
        <v>423</v>
      </c>
      <c r="D239" s="12"/>
      <c r="E239" s="12" t="s">
        <v>1441</v>
      </c>
      <c r="G239" s="13">
        <f>UTFUND1819BL</f>
        <v>57511000.03672915</v>
      </c>
      <c r="H239" s="13">
        <f>G239*RPI_INC1920</f>
        <v>59349154.70359008</v>
      </c>
      <c r="I239" s="13"/>
      <c r="J239" s="13"/>
      <c r="K239" s="13"/>
      <c r="L239" s="13"/>
      <c r="M239" s="13"/>
      <c r="N239" s="13"/>
      <c r="O239" s="13"/>
      <c r="P239" s="13"/>
      <c r="Q239" s="14">
        <f t="shared" si="241"/>
        <v>57511000.03672915</v>
      </c>
      <c r="R239" s="14">
        <f t="shared" si="242"/>
        <v>59349154.70359008</v>
      </c>
      <c r="S239" s="13"/>
      <c r="T239" s="14">
        <f t="shared" si="236"/>
        <v>209720685.30906793</v>
      </c>
      <c r="V239" s="13">
        <f>UTFUND1819RSG</f>
        <v>8096049.9198295251</v>
      </c>
      <c r="W239" s="13"/>
      <c r="X239" s="13"/>
      <c r="Y239" s="13"/>
      <c r="Z239" s="13"/>
      <c r="AA239" s="14">
        <f t="shared" si="237"/>
        <v>8096049.9198295251</v>
      </c>
      <c r="AB239" s="14">
        <f t="shared" si="238"/>
        <v>65607049.956558675</v>
      </c>
      <c r="AC239" s="14">
        <f>V239+G239+T239</f>
        <v>275327735.26562661</v>
      </c>
      <c r="AD239" s="14">
        <f>AC239*UT_SF1920</f>
        <v>267294843.29719016</v>
      </c>
      <c r="AE239" s="14">
        <f t="shared" si="239"/>
        <v>57574157.988122225</v>
      </c>
      <c r="AF239" s="14">
        <f>AD239-T239-R239</f>
        <v>-1774996.7154678553</v>
      </c>
      <c r="AG239" s="13">
        <f>AF239</f>
        <v>-1774996.7154678553</v>
      </c>
      <c r="AH239" s="13"/>
      <c r="AI239" s="13"/>
      <c r="AJ239" s="13"/>
      <c r="AK239" s="13"/>
      <c r="AM239" s="13">
        <f t="shared" si="240"/>
        <v>59755029.428197041</v>
      </c>
      <c r="AN239" s="13">
        <f t="shared" si="244"/>
        <v>57980032.712729186</v>
      </c>
    </row>
    <row r="240" spans="1:40" s="20" customFormat="1" ht="12.75" x14ac:dyDescent="0.2">
      <c r="A240" s="17" t="s">
        <v>478</v>
      </c>
      <c r="B240" s="17" t="s">
        <v>479</v>
      </c>
      <c r="C240" s="17" t="s">
        <v>423</v>
      </c>
      <c r="D240" s="17"/>
      <c r="E240" s="17" t="s">
        <v>1443</v>
      </c>
      <c r="G240" s="18"/>
      <c r="H240" s="18"/>
      <c r="I240" s="18"/>
      <c r="J240" s="18"/>
      <c r="K240" s="18">
        <f>FIREFUND1819BL</f>
        <v>4066872.0380662261</v>
      </c>
      <c r="L240" s="18">
        <f>K240*RPI_INC1920</f>
        <v>4196856.5594886225</v>
      </c>
      <c r="M240" s="18"/>
      <c r="N240" s="18"/>
      <c r="O240" s="18"/>
      <c r="P240" s="18"/>
      <c r="Q240" s="19">
        <f t="shared" si="241"/>
        <v>4066872.0380662261</v>
      </c>
      <c r="R240" s="19">
        <f t="shared" si="242"/>
        <v>4196856.5594886225</v>
      </c>
      <c r="S240" s="18"/>
      <c r="T240" s="19">
        <f t="shared" si="236"/>
        <v>17679247.690932035</v>
      </c>
      <c r="V240" s="18"/>
      <c r="W240" s="18"/>
      <c r="X240" s="18">
        <f>FIREFUND1819RSG</f>
        <v>1593493.1136016967</v>
      </c>
      <c r="Y240" s="18"/>
      <c r="Z240" s="18"/>
      <c r="AA240" s="19">
        <f t="shared" si="237"/>
        <v>1593493.1136016967</v>
      </c>
      <c r="AB240" s="19">
        <f t="shared" si="238"/>
        <v>5660365.1516679227</v>
      </c>
      <c r="AC240" s="19">
        <f>X240+K240+T240</f>
        <v>23339612.842599958</v>
      </c>
      <c r="AD240" s="19">
        <f>AC240*FR_SF1920</f>
        <v>23159125.982368976</v>
      </c>
      <c r="AE240" s="19">
        <f t="shared" si="239"/>
        <v>5479878.2914369404</v>
      </c>
      <c r="AF240" s="19">
        <f>AD240-T240-R240</f>
        <v>1283021.731948318</v>
      </c>
      <c r="AG240" s="18"/>
      <c r="AH240" s="18"/>
      <c r="AI240" s="18">
        <f>AF240</f>
        <v>1283021.731948318</v>
      </c>
      <c r="AJ240" s="18"/>
      <c r="AK240" s="18"/>
      <c r="AM240" s="18">
        <f t="shared" si="240"/>
        <v>4225557.8612814564</v>
      </c>
      <c r="AN240" s="18">
        <f t="shared" si="244"/>
        <v>5508579.5932297744</v>
      </c>
    </row>
    <row r="241" spans="1:40" ht="12.75" x14ac:dyDescent="0.2">
      <c r="A241" s="1" t="s">
        <v>480</v>
      </c>
      <c r="B241" s="1" t="s">
        <v>481</v>
      </c>
      <c r="C241" s="1"/>
      <c r="D241" s="1" t="s">
        <v>423</v>
      </c>
      <c r="E241" s="1"/>
      <c r="G241" s="5">
        <f>UTFUND1819BL</f>
        <v>70822068.228304893</v>
      </c>
      <c r="H241" s="5">
        <f>G241*RPI_INC1920</f>
        <v>73085668.498643816</v>
      </c>
      <c r="K241" s="5">
        <f>FIREFUND1819BL</f>
        <v>5321011.9442478325</v>
      </c>
      <c r="L241" s="5">
        <f>K241*RPI_INC1920</f>
        <v>5491081.0254930798</v>
      </c>
      <c r="Q241" s="6">
        <f t="shared" si="241"/>
        <v>76143080.17255272</v>
      </c>
      <c r="R241" s="6">
        <f t="shared" si="242"/>
        <v>78576749.524136901</v>
      </c>
      <c r="T241" s="6">
        <f t="shared" si="236"/>
        <v>360786390</v>
      </c>
      <c r="V241" s="5">
        <f>UTFUND1819RSG</f>
        <v>10035821.967459172</v>
      </c>
      <c r="X241" s="5">
        <f>FIREFUND1819RSG</f>
        <v>2086364.1111825723</v>
      </c>
      <c r="AA241" s="6">
        <f t="shared" si="237"/>
        <v>12122186.078641744</v>
      </c>
      <c r="AB241" s="6">
        <f t="shared" si="238"/>
        <v>88265266.251194462</v>
      </c>
      <c r="AC241" s="6">
        <f t="shared" ref="AC241" si="286">SUM(AC242:AC243)</f>
        <v>449051656.25119448</v>
      </c>
      <c r="AD241" s="6">
        <f t="shared" ref="AD241" si="287">SUM(AD242:AD243)</f>
        <v>436783362.59244436</v>
      </c>
      <c r="AE241" s="6">
        <f t="shared" si="239"/>
        <v>75996972.59244436</v>
      </c>
      <c r="AF241" s="6">
        <f t="shared" si="249"/>
        <v>-2579776.9316925351</v>
      </c>
      <c r="AG241" s="5">
        <f t="shared" ref="AG241" si="288">AG242</f>
        <v>-4195615.0389230251</v>
      </c>
      <c r="AI241" s="5">
        <f t="shared" ref="AI241" si="289">AI243</f>
        <v>1615838.1072304901</v>
      </c>
      <c r="AM241" s="5">
        <f t="shared" si="240"/>
        <v>79114117.187297374</v>
      </c>
      <c r="AN241" s="5">
        <f t="shared" si="244"/>
        <v>76534340.255604833</v>
      </c>
    </row>
    <row r="242" spans="1:40" s="15" customFormat="1" ht="12.75" x14ac:dyDescent="0.2">
      <c r="A242" s="12" t="s">
        <v>482</v>
      </c>
      <c r="B242" s="12" t="s">
        <v>483</v>
      </c>
      <c r="C242" s="12" t="s">
        <v>423</v>
      </c>
      <c r="D242" s="12"/>
      <c r="E242" s="12" t="s">
        <v>1441</v>
      </c>
      <c r="G242" s="13">
        <f>UTFUND1819BL</f>
        <v>70822068.228304893</v>
      </c>
      <c r="H242" s="13">
        <f>G242*RPI_INC1920</f>
        <v>73085668.498643816</v>
      </c>
      <c r="I242" s="13"/>
      <c r="J242" s="13"/>
      <c r="K242" s="13"/>
      <c r="L242" s="13"/>
      <c r="M242" s="13"/>
      <c r="N242" s="13"/>
      <c r="O242" s="13"/>
      <c r="P242" s="13"/>
      <c r="Q242" s="14">
        <f t="shared" si="241"/>
        <v>70822068.228304893</v>
      </c>
      <c r="R242" s="14">
        <f t="shared" si="242"/>
        <v>73085668.498643816</v>
      </c>
      <c r="S242" s="13"/>
      <c r="T242" s="14">
        <f t="shared" si="236"/>
        <v>329340254.81986421</v>
      </c>
      <c r="V242" s="13">
        <f>UTFUND1819RSG</f>
        <v>10035821.967459172</v>
      </c>
      <c r="W242" s="13"/>
      <c r="X242" s="13"/>
      <c r="Y242" s="13"/>
      <c r="Z242" s="13"/>
      <c r="AA242" s="14">
        <f t="shared" si="237"/>
        <v>10035821.967459172</v>
      </c>
      <c r="AB242" s="14">
        <f t="shared" si="238"/>
        <v>80857890.195764065</v>
      </c>
      <c r="AC242" s="14">
        <f>V242+G242+T242</f>
        <v>410198145.01562828</v>
      </c>
      <c r="AD242" s="14">
        <f>AC242*UT_SF1920</f>
        <v>398230308.279585</v>
      </c>
      <c r="AE242" s="14">
        <f t="shared" si="239"/>
        <v>68890053.45972079</v>
      </c>
      <c r="AF242" s="14">
        <f>AD242-T242-R242</f>
        <v>-4195615.0389230251</v>
      </c>
      <c r="AG242" s="13">
        <f>AF242</f>
        <v>-4195615.0389230251</v>
      </c>
      <c r="AH242" s="13"/>
      <c r="AI242" s="13"/>
      <c r="AJ242" s="13"/>
      <c r="AK242" s="13"/>
      <c r="AM242" s="13">
        <f t="shared" si="240"/>
        <v>73585483.967335016</v>
      </c>
      <c r="AN242" s="13">
        <f t="shared" si="244"/>
        <v>69389868.92841199</v>
      </c>
    </row>
    <row r="243" spans="1:40" s="20" customFormat="1" ht="12.75" x14ac:dyDescent="0.2">
      <c r="A243" s="17" t="s">
        <v>484</v>
      </c>
      <c r="B243" s="17" t="s">
        <v>485</v>
      </c>
      <c r="C243" s="17" t="s">
        <v>423</v>
      </c>
      <c r="D243" s="17"/>
      <c r="E243" s="17" t="s">
        <v>1443</v>
      </c>
      <c r="G243" s="18"/>
      <c r="H243" s="18"/>
      <c r="I243" s="18"/>
      <c r="J243" s="18"/>
      <c r="K243" s="18">
        <f>FIREFUND1819BL</f>
        <v>5321011.9442478325</v>
      </c>
      <c r="L243" s="18">
        <f>K243*RPI_INC1920</f>
        <v>5491081.0254930798</v>
      </c>
      <c r="M243" s="18"/>
      <c r="N243" s="18"/>
      <c r="O243" s="18"/>
      <c r="P243" s="18"/>
      <c r="Q243" s="19">
        <f t="shared" si="241"/>
        <v>5321011.9442478325</v>
      </c>
      <c r="R243" s="19">
        <f t="shared" si="242"/>
        <v>5491081.0254930798</v>
      </c>
      <c r="S243" s="18"/>
      <c r="T243" s="19">
        <f t="shared" si="236"/>
        <v>31446135.180135772</v>
      </c>
      <c r="V243" s="18"/>
      <c r="W243" s="18"/>
      <c r="X243" s="18">
        <f>FIREFUND1819RSG</f>
        <v>2086364.1111825723</v>
      </c>
      <c r="Y243" s="18"/>
      <c r="Z243" s="18"/>
      <c r="AA243" s="19">
        <f t="shared" si="237"/>
        <v>2086364.1111825723</v>
      </c>
      <c r="AB243" s="19">
        <f t="shared" si="238"/>
        <v>7407376.0554304048</v>
      </c>
      <c r="AC243" s="19">
        <f>X243+K243+T243</f>
        <v>38853511.235566176</v>
      </c>
      <c r="AD243" s="19">
        <f>AC243*FR_SF1920</f>
        <v>38553054.312859342</v>
      </c>
      <c r="AE243" s="19">
        <f t="shared" si="239"/>
        <v>7106919.1327235699</v>
      </c>
      <c r="AF243" s="19">
        <f>AD243-T243-R243</f>
        <v>1615838.1072304901</v>
      </c>
      <c r="AG243" s="18"/>
      <c r="AH243" s="18"/>
      <c r="AI243" s="18">
        <f>AF243</f>
        <v>1615838.1072304901</v>
      </c>
      <c r="AJ243" s="18"/>
      <c r="AK243" s="18"/>
      <c r="AM243" s="18">
        <f t="shared" si="240"/>
        <v>5528633.2199623585</v>
      </c>
      <c r="AN243" s="18">
        <f t="shared" si="244"/>
        <v>7144471.3271928485</v>
      </c>
    </row>
    <row r="244" spans="1:40" ht="12.75" x14ac:dyDescent="0.2">
      <c r="A244" s="1" t="s">
        <v>486</v>
      </c>
      <c r="B244" s="1" t="s">
        <v>487</v>
      </c>
      <c r="C244" s="1"/>
      <c r="D244" s="1" t="s">
        <v>490</v>
      </c>
      <c r="E244" s="1"/>
      <c r="G244" s="5">
        <f>UTFUND1819BL</f>
        <v>25548846.048247665</v>
      </c>
      <c r="H244" s="5">
        <f>G244*RPI_INC1920</f>
        <v>26365432.971905839</v>
      </c>
      <c r="I244" s="5">
        <f>LTFUND1819BL</f>
        <v>4156546.5697761634</v>
      </c>
      <c r="J244" s="5">
        <f>I244*RPI_INC1920</f>
        <v>4289397.2500004573</v>
      </c>
      <c r="K244" s="5">
        <f>FIREFUND1819BL</f>
        <v>1777221.4907110611</v>
      </c>
      <c r="L244" s="5">
        <f>K244*RPI_INC1920</f>
        <v>1834024.6757558305</v>
      </c>
      <c r="Q244" s="6">
        <f t="shared" si="241"/>
        <v>31482614.108734887</v>
      </c>
      <c r="R244" s="6">
        <f t="shared" si="242"/>
        <v>32488854.897662126</v>
      </c>
      <c r="T244" s="6">
        <f t="shared" si="236"/>
        <v>66458136.999999993</v>
      </c>
      <c r="V244" s="5">
        <f>UTFUND1819RSG</f>
        <v>7248938.865538314</v>
      </c>
      <c r="W244" s="5">
        <f>LTFUND1819RSG</f>
        <v>311401.5642795274</v>
      </c>
      <c r="X244" s="5">
        <f>FIREFUND1819RSG</f>
        <v>991683.51387785166</v>
      </c>
      <c r="AA244" s="6">
        <f t="shared" si="237"/>
        <v>8552023.9436956923</v>
      </c>
      <c r="AB244" s="6">
        <f t="shared" si="238"/>
        <v>40034638.052430578</v>
      </c>
      <c r="AC244" s="6">
        <f>SUM(AC245:AC247)</f>
        <v>106492775.05243059</v>
      </c>
      <c r="AD244" s="6">
        <f>SUM(AD245:AD247)</f>
        <v>103393671.60734713</v>
      </c>
      <c r="AE244" s="6">
        <f t="shared" si="239"/>
        <v>36935534.607347131</v>
      </c>
      <c r="AF244" s="6">
        <f>SUM(AF245:AF247)</f>
        <v>4446679.7096850034</v>
      </c>
      <c r="AG244" s="5">
        <f>AG246</f>
        <v>3910863.3594551869</v>
      </c>
      <c r="AH244" s="5">
        <f>AH245</f>
        <v>-346623.62164675351</v>
      </c>
      <c r="AI244" s="5">
        <f>AI247</f>
        <v>882439.97187656956</v>
      </c>
      <c r="AM244" s="5">
        <f t="shared" si="240"/>
        <v>32711038.433387976</v>
      </c>
      <c r="AN244" s="5">
        <f t="shared" si="244"/>
        <v>37157718.143072978</v>
      </c>
    </row>
    <row r="245" spans="1:40" s="11" customFormat="1" ht="12.75" x14ac:dyDescent="0.2">
      <c r="A245" s="8" t="s">
        <v>488</v>
      </c>
      <c r="B245" s="8" t="s">
        <v>489</v>
      </c>
      <c r="C245" s="8" t="s">
        <v>490</v>
      </c>
      <c r="D245" s="8"/>
      <c r="E245" s="8" t="s">
        <v>1440</v>
      </c>
      <c r="G245" s="9"/>
      <c r="H245" s="9"/>
      <c r="I245" s="9">
        <f>LTFUND1819BL</f>
        <v>4156546.5697761634</v>
      </c>
      <c r="J245" s="9">
        <f>I245*RPI_INC1920</f>
        <v>4289397.2500004573</v>
      </c>
      <c r="K245" s="9"/>
      <c r="L245" s="9"/>
      <c r="M245" s="9"/>
      <c r="N245" s="9"/>
      <c r="O245" s="9"/>
      <c r="P245" s="9"/>
      <c r="Q245" s="10">
        <f t="shared" si="241"/>
        <v>4156546.5697761634</v>
      </c>
      <c r="R245" s="10">
        <f t="shared" si="242"/>
        <v>4289397.2500004573</v>
      </c>
      <c r="S245" s="9"/>
      <c r="T245" s="10">
        <f t="shared" si="236"/>
        <v>8819380.2535268869</v>
      </c>
      <c r="V245" s="9"/>
      <c r="W245" s="9">
        <f>LTFUND1819RSG</f>
        <v>311401.5642795274</v>
      </c>
      <c r="X245" s="9"/>
      <c r="Y245" s="9"/>
      <c r="Z245" s="9"/>
      <c r="AA245" s="10">
        <f t="shared" si="237"/>
        <v>311401.5642795274</v>
      </c>
      <c r="AB245" s="10">
        <f t="shared" si="238"/>
        <v>4467948.1340556908</v>
      </c>
      <c r="AC245" s="10">
        <f>W245+I245+T245</f>
        <v>13287328.387582578</v>
      </c>
      <c r="AD245" s="10">
        <f>AC245*LT_SF1920</f>
        <v>12762153.881880591</v>
      </c>
      <c r="AE245" s="10">
        <f t="shared" si="239"/>
        <v>3942773.6283537038</v>
      </c>
      <c r="AF245" s="10">
        <f>AD245-T245-R245</f>
        <v>-346623.62164675351</v>
      </c>
      <c r="AG245" s="9"/>
      <c r="AH245" s="9">
        <f>AF245</f>
        <v>-346623.62164675351</v>
      </c>
      <c r="AI245" s="9"/>
      <c r="AJ245" s="9"/>
      <c r="AK245" s="9"/>
      <c r="AM245" s="9">
        <f t="shared" si="240"/>
        <v>4318731.4155209046</v>
      </c>
      <c r="AN245" s="9">
        <f t="shared" si="244"/>
        <v>3972107.7938741511</v>
      </c>
    </row>
    <row r="246" spans="1:40" s="15" customFormat="1" ht="12.75" x14ac:dyDescent="0.2">
      <c r="A246" s="12" t="s">
        <v>491</v>
      </c>
      <c r="B246" s="12" t="s">
        <v>492</v>
      </c>
      <c r="C246" s="12" t="s">
        <v>490</v>
      </c>
      <c r="D246" s="12"/>
      <c r="E246" s="12" t="s">
        <v>1441</v>
      </c>
      <c r="G246" s="13">
        <f>UTFUND1819BL</f>
        <v>25548846.048247665</v>
      </c>
      <c r="H246" s="13">
        <f>G246*RPI_INC1920</f>
        <v>26365432.971905839</v>
      </c>
      <c r="I246" s="13"/>
      <c r="J246" s="13"/>
      <c r="K246" s="13"/>
      <c r="L246" s="13"/>
      <c r="M246" s="13"/>
      <c r="N246" s="13"/>
      <c r="O246" s="13"/>
      <c r="P246" s="13"/>
      <c r="Q246" s="14">
        <f t="shared" si="241"/>
        <v>25548846.048247665</v>
      </c>
      <c r="R246" s="14">
        <f t="shared" si="242"/>
        <v>26365432.971905839</v>
      </c>
      <c r="S246" s="13"/>
      <c r="T246" s="14">
        <f t="shared" si="236"/>
        <v>53626350.207792938</v>
      </c>
      <c r="V246" s="13">
        <f>UTFUND1819RSG</f>
        <v>7248938.865538314</v>
      </c>
      <c r="W246" s="13"/>
      <c r="X246" s="13"/>
      <c r="Y246" s="13"/>
      <c r="Z246" s="13"/>
      <c r="AA246" s="14">
        <f t="shared" si="237"/>
        <v>7248938.865538314</v>
      </c>
      <c r="AB246" s="14">
        <f t="shared" si="238"/>
        <v>32797784.913785979</v>
      </c>
      <c r="AC246" s="14">
        <f>V246+G246+T246</f>
        <v>86424135.121578917</v>
      </c>
      <c r="AD246" s="14">
        <f>AC246*UT_SF1920</f>
        <v>83902646.539153963</v>
      </c>
      <c r="AE246" s="14">
        <f t="shared" si="239"/>
        <v>30276296.331361026</v>
      </c>
      <c r="AF246" s="14">
        <f>AD246-T246-R246</f>
        <v>3910863.3594551869</v>
      </c>
      <c r="AG246" s="13">
        <f>AF246</f>
        <v>3910863.3594551869</v>
      </c>
      <c r="AH246" s="13"/>
      <c r="AI246" s="13"/>
      <c r="AJ246" s="13"/>
      <c r="AK246" s="13"/>
      <c r="AM246" s="13">
        <f t="shared" si="240"/>
        <v>26545739.884448405</v>
      </c>
      <c r="AN246" s="13">
        <f t="shared" si="244"/>
        <v>30456603.243903592</v>
      </c>
    </row>
    <row r="247" spans="1:40" s="20" customFormat="1" ht="12.75" x14ac:dyDescent="0.2">
      <c r="A247" s="17" t="s">
        <v>493</v>
      </c>
      <c r="B247" s="17" t="s">
        <v>494</v>
      </c>
      <c r="C247" s="17" t="s">
        <v>490</v>
      </c>
      <c r="D247" s="17"/>
      <c r="E247" s="17" t="s">
        <v>1443</v>
      </c>
      <c r="G247" s="18"/>
      <c r="H247" s="18"/>
      <c r="I247" s="18"/>
      <c r="J247" s="18"/>
      <c r="K247" s="18">
        <f>FIREFUND1819BL</f>
        <v>1777221.4907110611</v>
      </c>
      <c r="L247" s="18">
        <f>K247*RPI_INC1920</f>
        <v>1834024.6757558305</v>
      </c>
      <c r="M247" s="18"/>
      <c r="N247" s="18"/>
      <c r="O247" s="18"/>
      <c r="P247" s="18"/>
      <c r="Q247" s="19">
        <f t="shared" si="241"/>
        <v>1777221.4907110611</v>
      </c>
      <c r="R247" s="19">
        <f t="shared" si="242"/>
        <v>1834024.6757558305</v>
      </c>
      <c r="S247" s="18"/>
      <c r="T247" s="19">
        <f t="shared" si="236"/>
        <v>4012406.5386801693</v>
      </c>
      <c r="V247" s="18"/>
      <c r="W247" s="18"/>
      <c r="X247" s="18">
        <f>FIREFUND1819RSG</f>
        <v>991683.51387785166</v>
      </c>
      <c r="Y247" s="18"/>
      <c r="Z247" s="18"/>
      <c r="AA247" s="19">
        <f t="shared" si="237"/>
        <v>991683.51387785166</v>
      </c>
      <c r="AB247" s="19">
        <f t="shared" si="238"/>
        <v>2768905.0045889127</v>
      </c>
      <c r="AC247" s="19">
        <f>X247+K247+T247</f>
        <v>6781311.543269082</v>
      </c>
      <c r="AD247" s="19">
        <f>AC247*FR_SF1920</f>
        <v>6728871.1863125693</v>
      </c>
      <c r="AE247" s="19">
        <f t="shared" si="239"/>
        <v>2716464.6476324</v>
      </c>
      <c r="AF247" s="19">
        <f>AD247-T247-R247</f>
        <v>882439.97187656956</v>
      </c>
      <c r="AG247" s="18"/>
      <c r="AH247" s="18"/>
      <c r="AI247" s="18">
        <f>AF247</f>
        <v>882439.97187656956</v>
      </c>
      <c r="AJ247" s="18"/>
      <c r="AK247" s="18"/>
      <c r="AM247" s="18">
        <f t="shared" si="240"/>
        <v>1846567.1334186648</v>
      </c>
      <c r="AN247" s="18">
        <f t="shared" si="244"/>
        <v>2729007.1052952344</v>
      </c>
    </row>
    <row r="248" spans="1:40" ht="12.75" x14ac:dyDescent="0.2">
      <c r="A248" s="1" t="s">
        <v>495</v>
      </c>
      <c r="B248" s="1" t="s">
        <v>496</v>
      </c>
      <c r="C248" s="1"/>
      <c r="D248" s="1" t="s">
        <v>499</v>
      </c>
      <c r="E248" s="1"/>
      <c r="G248" s="5">
        <f>UTFUND1819BL</f>
        <v>18371517.629982427</v>
      </c>
      <c r="H248" s="5">
        <f>G248*RPI_INC1920</f>
        <v>18958704.269882675</v>
      </c>
      <c r="I248" s="5">
        <f>LTFUND1819BL</f>
        <v>4386507.5925480509</v>
      </c>
      <c r="J248" s="5">
        <f>I248*RPI_INC1920</f>
        <v>4526708.2393341204</v>
      </c>
      <c r="Q248" s="6">
        <f t="shared" si="241"/>
        <v>22758025.222530477</v>
      </c>
      <c r="R248" s="6">
        <f t="shared" si="242"/>
        <v>23485412.509216797</v>
      </c>
      <c r="T248" s="6">
        <f t="shared" si="236"/>
        <v>74455350.000001952</v>
      </c>
      <c r="V248" s="5">
        <f>UTFUND1819RSG</f>
        <v>4665729.580655992</v>
      </c>
      <c r="W248" s="5">
        <f>LTFUND1819RSG</f>
        <v>-281933.26510539185</v>
      </c>
      <c r="AA248" s="6">
        <f t="shared" si="237"/>
        <v>4383796.3155506002</v>
      </c>
      <c r="AB248" s="6">
        <f t="shared" si="238"/>
        <v>27141821.538081076</v>
      </c>
      <c r="AC248" s="6">
        <f>SUM(AC249:AC250)</f>
        <v>101597171.53808303</v>
      </c>
      <c r="AD248" s="6">
        <f t="shared" ref="AD248:AD311" si="290">AD249+AD250</f>
        <v>98428480.321396008</v>
      </c>
      <c r="AE248" s="6">
        <f t="shared" si="239"/>
        <v>23973130.321394052</v>
      </c>
      <c r="AF248" s="6">
        <f t="shared" ref="AF248:AF311" si="291">SUM(AF249:AF250)</f>
        <v>487717.81217725482</v>
      </c>
      <c r="AG248" s="5">
        <f>AG250</f>
        <v>1690959.5428180434</v>
      </c>
      <c r="AH248" s="5">
        <f>AH249</f>
        <v>-1203241.7306407886</v>
      </c>
      <c r="AM248" s="5">
        <f t="shared" si="240"/>
        <v>23646023.648197051</v>
      </c>
      <c r="AN248" s="5">
        <f t="shared" si="244"/>
        <v>24133741.460374307</v>
      </c>
    </row>
    <row r="249" spans="1:40" s="11" customFormat="1" ht="12.75" x14ac:dyDescent="0.2">
      <c r="A249" s="8" t="s">
        <v>497</v>
      </c>
      <c r="B249" s="8" t="s">
        <v>498</v>
      </c>
      <c r="C249" s="8" t="s">
        <v>499</v>
      </c>
      <c r="D249" s="8"/>
      <c r="E249" s="8" t="s">
        <v>1440</v>
      </c>
      <c r="G249" s="9"/>
      <c r="H249" s="9"/>
      <c r="I249" s="9">
        <f>LTFUND1819BL</f>
        <v>4386507.5925480509</v>
      </c>
      <c r="J249" s="9">
        <f>I249*RPI_INC1920</f>
        <v>4526708.2393341204</v>
      </c>
      <c r="K249" s="9"/>
      <c r="L249" s="9"/>
      <c r="M249" s="9"/>
      <c r="N249" s="9"/>
      <c r="O249" s="9"/>
      <c r="P249" s="9"/>
      <c r="Q249" s="10">
        <f t="shared" si="241"/>
        <v>4386507.5925480509</v>
      </c>
      <c r="R249" s="10">
        <f t="shared" si="242"/>
        <v>4526708.2393341204</v>
      </c>
      <c r="S249" s="9"/>
      <c r="T249" s="10">
        <f t="shared" si="236"/>
        <v>15658068.339222046</v>
      </c>
      <c r="V249" s="9"/>
      <c r="W249" s="9">
        <f>LTFUND1819RSG</f>
        <v>-281933.26510539185</v>
      </c>
      <c r="X249" s="9"/>
      <c r="Y249" s="9"/>
      <c r="Z249" s="9"/>
      <c r="AA249" s="10">
        <f t="shared" si="237"/>
        <v>-281933.26510539185</v>
      </c>
      <c r="AB249" s="10">
        <f t="shared" si="238"/>
        <v>4104574.3274426591</v>
      </c>
      <c r="AC249" s="10">
        <f>W249+I249+T249</f>
        <v>19762642.666664705</v>
      </c>
      <c r="AD249" s="10">
        <f>AC249*LT_SF1920</f>
        <v>18981534.847915377</v>
      </c>
      <c r="AE249" s="10">
        <f t="shared" si="239"/>
        <v>3323466.5086933319</v>
      </c>
      <c r="AF249" s="10">
        <f>AD249-T249-R249</f>
        <v>-1203241.7306407886</v>
      </c>
      <c r="AG249" s="9"/>
      <c r="AH249" s="9">
        <f>AF249</f>
        <v>-1203241.7306407886</v>
      </c>
      <c r="AI249" s="9"/>
      <c r="AJ249" s="9"/>
      <c r="AK249" s="9"/>
      <c r="AM249" s="9">
        <f t="shared" si="240"/>
        <v>4557665.3181533851</v>
      </c>
      <c r="AN249" s="9">
        <f t="shared" si="244"/>
        <v>3354423.5875125965</v>
      </c>
    </row>
    <row r="250" spans="1:40" s="15" customFormat="1" ht="12.75" x14ac:dyDescent="0.2">
      <c r="A250" s="12" t="s">
        <v>500</v>
      </c>
      <c r="B250" s="12" t="s">
        <v>501</v>
      </c>
      <c r="C250" s="12" t="s">
        <v>499</v>
      </c>
      <c r="D250" s="12"/>
      <c r="E250" s="12" t="s">
        <v>1441</v>
      </c>
      <c r="G250" s="13">
        <f>UTFUND1819BL</f>
        <v>18371517.629982427</v>
      </c>
      <c r="H250" s="13">
        <f>G250*RPI_INC1920</f>
        <v>18958704.269882675</v>
      </c>
      <c r="I250" s="13"/>
      <c r="J250" s="13"/>
      <c r="K250" s="13"/>
      <c r="L250" s="13"/>
      <c r="M250" s="13"/>
      <c r="N250" s="13"/>
      <c r="O250" s="13"/>
      <c r="P250" s="13"/>
      <c r="Q250" s="14">
        <f t="shared" si="241"/>
        <v>18371517.629982427</v>
      </c>
      <c r="R250" s="14">
        <f t="shared" si="242"/>
        <v>18958704.269882675</v>
      </c>
      <c r="S250" s="13"/>
      <c r="T250" s="14">
        <f t="shared" si="236"/>
        <v>58797281.660779908</v>
      </c>
      <c r="V250" s="13">
        <f>UTFUND1819RSG</f>
        <v>4665729.580655992</v>
      </c>
      <c r="W250" s="13"/>
      <c r="X250" s="13"/>
      <c r="Y250" s="13"/>
      <c r="Z250" s="13"/>
      <c r="AA250" s="14">
        <f t="shared" si="237"/>
        <v>4665729.580655992</v>
      </c>
      <c r="AB250" s="14">
        <f t="shared" si="238"/>
        <v>23037247.210638419</v>
      </c>
      <c r="AC250" s="14">
        <f>V250+G250+T250</f>
        <v>81834528.871418327</v>
      </c>
      <c r="AD250" s="14">
        <f>AC250*UT_SF1920</f>
        <v>79446945.473480627</v>
      </c>
      <c r="AE250" s="14">
        <f t="shared" si="239"/>
        <v>20649663.812700719</v>
      </c>
      <c r="AF250" s="14">
        <f>AD250-T250-R250</f>
        <v>1690959.5428180434</v>
      </c>
      <c r="AG250" s="13">
        <f>AF250</f>
        <v>1690959.5428180434</v>
      </c>
      <c r="AH250" s="13"/>
      <c r="AI250" s="13"/>
      <c r="AJ250" s="13"/>
      <c r="AK250" s="13"/>
      <c r="AM250" s="13">
        <f t="shared" si="240"/>
        <v>19088358.330043666</v>
      </c>
      <c r="AN250" s="13">
        <f t="shared" si="244"/>
        <v>20779317.872861709</v>
      </c>
    </row>
    <row r="251" spans="1:40" ht="12.75" x14ac:dyDescent="0.2">
      <c r="A251" s="1" t="s">
        <v>502</v>
      </c>
      <c r="B251" s="1" t="s">
        <v>503</v>
      </c>
      <c r="C251" s="1"/>
      <c r="D251" s="1" t="s">
        <v>499</v>
      </c>
      <c r="E251" s="1"/>
      <c r="G251" s="5">
        <f>UTFUND1819BL</f>
        <v>80559794.881352454</v>
      </c>
      <c r="H251" s="5">
        <f>G251*RPI_INC1920</f>
        <v>83134630.353313386</v>
      </c>
      <c r="I251" s="5">
        <f>LTFUND1819BL</f>
        <v>17431628.153152045</v>
      </c>
      <c r="J251" s="5">
        <f>I251*RPI_INC1920</f>
        <v>17988774.240339492</v>
      </c>
      <c r="Q251" s="6">
        <f t="shared" si="241"/>
        <v>97991423.034504503</v>
      </c>
      <c r="R251" s="6">
        <f t="shared" si="242"/>
        <v>101123404.59365287</v>
      </c>
      <c r="T251" s="6">
        <f t="shared" si="236"/>
        <v>169026227.99999896</v>
      </c>
      <c r="V251" s="5">
        <f>UTFUND1819RSG</f>
        <v>27976658.989176601</v>
      </c>
      <c r="W251" s="5">
        <f>LTFUND1819RSG</f>
        <v>1672380.8515363969</v>
      </c>
      <c r="AA251" s="6">
        <f t="shared" si="237"/>
        <v>29649039.840712998</v>
      </c>
      <c r="AB251" s="6">
        <f t="shared" si="238"/>
        <v>127640462.8752175</v>
      </c>
      <c r="AC251" s="6">
        <f t="shared" ref="AC251" si="292">SUM(AC252:AC253)</f>
        <v>296666690.87521648</v>
      </c>
      <c r="AD251" s="6">
        <f t="shared" si="290"/>
        <v>287471020.44526923</v>
      </c>
      <c r="AE251" s="6">
        <f t="shared" si="239"/>
        <v>118444792.44527027</v>
      </c>
      <c r="AF251" s="6">
        <f t="shared" si="291"/>
        <v>17321387.851617392</v>
      </c>
      <c r="AG251" s="5">
        <f t="shared" ref="AG251" si="293">AG253</f>
        <v>18269312.919112176</v>
      </c>
      <c r="AH251" s="5">
        <f t="shared" ref="AH251" si="294">AH252</f>
        <v>-947925.06749478355</v>
      </c>
      <c r="AM251" s="5">
        <f t="shared" si="240"/>
        <v>101814963.45739327</v>
      </c>
      <c r="AN251" s="5">
        <f t="shared" si="244"/>
        <v>119136351.30901067</v>
      </c>
    </row>
    <row r="252" spans="1:40" s="11" customFormat="1" ht="12.75" x14ac:dyDescent="0.2">
      <c r="A252" s="8" t="s">
        <v>504</v>
      </c>
      <c r="B252" s="8" t="s">
        <v>505</v>
      </c>
      <c r="C252" s="8" t="s">
        <v>499</v>
      </c>
      <c r="D252" s="8"/>
      <c r="E252" s="8" t="s">
        <v>1440</v>
      </c>
      <c r="G252" s="9"/>
      <c r="H252" s="9"/>
      <c r="I252" s="9">
        <f>LTFUND1819BL</f>
        <v>17431628.153152045</v>
      </c>
      <c r="J252" s="9">
        <f>I252*RPI_INC1920</f>
        <v>17988774.240339492</v>
      </c>
      <c r="K252" s="9"/>
      <c r="L252" s="9"/>
      <c r="M252" s="9"/>
      <c r="N252" s="9"/>
      <c r="O252" s="9"/>
      <c r="P252" s="9"/>
      <c r="Q252" s="10">
        <f t="shared" si="241"/>
        <v>17431628.153152045</v>
      </c>
      <c r="R252" s="10">
        <f t="shared" si="242"/>
        <v>17988774.240339492</v>
      </c>
      <c r="S252" s="9"/>
      <c r="T252" s="10">
        <f t="shared" si="236"/>
        <v>33095558.765902251</v>
      </c>
      <c r="V252" s="9"/>
      <c r="W252" s="9">
        <f>LTFUND1819RSG</f>
        <v>1672380.8515363969</v>
      </c>
      <c r="X252" s="9"/>
      <c r="Y252" s="9"/>
      <c r="Z252" s="9"/>
      <c r="AA252" s="10">
        <f t="shared" si="237"/>
        <v>1672380.8515363969</v>
      </c>
      <c r="AB252" s="10">
        <f t="shared" si="238"/>
        <v>19104009.004688442</v>
      </c>
      <c r="AC252" s="10">
        <f>W252+I252+T252</f>
        <v>52199567.770590693</v>
      </c>
      <c r="AD252" s="10">
        <f>AC252*LT_SF1920</f>
        <v>50136407.938746959</v>
      </c>
      <c r="AE252" s="10">
        <f t="shared" si="239"/>
        <v>17040849.172844708</v>
      </c>
      <c r="AF252" s="10">
        <f>AD252-T252-R252</f>
        <v>-947925.06749478355</v>
      </c>
      <c r="AG252" s="9"/>
      <c r="AH252" s="9">
        <f>AF252</f>
        <v>-947925.06749478355</v>
      </c>
      <c r="AI252" s="9"/>
      <c r="AJ252" s="9"/>
      <c r="AK252" s="9"/>
      <c r="AM252" s="9">
        <f t="shared" si="240"/>
        <v>18111795.1801874</v>
      </c>
      <c r="AN252" s="9">
        <f t="shared" si="244"/>
        <v>17163870.112692617</v>
      </c>
    </row>
    <row r="253" spans="1:40" s="15" customFormat="1" ht="12.75" x14ac:dyDescent="0.2">
      <c r="A253" s="12" t="s">
        <v>506</v>
      </c>
      <c r="B253" s="12" t="s">
        <v>507</v>
      </c>
      <c r="C253" s="12" t="s">
        <v>499</v>
      </c>
      <c r="D253" s="12"/>
      <c r="E253" s="12" t="s">
        <v>1441</v>
      </c>
      <c r="G253" s="13">
        <f>UTFUND1819BL</f>
        <v>80559794.881352454</v>
      </c>
      <c r="H253" s="13">
        <f>G253*RPI_INC1920</f>
        <v>83134630.353313386</v>
      </c>
      <c r="I253" s="13"/>
      <c r="J253" s="13"/>
      <c r="K253" s="13"/>
      <c r="L253" s="13"/>
      <c r="M253" s="13"/>
      <c r="N253" s="13"/>
      <c r="O253" s="13"/>
      <c r="P253" s="13"/>
      <c r="Q253" s="14">
        <f t="shared" si="241"/>
        <v>80559794.881352454</v>
      </c>
      <c r="R253" s="14">
        <f t="shared" si="242"/>
        <v>83134630.353313386</v>
      </c>
      <c r="S253" s="13"/>
      <c r="T253" s="14">
        <f t="shared" si="236"/>
        <v>135930669.23409671</v>
      </c>
      <c r="V253" s="13">
        <f>UTFUND1819RSG</f>
        <v>27976658.989176601</v>
      </c>
      <c r="W253" s="13"/>
      <c r="X253" s="13"/>
      <c r="Y253" s="13"/>
      <c r="Z253" s="13"/>
      <c r="AA253" s="14">
        <f t="shared" si="237"/>
        <v>27976658.989176601</v>
      </c>
      <c r="AB253" s="14">
        <f t="shared" si="238"/>
        <v>108536453.87052906</v>
      </c>
      <c r="AC253" s="14">
        <f>V253+G253+T253</f>
        <v>244467123.10462576</v>
      </c>
      <c r="AD253" s="14">
        <f>AC253*UT_SF1920</f>
        <v>237334612.50652227</v>
      </c>
      <c r="AE253" s="14">
        <f t="shared" si="239"/>
        <v>101403943.27242556</v>
      </c>
      <c r="AF253" s="14">
        <f>AD253-T253-R253</f>
        <v>18269312.919112176</v>
      </c>
      <c r="AG253" s="13">
        <f>AF253</f>
        <v>18269312.919112176</v>
      </c>
      <c r="AH253" s="13"/>
      <c r="AI253" s="13"/>
      <c r="AJ253" s="13"/>
      <c r="AK253" s="13"/>
      <c r="AM253" s="13">
        <f t="shared" si="240"/>
        <v>83703168.27720587</v>
      </c>
      <c r="AN253" s="13">
        <f t="shared" si="244"/>
        <v>101972481.19631805</v>
      </c>
    </row>
    <row r="254" spans="1:40" ht="12.75" x14ac:dyDescent="0.2">
      <c r="A254" s="1" t="s">
        <v>508</v>
      </c>
      <c r="B254" s="1" t="s">
        <v>509</v>
      </c>
      <c r="C254" s="1"/>
      <c r="D254" s="1" t="s">
        <v>499</v>
      </c>
      <c r="E254" s="1"/>
      <c r="G254" s="5">
        <f>UTFUND1819BL</f>
        <v>30141416.660434011</v>
      </c>
      <c r="H254" s="5">
        <f>G254*RPI_INC1920</f>
        <v>31104790.374415554</v>
      </c>
      <c r="I254" s="5">
        <f>LTFUND1819BL</f>
        <v>6044860.5055010095</v>
      </c>
      <c r="J254" s="5">
        <f>I254*RPI_INC1920</f>
        <v>6238065.084479183</v>
      </c>
      <c r="Q254" s="6">
        <f t="shared" si="241"/>
        <v>36186277.165935025</v>
      </c>
      <c r="R254" s="6">
        <f t="shared" si="242"/>
        <v>37342855.458894737</v>
      </c>
      <c r="T254" s="6">
        <f t="shared" si="236"/>
        <v>109222718.0000021</v>
      </c>
      <c r="V254" s="5">
        <f>UTFUND1819RSG</f>
        <v>10534463.515049215</v>
      </c>
      <c r="W254" s="5">
        <f>LTFUND1819RSG</f>
        <v>-635763.3834403418</v>
      </c>
      <c r="AA254" s="6">
        <f t="shared" si="237"/>
        <v>9898700.1316088736</v>
      </c>
      <c r="AB254" s="6">
        <f t="shared" si="238"/>
        <v>46084977.297543898</v>
      </c>
      <c r="AC254" s="6">
        <f t="shared" ref="AC254" si="295">SUM(AC255:AC256)</f>
        <v>155307695.297546</v>
      </c>
      <c r="AD254" s="6">
        <f t="shared" si="290"/>
        <v>150480928.95789066</v>
      </c>
      <c r="AE254" s="6">
        <f t="shared" si="239"/>
        <v>41258210.957888573</v>
      </c>
      <c r="AF254" s="6">
        <f t="shared" si="291"/>
        <v>3915355.4989938326</v>
      </c>
      <c r="AG254" s="5">
        <f t="shared" ref="AG254" si="296">AG256</f>
        <v>5873100.803697519</v>
      </c>
      <c r="AH254" s="5">
        <f t="shared" ref="AH254" si="297">AH255</f>
        <v>-1957745.3047036864</v>
      </c>
      <c r="AM254" s="5">
        <f t="shared" si="240"/>
        <v>37598234.34762723</v>
      </c>
      <c r="AN254" s="5">
        <f t="shared" si="244"/>
        <v>41513589.846621066</v>
      </c>
    </row>
    <row r="255" spans="1:40" s="11" customFormat="1" ht="12.75" x14ac:dyDescent="0.2">
      <c r="A255" s="8" t="s">
        <v>510</v>
      </c>
      <c r="B255" s="8" t="s">
        <v>511</v>
      </c>
      <c r="C255" s="8" t="s">
        <v>499</v>
      </c>
      <c r="D255" s="8"/>
      <c r="E255" s="8" t="s">
        <v>1440</v>
      </c>
      <c r="G255" s="9"/>
      <c r="H255" s="9"/>
      <c r="I255" s="9">
        <f>LTFUND1819BL</f>
        <v>6044860.5055010095</v>
      </c>
      <c r="J255" s="9">
        <f>I255*RPI_INC1920</f>
        <v>6238065.084479183</v>
      </c>
      <c r="K255" s="9"/>
      <c r="L255" s="9"/>
      <c r="M255" s="9"/>
      <c r="N255" s="9"/>
      <c r="O255" s="9"/>
      <c r="P255" s="9"/>
      <c r="Q255" s="10">
        <f t="shared" si="241"/>
        <v>6044860.5055010095</v>
      </c>
      <c r="R255" s="10">
        <f t="shared" si="242"/>
        <v>6238065.084479183</v>
      </c>
      <c r="S255" s="9"/>
      <c r="T255" s="10">
        <f t="shared" si="236"/>
        <v>23149858.159589484</v>
      </c>
      <c r="V255" s="9"/>
      <c r="W255" s="9">
        <f>LTFUND1819RSG</f>
        <v>-635763.3834403418</v>
      </c>
      <c r="X255" s="9"/>
      <c r="Y255" s="9"/>
      <c r="Z255" s="9"/>
      <c r="AA255" s="10">
        <f t="shared" si="237"/>
        <v>-635763.3834403418</v>
      </c>
      <c r="AB255" s="10">
        <f t="shared" si="238"/>
        <v>5409097.1220606677</v>
      </c>
      <c r="AC255" s="10">
        <f>W255+I255+T255</f>
        <v>28558955.281650152</v>
      </c>
      <c r="AD255" s="10">
        <f>AC255*LT_SF1920</f>
        <v>27430177.939364981</v>
      </c>
      <c r="AE255" s="10">
        <f t="shared" si="239"/>
        <v>4280319.7797754966</v>
      </c>
      <c r="AF255" s="10">
        <f>AD255-T255-R255</f>
        <v>-1957745.3047036864</v>
      </c>
      <c r="AG255" s="9"/>
      <c r="AH255" s="9">
        <f>AF255</f>
        <v>-1957745.3047036864</v>
      </c>
      <c r="AI255" s="9"/>
      <c r="AJ255" s="9"/>
      <c r="AK255" s="9"/>
      <c r="AM255" s="9">
        <f t="shared" si="240"/>
        <v>6280725.7249025945</v>
      </c>
      <c r="AN255" s="9">
        <f t="shared" si="244"/>
        <v>4322980.4201989081</v>
      </c>
    </row>
    <row r="256" spans="1:40" s="15" customFormat="1" ht="12.75" x14ac:dyDescent="0.2">
      <c r="A256" s="12" t="s">
        <v>512</v>
      </c>
      <c r="B256" s="12" t="s">
        <v>513</v>
      </c>
      <c r="C256" s="12" t="s">
        <v>499</v>
      </c>
      <c r="D256" s="12"/>
      <c r="E256" s="12" t="s">
        <v>1441</v>
      </c>
      <c r="G256" s="13">
        <f>UTFUND1819BL</f>
        <v>30141416.660434011</v>
      </c>
      <c r="H256" s="13">
        <f>G256*RPI_INC1920</f>
        <v>31104790.374415554</v>
      </c>
      <c r="I256" s="13"/>
      <c r="J256" s="13"/>
      <c r="K256" s="13"/>
      <c r="L256" s="13"/>
      <c r="M256" s="13"/>
      <c r="N256" s="13"/>
      <c r="O256" s="13"/>
      <c r="P256" s="13"/>
      <c r="Q256" s="14">
        <f t="shared" si="241"/>
        <v>30141416.660434011</v>
      </c>
      <c r="R256" s="14">
        <f t="shared" si="242"/>
        <v>31104790.374415554</v>
      </c>
      <c r="S256" s="13"/>
      <c r="T256" s="14">
        <f t="shared" si="236"/>
        <v>86072859.840412617</v>
      </c>
      <c r="V256" s="13">
        <f>UTFUND1819RSG</f>
        <v>10534463.515049215</v>
      </c>
      <c r="W256" s="13"/>
      <c r="X256" s="13"/>
      <c r="Y256" s="13"/>
      <c r="Z256" s="13"/>
      <c r="AA256" s="14">
        <f t="shared" si="237"/>
        <v>10534463.515049215</v>
      </c>
      <c r="AB256" s="14">
        <f t="shared" si="238"/>
        <v>40675880.175483227</v>
      </c>
      <c r="AC256" s="14">
        <f>V256+G256+T256</f>
        <v>126748740.01589584</v>
      </c>
      <c r="AD256" s="14">
        <f>AC256*UT_SF1920</f>
        <v>123050751.01852569</v>
      </c>
      <c r="AE256" s="14">
        <f t="shared" si="239"/>
        <v>36977891.178113073</v>
      </c>
      <c r="AF256" s="14">
        <f>AD256-T256-R256</f>
        <v>5873100.803697519</v>
      </c>
      <c r="AG256" s="13">
        <f>AF256</f>
        <v>5873100.803697519</v>
      </c>
      <c r="AH256" s="13"/>
      <c r="AI256" s="13"/>
      <c r="AJ256" s="13"/>
      <c r="AK256" s="13"/>
      <c r="AM256" s="13">
        <f t="shared" si="240"/>
        <v>31317508.622724645</v>
      </c>
      <c r="AN256" s="13">
        <f t="shared" si="244"/>
        <v>37190609.426422164</v>
      </c>
    </row>
    <row r="257" spans="1:40" ht="12.75" x14ac:dyDescent="0.2">
      <c r="A257" s="1" t="s">
        <v>514</v>
      </c>
      <c r="B257" s="1" t="s">
        <v>515</v>
      </c>
      <c r="C257" s="1"/>
      <c r="D257" s="1" t="s">
        <v>499</v>
      </c>
      <c r="E257" s="1"/>
      <c r="G257" s="5">
        <f>UTFUND1819BL</f>
        <v>25733921.257875282</v>
      </c>
      <c r="H257" s="5">
        <f>G257*RPI_INC1920</f>
        <v>26556423.517035883</v>
      </c>
      <c r="I257" s="5">
        <f>LTFUND1819BL</f>
        <v>4800464.6688176189</v>
      </c>
      <c r="J257" s="5">
        <f>I257*RPI_INC1920</f>
        <v>4953896.1259032665</v>
      </c>
      <c r="Q257" s="6">
        <f t="shared" si="241"/>
        <v>30534385.926692903</v>
      </c>
      <c r="R257" s="6">
        <f t="shared" si="242"/>
        <v>31510319.64293915</v>
      </c>
      <c r="T257" s="6">
        <f t="shared" si="236"/>
        <v>86194434.000000015</v>
      </c>
      <c r="V257" s="5">
        <f>UTFUND1819RSG</f>
        <v>7131714.3003705256</v>
      </c>
      <c r="W257" s="5">
        <f>LTFUND1819RSG</f>
        <v>-212771.28940756805</v>
      </c>
      <c r="AA257" s="6">
        <f t="shared" si="237"/>
        <v>6918943.0109629575</v>
      </c>
      <c r="AB257" s="6">
        <f t="shared" si="238"/>
        <v>37453328.937655859</v>
      </c>
      <c r="AC257" s="6">
        <f t="shared" ref="AC257" si="298">SUM(AC258:AC259)</f>
        <v>123647762.93765587</v>
      </c>
      <c r="AD257" s="6">
        <f t="shared" si="290"/>
        <v>119837055.4513669</v>
      </c>
      <c r="AE257" s="6">
        <f t="shared" si="239"/>
        <v>33642621.451366894</v>
      </c>
      <c r="AF257" s="6">
        <f t="shared" si="291"/>
        <v>2132301.8084277408</v>
      </c>
      <c r="AG257" s="5">
        <f t="shared" ref="AG257" si="299">AG259</f>
        <v>3274547.3596311696</v>
      </c>
      <c r="AH257" s="5">
        <f t="shared" ref="AH257" si="300">AH258</f>
        <v>-1142245.5512034288</v>
      </c>
      <c r="AM257" s="5">
        <f t="shared" si="240"/>
        <v>31725811.20926775</v>
      </c>
      <c r="AN257" s="5">
        <f t="shared" si="244"/>
        <v>33858113.017695494</v>
      </c>
    </row>
    <row r="258" spans="1:40" s="11" customFormat="1" ht="12.75" x14ac:dyDescent="0.2">
      <c r="A258" s="8" t="s">
        <v>516</v>
      </c>
      <c r="B258" s="8" t="s">
        <v>517</v>
      </c>
      <c r="C258" s="8" t="s">
        <v>499</v>
      </c>
      <c r="D258" s="8"/>
      <c r="E258" s="8" t="s">
        <v>1440</v>
      </c>
      <c r="G258" s="9"/>
      <c r="H258" s="9"/>
      <c r="I258" s="9">
        <f>LTFUND1819BL</f>
        <v>4800464.6688176189</v>
      </c>
      <c r="J258" s="9">
        <f>I258*RPI_INC1920</f>
        <v>4953896.1259032665</v>
      </c>
      <c r="K258" s="9"/>
      <c r="L258" s="9"/>
      <c r="M258" s="9"/>
      <c r="N258" s="9"/>
      <c r="O258" s="9"/>
      <c r="P258" s="9"/>
      <c r="Q258" s="10">
        <f t="shared" si="241"/>
        <v>4800464.6688176189</v>
      </c>
      <c r="R258" s="10">
        <f t="shared" si="242"/>
        <v>4953896.1259032665</v>
      </c>
      <c r="S258" s="9"/>
      <c r="T258" s="10">
        <f t="shared" si="236"/>
        <v>15046800.445117962</v>
      </c>
      <c r="V258" s="9"/>
      <c r="W258" s="9">
        <f>LTFUND1819RSG</f>
        <v>-212771.28940756805</v>
      </c>
      <c r="X258" s="9"/>
      <c r="Y258" s="9"/>
      <c r="Z258" s="9"/>
      <c r="AA258" s="10">
        <f t="shared" si="237"/>
        <v>-212771.28940756805</v>
      </c>
      <c r="AB258" s="10">
        <f t="shared" si="238"/>
        <v>4587693.3794100508</v>
      </c>
      <c r="AC258" s="10">
        <f>W258+I258+T258</f>
        <v>19634493.824528012</v>
      </c>
      <c r="AD258" s="10">
        <f>AC258*LT_SF1920</f>
        <v>18858451.019817799</v>
      </c>
      <c r="AE258" s="10">
        <f t="shared" si="239"/>
        <v>3811650.5746998377</v>
      </c>
      <c r="AF258" s="10">
        <f>AD258-T258-R258</f>
        <v>-1142245.5512034288</v>
      </c>
      <c r="AG258" s="9"/>
      <c r="AH258" s="9">
        <f>AF258</f>
        <v>-1142245.5512034288</v>
      </c>
      <c r="AI258" s="9"/>
      <c r="AJ258" s="9"/>
      <c r="AK258" s="9"/>
      <c r="AM258" s="9">
        <f t="shared" si="240"/>
        <v>4987774.640869054</v>
      </c>
      <c r="AN258" s="9">
        <f t="shared" si="244"/>
        <v>3845529.0896656252</v>
      </c>
    </row>
    <row r="259" spans="1:40" s="15" customFormat="1" ht="12.75" x14ac:dyDescent="0.2">
      <c r="A259" s="12" t="s">
        <v>518</v>
      </c>
      <c r="B259" s="12" t="s">
        <v>519</v>
      </c>
      <c r="C259" s="12" t="s">
        <v>499</v>
      </c>
      <c r="D259" s="12"/>
      <c r="E259" s="12" t="s">
        <v>1441</v>
      </c>
      <c r="G259" s="13">
        <f>UTFUND1819BL</f>
        <v>25733921.257875282</v>
      </c>
      <c r="H259" s="13">
        <f>G259*RPI_INC1920</f>
        <v>26556423.517035883</v>
      </c>
      <c r="I259" s="13"/>
      <c r="J259" s="13"/>
      <c r="K259" s="13"/>
      <c r="L259" s="13"/>
      <c r="M259" s="13"/>
      <c r="N259" s="13"/>
      <c r="O259" s="13"/>
      <c r="P259" s="13"/>
      <c r="Q259" s="14">
        <f t="shared" si="241"/>
        <v>25733921.257875282</v>
      </c>
      <c r="R259" s="14">
        <f t="shared" si="242"/>
        <v>26556423.517035883</v>
      </c>
      <c r="S259" s="13"/>
      <c r="T259" s="14">
        <f t="shared" ref="T259:T322" si="301">CTR_1516</f>
        <v>71147633.55488205</v>
      </c>
      <c r="V259" s="13">
        <f>UTFUND1819RSG</f>
        <v>7131714.3003705256</v>
      </c>
      <c r="W259" s="13"/>
      <c r="X259" s="13"/>
      <c r="Y259" s="13"/>
      <c r="Z259" s="13"/>
      <c r="AA259" s="14">
        <f t="shared" ref="AA259:AA322" si="302">RSG_1819</f>
        <v>7131714.3003705256</v>
      </c>
      <c r="AB259" s="14">
        <f t="shared" ref="AB259:AB322" si="303">SFA_1819</f>
        <v>32865635.558245808</v>
      </c>
      <c r="AC259" s="14">
        <f>V259+G259+T259</f>
        <v>104013269.11312786</v>
      </c>
      <c r="AD259" s="14">
        <f>AC259*UT_SF1920</f>
        <v>100978604.4315491</v>
      </c>
      <c r="AE259" s="14">
        <f t="shared" ref="AE259:AE322" si="304">R259+AF259</f>
        <v>29830970.876667053</v>
      </c>
      <c r="AF259" s="14">
        <f>AD259-T259-R259</f>
        <v>3274547.3596311696</v>
      </c>
      <c r="AG259" s="13">
        <f>AF259</f>
        <v>3274547.3596311696</v>
      </c>
      <c r="AH259" s="13"/>
      <c r="AI259" s="13"/>
      <c r="AJ259" s="13"/>
      <c r="AK259" s="13"/>
      <c r="AM259" s="13">
        <f t="shared" ref="AM259:AM322" si="305">FUND1819BL_U*RPI_INCBFL1920</f>
        <v>26738036.568398695</v>
      </c>
      <c r="AN259" s="13">
        <f t="shared" si="244"/>
        <v>30012583.928029865</v>
      </c>
    </row>
    <row r="260" spans="1:40" ht="12.75" x14ac:dyDescent="0.2">
      <c r="A260" s="1" t="s">
        <v>520</v>
      </c>
      <c r="B260" s="1" t="s">
        <v>521</v>
      </c>
      <c r="C260" s="1"/>
      <c r="D260" s="1" t="s">
        <v>499</v>
      </c>
      <c r="E260" s="1"/>
      <c r="G260" s="5">
        <f>UTFUND1819BL</f>
        <v>23046492.279910229</v>
      </c>
      <c r="H260" s="5">
        <f>G260*RPI_INC1920</f>
        <v>23783099.490913972</v>
      </c>
      <c r="I260" s="5">
        <f>LTFUND1819BL</f>
        <v>4325128.6291468544</v>
      </c>
      <c r="J260" s="5">
        <f>I260*RPI_INC1920</f>
        <v>4463367.4942224519</v>
      </c>
      <c r="Q260" s="6">
        <f t="shared" ref="Q260:Q323" si="306">G260+I260+K260+M260+O260</f>
        <v>27371620.909057084</v>
      </c>
      <c r="R260" s="6">
        <f t="shared" ref="R260:R323" si="307">H260+J260+L260+N260+P260</f>
        <v>28246466.985136423</v>
      </c>
      <c r="T260" s="6">
        <f t="shared" si="301"/>
        <v>31635308.000000674</v>
      </c>
      <c r="V260" s="5">
        <f>UTFUND1819RSG</f>
        <v>9813333.112506289</v>
      </c>
      <c r="W260" s="5">
        <f>LTFUND1819RSG</f>
        <v>986443.28103452548</v>
      </c>
      <c r="AA260" s="6">
        <f t="shared" si="302"/>
        <v>10799776.393540815</v>
      </c>
      <c r="AB260" s="6">
        <f t="shared" si="303"/>
        <v>38171397.302597895</v>
      </c>
      <c r="AC260" s="6">
        <f t="shared" ref="AC260" si="308">SUM(AC261:AC262)</f>
        <v>69806705.302598566</v>
      </c>
      <c r="AD260" s="6">
        <f t="shared" si="290"/>
        <v>67659572.696123153</v>
      </c>
      <c r="AE260" s="6">
        <f t="shared" si="304"/>
        <v>36024264.696122482</v>
      </c>
      <c r="AF260" s="6">
        <f t="shared" si="291"/>
        <v>7777797.710986061</v>
      </c>
      <c r="AG260" s="5">
        <f t="shared" ref="AG260" si="309">AG262</f>
        <v>7351506.929222893</v>
      </c>
      <c r="AH260" s="5">
        <f t="shared" ref="AH260" si="310">AH261</f>
        <v>426290.78176316805</v>
      </c>
      <c r="AM260" s="5">
        <f t="shared" si="305"/>
        <v>28439637.840997297</v>
      </c>
      <c r="AN260" s="5">
        <f t="shared" ref="AN260:AN323" si="311">AF260+AM260</f>
        <v>36217435.551983356</v>
      </c>
    </row>
    <row r="261" spans="1:40" s="11" customFormat="1" ht="12.75" x14ac:dyDescent="0.2">
      <c r="A261" s="8" t="s">
        <v>522</v>
      </c>
      <c r="B261" s="8" t="s">
        <v>523</v>
      </c>
      <c r="C261" s="8" t="s">
        <v>499</v>
      </c>
      <c r="D261" s="8"/>
      <c r="E261" s="8" t="s">
        <v>1440</v>
      </c>
      <c r="G261" s="9"/>
      <c r="H261" s="9"/>
      <c r="I261" s="9">
        <f>LTFUND1819BL</f>
        <v>4325128.6291468544</v>
      </c>
      <c r="J261" s="9">
        <f>I261*RPI_INC1920</f>
        <v>4463367.4942224519</v>
      </c>
      <c r="K261" s="9"/>
      <c r="L261" s="9"/>
      <c r="M261" s="9"/>
      <c r="N261" s="9"/>
      <c r="O261" s="9"/>
      <c r="P261" s="9"/>
      <c r="Q261" s="10">
        <f t="shared" si="306"/>
        <v>4325128.6291468544</v>
      </c>
      <c r="R261" s="10">
        <f t="shared" si="307"/>
        <v>4463367.4942224519</v>
      </c>
      <c r="S261" s="9"/>
      <c r="T261" s="10">
        <f t="shared" si="301"/>
        <v>5363175.1460640663</v>
      </c>
      <c r="V261" s="9"/>
      <c r="W261" s="9">
        <f>LTFUND1819RSG</f>
        <v>986443.28103452548</v>
      </c>
      <c r="X261" s="9"/>
      <c r="Y261" s="9"/>
      <c r="Z261" s="9"/>
      <c r="AA261" s="10">
        <f t="shared" si="302"/>
        <v>986443.28103452548</v>
      </c>
      <c r="AB261" s="10">
        <f t="shared" si="303"/>
        <v>5311571.9101813799</v>
      </c>
      <c r="AC261" s="10">
        <f>W261+I261+T261</f>
        <v>10674747.056245446</v>
      </c>
      <c r="AD261" s="10">
        <f>AC261*LT_SF1920</f>
        <v>10252833.422049686</v>
      </c>
      <c r="AE261" s="10">
        <f t="shared" si="304"/>
        <v>4889658.27598562</v>
      </c>
      <c r="AF261" s="10">
        <f>AD261-T261-R261</f>
        <v>426290.78176316805</v>
      </c>
      <c r="AG261" s="9"/>
      <c r="AH261" s="9">
        <f>AF261</f>
        <v>426290.78176316805</v>
      </c>
      <c r="AI261" s="9"/>
      <c r="AJ261" s="9"/>
      <c r="AK261" s="9"/>
      <c r="AM261" s="9">
        <f t="shared" si="305"/>
        <v>4493891.4007816054</v>
      </c>
      <c r="AN261" s="9">
        <f t="shared" si="311"/>
        <v>4920182.1825447734</v>
      </c>
    </row>
    <row r="262" spans="1:40" s="15" customFormat="1" ht="12.75" x14ac:dyDescent="0.2">
      <c r="A262" s="12" t="s">
        <v>524</v>
      </c>
      <c r="B262" s="12" t="s">
        <v>525</v>
      </c>
      <c r="C262" s="12" t="s">
        <v>499</v>
      </c>
      <c r="D262" s="12"/>
      <c r="E262" s="12" t="s">
        <v>1441</v>
      </c>
      <c r="G262" s="13">
        <f>UTFUND1819BL</f>
        <v>23046492.279910229</v>
      </c>
      <c r="H262" s="13">
        <f>G262*RPI_INC1920</f>
        <v>23783099.490913972</v>
      </c>
      <c r="I262" s="13"/>
      <c r="J262" s="13"/>
      <c r="K262" s="13"/>
      <c r="L262" s="13"/>
      <c r="M262" s="13"/>
      <c r="N262" s="13"/>
      <c r="O262" s="13"/>
      <c r="P262" s="13"/>
      <c r="Q262" s="14">
        <f t="shared" si="306"/>
        <v>23046492.279910229</v>
      </c>
      <c r="R262" s="14">
        <f t="shared" si="307"/>
        <v>23783099.490913972</v>
      </c>
      <c r="S262" s="13"/>
      <c r="T262" s="14">
        <f t="shared" si="301"/>
        <v>26272132.853936609</v>
      </c>
      <c r="V262" s="13">
        <f>UTFUND1819RSG</f>
        <v>9813333.112506289</v>
      </c>
      <c r="W262" s="13"/>
      <c r="X262" s="13"/>
      <c r="Y262" s="13"/>
      <c r="Z262" s="13"/>
      <c r="AA262" s="14">
        <f t="shared" si="302"/>
        <v>9813333.112506289</v>
      </c>
      <c r="AB262" s="14">
        <f t="shared" si="303"/>
        <v>32859825.392416518</v>
      </c>
      <c r="AC262" s="14">
        <f>V262+G262+T262</f>
        <v>59131958.246353127</v>
      </c>
      <c r="AD262" s="14">
        <f>AC262*UT_SF1920</f>
        <v>57406739.274073474</v>
      </c>
      <c r="AE262" s="14">
        <f t="shared" si="304"/>
        <v>31134606.420136865</v>
      </c>
      <c r="AF262" s="14">
        <f>AD262-T262-R262</f>
        <v>7351506.929222893</v>
      </c>
      <c r="AG262" s="13">
        <f>AF262</f>
        <v>7351506.929222893</v>
      </c>
      <c r="AH262" s="13"/>
      <c r="AI262" s="13"/>
      <c r="AJ262" s="13"/>
      <c r="AK262" s="13"/>
      <c r="AM262" s="13">
        <f t="shared" si="305"/>
        <v>23945746.440215688</v>
      </c>
      <c r="AN262" s="13">
        <f t="shared" si="311"/>
        <v>31297253.369438581</v>
      </c>
    </row>
    <row r="263" spans="1:40" ht="12.75" x14ac:dyDescent="0.2">
      <c r="A263" s="1" t="s">
        <v>526</v>
      </c>
      <c r="B263" s="1" t="s">
        <v>527</v>
      </c>
      <c r="C263" s="1"/>
      <c r="D263" s="1" t="s">
        <v>499</v>
      </c>
      <c r="E263" s="1"/>
      <c r="G263" s="5">
        <f>UTFUND1819BL</f>
        <v>37778409.59325739</v>
      </c>
      <c r="H263" s="5">
        <f>G263*RPI_INC1920</f>
        <v>38985875.292968407</v>
      </c>
      <c r="I263" s="5">
        <f>LTFUND1819BL</f>
        <v>6431625.1716855736</v>
      </c>
      <c r="J263" s="5">
        <f>I263*RPI_INC1920</f>
        <v>6637191.4427864719</v>
      </c>
      <c r="Q263" s="6">
        <f t="shared" si="306"/>
        <v>44210034.764942966</v>
      </c>
      <c r="R263" s="6">
        <f t="shared" si="307"/>
        <v>45623066.735754877</v>
      </c>
      <c r="T263" s="6">
        <f t="shared" si="301"/>
        <v>42557298</v>
      </c>
      <c r="V263" s="5">
        <f>UTFUND1819RSG</f>
        <v>15087589.903772995</v>
      </c>
      <c r="W263" s="5">
        <f>LTFUND1819RSG</f>
        <v>1445956.8028636547</v>
      </c>
      <c r="AA263" s="6">
        <f t="shared" si="302"/>
        <v>16533546.706636649</v>
      </c>
      <c r="AB263" s="6">
        <f t="shared" si="303"/>
        <v>60743581.471579611</v>
      </c>
      <c r="AC263" s="6">
        <f t="shared" ref="AC263" si="312">SUM(AC264:AC265)</f>
        <v>103300879.47157961</v>
      </c>
      <c r="AD263" s="6">
        <f t="shared" si="290"/>
        <v>100139209.92995167</v>
      </c>
      <c r="AE263" s="6">
        <f t="shared" si="304"/>
        <v>57581911.929951668</v>
      </c>
      <c r="AF263" s="6">
        <f t="shared" si="291"/>
        <v>11958845.194196787</v>
      </c>
      <c r="AG263" s="5">
        <f t="shared" ref="AG263" si="313">AG265</f>
        <v>11282900.986201875</v>
      </c>
      <c r="AH263" s="5">
        <f t="shared" ref="AH263" si="314">AH264</f>
        <v>675944.20799491182</v>
      </c>
      <c r="AM263" s="5">
        <f t="shared" si="305"/>
        <v>45935072.016025193</v>
      </c>
      <c r="AN263" s="5">
        <f t="shared" si="311"/>
        <v>57893917.210221976</v>
      </c>
    </row>
    <row r="264" spans="1:40" s="11" customFormat="1" ht="12.75" x14ac:dyDescent="0.2">
      <c r="A264" s="8" t="s">
        <v>528</v>
      </c>
      <c r="B264" s="8" t="s">
        <v>529</v>
      </c>
      <c r="C264" s="8" t="s">
        <v>499</v>
      </c>
      <c r="D264" s="8"/>
      <c r="E264" s="8" t="s">
        <v>1440</v>
      </c>
      <c r="G264" s="9"/>
      <c r="H264" s="9"/>
      <c r="I264" s="9">
        <f>LTFUND1819BL</f>
        <v>6431625.1716855736</v>
      </c>
      <c r="J264" s="9">
        <f>I264*RPI_INC1920</f>
        <v>6637191.4427864719</v>
      </c>
      <c r="K264" s="9"/>
      <c r="L264" s="9"/>
      <c r="M264" s="9"/>
      <c r="N264" s="9"/>
      <c r="O264" s="9"/>
      <c r="P264" s="9"/>
      <c r="Q264" s="10">
        <f t="shared" si="306"/>
        <v>6431625.1716855736</v>
      </c>
      <c r="R264" s="10">
        <f t="shared" si="307"/>
        <v>6637191.4427864719</v>
      </c>
      <c r="S264" s="9"/>
      <c r="T264" s="10">
        <f t="shared" si="301"/>
        <v>6403354.3230763748</v>
      </c>
      <c r="V264" s="9"/>
      <c r="W264" s="9">
        <f>LTFUND1819RSG</f>
        <v>1445956.8028636547</v>
      </c>
      <c r="X264" s="9"/>
      <c r="Y264" s="9"/>
      <c r="Z264" s="9"/>
      <c r="AA264" s="10">
        <f t="shared" si="302"/>
        <v>1445956.8028636547</v>
      </c>
      <c r="AB264" s="10">
        <f t="shared" si="303"/>
        <v>7877581.9745492283</v>
      </c>
      <c r="AC264" s="10">
        <f>W264+I264+T264</f>
        <v>14280936.297625603</v>
      </c>
      <c r="AD264" s="10">
        <f>AC264*LT_SF1920</f>
        <v>13716489.973857759</v>
      </c>
      <c r="AE264" s="10">
        <f t="shared" si="304"/>
        <v>7313135.6507813837</v>
      </c>
      <c r="AF264" s="10">
        <f>AD264-T264-R264</f>
        <v>675944.20799491182</v>
      </c>
      <c r="AG264" s="9"/>
      <c r="AH264" s="9">
        <f>AF264</f>
        <v>675944.20799491182</v>
      </c>
      <c r="AI264" s="9"/>
      <c r="AJ264" s="9"/>
      <c r="AK264" s="9"/>
      <c r="AM264" s="9">
        <f t="shared" si="305"/>
        <v>6682581.6132524004</v>
      </c>
      <c r="AN264" s="9">
        <f t="shared" si="311"/>
        <v>7358525.8212473122</v>
      </c>
    </row>
    <row r="265" spans="1:40" s="15" customFormat="1" ht="12.75" x14ac:dyDescent="0.2">
      <c r="A265" s="12" t="s">
        <v>530</v>
      </c>
      <c r="B265" s="12" t="s">
        <v>531</v>
      </c>
      <c r="C265" s="12" t="s">
        <v>499</v>
      </c>
      <c r="D265" s="12"/>
      <c r="E265" s="12" t="s">
        <v>1441</v>
      </c>
      <c r="G265" s="13">
        <f>UTFUND1819BL</f>
        <v>37778409.59325739</v>
      </c>
      <c r="H265" s="13">
        <f>G265*RPI_INC1920</f>
        <v>38985875.292968407</v>
      </c>
      <c r="I265" s="13"/>
      <c r="J265" s="13"/>
      <c r="K265" s="13"/>
      <c r="L265" s="13"/>
      <c r="M265" s="13"/>
      <c r="N265" s="13"/>
      <c r="O265" s="13"/>
      <c r="P265" s="13"/>
      <c r="Q265" s="14">
        <f t="shared" si="306"/>
        <v>37778409.59325739</v>
      </c>
      <c r="R265" s="14">
        <f t="shared" si="307"/>
        <v>38985875.292968407</v>
      </c>
      <c r="S265" s="13"/>
      <c r="T265" s="14">
        <f t="shared" si="301"/>
        <v>36153943.676923625</v>
      </c>
      <c r="V265" s="13">
        <f>UTFUND1819RSG</f>
        <v>15087589.903772995</v>
      </c>
      <c r="W265" s="13"/>
      <c r="X265" s="13"/>
      <c r="Y265" s="13"/>
      <c r="Z265" s="13"/>
      <c r="AA265" s="14">
        <f t="shared" si="302"/>
        <v>15087589.903772995</v>
      </c>
      <c r="AB265" s="14">
        <f t="shared" si="303"/>
        <v>52865999.497030385</v>
      </c>
      <c r="AC265" s="14">
        <f>V265+G265+T265</f>
        <v>89019943.17395401</v>
      </c>
      <c r="AD265" s="14">
        <f>AC265*UT_SF1920</f>
        <v>86422719.956093907</v>
      </c>
      <c r="AE265" s="14">
        <f t="shared" si="304"/>
        <v>50268776.279170282</v>
      </c>
      <c r="AF265" s="14">
        <f>AD265-T265-R265</f>
        <v>11282900.986201875</v>
      </c>
      <c r="AG265" s="13">
        <f>AF265</f>
        <v>11282900.986201875</v>
      </c>
      <c r="AH265" s="13"/>
      <c r="AI265" s="13"/>
      <c r="AJ265" s="13"/>
      <c r="AK265" s="13"/>
      <c r="AM265" s="13">
        <f t="shared" si="305"/>
        <v>39252490.402772792</v>
      </c>
      <c r="AN265" s="13">
        <f t="shared" si="311"/>
        <v>50535391.388974667</v>
      </c>
    </row>
    <row r="266" spans="1:40" ht="12.75" x14ac:dyDescent="0.2">
      <c r="A266" s="1" t="s">
        <v>532</v>
      </c>
      <c r="B266" s="1" t="s">
        <v>533</v>
      </c>
      <c r="C266" s="1"/>
      <c r="D266" s="1" t="s">
        <v>499</v>
      </c>
      <c r="E266" s="1"/>
      <c r="G266" s="5">
        <f>UTFUND1819BL</f>
        <v>29618534.492709693</v>
      </c>
      <c r="H266" s="5">
        <f>G266*RPI_INC1920</f>
        <v>30565195.955187924</v>
      </c>
      <c r="I266" s="5">
        <f>LTFUND1819BL</f>
        <v>5020671.7894003233</v>
      </c>
      <c r="J266" s="5">
        <f>I266*RPI_INC1920</f>
        <v>5181141.4608469903</v>
      </c>
      <c r="Q266" s="6">
        <f t="shared" si="306"/>
        <v>34639206.282110013</v>
      </c>
      <c r="R266" s="6">
        <f t="shared" si="307"/>
        <v>35746337.416034915</v>
      </c>
      <c r="T266" s="6">
        <f t="shared" si="301"/>
        <v>51395172.000000849</v>
      </c>
      <c r="V266" s="5">
        <f>UTFUND1819RSG</f>
        <v>10616811.020755801</v>
      </c>
      <c r="W266" s="5">
        <f>LTFUND1819RSG</f>
        <v>786001.89385361411</v>
      </c>
      <c r="AA266" s="6">
        <f t="shared" si="302"/>
        <v>11402812.914609415</v>
      </c>
      <c r="AB266" s="6">
        <f t="shared" si="303"/>
        <v>46042019.19671943</v>
      </c>
      <c r="AC266" s="6">
        <f t="shared" ref="AC266" si="315">SUM(AC267:AC268)</f>
        <v>97437191.196720272</v>
      </c>
      <c r="AD266" s="6">
        <f t="shared" si="290"/>
        <v>94453656.219821602</v>
      </c>
      <c r="AE266" s="6">
        <f t="shared" si="304"/>
        <v>43058484.219820753</v>
      </c>
      <c r="AF266" s="6">
        <f t="shared" si="291"/>
        <v>7312146.8037858354</v>
      </c>
      <c r="AG266" s="5">
        <f t="shared" ref="AG266" si="316">AG268</f>
        <v>7224108.0382974222</v>
      </c>
      <c r="AH266" s="5">
        <f t="shared" ref="AH266" si="317">AH267</f>
        <v>88038.765488413163</v>
      </c>
      <c r="AM266" s="5">
        <f t="shared" si="305"/>
        <v>35990798.098363101</v>
      </c>
      <c r="AN266" s="5">
        <f t="shared" si="311"/>
        <v>43302944.90214894</v>
      </c>
    </row>
    <row r="267" spans="1:40" s="11" customFormat="1" ht="12.75" x14ac:dyDescent="0.2">
      <c r="A267" s="8" t="s">
        <v>534</v>
      </c>
      <c r="B267" s="8" t="s">
        <v>535</v>
      </c>
      <c r="C267" s="8" t="s">
        <v>499</v>
      </c>
      <c r="D267" s="8"/>
      <c r="E267" s="8" t="s">
        <v>1440</v>
      </c>
      <c r="G267" s="9"/>
      <c r="H267" s="9"/>
      <c r="I267" s="9">
        <f>LTFUND1819BL</f>
        <v>5020671.7894003233</v>
      </c>
      <c r="J267" s="9">
        <f>I267*RPI_INC1920</f>
        <v>5181141.4608469903</v>
      </c>
      <c r="K267" s="9"/>
      <c r="L267" s="9"/>
      <c r="M267" s="9"/>
      <c r="N267" s="9"/>
      <c r="O267" s="9"/>
      <c r="P267" s="9"/>
      <c r="Q267" s="10">
        <f t="shared" si="306"/>
        <v>5020671.7894003233</v>
      </c>
      <c r="R267" s="10">
        <f t="shared" si="307"/>
        <v>5181141.4608469903</v>
      </c>
      <c r="S267" s="9"/>
      <c r="T267" s="10">
        <f t="shared" si="301"/>
        <v>7792333.8670215746</v>
      </c>
      <c r="V267" s="9"/>
      <c r="W267" s="9">
        <f>LTFUND1819RSG</f>
        <v>786001.89385361411</v>
      </c>
      <c r="X267" s="9"/>
      <c r="Y267" s="9"/>
      <c r="Z267" s="9"/>
      <c r="AA267" s="10">
        <f t="shared" si="302"/>
        <v>786001.89385361411</v>
      </c>
      <c r="AB267" s="10">
        <f t="shared" si="303"/>
        <v>5806673.6832539374</v>
      </c>
      <c r="AC267" s="10">
        <f>W267+I267+T267</f>
        <v>13599007.550275512</v>
      </c>
      <c r="AD267" s="10">
        <f>AC267*LT_SF1920</f>
        <v>13061514.093356978</v>
      </c>
      <c r="AE267" s="10">
        <f t="shared" si="304"/>
        <v>5269180.2263354035</v>
      </c>
      <c r="AF267" s="10">
        <f>AD267-T267-R267</f>
        <v>88038.765488413163</v>
      </c>
      <c r="AG267" s="9"/>
      <c r="AH267" s="9">
        <f>AF267</f>
        <v>88038.765488413163</v>
      </c>
      <c r="AI267" s="9"/>
      <c r="AJ267" s="9"/>
      <c r="AK267" s="9"/>
      <c r="AM267" s="9">
        <f t="shared" si="305"/>
        <v>5216574.052500125</v>
      </c>
      <c r="AN267" s="9">
        <f t="shared" si="311"/>
        <v>5304612.8179885382</v>
      </c>
    </row>
    <row r="268" spans="1:40" s="15" customFormat="1" ht="12.75" x14ac:dyDescent="0.2">
      <c r="A268" s="12" t="s">
        <v>536</v>
      </c>
      <c r="B268" s="12" t="s">
        <v>537</v>
      </c>
      <c r="C268" s="12" t="s">
        <v>499</v>
      </c>
      <c r="D268" s="12"/>
      <c r="E268" s="12" t="s">
        <v>1441</v>
      </c>
      <c r="G268" s="13">
        <f>UTFUND1819BL</f>
        <v>29618534.492709693</v>
      </c>
      <c r="H268" s="13">
        <f>G268*RPI_INC1920</f>
        <v>30565195.955187924</v>
      </c>
      <c r="I268" s="13"/>
      <c r="J268" s="13"/>
      <c r="K268" s="13"/>
      <c r="L268" s="13"/>
      <c r="M268" s="13"/>
      <c r="N268" s="13"/>
      <c r="O268" s="13"/>
      <c r="P268" s="13"/>
      <c r="Q268" s="14">
        <f t="shared" si="306"/>
        <v>29618534.492709693</v>
      </c>
      <c r="R268" s="14">
        <f t="shared" si="307"/>
        <v>30565195.955187924</v>
      </c>
      <c r="S268" s="13"/>
      <c r="T268" s="14">
        <f t="shared" si="301"/>
        <v>43602838.132979274</v>
      </c>
      <c r="V268" s="13">
        <f>UTFUND1819RSG</f>
        <v>10616811.020755801</v>
      </c>
      <c r="W268" s="13"/>
      <c r="X268" s="13"/>
      <c r="Y268" s="13"/>
      <c r="Z268" s="13"/>
      <c r="AA268" s="14">
        <f t="shared" si="302"/>
        <v>10616811.020755801</v>
      </c>
      <c r="AB268" s="14">
        <f t="shared" si="303"/>
        <v>40235345.513465494</v>
      </c>
      <c r="AC268" s="14">
        <f>V268+G268+T268</f>
        <v>83838183.646444768</v>
      </c>
      <c r="AD268" s="14">
        <f>AC268*UT_SF1920</f>
        <v>81392142.12646462</v>
      </c>
      <c r="AE268" s="14">
        <f t="shared" si="304"/>
        <v>37789303.993485346</v>
      </c>
      <c r="AF268" s="14">
        <f>AD268-T268-R268</f>
        <v>7224108.0382974222</v>
      </c>
      <c r="AG268" s="13">
        <f>AF268</f>
        <v>7224108.0382974222</v>
      </c>
      <c r="AH268" s="13"/>
      <c r="AI268" s="13"/>
      <c r="AJ268" s="13"/>
      <c r="AK268" s="13"/>
      <c r="AM268" s="13">
        <f t="shared" si="305"/>
        <v>30774224.045862973</v>
      </c>
      <c r="AN268" s="13">
        <f t="shared" si="311"/>
        <v>37998332.084160395</v>
      </c>
    </row>
    <row r="269" spans="1:40" ht="12.75" x14ac:dyDescent="0.2">
      <c r="A269" s="1" t="s">
        <v>538</v>
      </c>
      <c r="B269" s="1" t="s">
        <v>539</v>
      </c>
      <c r="C269" s="1"/>
      <c r="D269" s="1" t="s">
        <v>499</v>
      </c>
      <c r="E269" s="1"/>
      <c r="G269" s="5">
        <f>UTFUND1819BL</f>
        <v>31972244.124743812</v>
      </c>
      <c r="H269" s="5">
        <f>G269*RPI_INC1920</f>
        <v>32994134.366791099</v>
      </c>
      <c r="I269" s="5">
        <f>LTFUND1819BL</f>
        <v>6139357.5388578773</v>
      </c>
      <c r="J269" s="5">
        <f>I269*RPI_INC1920</f>
        <v>6335582.4124363624</v>
      </c>
      <c r="Q269" s="6">
        <f t="shared" si="306"/>
        <v>38111601.663601689</v>
      </c>
      <c r="R269" s="6">
        <f t="shared" si="307"/>
        <v>39329716.779227465</v>
      </c>
      <c r="T269" s="6">
        <f t="shared" si="301"/>
        <v>69851478</v>
      </c>
      <c r="V269" s="5">
        <f>UTFUND1819RSG</f>
        <v>9307844.2290169969</v>
      </c>
      <c r="W269" s="5">
        <f>LTFUND1819RSG</f>
        <v>531676.51894087158</v>
      </c>
      <c r="AA269" s="6">
        <f t="shared" si="302"/>
        <v>9839520.7479578685</v>
      </c>
      <c r="AB269" s="6">
        <f t="shared" si="303"/>
        <v>47951122.411559559</v>
      </c>
      <c r="AC269" s="6">
        <f t="shared" ref="AC269" si="318">SUM(AC270:AC271)</f>
        <v>117802600.41155955</v>
      </c>
      <c r="AD269" s="6">
        <f t="shared" si="290"/>
        <v>114176297.19753595</v>
      </c>
      <c r="AE269" s="6">
        <f t="shared" si="304"/>
        <v>44324819.197535947</v>
      </c>
      <c r="AF269" s="6">
        <f t="shared" si="291"/>
        <v>4995102.4183084797</v>
      </c>
      <c r="AG269" s="5">
        <f t="shared" ref="AG269" si="319">AG271</f>
        <v>5382730.7323932797</v>
      </c>
      <c r="AH269" s="5">
        <f t="shared" ref="AH269" si="320">AH270</f>
        <v>-387628.31408479996</v>
      </c>
      <c r="AM269" s="5">
        <f t="shared" si="305"/>
        <v>39598683.339010209</v>
      </c>
      <c r="AN269" s="5">
        <f t="shared" si="311"/>
        <v>44593785.75731869</v>
      </c>
    </row>
    <row r="270" spans="1:40" s="11" customFormat="1" ht="12.75" x14ac:dyDescent="0.2">
      <c r="A270" s="8" t="s">
        <v>540</v>
      </c>
      <c r="B270" s="8" t="s">
        <v>541</v>
      </c>
      <c r="C270" s="8" t="s">
        <v>499</v>
      </c>
      <c r="D270" s="8"/>
      <c r="E270" s="8" t="s">
        <v>1440</v>
      </c>
      <c r="G270" s="9"/>
      <c r="H270" s="9"/>
      <c r="I270" s="9">
        <f>LTFUND1819BL</f>
        <v>6139357.5388578773</v>
      </c>
      <c r="J270" s="9">
        <f>I270*RPI_INC1920</f>
        <v>6335582.4124363624</v>
      </c>
      <c r="K270" s="9"/>
      <c r="L270" s="9"/>
      <c r="M270" s="9"/>
      <c r="N270" s="9"/>
      <c r="O270" s="9"/>
      <c r="P270" s="9"/>
      <c r="Q270" s="10">
        <f t="shared" si="306"/>
        <v>6139357.5388578773</v>
      </c>
      <c r="R270" s="10">
        <f t="shared" si="307"/>
        <v>6335582.4124363624</v>
      </c>
      <c r="S270" s="9"/>
      <c r="T270" s="10">
        <f t="shared" si="301"/>
        <v>11623458.091648178</v>
      </c>
      <c r="V270" s="9"/>
      <c r="W270" s="9">
        <f>LTFUND1819RSG</f>
        <v>531676.51894087158</v>
      </c>
      <c r="X270" s="9"/>
      <c r="Y270" s="9"/>
      <c r="Z270" s="9"/>
      <c r="AA270" s="10">
        <f t="shared" si="302"/>
        <v>531676.51894087158</v>
      </c>
      <c r="AB270" s="10">
        <f t="shared" si="303"/>
        <v>6671034.0577987488</v>
      </c>
      <c r="AC270" s="10">
        <f>W270+I270+T270</f>
        <v>18294492.149446927</v>
      </c>
      <c r="AD270" s="10">
        <f>AC270*LT_SF1920</f>
        <v>17571412.189999741</v>
      </c>
      <c r="AE270" s="10">
        <f t="shared" si="304"/>
        <v>5947954.0983515624</v>
      </c>
      <c r="AF270" s="10">
        <f>AD270-T270-R270</f>
        <v>-387628.31408479996</v>
      </c>
      <c r="AG270" s="9"/>
      <c r="AH270" s="9">
        <f>AF270</f>
        <v>-387628.31408479996</v>
      </c>
      <c r="AI270" s="9"/>
      <c r="AJ270" s="9"/>
      <c r="AK270" s="9"/>
      <c r="AM270" s="9">
        <f t="shared" si="305"/>
        <v>6378909.9506248171</v>
      </c>
      <c r="AN270" s="9">
        <f t="shared" si="311"/>
        <v>5991281.6365400171</v>
      </c>
    </row>
    <row r="271" spans="1:40" s="15" customFormat="1" ht="12.75" x14ac:dyDescent="0.2">
      <c r="A271" s="12" t="s">
        <v>542</v>
      </c>
      <c r="B271" s="12" t="s">
        <v>543</v>
      </c>
      <c r="C271" s="12" t="s">
        <v>499</v>
      </c>
      <c r="D271" s="12"/>
      <c r="E271" s="12" t="s">
        <v>1441</v>
      </c>
      <c r="G271" s="13">
        <f>UTFUND1819BL</f>
        <v>31972244.124743812</v>
      </c>
      <c r="H271" s="13">
        <f>G271*RPI_INC1920</f>
        <v>32994134.366791099</v>
      </c>
      <c r="I271" s="13"/>
      <c r="J271" s="13"/>
      <c r="K271" s="13"/>
      <c r="L271" s="13"/>
      <c r="M271" s="13"/>
      <c r="N271" s="13"/>
      <c r="O271" s="13"/>
      <c r="P271" s="13"/>
      <c r="Q271" s="14">
        <f t="shared" si="306"/>
        <v>31972244.124743812</v>
      </c>
      <c r="R271" s="14">
        <f t="shared" si="307"/>
        <v>32994134.366791099</v>
      </c>
      <c r="S271" s="13"/>
      <c r="T271" s="14">
        <f t="shared" si="301"/>
        <v>58228019.908351824</v>
      </c>
      <c r="V271" s="13">
        <f>UTFUND1819RSG</f>
        <v>9307844.2290169969</v>
      </c>
      <c r="W271" s="13"/>
      <c r="X271" s="13"/>
      <c r="Y271" s="13"/>
      <c r="Z271" s="13"/>
      <c r="AA271" s="14">
        <f t="shared" si="302"/>
        <v>9307844.2290169969</v>
      </c>
      <c r="AB271" s="14">
        <f t="shared" si="303"/>
        <v>41280088.353760809</v>
      </c>
      <c r="AC271" s="14">
        <f>V271+G271+T271</f>
        <v>99508108.262112632</v>
      </c>
      <c r="AD271" s="14">
        <f>AC271*UT_SF1920</f>
        <v>96604885.007536203</v>
      </c>
      <c r="AE271" s="14">
        <f t="shared" si="304"/>
        <v>38376865.099184379</v>
      </c>
      <c r="AF271" s="14">
        <f>AD271-T271-R271</f>
        <v>5382730.7323932797</v>
      </c>
      <c r="AG271" s="13">
        <f>AF271</f>
        <v>5382730.7323932797</v>
      </c>
      <c r="AH271" s="13"/>
      <c r="AI271" s="13"/>
      <c r="AJ271" s="13"/>
      <c r="AK271" s="13"/>
      <c r="AM271" s="13">
        <f t="shared" si="305"/>
        <v>33219773.388385393</v>
      </c>
      <c r="AN271" s="13">
        <f t="shared" si="311"/>
        <v>38602504.120778672</v>
      </c>
    </row>
    <row r="272" spans="1:40" ht="12.75" x14ac:dyDescent="0.2">
      <c r="A272" s="1" t="s">
        <v>544</v>
      </c>
      <c r="B272" s="1" t="s">
        <v>545</v>
      </c>
      <c r="C272" s="1"/>
      <c r="D272" s="1" t="s">
        <v>499</v>
      </c>
      <c r="E272" s="1"/>
      <c r="G272" s="5">
        <f>UTFUND1819BL</f>
        <v>41771662.163298145</v>
      </c>
      <c r="H272" s="5">
        <f>G272*RPI_INC1920</f>
        <v>43106759.374248527</v>
      </c>
      <c r="I272" s="5">
        <f>LTFUND1819BL</f>
        <v>9366279.5984720141</v>
      </c>
      <c r="J272" s="5">
        <f>I272*RPI_INC1920</f>
        <v>9665642.6862997394</v>
      </c>
      <c r="Q272" s="6">
        <f t="shared" si="306"/>
        <v>51137941.761770159</v>
      </c>
      <c r="R272" s="6">
        <f t="shared" si="307"/>
        <v>52772402.060548268</v>
      </c>
      <c r="T272" s="6">
        <f t="shared" si="301"/>
        <v>132567420</v>
      </c>
      <c r="V272" s="5">
        <f>UTFUND1819RSG</f>
        <v>12180919.671473175</v>
      </c>
      <c r="W272" s="5">
        <f>LTFUND1819RSG</f>
        <v>313508.99711162597</v>
      </c>
      <c r="AA272" s="6">
        <f t="shared" si="302"/>
        <v>12494428.668584801</v>
      </c>
      <c r="AB272" s="6">
        <f t="shared" si="303"/>
        <v>63632370.43035496</v>
      </c>
      <c r="AC272" s="6">
        <f t="shared" ref="AC272" si="321">SUM(AC273:AC274)</f>
        <v>196199790.43035495</v>
      </c>
      <c r="AD272" s="6">
        <f t="shared" si="290"/>
        <v>190111415.21186754</v>
      </c>
      <c r="AE272" s="6">
        <f t="shared" si="304"/>
        <v>57543995.211867534</v>
      </c>
      <c r="AF272" s="6">
        <f t="shared" si="291"/>
        <v>4771593.1513192672</v>
      </c>
      <c r="AG272" s="5">
        <f t="shared" ref="AG272" si="322">AG274</f>
        <v>6148040.7920792922</v>
      </c>
      <c r="AH272" s="5">
        <f t="shared" ref="AH272" si="323">AH273</f>
        <v>-1376447.640760025</v>
      </c>
      <c r="AM272" s="5">
        <f t="shared" si="305"/>
        <v>53133299.941236652</v>
      </c>
      <c r="AN272" s="5">
        <f t="shared" si="311"/>
        <v>57904893.092555918</v>
      </c>
    </row>
    <row r="273" spans="1:40" s="11" customFormat="1" ht="12.75" x14ac:dyDescent="0.2">
      <c r="A273" s="8" t="s">
        <v>546</v>
      </c>
      <c r="B273" s="8" t="s">
        <v>547</v>
      </c>
      <c r="C273" s="8" t="s">
        <v>499</v>
      </c>
      <c r="D273" s="8"/>
      <c r="E273" s="8" t="s">
        <v>1440</v>
      </c>
      <c r="G273" s="9"/>
      <c r="H273" s="9"/>
      <c r="I273" s="9">
        <f>LTFUND1819BL</f>
        <v>9366279.5984720141</v>
      </c>
      <c r="J273" s="9">
        <f>I273*RPI_INC1920</f>
        <v>9665642.6862997394</v>
      </c>
      <c r="K273" s="9"/>
      <c r="L273" s="9"/>
      <c r="M273" s="9"/>
      <c r="N273" s="9"/>
      <c r="O273" s="9"/>
      <c r="P273" s="9"/>
      <c r="Q273" s="10">
        <f t="shared" si="306"/>
        <v>9366279.5984720141</v>
      </c>
      <c r="R273" s="10">
        <f t="shared" si="307"/>
        <v>9665642.6862997394</v>
      </c>
      <c r="S273" s="9"/>
      <c r="T273" s="10">
        <f t="shared" si="301"/>
        <v>25503322.832092725</v>
      </c>
      <c r="V273" s="9"/>
      <c r="W273" s="9">
        <f>LTFUND1819RSG</f>
        <v>313508.99711162597</v>
      </c>
      <c r="X273" s="9"/>
      <c r="Y273" s="9"/>
      <c r="Z273" s="9"/>
      <c r="AA273" s="10">
        <f t="shared" si="302"/>
        <v>313508.99711162597</v>
      </c>
      <c r="AB273" s="10">
        <f t="shared" si="303"/>
        <v>9679788.59558364</v>
      </c>
      <c r="AC273" s="10">
        <f>W273+I273+T273</f>
        <v>35183111.427676365</v>
      </c>
      <c r="AD273" s="10">
        <f>AC273*LT_SF1920</f>
        <v>33792517.877632439</v>
      </c>
      <c r="AE273" s="10">
        <f t="shared" si="304"/>
        <v>8289195.0455397144</v>
      </c>
      <c r="AF273" s="10">
        <f>AD273-T273-R273</f>
        <v>-1376447.640760025</v>
      </c>
      <c r="AG273" s="9"/>
      <c r="AH273" s="9">
        <f>AF273</f>
        <v>-1376447.640760025</v>
      </c>
      <c r="AI273" s="9"/>
      <c r="AJ273" s="9"/>
      <c r="AK273" s="9"/>
      <c r="AM273" s="9">
        <f t="shared" si="305"/>
        <v>9731743.7130632047</v>
      </c>
      <c r="AN273" s="9">
        <f t="shared" si="311"/>
        <v>8355296.0723031797</v>
      </c>
    </row>
    <row r="274" spans="1:40" s="15" customFormat="1" ht="12.75" x14ac:dyDescent="0.2">
      <c r="A274" s="12" t="s">
        <v>548</v>
      </c>
      <c r="B274" s="12" t="s">
        <v>549</v>
      </c>
      <c r="C274" s="12" t="s">
        <v>499</v>
      </c>
      <c r="D274" s="12"/>
      <c r="E274" s="12" t="s">
        <v>1441</v>
      </c>
      <c r="G274" s="13">
        <f>UTFUND1819BL</f>
        <v>41771662.163298145</v>
      </c>
      <c r="H274" s="13">
        <f>G274*RPI_INC1920</f>
        <v>43106759.374248527</v>
      </c>
      <c r="I274" s="13"/>
      <c r="J274" s="13"/>
      <c r="K274" s="13"/>
      <c r="L274" s="13"/>
      <c r="M274" s="13"/>
      <c r="N274" s="13"/>
      <c r="O274" s="13"/>
      <c r="P274" s="13"/>
      <c r="Q274" s="14">
        <f t="shared" si="306"/>
        <v>41771662.163298145</v>
      </c>
      <c r="R274" s="14">
        <f t="shared" si="307"/>
        <v>43106759.374248527</v>
      </c>
      <c r="S274" s="13"/>
      <c r="T274" s="14">
        <f t="shared" si="301"/>
        <v>107064097.16790728</v>
      </c>
      <c r="V274" s="13">
        <f>UTFUND1819RSG</f>
        <v>12180919.671473175</v>
      </c>
      <c r="W274" s="13"/>
      <c r="X274" s="13"/>
      <c r="Y274" s="13"/>
      <c r="Z274" s="13"/>
      <c r="AA274" s="14">
        <f t="shared" si="302"/>
        <v>12180919.671473175</v>
      </c>
      <c r="AB274" s="14">
        <f t="shared" si="303"/>
        <v>53952581.83477132</v>
      </c>
      <c r="AC274" s="14">
        <f>V274+G274+T274</f>
        <v>161016679.0026786</v>
      </c>
      <c r="AD274" s="14">
        <f>AC274*UT_SF1920</f>
        <v>156318897.3342351</v>
      </c>
      <c r="AE274" s="14">
        <f t="shared" si="304"/>
        <v>49254800.166327819</v>
      </c>
      <c r="AF274" s="14">
        <f>AD274-T274-R274</f>
        <v>6148040.7920792922</v>
      </c>
      <c r="AG274" s="13">
        <f>AF274</f>
        <v>6148040.7920792922</v>
      </c>
      <c r="AH274" s="13"/>
      <c r="AI274" s="13"/>
      <c r="AJ274" s="13"/>
      <c r="AK274" s="13"/>
      <c r="AM274" s="13">
        <f t="shared" si="305"/>
        <v>43401556.228173442</v>
      </c>
      <c r="AN274" s="13">
        <f t="shared" si="311"/>
        <v>49549597.020252734</v>
      </c>
    </row>
    <row r="275" spans="1:40" ht="12.75" x14ac:dyDescent="0.2">
      <c r="A275" s="1" t="s">
        <v>550</v>
      </c>
      <c r="B275" s="1" t="s">
        <v>551</v>
      </c>
      <c r="C275" s="1"/>
      <c r="D275" s="1" t="s">
        <v>499</v>
      </c>
      <c r="E275" s="1"/>
      <c r="G275" s="5">
        <f>UTFUND1819BL</f>
        <v>66505272.955121547</v>
      </c>
      <c r="H275" s="5">
        <f>G275*RPI_INC1920</f>
        <v>68630900.709381491</v>
      </c>
      <c r="I275" s="5">
        <f>LTFUND1819BL</f>
        <v>11871129.921887599</v>
      </c>
      <c r="J275" s="5">
        <f>I275*RPI_INC1920</f>
        <v>12250552.516745873</v>
      </c>
      <c r="Q275" s="6">
        <f t="shared" si="306"/>
        <v>78376402.877009153</v>
      </c>
      <c r="R275" s="6">
        <f t="shared" si="307"/>
        <v>80881453.226127356</v>
      </c>
      <c r="T275" s="6">
        <f t="shared" si="301"/>
        <v>63627567</v>
      </c>
      <c r="V275" s="5">
        <f>UTFUND1819RSG</f>
        <v>28955018.800370932</v>
      </c>
      <c r="W275" s="5">
        <f>LTFUND1819RSG</f>
        <v>2868643.5787488222</v>
      </c>
      <c r="AA275" s="6">
        <f t="shared" si="302"/>
        <v>31823662.379119754</v>
      </c>
      <c r="AB275" s="6">
        <f t="shared" si="303"/>
        <v>110200065.25612891</v>
      </c>
      <c r="AC275" s="6">
        <f t="shared" ref="AC275" si="324">SUM(AC276:AC277)</f>
        <v>173827632.25612891</v>
      </c>
      <c r="AD275" s="6">
        <f t="shared" si="290"/>
        <v>168497186.18877965</v>
      </c>
      <c r="AE275" s="6">
        <f t="shared" si="304"/>
        <v>104869619.18877965</v>
      </c>
      <c r="AF275" s="6">
        <f t="shared" si="291"/>
        <v>23988165.962652303</v>
      </c>
      <c r="AG275" s="5">
        <f t="shared" ref="AG275" si="325">AG277</f>
        <v>22487733.976351947</v>
      </c>
      <c r="AH275" s="5">
        <f t="shared" ref="AH275" si="326">AH276</f>
        <v>1500431.9863003567</v>
      </c>
      <c r="AM275" s="5">
        <f t="shared" si="305"/>
        <v>81434582.208636358</v>
      </c>
      <c r="AN275" s="5">
        <f t="shared" si="311"/>
        <v>105422748.17128867</v>
      </c>
    </row>
    <row r="276" spans="1:40" s="11" customFormat="1" ht="12.75" x14ac:dyDescent="0.2">
      <c r="A276" s="8" t="s">
        <v>552</v>
      </c>
      <c r="B276" s="8" t="s">
        <v>553</v>
      </c>
      <c r="C276" s="8" t="s">
        <v>499</v>
      </c>
      <c r="D276" s="8"/>
      <c r="E276" s="8" t="s">
        <v>1440</v>
      </c>
      <c r="G276" s="9"/>
      <c r="H276" s="9"/>
      <c r="I276" s="9">
        <f>LTFUND1819BL</f>
        <v>11871129.921887599</v>
      </c>
      <c r="J276" s="9">
        <f>I276*RPI_INC1920</f>
        <v>12250552.516745873</v>
      </c>
      <c r="K276" s="9"/>
      <c r="L276" s="9"/>
      <c r="M276" s="9"/>
      <c r="N276" s="9"/>
      <c r="O276" s="9"/>
      <c r="P276" s="9"/>
      <c r="Q276" s="10">
        <f t="shared" si="306"/>
        <v>11871129.921887599</v>
      </c>
      <c r="R276" s="10">
        <f t="shared" si="307"/>
        <v>12250552.516745873</v>
      </c>
      <c r="S276" s="9"/>
      <c r="T276" s="10">
        <f t="shared" si="301"/>
        <v>10277366.467816055</v>
      </c>
      <c r="V276" s="9"/>
      <c r="W276" s="9">
        <f>LTFUND1819RSG</f>
        <v>2868643.5787488222</v>
      </c>
      <c r="X276" s="9"/>
      <c r="Y276" s="9"/>
      <c r="Z276" s="9"/>
      <c r="AA276" s="10">
        <f t="shared" si="302"/>
        <v>2868643.5787488222</v>
      </c>
      <c r="AB276" s="10">
        <f t="shared" si="303"/>
        <v>14739773.500636421</v>
      </c>
      <c r="AC276" s="10">
        <f>W276+I276+T276</f>
        <v>25017139.968452476</v>
      </c>
      <c r="AD276" s="10">
        <f>AC276*LT_SF1920</f>
        <v>24028350.970862284</v>
      </c>
      <c r="AE276" s="10">
        <f t="shared" si="304"/>
        <v>13750984.503046229</v>
      </c>
      <c r="AF276" s="10">
        <f>AD276-T276-R276</f>
        <v>1500431.9863003567</v>
      </c>
      <c r="AG276" s="9"/>
      <c r="AH276" s="9">
        <f>AF276</f>
        <v>1500431.9863003567</v>
      </c>
      <c r="AI276" s="9"/>
      <c r="AJ276" s="9"/>
      <c r="AK276" s="9"/>
      <c r="AM276" s="9">
        <f t="shared" si="305"/>
        <v>12334331.125790099</v>
      </c>
      <c r="AN276" s="9">
        <f t="shared" si="311"/>
        <v>13834763.112090455</v>
      </c>
    </row>
    <row r="277" spans="1:40" s="15" customFormat="1" ht="12.75" x14ac:dyDescent="0.2">
      <c r="A277" s="12" t="s">
        <v>554</v>
      </c>
      <c r="B277" s="12" t="s">
        <v>555</v>
      </c>
      <c r="C277" s="12" t="s">
        <v>499</v>
      </c>
      <c r="D277" s="12"/>
      <c r="E277" s="12" t="s">
        <v>1441</v>
      </c>
      <c r="G277" s="13">
        <f>UTFUND1819BL</f>
        <v>66505272.955121547</v>
      </c>
      <c r="H277" s="13">
        <f>G277*RPI_INC1920</f>
        <v>68630900.709381491</v>
      </c>
      <c r="I277" s="13"/>
      <c r="J277" s="13"/>
      <c r="K277" s="13"/>
      <c r="L277" s="13"/>
      <c r="M277" s="13"/>
      <c r="N277" s="13"/>
      <c r="O277" s="13"/>
      <c r="P277" s="13"/>
      <c r="Q277" s="14">
        <f t="shared" si="306"/>
        <v>66505272.955121547</v>
      </c>
      <c r="R277" s="14">
        <f t="shared" si="307"/>
        <v>68630900.709381491</v>
      </c>
      <c r="S277" s="13"/>
      <c r="T277" s="14">
        <f t="shared" si="301"/>
        <v>53350200.532183945</v>
      </c>
      <c r="V277" s="13">
        <f>UTFUND1819RSG</f>
        <v>28955018.800370932</v>
      </c>
      <c r="W277" s="13"/>
      <c r="X277" s="13"/>
      <c r="Y277" s="13"/>
      <c r="Z277" s="13"/>
      <c r="AA277" s="14">
        <f t="shared" si="302"/>
        <v>28955018.800370932</v>
      </c>
      <c r="AB277" s="14">
        <f t="shared" si="303"/>
        <v>95460291.755492479</v>
      </c>
      <c r="AC277" s="14">
        <f>V277+G277+T277</f>
        <v>148810492.28767642</v>
      </c>
      <c r="AD277" s="14">
        <f>AC277*UT_SF1920</f>
        <v>144468835.21791738</v>
      </c>
      <c r="AE277" s="14">
        <f t="shared" si="304"/>
        <v>91118634.685733438</v>
      </c>
      <c r="AF277" s="14">
        <f>AD277-T277-R277</f>
        <v>22487733.976351947</v>
      </c>
      <c r="AG277" s="13">
        <f>AF277</f>
        <v>22487733.976351947</v>
      </c>
      <c r="AH277" s="13"/>
      <c r="AI277" s="13"/>
      <c r="AJ277" s="13"/>
      <c r="AK277" s="13"/>
      <c r="AM277" s="13">
        <f t="shared" si="305"/>
        <v>69100251.082846254</v>
      </c>
      <c r="AN277" s="13">
        <f t="shared" si="311"/>
        <v>91587985.059198201</v>
      </c>
    </row>
    <row r="278" spans="1:40" ht="12.75" x14ac:dyDescent="0.2">
      <c r="A278" s="1" t="s">
        <v>556</v>
      </c>
      <c r="B278" s="1" t="s">
        <v>557</v>
      </c>
      <c r="C278" s="1"/>
      <c r="D278" s="1" t="s">
        <v>499</v>
      </c>
      <c r="E278" s="1"/>
      <c r="G278" s="5">
        <f>UTFUND1819BL</f>
        <v>32373790.717444245</v>
      </c>
      <c r="H278" s="5">
        <f>G278*RPI_INC1920</f>
        <v>33408515.108486734</v>
      </c>
      <c r="I278" s="5">
        <f>LTFUND1819BL</f>
        <v>5796959.3597325431</v>
      </c>
      <c r="J278" s="5">
        <f>I278*RPI_INC1920</f>
        <v>5982240.5736549282</v>
      </c>
      <c r="Q278" s="6">
        <f t="shared" si="306"/>
        <v>38170750.077176787</v>
      </c>
      <c r="R278" s="6">
        <f t="shared" si="307"/>
        <v>39390755.682141662</v>
      </c>
      <c r="T278" s="6">
        <f t="shared" si="301"/>
        <v>52059564</v>
      </c>
      <c r="V278" s="5">
        <f>UTFUND1819RSG</f>
        <v>12435492.854931992</v>
      </c>
      <c r="W278" s="5">
        <f>LTFUND1819RSG</f>
        <v>960948.1027524313</v>
      </c>
      <c r="AA278" s="6">
        <f t="shared" si="302"/>
        <v>13396440.957684424</v>
      </c>
      <c r="AB278" s="6">
        <f t="shared" si="303"/>
        <v>51567191.034861207</v>
      </c>
      <c r="AC278" s="6">
        <f t="shared" ref="AC278" si="327">SUM(AC279:AC280)</f>
        <v>103626755.03486121</v>
      </c>
      <c r="AD278" s="6">
        <f t="shared" si="290"/>
        <v>100445431.33108281</v>
      </c>
      <c r="AE278" s="6">
        <f t="shared" si="304"/>
        <v>48385867.331082806</v>
      </c>
      <c r="AF278" s="6">
        <f t="shared" si="291"/>
        <v>8995111.6489411443</v>
      </c>
      <c r="AG278" s="5">
        <f t="shared" ref="AG278" si="328">AG280</f>
        <v>8822643.2270769849</v>
      </c>
      <c r="AH278" s="5">
        <f t="shared" ref="AH278" si="329">AH279</f>
        <v>172468.42186416034</v>
      </c>
      <c r="AM278" s="5">
        <f t="shared" si="305"/>
        <v>39660139.672434323</v>
      </c>
      <c r="AN278" s="5">
        <f t="shared" si="311"/>
        <v>48655251.321375467</v>
      </c>
    </row>
    <row r="279" spans="1:40" s="11" customFormat="1" ht="12.75" x14ac:dyDescent="0.2">
      <c r="A279" s="8" t="s">
        <v>558</v>
      </c>
      <c r="B279" s="8" t="s">
        <v>559</v>
      </c>
      <c r="C279" s="8" t="s">
        <v>499</v>
      </c>
      <c r="D279" s="8"/>
      <c r="E279" s="8" t="s">
        <v>1440</v>
      </c>
      <c r="G279" s="9"/>
      <c r="H279" s="9"/>
      <c r="I279" s="9">
        <f>LTFUND1819BL</f>
        <v>5796959.3597325431</v>
      </c>
      <c r="J279" s="9">
        <f>I279*RPI_INC1920</f>
        <v>5982240.5736549282</v>
      </c>
      <c r="K279" s="9"/>
      <c r="L279" s="9"/>
      <c r="M279" s="9"/>
      <c r="N279" s="9"/>
      <c r="O279" s="9"/>
      <c r="P279" s="9"/>
      <c r="Q279" s="10">
        <f t="shared" si="306"/>
        <v>5796959.3597325431</v>
      </c>
      <c r="R279" s="10">
        <f t="shared" si="307"/>
        <v>5982240.5736549282</v>
      </c>
      <c r="S279" s="9"/>
      <c r="T279" s="10">
        <f t="shared" si="301"/>
        <v>8503488.5619636923</v>
      </c>
      <c r="V279" s="9"/>
      <c r="W279" s="9">
        <f>LTFUND1819RSG</f>
        <v>960948.1027524313</v>
      </c>
      <c r="X279" s="9"/>
      <c r="Y279" s="9"/>
      <c r="Z279" s="9"/>
      <c r="AA279" s="10">
        <f t="shared" si="302"/>
        <v>960948.1027524313</v>
      </c>
      <c r="AB279" s="10">
        <f t="shared" si="303"/>
        <v>6757907.4624849744</v>
      </c>
      <c r="AC279" s="10">
        <f>W279+I279+T279</f>
        <v>15261396.024448667</v>
      </c>
      <c r="AD279" s="10">
        <f>AC279*LT_SF1920</f>
        <v>14658197.557482781</v>
      </c>
      <c r="AE279" s="10">
        <f t="shared" si="304"/>
        <v>6154708.9955190886</v>
      </c>
      <c r="AF279" s="10">
        <f>AD279-T279-R279</f>
        <v>172468.42186416034</v>
      </c>
      <c r="AG279" s="9"/>
      <c r="AH279" s="9">
        <f>AF279</f>
        <v>172468.42186416034</v>
      </c>
      <c r="AI279" s="9"/>
      <c r="AJ279" s="9"/>
      <c r="AK279" s="9"/>
      <c r="AM279" s="9">
        <f t="shared" si="305"/>
        <v>6023151.6912182895</v>
      </c>
      <c r="AN279" s="9">
        <f t="shared" si="311"/>
        <v>6195620.1130824499</v>
      </c>
    </row>
    <row r="280" spans="1:40" s="15" customFormat="1" ht="12.75" x14ac:dyDescent="0.2">
      <c r="A280" s="12" t="s">
        <v>560</v>
      </c>
      <c r="B280" s="12" t="s">
        <v>561</v>
      </c>
      <c r="C280" s="12" t="s">
        <v>499</v>
      </c>
      <c r="D280" s="12"/>
      <c r="E280" s="12" t="s">
        <v>1441</v>
      </c>
      <c r="G280" s="13">
        <f>UTFUND1819BL</f>
        <v>32373790.717444245</v>
      </c>
      <c r="H280" s="13">
        <f>G280*RPI_INC1920</f>
        <v>33408515.108486734</v>
      </c>
      <c r="I280" s="13"/>
      <c r="J280" s="13"/>
      <c r="K280" s="13"/>
      <c r="L280" s="13"/>
      <c r="M280" s="13"/>
      <c r="N280" s="13"/>
      <c r="O280" s="13"/>
      <c r="P280" s="13"/>
      <c r="Q280" s="14">
        <f t="shared" si="306"/>
        <v>32373790.717444245</v>
      </c>
      <c r="R280" s="14">
        <f t="shared" si="307"/>
        <v>33408515.108486734</v>
      </c>
      <c r="S280" s="13"/>
      <c r="T280" s="14">
        <f t="shared" si="301"/>
        <v>43556075.438036308</v>
      </c>
      <c r="V280" s="13">
        <f>UTFUND1819RSG</f>
        <v>12435492.854931992</v>
      </c>
      <c r="W280" s="13"/>
      <c r="X280" s="13"/>
      <c r="Y280" s="13"/>
      <c r="Z280" s="13"/>
      <c r="AA280" s="14">
        <f t="shared" si="302"/>
        <v>12435492.854931992</v>
      </c>
      <c r="AB280" s="14">
        <f t="shared" si="303"/>
        <v>44809283.572376236</v>
      </c>
      <c r="AC280" s="14">
        <f>V280+G280+T280</f>
        <v>88365359.010412544</v>
      </c>
      <c r="AD280" s="14">
        <f>AC280*UT_SF1920</f>
        <v>85787233.773600027</v>
      </c>
      <c r="AE280" s="14">
        <f t="shared" si="304"/>
        <v>42231158.335563719</v>
      </c>
      <c r="AF280" s="14">
        <f>AD280-T280-R280</f>
        <v>8822643.2270769849</v>
      </c>
      <c r="AG280" s="13">
        <f>AF280</f>
        <v>8822643.2270769849</v>
      </c>
      <c r="AH280" s="13"/>
      <c r="AI280" s="13"/>
      <c r="AJ280" s="13"/>
      <c r="AK280" s="13"/>
      <c r="AM280" s="13">
        <f t="shared" si="305"/>
        <v>33636987.981216028</v>
      </c>
      <c r="AN280" s="13">
        <f t="shared" si="311"/>
        <v>42459631.208293013</v>
      </c>
    </row>
    <row r="281" spans="1:40" ht="12.75" x14ac:dyDescent="0.2">
      <c r="A281" s="1" t="s">
        <v>562</v>
      </c>
      <c r="B281" s="1" t="s">
        <v>563</v>
      </c>
      <c r="C281" s="1"/>
      <c r="D281" s="1" t="s">
        <v>499</v>
      </c>
      <c r="E281" s="1"/>
      <c r="G281" s="5">
        <f>UTFUND1819BL</f>
        <v>26174439.052247643</v>
      </c>
      <c r="H281" s="5">
        <f>G281*RPI_INC1920</f>
        <v>27011021.049876425</v>
      </c>
      <c r="I281" s="5">
        <f>LTFUND1819BL</f>
        <v>5693382.2935703518</v>
      </c>
      <c r="J281" s="5">
        <f>I281*RPI_INC1920</f>
        <v>5875352.9987652898</v>
      </c>
      <c r="Q281" s="6">
        <f t="shared" si="306"/>
        <v>31867821.345817994</v>
      </c>
      <c r="R281" s="6">
        <f t="shared" si="307"/>
        <v>32886374.048641715</v>
      </c>
      <c r="T281" s="6">
        <f t="shared" si="301"/>
        <v>57913733.000000939</v>
      </c>
      <c r="V281" s="5">
        <f>UTFUND1819RSG</f>
        <v>9420212.3223232999</v>
      </c>
      <c r="W281" s="5">
        <f>LTFUND1819RSG</f>
        <v>794552.46066558082</v>
      </c>
      <c r="AA281" s="6">
        <f t="shared" si="302"/>
        <v>10214764.78298888</v>
      </c>
      <c r="AB281" s="6">
        <f t="shared" si="303"/>
        <v>42082586.128806874</v>
      </c>
      <c r="AC281" s="6">
        <f t="shared" ref="AC281" si="330">SUM(AC282:AC283)</f>
        <v>99996319.128807813</v>
      </c>
      <c r="AD281" s="6">
        <f t="shared" si="290"/>
        <v>96898590.241591826</v>
      </c>
      <c r="AE281" s="6">
        <f t="shared" si="304"/>
        <v>38984857.241590887</v>
      </c>
      <c r="AF281" s="6">
        <f t="shared" si="291"/>
        <v>6098483.1929491684</v>
      </c>
      <c r="AG281" s="5">
        <f t="shared" ref="AG281" si="331">AG283</f>
        <v>6174368.2115080096</v>
      </c>
      <c r="AH281" s="5">
        <f t="shared" ref="AH281" si="332">AH282</f>
        <v>-75885.018558841199</v>
      </c>
      <c r="AM281" s="5">
        <f t="shared" si="305"/>
        <v>33111276.123102203</v>
      </c>
      <c r="AN281" s="5">
        <f t="shared" si="311"/>
        <v>39209759.316051371</v>
      </c>
    </row>
    <row r="282" spans="1:40" s="11" customFormat="1" ht="12.75" x14ac:dyDescent="0.2">
      <c r="A282" s="8" t="s">
        <v>564</v>
      </c>
      <c r="B282" s="8" t="s">
        <v>565</v>
      </c>
      <c r="C282" s="8" t="s">
        <v>499</v>
      </c>
      <c r="D282" s="8"/>
      <c r="E282" s="8" t="s">
        <v>1440</v>
      </c>
      <c r="G282" s="9"/>
      <c r="H282" s="9"/>
      <c r="I282" s="9">
        <f>LTFUND1819BL</f>
        <v>5693382.2935703518</v>
      </c>
      <c r="J282" s="9">
        <f>I282*RPI_INC1920</f>
        <v>5875352.9987652898</v>
      </c>
      <c r="K282" s="9"/>
      <c r="L282" s="9"/>
      <c r="M282" s="9"/>
      <c r="N282" s="9"/>
      <c r="O282" s="9"/>
      <c r="P282" s="9"/>
      <c r="Q282" s="10">
        <f t="shared" si="306"/>
        <v>5693382.2935703518</v>
      </c>
      <c r="R282" s="10">
        <f t="shared" si="307"/>
        <v>5875352.9987652898</v>
      </c>
      <c r="S282" s="9"/>
      <c r="T282" s="10">
        <f t="shared" si="301"/>
        <v>10930816.558228517</v>
      </c>
      <c r="V282" s="9"/>
      <c r="W282" s="9">
        <f>LTFUND1819RSG</f>
        <v>794552.46066558082</v>
      </c>
      <c r="X282" s="9"/>
      <c r="Y282" s="9"/>
      <c r="Z282" s="9"/>
      <c r="AA282" s="10">
        <f t="shared" si="302"/>
        <v>794552.46066558082</v>
      </c>
      <c r="AB282" s="10">
        <f t="shared" si="303"/>
        <v>6487934.7542359326</v>
      </c>
      <c r="AC282" s="10">
        <f>W282+I282+T282</f>
        <v>17418751.31246445</v>
      </c>
      <c r="AD282" s="10">
        <f>AC282*LT_SF1920</f>
        <v>16730284.538434966</v>
      </c>
      <c r="AE282" s="10">
        <f t="shared" si="304"/>
        <v>5799467.9802064486</v>
      </c>
      <c r="AF282" s="10">
        <f>AD282-T282-R282</f>
        <v>-75885.018558841199</v>
      </c>
      <c r="AG282" s="9"/>
      <c r="AH282" s="9">
        <f>AF282</f>
        <v>-75885.018558841199</v>
      </c>
      <c r="AI282" s="9"/>
      <c r="AJ282" s="9"/>
      <c r="AK282" s="9"/>
      <c r="AM282" s="9">
        <f t="shared" si="305"/>
        <v>5915533.1376780057</v>
      </c>
      <c r="AN282" s="9">
        <f t="shared" si="311"/>
        <v>5839648.1191191645</v>
      </c>
    </row>
    <row r="283" spans="1:40" s="15" customFormat="1" ht="12.75" x14ac:dyDescent="0.2">
      <c r="A283" s="12" t="s">
        <v>566</v>
      </c>
      <c r="B283" s="12" t="s">
        <v>567</v>
      </c>
      <c r="C283" s="12" t="s">
        <v>499</v>
      </c>
      <c r="D283" s="12"/>
      <c r="E283" s="12" t="s">
        <v>1441</v>
      </c>
      <c r="G283" s="13">
        <f>UTFUND1819BL</f>
        <v>26174439.052247643</v>
      </c>
      <c r="H283" s="13">
        <f>G283*RPI_INC1920</f>
        <v>27011021.049876425</v>
      </c>
      <c r="I283" s="13"/>
      <c r="J283" s="13"/>
      <c r="K283" s="13"/>
      <c r="L283" s="13"/>
      <c r="M283" s="13"/>
      <c r="N283" s="13"/>
      <c r="O283" s="13"/>
      <c r="P283" s="13"/>
      <c r="Q283" s="14">
        <f t="shared" si="306"/>
        <v>26174439.052247643</v>
      </c>
      <c r="R283" s="14">
        <f t="shared" si="307"/>
        <v>27011021.049876425</v>
      </c>
      <c r="S283" s="13"/>
      <c r="T283" s="14">
        <f t="shared" si="301"/>
        <v>46982916.441772424</v>
      </c>
      <c r="V283" s="13">
        <f>UTFUND1819RSG</f>
        <v>9420212.3223232999</v>
      </c>
      <c r="W283" s="13"/>
      <c r="X283" s="13"/>
      <c r="Y283" s="13"/>
      <c r="Z283" s="13"/>
      <c r="AA283" s="14">
        <f t="shared" si="302"/>
        <v>9420212.3223232999</v>
      </c>
      <c r="AB283" s="14">
        <f t="shared" si="303"/>
        <v>35594651.374570943</v>
      </c>
      <c r="AC283" s="14">
        <f>V283+G283+T283</f>
        <v>82577567.816343367</v>
      </c>
      <c r="AD283" s="14">
        <f>AC283*UT_SF1920</f>
        <v>80168305.703156859</v>
      </c>
      <c r="AE283" s="14">
        <f t="shared" si="304"/>
        <v>33185389.261384435</v>
      </c>
      <c r="AF283" s="14">
        <f>AD283-T283-R283</f>
        <v>6174368.2115080096</v>
      </c>
      <c r="AG283" s="13">
        <f>AF283</f>
        <v>6174368.2115080096</v>
      </c>
      <c r="AH283" s="13"/>
      <c r="AI283" s="13"/>
      <c r="AJ283" s="13"/>
      <c r="AK283" s="13"/>
      <c r="AM283" s="13">
        <f t="shared" si="305"/>
        <v>27195742.985424202</v>
      </c>
      <c r="AN283" s="13">
        <f t="shared" si="311"/>
        <v>33370111.196932212</v>
      </c>
    </row>
    <row r="284" spans="1:40" ht="12.75" x14ac:dyDescent="0.2">
      <c r="A284" s="1" t="s">
        <v>568</v>
      </c>
      <c r="B284" s="1" t="s">
        <v>569</v>
      </c>
      <c r="C284" s="1"/>
      <c r="D284" s="1" t="s">
        <v>499</v>
      </c>
      <c r="E284" s="1"/>
      <c r="G284" s="5">
        <f>UTFUND1819BL</f>
        <v>20044698.099235859</v>
      </c>
      <c r="H284" s="5">
        <f>G284*RPI_INC1920</f>
        <v>20685362.586610407</v>
      </c>
      <c r="I284" s="5">
        <f>LTFUND1819BL</f>
        <v>5467060.1399020338</v>
      </c>
      <c r="J284" s="5">
        <f>I284*RPI_INC1920</f>
        <v>5641797.1833155081</v>
      </c>
      <c r="Q284" s="6">
        <f t="shared" si="306"/>
        <v>25511758.239137892</v>
      </c>
      <c r="R284" s="6">
        <f t="shared" si="307"/>
        <v>26327159.769925915</v>
      </c>
      <c r="T284" s="6">
        <f t="shared" si="301"/>
        <v>72736339.999998212</v>
      </c>
      <c r="V284" s="5">
        <f>UTFUND1819RSG</f>
        <v>4934399.792386461</v>
      </c>
      <c r="W284" s="5">
        <f>LTFUND1819RSG</f>
        <v>-358707.579183002</v>
      </c>
      <c r="AA284" s="6">
        <f t="shared" si="302"/>
        <v>4575692.213203459</v>
      </c>
      <c r="AB284" s="6">
        <f t="shared" si="303"/>
        <v>30087450.452341352</v>
      </c>
      <c r="AC284" s="6">
        <f t="shared" ref="AC284" si="333">SUM(AC285:AC286)</f>
        <v>102823790.45233957</v>
      </c>
      <c r="AD284" s="6">
        <f t="shared" si="290"/>
        <v>99592167.888377681</v>
      </c>
      <c r="AE284" s="6">
        <f t="shared" si="304"/>
        <v>26855827.888379458</v>
      </c>
      <c r="AF284" s="6">
        <f t="shared" si="291"/>
        <v>528668.11845354363</v>
      </c>
      <c r="AG284" s="5">
        <f t="shared" ref="AG284" si="334">AG286</f>
        <v>1946889.9499080777</v>
      </c>
      <c r="AH284" s="5">
        <f t="shared" ref="AH284" si="335">AH285</f>
        <v>-1418221.8314545341</v>
      </c>
      <c r="AM284" s="5">
        <f t="shared" si="305"/>
        <v>26507204.941161614</v>
      </c>
      <c r="AN284" s="5">
        <f t="shared" si="311"/>
        <v>27035873.059615158</v>
      </c>
    </row>
    <row r="285" spans="1:40" s="11" customFormat="1" ht="12.75" x14ac:dyDescent="0.2">
      <c r="A285" s="8" t="s">
        <v>570</v>
      </c>
      <c r="B285" s="8" t="s">
        <v>571</v>
      </c>
      <c r="C285" s="8" t="s">
        <v>499</v>
      </c>
      <c r="D285" s="8"/>
      <c r="E285" s="8" t="s">
        <v>1440</v>
      </c>
      <c r="G285" s="9"/>
      <c r="H285" s="9"/>
      <c r="I285" s="9">
        <f>LTFUND1819BL</f>
        <v>5467060.1399020338</v>
      </c>
      <c r="J285" s="9">
        <f>I285*RPI_INC1920</f>
        <v>5641797.1833155081</v>
      </c>
      <c r="K285" s="9"/>
      <c r="L285" s="9"/>
      <c r="M285" s="9"/>
      <c r="N285" s="9"/>
      <c r="O285" s="9"/>
      <c r="P285" s="9"/>
      <c r="Q285" s="10">
        <f t="shared" si="306"/>
        <v>5467060.1399020338</v>
      </c>
      <c r="R285" s="10">
        <f t="shared" si="307"/>
        <v>5641797.1833155081</v>
      </c>
      <c r="S285" s="9"/>
      <c r="T285" s="10">
        <f t="shared" si="301"/>
        <v>17277207.279493265</v>
      </c>
      <c r="V285" s="9"/>
      <c r="W285" s="9">
        <f>LTFUND1819RSG</f>
        <v>-358707.579183002</v>
      </c>
      <c r="X285" s="9"/>
      <c r="Y285" s="9"/>
      <c r="Z285" s="9"/>
      <c r="AA285" s="10">
        <f t="shared" si="302"/>
        <v>-358707.579183002</v>
      </c>
      <c r="AB285" s="10">
        <f t="shared" si="303"/>
        <v>5108352.5607190318</v>
      </c>
      <c r="AC285" s="10">
        <f>W285+I285+T285</f>
        <v>22385559.840212297</v>
      </c>
      <c r="AD285" s="10">
        <f>AC285*LT_SF1920</f>
        <v>21500782.631354239</v>
      </c>
      <c r="AE285" s="10">
        <f t="shared" si="304"/>
        <v>4223575.351860974</v>
      </c>
      <c r="AF285" s="10">
        <f>AD285-T285-R285</f>
        <v>-1418221.8314545341</v>
      </c>
      <c r="AG285" s="9"/>
      <c r="AH285" s="9">
        <f>AF285</f>
        <v>-1418221.8314545341</v>
      </c>
      <c r="AI285" s="9"/>
      <c r="AJ285" s="9"/>
      <c r="AK285" s="9"/>
      <c r="AM285" s="9">
        <f t="shared" si="305"/>
        <v>5680380.0896686465</v>
      </c>
      <c r="AN285" s="9">
        <f t="shared" si="311"/>
        <v>4262158.2582141124</v>
      </c>
    </row>
    <row r="286" spans="1:40" s="15" customFormat="1" ht="12.75" x14ac:dyDescent="0.2">
      <c r="A286" s="12" t="s">
        <v>572</v>
      </c>
      <c r="B286" s="12" t="s">
        <v>573</v>
      </c>
      <c r="C286" s="12" t="s">
        <v>499</v>
      </c>
      <c r="D286" s="12"/>
      <c r="E286" s="12" t="s">
        <v>1441</v>
      </c>
      <c r="G286" s="13">
        <f>UTFUND1819BL</f>
        <v>20044698.099235859</v>
      </c>
      <c r="H286" s="13">
        <f>G286*RPI_INC1920</f>
        <v>20685362.586610407</v>
      </c>
      <c r="I286" s="13"/>
      <c r="J286" s="13"/>
      <c r="K286" s="13"/>
      <c r="L286" s="13"/>
      <c r="M286" s="13"/>
      <c r="N286" s="13"/>
      <c r="O286" s="13"/>
      <c r="P286" s="13"/>
      <c r="Q286" s="14">
        <f t="shared" si="306"/>
        <v>20044698.099235859</v>
      </c>
      <c r="R286" s="14">
        <f t="shared" si="307"/>
        <v>20685362.586610407</v>
      </c>
      <c r="S286" s="13"/>
      <c r="T286" s="14">
        <f t="shared" si="301"/>
        <v>55459132.720504954</v>
      </c>
      <c r="V286" s="13">
        <f>UTFUND1819RSG</f>
        <v>4934399.792386461</v>
      </c>
      <c r="W286" s="13"/>
      <c r="X286" s="13"/>
      <c r="Y286" s="13"/>
      <c r="Z286" s="13"/>
      <c r="AA286" s="14">
        <f t="shared" si="302"/>
        <v>4934399.792386461</v>
      </c>
      <c r="AB286" s="14">
        <f t="shared" si="303"/>
        <v>24979097.89162232</v>
      </c>
      <c r="AC286" s="14">
        <f>V286+G286+T286</f>
        <v>80438230.612127274</v>
      </c>
      <c r="AD286" s="14">
        <f>AC286*UT_SF1920</f>
        <v>78091385.257023439</v>
      </c>
      <c r="AE286" s="14">
        <f t="shared" si="304"/>
        <v>22632252.536518484</v>
      </c>
      <c r="AF286" s="14">
        <f>AD286-T286-R286</f>
        <v>1946889.9499080777</v>
      </c>
      <c r="AG286" s="13">
        <f>AF286</f>
        <v>1946889.9499080777</v>
      </c>
      <c r="AH286" s="13"/>
      <c r="AI286" s="13"/>
      <c r="AJ286" s="13"/>
      <c r="AK286" s="13"/>
      <c r="AM286" s="13">
        <f t="shared" si="305"/>
        <v>20826824.851492967</v>
      </c>
      <c r="AN286" s="13">
        <f t="shared" si="311"/>
        <v>22773714.801401045</v>
      </c>
    </row>
    <row r="287" spans="1:40" ht="12.75" x14ac:dyDescent="0.2">
      <c r="A287" s="1" t="s">
        <v>574</v>
      </c>
      <c r="B287" s="1" t="s">
        <v>575</v>
      </c>
      <c r="C287" s="1"/>
      <c r="D287" s="1" t="s">
        <v>499</v>
      </c>
      <c r="E287" s="1"/>
      <c r="G287" s="5">
        <f>UTFUND1819BL</f>
        <v>38400117.397984803</v>
      </c>
      <c r="H287" s="5">
        <f>G287*RPI_INC1920</f>
        <v>39627453.993732296</v>
      </c>
      <c r="I287" s="5">
        <f>LTFUND1819BL</f>
        <v>8420112.6043135468</v>
      </c>
      <c r="J287" s="5">
        <f>I287*RPI_INC1920</f>
        <v>8689234.4987203367</v>
      </c>
      <c r="Q287" s="6">
        <f t="shared" si="306"/>
        <v>46820230.002298348</v>
      </c>
      <c r="R287" s="6">
        <f t="shared" si="307"/>
        <v>48316688.492452636</v>
      </c>
      <c r="T287" s="6">
        <f t="shared" si="301"/>
        <v>57985332</v>
      </c>
      <c r="V287" s="5">
        <f>UTFUND1819RSG</f>
        <v>14470844.075233728</v>
      </c>
      <c r="W287" s="5">
        <f>LTFUND1819RSG</f>
        <v>1470424.2444338258</v>
      </c>
      <c r="AA287" s="6">
        <f t="shared" si="302"/>
        <v>15941268.319667554</v>
      </c>
      <c r="AB287" s="6">
        <f t="shared" si="303"/>
        <v>62761498.321965903</v>
      </c>
      <c r="AC287" s="6">
        <f t="shared" ref="AC287" si="336">SUM(AC288:AC289)</f>
        <v>120746830.3219659</v>
      </c>
      <c r="AD287" s="6">
        <f t="shared" si="290"/>
        <v>117006481.51928508</v>
      </c>
      <c r="AE287" s="6">
        <f t="shared" si="304"/>
        <v>59021149.519285098</v>
      </c>
      <c r="AF287" s="6">
        <f t="shared" si="291"/>
        <v>10704461.026832458</v>
      </c>
      <c r="AG287" s="5">
        <f t="shared" ref="AG287" si="337">AG289</f>
        <v>10333733.628119953</v>
      </c>
      <c r="AH287" s="5">
        <f t="shared" ref="AH287" si="338">AH288</f>
        <v>370727.39871250466</v>
      </c>
      <c r="AM287" s="5">
        <f t="shared" si="305"/>
        <v>48647114.809958518</v>
      </c>
      <c r="AN287" s="5">
        <f t="shared" si="311"/>
        <v>59351575.836790979</v>
      </c>
    </row>
    <row r="288" spans="1:40" s="11" customFormat="1" ht="12.75" x14ac:dyDescent="0.2">
      <c r="A288" s="8" t="s">
        <v>576</v>
      </c>
      <c r="B288" s="8" t="s">
        <v>577</v>
      </c>
      <c r="C288" s="8" t="s">
        <v>499</v>
      </c>
      <c r="D288" s="8"/>
      <c r="E288" s="8" t="s">
        <v>1440</v>
      </c>
      <c r="G288" s="9"/>
      <c r="H288" s="9"/>
      <c r="I288" s="9">
        <f>LTFUND1819BL</f>
        <v>8420112.6043135468</v>
      </c>
      <c r="J288" s="9">
        <f>I288*RPI_INC1920</f>
        <v>8689234.4987203367</v>
      </c>
      <c r="K288" s="9"/>
      <c r="L288" s="9"/>
      <c r="M288" s="9"/>
      <c r="N288" s="9"/>
      <c r="O288" s="9"/>
      <c r="P288" s="9"/>
      <c r="Q288" s="10">
        <f t="shared" si="306"/>
        <v>8420112.6043135468</v>
      </c>
      <c r="R288" s="10">
        <f t="shared" si="307"/>
        <v>8689234.4987203367</v>
      </c>
      <c r="S288" s="9"/>
      <c r="T288" s="10">
        <f t="shared" si="301"/>
        <v>11123663.210078552</v>
      </c>
      <c r="V288" s="9"/>
      <c r="W288" s="9">
        <f>LTFUND1819RSG</f>
        <v>1470424.2444338258</v>
      </c>
      <c r="X288" s="9"/>
      <c r="Y288" s="9"/>
      <c r="Z288" s="9"/>
      <c r="AA288" s="10">
        <f t="shared" si="302"/>
        <v>1470424.2444338258</v>
      </c>
      <c r="AB288" s="10">
        <f t="shared" si="303"/>
        <v>9890536.8487473726</v>
      </c>
      <c r="AC288" s="10">
        <f>W288+I288+T288</f>
        <v>21014200.058825925</v>
      </c>
      <c r="AD288" s="10">
        <f>AC288*LT_SF1920</f>
        <v>20183625.107511394</v>
      </c>
      <c r="AE288" s="10">
        <f t="shared" si="304"/>
        <v>9059961.8974328414</v>
      </c>
      <c r="AF288" s="10">
        <f>AD288-T288-R288</f>
        <v>370727.39871250466</v>
      </c>
      <c r="AG288" s="9"/>
      <c r="AH288" s="9">
        <f>AF288</f>
        <v>370727.39871250466</v>
      </c>
      <c r="AI288" s="9"/>
      <c r="AJ288" s="9"/>
      <c r="AK288" s="9"/>
      <c r="AM288" s="9">
        <f t="shared" si="305"/>
        <v>8748658.1025918163</v>
      </c>
      <c r="AN288" s="9">
        <f t="shared" si="311"/>
        <v>9119385.501304321</v>
      </c>
    </row>
    <row r="289" spans="1:40" s="15" customFormat="1" ht="12.75" x14ac:dyDescent="0.2">
      <c r="A289" s="12" t="s">
        <v>578</v>
      </c>
      <c r="B289" s="12" t="s">
        <v>579</v>
      </c>
      <c r="C289" s="12" t="s">
        <v>499</v>
      </c>
      <c r="D289" s="12"/>
      <c r="E289" s="12" t="s">
        <v>1441</v>
      </c>
      <c r="G289" s="13">
        <f>UTFUND1819BL</f>
        <v>38400117.397984803</v>
      </c>
      <c r="H289" s="13">
        <f>G289*RPI_INC1920</f>
        <v>39627453.993732296</v>
      </c>
      <c r="I289" s="13"/>
      <c r="J289" s="13"/>
      <c r="K289" s="13"/>
      <c r="L289" s="13"/>
      <c r="M289" s="13"/>
      <c r="N289" s="13"/>
      <c r="O289" s="13"/>
      <c r="P289" s="13"/>
      <c r="Q289" s="14">
        <f t="shared" si="306"/>
        <v>38400117.397984803</v>
      </c>
      <c r="R289" s="14">
        <f t="shared" si="307"/>
        <v>39627453.993732296</v>
      </c>
      <c r="S289" s="13"/>
      <c r="T289" s="14">
        <f t="shared" si="301"/>
        <v>46861668.789921448</v>
      </c>
      <c r="V289" s="13">
        <f>UTFUND1819RSG</f>
        <v>14470844.075233728</v>
      </c>
      <c r="W289" s="13"/>
      <c r="X289" s="13"/>
      <c r="Y289" s="13"/>
      <c r="Z289" s="13"/>
      <c r="AA289" s="14">
        <f t="shared" si="302"/>
        <v>14470844.075233728</v>
      </c>
      <c r="AB289" s="14">
        <f t="shared" si="303"/>
        <v>52870961.47321853</v>
      </c>
      <c r="AC289" s="14">
        <f>V289+G289+T289</f>
        <v>99732630.263139978</v>
      </c>
      <c r="AD289" s="14">
        <f>AC289*UT_SF1920</f>
        <v>96822856.411773697</v>
      </c>
      <c r="AE289" s="14">
        <f t="shared" si="304"/>
        <v>49961187.621852249</v>
      </c>
      <c r="AF289" s="14">
        <f>AD289-T289-R289</f>
        <v>10333733.628119953</v>
      </c>
      <c r="AG289" s="13">
        <f>AF289</f>
        <v>10333733.628119953</v>
      </c>
      <c r="AH289" s="13"/>
      <c r="AI289" s="13"/>
      <c r="AJ289" s="13"/>
      <c r="AK289" s="13"/>
      <c r="AM289" s="13">
        <f t="shared" si="305"/>
        <v>39898456.707366705</v>
      </c>
      <c r="AN289" s="13">
        <f t="shared" si="311"/>
        <v>50232190.335486658</v>
      </c>
    </row>
    <row r="290" spans="1:40" ht="12.75" x14ac:dyDescent="0.2">
      <c r="A290" s="1" t="s">
        <v>580</v>
      </c>
      <c r="B290" s="1" t="s">
        <v>581</v>
      </c>
      <c r="C290" s="1"/>
      <c r="D290" s="1" t="s">
        <v>499</v>
      </c>
      <c r="E290" s="1"/>
      <c r="G290" s="5">
        <f>UTFUND1819BL</f>
        <v>37040174.254086569</v>
      </c>
      <c r="H290" s="5">
        <f>G290*RPI_INC1920</f>
        <v>38224044.628849804</v>
      </c>
      <c r="I290" s="5">
        <f>LTFUND1819BL</f>
        <v>7604921.7392585771</v>
      </c>
      <c r="J290" s="5">
        <f>I290*RPI_INC1920</f>
        <v>7847988.6721445052</v>
      </c>
      <c r="Q290" s="6">
        <f t="shared" si="306"/>
        <v>44645095.993345149</v>
      </c>
      <c r="R290" s="6">
        <f t="shared" si="307"/>
        <v>46072033.300994307</v>
      </c>
      <c r="T290" s="6">
        <f t="shared" si="301"/>
        <v>91069927</v>
      </c>
      <c r="V290" s="5">
        <f>UTFUND1819RSG</f>
        <v>10905150.081178576</v>
      </c>
      <c r="W290" s="5">
        <f>LTFUND1819RSG</f>
        <v>571150.84923528228</v>
      </c>
      <c r="AA290" s="6">
        <f t="shared" si="302"/>
        <v>11476300.930413857</v>
      </c>
      <c r="AB290" s="6">
        <f t="shared" si="303"/>
        <v>56121396.923759006</v>
      </c>
      <c r="AC290" s="6">
        <f t="shared" ref="AC290" si="339">SUM(AC291:AC292)</f>
        <v>147191323.92375901</v>
      </c>
      <c r="AD290" s="6">
        <f t="shared" si="290"/>
        <v>142644438.98561031</v>
      </c>
      <c r="AE290" s="6">
        <f t="shared" si="304"/>
        <v>51574511.985610284</v>
      </c>
      <c r="AF290" s="6">
        <f t="shared" si="291"/>
        <v>5502478.6846159799</v>
      </c>
      <c r="AG290" s="5">
        <f t="shared" ref="AG290" si="340">AG292</f>
        <v>6138637.4709867984</v>
      </c>
      <c r="AH290" s="5">
        <f t="shared" ref="AH290" si="341">AH291</f>
        <v>-636158.7863708185</v>
      </c>
      <c r="AM290" s="5">
        <f t="shared" si="305"/>
        <v>46387108.95660416</v>
      </c>
      <c r="AN290" s="5">
        <f t="shared" si="311"/>
        <v>51889587.641220137</v>
      </c>
    </row>
    <row r="291" spans="1:40" s="11" customFormat="1" ht="12.75" x14ac:dyDescent="0.2">
      <c r="A291" s="8" t="s">
        <v>582</v>
      </c>
      <c r="B291" s="8" t="s">
        <v>583</v>
      </c>
      <c r="C291" s="8" t="s">
        <v>499</v>
      </c>
      <c r="D291" s="8"/>
      <c r="E291" s="8" t="s">
        <v>1440</v>
      </c>
      <c r="G291" s="9"/>
      <c r="H291" s="9"/>
      <c r="I291" s="9">
        <f>LTFUND1819BL</f>
        <v>7604921.7392585771</v>
      </c>
      <c r="J291" s="9">
        <f>I291*RPI_INC1920</f>
        <v>7847988.6721445052</v>
      </c>
      <c r="K291" s="9"/>
      <c r="L291" s="9"/>
      <c r="M291" s="9"/>
      <c r="N291" s="9"/>
      <c r="O291" s="9"/>
      <c r="P291" s="9"/>
      <c r="Q291" s="10">
        <f t="shared" si="306"/>
        <v>7604921.7392585771</v>
      </c>
      <c r="R291" s="10">
        <f t="shared" si="307"/>
        <v>7847988.6721445052</v>
      </c>
      <c r="S291" s="9"/>
      <c r="T291" s="10">
        <f t="shared" si="301"/>
        <v>16220026.798027819</v>
      </c>
      <c r="V291" s="9"/>
      <c r="W291" s="9">
        <f>LTFUND1819RSG</f>
        <v>571150.84923528228</v>
      </c>
      <c r="X291" s="9"/>
      <c r="Y291" s="9"/>
      <c r="Z291" s="9"/>
      <c r="AA291" s="10">
        <f t="shared" si="302"/>
        <v>571150.84923528228</v>
      </c>
      <c r="AB291" s="10">
        <f t="shared" si="303"/>
        <v>8176072.5884938594</v>
      </c>
      <c r="AC291" s="10">
        <f>W291+I291+T291</f>
        <v>24396099.386521678</v>
      </c>
      <c r="AD291" s="10">
        <f>AC291*LT_SF1920</f>
        <v>23431856.683801506</v>
      </c>
      <c r="AE291" s="10">
        <f t="shared" si="304"/>
        <v>7211829.8857736867</v>
      </c>
      <c r="AF291" s="10">
        <f>AD291-T291-R291</f>
        <v>-636158.7863708185</v>
      </c>
      <c r="AG291" s="9"/>
      <c r="AH291" s="9">
        <f>AF291</f>
        <v>-636158.7863708185</v>
      </c>
      <c r="AI291" s="9"/>
      <c r="AJ291" s="9"/>
      <c r="AK291" s="9"/>
      <c r="AM291" s="9">
        <f t="shared" si="305"/>
        <v>7901659.1962982817</v>
      </c>
      <c r="AN291" s="9">
        <f t="shared" si="311"/>
        <v>7265500.4099274632</v>
      </c>
    </row>
    <row r="292" spans="1:40" s="15" customFormat="1" ht="12.75" x14ac:dyDescent="0.2">
      <c r="A292" s="12" t="s">
        <v>584</v>
      </c>
      <c r="B292" s="12" t="s">
        <v>585</v>
      </c>
      <c r="C292" s="12" t="s">
        <v>499</v>
      </c>
      <c r="D292" s="12"/>
      <c r="E292" s="12" t="s">
        <v>1441</v>
      </c>
      <c r="G292" s="13">
        <f>UTFUND1819BL</f>
        <v>37040174.254086569</v>
      </c>
      <c r="H292" s="13">
        <f>G292*RPI_INC1920</f>
        <v>38224044.628849804</v>
      </c>
      <c r="I292" s="13"/>
      <c r="J292" s="13"/>
      <c r="K292" s="13"/>
      <c r="L292" s="13"/>
      <c r="M292" s="13"/>
      <c r="N292" s="13"/>
      <c r="O292" s="13"/>
      <c r="P292" s="13"/>
      <c r="Q292" s="14">
        <f t="shared" si="306"/>
        <v>37040174.254086569</v>
      </c>
      <c r="R292" s="14">
        <f t="shared" si="307"/>
        <v>38224044.628849804</v>
      </c>
      <c r="S292" s="13"/>
      <c r="T292" s="14">
        <f t="shared" si="301"/>
        <v>74849900.201972187</v>
      </c>
      <c r="V292" s="13">
        <f>UTFUND1819RSG</f>
        <v>10905150.081178576</v>
      </c>
      <c r="W292" s="13"/>
      <c r="X292" s="13"/>
      <c r="Y292" s="13"/>
      <c r="Z292" s="13"/>
      <c r="AA292" s="14">
        <f t="shared" si="302"/>
        <v>10905150.081178576</v>
      </c>
      <c r="AB292" s="14">
        <f t="shared" si="303"/>
        <v>47945324.335265145</v>
      </c>
      <c r="AC292" s="14">
        <f>V292+G292+T292</f>
        <v>122795224.53723733</v>
      </c>
      <c r="AD292" s="14">
        <f>AC292*UT_SF1920</f>
        <v>119212582.30180879</v>
      </c>
      <c r="AE292" s="14">
        <f t="shared" si="304"/>
        <v>44362682.099836603</v>
      </c>
      <c r="AF292" s="14">
        <f>AD292-T292-R292</f>
        <v>6138637.4709867984</v>
      </c>
      <c r="AG292" s="13">
        <f>AF292</f>
        <v>6138637.4709867984</v>
      </c>
      <c r="AH292" s="13"/>
      <c r="AI292" s="13"/>
      <c r="AJ292" s="13"/>
      <c r="AK292" s="13"/>
      <c r="AM292" s="13">
        <f t="shared" si="305"/>
        <v>38485449.760305874</v>
      </c>
      <c r="AN292" s="13">
        <f t="shared" si="311"/>
        <v>44624087.231292672</v>
      </c>
    </row>
    <row r="293" spans="1:40" ht="12.75" x14ac:dyDescent="0.2">
      <c r="A293" s="1" t="s">
        <v>586</v>
      </c>
      <c r="B293" s="1" t="s">
        <v>587</v>
      </c>
      <c r="C293" s="1"/>
      <c r="D293" s="1" t="s">
        <v>499</v>
      </c>
      <c r="E293" s="1"/>
      <c r="G293" s="5">
        <f>UTFUND1819BL</f>
        <v>46600734.578974068</v>
      </c>
      <c r="H293" s="5">
        <f>G293*RPI_INC1920</f>
        <v>48090177.601887643</v>
      </c>
      <c r="I293" s="5">
        <f>LTFUND1819BL</f>
        <v>8852081.6242948826</v>
      </c>
      <c r="J293" s="5">
        <f>I293*RPI_INC1920</f>
        <v>9135010.0230140798</v>
      </c>
      <c r="Q293" s="6">
        <f t="shared" si="306"/>
        <v>55452816.203268953</v>
      </c>
      <c r="R293" s="6">
        <f t="shared" si="307"/>
        <v>57225187.624901727</v>
      </c>
      <c r="T293" s="6">
        <f t="shared" si="301"/>
        <v>75194685.00000073</v>
      </c>
      <c r="V293" s="5">
        <f>UTFUND1819RSG</f>
        <v>17505160.286489949</v>
      </c>
      <c r="W293" s="5">
        <f>LTFUND1819RSG</f>
        <v>1392460.5559382681</v>
      </c>
      <c r="AA293" s="6">
        <f t="shared" si="302"/>
        <v>18897620.842428215</v>
      </c>
      <c r="AB293" s="6">
        <f t="shared" si="303"/>
        <v>74350437.045697168</v>
      </c>
      <c r="AC293" s="6">
        <f t="shared" ref="AC293" si="342">SUM(AC294:AC295)</f>
        <v>149545122.0456979</v>
      </c>
      <c r="AD293" s="6">
        <f t="shared" si="290"/>
        <v>144943723.14293399</v>
      </c>
      <c r="AE293" s="6">
        <f t="shared" si="304"/>
        <v>69749038.142933249</v>
      </c>
      <c r="AF293" s="6">
        <f t="shared" si="291"/>
        <v>12523850.518031526</v>
      </c>
      <c r="AG293" s="5">
        <f t="shared" ref="AG293" si="343">AG295</f>
        <v>12324480.88010399</v>
      </c>
      <c r="AH293" s="5">
        <f t="shared" ref="AH293" si="344">AH294</f>
        <v>199369.63792753592</v>
      </c>
      <c r="AM293" s="5">
        <f t="shared" si="305"/>
        <v>57616537.044852823</v>
      </c>
      <c r="AN293" s="5">
        <f t="shared" si="311"/>
        <v>70140387.562884346</v>
      </c>
    </row>
    <row r="294" spans="1:40" s="11" customFormat="1" ht="12.75" x14ac:dyDescent="0.2">
      <c r="A294" s="8" t="s">
        <v>588</v>
      </c>
      <c r="B294" s="8" t="s">
        <v>589</v>
      </c>
      <c r="C294" s="8" t="s">
        <v>499</v>
      </c>
      <c r="D294" s="8"/>
      <c r="E294" s="8" t="s">
        <v>1440</v>
      </c>
      <c r="G294" s="9"/>
      <c r="H294" s="9"/>
      <c r="I294" s="9">
        <f>LTFUND1819BL</f>
        <v>8852081.6242948826</v>
      </c>
      <c r="J294" s="9">
        <f>I294*RPI_INC1920</f>
        <v>9135010.0230140798</v>
      </c>
      <c r="K294" s="9"/>
      <c r="L294" s="9"/>
      <c r="M294" s="9"/>
      <c r="N294" s="9"/>
      <c r="O294" s="9"/>
      <c r="P294" s="9"/>
      <c r="Q294" s="10">
        <f t="shared" si="306"/>
        <v>8852081.6242948826</v>
      </c>
      <c r="R294" s="10">
        <f t="shared" si="307"/>
        <v>9135010.0230140798</v>
      </c>
      <c r="S294" s="9"/>
      <c r="T294" s="10">
        <f t="shared" si="301"/>
        <v>12783285.996100072</v>
      </c>
      <c r="V294" s="9"/>
      <c r="W294" s="9">
        <f>LTFUND1819RSG</f>
        <v>1392460.5559382681</v>
      </c>
      <c r="X294" s="9"/>
      <c r="Y294" s="9"/>
      <c r="Z294" s="9"/>
      <c r="AA294" s="10">
        <f t="shared" si="302"/>
        <v>1392460.5559382681</v>
      </c>
      <c r="AB294" s="10">
        <f t="shared" si="303"/>
        <v>10244542.180233151</v>
      </c>
      <c r="AC294" s="10">
        <f>W294+I294+T294</f>
        <v>23027828.176333223</v>
      </c>
      <c r="AD294" s="10">
        <f>AC294*LT_SF1920</f>
        <v>22117665.657041688</v>
      </c>
      <c r="AE294" s="10">
        <f t="shared" si="304"/>
        <v>9334379.6609416157</v>
      </c>
      <c r="AF294" s="10">
        <f>AD294-T294-R294</f>
        <v>199369.63792753592</v>
      </c>
      <c r="AG294" s="9"/>
      <c r="AH294" s="9">
        <f>AF294</f>
        <v>199369.63792753592</v>
      </c>
      <c r="AI294" s="9"/>
      <c r="AJ294" s="9"/>
      <c r="AK294" s="9"/>
      <c r="AM294" s="9">
        <f t="shared" si="305"/>
        <v>9197482.1794565767</v>
      </c>
      <c r="AN294" s="9">
        <f t="shared" si="311"/>
        <v>9396851.8173841126</v>
      </c>
    </row>
    <row r="295" spans="1:40" s="15" customFormat="1" ht="12.75" x14ac:dyDescent="0.2">
      <c r="A295" s="12" t="s">
        <v>590</v>
      </c>
      <c r="B295" s="12" t="s">
        <v>591</v>
      </c>
      <c r="C295" s="12" t="s">
        <v>499</v>
      </c>
      <c r="D295" s="12"/>
      <c r="E295" s="12" t="s">
        <v>1441</v>
      </c>
      <c r="G295" s="13">
        <f>UTFUND1819BL</f>
        <v>46600734.578974068</v>
      </c>
      <c r="H295" s="13">
        <f>G295*RPI_INC1920</f>
        <v>48090177.601887643</v>
      </c>
      <c r="I295" s="13"/>
      <c r="J295" s="13"/>
      <c r="K295" s="13"/>
      <c r="L295" s="13"/>
      <c r="M295" s="13"/>
      <c r="N295" s="13"/>
      <c r="O295" s="13"/>
      <c r="P295" s="13"/>
      <c r="Q295" s="14">
        <f t="shared" si="306"/>
        <v>46600734.578974068</v>
      </c>
      <c r="R295" s="14">
        <f t="shared" si="307"/>
        <v>48090177.601887643</v>
      </c>
      <c r="S295" s="13"/>
      <c r="T295" s="14">
        <f t="shared" si="301"/>
        <v>62411399.003900662</v>
      </c>
      <c r="V295" s="13">
        <f>UTFUND1819RSG</f>
        <v>17505160.286489949</v>
      </c>
      <c r="W295" s="13"/>
      <c r="X295" s="13"/>
      <c r="Y295" s="13"/>
      <c r="Z295" s="13"/>
      <c r="AA295" s="14">
        <f t="shared" si="302"/>
        <v>17505160.286489949</v>
      </c>
      <c r="AB295" s="14">
        <f t="shared" si="303"/>
        <v>64105894.865464017</v>
      </c>
      <c r="AC295" s="14">
        <f>V295+G295+T295</f>
        <v>126517293.86936468</v>
      </c>
      <c r="AD295" s="14">
        <f>AC295*UT_SF1920</f>
        <v>122826057.4858923</v>
      </c>
      <c r="AE295" s="14">
        <f t="shared" si="304"/>
        <v>60414658.481991634</v>
      </c>
      <c r="AF295" s="14">
        <f>AD295-T295-R295</f>
        <v>12324480.88010399</v>
      </c>
      <c r="AG295" s="13">
        <f>AF295</f>
        <v>12324480.88010399</v>
      </c>
      <c r="AH295" s="13"/>
      <c r="AI295" s="13"/>
      <c r="AJ295" s="13"/>
      <c r="AK295" s="13"/>
      <c r="AM295" s="13">
        <f t="shared" si="305"/>
        <v>48419054.865396246</v>
      </c>
      <c r="AN295" s="13">
        <f t="shared" si="311"/>
        <v>60743535.745500237</v>
      </c>
    </row>
    <row r="296" spans="1:40" ht="12.75" x14ac:dyDescent="0.2">
      <c r="A296" s="1" t="s">
        <v>592</v>
      </c>
      <c r="B296" s="1" t="s">
        <v>593</v>
      </c>
      <c r="C296" s="1"/>
      <c r="D296" s="1" t="s">
        <v>499</v>
      </c>
      <c r="E296" s="1"/>
      <c r="G296" s="5">
        <f>UTFUND1819BL</f>
        <v>24126773.41589101</v>
      </c>
      <c r="H296" s="5">
        <f>G296*RPI_INC1920</f>
        <v>24897908.348728087</v>
      </c>
      <c r="I296" s="5">
        <f>LTFUND1819BL</f>
        <v>6238491.0316274483</v>
      </c>
      <c r="J296" s="5">
        <f>I296*RPI_INC1920</f>
        <v>6437884.3893613163</v>
      </c>
      <c r="Q296" s="6">
        <f t="shared" si="306"/>
        <v>30365264.44751846</v>
      </c>
      <c r="R296" s="6">
        <f t="shared" si="307"/>
        <v>31335792.738089405</v>
      </c>
      <c r="T296" s="6">
        <f t="shared" si="301"/>
        <v>74102505</v>
      </c>
      <c r="V296" s="5">
        <f>UTFUND1819RSG</f>
        <v>6895312.3152312525</v>
      </c>
      <c r="W296" s="5">
        <f>LTFUND1819RSG</f>
        <v>526680.39913844876</v>
      </c>
      <c r="AA296" s="6">
        <f t="shared" si="302"/>
        <v>7421992.7143697012</v>
      </c>
      <c r="AB296" s="6">
        <f t="shared" si="303"/>
        <v>37787257.16188816</v>
      </c>
      <c r="AC296" s="6">
        <f t="shared" ref="AC296" si="345">SUM(AC297:AC298)</f>
        <v>111889762.16188815</v>
      </c>
      <c r="AD296" s="6">
        <f t="shared" si="290"/>
        <v>108395429.85630777</v>
      </c>
      <c r="AE296" s="6">
        <f t="shared" si="304"/>
        <v>34292924.856307782</v>
      </c>
      <c r="AF296" s="6">
        <f t="shared" si="291"/>
        <v>2957132.1182183791</v>
      </c>
      <c r="AG296" s="5">
        <f t="shared" ref="AG296" si="346">AG298</f>
        <v>3507760.0534853302</v>
      </c>
      <c r="AH296" s="5">
        <f t="shared" ref="AH296" si="347">AH297</f>
        <v>-550627.9352669511</v>
      </c>
      <c r="AM296" s="5">
        <f t="shared" si="305"/>
        <v>31550090.75650993</v>
      </c>
      <c r="AN296" s="5">
        <f t="shared" si="311"/>
        <v>34507222.874728307</v>
      </c>
    </row>
    <row r="297" spans="1:40" s="11" customFormat="1" ht="12.75" x14ac:dyDescent="0.2">
      <c r="A297" s="8" t="s">
        <v>594</v>
      </c>
      <c r="B297" s="8" t="s">
        <v>595</v>
      </c>
      <c r="C297" s="8" t="s">
        <v>499</v>
      </c>
      <c r="D297" s="8"/>
      <c r="E297" s="8" t="s">
        <v>1440</v>
      </c>
      <c r="G297" s="9"/>
      <c r="H297" s="9"/>
      <c r="I297" s="9">
        <f>LTFUND1819BL</f>
        <v>6238491.0316274483</v>
      </c>
      <c r="J297" s="9">
        <f>I297*RPI_INC1920</f>
        <v>6437884.3893613163</v>
      </c>
      <c r="K297" s="9"/>
      <c r="L297" s="9"/>
      <c r="M297" s="9"/>
      <c r="N297" s="9"/>
      <c r="O297" s="9"/>
      <c r="P297" s="9"/>
      <c r="Q297" s="10">
        <f t="shared" si="306"/>
        <v>6238491.0316274483</v>
      </c>
      <c r="R297" s="10">
        <f t="shared" si="307"/>
        <v>6437884.3893613163</v>
      </c>
      <c r="S297" s="9"/>
      <c r="T297" s="10">
        <f t="shared" si="301"/>
        <v>15446768.533492371</v>
      </c>
      <c r="V297" s="9"/>
      <c r="W297" s="9">
        <f>LTFUND1819RSG</f>
        <v>526680.39913844876</v>
      </c>
      <c r="X297" s="9"/>
      <c r="Y297" s="9"/>
      <c r="Z297" s="9"/>
      <c r="AA297" s="10">
        <f t="shared" si="302"/>
        <v>526680.39913844876</v>
      </c>
      <c r="AB297" s="10">
        <f t="shared" si="303"/>
        <v>6765171.430765897</v>
      </c>
      <c r="AC297" s="10">
        <f>W297+I297+T297</f>
        <v>22211939.964258268</v>
      </c>
      <c r="AD297" s="10">
        <f>AC297*LT_SF1920</f>
        <v>21334024.987586737</v>
      </c>
      <c r="AE297" s="10">
        <f t="shared" si="304"/>
        <v>5887256.4540943652</v>
      </c>
      <c r="AF297" s="10">
        <f>AD297-T297-R297</f>
        <v>-550627.9352669511</v>
      </c>
      <c r="AG297" s="9"/>
      <c r="AH297" s="9">
        <f>AF297</f>
        <v>-550627.9352669511</v>
      </c>
      <c r="AI297" s="9"/>
      <c r="AJ297" s="9"/>
      <c r="AK297" s="9"/>
      <c r="AM297" s="9">
        <f t="shared" si="305"/>
        <v>6481911.5463888003</v>
      </c>
      <c r="AN297" s="9">
        <f t="shared" si="311"/>
        <v>5931283.6111218492</v>
      </c>
    </row>
    <row r="298" spans="1:40" s="15" customFormat="1" ht="12.75" x14ac:dyDescent="0.2">
      <c r="A298" s="12" t="s">
        <v>596</v>
      </c>
      <c r="B298" s="12" t="s">
        <v>597</v>
      </c>
      <c r="C298" s="12" t="s">
        <v>499</v>
      </c>
      <c r="D298" s="12"/>
      <c r="E298" s="12" t="s">
        <v>1441</v>
      </c>
      <c r="G298" s="13">
        <f>UTFUND1819BL</f>
        <v>24126773.41589101</v>
      </c>
      <c r="H298" s="13">
        <f>G298*RPI_INC1920</f>
        <v>24897908.348728087</v>
      </c>
      <c r="I298" s="13"/>
      <c r="J298" s="13"/>
      <c r="K298" s="13"/>
      <c r="L298" s="13"/>
      <c r="M298" s="13"/>
      <c r="N298" s="13"/>
      <c r="O298" s="13"/>
      <c r="P298" s="13"/>
      <c r="Q298" s="14">
        <f t="shared" si="306"/>
        <v>24126773.41589101</v>
      </c>
      <c r="R298" s="14">
        <f t="shared" si="307"/>
        <v>24897908.348728087</v>
      </c>
      <c r="S298" s="13"/>
      <c r="T298" s="14">
        <f t="shared" si="301"/>
        <v>58655736.466507621</v>
      </c>
      <c r="V298" s="13">
        <f>UTFUND1819RSG</f>
        <v>6895312.3152312525</v>
      </c>
      <c r="W298" s="13"/>
      <c r="X298" s="13"/>
      <c r="Y298" s="13"/>
      <c r="Z298" s="13"/>
      <c r="AA298" s="14">
        <f t="shared" si="302"/>
        <v>6895312.3152312525</v>
      </c>
      <c r="AB298" s="14">
        <f t="shared" si="303"/>
        <v>31022085.731122263</v>
      </c>
      <c r="AC298" s="14">
        <f>V298+G298+T298</f>
        <v>89677822.197629884</v>
      </c>
      <c r="AD298" s="14">
        <f>AC298*UT_SF1920</f>
        <v>87061404.868721038</v>
      </c>
      <c r="AE298" s="14">
        <f t="shared" si="304"/>
        <v>28405668.402213417</v>
      </c>
      <c r="AF298" s="14">
        <f>AD298-T298-R298</f>
        <v>3507760.0534853302</v>
      </c>
      <c r="AG298" s="13">
        <f>AF298</f>
        <v>3507760.0534853302</v>
      </c>
      <c r="AH298" s="13"/>
      <c r="AI298" s="13"/>
      <c r="AJ298" s="13"/>
      <c r="AK298" s="13"/>
      <c r="AM298" s="13">
        <f t="shared" si="305"/>
        <v>25068179.210121132</v>
      </c>
      <c r="AN298" s="13">
        <f t="shared" si="311"/>
        <v>28575939.263606463</v>
      </c>
    </row>
    <row r="299" spans="1:40" ht="12.75" x14ac:dyDescent="0.2">
      <c r="A299" s="1" t="s">
        <v>598</v>
      </c>
      <c r="B299" s="1" t="s">
        <v>599</v>
      </c>
      <c r="C299" s="1"/>
      <c r="D299" s="1" t="s">
        <v>499</v>
      </c>
      <c r="E299" s="1"/>
      <c r="G299" s="5">
        <f>UTFUND1819BL</f>
        <v>13817612.494086001</v>
      </c>
      <c r="H299" s="5">
        <f>G299*RPI_INC1920</f>
        <v>14259248.161604548</v>
      </c>
      <c r="I299" s="5">
        <f>LTFUND1819BL</f>
        <v>2851494.9585167696</v>
      </c>
      <c r="J299" s="5">
        <f>I299*RPI_INC1920</f>
        <v>2942633.8495494514</v>
      </c>
      <c r="Q299" s="6">
        <f t="shared" si="306"/>
        <v>16669107.45260277</v>
      </c>
      <c r="R299" s="6">
        <f t="shared" si="307"/>
        <v>17201882.011154</v>
      </c>
      <c r="T299" s="6">
        <f t="shared" si="301"/>
        <v>66295757</v>
      </c>
      <c r="V299" s="5">
        <f>UTFUND1819RSG</f>
        <v>2035068.6136884876</v>
      </c>
      <c r="W299" s="5">
        <f>LTFUND1819RSG</f>
        <v>-309777.19799161749</v>
      </c>
      <c r="AA299" s="6">
        <f t="shared" si="302"/>
        <v>1725291.4156968701</v>
      </c>
      <c r="AB299" s="6">
        <f t="shared" si="303"/>
        <v>18394398.868299641</v>
      </c>
      <c r="AC299" s="6">
        <f t="shared" ref="AC299" si="348">SUM(AC300:AC301)</f>
        <v>84690155.868299648</v>
      </c>
      <c r="AD299" s="6">
        <f t="shared" si="290"/>
        <v>82075472.017151967</v>
      </c>
      <c r="AE299" s="6">
        <f t="shared" si="304"/>
        <v>15779715.017151965</v>
      </c>
      <c r="AF299" s="6">
        <f t="shared" si="291"/>
        <v>-1422166.9940020344</v>
      </c>
      <c r="AG299" s="5">
        <f t="shared" ref="AG299" si="349">AG301</f>
        <v>-472096.72663141973</v>
      </c>
      <c r="AH299" s="5">
        <f t="shared" ref="AH299" si="350">AH300</f>
        <v>-950070.26737061469</v>
      </c>
      <c r="AM299" s="5">
        <f t="shared" si="305"/>
        <v>17319521.58258291</v>
      </c>
      <c r="AN299" s="5">
        <f t="shared" si="311"/>
        <v>15897354.588580875</v>
      </c>
    </row>
    <row r="300" spans="1:40" s="11" customFormat="1" ht="12.75" x14ac:dyDescent="0.2">
      <c r="A300" s="8" t="s">
        <v>600</v>
      </c>
      <c r="B300" s="8" t="s">
        <v>601</v>
      </c>
      <c r="C300" s="8" t="s">
        <v>499</v>
      </c>
      <c r="D300" s="8"/>
      <c r="E300" s="8" t="s">
        <v>1440</v>
      </c>
      <c r="G300" s="9"/>
      <c r="H300" s="9"/>
      <c r="I300" s="9">
        <f>LTFUND1819BL</f>
        <v>2851494.9585167696</v>
      </c>
      <c r="J300" s="9">
        <f>I300*RPI_INC1920</f>
        <v>2942633.8495494514</v>
      </c>
      <c r="K300" s="9"/>
      <c r="L300" s="9"/>
      <c r="M300" s="9"/>
      <c r="N300" s="9"/>
      <c r="O300" s="9"/>
      <c r="P300" s="9"/>
      <c r="Q300" s="10">
        <f t="shared" si="306"/>
        <v>2851494.9585167696</v>
      </c>
      <c r="R300" s="10">
        <f t="shared" si="307"/>
        <v>2942633.8495494514</v>
      </c>
      <c r="S300" s="9"/>
      <c r="T300" s="10">
        <f t="shared" si="301"/>
        <v>11352315.220659178</v>
      </c>
      <c r="V300" s="9"/>
      <c r="W300" s="9">
        <f>LTFUND1819RSG</f>
        <v>-309777.19799161749</v>
      </c>
      <c r="X300" s="9"/>
      <c r="Y300" s="9"/>
      <c r="Z300" s="9"/>
      <c r="AA300" s="10">
        <f t="shared" si="302"/>
        <v>-309777.19799161749</v>
      </c>
      <c r="AB300" s="10">
        <f t="shared" si="303"/>
        <v>2541717.7605251521</v>
      </c>
      <c r="AC300" s="10">
        <f>W300+I300+T300</f>
        <v>13894032.98118433</v>
      </c>
      <c r="AD300" s="10">
        <f>AC300*LT_SF1920</f>
        <v>13344878.802838014</v>
      </c>
      <c r="AE300" s="10">
        <f t="shared" si="304"/>
        <v>1992563.5821788367</v>
      </c>
      <c r="AF300" s="10">
        <f>AD300-T300-R300</f>
        <v>-950070.26737061469</v>
      </c>
      <c r="AG300" s="9"/>
      <c r="AH300" s="9">
        <f>AF300</f>
        <v>-950070.26737061469</v>
      </c>
      <c r="AI300" s="9"/>
      <c r="AJ300" s="9"/>
      <c r="AK300" s="9"/>
      <c r="AM300" s="9">
        <f t="shared" si="305"/>
        <v>2962757.8211421375</v>
      </c>
      <c r="AN300" s="9">
        <f t="shared" si="311"/>
        <v>2012687.5537715228</v>
      </c>
    </row>
    <row r="301" spans="1:40" s="15" customFormat="1" ht="12.75" x14ac:dyDescent="0.2">
      <c r="A301" s="12" t="s">
        <v>602</v>
      </c>
      <c r="B301" s="12" t="s">
        <v>603</v>
      </c>
      <c r="C301" s="12" t="s">
        <v>499</v>
      </c>
      <c r="D301" s="12"/>
      <c r="E301" s="12" t="s">
        <v>1441</v>
      </c>
      <c r="G301" s="13">
        <f>UTFUND1819BL</f>
        <v>13817612.494086001</v>
      </c>
      <c r="H301" s="13">
        <f>G301*RPI_INC1920</f>
        <v>14259248.161604548</v>
      </c>
      <c r="I301" s="13"/>
      <c r="J301" s="13"/>
      <c r="K301" s="13"/>
      <c r="L301" s="13"/>
      <c r="M301" s="13"/>
      <c r="N301" s="13"/>
      <c r="O301" s="13"/>
      <c r="P301" s="13"/>
      <c r="Q301" s="14">
        <f t="shared" si="306"/>
        <v>13817612.494086001</v>
      </c>
      <c r="R301" s="14">
        <f t="shared" si="307"/>
        <v>14259248.161604548</v>
      </c>
      <c r="S301" s="13"/>
      <c r="T301" s="14">
        <f t="shared" si="301"/>
        <v>54943441.779340826</v>
      </c>
      <c r="V301" s="13">
        <f>UTFUND1819RSG</f>
        <v>2035068.6136884876</v>
      </c>
      <c r="W301" s="13"/>
      <c r="X301" s="13"/>
      <c r="Y301" s="13"/>
      <c r="Z301" s="13"/>
      <c r="AA301" s="14">
        <f t="shared" si="302"/>
        <v>2035068.6136884876</v>
      </c>
      <c r="AB301" s="14">
        <f t="shared" si="303"/>
        <v>15852681.107774489</v>
      </c>
      <c r="AC301" s="14">
        <f>V301+G301+T301</f>
        <v>70796122.887115315</v>
      </c>
      <c r="AD301" s="14">
        <f>AC301*UT_SF1920</f>
        <v>68730593.214313954</v>
      </c>
      <c r="AE301" s="14">
        <f t="shared" si="304"/>
        <v>13787151.434973128</v>
      </c>
      <c r="AF301" s="14">
        <f>AD301-T301-R301</f>
        <v>-472096.72663141973</v>
      </c>
      <c r="AG301" s="13">
        <f>AF301</f>
        <v>-472096.72663141973</v>
      </c>
      <c r="AH301" s="13"/>
      <c r="AI301" s="13"/>
      <c r="AJ301" s="13"/>
      <c r="AK301" s="13"/>
      <c r="AM301" s="13">
        <f t="shared" si="305"/>
        <v>14356763.761440773</v>
      </c>
      <c r="AN301" s="13">
        <f t="shared" si="311"/>
        <v>13884667.034809353</v>
      </c>
    </row>
    <row r="302" spans="1:40" ht="12.75" x14ac:dyDescent="0.2">
      <c r="A302" s="1" t="s">
        <v>604</v>
      </c>
      <c r="B302" s="1" t="s">
        <v>605</v>
      </c>
      <c r="C302" s="1"/>
      <c r="D302" s="1" t="s">
        <v>499</v>
      </c>
      <c r="E302" s="1"/>
      <c r="G302" s="5">
        <f>UTFUND1819BL</f>
        <v>18772702.439946674</v>
      </c>
      <c r="H302" s="5">
        <f>G302*RPI_INC1920</f>
        <v>19372711.665617269</v>
      </c>
      <c r="I302" s="5">
        <f>LTFUND1819BL</f>
        <v>3234198.9498146833</v>
      </c>
      <c r="J302" s="5">
        <f>I302*RPI_INC1920</f>
        <v>3337569.7465207367</v>
      </c>
      <c r="Q302" s="6">
        <f t="shared" si="306"/>
        <v>22006901.389761358</v>
      </c>
      <c r="R302" s="6">
        <f t="shared" si="307"/>
        <v>22710281.412138004</v>
      </c>
      <c r="T302" s="6">
        <f t="shared" si="301"/>
        <v>39291000</v>
      </c>
      <c r="V302" s="5">
        <f>UTFUND1819RSG</f>
        <v>6065387.3638383225</v>
      </c>
      <c r="W302" s="5">
        <f>LTFUND1819RSG</f>
        <v>268253.5329678352</v>
      </c>
      <c r="AA302" s="6">
        <f t="shared" si="302"/>
        <v>6333640.8968061581</v>
      </c>
      <c r="AB302" s="6">
        <f t="shared" si="303"/>
        <v>28340542.286567517</v>
      </c>
      <c r="AC302" s="6">
        <f t="shared" ref="AC302" si="351">SUM(AC303:AC304)</f>
        <v>67631542.286567509</v>
      </c>
      <c r="AD302" s="6">
        <f t="shared" si="290"/>
        <v>65557564.105568007</v>
      </c>
      <c r="AE302" s="6">
        <f t="shared" si="304"/>
        <v>26266564.105568007</v>
      </c>
      <c r="AF302" s="6">
        <f t="shared" si="291"/>
        <v>3556282.6934300032</v>
      </c>
      <c r="AG302" s="5">
        <f t="shared" ref="AG302" si="352">AG304</f>
        <v>3776295.687280532</v>
      </c>
      <c r="AH302" s="5">
        <f t="shared" ref="AH302" si="353">AH303</f>
        <v>-220012.99385052873</v>
      </c>
      <c r="AM302" s="5">
        <f t="shared" si="305"/>
        <v>22865591.614278767</v>
      </c>
      <c r="AN302" s="5">
        <f t="shared" si="311"/>
        <v>26421874.30770877</v>
      </c>
    </row>
    <row r="303" spans="1:40" s="11" customFormat="1" ht="12.75" x14ac:dyDescent="0.2">
      <c r="A303" s="8" t="s">
        <v>606</v>
      </c>
      <c r="B303" s="8" t="s">
        <v>607</v>
      </c>
      <c r="C303" s="8" t="s">
        <v>499</v>
      </c>
      <c r="D303" s="8"/>
      <c r="E303" s="8" t="s">
        <v>1440</v>
      </c>
      <c r="G303" s="9"/>
      <c r="H303" s="9"/>
      <c r="I303" s="9">
        <f>LTFUND1819BL</f>
        <v>3234198.9498146833</v>
      </c>
      <c r="J303" s="9">
        <f>I303*RPI_INC1920</f>
        <v>3337569.7465207367</v>
      </c>
      <c r="K303" s="9"/>
      <c r="L303" s="9"/>
      <c r="M303" s="9"/>
      <c r="N303" s="9"/>
      <c r="O303" s="9"/>
      <c r="P303" s="9"/>
      <c r="Q303" s="10">
        <f t="shared" si="306"/>
        <v>3234198.9498146833</v>
      </c>
      <c r="R303" s="10">
        <f t="shared" si="307"/>
        <v>3337569.7465207367</v>
      </c>
      <c r="S303" s="9"/>
      <c r="T303" s="10">
        <f t="shared" si="301"/>
        <v>6235712.4613526613</v>
      </c>
      <c r="V303" s="9"/>
      <c r="W303" s="9">
        <f>LTFUND1819RSG</f>
        <v>268253.5329678352</v>
      </c>
      <c r="X303" s="9"/>
      <c r="Y303" s="9"/>
      <c r="Z303" s="9"/>
      <c r="AA303" s="10">
        <f t="shared" si="302"/>
        <v>268253.5329678352</v>
      </c>
      <c r="AB303" s="10">
        <f t="shared" si="303"/>
        <v>3502452.4827825185</v>
      </c>
      <c r="AC303" s="10">
        <f>W303+I303+T303</f>
        <v>9738164.9441351797</v>
      </c>
      <c r="AD303" s="10">
        <f>AC303*LT_SF1920</f>
        <v>9353269.2140228692</v>
      </c>
      <c r="AE303" s="10">
        <f t="shared" si="304"/>
        <v>3117556.752670208</v>
      </c>
      <c r="AF303" s="10">
        <f>AD303-T303-R303</f>
        <v>-220012.99385052873</v>
      </c>
      <c r="AG303" s="9"/>
      <c r="AH303" s="9">
        <f>AF303</f>
        <v>-220012.99385052873</v>
      </c>
      <c r="AI303" s="9"/>
      <c r="AJ303" s="9"/>
      <c r="AK303" s="9"/>
      <c r="AM303" s="9">
        <f t="shared" si="305"/>
        <v>3360394.590589555</v>
      </c>
      <c r="AN303" s="9">
        <f t="shared" si="311"/>
        <v>3140381.5967390263</v>
      </c>
    </row>
    <row r="304" spans="1:40" s="15" customFormat="1" ht="12.75" x14ac:dyDescent="0.2">
      <c r="A304" s="12" t="s">
        <v>608</v>
      </c>
      <c r="B304" s="12" t="s">
        <v>609</v>
      </c>
      <c r="C304" s="12" t="s">
        <v>499</v>
      </c>
      <c r="D304" s="12"/>
      <c r="E304" s="12" t="s">
        <v>1441</v>
      </c>
      <c r="G304" s="13">
        <f>UTFUND1819BL</f>
        <v>18772702.439946674</v>
      </c>
      <c r="H304" s="13">
        <f>G304*RPI_INC1920</f>
        <v>19372711.665617269</v>
      </c>
      <c r="I304" s="13"/>
      <c r="J304" s="13"/>
      <c r="K304" s="13"/>
      <c r="L304" s="13"/>
      <c r="M304" s="13"/>
      <c r="N304" s="13"/>
      <c r="O304" s="13"/>
      <c r="P304" s="13"/>
      <c r="Q304" s="14">
        <f t="shared" si="306"/>
        <v>18772702.439946674</v>
      </c>
      <c r="R304" s="14">
        <f t="shared" si="307"/>
        <v>19372711.665617269</v>
      </c>
      <c r="S304" s="13"/>
      <c r="T304" s="14">
        <f t="shared" si="301"/>
        <v>33055287.538647339</v>
      </c>
      <c r="V304" s="13">
        <f>UTFUND1819RSG</f>
        <v>6065387.3638383225</v>
      </c>
      <c r="W304" s="13"/>
      <c r="X304" s="13"/>
      <c r="Y304" s="13"/>
      <c r="Z304" s="13"/>
      <c r="AA304" s="14">
        <f t="shared" si="302"/>
        <v>6065387.3638383225</v>
      </c>
      <c r="AB304" s="14">
        <f t="shared" si="303"/>
        <v>24838089.803784996</v>
      </c>
      <c r="AC304" s="14">
        <f>V304+G304+T304</f>
        <v>57893377.342432335</v>
      </c>
      <c r="AD304" s="14">
        <f>AC304*UT_SF1920</f>
        <v>56204294.891545139</v>
      </c>
      <c r="AE304" s="14">
        <f t="shared" si="304"/>
        <v>23149007.352897801</v>
      </c>
      <c r="AF304" s="14">
        <f>AD304-T304-R304</f>
        <v>3776295.687280532</v>
      </c>
      <c r="AG304" s="13">
        <f>AF304</f>
        <v>3776295.687280532</v>
      </c>
      <c r="AH304" s="13"/>
      <c r="AI304" s="13"/>
      <c r="AJ304" s="13"/>
      <c r="AK304" s="13"/>
      <c r="AM304" s="13">
        <f t="shared" si="305"/>
        <v>19505197.023689214</v>
      </c>
      <c r="AN304" s="13">
        <f t="shared" si="311"/>
        <v>23281492.710969746</v>
      </c>
    </row>
    <row r="305" spans="1:40" ht="12.75" x14ac:dyDescent="0.2">
      <c r="A305" s="1" t="s">
        <v>610</v>
      </c>
      <c r="B305" s="1" t="s">
        <v>611</v>
      </c>
      <c r="C305" s="1"/>
      <c r="D305" s="1" t="s">
        <v>499</v>
      </c>
      <c r="E305" s="1"/>
      <c r="G305" s="5">
        <f>UTFUND1819BL</f>
        <v>42742974.980669528</v>
      </c>
      <c r="H305" s="5">
        <f>G305*RPI_INC1920</f>
        <v>44109117.090632148</v>
      </c>
      <c r="I305" s="5">
        <f>LTFUND1819BL</f>
        <v>14068994.873831131</v>
      </c>
      <c r="J305" s="5">
        <f>I305*RPI_INC1920</f>
        <v>14518665.172884515</v>
      </c>
      <c r="Q305" s="6">
        <f t="shared" si="306"/>
        <v>56811969.854500659</v>
      </c>
      <c r="R305" s="6">
        <f t="shared" si="307"/>
        <v>58627782.263516665</v>
      </c>
      <c r="T305" s="6">
        <f t="shared" si="301"/>
        <v>111987000</v>
      </c>
      <c r="V305" s="5">
        <f>UTFUND1819RSG</f>
        <v>13232428.187857062</v>
      </c>
      <c r="W305" s="5">
        <f>LTFUND1819RSG</f>
        <v>911133.06862260029</v>
      </c>
      <c r="AA305" s="6">
        <f t="shared" si="302"/>
        <v>14143561.256479662</v>
      </c>
      <c r="AB305" s="6">
        <f t="shared" si="303"/>
        <v>70955531.110980317</v>
      </c>
      <c r="AC305" s="6">
        <f t="shared" ref="AC305" si="354">SUM(AC306:AC307)</f>
        <v>182942531.11098033</v>
      </c>
      <c r="AD305" s="6">
        <f t="shared" si="290"/>
        <v>177138215.66258717</v>
      </c>
      <c r="AE305" s="6">
        <f t="shared" si="304"/>
        <v>65151215.662587151</v>
      </c>
      <c r="AF305" s="6">
        <f t="shared" si="291"/>
        <v>6523433.3990704846</v>
      </c>
      <c r="AG305" s="5">
        <f t="shared" ref="AG305" si="355">AG307</f>
        <v>7844919.4968573377</v>
      </c>
      <c r="AH305" s="5">
        <f t="shared" ref="AH305" si="356">AH306</f>
        <v>-1321486.0977868531</v>
      </c>
      <c r="AM305" s="5">
        <f t="shared" si="305"/>
        <v>59028723.693927333</v>
      </c>
      <c r="AN305" s="5">
        <f t="shared" si="311"/>
        <v>65552157.092997819</v>
      </c>
    </row>
    <row r="306" spans="1:40" s="11" customFormat="1" ht="12.75" x14ac:dyDescent="0.2">
      <c r="A306" s="8" t="s">
        <v>612</v>
      </c>
      <c r="B306" s="8" t="s">
        <v>613</v>
      </c>
      <c r="C306" s="8" t="s">
        <v>499</v>
      </c>
      <c r="D306" s="8"/>
      <c r="E306" s="8" t="s">
        <v>1440</v>
      </c>
      <c r="G306" s="9"/>
      <c r="H306" s="9"/>
      <c r="I306" s="9">
        <f>LTFUND1819BL</f>
        <v>14068994.873831131</v>
      </c>
      <c r="J306" s="9">
        <f>I306*RPI_INC1920</f>
        <v>14518665.172884515</v>
      </c>
      <c r="K306" s="9"/>
      <c r="L306" s="9"/>
      <c r="M306" s="9"/>
      <c r="N306" s="9"/>
      <c r="O306" s="9"/>
      <c r="P306" s="9"/>
      <c r="Q306" s="10">
        <f t="shared" si="306"/>
        <v>14068994.873831131</v>
      </c>
      <c r="R306" s="10">
        <f t="shared" si="307"/>
        <v>14518665.172884515</v>
      </c>
      <c r="S306" s="9"/>
      <c r="T306" s="10">
        <f t="shared" si="301"/>
        <v>30129881.857359175</v>
      </c>
      <c r="V306" s="9"/>
      <c r="W306" s="9">
        <f>LTFUND1819RSG</f>
        <v>911133.06862260029</v>
      </c>
      <c r="X306" s="9"/>
      <c r="Y306" s="9"/>
      <c r="Z306" s="9"/>
      <c r="AA306" s="10">
        <f t="shared" si="302"/>
        <v>911133.06862260029</v>
      </c>
      <c r="AB306" s="10">
        <f t="shared" si="303"/>
        <v>14980127.942453731</v>
      </c>
      <c r="AC306" s="10">
        <f>W306+I306+T306</f>
        <v>45110009.799812905</v>
      </c>
      <c r="AD306" s="10">
        <f>AC306*LT_SF1920</f>
        <v>43327060.932456836</v>
      </c>
      <c r="AE306" s="10">
        <f t="shared" si="304"/>
        <v>13197179.075097661</v>
      </c>
      <c r="AF306" s="10">
        <f>AD306-T306-R306</f>
        <v>-1321486.0977868531</v>
      </c>
      <c r="AG306" s="9"/>
      <c r="AH306" s="9">
        <f>AF306</f>
        <v>-1321486.0977868531</v>
      </c>
      <c r="AI306" s="9"/>
      <c r="AJ306" s="9"/>
      <c r="AK306" s="9"/>
      <c r="AM306" s="9">
        <f t="shared" si="305"/>
        <v>14617954.863835221</v>
      </c>
      <c r="AN306" s="9">
        <f t="shared" si="311"/>
        <v>13296468.766048368</v>
      </c>
    </row>
    <row r="307" spans="1:40" s="15" customFormat="1" ht="12.75" x14ac:dyDescent="0.2">
      <c r="A307" s="12" t="s">
        <v>614</v>
      </c>
      <c r="B307" s="12" t="s">
        <v>615</v>
      </c>
      <c r="C307" s="12" t="s">
        <v>499</v>
      </c>
      <c r="D307" s="12"/>
      <c r="E307" s="12" t="s">
        <v>1441</v>
      </c>
      <c r="G307" s="13">
        <f>UTFUND1819BL</f>
        <v>42742974.980669528</v>
      </c>
      <c r="H307" s="13">
        <f>G307*RPI_INC1920</f>
        <v>44109117.090632148</v>
      </c>
      <c r="I307" s="13"/>
      <c r="J307" s="13"/>
      <c r="K307" s="13"/>
      <c r="L307" s="13"/>
      <c r="M307" s="13"/>
      <c r="N307" s="13"/>
      <c r="O307" s="13"/>
      <c r="P307" s="13"/>
      <c r="Q307" s="14">
        <f t="shared" si="306"/>
        <v>42742974.980669528</v>
      </c>
      <c r="R307" s="14">
        <f t="shared" si="307"/>
        <v>44109117.090632148</v>
      </c>
      <c r="S307" s="13"/>
      <c r="T307" s="14">
        <f t="shared" si="301"/>
        <v>81857118.142640829</v>
      </c>
      <c r="V307" s="13">
        <f>UTFUND1819RSG</f>
        <v>13232428.187857062</v>
      </c>
      <c r="W307" s="13"/>
      <c r="X307" s="13"/>
      <c r="Y307" s="13"/>
      <c r="Z307" s="13"/>
      <c r="AA307" s="14">
        <f t="shared" si="302"/>
        <v>13232428.187857062</v>
      </c>
      <c r="AB307" s="14">
        <f t="shared" si="303"/>
        <v>55975403.16852659</v>
      </c>
      <c r="AC307" s="14">
        <f>V307+G307+T307</f>
        <v>137832521.31116742</v>
      </c>
      <c r="AD307" s="14">
        <f>AC307*UT_SF1920</f>
        <v>133811154.73013031</v>
      </c>
      <c r="AE307" s="14">
        <f t="shared" si="304"/>
        <v>51954036.587489486</v>
      </c>
      <c r="AF307" s="14">
        <f>AD307-T307-R307</f>
        <v>7844919.4968573377</v>
      </c>
      <c r="AG307" s="13">
        <f>AF307</f>
        <v>7844919.4968573377</v>
      </c>
      <c r="AH307" s="13"/>
      <c r="AI307" s="13"/>
      <c r="AJ307" s="13"/>
      <c r="AK307" s="13"/>
      <c r="AM307" s="13">
        <f t="shared" si="305"/>
        <v>44410768.830092102</v>
      </c>
      <c r="AN307" s="13">
        <f t="shared" si="311"/>
        <v>52255688.32694944</v>
      </c>
    </row>
    <row r="308" spans="1:40" ht="12.75" x14ac:dyDescent="0.2">
      <c r="A308" s="1" t="s">
        <v>616</v>
      </c>
      <c r="B308" s="1" t="s">
        <v>617</v>
      </c>
      <c r="C308" s="1"/>
      <c r="D308" s="1" t="s">
        <v>499</v>
      </c>
      <c r="E308" s="1"/>
      <c r="G308" s="5">
        <f>UTFUND1819BL</f>
        <v>35431947.540546156</v>
      </c>
      <c r="H308" s="5">
        <f>G308*RPI_INC1920</f>
        <v>36564416.106316738</v>
      </c>
      <c r="I308" s="5">
        <f>LTFUND1819BL</f>
        <v>11182781.243210856</v>
      </c>
      <c r="J308" s="5">
        <f>I308*RPI_INC1920</f>
        <v>11540202.980227515</v>
      </c>
      <c r="Q308" s="6">
        <f t="shared" si="306"/>
        <v>46614728.783757016</v>
      </c>
      <c r="R308" s="6">
        <f t="shared" si="307"/>
        <v>48104619.086544253</v>
      </c>
      <c r="T308" s="6">
        <f t="shared" si="301"/>
        <v>62415838.000000007</v>
      </c>
      <c r="V308" s="5">
        <f>UTFUND1819RSG</f>
        <v>14873799.320374504</v>
      </c>
      <c r="W308" s="5">
        <f>LTFUND1819RSG</f>
        <v>2082784.9208175857</v>
      </c>
      <c r="AA308" s="6">
        <f t="shared" si="302"/>
        <v>16956584.241192088</v>
      </c>
      <c r="AB308" s="6">
        <f t="shared" si="303"/>
        <v>63571313.024949104</v>
      </c>
      <c r="AC308" s="6">
        <f t="shared" ref="AC308" si="357">SUM(AC309:AC310)</f>
        <v>125987151.0249491</v>
      </c>
      <c r="AD308" s="6">
        <f t="shared" si="290"/>
        <v>122003063.91414525</v>
      </c>
      <c r="AE308" s="6">
        <f t="shared" si="304"/>
        <v>59587225.914145246</v>
      </c>
      <c r="AF308" s="6">
        <f t="shared" si="291"/>
        <v>11482606.827600991</v>
      </c>
      <c r="AG308" s="5">
        <f t="shared" ref="AG308" si="358">AG310</f>
        <v>10934791.103540525</v>
      </c>
      <c r="AH308" s="5">
        <f t="shared" ref="AH308" si="359">AH309</f>
        <v>547815.72406046651</v>
      </c>
      <c r="AM308" s="5">
        <f t="shared" si="305"/>
        <v>48433595.111924656</v>
      </c>
      <c r="AN308" s="5">
        <f t="shared" si="311"/>
        <v>59916201.939525649</v>
      </c>
    </row>
    <row r="309" spans="1:40" s="11" customFormat="1" ht="12.75" x14ac:dyDescent="0.2">
      <c r="A309" s="8" t="s">
        <v>618</v>
      </c>
      <c r="B309" s="8" t="s">
        <v>619</v>
      </c>
      <c r="C309" s="8" t="s">
        <v>499</v>
      </c>
      <c r="D309" s="8"/>
      <c r="E309" s="8" t="s">
        <v>1440</v>
      </c>
      <c r="G309" s="9"/>
      <c r="H309" s="9"/>
      <c r="I309" s="9">
        <f>LTFUND1819BL</f>
        <v>11182781.243210856</v>
      </c>
      <c r="J309" s="9">
        <f>I309*RPI_INC1920</f>
        <v>11540202.980227515</v>
      </c>
      <c r="K309" s="9"/>
      <c r="L309" s="9"/>
      <c r="M309" s="9"/>
      <c r="N309" s="9"/>
      <c r="O309" s="9"/>
      <c r="P309" s="9"/>
      <c r="Q309" s="10">
        <f t="shared" si="306"/>
        <v>11182781.243210856</v>
      </c>
      <c r="R309" s="10">
        <f t="shared" si="307"/>
        <v>11540202.980227515</v>
      </c>
      <c r="S309" s="9"/>
      <c r="T309" s="10">
        <f t="shared" si="301"/>
        <v>16527311.478843732</v>
      </c>
      <c r="V309" s="9"/>
      <c r="W309" s="9">
        <f>LTFUND1819RSG</f>
        <v>2082784.9208175857</v>
      </c>
      <c r="X309" s="9"/>
      <c r="Y309" s="9"/>
      <c r="Z309" s="9"/>
      <c r="AA309" s="10">
        <f t="shared" si="302"/>
        <v>2082784.9208175857</v>
      </c>
      <c r="AB309" s="10">
        <f t="shared" si="303"/>
        <v>13265566.164028442</v>
      </c>
      <c r="AC309" s="10">
        <f>W309+I309+T309</f>
        <v>29792877.642872173</v>
      </c>
      <c r="AD309" s="10">
        <f>AC309*LT_SF1920</f>
        <v>28615330.183131713</v>
      </c>
      <c r="AE309" s="10">
        <f t="shared" si="304"/>
        <v>12088018.704287982</v>
      </c>
      <c r="AF309" s="10">
        <f>AD309-T309-R309</f>
        <v>547815.72406046651</v>
      </c>
      <c r="AG309" s="9"/>
      <c r="AH309" s="9">
        <f>AF309</f>
        <v>547815.72406046651</v>
      </c>
      <c r="AI309" s="9"/>
      <c r="AJ309" s="9"/>
      <c r="AK309" s="9"/>
      <c r="AM309" s="9">
        <f t="shared" si="305"/>
        <v>11619123.678085824</v>
      </c>
      <c r="AN309" s="9">
        <f t="shared" si="311"/>
        <v>12166939.402146291</v>
      </c>
    </row>
    <row r="310" spans="1:40" s="15" customFormat="1" ht="12.75" x14ac:dyDescent="0.2">
      <c r="A310" s="12" t="s">
        <v>620</v>
      </c>
      <c r="B310" s="12" t="s">
        <v>621</v>
      </c>
      <c r="C310" s="12" t="s">
        <v>499</v>
      </c>
      <c r="D310" s="12"/>
      <c r="E310" s="12" t="s">
        <v>1441</v>
      </c>
      <c r="G310" s="13">
        <f>UTFUND1819BL</f>
        <v>35431947.540546156</v>
      </c>
      <c r="H310" s="13">
        <f>G310*RPI_INC1920</f>
        <v>36564416.106316738</v>
      </c>
      <c r="I310" s="13"/>
      <c r="J310" s="13"/>
      <c r="K310" s="13"/>
      <c r="L310" s="13"/>
      <c r="M310" s="13"/>
      <c r="N310" s="13"/>
      <c r="O310" s="13"/>
      <c r="P310" s="13"/>
      <c r="Q310" s="14">
        <f t="shared" si="306"/>
        <v>35431947.540546156</v>
      </c>
      <c r="R310" s="14">
        <f t="shared" si="307"/>
        <v>36564416.106316738</v>
      </c>
      <c r="S310" s="13"/>
      <c r="T310" s="14">
        <f t="shared" si="301"/>
        <v>45888526.521156274</v>
      </c>
      <c r="V310" s="13">
        <f>UTFUND1819RSG</f>
        <v>14873799.320374504</v>
      </c>
      <c r="W310" s="13"/>
      <c r="X310" s="13"/>
      <c r="Y310" s="13"/>
      <c r="Z310" s="13"/>
      <c r="AA310" s="14">
        <f t="shared" si="302"/>
        <v>14873799.320374504</v>
      </c>
      <c r="AB310" s="14">
        <f t="shared" si="303"/>
        <v>50305746.86092066</v>
      </c>
      <c r="AC310" s="14">
        <f>V310+G310+T310</f>
        <v>96194273.382076934</v>
      </c>
      <c r="AD310" s="14">
        <f>AC310*UT_SF1920</f>
        <v>93387733.731013536</v>
      </c>
      <c r="AE310" s="14">
        <f t="shared" si="304"/>
        <v>47499207.209857263</v>
      </c>
      <c r="AF310" s="14">
        <f>AD310-T310-R310</f>
        <v>10934791.103540525</v>
      </c>
      <c r="AG310" s="13">
        <f>AF310</f>
        <v>10934791.103540525</v>
      </c>
      <c r="AH310" s="13"/>
      <c r="AI310" s="13"/>
      <c r="AJ310" s="13"/>
      <c r="AK310" s="13"/>
      <c r="AM310" s="13">
        <f t="shared" si="305"/>
        <v>36814471.433838829</v>
      </c>
      <c r="AN310" s="13">
        <f t="shared" si="311"/>
        <v>47749262.537379354</v>
      </c>
    </row>
    <row r="311" spans="1:40" ht="12.75" x14ac:dyDescent="0.2">
      <c r="A311" s="1" t="s">
        <v>622</v>
      </c>
      <c r="B311" s="1" t="s">
        <v>623</v>
      </c>
      <c r="C311" s="1"/>
      <c r="D311" s="1" t="s">
        <v>499</v>
      </c>
      <c r="E311" s="1"/>
      <c r="G311" s="5">
        <f>UTFUND1819BL</f>
        <v>43605223.27557303</v>
      </c>
      <c r="H311" s="5">
        <f>G311*RPI_INC1920</f>
        <v>44998924.386879005</v>
      </c>
      <c r="I311" s="5">
        <f>LTFUND1819BL</f>
        <v>9574666.0020826869</v>
      </c>
      <c r="J311" s="5">
        <f>I311*RPI_INC1920</f>
        <v>9880689.4929648302</v>
      </c>
      <c r="Q311" s="6">
        <f t="shared" si="306"/>
        <v>53179889.277655721</v>
      </c>
      <c r="R311" s="6">
        <f t="shared" si="307"/>
        <v>54879613.879843831</v>
      </c>
      <c r="T311" s="6">
        <f t="shared" si="301"/>
        <v>77269600</v>
      </c>
      <c r="V311" s="5">
        <f>UTFUND1819RSG</f>
        <v>15621031.513271958</v>
      </c>
      <c r="W311" s="5">
        <f>LTFUND1819RSG</f>
        <v>1436664.4005739726</v>
      </c>
      <c r="AA311" s="6">
        <f t="shared" si="302"/>
        <v>17057695.91384593</v>
      </c>
      <c r="AB311" s="6">
        <f t="shared" si="303"/>
        <v>70237585.191501647</v>
      </c>
      <c r="AC311" s="6">
        <f t="shared" ref="AC311" si="360">SUM(AC312:AC313)</f>
        <v>147507185.19150165</v>
      </c>
      <c r="AD311" s="6">
        <f t="shared" si="290"/>
        <v>142937305.40867996</v>
      </c>
      <c r="AE311" s="6">
        <f t="shared" si="304"/>
        <v>65667705.40867997</v>
      </c>
      <c r="AF311" s="6">
        <f t="shared" si="291"/>
        <v>10788091.528836139</v>
      </c>
      <c r="AG311" s="5">
        <f t="shared" ref="AG311" si="361">AG313</f>
        <v>10674320.298994489</v>
      </c>
      <c r="AH311" s="5">
        <f t="shared" ref="AH311" si="362">AH312</f>
        <v>113771.22984164953</v>
      </c>
      <c r="AM311" s="5">
        <f t="shared" si="305"/>
        <v>55254922.479962289</v>
      </c>
      <c r="AN311" s="5">
        <f t="shared" si="311"/>
        <v>66043014.008798428</v>
      </c>
    </row>
    <row r="312" spans="1:40" s="11" customFormat="1" ht="12.75" x14ac:dyDescent="0.2">
      <c r="A312" s="8" t="s">
        <v>624</v>
      </c>
      <c r="B312" s="8" t="s">
        <v>625</v>
      </c>
      <c r="C312" s="8" t="s">
        <v>499</v>
      </c>
      <c r="D312" s="8"/>
      <c r="E312" s="8" t="s">
        <v>1440</v>
      </c>
      <c r="G312" s="9"/>
      <c r="H312" s="9"/>
      <c r="I312" s="9">
        <f>LTFUND1819BL</f>
        <v>9574666.0020826869</v>
      </c>
      <c r="J312" s="9">
        <f>I312*RPI_INC1920</f>
        <v>9880689.4929648302</v>
      </c>
      <c r="K312" s="9"/>
      <c r="L312" s="9"/>
      <c r="M312" s="9"/>
      <c r="N312" s="9"/>
      <c r="O312" s="9"/>
      <c r="P312" s="9"/>
      <c r="Q312" s="10">
        <f t="shared" si="306"/>
        <v>9574666.0020826869</v>
      </c>
      <c r="R312" s="10">
        <f t="shared" si="307"/>
        <v>9880689.4929648302</v>
      </c>
      <c r="S312" s="9"/>
      <c r="T312" s="10">
        <f t="shared" si="301"/>
        <v>14716272.930800784</v>
      </c>
      <c r="V312" s="9"/>
      <c r="W312" s="9">
        <f>LTFUND1819RSG</f>
        <v>1436664.4005739726</v>
      </c>
      <c r="X312" s="9"/>
      <c r="Y312" s="9"/>
      <c r="Z312" s="9"/>
      <c r="AA312" s="10">
        <f t="shared" si="302"/>
        <v>1436664.4005739726</v>
      </c>
      <c r="AB312" s="10">
        <f t="shared" si="303"/>
        <v>11011330.402656659</v>
      </c>
      <c r="AC312" s="10">
        <f>W312+I312+T312</f>
        <v>25727603.333457444</v>
      </c>
      <c r="AD312" s="10">
        <f>AC312*LT_SF1920</f>
        <v>24710733.653607264</v>
      </c>
      <c r="AE312" s="10">
        <f t="shared" si="304"/>
        <v>9994460.7228064798</v>
      </c>
      <c r="AF312" s="10">
        <f>AD312-T312-R312</f>
        <v>113771.22984164953</v>
      </c>
      <c r="AG312" s="9"/>
      <c r="AH312" s="9">
        <f>AF312</f>
        <v>113771.22984164953</v>
      </c>
      <c r="AI312" s="9"/>
      <c r="AJ312" s="9"/>
      <c r="AK312" s="9"/>
      <c r="AM312" s="9">
        <f t="shared" si="305"/>
        <v>9948261.1735879648</v>
      </c>
      <c r="AN312" s="9">
        <f t="shared" si="311"/>
        <v>10062032.403429614</v>
      </c>
    </row>
    <row r="313" spans="1:40" s="15" customFormat="1" ht="12.75" x14ac:dyDescent="0.2">
      <c r="A313" s="12" t="s">
        <v>626</v>
      </c>
      <c r="B313" s="12" t="s">
        <v>627</v>
      </c>
      <c r="C313" s="12" t="s">
        <v>499</v>
      </c>
      <c r="D313" s="12"/>
      <c r="E313" s="12" t="s">
        <v>1441</v>
      </c>
      <c r="G313" s="13">
        <f>UTFUND1819BL</f>
        <v>43605223.27557303</v>
      </c>
      <c r="H313" s="13">
        <f>G313*RPI_INC1920</f>
        <v>44998924.386879005</v>
      </c>
      <c r="I313" s="13"/>
      <c r="J313" s="13"/>
      <c r="K313" s="13"/>
      <c r="L313" s="13"/>
      <c r="M313" s="13"/>
      <c r="N313" s="13"/>
      <c r="O313" s="13"/>
      <c r="P313" s="13"/>
      <c r="Q313" s="14">
        <f t="shared" si="306"/>
        <v>43605223.27557303</v>
      </c>
      <c r="R313" s="14">
        <f t="shared" si="307"/>
        <v>44998924.386879005</v>
      </c>
      <c r="S313" s="13"/>
      <c r="T313" s="14">
        <f t="shared" si="301"/>
        <v>62553327.069199219</v>
      </c>
      <c r="V313" s="13">
        <f>UTFUND1819RSG</f>
        <v>15621031.513271958</v>
      </c>
      <c r="W313" s="13"/>
      <c r="X313" s="13"/>
      <c r="Y313" s="13"/>
      <c r="Z313" s="13"/>
      <c r="AA313" s="14">
        <f t="shared" si="302"/>
        <v>15621031.513271958</v>
      </c>
      <c r="AB313" s="14">
        <f t="shared" si="303"/>
        <v>59226254.788844988</v>
      </c>
      <c r="AC313" s="14">
        <f>V313+G313+T313</f>
        <v>121779581.85804421</v>
      </c>
      <c r="AD313" s="14">
        <f>AC313*UT_SF1920</f>
        <v>118226571.75507271</v>
      </c>
      <c r="AE313" s="14">
        <f t="shared" si="304"/>
        <v>55673244.685873494</v>
      </c>
      <c r="AF313" s="14">
        <f>AD313-T313-R313</f>
        <v>10674320.298994489</v>
      </c>
      <c r="AG313" s="13">
        <f>AF313</f>
        <v>10674320.298994489</v>
      </c>
      <c r="AH313" s="13"/>
      <c r="AI313" s="13"/>
      <c r="AJ313" s="13"/>
      <c r="AK313" s="13"/>
      <c r="AM313" s="13">
        <f t="shared" si="305"/>
        <v>45306661.306374326</v>
      </c>
      <c r="AN313" s="13">
        <f t="shared" si="311"/>
        <v>55980981.605368815</v>
      </c>
    </row>
    <row r="314" spans="1:40" ht="12.75" x14ac:dyDescent="0.2">
      <c r="A314" s="1" t="s">
        <v>628</v>
      </c>
      <c r="B314" s="1" t="s">
        <v>629</v>
      </c>
      <c r="C314" s="1"/>
      <c r="D314" s="1" t="s">
        <v>499</v>
      </c>
      <c r="E314" s="1"/>
      <c r="G314" s="5">
        <f>UTFUND1819BL</f>
        <v>80608728.030140892</v>
      </c>
      <c r="H314" s="5">
        <f>G314*RPI_INC1920</f>
        <v>83185127.493264422</v>
      </c>
      <c r="I314" s="5">
        <f>LTFUND1819BL</f>
        <v>16736943.407251151</v>
      </c>
      <c r="J314" s="5">
        <f>I314*RPI_INC1920</f>
        <v>17271886.124529202</v>
      </c>
      <c r="Q314" s="6">
        <f t="shared" si="306"/>
        <v>97345671.437392041</v>
      </c>
      <c r="R314" s="6">
        <f t="shared" si="307"/>
        <v>100457013.61779362</v>
      </c>
      <c r="T314" s="6">
        <f t="shared" si="301"/>
        <v>85802400</v>
      </c>
      <c r="V314" s="5">
        <f>UTFUND1819RSG</f>
        <v>34426271.916879371</v>
      </c>
      <c r="W314" s="5">
        <f>LTFUND1819RSG</f>
        <v>3931519.8621915225</v>
      </c>
      <c r="AA314" s="6">
        <f t="shared" si="302"/>
        <v>38357791.779070891</v>
      </c>
      <c r="AB314" s="6">
        <f t="shared" si="303"/>
        <v>135703463.21646294</v>
      </c>
      <c r="AC314" s="6">
        <f t="shared" ref="AC314" si="363">SUM(AC315:AC316)</f>
        <v>221505863.21646294</v>
      </c>
      <c r="AD314" s="6">
        <f t="shared" ref="AD314:AD377" si="364">AD315+AD316</f>
        <v>214666142.35858688</v>
      </c>
      <c r="AE314" s="6">
        <f t="shared" si="304"/>
        <v>128863742.35858686</v>
      </c>
      <c r="AF314" s="6">
        <f t="shared" ref="AF314:AF377" si="365">SUM(AF315:AF316)</f>
        <v>28406728.740793243</v>
      </c>
      <c r="AG314" s="5">
        <f t="shared" ref="AG314" si="366">AG316</f>
        <v>26450479.949520305</v>
      </c>
      <c r="AH314" s="5">
        <f t="shared" ref="AH314" si="367">AH315</f>
        <v>1956248.7912729383</v>
      </c>
      <c r="AM314" s="5">
        <f t="shared" si="305"/>
        <v>101144015.192468</v>
      </c>
      <c r="AN314" s="5">
        <f t="shared" si="311"/>
        <v>129550743.93326125</v>
      </c>
    </row>
    <row r="315" spans="1:40" s="11" customFormat="1" ht="12.75" x14ac:dyDescent="0.2">
      <c r="A315" s="8" t="s">
        <v>630</v>
      </c>
      <c r="B315" s="8" t="s">
        <v>631</v>
      </c>
      <c r="C315" s="8" t="s">
        <v>499</v>
      </c>
      <c r="D315" s="8"/>
      <c r="E315" s="8" t="s">
        <v>1440</v>
      </c>
      <c r="G315" s="9"/>
      <c r="H315" s="9"/>
      <c r="I315" s="9">
        <f>LTFUND1819BL</f>
        <v>16736943.407251151</v>
      </c>
      <c r="J315" s="9">
        <f>I315*RPI_INC1920</f>
        <v>17271886.124529202</v>
      </c>
      <c r="K315" s="9"/>
      <c r="L315" s="9"/>
      <c r="M315" s="9"/>
      <c r="N315" s="9"/>
      <c r="O315" s="9"/>
      <c r="P315" s="9"/>
      <c r="Q315" s="10">
        <f t="shared" si="306"/>
        <v>16736943.407251151</v>
      </c>
      <c r="R315" s="10">
        <f t="shared" si="307"/>
        <v>17271886.124529202</v>
      </c>
      <c r="S315" s="9"/>
      <c r="T315" s="10">
        <f t="shared" si="301"/>
        <v>15772977.838187907</v>
      </c>
      <c r="V315" s="9"/>
      <c r="W315" s="9">
        <f>LTFUND1819RSG</f>
        <v>3931519.8621915225</v>
      </c>
      <c r="X315" s="9"/>
      <c r="Y315" s="9"/>
      <c r="Z315" s="9"/>
      <c r="AA315" s="10">
        <f t="shared" si="302"/>
        <v>3931519.8621915225</v>
      </c>
      <c r="AB315" s="10">
        <f t="shared" si="303"/>
        <v>20668463.269442674</v>
      </c>
      <c r="AC315" s="10">
        <f>W315+I315+T315</f>
        <v>36441441.107630581</v>
      </c>
      <c r="AD315" s="10">
        <f>AC315*LT_SF1920</f>
        <v>35001112.753990047</v>
      </c>
      <c r="AE315" s="10">
        <f t="shared" si="304"/>
        <v>19228134.91580214</v>
      </c>
      <c r="AF315" s="10">
        <f>AD315-T315-R315</f>
        <v>1956248.7912729383</v>
      </c>
      <c r="AG315" s="9"/>
      <c r="AH315" s="9">
        <f>AF315</f>
        <v>1956248.7912729383</v>
      </c>
      <c r="AI315" s="9"/>
      <c r="AJ315" s="9"/>
      <c r="AK315" s="9"/>
      <c r="AM315" s="9">
        <f t="shared" si="305"/>
        <v>17390004.437405724</v>
      </c>
      <c r="AN315" s="9">
        <f t="shared" si="311"/>
        <v>19346253.228678662</v>
      </c>
    </row>
    <row r="316" spans="1:40" s="15" customFormat="1" ht="12.75" x14ac:dyDescent="0.2">
      <c r="A316" s="12" t="s">
        <v>632</v>
      </c>
      <c r="B316" s="12" t="s">
        <v>633</v>
      </c>
      <c r="C316" s="12" t="s">
        <v>499</v>
      </c>
      <c r="D316" s="12"/>
      <c r="E316" s="12" t="s">
        <v>1441</v>
      </c>
      <c r="G316" s="13">
        <f>UTFUND1819BL</f>
        <v>80608728.030140892</v>
      </c>
      <c r="H316" s="13">
        <f>G316*RPI_INC1920</f>
        <v>83185127.493264422</v>
      </c>
      <c r="I316" s="13"/>
      <c r="J316" s="13"/>
      <c r="K316" s="13"/>
      <c r="L316" s="13"/>
      <c r="M316" s="13"/>
      <c r="N316" s="13"/>
      <c r="O316" s="13"/>
      <c r="P316" s="13"/>
      <c r="Q316" s="14">
        <f t="shared" si="306"/>
        <v>80608728.030140892</v>
      </c>
      <c r="R316" s="14">
        <f t="shared" si="307"/>
        <v>83185127.493264422</v>
      </c>
      <c r="S316" s="13"/>
      <c r="T316" s="14">
        <f t="shared" si="301"/>
        <v>70029422.161812097</v>
      </c>
      <c r="V316" s="13">
        <f>UTFUND1819RSG</f>
        <v>34426271.916879371</v>
      </c>
      <c r="W316" s="13"/>
      <c r="X316" s="13"/>
      <c r="Y316" s="13"/>
      <c r="Z316" s="13"/>
      <c r="AA316" s="14">
        <f t="shared" si="302"/>
        <v>34426271.916879371</v>
      </c>
      <c r="AB316" s="14">
        <f t="shared" si="303"/>
        <v>115034999.94702026</v>
      </c>
      <c r="AC316" s="14">
        <f>V316+G316+T316</f>
        <v>185064422.10883236</v>
      </c>
      <c r="AD316" s="14">
        <f>AC316*UT_SF1920</f>
        <v>179665029.60459682</v>
      </c>
      <c r="AE316" s="14">
        <f t="shared" si="304"/>
        <v>109635607.44278473</v>
      </c>
      <c r="AF316" s="14">
        <f>AD316-T316-R316</f>
        <v>26450479.949520305</v>
      </c>
      <c r="AG316" s="13">
        <f>AF316</f>
        <v>26450479.949520305</v>
      </c>
      <c r="AH316" s="13"/>
      <c r="AI316" s="13"/>
      <c r="AJ316" s="13"/>
      <c r="AK316" s="13"/>
      <c r="AM316" s="13">
        <f t="shared" si="305"/>
        <v>83754010.755062282</v>
      </c>
      <c r="AN316" s="13">
        <f t="shared" si="311"/>
        <v>110204490.70458259</v>
      </c>
    </row>
    <row r="317" spans="1:40" ht="12.75" x14ac:dyDescent="0.2">
      <c r="A317" s="1" t="s">
        <v>634</v>
      </c>
      <c r="B317" s="1" t="s">
        <v>635</v>
      </c>
      <c r="C317" s="1"/>
      <c r="D317" s="1" t="s">
        <v>499</v>
      </c>
      <c r="E317" s="1"/>
      <c r="G317" s="5">
        <f>UTFUND1819BL</f>
        <v>3270832.225779708</v>
      </c>
      <c r="H317" s="5">
        <f>G317*RPI_INC1920</f>
        <v>3375373.8876617192</v>
      </c>
      <c r="I317" s="5">
        <f>LTFUND1819BL</f>
        <v>1008619.4180821597</v>
      </c>
      <c r="J317" s="5">
        <f>I317*RPI_INC1920</f>
        <v>1040856.7029363655</v>
      </c>
      <c r="Q317" s="6">
        <f t="shared" si="306"/>
        <v>4279451.6438618675</v>
      </c>
      <c r="R317" s="6">
        <f t="shared" si="307"/>
        <v>4416230.590598085</v>
      </c>
      <c r="T317" s="6">
        <f t="shared" si="301"/>
        <v>20685200.000002749</v>
      </c>
      <c r="V317" s="5">
        <f>UTFUND1819RSG</f>
        <v>270645.6841654242</v>
      </c>
      <c r="W317" s="5">
        <f>LTFUND1819RSG</f>
        <v>-301337.51687791548</v>
      </c>
      <c r="AA317" s="6">
        <f t="shared" si="302"/>
        <v>-30691.832712491276</v>
      </c>
      <c r="AB317" s="6">
        <f t="shared" si="303"/>
        <v>4248759.8111493764</v>
      </c>
      <c r="AC317" s="6">
        <f t="shared" ref="AC317" si="368">SUM(AC318:AC319)</f>
        <v>24933959.811152127</v>
      </c>
      <c r="AD317" s="6">
        <f t="shared" si="364"/>
        <v>24143112.81026157</v>
      </c>
      <c r="AE317" s="6">
        <f t="shared" si="304"/>
        <v>3457912.8102588207</v>
      </c>
      <c r="AF317" s="6">
        <f t="shared" si="365"/>
        <v>-958317.78033926408</v>
      </c>
      <c r="AG317" s="5">
        <f t="shared" ref="AG317" si="369">AG319</f>
        <v>-382677.63160127727</v>
      </c>
      <c r="AH317" s="5">
        <f t="shared" ref="AH317" si="370">AH318</f>
        <v>-575640.1487379868</v>
      </c>
      <c r="AM317" s="5">
        <f t="shared" si="305"/>
        <v>4446432.1391072739</v>
      </c>
      <c r="AN317" s="5">
        <f t="shared" si="311"/>
        <v>3488114.3587680096</v>
      </c>
    </row>
    <row r="318" spans="1:40" s="11" customFormat="1" ht="12.75" x14ac:dyDescent="0.2">
      <c r="A318" s="8" t="s">
        <v>636</v>
      </c>
      <c r="B318" s="8" t="s">
        <v>637</v>
      </c>
      <c r="C318" s="8" t="s">
        <v>499</v>
      </c>
      <c r="D318" s="8"/>
      <c r="E318" s="8" t="s">
        <v>1440</v>
      </c>
      <c r="G318" s="9"/>
      <c r="H318" s="9"/>
      <c r="I318" s="9">
        <f>LTFUND1819BL</f>
        <v>1008619.4180821597</v>
      </c>
      <c r="J318" s="9">
        <f>I318*RPI_INC1920</f>
        <v>1040856.7029363655</v>
      </c>
      <c r="K318" s="9"/>
      <c r="L318" s="9"/>
      <c r="M318" s="9"/>
      <c r="N318" s="9"/>
      <c r="O318" s="9"/>
      <c r="P318" s="9"/>
      <c r="Q318" s="10">
        <f t="shared" si="306"/>
        <v>1008619.4180821597</v>
      </c>
      <c r="R318" s="10">
        <f t="shared" si="307"/>
        <v>1040856.7029363655</v>
      </c>
      <c r="S318" s="9"/>
      <c r="T318" s="10">
        <f t="shared" si="301"/>
        <v>5417161.9208007436</v>
      </c>
      <c r="V318" s="9"/>
      <c r="W318" s="9">
        <f>LTFUND1819RSG</f>
        <v>-301337.51687791548</v>
      </c>
      <c r="X318" s="9"/>
      <c r="Y318" s="9"/>
      <c r="Z318" s="9"/>
      <c r="AA318" s="10">
        <f t="shared" si="302"/>
        <v>-301337.51687791548</v>
      </c>
      <c r="AB318" s="10">
        <f t="shared" si="303"/>
        <v>707281.90120424423</v>
      </c>
      <c r="AC318" s="10">
        <f>W318+I318+T318</f>
        <v>6124443.8220049879</v>
      </c>
      <c r="AD318" s="10">
        <f>AC318*LT_SF1920</f>
        <v>5882378.4749991223</v>
      </c>
      <c r="AE318" s="10">
        <f t="shared" si="304"/>
        <v>465216.5541983787</v>
      </c>
      <c r="AF318" s="10">
        <f>AD318-T318-R318</f>
        <v>-575640.1487379868</v>
      </c>
      <c r="AG318" s="9"/>
      <c r="AH318" s="9">
        <f>AF318</f>
        <v>-575640.1487379868</v>
      </c>
      <c r="AI318" s="9"/>
      <c r="AJ318" s="9"/>
      <c r="AK318" s="9"/>
      <c r="AM318" s="9">
        <f t="shared" si="305"/>
        <v>1047974.8738651596</v>
      </c>
      <c r="AN318" s="9">
        <f t="shared" si="311"/>
        <v>472334.72512717277</v>
      </c>
    </row>
    <row r="319" spans="1:40" s="15" customFormat="1" ht="12.75" x14ac:dyDescent="0.2">
      <c r="A319" s="12" t="s">
        <v>638</v>
      </c>
      <c r="B319" s="12" t="s">
        <v>639</v>
      </c>
      <c r="C319" s="12" t="s">
        <v>499</v>
      </c>
      <c r="D319" s="12"/>
      <c r="E319" s="12" t="s">
        <v>1441</v>
      </c>
      <c r="G319" s="13">
        <f>UTFUND1819BL</f>
        <v>3270832.225779708</v>
      </c>
      <c r="H319" s="13">
        <f>G319*RPI_INC1920</f>
        <v>3375373.8876617192</v>
      </c>
      <c r="I319" s="13"/>
      <c r="J319" s="13"/>
      <c r="K319" s="13"/>
      <c r="L319" s="13"/>
      <c r="M319" s="13"/>
      <c r="N319" s="13"/>
      <c r="O319" s="13"/>
      <c r="P319" s="13"/>
      <c r="Q319" s="14">
        <f t="shared" si="306"/>
        <v>3270832.225779708</v>
      </c>
      <c r="R319" s="14">
        <f t="shared" si="307"/>
        <v>3375373.8876617192</v>
      </c>
      <c r="S319" s="13"/>
      <c r="T319" s="14">
        <f t="shared" si="301"/>
        <v>15268038.079202006</v>
      </c>
      <c r="V319" s="13">
        <f>UTFUND1819RSG</f>
        <v>270645.6841654242</v>
      </c>
      <c r="W319" s="13"/>
      <c r="X319" s="13"/>
      <c r="Y319" s="13"/>
      <c r="Z319" s="13"/>
      <c r="AA319" s="14">
        <f t="shared" si="302"/>
        <v>270645.6841654242</v>
      </c>
      <c r="AB319" s="14">
        <f t="shared" si="303"/>
        <v>3541477.9099451322</v>
      </c>
      <c r="AC319" s="14">
        <f>V319+G319+T319</f>
        <v>18809515.989147138</v>
      </c>
      <c r="AD319" s="14">
        <f>AC319*UT_SF1920</f>
        <v>18260734.335262448</v>
      </c>
      <c r="AE319" s="14">
        <f t="shared" si="304"/>
        <v>2992696.256060442</v>
      </c>
      <c r="AF319" s="14">
        <f>AD319-T319-R319</f>
        <v>-382677.63160127727</v>
      </c>
      <c r="AG319" s="13">
        <f>AF319</f>
        <v>-382677.63160127727</v>
      </c>
      <c r="AH319" s="13"/>
      <c r="AI319" s="13"/>
      <c r="AJ319" s="13"/>
      <c r="AK319" s="13"/>
      <c r="AM319" s="13">
        <f t="shared" si="305"/>
        <v>3398457.2652421137</v>
      </c>
      <c r="AN319" s="13">
        <f t="shared" si="311"/>
        <v>3015779.6336408365</v>
      </c>
    </row>
    <row r="320" spans="1:40" ht="12.75" x14ac:dyDescent="0.2">
      <c r="A320" s="1" t="s">
        <v>640</v>
      </c>
      <c r="B320" s="1" t="s">
        <v>641</v>
      </c>
      <c r="C320" s="1"/>
      <c r="D320" s="1" t="s">
        <v>499</v>
      </c>
      <c r="E320" s="1"/>
      <c r="G320" s="5">
        <f>UTFUND1819BL</f>
        <v>60589251.338292539</v>
      </c>
      <c r="H320" s="5">
        <f>G320*RPI_INC1920</f>
        <v>62525792.435438558</v>
      </c>
      <c r="I320" s="5">
        <f>LTFUND1819BL</f>
        <v>9415809.4407195449</v>
      </c>
      <c r="J320" s="5">
        <f>I320*RPI_INC1920</f>
        <v>9716755.5911025722</v>
      </c>
      <c r="Q320" s="6">
        <f t="shared" si="306"/>
        <v>70005060.779012084</v>
      </c>
      <c r="R320" s="6">
        <f t="shared" si="307"/>
        <v>72242548.026541129</v>
      </c>
      <c r="T320" s="6">
        <f t="shared" si="301"/>
        <v>69684847</v>
      </c>
      <c r="V320" s="5">
        <f>UTFUND1819RSG</f>
        <v>27987395.932810783</v>
      </c>
      <c r="W320" s="5">
        <f>LTFUND1819RSG</f>
        <v>2420657.1206805296</v>
      </c>
      <c r="AA320" s="6">
        <f t="shared" si="302"/>
        <v>30408053.053491313</v>
      </c>
      <c r="AB320" s="6">
        <f t="shared" si="303"/>
        <v>100413113.83250339</v>
      </c>
      <c r="AC320" s="6">
        <f t="shared" ref="AC320" si="371">SUM(AC321:AC322)</f>
        <v>170097960.83250338</v>
      </c>
      <c r="AD320" s="6">
        <f t="shared" si="364"/>
        <v>164908655.76157087</v>
      </c>
      <c r="AE320" s="6">
        <f t="shared" si="304"/>
        <v>95223808.761570871</v>
      </c>
      <c r="AF320" s="6">
        <f t="shared" si="365"/>
        <v>22981260.73502975</v>
      </c>
      <c r="AG320" s="5">
        <f t="shared" ref="AG320" si="372">AG322</f>
        <v>21726880.911836013</v>
      </c>
      <c r="AH320" s="5">
        <f t="shared" ref="AH320" si="373">AH321</f>
        <v>1254379.8231937345</v>
      </c>
      <c r="AM320" s="5">
        <f t="shared" si="305"/>
        <v>72736597.595260665</v>
      </c>
      <c r="AN320" s="5">
        <f t="shared" si="311"/>
        <v>95717858.330290407</v>
      </c>
    </row>
    <row r="321" spans="1:40" s="11" customFormat="1" ht="12.75" x14ac:dyDescent="0.2">
      <c r="A321" s="8" t="s">
        <v>642</v>
      </c>
      <c r="B321" s="8" t="s">
        <v>643</v>
      </c>
      <c r="C321" s="8" t="s">
        <v>499</v>
      </c>
      <c r="D321" s="8"/>
      <c r="E321" s="8" t="s">
        <v>1440</v>
      </c>
      <c r="G321" s="9"/>
      <c r="H321" s="9"/>
      <c r="I321" s="9">
        <f>LTFUND1819BL</f>
        <v>9415809.4407195449</v>
      </c>
      <c r="J321" s="9">
        <f>I321*RPI_INC1920</f>
        <v>9716755.5911025722</v>
      </c>
      <c r="K321" s="9"/>
      <c r="L321" s="9"/>
      <c r="M321" s="9"/>
      <c r="N321" s="9"/>
      <c r="O321" s="9"/>
      <c r="P321" s="9"/>
      <c r="Q321" s="10">
        <f t="shared" si="306"/>
        <v>9415809.4407195449</v>
      </c>
      <c r="R321" s="10">
        <f t="shared" si="307"/>
        <v>9716755.5911025722</v>
      </c>
      <c r="S321" s="9"/>
      <c r="T321" s="10">
        <f t="shared" si="301"/>
        <v>10057092.609379373</v>
      </c>
      <c r="V321" s="9"/>
      <c r="W321" s="9">
        <f>LTFUND1819RSG</f>
        <v>2420657.1206805296</v>
      </c>
      <c r="X321" s="9"/>
      <c r="Y321" s="9"/>
      <c r="Z321" s="9"/>
      <c r="AA321" s="10">
        <f t="shared" si="302"/>
        <v>2420657.1206805296</v>
      </c>
      <c r="AB321" s="10">
        <f t="shared" si="303"/>
        <v>11836466.561400075</v>
      </c>
      <c r="AC321" s="10">
        <f>W321+I321+T321</f>
        <v>21893559.170779448</v>
      </c>
      <c r="AD321" s="10">
        <f>AC321*LT_SF1920</f>
        <v>21028228.02367568</v>
      </c>
      <c r="AE321" s="10">
        <f t="shared" si="304"/>
        <v>10971135.414296307</v>
      </c>
      <c r="AF321" s="10">
        <f>AD321-T321-R321</f>
        <v>1254379.8231937345</v>
      </c>
      <c r="AG321" s="9"/>
      <c r="AH321" s="9">
        <f>AF321</f>
        <v>1254379.8231937345</v>
      </c>
      <c r="AI321" s="9"/>
      <c r="AJ321" s="9"/>
      <c r="AK321" s="9"/>
      <c r="AM321" s="9">
        <f t="shared" si="305"/>
        <v>9783206.1668404825</v>
      </c>
      <c r="AN321" s="9">
        <f t="shared" si="311"/>
        <v>11037585.990034217</v>
      </c>
    </row>
    <row r="322" spans="1:40" s="15" customFormat="1" ht="12.75" x14ac:dyDescent="0.2">
      <c r="A322" s="12" t="s">
        <v>644</v>
      </c>
      <c r="B322" s="12" t="s">
        <v>645</v>
      </c>
      <c r="C322" s="12" t="s">
        <v>499</v>
      </c>
      <c r="D322" s="12"/>
      <c r="E322" s="12" t="s">
        <v>1441</v>
      </c>
      <c r="G322" s="13">
        <f>UTFUND1819BL</f>
        <v>60589251.338292539</v>
      </c>
      <c r="H322" s="13">
        <f>G322*RPI_INC1920</f>
        <v>62525792.435438558</v>
      </c>
      <c r="I322" s="13"/>
      <c r="J322" s="13"/>
      <c r="K322" s="13"/>
      <c r="L322" s="13"/>
      <c r="M322" s="13"/>
      <c r="N322" s="13"/>
      <c r="O322" s="13"/>
      <c r="P322" s="13"/>
      <c r="Q322" s="14">
        <f t="shared" si="306"/>
        <v>60589251.338292539</v>
      </c>
      <c r="R322" s="14">
        <f t="shared" si="307"/>
        <v>62525792.435438558</v>
      </c>
      <c r="S322" s="13"/>
      <c r="T322" s="14">
        <f t="shared" si="301"/>
        <v>59627754.390620627</v>
      </c>
      <c r="V322" s="13">
        <f>UTFUND1819RSG</f>
        <v>27987395.932810783</v>
      </c>
      <c r="W322" s="13"/>
      <c r="X322" s="13"/>
      <c r="Y322" s="13"/>
      <c r="Z322" s="13"/>
      <c r="AA322" s="14">
        <f t="shared" si="302"/>
        <v>27987395.932810783</v>
      </c>
      <c r="AB322" s="14">
        <f t="shared" si="303"/>
        <v>88576647.271103323</v>
      </c>
      <c r="AC322" s="14">
        <f>V322+G322+T322</f>
        <v>148204401.66172394</v>
      </c>
      <c r="AD322" s="14">
        <f>AC322*UT_SF1920</f>
        <v>143880427.73789519</v>
      </c>
      <c r="AE322" s="14">
        <f t="shared" si="304"/>
        <v>84252673.347274572</v>
      </c>
      <c r="AF322" s="14">
        <f>AD322-T322-R322</f>
        <v>21726880.911836013</v>
      </c>
      <c r="AG322" s="13">
        <f>AF322</f>
        <v>21726880.911836013</v>
      </c>
      <c r="AH322" s="13"/>
      <c r="AI322" s="13"/>
      <c r="AJ322" s="13"/>
      <c r="AK322" s="13"/>
      <c r="AM322" s="13">
        <f t="shared" si="305"/>
        <v>62953391.428420164</v>
      </c>
      <c r="AN322" s="13">
        <f t="shared" si="311"/>
        <v>84680272.340256184</v>
      </c>
    </row>
    <row r="323" spans="1:40" ht="12.75" x14ac:dyDescent="0.2">
      <c r="A323" s="1" t="s">
        <v>646</v>
      </c>
      <c r="B323" s="1" t="s">
        <v>647</v>
      </c>
      <c r="C323" s="1"/>
      <c r="D323" s="1" t="s">
        <v>499</v>
      </c>
      <c r="E323" s="1"/>
      <c r="G323" s="5">
        <f>UTFUND1819BL</f>
        <v>24689512.33290818</v>
      </c>
      <c r="H323" s="5">
        <f>G323*RPI_INC1920</f>
        <v>25478633.410411123</v>
      </c>
      <c r="I323" s="5">
        <f>LTFUND1819BL</f>
        <v>6332432.6198859438</v>
      </c>
      <c r="J323" s="5">
        <f>I323*RPI_INC1920</f>
        <v>6534828.5191989774</v>
      </c>
      <c r="Q323" s="6">
        <f t="shared" si="306"/>
        <v>31021944.952794123</v>
      </c>
      <c r="R323" s="6">
        <f t="shared" si="307"/>
        <v>32013461.9296101</v>
      </c>
      <c r="T323" s="6">
        <f t="shared" ref="T323:T386" si="374">CTR_1516</f>
        <v>77544449</v>
      </c>
      <c r="V323" s="5">
        <f>UTFUND1819RSG</f>
        <v>8934707.5116585307</v>
      </c>
      <c r="W323" s="5">
        <f>LTFUND1819RSG</f>
        <v>14748.251847714186</v>
      </c>
      <c r="AA323" s="6">
        <f t="shared" ref="AA323:AA386" si="375">RSG_1819</f>
        <v>8949455.7635062449</v>
      </c>
      <c r="AB323" s="6">
        <f t="shared" ref="AB323:AB386" si="376">SFA_1819</f>
        <v>39971400.716300368</v>
      </c>
      <c r="AC323" s="6">
        <f t="shared" ref="AC323" si="377">SUM(AC324:AC325)</f>
        <v>117515849.71630037</v>
      </c>
      <c r="AD323" s="6">
        <f t="shared" si="364"/>
        <v>113825806.23040769</v>
      </c>
      <c r="AE323" s="6">
        <f t="shared" ref="AE323:AE386" si="378">R323+AF323</f>
        <v>36281357.230407685</v>
      </c>
      <c r="AF323" s="6">
        <f t="shared" si="365"/>
        <v>4267895.3007975845</v>
      </c>
      <c r="AG323" s="5">
        <f t="shared" ref="AG323" si="379">AG325</f>
        <v>5454016.3032482006</v>
      </c>
      <c r="AH323" s="5">
        <f t="shared" ref="AH323" si="380">AH324</f>
        <v>-1186121.0024506161</v>
      </c>
      <c r="AM323" s="5">
        <f t="shared" ref="AM323:AM386" si="381">FUND1819BL_U*RPI_INCBFL1920</f>
        <v>32232394.366125654</v>
      </c>
      <c r="AN323" s="5">
        <f t="shared" si="311"/>
        <v>36500289.66692324</v>
      </c>
    </row>
    <row r="324" spans="1:40" s="11" customFormat="1" ht="12.75" x14ac:dyDescent="0.2">
      <c r="A324" s="8" t="s">
        <v>648</v>
      </c>
      <c r="B324" s="8" t="s">
        <v>649</v>
      </c>
      <c r="C324" s="8" t="s">
        <v>499</v>
      </c>
      <c r="D324" s="8"/>
      <c r="E324" s="8" t="s">
        <v>1440</v>
      </c>
      <c r="G324" s="9"/>
      <c r="H324" s="9"/>
      <c r="I324" s="9">
        <f>LTFUND1819BL</f>
        <v>6332432.6198859438</v>
      </c>
      <c r="J324" s="9">
        <f>I324*RPI_INC1920</f>
        <v>6534828.5191989774</v>
      </c>
      <c r="K324" s="9"/>
      <c r="L324" s="9"/>
      <c r="M324" s="9"/>
      <c r="N324" s="9"/>
      <c r="O324" s="9"/>
      <c r="P324" s="9"/>
      <c r="Q324" s="10">
        <f t="shared" ref="Q324:Q387" si="382">G324+I324+K324+M324+O324</f>
        <v>6332432.6198859438</v>
      </c>
      <c r="R324" s="10">
        <f t="shared" ref="R324:R387" si="383">H324+J324+L324+N324+P324</f>
        <v>6534828.5191989774</v>
      </c>
      <c r="S324" s="9"/>
      <c r="T324" s="10">
        <f t="shared" si="374"/>
        <v>18914980.961897686</v>
      </c>
      <c r="V324" s="9"/>
      <c r="W324" s="9">
        <f>LTFUND1819RSG</f>
        <v>14748.251847714186</v>
      </c>
      <c r="X324" s="9"/>
      <c r="Y324" s="9"/>
      <c r="Z324" s="9"/>
      <c r="AA324" s="10">
        <f t="shared" si="375"/>
        <v>14748.251847714186</v>
      </c>
      <c r="AB324" s="10">
        <f t="shared" si="376"/>
        <v>6347180.871733658</v>
      </c>
      <c r="AC324" s="10">
        <f>W324+I324+T324</f>
        <v>25262161.833631344</v>
      </c>
      <c r="AD324" s="10">
        <f>AC324*LT_SF1920</f>
        <v>24263688.478646047</v>
      </c>
      <c r="AE324" s="10">
        <f t="shared" si="378"/>
        <v>5348707.5167483613</v>
      </c>
      <c r="AF324" s="10">
        <f>AD324-T324-R324</f>
        <v>-1186121.0024506161</v>
      </c>
      <c r="AG324" s="9"/>
      <c r="AH324" s="9">
        <f>AF324</f>
        <v>-1186121.0024506161</v>
      </c>
      <c r="AI324" s="9"/>
      <c r="AJ324" s="9"/>
      <c r="AK324" s="9"/>
      <c r="AM324" s="9">
        <f t="shared" si="381"/>
        <v>6579518.6540261749</v>
      </c>
      <c r="AN324" s="9">
        <f t="shared" ref="AN324:AN387" si="384">AF324+AM324</f>
        <v>5393397.6515755588</v>
      </c>
    </row>
    <row r="325" spans="1:40" s="15" customFormat="1" ht="12.75" x14ac:dyDescent="0.2">
      <c r="A325" s="12" t="s">
        <v>650</v>
      </c>
      <c r="B325" s="12" t="s">
        <v>651</v>
      </c>
      <c r="C325" s="12" t="s">
        <v>499</v>
      </c>
      <c r="D325" s="12"/>
      <c r="E325" s="12" t="s">
        <v>1441</v>
      </c>
      <c r="G325" s="13">
        <f>UTFUND1819BL</f>
        <v>24689512.33290818</v>
      </c>
      <c r="H325" s="13">
        <f>G325*RPI_INC1920</f>
        <v>25478633.410411123</v>
      </c>
      <c r="I325" s="13"/>
      <c r="J325" s="13"/>
      <c r="K325" s="13"/>
      <c r="L325" s="13"/>
      <c r="M325" s="13"/>
      <c r="N325" s="13"/>
      <c r="O325" s="13"/>
      <c r="P325" s="13"/>
      <c r="Q325" s="14">
        <f t="shared" si="382"/>
        <v>24689512.33290818</v>
      </c>
      <c r="R325" s="14">
        <f t="shared" si="383"/>
        <v>25478633.410411123</v>
      </c>
      <c r="S325" s="13"/>
      <c r="T325" s="14">
        <f t="shared" si="374"/>
        <v>58629468.038102306</v>
      </c>
      <c r="V325" s="13">
        <f>UTFUND1819RSG</f>
        <v>8934707.5116585307</v>
      </c>
      <c r="W325" s="13"/>
      <c r="X325" s="13"/>
      <c r="Y325" s="13"/>
      <c r="Z325" s="13"/>
      <c r="AA325" s="14">
        <f t="shared" si="375"/>
        <v>8934707.5116585307</v>
      </c>
      <c r="AB325" s="14">
        <f t="shared" si="376"/>
        <v>33624219.84456671</v>
      </c>
      <c r="AC325" s="14">
        <f>V325+G325+T325</f>
        <v>92253687.882669017</v>
      </c>
      <c r="AD325" s="14">
        <f>AC325*UT_SF1920</f>
        <v>89562117.75176163</v>
      </c>
      <c r="AE325" s="14">
        <f t="shared" si="378"/>
        <v>30932649.713659324</v>
      </c>
      <c r="AF325" s="14">
        <f>AD325-T325-R325</f>
        <v>5454016.3032482006</v>
      </c>
      <c r="AG325" s="13">
        <f>AF325</f>
        <v>5454016.3032482006</v>
      </c>
      <c r="AH325" s="13"/>
      <c r="AI325" s="13"/>
      <c r="AJ325" s="13"/>
      <c r="AK325" s="13"/>
      <c r="AM325" s="13">
        <f t="shared" si="381"/>
        <v>25652875.712099481</v>
      </c>
      <c r="AN325" s="13">
        <f t="shared" si="384"/>
        <v>31106892.015347682</v>
      </c>
    </row>
    <row r="326" spans="1:40" ht="12.75" x14ac:dyDescent="0.2">
      <c r="A326" s="1" t="s">
        <v>652</v>
      </c>
      <c r="B326" s="1" t="s">
        <v>653</v>
      </c>
      <c r="C326" s="1"/>
      <c r="D326" s="1" t="s">
        <v>499</v>
      </c>
      <c r="E326" s="1"/>
      <c r="G326" s="5">
        <f>UTFUND1819BL</f>
        <v>11905730.850623133</v>
      </c>
      <c r="H326" s="5">
        <f>G326*RPI_INC1920</f>
        <v>12286259.353196319</v>
      </c>
      <c r="I326" s="5">
        <f>LTFUND1819BL</f>
        <v>4264895.104719542</v>
      </c>
      <c r="J326" s="5">
        <f>I326*RPI_INC1920</f>
        <v>4401208.798367816</v>
      </c>
      <c r="Q326" s="6">
        <f t="shared" si="382"/>
        <v>16170625.955342675</v>
      </c>
      <c r="R326" s="6">
        <f t="shared" si="383"/>
        <v>16687468.151564136</v>
      </c>
      <c r="T326" s="6">
        <f t="shared" si="374"/>
        <v>46706195</v>
      </c>
      <c r="V326" s="5">
        <f>UTFUND1819RSG</f>
        <v>5075889.361911295</v>
      </c>
      <c r="W326" s="5">
        <f>LTFUND1819RSG</f>
        <v>-631379.23293603584</v>
      </c>
      <c r="AA326" s="6">
        <f t="shared" si="375"/>
        <v>4444510.1289752591</v>
      </c>
      <c r="AB326" s="6">
        <f t="shared" si="376"/>
        <v>20615136.084317934</v>
      </c>
      <c r="AC326" s="6">
        <f t="shared" ref="AC326" si="385">SUM(AC327:AC328)</f>
        <v>67321331.084317923</v>
      </c>
      <c r="AD326" s="6">
        <f t="shared" si="364"/>
        <v>65136290.212341309</v>
      </c>
      <c r="AE326" s="6">
        <f t="shared" si="378"/>
        <v>18430095.212341312</v>
      </c>
      <c r="AF326" s="6">
        <f t="shared" si="365"/>
        <v>1742627.0607771771</v>
      </c>
      <c r="AG326" s="5">
        <f t="shared" ref="AG326" si="386">AG328</f>
        <v>3353960.0433240272</v>
      </c>
      <c r="AH326" s="5">
        <f t="shared" ref="AH326" si="387">AH327</f>
        <v>-1611332.9825468501</v>
      </c>
      <c r="AM326" s="5">
        <f t="shared" si="381"/>
        <v>16801589.769205198</v>
      </c>
      <c r="AN326" s="5">
        <f t="shared" si="384"/>
        <v>18544216.829982374</v>
      </c>
    </row>
    <row r="327" spans="1:40" s="11" customFormat="1" ht="12.75" x14ac:dyDescent="0.2">
      <c r="A327" s="8" t="s">
        <v>654</v>
      </c>
      <c r="B327" s="8" t="s">
        <v>655</v>
      </c>
      <c r="C327" s="8" t="s">
        <v>499</v>
      </c>
      <c r="D327" s="8"/>
      <c r="E327" s="8" t="s">
        <v>1440</v>
      </c>
      <c r="G327" s="9"/>
      <c r="H327" s="9"/>
      <c r="I327" s="9">
        <f>LTFUND1819BL</f>
        <v>4264895.104719542</v>
      </c>
      <c r="J327" s="9">
        <f>I327*RPI_INC1920</f>
        <v>4401208.798367816</v>
      </c>
      <c r="K327" s="9"/>
      <c r="L327" s="9"/>
      <c r="M327" s="9"/>
      <c r="N327" s="9"/>
      <c r="O327" s="9"/>
      <c r="P327" s="9"/>
      <c r="Q327" s="10">
        <f t="shared" si="382"/>
        <v>4264895.104719542</v>
      </c>
      <c r="R327" s="10">
        <f t="shared" si="383"/>
        <v>4401208.798367816</v>
      </c>
      <c r="S327" s="9"/>
      <c r="T327" s="10">
        <f t="shared" si="374"/>
        <v>17711241.618889194</v>
      </c>
      <c r="V327" s="9"/>
      <c r="W327" s="9">
        <f>LTFUND1819RSG</f>
        <v>-631379.23293603584</v>
      </c>
      <c r="X327" s="9"/>
      <c r="Y327" s="9"/>
      <c r="Z327" s="9"/>
      <c r="AA327" s="10">
        <f t="shared" si="375"/>
        <v>-631379.23293603584</v>
      </c>
      <c r="AB327" s="10">
        <f t="shared" si="376"/>
        <v>3633515.8717835061</v>
      </c>
      <c r="AC327" s="10">
        <f>W327+I327+T327</f>
        <v>21344757.4906727</v>
      </c>
      <c r="AD327" s="10">
        <f>AC327*LT_SF1920</f>
        <v>20501117.43471016</v>
      </c>
      <c r="AE327" s="10">
        <f t="shared" si="378"/>
        <v>2789875.8158209659</v>
      </c>
      <c r="AF327" s="10">
        <f>AD327-T327-R327</f>
        <v>-1611332.9825468501</v>
      </c>
      <c r="AG327" s="9"/>
      <c r="AH327" s="9">
        <f>AF327</f>
        <v>-1611332.9825468501</v>
      </c>
      <c r="AI327" s="9"/>
      <c r="AJ327" s="9"/>
      <c r="AK327" s="9"/>
      <c r="AM327" s="9">
        <f t="shared" si="381"/>
        <v>4431307.6164200157</v>
      </c>
      <c r="AN327" s="9">
        <f t="shared" si="384"/>
        <v>2819974.6338731656</v>
      </c>
    </row>
    <row r="328" spans="1:40" s="15" customFormat="1" ht="12.75" x14ac:dyDescent="0.2">
      <c r="A328" s="12" t="s">
        <v>656</v>
      </c>
      <c r="B328" s="12" t="s">
        <v>657</v>
      </c>
      <c r="C328" s="12" t="s">
        <v>499</v>
      </c>
      <c r="D328" s="12"/>
      <c r="E328" s="12" t="s">
        <v>1441</v>
      </c>
      <c r="G328" s="13">
        <f>UTFUND1819BL</f>
        <v>11905730.850623133</v>
      </c>
      <c r="H328" s="13">
        <f>G328*RPI_INC1920</f>
        <v>12286259.353196319</v>
      </c>
      <c r="I328" s="13"/>
      <c r="J328" s="13"/>
      <c r="K328" s="13"/>
      <c r="L328" s="13"/>
      <c r="M328" s="13"/>
      <c r="N328" s="13"/>
      <c r="O328" s="13"/>
      <c r="P328" s="13"/>
      <c r="Q328" s="14">
        <f t="shared" si="382"/>
        <v>11905730.850623133</v>
      </c>
      <c r="R328" s="14">
        <f t="shared" si="383"/>
        <v>12286259.353196319</v>
      </c>
      <c r="S328" s="13"/>
      <c r="T328" s="14">
        <f t="shared" si="374"/>
        <v>28994953.381110802</v>
      </c>
      <c r="V328" s="13">
        <f>UTFUND1819RSG</f>
        <v>5075889.361911295</v>
      </c>
      <c r="W328" s="13"/>
      <c r="X328" s="13"/>
      <c r="Y328" s="13"/>
      <c r="Z328" s="13"/>
      <c r="AA328" s="14">
        <f t="shared" si="375"/>
        <v>5075889.361911295</v>
      </c>
      <c r="AB328" s="14">
        <f t="shared" si="376"/>
        <v>16981620.212534428</v>
      </c>
      <c r="AC328" s="14">
        <f>V328+G328+T328</f>
        <v>45976573.59364523</v>
      </c>
      <c r="AD328" s="14">
        <f>AC328*UT_SF1920</f>
        <v>44635172.777631149</v>
      </c>
      <c r="AE328" s="14">
        <f t="shared" si="378"/>
        <v>15640219.396520346</v>
      </c>
      <c r="AF328" s="14">
        <f>AD328-T328-R328</f>
        <v>3353960.0433240272</v>
      </c>
      <c r="AG328" s="13">
        <f>AF328</f>
        <v>3353960.0433240272</v>
      </c>
      <c r="AH328" s="13"/>
      <c r="AI328" s="13"/>
      <c r="AJ328" s="13"/>
      <c r="AK328" s="13"/>
      <c r="AM328" s="13">
        <f t="shared" si="381"/>
        <v>12370282.152785182</v>
      </c>
      <c r="AN328" s="13">
        <f t="shared" si="384"/>
        <v>15724242.196109209</v>
      </c>
    </row>
    <row r="329" spans="1:40" ht="12.75" x14ac:dyDescent="0.2">
      <c r="A329" s="1" t="s">
        <v>658</v>
      </c>
      <c r="B329" s="1" t="s">
        <v>659</v>
      </c>
      <c r="C329" s="1"/>
      <c r="D329" s="1" t="s">
        <v>499</v>
      </c>
      <c r="E329" s="1"/>
      <c r="G329" s="5">
        <f>UTFUND1819BL</f>
        <v>12995058.960112359</v>
      </c>
      <c r="H329" s="5">
        <f>G329*RPI_INC1920</f>
        <v>13410404.342011616</v>
      </c>
      <c r="I329" s="5">
        <f>LTFUND1819BL</f>
        <v>4394657.0145550771</v>
      </c>
      <c r="J329" s="5">
        <f>I329*RPI_INC1920</f>
        <v>4535118.1314787697</v>
      </c>
      <c r="Q329" s="6">
        <f t="shared" si="382"/>
        <v>17389715.974667437</v>
      </c>
      <c r="R329" s="6">
        <f t="shared" si="383"/>
        <v>17945522.473490387</v>
      </c>
      <c r="T329" s="6">
        <f t="shared" si="374"/>
        <v>78438210</v>
      </c>
      <c r="V329" s="5">
        <f>UTFUND1819RSG</f>
        <v>1602227.3360892199</v>
      </c>
      <c r="W329" s="5">
        <f>LTFUND1819RSG</f>
        <v>-1482272.5067870235</v>
      </c>
      <c r="AA329" s="6">
        <f t="shared" si="375"/>
        <v>119954.82930219639</v>
      </c>
      <c r="AB329" s="6">
        <f t="shared" si="376"/>
        <v>17509670.803969633</v>
      </c>
      <c r="AC329" s="6">
        <f t="shared" ref="AC329" si="388">SUM(AC330:AC331)</f>
        <v>95947880.803969637</v>
      </c>
      <c r="AD329" s="6">
        <f t="shared" si="364"/>
        <v>92877265.572256088</v>
      </c>
      <c r="AE329" s="6">
        <f t="shared" si="378"/>
        <v>14439055.57225609</v>
      </c>
      <c r="AF329" s="6">
        <f t="shared" si="365"/>
        <v>-3506466.9012342971</v>
      </c>
      <c r="AG329" s="5">
        <f t="shared" ref="AG329" si="389">AG331</f>
        <v>-847703.89242700487</v>
      </c>
      <c r="AH329" s="5">
        <f t="shared" ref="AH329" si="390">AH330</f>
        <v>-2658763.0088072922</v>
      </c>
      <c r="AM329" s="5">
        <f t="shared" si="381"/>
        <v>18068247.624812808</v>
      </c>
      <c r="AN329" s="5">
        <f t="shared" si="384"/>
        <v>14561780.723578511</v>
      </c>
    </row>
    <row r="330" spans="1:40" s="11" customFormat="1" ht="12.75" x14ac:dyDescent="0.2">
      <c r="A330" s="8" t="s">
        <v>660</v>
      </c>
      <c r="B330" s="8" t="s">
        <v>661</v>
      </c>
      <c r="C330" s="8" t="s">
        <v>499</v>
      </c>
      <c r="D330" s="8"/>
      <c r="E330" s="8" t="s">
        <v>1440</v>
      </c>
      <c r="G330" s="9"/>
      <c r="H330" s="9"/>
      <c r="I330" s="9">
        <f>LTFUND1819BL</f>
        <v>4394657.0145550771</v>
      </c>
      <c r="J330" s="9">
        <f>I330*RPI_INC1920</f>
        <v>4535118.1314787697</v>
      </c>
      <c r="K330" s="9"/>
      <c r="L330" s="9"/>
      <c r="M330" s="9"/>
      <c r="N330" s="9"/>
      <c r="O330" s="9"/>
      <c r="P330" s="9"/>
      <c r="Q330" s="10">
        <f t="shared" si="382"/>
        <v>4394657.0145550771</v>
      </c>
      <c r="R330" s="10">
        <f t="shared" si="383"/>
        <v>4535118.1314787697</v>
      </c>
      <c r="S330" s="9"/>
      <c r="T330" s="10">
        <f t="shared" si="374"/>
        <v>23299974.450065762</v>
      </c>
      <c r="V330" s="9"/>
      <c r="W330" s="9">
        <f>LTFUND1819RSG</f>
        <v>-1482272.5067870235</v>
      </c>
      <c r="X330" s="9"/>
      <c r="Y330" s="9"/>
      <c r="Z330" s="9"/>
      <c r="AA330" s="10">
        <f t="shared" si="375"/>
        <v>-1482272.5067870235</v>
      </c>
      <c r="AB330" s="10">
        <f t="shared" si="376"/>
        <v>2912384.5077680536</v>
      </c>
      <c r="AC330" s="10">
        <f>W330+I330+T330</f>
        <v>26212358.957833815</v>
      </c>
      <c r="AD330" s="10">
        <f>AC330*LT_SF1920</f>
        <v>25176329.572737239</v>
      </c>
      <c r="AE330" s="10">
        <f t="shared" si="378"/>
        <v>1876355.1226714775</v>
      </c>
      <c r="AF330" s="10">
        <f>AD330-T330-R330</f>
        <v>-2658763.0088072922</v>
      </c>
      <c r="AG330" s="9"/>
      <c r="AH330" s="9">
        <f>AF330</f>
        <v>-2658763.0088072922</v>
      </c>
      <c r="AI330" s="9"/>
      <c r="AJ330" s="9"/>
      <c r="AK330" s="9"/>
      <c r="AM330" s="9">
        <f t="shared" si="381"/>
        <v>4566132.7235461213</v>
      </c>
      <c r="AN330" s="9">
        <f t="shared" si="384"/>
        <v>1907369.7147388291</v>
      </c>
    </row>
    <row r="331" spans="1:40" s="15" customFormat="1" ht="12.75" x14ac:dyDescent="0.2">
      <c r="A331" s="12" t="s">
        <v>662</v>
      </c>
      <c r="B331" s="12" t="s">
        <v>663</v>
      </c>
      <c r="C331" s="12" t="s">
        <v>499</v>
      </c>
      <c r="D331" s="12"/>
      <c r="E331" s="12" t="s">
        <v>1441</v>
      </c>
      <c r="G331" s="13">
        <f>UTFUND1819BL</f>
        <v>12995058.960112359</v>
      </c>
      <c r="H331" s="13">
        <f>G331*RPI_INC1920</f>
        <v>13410404.342011616</v>
      </c>
      <c r="I331" s="13"/>
      <c r="J331" s="13"/>
      <c r="K331" s="13"/>
      <c r="L331" s="13"/>
      <c r="M331" s="13"/>
      <c r="N331" s="13"/>
      <c r="O331" s="13"/>
      <c r="P331" s="13"/>
      <c r="Q331" s="14">
        <f t="shared" si="382"/>
        <v>12995058.960112359</v>
      </c>
      <c r="R331" s="14">
        <f t="shared" si="383"/>
        <v>13410404.342011616</v>
      </c>
      <c r="S331" s="13"/>
      <c r="T331" s="14">
        <f t="shared" si="374"/>
        <v>55138235.549934246</v>
      </c>
      <c r="V331" s="13">
        <f>UTFUND1819RSG</f>
        <v>1602227.3360892199</v>
      </c>
      <c r="W331" s="13"/>
      <c r="X331" s="13"/>
      <c r="Y331" s="13"/>
      <c r="Z331" s="13"/>
      <c r="AA331" s="14">
        <f t="shared" si="375"/>
        <v>1602227.3360892199</v>
      </c>
      <c r="AB331" s="14">
        <f t="shared" si="376"/>
        <v>14597286.296201579</v>
      </c>
      <c r="AC331" s="14">
        <f>V331+G331+T331</f>
        <v>69735521.846135825</v>
      </c>
      <c r="AD331" s="14">
        <f>AC331*UT_SF1920</f>
        <v>67700935.999518856</v>
      </c>
      <c r="AE331" s="14">
        <f t="shared" si="378"/>
        <v>12562700.449584611</v>
      </c>
      <c r="AF331" s="14">
        <f>AD331-T331-R331</f>
        <v>-847703.89242700487</v>
      </c>
      <c r="AG331" s="13">
        <f>AF331</f>
        <v>-847703.89242700487</v>
      </c>
      <c r="AH331" s="13"/>
      <c r="AI331" s="13"/>
      <c r="AJ331" s="13"/>
      <c r="AK331" s="13"/>
      <c r="AM331" s="13">
        <f t="shared" si="381"/>
        <v>13502114.901266685</v>
      </c>
      <c r="AN331" s="13">
        <f t="shared" si="384"/>
        <v>12654411.00883968</v>
      </c>
    </row>
    <row r="332" spans="1:40" ht="12.75" x14ac:dyDescent="0.2">
      <c r="A332" s="1" t="s">
        <v>664</v>
      </c>
      <c r="B332" s="1" t="s">
        <v>665</v>
      </c>
      <c r="C332" s="1"/>
      <c r="D332" s="1" t="s">
        <v>499</v>
      </c>
      <c r="E332" s="1"/>
      <c r="G332" s="5">
        <f>UTFUND1819BL</f>
        <v>23328248.70411361</v>
      </c>
      <c r="H332" s="5">
        <f>G332*RPI_INC1920</f>
        <v>24073861.355567645</v>
      </c>
      <c r="I332" s="5">
        <f>LTFUND1819BL</f>
        <v>6160825.051819033</v>
      </c>
      <c r="J332" s="5">
        <f>I332*RPI_INC1920</f>
        <v>6357736.0655987011</v>
      </c>
      <c r="Q332" s="6">
        <f t="shared" si="382"/>
        <v>29489073.755932644</v>
      </c>
      <c r="R332" s="6">
        <f t="shared" si="383"/>
        <v>30431597.421166345</v>
      </c>
      <c r="T332" s="6">
        <f t="shared" si="374"/>
        <v>68461579</v>
      </c>
      <c r="V332" s="5">
        <f>UTFUND1819RSG</f>
        <v>6313451.5957689583</v>
      </c>
      <c r="W332" s="5">
        <f>LTFUND1819RSG</f>
        <v>-103974.9792063674</v>
      </c>
      <c r="AA332" s="6">
        <f t="shared" si="375"/>
        <v>6209476.6165625909</v>
      </c>
      <c r="AB332" s="6">
        <f t="shared" si="376"/>
        <v>35698550.372495234</v>
      </c>
      <c r="AC332" s="6">
        <f t="shared" ref="AC332" si="391">SUM(AC333:AC334)</f>
        <v>104160129.37249523</v>
      </c>
      <c r="AD332" s="6">
        <f t="shared" si="364"/>
        <v>100891047.15921643</v>
      </c>
      <c r="AE332" s="6">
        <f t="shared" si="378"/>
        <v>32429468.159216434</v>
      </c>
      <c r="AF332" s="6">
        <f t="shared" si="365"/>
        <v>1997870.7380500874</v>
      </c>
      <c r="AG332" s="5">
        <f t="shared" ref="AG332" si="392">AG334</f>
        <v>3177694.153854277</v>
      </c>
      <c r="AH332" s="5">
        <f t="shared" ref="AH332" si="393">AH333</f>
        <v>-1179823.4158041896</v>
      </c>
      <c r="AM332" s="5">
        <f t="shared" si="381"/>
        <v>30639711.863307148</v>
      </c>
      <c r="AN332" s="5">
        <f t="shared" si="384"/>
        <v>32637582.601357237</v>
      </c>
    </row>
    <row r="333" spans="1:40" s="11" customFormat="1" ht="12.75" x14ac:dyDescent="0.2">
      <c r="A333" s="8" t="s">
        <v>666</v>
      </c>
      <c r="B333" s="8" t="s">
        <v>667</v>
      </c>
      <c r="C333" s="8" t="s">
        <v>499</v>
      </c>
      <c r="D333" s="8"/>
      <c r="E333" s="8" t="s">
        <v>1440</v>
      </c>
      <c r="G333" s="9"/>
      <c r="H333" s="9"/>
      <c r="I333" s="9">
        <f>LTFUND1819BL</f>
        <v>6160825.051819033</v>
      </c>
      <c r="J333" s="9">
        <f>I333*RPI_INC1920</f>
        <v>6357736.0655987011</v>
      </c>
      <c r="K333" s="9"/>
      <c r="L333" s="9"/>
      <c r="M333" s="9"/>
      <c r="N333" s="9"/>
      <c r="O333" s="9"/>
      <c r="P333" s="9"/>
      <c r="Q333" s="10">
        <f t="shared" si="382"/>
        <v>6160825.051819033</v>
      </c>
      <c r="R333" s="10">
        <f t="shared" si="383"/>
        <v>6357736.0655987011</v>
      </c>
      <c r="S333" s="9"/>
      <c r="T333" s="10">
        <f t="shared" si="374"/>
        <v>16180958.58397793</v>
      </c>
      <c r="V333" s="9"/>
      <c r="W333" s="9">
        <f>LTFUND1819RSG</f>
        <v>-103974.9792063674</v>
      </c>
      <c r="X333" s="9"/>
      <c r="Y333" s="9"/>
      <c r="Z333" s="9"/>
      <c r="AA333" s="10">
        <f t="shared" si="375"/>
        <v>-103974.9792063674</v>
      </c>
      <c r="AB333" s="10">
        <f t="shared" si="376"/>
        <v>6056850.0726126656</v>
      </c>
      <c r="AC333" s="10">
        <f>W333+I333+T333</f>
        <v>22237808.656590596</v>
      </c>
      <c r="AD333" s="10">
        <f>AC333*LT_SF1920</f>
        <v>21358871.233772442</v>
      </c>
      <c r="AE333" s="10">
        <f t="shared" si="378"/>
        <v>5177912.6497945115</v>
      </c>
      <c r="AF333" s="10">
        <f>AD333-T333-R333</f>
        <v>-1179823.4158041896</v>
      </c>
      <c r="AG333" s="9"/>
      <c r="AH333" s="9">
        <f>AF333</f>
        <v>-1179823.4158041896</v>
      </c>
      <c r="AI333" s="9"/>
      <c r="AJ333" s="9"/>
      <c r="AK333" s="9"/>
      <c r="AM333" s="9">
        <f t="shared" si="381"/>
        <v>6401215.1073413547</v>
      </c>
      <c r="AN333" s="9">
        <f t="shared" si="384"/>
        <v>5221391.6915371651</v>
      </c>
    </row>
    <row r="334" spans="1:40" s="15" customFormat="1" ht="12.75" x14ac:dyDescent="0.2">
      <c r="A334" s="12" t="s">
        <v>668</v>
      </c>
      <c r="B334" s="12" t="s">
        <v>669</v>
      </c>
      <c r="C334" s="12" t="s">
        <v>499</v>
      </c>
      <c r="D334" s="12"/>
      <c r="E334" s="12" t="s">
        <v>1441</v>
      </c>
      <c r="G334" s="13">
        <f>UTFUND1819BL</f>
        <v>23328248.70411361</v>
      </c>
      <c r="H334" s="13">
        <f>G334*RPI_INC1920</f>
        <v>24073861.355567645</v>
      </c>
      <c r="I334" s="13"/>
      <c r="J334" s="13"/>
      <c r="K334" s="13"/>
      <c r="L334" s="13"/>
      <c r="M334" s="13"/>
      <c r="N334" s="13"/>
      <c r="O334" s="13"/>
      <c r="P334" s="13"/>
      <c r="Q334" s="14">
        <f t="shared" si="382"/>
        <v>23328248.70411361</v>
      </c>
      <c r="R334" s="14">
        <f t="shared" si="383"/>
        <v>24073861.355567645</v>
      </c>
      <c r="S334" s="13"/>
      <c r="T334" s="14">
        <f t="shared" si="374"/>
        <v>52280620.41602207</v>
      </c>
      <c r="V334" s="13">
        <f>UTFUND1819RSG</f>
        <v>6313451.5957689583</v>
      </c>
      <c r="W334" s="13"/>
      <c r="X334" s="13"/>
      <c r="Y334" s="13"/>
      <c r="Z334" s="13"/>
      <c r="AA334" s="14">
        <f t="shared" si="375"/>
        <v>6313451.5957689583</v>
      </c>
      <c r="AB334" s="14">
        <f t="shared" si="376"/>
        <v>29641700.299882568</v>
      </c>
      <c r="AC334" s="14">
        <f>V334+G334+T334</f>
        <v>81922320.715904638</v>
      </c>
      <c r="AD334" s="14">
        <f>AC334*UT_SF1920</f>
        <v>79532175.925443992</v>
      </c>
      <c r="AE334" s="14">
        <f t="shared" si="378"/>
        <v>27251555.509421922</v>
      </c>
      <c r="AF334" s="14">
        <f>AD334-T334-R334</f>
        <v>3177694.153854277</v>
      </c>
      <c r="AG334" s="13">
        <f>AF334</f>
        <v>3177694.153854277</v>
      </c>
      <c r="AH334" s="13"/>
      <c r="AI334" s="13"/>
      <c r="AJ334" s="13"/>
      <c r="AK334" s="13"/>
      <c r="AM334" s="13">
        <f t="shared" si="381"/>
        <v>24238496.755965795</v>
      </c>
      <c r="AN334" s="13">
        <f t="shared" si="384"/>
        <v>27416190.909820072</v>
      </c>
    </row>
    <row r="335" spans="1:40" ht="12.75" x14ac:dyDescent="0.2">
      <c r="A335" s="1" t="s">
        <v>670</v>
      </c>
      <c r="B335" s="1" t="s">
        <v>671</v>
      </c>
      <c r="C335" s="1"/>
      <c r="D335" s="1" t="s">
        <v>499</v>
      </c>
      <c r="E335" s="1"/>
      <c r="G335" s="5">
        <f>UTFUND1819BL</f>
        <v>22961396.351625379</v>
      </c>
      <c r="H335" s="5">
        <f>G335*RPI_INC1920</f>
        <v>23695283.744201209</v>
      </c>
      <c r="I335" s="5">
        <f>LTFUND1819BL</f>
        <v>6130391.294784883</v>
      </c>
      <c r="J335" s="5">
        <f>I335*RPI_INC1920</f>
        <v>6326329.5911281183</v>
      </c>
      <c r="Q335" s="6">
        <f t="shared" si="382"/>
        <v>29091787.646410264</v>
      </c>
      <c r="R335" s="6">
        <f t="shared" si="383"/>
        <v>30021613.335329328</v>
      </c>
      <c r="T335" s="6">
        <f t="shared" si="374"/>
        <v>45126860.000000007</v>
      </c>
      <c r="V335" s="5">
        <f>UTFUND1819RSG</f>
        <v>8749084.8426129632</v>
      </c>
      <c r="W335" s="5">
        <f>LTFUND1819RSG</f>
        <v>931318.88829233497</v>
      </c>
      <c r="AA335" s="6">
        <f t="shared" si="375"/>
        <v>9680403.7309052981</v>
      </c>
      <c r="AB335" s="6">
        <f t="shared" si="376"/>
        <v>38772191.377315566</v>
      </c>
      <c r="AC335" s="6">
        <f t="shared" ref="AC335" si="394">SUM(AC336:AC337)</f>
        <v>83899051.377315566</v>
      </c>
      <c r="AD335" s="6">
        <f t="shared" si="364"/>
        <v>81270868.976768449</v>
      </c>
      <c r="AE335" s="6">
        <f t="shared" si="378"/>
        <v>36144008.976768434</v>
      </c>
      <c r="AF335" s="6">
        <f t="shared" si="365"/>
        <v>6122395.64143911</v>
      </c>
      <c r="AG335" s="5">
        <f t="shared" ref="AG335" si="395">AG337</f>
        <v>6075876.3630673178</v>
      </c>
      <c r="AH335" s="5">
        <f t="shared" ref="AH335" si="396">AH336</f>
        <v>46519.278371792287</v>
      </c>
      <c r="AM335" s="5">
        <f t="shared" si="381"/>
        <v>30226923.994016711</v>
      </c>
      <c r="AN335" s="5">
        <f t="shared" si="384"/>
        <v>36349319.635455817</v>
      </c>
    </row>
    <row r="336" spans="1:40" s="11" customFormat="1" ht="12.75" x14ac:dyDescent="0.2">
      <c r="A336" s="8" t="s">
        <v>672</v>
      </c>
      <c r="B336" s="8" t="s">
        <v>673</v>
      </c>
      <c r="C336" s="8" t="s">
        <v>499</v>
      </c>
      <c r="D336" s="8"/>
      <c r="E336" s="8" t="s">
        <v>1440</v>
      </c>
      <c r="G336" s="9"/>
      <c r="H336" s="9"/>
      <c r="I336" s="9">
        <f>LTFUND1819BL</f>
        <v>6130391.294784883</v>
      </c>
      <c r="J336" s="9">
        <f>I336*RPI_INC1920</f>
        <v>6326329.5911281183</v>
      </c>
      <c r="K336" s="9"/>
      <c r="L336" s="9"/>
      <c r="M336" s="9"/>
      <c r="N336" s="9"/>
      <c r="O336" s="9"/>
      <c r="P336" s="9"/>
      <c r="Q336" s="10">
        <f t="shared" si="382"/>
        <v>6130391.294784883</v>
      </c>
      <c r="R336" s="10">
        <f t="shared" si="383"/>
        <v>6326329.5911281183</v>
      </c>
      <c r="S336" s="9"/>
      <c r="T336" s="10">
        <f t="shared" si="374"/>
        <v>10367023.290510645</v>
      </c>
      <c r="V336" s="9"/>
      <c r="W336" s="9">
        <f>LTFUND1819RSG</f>
        <v>931318.88829233497</v>
      </c>
      <c r="X336" s="9"/>
      <c r="Y336" s="9"/>
      <c r="Z336" s="9"/>
      <c r="AA336" s="10">
        <f t="shared" si="375"/>
        <v>931318.88829233497</v>
      </c>
      <c r="AB336" s="10">
        <f t="shared" si="376"/>
        <v>7061710.183077218</v>
      </c>
      <c r="AC336" s="10">
        <f>W336+I336+T336</f>
        <v>17428733.473587863</v>
      </c>
      <c r="AD336" s="10">
        <f>AC336*LT_SF1920</f>
        <v>16739872.160010556</v>
      </c>
      <c r="AE336" s="10">
        <f t="shared" si="378"/>
        <v>6372848.8694999106</v>
      </c>
      <c r="AF336" s="10">
        <f>AD336-T336-R336</f>
        <v>46519.278371792287</v>
      </c>
      <c r="AG336" s="9"/>
      <c r="AH336" s="9">
        <f>AF336</f>
        <v>46519.278371792287</v>
      </c>
      <c r="AI336" s="9"/>
      <c r="AJ336" s="9"/>
      <c r="AK336" s="9"/>
      <c r="AM336" s="9">
        <f t="shared" si="381"/>
        <v>6369593.8514768267</v>
      </c>
      <c r="AN336" s="9">
        <f t="shared" si="384"/>
        <v>6416113.129848619</v>
      </c>
    </row>
    <row r="337" spans="1:40" s="15" customFormat="1" ht="12.75" x14ac:dyDescent="0.2">
      <c r="A337" s="12" t="s">
        <v>674</v>
      </c>
      <c r="B337" s="12" t="s">
        <v>675</v>
      </c>
      <c r="C337" s="12" t="s">
        <v>499</v>
      </c>
      <c r="D337" s="12"/>
      <c r="E337" s="12" t="s">
        <v>1441</v>
      </c>
      <c r="G337" s="13">
        <f>UTFUND1819BL</f>
        <v>22961396.351625379</v>
      </c>
      <c r="H337" s="13">
        <f>G337*RPI_INC1920</f>
        <v>23695283.744201209</v>
      </c>
      <c r="I337" s="13"/>
      <c r="J337" s="13"/>
      <c r="K337" s="13"/>
      <c r="L337" s="13"/>
      <c r="M337" s="13"/>
      <c r="N337" s="13"/>
      <c r="O337" s="13"/>
      <c r="P337" s="13"/>
      <c r="Q337" s="14">
        <f t="shared" si="382"/>
        <v>22961396.351625379</v>
      </c>
      <c r="R337" s="14">
        <f t="shared" si="383"/>
        <v>23695283.744201209</v>
      </c>
      <c r="S337" s="13"/>
      <c r="T337" s="14">
        <f t="shared" si="374"/>
        <v>34759836.70948936</v>
      </c>
      <c r="V337" s="13">
        <f>UTFUND1819RSG</f>
        <v>8749084.8426129632</v>
      </c>
      <c r="W337" s="13"/>
      <c r="X337" s="13"/>
      <c r="Y337" s="13"/>
      <c r="Z337" s="13"/>
      <c r="AA337" s="14">
        <f t="shared" si="375"/>
        <v>8749084.8426129632</v>
      </c>
      <c r="AB337" s="14">
        <f t="shared" si="376"/>
        <v>31710481.194238342</v>
      </c>
      <c r="AC337" s="14">
        <f>V337+G337+T337</f>
        <v>66470317.903727703</v>
      </c>
      <c r="AD337" s="14">
        <f>AC337*UT_SF1920</f>
        <v>64530996.816757888</v>
      </c>
      <c r="AE337" s="14">
        <f t="shared" si="378"/>
        <v>29771160.107268527</v>
      </c>
      <c r="AF337" s="14">
        <f>AD337-T337-R337</f>
        <v>6075876.3630673178</v>
      </c>
      <c r="AG337" s="13">
        <f>AF337</f>
        <v>6075876.3630673178</v>
      </c>
      <c r="AH337" s="13"/>
      <c r="AI337" s="13"/>
      <c r="AJ337" s="13"/>
      <c r="AK337" s="13"/>
      <c r="AM337" s="13">
        <f t="shared" si="381"/>
        <v>23857330.142539881</v>
      </c>
      <c r="AN337" s="13">
        <f t="shared" si="384"/>
        <v>29933206.505607199</v>
      </c>
    </row>
    <row r="338" spans="1:40" ht="12.75" x14ac:dyDescent="0.2">
      <c r="A338" s="1" t="s">
        <v>676</v>
      </c>
      <c r="B338" s="1" t="s">
        <v>677</v>
      </c>
      <c r="C338" s="1"/>
      <c r="D338" s="1" t="s">
        <v>499</v>
      </c>
      <c r="E338" s="1"/>
      <c r="G338" s="5">
        <f>UTFUND1819BL</f>
        <v>8194506.0467321416</v>
      </c>
      <c r="H338" s="5">
        <f>G338*RPI_INC1920</f>
        <v>8456417.151091326</v>
      </c>
      <c r="I338" s="5">
        <f>LTFUND1819BL</f>
        <v>4033106.087582761</v>
      </c>
      <c r="J338" s="5">
        <f>I338*RPI_INC1920</f>
        <v>4162011.3886921294</v>
      </c>
      <c r="Q338" s="6">
        <f t="shared" si="382"/>
        <v>12227612.134314902</v>
      </c>
      <c r="R338" s="6">
        <f t="shared" si="383"/>
        <v>12618428.539783455</v>
      </c>
      <c r="T338" s="6">
        <f t="shared" si="374"/>
        <v>58142079</v>
      </c>
      <c r="V338" s="5">
        <f>UTFUND1819RSG</f>
        <v>2288318.9686838919</v>
      </c>
      <c r="W338" s="5">
        <f>LTFUND1819RSG</f>
        <v>-1737123.3736635498</v>
      </c>
      <c r="AA338" s="6">
        <f t="shared" si="375"/>
        <v>551195.59502034215</v>
      </c>
      <c r="AB338" s="6">
        <f t="shared" si="376"/>
        <v>12778807.729335245</v>
      </c>
      <c r="AC338" s="6">
        <f t="shared" ref="AC338" si="397">SUM(AC339:AC340)</f>
        <v>70920886.729335248</v>
      </c>
      <c r="AD338" s="6">
        <f t="shared" si="364"/>
        <v>68559264.464577973</v>
      </c>
      <c r="AE338" s="6">
        <f t="shared" si="378"/>
        <v>10417185.464577969</v>
      </c>
      <c r="AF338" s="6">
        <f t="shared" si="365"/>
        <v>-2201243.0752054863</v>
      </c>
      <c r="AG338" s="5">
        <f t="shared" ref="AG338" si="398">AG340</f>
        <v>781738.45330955461</v>
      </c>
      <c r="AH338" s="5">
        <f t="shared" ref="AH338" si="399">AH339</f>
        <v>-2982981.5285150409</v>
      </c>
      <c r="AM338" s="5">
        <f t="shared" si="381"/>
        <v>12704722.965275034</v>
      </c>
      <c r="AN338" s="5">
        <f t="shared" si="384"/>
        <v>10503479.890069548</v>
      </c>
    </row>
    <row r="339" spans="1:40" s="11" customFormat="1" ht="12.75" x14ac:dyDescent="0.2">
      <c r="A339" s="8" t="s">
        <v>678</v>
      </c>
      <c r="B339" s="8" t="s">
        <v>679</v>
      </c>
      <c r="C339" s="8" t="s">
        <v>499</v>
      </c>
      <c r="D339" s="8"/>
      <c r="E339" s="8" t="s">
        <v>1440</v>
      </c>
      <c r="G339" s="9"/>
      <c r="H339" s="9"/>
      <c r="I339" s="9">
        <f>LTFUND1819BL</f>
        <v>4033106.087582761</v>
      </c>
      <c r="J339" s="9">
        <f>I339*RPI_INC1920</f>
        <v>4162011.3886921294</v>
      </c>
      <c r="K339" s="9"/>
      <c r="L339" s="9"/>
      <c r="M339" s="9"/>
      <c r="N339" s="9"/>
      <c r="O339" s="9"/>
      <c r="P339" s="9"/>
      <c r="Q339" s="10">
        <f t="shared" si="382"/>
        <v>4033106.087582761</v>
      </c>
      <c r="R339" s="10">
        <f t="shared" si="383"/>
        <v>4162011.3886921294</v>
      </c>
      <c r="S339" s="9"/>
      <c r="T339" s="10">
        <f t="shared" si="374"/>
        <v>25963803.699895915</v>
      </c>
      <c r="V339" s="9"/>
      <c r="W339" s="9">
        <f>LTFUND1819RSG</f>
        <v>-1737123.3736635498</v>
      </c>
      <c r="X339" s="9"/>
      <c r="Y339" s="9"/>
      <c r="Z339" s="9"/>
      <c r="AA339" s="10">
        <f t="shared" si="375"/>
        <v>-1737123.3736635498</v>
      </c>
      <c r="AB339" s="10">
        <f t="shared" si="376"/>
        <v>2295982.7139192112</v>
      </c>
      <c r="AC339" s="10">
        <f>W339+I339+T339</f>
        <v>28259786.413815126</v>
      </c>
      <c r="AD339" s="10">
        <f>AC339*LT_SF1920</f>
        <v>27142833.560073003</v>
      </c>
      <c r="AE339" s="10">
        <f t="shared" si="378"/>
        <v>1179029.8601770885</v>
      </c>
      <c r="AF339" s="10">
        <f>AD339-T339-R339</f>
        <v>-2982981.5285150409</v>
      </c>
      <c r="AG339" s="9"/>
      <c r="AH339" s="9">
        <f>AF339</f>
        <v>-2982981.5285150409</v>
      </c>
      <c r="AI339" s="9"/>
      <c r="AJ339" s="9"/>
      <c r="AK339" s="9"/>
      <c r="AM339" s="9">
        <f t="shared" si="381"/>
        <v>4190474.3926663753</v>
      </c>
      <c r="AN339" s="9">
        <f t="shared" si="384"/>
        <v>1207492.8641513344</v>
      </c>
    </row>
    <row r="340" spans="1:40" s="15" customFormat="1" ht="12.75" x14ac:dyDescent="0.2">
      <c r="A340" s="12" t="s">
        <v>680</v>
      </c>
      <c r="B340" s="12" t="s">
        <v>681</v>
      </c>
      <c r="C340" s="12" t="s">
        <v>499</v>
      </c>
      <c r="D340" s="12"/>
      <c r="E340" s="12" t="s">
        <v>1441</v>
      </c>
      <c r="G340" s="13">
        <f>UTFUND1819BL</f>
        <v>8194506.0467321416</v>
      </c>
      <c r="H340" s="13">
        <f>G340*RPI_INC1920</f>
        <v>8456417.151091326</v>
      </c>
      <c r="I340" s="13"/>
      <c r="J340" s="13"/>
      <c r="K340" s="13"/>
      <c r="L340" s="13"/>
      <c r="M340" s="13"/>
      <c r="N340" s="13"/>
      <c r="O340" s="13"/>
      <c r="P340" s="13"/>
      <c r="Q340" s="14">
        <f t="shared" si="382"/>
        <v>8194506.0467321416</v>
      </c>
      <c r="R340" s="14">
        <f t="shared" si="383"/>
        <v>8456417.151091326</v>
      </c>
      <c r="S340" s="13"/>
      <c r="T340" s="14">
        <f t="shared" si="374"/>
        <v>32178275.300104089</v>
      </c>
      <c r="V340" s="13">
        <f>UTFUND1819RSG</f>
        <v>2288318.9686838919</v>
      </c>
      <c r="W340" s="13"/>
      <c r="X340" s="13"/>
      <c r="Y340" s="13"/>
      <c r="Z340" s="13"/>
      <c r="AA340" s="14">
        <f t="shared" si="375"/>
        <v>2288318.9686838919</v>
      </c>
      <c r="AB340" s="14">
        <f t="shared" si="376"/>
        <v>10482825.015416034</v>
      </c>
      <c r="AC340" s="14">
        <f>V340+G340+T340</f>
        <v>42661100.315520123</v>
      </c>
      <c r="AD340" s="14">
        <f>AC340*UT_SF1920</f>
        <v>41416430.90450497</v>
      </c>
      <c r="AE340" s="14">
        <f t="shared" si="378"/>
        <v>9238155.6044008806</v>
      </c>
      <c r="AF340" s="14">
        <f>AD340-T340-R340</f>
        <v>781738.45330955461</v>
      </c>
      <c r="AG340" s="13">
        <f>AF340</f>
        <v>781738.45330955461</v>
      </c>
      <c r="AH340" s="13"/>
      <c r="AI340" s="13"/>
      <c r="AJ340" s="13"/>
      <c r="AK340" s="13"/>
      <c r="AM340" s="13">
        <f t="shared" si="381"/>
        <v>8514248.5726086572</v>
      </c>
      <c r="AN340" s="13">
        <f t="shared" si="384"/>
        <v>9295987.0259182118</v>
      </c>
    </row>
    <row r="341" spans="1:40" ht="12.75" x14ac:dyDescent="0.2">
      <c r="A341" s="1" t="s">
        <v>682</v>
      </c>
      <c r="B341" s="1" t="s">
        <v>683</v>
      </c>
      <c r="C341" s="1"/>
      <c r="D341" s="1" t="s">
        <v>499</v>
      </c>
      <c r="E341" s="1"/>
      <c r="G341" s="5">
        <f>UTFUND1819BL</f>
        <v>6478206.3055454185</v>
      </c>
      <c r="H341" s="5">
        <f>G341*RPI_INC1920</f>
        <v>6685261.3931951066</v>
      </c>
      <c r="I341" s="5">
        <f>LTFUND1819BL</f>
        <v>7088372.1290673632</v>
      </c>
      <c r="J341" s="5">
        <f>I341*RPI_INC1920</f>
        <v>7314929.2103417432</v>
      </c>
      <c r="Q341" s="6">
        <f t="shared" si="382"/>
        <v>13566578.434612781</v>
      </c>
      <c r="R341" s="6">
        <f t="shared" si="383"/>
        <v>14000190.60353685</v>
      </c>
      <c r="T341" s="6">
        <f t="shared" si="374"/>
        <v>81199554</v>
      </c>
      <c r="V341" s="5">
        <f>UTFUND1819RSG</f>
        <v>3677366.1310999123</v>
      </c>
      <c r="W341" s="5">
        <f>LTFUND1819RSG</f>
        <v>-7028358.9375223313</v>
      </c>
      <c r="AA341" s="6">
        <f t="shared" si="375"/>
        <v>-3350992.8064224189</v>
      </c>
      <c r="AB341" s="6">
        <f t="shared" si="376"/>
        <v>10215585.628190361</v>
      </c>
      <c r="AC341" s="6">
        <f t="shared" ref="AC341" si="400">SUM(AC342:AC343)</f>
        <v>91415139.628190368</v>
      </c>
      <c r="AD341" s="6">
        <f t="shared" si="364"/>
        <v>88061642.687622085</v>
      </c>
      <c r="AE341" s="6">
        <f t="shared" si="378"/>
        <v>6862088.6876220824</v>
      </c>
      <c r="AF341" s="6">
        <f t="shared" si="365"/>
        <v>-7138101.9159147674</v>
      </c>
      <c r="AG341" s="5">
        <f t="shared" ref="AG341" si="401">AG343</f>
        <v>2738325.4817869505</v>
      </c>
      <c r="AH341" s="5">
        <f t="shared" ref="AH341" si="402">AH342</f>
        <v>-9876427.3977017179</v>
      </c>
      <c r="AM341" s="5">
        <f t="shared" si="381"/>
        <v>14095934.570473446</v>
      </c>
      <c r="AN341" s="5">
        <f t="shared" si="384"/>
        <v>6957832.6545586782</v>
      </c>
    </row>
    <row r="342" spans="1:40" s="11" customFormat="1" ht="12.75" x14ac:dyDescent="0.2">
      <c r="A342" s="8" t="s">
        <v>684</v>
      </c>
      <c r="B342" s="8" t="s">
        <v>685</v>
      </c>
      <c r="C342" s="8" t="s">
        <v>499</v>
      </c>
      <c r="D342" s="8"/>
      <c r="E342" s="8" t="s">
        <v>1440</v>
      </c>
      <c r="G342" s="9"/>
      <c r="H342" s="9"/>
      <c r="I342" s="9">
        <f>LTFUND1819BL</f>
        <v>7088372.1290673632</v>
      </c>
      <c r="J342" s="9">
        <f>I342*RPI_INC1920</f>
        <v>7314929.2103417432</v>
      </c>
      <c r="K342" s="9"/>
      <c r="L342" s="9"/>
      <c r="M342" s="9"/>
      <c r="N342" s="9"/>
      <c r="O342" s="9"/>
      <c r="P342" s="9"/>
      <c r="Q342" s="10">
        <f t="shared" si="382"/>
        <v>7088372.1290673632</v>
      </c>
      <c r="R342" s="10">
        <f t="shared" si="383"/>
        <v>7314929.2103417432</v>
      </c>
      <c r="S342" s="9"/>
      <c r="T342" s="10">
        <f t="shared" si="374"/>
        <v>66266288.228465833</v>
      </c>
      <c r="V342" s="9"/>
      <c r="W342" s="9">
        <f>LTFUND1819RSG</f>
        <v>-7028358.9375223313</v>
      </c>
      <c r="X342" s="9"/>
      <c r="Y342" s="9"/>
      <c r="Z342" s="9"/>
      <c r="AA342" s="10">
        <f t="shared" si="375"/>
        <v>-7028358.9375223313</v>
      </c>
      <c r="AB342" s="10">
        <f t="shared" si="376"/>
        <v>60013.191545031965</v>
      </c>
      <c r="AC342" s="10">
        <f>W342+I342+T342</f>
        <v>66326301.420010865</v>
      </c>
      <c r="AD342" s="10">
        <f>AC342*LT_SF1920</f>
        <v>63704790.041105859</v>
      </c>
      <c r="AE342" s="10">
        <f t="shared" si="378"/>
        <v>-2561498.1873599747</v>
      </c>
      <c r="AF342" s="10">
        <f>AD342-T342-R342</f>
        <v>-9876427.3977017179</v>
      </c>
      <c r="AG342" s="9"/>
      <c r="AH342" s="9">
        <f>AF342</f>
        <v>-9876427.3977017179</v>
      </c>
      <c r="AI342" s="9"/>
      <c r="AJ342" s="9"/>
      <c r="AK342" s="9"/>
      <c r="AM342" s="9">
        <f t="shared" si="381"/>
        <v>7364954.2678778572</v>
      </c>
      <c r="AN342" s="9">
        <f t="shared" si="384"/>
        <v>-2511473.1298238607</v>
      </c>
    </row>
    <row r="343" spans="1:40" s="15" customFormat="1" ht="12.75" x14ac:dyDescent="0.2">
      <c r="A343" s="12" t="s">
        <v>686</v>
      </c>
      <c r="B343" s="12" t="s">
        <v>687</v>
      </c>
      <c r="C343" s="12" t="s">
        <v>499</v>
      </c>
      <c r="D343" s="12"/>
      <c r="E343" s="12" t="s">
        <v>1441</v>
      </c>
      <c r="G343" s="13">
        <f>UTFUND1819BL</f>
        <v>6478206.3055454185</v>
      </c>
      <c r="H343" s="13">
        <f>G343*RPI_INC1920</f>
        <v>6685261.3931951066</v>
      </c>
      <c r="I343" s="13"/>
      <c r="J343" s="13"/>
      <c r="K343" s="13"/>
      <c r="L343" s="13"/>
      <c r="M343" s="13"/>
      <c r="N343" s="13"/>
      <c r="O343" s="13"/>
      <c r="P343" s="13"/>
      <c r="Q343" s="14">
        <f t="shared" si="382"/>
        <v>6478206.3055454185</v>
      </c>
      <c r="R343" s="14">
        <f t="shared" si="383"/>
        <v>6685261.3931951066</v>
      </c>
      <c r="S343" s="13"/>
      <c r="T343" s="14">
        <f t="shared" si="374"/>
        <v>14933265.771534173</v>
      </c>
      <c r="V343" s="13">
        <f>UTFUND1819RSG</f>
        <v>3677366.1310999123</v>
      </c>
      <c r="W343" s="13"/>
      <c r="X343" s="13"/>
      <c r="Y343" s="13"/>
      <c r="Z343" s="13"/>
      <c r="AA343" s="14">
        <f t="shared" si="375"/>
        <v>3677366.1310999123</v>
      </c>
      <c r="AB343" s="14">
        <f t="shared" si="376"/>
        <v>10155572.436645331</v>
      </c>
      <c r="AC343" s="14">
        <f>V343+G343+T343</f>
        <v>25088838.208179504</v>
      </c>
      <c r="AD343" s="14">
        <f>AC343*UT_SF1920</f>
        <v>24356852.64651623</v>
      </c>
      <c r="AE343" s="14">
        <f t="shared" si="378"/>
        <v>9423586.8749820571</v>
      </c>
      <c r="AF343" s="14">
        <f>AD343-T343-R343</f>
        <v>2738325.4817869505</v>
      </c>
      <c r="AG343" s="13">
        <f>AF343</f>
        <v>2738325.4817869505</v>
      </c>
      <c r="AH343" s="13"/>
      <c r="AI343" s="13"/>
      <c r="AJ343" s="13"/>
      <c r="AK343" s="13"/>
      <c r="AM343" s="13">
        <f t="shared" si="381"/>
        <v>6730980.3025955874</v>
      </c>
      <c r="AN343" s="13">
        <f t="shared" si="384"/>
        <v>9469305.784382537</v>
      </c>
    </row>
    <row r="344" spans="1:40" ht="12.75" x14ac:dyDescent="0.2">
      <c r="A344" s="1" t="s">
        <v>688</v>
      </c>
      <c r="B344" s="1" t="s">
        <v>689</v>
      </c>
      <c r="C344" s="1"/>
      <c r="D344" s="1" t="s">
        <v>499</v>
      </c>
      <c r="E344" s="1"/>
      <c r="G344" s="5">
        <f>UTFUND1819BL</f>
        <v>34011207.173026398</v>
      </c>
      <c r="H344" s="5">
        <f>G344*RPI_INC1920</f>
        <v>35098266.329548553</v>
      </c>
      <c r="I344" s="5">
        <f>LTFUND1819BL</f>
        <v>6349446.0643136036</v>
      </c>
      <c r="J344" s="5">
        <f>I344*RPI_INC1920</f>
        <v>6552385.7438122388</v>
      </c>
      <c r="Q344" s="6">
        <f t="shared" si="382"/>
        <v>40360653.237340003</v>
      </c>
      <c r="R344" s="6">
        <f t="shared" si="383"/>
        <v>41650652.073360793</v>
      </c>
      <c r="T344" s="6">
        <f t="shared" si="374"/>
        <v>59001842</v>
      </c>
      <c r="V344" s="5">
        <f>UTFUND1819RSG</f>
        <v>13897721.363717787</v>
      </c>
      <c r="W344" s="5">
        <f>LTFUND1819RSG</f>
        <v>1158041.4036191944</v>
      </c>
      <c r="AA344" s="6">
        <f t="shared" si="375"/>
        <v>15055762.767336981</v>
      </c>
      <c r="AB344" s="6">
        <f t="shared" si="376"/>
        <v>55416416.004676983</v>
      </c>
      <c r="AC344" s="6">
        <f t="shared" ref="AC344" si="403">SUM(AC345:AC346)</f>
        <v>114418258.00467698</v>
      </c>
      <c r="AD344" s="6">
        <f t="shared" si="364"/>
        <v>110898581.33537751</v>
      </c>
      <c r="AE344" s="6">
        <f t="shared" si="378"/>
        <v>51896739.335377529</v>
      </c>
      <c r="AF344" s="6">
        <f t="shared" si="365"/>
        <v>10246087.262016734</v>
      </c>
      <c r="AG344" s="5">
        <f t="shared" ref="AG344" si="404">AG346</f>
        <v>9983947.4384125248</v>
      </c>
      <c r="AH344" s="5">
        <f t="shared" ref="AH344" si="405">AH345</f>
        <v>262139.82360420935</v>
      </c>
      <c r="AM344" s="5">
        <f t="shared" si="381"/>
        <v>41935490.956482284</v>
      </c>
      <c r="AN344" s="5">
        <f t="shared" si="384"/>
        <v>52181578.21849902</v>
      </c>
    </row>
    <row r="345" spans="1:40" s="11" customFormat="1" ht="12.75" x14ac:dyDescent="0.2">
      <c r="A345" s="8" t="s">
        <v>690</v>
      </c>
      <c r="B345" s="8" t="s">
        <v>691</v>
      </c>
      <c r="C345" s="8" t="s">
        <v>499</v>
      </c>
      <c r="D345" s="8"/>
      <c r="E345" s="8" t="s">
        <v>1440</v>
      </c>
      <c r="G345" s="9"/>
      <c r="H345" s="9"/>
      <c r="I345" s="9">
        <f>LTFUND1819BL</f>
        <v>6349446.0643136036</v>
      </c>
      <c r="J345" s="9">
        <f>I345*RPI_INC1920</f>
        <v>6552385.7438122388</v>
      </c>
      <c r="K345" s="9"/>
      <c r="L345" s="9"/>
      <c r="M345" s="9"/>
      <c r="N345" s="9"/>
      <c r="O345" s="9"/>
      <c r="P345" s="9"/>
      <c r="Q345" s="10">
        <f t="shared" si="382"/>
        <v>6349446.0643136036</v>
      </c>
      <c r="R345" s="10">
        <f t="shared" si="383"/>
        <v>6552385.7438122388</v>
      </c>
      <c r="S345" s="9"/>
      <c r="T345" s="10">
        <f t="shared" si="374"/>
        <v>10024994.083007116</v>
      </c>
      <c r="V345" s="9"/>
      <c r="W345" s="9">
        <f>LTFUND1819RSG</f>
        <v>1158041.4036191944</v>
      </c>
      <c r="X345" s="9"/>
      <c r="Y345" s="9"/>
      <c r="Z345" s="9"/>
      <c r="AA345" s="10">
        <f t="shared" si="375"/>
        <v>1158041.4036191944</v>
      </c>
      <c r="AB345" s="10">
        <f t="shared" si="376"/>
        <v>7507487.467932798</v>
      </c>
      <c r="AC345" s="10">
        <f>W345+I345+T345</f>
        <v>17532481.550939914</v>
      </c>
      <c r="AD345" s="10">
        <f>AC345*LT_SF1920</f>
        <v>16839519.650423564</v>
      </c>
      <c r="AE345" s="10">
        <f t="shared" si="378"/>
        <v>6814525.5674164481</v>
      </c>
      <c r="AF345" s="10">
        <f>AD345-T345-R345</f>
        <v>262139.82360420935</v>
      </c>
      <c r="AG345" s="9"/>
      <c r="AH345" s="9">
        <f>AF345</f>
        <v>262139.82360420935</v>
      </c>
      <c r="AI345" s="9"/>
      <c r="AJ345" s="9"/>
      <c r="AK345" s="9"/>
      <c r="AM345" s="9">
        <f t="shared" si="381"/>
        <v>6597195.9483142328</v>
      </c>
      <c r="AN345" s="9">
        <f t="shared" si="384"/>
        <v>6859335.7719184421</v>
      </c>
    </row>
    <row r="346" spans="1:40" s="15" customFormat="1" ht="12.75" x14ac:dyDescent="0.2">
      <c r="A346" s="12" t="s">
        <v>692</v>
      </c>
      <c r="B346" s="12" t="s">
        <v>693</v>
      </c>
      <c r="C346" s="12" t="s">
        <v>499</v>
      </c>
      <c r="D346" s="12"/>
      <c r="E346" s="12" t="s">
        <v>1441</v>
      </c>
      <c r="G346" s="13">
        <f>UTFUND1819BL</f>
        <v>34011207.173026398</v>
      </c>
      <c r="H346" s="13">
        <f>G346*RPI_INC1920</f>
        <v>35098266.329548553</v>
      </c>
      <c r="I346" s="13"/>
      <c r="J346" s="13"/>
      <c r="K346" s="13"/>
      <c r="L346" s="13"/>
      <c r="M346" s="13"/>
      <c r="N346" s="13"/>
      <c r="O346" s="13"/>
      <c r="P346" s="13"/>
      <c r="Q346" s="14">
        <f t="shared" si="382"/>
        <v>34011207.173026398</v>
      </c>
      <c r="R346" s="14">
        <f t="shared" si="383"/>
        <v>35098266.329548553</v>
      </c>
      <c r="S346" s="13"/>
      <c r="T346" s="14">
        <f t="shared" si="374"/>
        <v>48976847.91699288</v>
      </c>
      <c r="V346" s="13">
        <f>UTFUND1819RSG</f>
        <v>13897721.363717787</v>
      </c>
      <c r="W346" s="13"/>
      <c r="X346" s="13"/>
      <c r="Y346" s="13"/>
      <c r="Z346" s="13"/>
      <c r="AA346" s="14">
        <f t="shared" si="375"/>
        <v>13897721.363717787</v>
      </c>
      <c r="AB346" s="14">
        <f t="shared" si="376"/>
        <v>47908928.536744185</v>
      </c>
      <c r="AC346" s="14">
        <f>V346+G346+T346</f>
        <v>96885776.453737065</v>
      </c>
      <c r="AD346" s="14">
        <f>AC346*UT_SF1920</f>
        <v>94059061.684953958</v>
      </c>
      <c r="AE346" s="14">
        <f t="shared" si="378"/>
        <v>45082213.767961077</v>
      </c>
      <c r="AF346" s="14">
        <f>AD346-T346-R346</f>
        <v>9983947.4384125248</v>
      </c>
      <c r="AG346" s="13">
        <f>AF346</f>
        <v>9983947.4384125248</v>
      </c>
      <c r="AH346" s="13"/>
      <c r="AI346" s="13"/>
      <c r="AJ346" s="13"/>
      <c r="AK346" s="13"/>
      <c r="AM346" s="13">
        <f t="shared" si="381"/>
        <v>35338295.008168049</v>
      </c>
      <c r="AN346" s="13">
        <f t="shared" si="384"/>
        <v>45322242.446580574</v>
      </c>
    </row>
    <row r="347" spans="1:40" ht="12.75" x14ac:dyDescent="0.2">
      <c r="A347" s="1" t="s">
        <v>694</v>
      </c>
      <c r="B347" s="1" t="s">
        <v>695</v>
      </c>
      <c r="C347" s="1"/>
      <c r="D347" s="1" t="s">
        <v>499</v>
      </c>
      <c r="E347" s="1"/>
      <c r="G347" s="5">
        <f>UTFUND1819BL</f>
        <v>30167617.657111786</v>
      </c>
      <c r="H347" s="5">
        <f>G347*RPI_INC1920</f>
        <v>31131828.801920284</v>
      </c>
      <c r="I347" s="5">
        <f>LTFUND1819BL</f>
        <v>4517791.9227929683</v>
      </c>
      <c r="J347" s="5">
        <f>I347*RPI_INC1920</f>
        <v>4662188.6521401359</v>
      </c>
      <c r="Q347" s="6">
        <f t="shared" si="382"/>
        <v>34685409.579904757</v>
      </c>
      <c r="R347" s="6">
        <f t="shared" si="383"/>
        <v>35794017.45406042</v>
      </c>
      <c r="T347" s="6">
        <f t="shared" si="374"/>
        <v>38648720.999999329</v>
      </c>
      <c r="V347" s="5">
        <f>UTFUND1819RSG</f>
        <v>12234245.770154968</v>
      </c>
      <c r="W347" s="5">
        <f>LTFUND1819RSG</f>
        <v>847538.36194139533</v>
      </c>
      <c r="AA347" s="6">
        <f t="shared" si="375"/>
        <v>13081784.132096363</v>
      </c>
      <c r="AB347" s="6">
        <f t="shared" si="376"/>
        <v>47767193.712001123</v>
      </c>
      <c r="AC347" s="6">
        <f t="shared" ref="AC347" si="406">SUM(AC348:AC349)</f>
        <v>86415914.712000445</v>
      </c>
      <c r="AD347" s="6">
        <f t="shared" si="364"/>
        <v>83781913.4640432</v>
      </c>
      <c r="AE347" s="6">
        <f t="shared" si="378"/>
        <v>45133192.464043871</v>
      </c>
      <c r="AF347" s="6">
        <f t="shared" si="365"/>
        <v>9339175.009983452</v>
      </c>
      <c r="AG347" s="5">
        <f t="shared" ref="AG347" si="407">AG349</f>
        <v>9066664.7552820034</v>
      </c>
      <c r="AH347" s="5">
        <f t="shared" ref="AH347" si="408">AH348</f>
        <v>272510.2547014486</v>
      </c>
      <c r="AM347" s="5">
        <f t="shared" si="381"/>
        <v>36038804.208805293</v>
      </c>
      <c r="AN347" s="5">
        <f t="shared" si="384"/>
        <v>45377979.218788743</v>
      </c>
    </row>
    <row r="348" spans="1:40" s="11" customFormat="1" ht="12.75" x14ac:dyDescent="0.2">
      <c r="A348" s="8" t="s">
        <v>696</v>
      </c>
      <c r="B348" s="8" t="s">
        <v>697</v>
      </c>
      <c r="C348" s="8" t="s">
        <v>499</v>
      </c>
      <c r="D348" s="8"/>
      <c r="E348" s="8" t="s">
        <v>1440</v>
      </c>
      <c r="G348" s="9"/>
      <c r="H348" s="9"/>
      <c r="I348" s="9">
        <f>LTFUND1819BL</f>
        <v>4517791.9227929683</v>
      </c>
      <c r="J348" s="9">
        <f>I348*RPI_INC1920</f>
        <v>4662188.6521401359</v>
      </c>
      <c r="K348" s="9"/>
      <c r="L348" s="9"/>
      <c r="M348" s="9"/>
      <c r="N348" s="9"/>
      <c r="O348" s="9"/>
      <c r="P348" s="9"/>
      <c r="Q348" s="10">
        <f t="shared" si="382"/>
        <v>4517791.9227929683</v>
      </c>
      <c r="R348" s="10">
        <f t="shared" si="383"/>
        <v>4662188.6521401359</v>
      </c>
      <c r="S348" s="9"/>
      <c r="T348" s="10">
        <f t="shared" si="374"/>
        <v>5529982.5492543327</v>
      </c>
      <c r="V348" s="9"/>
      <c r="W348" s="9">
        <f>LTFUND1819RSG</f>
        <v>847538.36194139533</v>
      </c>
      <c r="X348" s="9"/>
      <c r="Y348" s="9"/>
      <c r="Z348" s="9"/>
      <c r="AA348" s="10">
        <f t="shared" si="375"/>
        <v>847538.36194139533</v>
      </c>
      <c r="AB348" s="10">
        <f t="shared" si="376"/>
        <v>5365330.2847343637</v>
      </c>
      <c r="AC348" s="10">
        <f>W348+I348+T348</f>
        <v>10895312.833988696</v>
      </c>
      <c r="AD348" s="10">
        <f>AC348*LT_SF1920</f>
        <v>10464681.456095917</v>
      </c>
      <c r="AE348" s="10">
        <f t="shared" si="378"/>
        <v>4934698.9068415845</v>
      </c>
      <c r="AF348" s="10">
        <f>AD348-T348-R348</f>
        <v>272510.2547014486</v>
      </c>
      <c r="AG348" s="9"/>
      <c r="AH348" s="9">
        <f>AF348</f>
        <v>272510.2547014486</v>
      </c>
      <c r="AI348" s="9"/>
      <c r="AJ348" s="9"/>
      <c r="AK348" s="9"/>
      <c r="AM348" s="9">
        <f t="shared" si="381"/>
        <v>4694072.2492141575</v>
      </c>
      <c r="AN348" s="9">
        <f t="shared" si="384"/>
        <v>4966582.5039156061</v>
      </c>
    </row>
    <row r="349" spans="1:40" s="15" customFormat="1" ht="12.75" x14ac:dyDescent="0.2">
      <c r="A349" s="12" t="s">
        <v>698</v>
      </c>
      <c r="B349" s="12" t="s">
        <v>699</v>
      </c>
      <c r="C349" s="12" t="s">
        <v>499</v>
      </c>
      <c r="D349" s="12"/>
      <c r="E349" s="12" t="s">
        <v>1441</v>
      </c>
      <c r="G349" s="13">
        <f>UTFUND1819BL</f>
        <v>30167617.657111786</v>
      </c>
      <c r="H349" s="13">
        <f>G349*RPI_INC1920</f>
        <v>31131828.801920284</v>
      </c>
      <c r="I349" s="13"/>
      <c r="J349" s="13"/>
      <c r="K349" s="13"/>
      <c r="L349" s="13"/>
      <c r="M349" s="13"/>
      <c r="N349" s="13"/>
      <c r="O349" s="13"/>
      <c r="P349" s="13"/>
      <c r="Q349" s="14">
        <f t="shared" si="382"/>
        <v>30167617.657111786</v>
      </c>
      <c r="R349" s="14">
        <f t="shared" si="383"/>
        <v>31131828.801920284</v>
      </c>
      <c r="S349" s="13"/>
      <c r="T349" s="14">
        <f t="shared" si="374"/>
        <v>33118738.450744994</v>
      </c>
      <c r="V349" s="13">
        <f>UTFUND1819RSG</f>
        <v>12234245.770154968</v>
      </c>
      <c r="W349" s="13"/>
      <c r="X349" s="13"/>
      <c r="Y349" s="13"/>
      <c r="Z349" s="13"/>
      <c r="AA349" s="14">
        <f t="shared" si="375"/>
        <v>12234245.770154968</v>
      </c>
      <c r="AB349" s="14">
        <f t="shared" si="376"/>
        <v>42401863.427266754</v>
      </c>
      <c r="AC349" s="14">
        <f>V349+G349+T349</f>
        <v>75520601.878011748</v>
      </c>
      <c r="AD349" s="14">
        <f>AC349*UT_SF1920</f>
        <v>73317232.007947281</v>
      </c>
      <c r="AE349" s="14">
        <f t="shared" si="378"/>
        <v>40198493.557202287</v>
      </c>
      <c r="AF349" s="14">
        <f>AD349-T349-R349</f>
        <v>9066664.7552820034</v>
      </c>
      <c r="AG349" s="13">
        <f>AF349</f>
        <v>9066664.7552820034</v>
      </c>
      <c r="AH349" s="13"/>
      <c r="AI349" s="13"/>
      <c r="AJ349" s="13"/>
      <c r="AK349" s="13"/>
      <c r="AM349" s="13">
        <f t="shared" si="381"/>
        <v>31344731.959591135</v>
      </c>
      <c r="AN349" s="13">
        <f t="shared" si="384"/>
        <v>40411396.714873135</v>
      </c>
    </row>
    <row r="350" spans="1:40" ht="12.75" x14ac:dyDescent="0.2">
      <c r="A350" s="1" t="s">
        <v>700</v>
      </c>
      <c r="B350" s="1" t="s">
        <v>701</v>
      </c>
      <c r="C350" s="1"/>
      <c r="D350" s="1" t="s">
        <v>499</v>
      </c>
      <c r="E350" s="1"/>
      <c r="G350" s="5">
        <f>UTFUND1819BL</f>
        <v>24882462.53055349</v>
      </c>
      <c r="H350" s="5">
        <f>G350*RPI_INC1920</f>
        <v>25677750.64229418</v>
      </c>
      <c r="I350" s="5">
        <f>LTFUND1819BL</f>
        <v>5216875.5010638004</v>
      </c>
      <c r="J350" s="5">
        <f>I350*RPI_INC1920</f>
        <v>5383616.1948891319</v>
      </c>
      <c r="Q350" s="6">
        <f t="shared" si="382"/>
        <v>30099338.031617291</v>
      </c>
      <c r="R350" s="6">
        <f t="shared" si="383"/>
        <v>31061366.837183312</v>
      </c>
      <c r="T350" s="6">
        <f t="shared" si="374"/>
        <v>77345789</v>
      </c>
      <c r="V350" s="5">
        <f>UTFUND1819RSG</f>
        <v>6116465.6625444293</v>
      </c>
      <c r="W350" s="5">
        <f>LTFUND1819RSG</f>
        <v>-302623.48710904364</v>
      </c>
      <c r="AA350" s="6">
        <f t="shared" si="375"/>
        <v>5813842.1754353857</v>
      </c>
      <c r="AB350" s="6">
        <f t="shared" si="376"/>
        <v>35913180.207052678</v>
      </c>
      <c r="AC350" s="6">
        <f t="shared" ref="AC350" si="409">SUM(AC351:AC352)</f>
        <v>113258969.20705268</v>
      </c>
      <c r="AD350" s="6">
        <f t="shared" si="364"/>
        <v>109749952.56599517</v>
      </c>
      <c r="AE350" s="6">
        <f t="shared" si="378"/>
        <v>32404163.565995172</v>
      </c>
      <c r="AF350" s="6">
        <f t="shared" si="365"/>
        <v>1342796.7288118582</v>
      </c>
      <c r="AG350" s="5">
        <f t="shared" ref="AG350" si="410">AG352</f>
        <v>2593588.7139876075</v>
      </c>
      <c r="AH350" s="5">
        <f t="shared" ref="AH350" si="411">AH351</f>
        <v>-1250791.9851757493</v>
      </c>
      <c r="AM350" s="5">
        <f t="shared" si="381"/>
        <v>31273788.122270204</v>
      </c>
      <c r="AN350" s="5">
        <f t="shared" si="384"/>
        <v>32616584.851082064</v>
      </c>
    </row>
    <row r="351" spans="1:40" s="11" customFormat="1" ht="12.75" x14ac:dyDescent="0.2">
      <c r="A351" s="8" t="s">
        <v>702</v>
      </c>
      <c r="B351" s="8" t="s">
        <v>703</v>
      </c>
      <c r="C351" s="8" t="s">
        <v>499</v>
      </c>
      <c r="D351" s="8"/>
      <c r="E351" s="8" t="s">
        <v>1440</v>
      </c>
      <c r="G351" s="9"/>
      <c r="H351" s="9"/>
      <c r="I351" s="9">
        <f>LTFUND1819BL</f>
        <v>5216875.5010638004</v>
      </c>
      <c r="J351" s="9">
        <f>I351*RPI_INC1920</f>
        <v>5383616.1948891319</v>
      </c>
      <c r="K351" s="9"/>
      <c r="L351" s="9"/>
      <c r="M351" s="9"/>
      <c r="N351" s="9"/>
      <c r="O351" s="9"/>
      <c r="P351" s="9"/>
      <c r="Q351" s="10">
        <f t="shared" si="382"/>
        <v>5216875.5010638004</v>
      </c>
      <c r="R351" s="10">
        <f t="shared" si="383"/>
        <v>5383616.1948891319</v>
      </c>
      <c r="S351" s="9"/>
      <c r="T351" s="10">
        <f t="shared" si="374"/>
        <v>14856486.537536668</v>
      </c>
      <c r="V351" s="9"/>
      <c r="W351" s="9">
        <f>LTFUND1819RSG</f>
        <v>-302623.48710904364</v>
      </c>
      <c r="X351" s="9"/>
      <c r="Y351" s="9"/>
      <c r="Z351" s="9"/>
      <c r="AA351" s="10">
        <f t="shared" si="375"/>
        <v>-302623.48710904364</v>
      </c>
      <c r="AB351" s="10">
        <f t="shared" si="376"/>
        <v>4914252.0139547568</v>
      </c>
      <c r="AC351" s="10">
        <f>W351+I351+T351</f>
        <v>19770738.551491424</v>
      </c>
      <c r="AD351" s="10">
        <f>AC351*LT_SF1920</f>
        <v>18989310.74725005</v>
      </c>
      <c r="AE351" s="10">
        <f t="shared" si="378"/>
        <v>4132824.2097133826</v>
      </c>
      <c r="AF351" s="10">
        <f>AD351-T351-R351</f>
        <v>-1250791.9851757493</v>
      </c>
      <c r="AG351" s="9"/>
      <c r="AH351" s="9">
        <f>AF351</f>
        <v>-1250791.9851757493</v>
      </c>
      <c r="AI351" s="9"/>
      <c r="AJ351" s="9"/>
      <c r="AK351" s="9"/>
      <c r="AM351" s="9">
        <f t="shared" si="381"/>
        <v>5420433.4629935082</v>
      </c>
      <c r="AN351" s="9">
        <f t="shared" si="384"/>
        <v>4169641.4778177589</v>
      </c>
    </row>
    <row r="352" spans="1:40" s="15" customFormat="1" ht="12.75" x14ac:dyDescent="0.2">
      <c r="A352" s="12" t="s">
        <v>704</v>
      </c>
      <c r="B352" s="12" t="s">
        <v>705</v>
      </c>
      <c r="C352" s="12" t="s">
        <v>499</v>
      </c>
      <c r="D352" s="12"/>
      <c r="E352" s="12" t="s">
        <v>1441</v>
      </c>
      <c r="G352" s="13">
        <f>UTFUND1819BL</f>
        <v>24882462.53055349</v>
      </c>
      <c r="H352" s="13">
        <f>G352*RPI_INC1920</f>
        <v>25677750.64229418</v>
      </c>
      <c r="I352" s="13"/>
      <c r="J352" s="13"/>
      <c r="K352" s="13"/>
      <c r="L352" s="13"/>
      <c r="M352" s="13"/>
      <c r="N352" s="13"/>
      <c r="O352" s="13"/>
      <c r="P352" s="13"/>
      <c r="Q352" s="14">
        <f t="shared" si="382"/>
        <v>24882462.53055349</v>
      </c>
      <c r="R352" s="14">
        <f t="shared" si="383"/>
        <v>25677750.64229418</v>
      </c>
      <c r="S352" s="13"/>
      <c r="T352" s="14">
        <f t="shared" si="374"/>
        <v>62489302.462463334</v>
      </c>
      <c r="V352" s="13">
        <f>UTFUND1819RSG</f>
        <v>6116465.6625444293</v>
      </c>
      <c r="W352" s="13"/>
      <c r="X352" s="13"/>
      <c r="Y352" s="13"/>
      <c r="Z352" s="13"/>
      <c r="AA352" s="14">
        <f t="shared" si="375"/>
        <v>6116465.6625444293</v>
      </c>
      <c r="AB352" s="14">
        <f t="shared" si="376"/>
        <v>30998928.193097919</v>
      </c>
      <c r="AC352" s="14">
        <f>V352+G352+T352</f>
        <v>93488230.655561253</v>
      </c>
      <c r="AD352" s="14">
        <f>AC352*UT_SF1920</f>
        <v>90760641.818745121</v>
      </c>
      <c r="AE352" s="14">
        <f t="shared" si="378"/>
        <v>28271339.356281787</v>
      </c>
      <c r="AF352" s="14">
        <f>AD352-T352-R352</f>
        <v>2593588.7139876075</v>
      </c>
      <c r="AG352" s="13">
        <f>AF352</f>
        <v>2593588.7139876075</v>
      </c>
      <c r="AH352" s="13"/>
      <c r="AI352" s="13"/>
      <c r="AJ352" s="13"/>
      <c r="AK352" s="13"/>
      <c r="AM352" s="13">
        <f t="shared" si="381"/>
        <v>25853354.659276698</v>
      </c>
      <c r="AN352" s="13">
        <f t="shared" si="384"/>
        <v>28446943.373264305</v>
      </c>
    </row>
    <row r="353" spans="1:40" ht="12.75" x14ac:dyDescent="0.2">
      <c r="A353" s="1" t="s">
        <v>706</v>
      </c>
      <c r="B353" s="1" t="s">
        <v>707</v>
      </c>
      <c r="C353" s="1"/>
      <c r="D353" s="1" t="s">
        <v>499</v>
      </c>
      <c r="E353" s="1"/>
      <c r="G353" s="5">
        <f>UTFUND1819BL</f>
        <v>47309326.953384325</v>
      </c>
      <c r="H353" s="5">
        <f>G353*RPI_INC1920</f>
        <v>48821417.858948044</v>
      </c>
      <c r="I353" s="5">
        <f>LTFUND1819BL</f>
        <v>8733696.3376468159</v>
      </c>
      <c r="J353" s="5">
        <f>I353*RPI_INC1920</f>
        <v>9012840.9303636681</v>
      </c>
      <c r="Q353" s="6">
        <f t="shared" si="382"/>
        <v>56043023.291031137</v>
      </c>
      <c r="R353" s="6">
        <f t="shared" si="383"/>
        <v>57834258.789311714</v>
      </c>
      <c r="T353" s="6">
        <f t="shared" si="374"/>
        <v>90406907.000000864</v>
      </c>
      <c r="V353" s="5">
        <f>UTFUND1819RSG</f>
        <v>15115703.293908864</v>
      </c>
      <c r="W353" s="5">
        <f>LTFUND1819RSG</f>
        <v>1207042.2682828382</v>
      </c>
      <c r="AA353" s="6">
        <f t="shared" si="375"/>
        <v>16322745.562191702</v>
      </c>
      <c r="AB353" s="6">
        <f t="shared" si="376"/>
        <v>72365768.853222847</v>
      </c>
      <c r="AC353" s="6">
        <f t="shared" ref="AC353" si="412">SUM(AC354:AC355)</f>
        <v>162772675.85322371</v>
      </c>
      <c r="AD353" s="6">
        <f t="shared" si="364"/>
        <v>157774006.13271159</v>
      </c>
      <c r="AE353" s="6">
        <f t="shared" si="378"/>
        <v>67367099.13271071</v>
      </c>
      <c r="AF353" s="6">
        <f t="shared" si="365"/>
        <v>9532840.3433989976</v>
      </c>
      <c r="AG353" s="5">
        <f t="shared" ref="AG353" si="413">AG355</f>
        <v>9558442.6333759651</v>
      </c>
      <c r="AH353" s="5">
        <f t="shared" ref="AH353" si="414">AH354</f>
        <v>-25602.289976967499</v>
      </c>
      <c r="AM353" s="5">
        <f t="shared" si="381"/>
        <v>58229773.501799092</v>
      </c>
      <c r="AN353" s="5">
        <f t="shared" si="384"/>
        <v>67762613.845198095</v>
      </c>
    </row>
    <row r="354" spans="1:40" s="11" customFormat="1" ht="12.75" x14ac:dyDescent="0.2">
      <c r="A354" s="8" t="s">
        <v>708</v>
      </c>
      <c r="B354" s="8" t="s">
        <v>709</v>
      </c>
      <c r="C354" s="8" t="s">
        <v>499</v>
      </c>
      <c r="D354" s="8"/>
      <c r="E354" s="8" t="s">
        <v>1440</v>
      </c>
      <c r="G354" s="9"/>
      <c r="H354" s="9"/>
      <c r="I354" s="9">
        <f>LTFUND1819BL</f>
        <v>8733696.3376468159</v>
      </c>
      <c r="J354" s="9">
        <f>I354*RPI_INC1920</f>
        <v>9012840.9303636681</v>
      </c>
      <c r="K354" s="9"/>
      <c r="L354" s="9"/>
      <c r="M354" s="9"/>
      <c r="N354" s="9"/>
      <c r="O354" s="9"/>
      <c r="P354" s="9"/>
      <c r="Q354" s="10">
        <f t="shared" si="382"/>
        <v>8733696.3376468159</v>
      </c>
      <c r="R354" s="10">
        <f t="shared" si="383"/>
        <v>9012840.9303636681</v>
      </c>
      <c r="S354" s="9"/>
      <c r="T354" s="10">
        <f t="shared" si="374"/>
        <v>14183561.073817655</v>
      </c>
      <c r="V354" s="9"/>
      <c r="W354" s="9">
        <f>LTFUND1819RSG</f>
        <v>1207042.2682828382</v>
      </c>
      <c r="X354" s="9"/>
      <c r="Y354" s="9"/>
      <c r="Z354" s="9"/>
      <c r="AA354" s="10">
        <f t="shared" si="375"/>
        <v>1207042.2682828382</v>
      </c>
      <c r="AB354" s="10">
        <f t="shared" si="376"/>
        <v>9940738.6059296541</v>
      </c>
      <c r="AC354" s="10">
        <f>W354+I354+T354</f>
        <v>24124299.67974731</v>
      </c>
      <c r="AD354" s="10">
        <f>AC354*LT_SF1920</f>
        <v>23170799.714204356</v>
      </c>
      <c r="AE354" s="10">
        <f t="shared" si="378"/>
        <v>8987238.6403867006</v>
      </c>
      <c r="AF354" s="10">
        <f>AD354-T354-R354</f>
        <v>-25602.289976967499</v>
      </c>
      <c r="AG354" s="9"/>
      <c r="AH354" s="9">
        <f>AF354</f>
        <v>-25602.289976967499</v>
      </c>
      <c r="AI354" s="9"/>
      <c r="AJ354" s="9"/>
      <c r="AK354" s="9"/>
      <c r="AM354" s="9">
        <f t="shared" si="381"/>
        <v>9074477.6014975253</v>
      </c>
      <c r="AN354" s="9">
        <f t="shared" si="384"/>
        <v>9048875.3115205579</v>
      </c>
    </row>
    <row r="355" spans="1:40" s="15" customFormat="1" ht="12.75" x14ac:dyDescent="0.2">
      <c r="A355" s="12" t="s">
        <v>710</v>
      </c>
      <c r="B355" s="12" t="s">
        <v>711</v>
      </c>
      <c r="C355" s="12" t="s">
        <v>499</v>
      </c>
      <c r="D355" s="12"/>
      <c r="E355" s="12" t="s">
        <v>1441</v>
      </c>
      <c r="G355" s="13">
        <f>UTFUND1819BL</f>
        <v>47309326.953384325</v>
      </c>
      <c r="H355" s="13">
        <f>G355*RPI_INC1920</f>
        <v>48821417.858948044</v>
      </c>
      <c r="I355" s="13"/>
      <c r="J355" s="13"/>
      <c r="K355" s="13"/>
      <c r="L355" s="13"/>
      <c r="M355" s="13"/>
      <c r="N355" s="13"/>
      <c r="O355" s="13"/>
      <c r="P355" s="13"/>
      <c r="Q355" s="14">
        <f t="shared" si="382"/>
        <v>47309326.953384325</v>
      </c>
      <c r="R355" s="14">
        <f t="shared" si="383"/>
        <v>48821417.858948044</v>
      </c>
      <c r="S355" s="13"/>
      <c r="T355" s="14">
        <f t="shared" si="374"/>
        <v>76223345.926183209</v>
      </c>
      <c r="V355" s="13">
        <f>UTFUND1819RSG</f>
        <v>15115703.293908864</v>
      </c>
      <c r="W355" s="13"/>
      <c r="X355" s="13"/>
      <c r="Y355" s="13"/>
      <c r="Z355" s="13"/>
      <c r="AA355" s="14">
        <f t="shared" si="375"/>
        <v>15115703.293908864</v>
      </c>
      <c r="AB355" s="14">
        <f t="shared" si="376"/>
        <v>62425030.247293189</v>
      </c>
      <c r="AC355" s="14">
        <f>V355+G355+T355</f>
        <v>138648376.1734764</v>
      </c>
      <c r="AD355" s="14">
        <f>AC355*UT_SF1920</f>
        <v>134603206.41850722</v>
      </c>
      <c r="AE355" s="14">
        <f t="shared" si="378"/>
        <v>58379860.49232401</v>
      </c>
      <c r="AF355" s="14">
        <f>AD355-T355-R355</f>
        <v>9558442.6333759651</v>
      </c>
      <c r="AG355" s="13">
        <f>AF355</f>
        <v>9558442.6333759651</v>
      </c>
      <c r="AH355" s="13"/>
      <c r="AI355" s="13"/>
      <c r="AJ355" s="13"/>
      <c r="AK355" s="13"/>
      <c r="AM355" s="13">
        <f t="shared" si="381"/>
        <v>49155295.900301568</v>
      </c>
      <c r="AN355" s="13">
        <f t="shared" si="384"/>
        <v>58713738.533677533</v>
      </c>
    </row>
    <row r="356" spans="1:40" ht="12.75" x14ac:dyDescent="0.2">
      <c r="A356" s="1" t="s">
        <v>712</v>
      </c>
      <c r="B356" s="1" t="s">
        <v>713</v>
      </c>
      <c r="C356" s="1"/>
      <c r="D356" s="1" t="s">
        <v>499</v>
      </c>
      <c r="E356" s="1"/>
      <c r="G356" s="5">
        <f>UTFUND1819BL</f>
        <v>27249320.154103916</v>
      </c>
      <c r="H356" s="5">
        <f>G356*RPI_INC1920</f>
        <v>28120257.278794233</v>
      </c>
      <c r="I356" s="5">
        <f>LTFUND1819BL</f>
        <v>4012792.810231478</v>
      </c>
      <c r="J356" s="5">
        <f>I356*RPI_INC1920</f>
        <v>4141048.8625790677</v>
      </c>
      <c r="Q356" s="6">
        <f t="shared" si="382"/>
        <v>31262112.964335393</v>
      </c>
      <c r="R356" s="6">
        <f t="shared" si="383"/>
        <v>32261306.141373299</v>
      </c>
      <c r="T356" s="6">
        <f t="shared" si="374"/>
        <v>53436718</v>
      </c>
      <c r="V356" s="5">
        <f>UTFUND1819RSG</f>
        <v>9614172.4226801358</v>
      </c>
      <c r="W356" s="5">
        <f>LTFUND1819RSG</f>
        <v>695940.4486230975</v>
      </c>
      <c r="AA356" s="6">
        <f t="shared" si="375"/>
        <v>10310112.871303234</v>
      </c>
      <c r="AB356" s="6">
        <f t="shared" si="376"/>
        <v>41572225.835638627</v>
      </c>
      <c r="AC356" s="6">
        <f t="shared" ref="AC356" si="415">SUM(AC357:AC358)</f>
        <v>95008943.835638627</v>
      </c>
      <c r="AD356" s="6">
        <f t="shared" si="364"/>
        <v>92119145.345774353</v>
      </c>
      <c r="AE356" s="6">
        <f t="shared" si="378"/>
        <v>38682427.345774345</v>
      </c>
      <c r="AF356" s="6">
        <f t="shared" si="365"/>
        <v>6421121.2044010479</v>
      </c>
      <c r="AG356" s="5">
        <f t="shared" ref="AG356" si="416">AG358</f>
        <v>6303505.2138724364</v>
      </c>
      <c r="AH356" s="5">
        <f t="shared" ref="AH356" si="417">AH357</f>
        <v>117615.99052861193</v>
      </c>
      <c r="AM356" s="5">
        <f t="shared" si="381"/>
        <v>32481933.52538554</v>
      </c>
      <c r="AN356" s="5">
        <f t="shared" si="384"/>
        <v>38903054.72978659</v>
      </c>
    </row>
    <row r="357" spans="1:40" s="11" customFormat="1" ht="12.75" x14ac:dyDescent="0.2">
      <c r="A357" s="8" t="s">
        <v>714</v>
      </c>
      <c r="B357" s="8" t="s">
        <v>715</v>
      </c>
      <c r="C357" s="8" t="s">
        <v>499</v>
      </c>
      <c r="D357" s="8"/>
      <c r="E357" s="8" t="s">
        <v>1440</v>
      </c>
      <c r="G357" s="9"/>
      <c r="H357" s="9"/>
      <c r="I357" s="9">
        <f>LTFUND1819BL</f>
        <v>4012792.810231478</v>
      </c>
      <c r="J357" s="9">
        <f>I357*RPI_INC1920</f>
        <v>4141048.8625790677</v>
      </c>
      <c r="K357" s="9"/>
      <c r="L357" s="9"/>
      <c r="M357" s="9"/>
      <c r="N357" s="9"/>
      <c r="O357" s="9"/>
      <c r="P357" s="9"/>
      <c r="Q357" s="10">
        <f t="shared" si="382"/>
        <v>4012792.810231478</v>
      </c>
      <c r="R357" s="10">
        <f t="shared" si="383"/>
        <v>4141048.8625790677</v>
      </c>
      <c r="S357" s="9"/>
      <c r="T357" s="10">
        <f t="shared" si="374"/>
        <v>6678351.6797815468</v>
      </c>
      <c r="V357" s="9"/>
      <c r="W357" s="9">
        <f>LTFUND1819RSG</f>
        <v>695940.4486230975</v>
      </c>
      <c r="X357" s="9"/>
      <c r="Y357" s="9"/>
      <c r="Z357" s="9"/>
      <c r="AA357" s="10">
        <f t="shared" si="375"/>
        <v>695940.4486230975</v>
      </c>
      <c r="AB357" s="10">
        <f t="shared" si="376"/>
        <v>4708733.2588545755</v>
      </c>
      <c r="AC357" s="10">
        <f>W357+I357+T357</f>
        <v>11387084.938636122</v>
      </c>
      <c r="AD357" s="10">
        <f>AC357*LT_SF1920</f>
        <v>10937016.532889226</v>
      </c>
      <c r="AE357" s="10">
        <f t="shared" si="378"/>
        <v>4258664.8531076796</v>
      </c>
      <c r="AF357" s="10">
        <f>AD357-T357-R357</f>
        <v>117615.99052861193</v>
      </c>
      <c r="AG357" s="9"/>
      <c r="AH357" s="9">
        <f>AF357</f>
        <v>117615.99052861193</v>
      </c>
      <c r="AI357" s="9"/>
      <c r="AJ357" s="9"/>
      <c r="AK357" s="9"/>
      <c r="AM357" s="9">
        <f t="shared" si="381"/>
        <v>4169368.508833129</v>
      </c>
      <c r="AN357" s="9">
        <f t="shared" si="384"/>
        <v>4286984.4993617404</v>
      </c>
    </row>
    <row r="358" spans="1:40" s="15" customFormat="1" ht="12.75" x14ac:dyDescent="0.2">
      <c r="A358" s="12" t="s">
        <v>716</v>
      </c>
      <c r="B358" s="12" t="s">
        <v>717</v>
      </c>
      <c r="C358" s="12" t="s">
        <v>499</v>
      </c>
      <c r="D358" s="12"/>
      <c r="E358" s="12" t="s">
        <v>1441</v>
      </c>
      <c r="G358" s="13">
        <f>UTFUND1819BL</f>
        <v>27249320.154103916</v>
      </c>
      <c r="H358" s="13">
        <f>G358*RPI_INC1920</f>
        <v>28120257.278794233</v>
      </c>
      <c r="I358" s="13"/>
      <c r="J358" s="13"/>
      <c r="K358" s="13"/>
      <c r="L358" s="13"/>
      <c r="M358" s="13"/>
      <c r="N358" s="13"/>
      <c r="O358" s="13"/>
      <c r="P358" s="13"/>
      <c r="Q358" s="14">
        <f t="shared" si="382"/>
        <v>27249320.154103916</v>
      </c>
      <c r="R358" s="14">
        <f t="shared" si="383"/>
        <v>28120257.278794233</v>
      </c>
      <c r="S358" s="13"/>
      <c r="T358" s="14">
        <f t="shared" si="374"/>
        <v>46758366.320218451</v>
      </c>
      <c r="V358" s="13">
        <f>UTFUND1819RSG</f>
        <v>9614172.4226801358</v>
      </c>
      <c r="W358" s="13"/>
      <c r="X358" s="13"/>
      <c r="Y358" s="13"/>
      <c r="Z358" s="13"/>
      <c r="AA358" s="14">
        <f t="shared" si="375"/>
        <v>9614172.4226801358</v>
      </c>
      <c r="AB358" s="14">
        <f t="shared" si="376"/>
        <v>36863492.576784052</v>
      </c>
      <c r="AC358" s="14">
        <f>V358+G358+T358</f>
        <v>83621858.897002503</v>
      </c>
      <c r="AD358" s="14">
        <f>AC358*UT_SF1920</f>
        <v>81182128.812885121</v>
      </c>
      <c r="AE358" s="14">
        <f t="shared" si="378"/>
        <v>34423762.492666669</v>
      </c>
      <c r="AF358" s="14">
        <f>AD358-T358-R358</f>
        <v>6303505.2138724364</v>
      </c>
      <c r="AG358" s="13">
        <f>AF358</f>
        <v>6303505.2138724364</v>
      </c>
      <c r="AH358" s="13"/>
      <c r="AI358" s="13"/>
      <c r="AJ358" s="13"/>
      <c r="AK358" s="13"/>
      <c r="AM358" s="13">
        <f t="shared" si="381"/>
        <v>28312565.016552407</v>
      </c>
      <c r="AN358" s="13">
        <f t="shared" si="384"/>
        <v>34616070.230424844</v>
      </c>
    </row>
    <row r="359" spans="1:40" ht="12.75" x14ac:dyDescent="0.2">
      <c r="A359" s="1" t="s">
        <v>718</v>
      </c>
      <c r="B359" s="1" t="s">
        <v>719</v>
      </c>
      <c r="C359" s="1"/>
      <c r="D359" s="1" t="s">
        <v>499</v>
      </c>
      <c r="E359" s="1"/>
      <c r="G359" s="5">
        <f>UTFUND1819BL</f>
        <v>28540729.700468134</v>
      </c>
      <c r="H359" s="5">
        <f>G359*RPI_INC1920</f>
        <v>29452942.589498527</v>
      </c>
      <c r="I359" s="5">
        <f>LTFUND1819BL</f>
        <v>5367188.743400475</v>
      </c>
      <c r="J359" s="5">
        <f>I359*RPI_INC1920</f>
        <v>5538733.7179323789</v>
      </c>
      <c r="Q359" s="6">
        <f t="shared" si="382"/>
        <v>33907918.443868607</v>
      </c>
      <c r="R359" s="6">
        <f t="shared" si="383"/>
        <v>34991676.307430908</v>
      </c>
      <c r="T359" s="6">
        <f t="shared" si="374"/>
        <v>63301678.999998964</v>
      </c>
      <c r="V359" s="5">
        <f>UTFUND1819RSG</f>
        <v>9806409.9514418207</v>
      </c>
      <c r="W359" s="5">
        <f>LTFUND1819RSG</f>
        <v>511609.5188546367</v>
      </c>
      <c r="AA359" s="6">
        <f t="shared" si="375"/>
        <v>10318019.470296457</v>
      </c>
      <c r="AB359" s="6">
        <f t="shared" si="376"/>
        <v>44225937.914165065</v>
      </c>
      <c r="AC359" s="6">
        <f t="shared" ref="AC359" si="418">SUM(AC360:AC361)</f>
        <v>107527616.91416404</v>
      </c>
      <c r="AD359" s="6">
        <f t="shared" si="364"/>
        <v>104218610.46912035</v>
      </c>
      <c r="AE359" s="6">
        <f t="shared" si="378"/>
        <v>40916931.469121397</v>
      </c>
      <c r="AF359" s="6">
        <f t="shared" si="365"/>
        <v>5925255.1616904847</v>
      </c>
      <c r="AG359" s="5">
        <f t="shared" ref="AG359" si="419">AG361</f>
        <v>6241370.6061522812</v>
      </c>
      <c r="AH359" s="5">
        <f t="shared" ref="AH359" si="420">AH360</f>
        <v>-316115.44446179643</v>
      </c>
      <c r="AM359" s="5">
        <f t="shared" si="381"/>
        <v>35230976.04229226</v>
      </c>
      <c r="AN359" s="5">
        <f t="shared" si="384"/>
        <v>41156231.203982741</v>
      </c>
    </row>
    <row r="360" spans="1:40" s="11" customFormat="1" ht="12.75" x14ac:dyDescent="0.2">
      <c r="A360" s="8" t="s">
        <v>720</v>
      </c>
      <c r="B360" s="8" t="s">
        <v>721</v>
      </c>
      <c r="C360" s="8" t="s">
        <v>499</v>
      </c>
      <c r="D360" s="8"/>
      <c r="E360" s="8" t="s">
        <v>1440</v>
      </c>
      <c r="G360" s="9"/>
      <c r="H360" s="9"/>
      <c r="I360" s="9">
        <f>LTFUND1819BL</f>
        <v>5367188.743400475</v>
      </c>
      <c r="J360" s="9">
        <f>I360*RPI_INC1920</f>
        <v>5538733.7179323789</v>
      </c>
      <c r="K360" s="9"/>
      <c r="L360" s="9"/>
      <c r="M360" s="9"/>
      <c r="N360" s="9"/>
      <c r="O360" s="9"/>
      <c r="P360" s="9"/>
      <c r="Q360" s="10">
        <f t="shared" si="382"/>
        <v>5367188.743400475</v>
      </c>
      <c r="R360" s="10">
        <f t="shared" si="383"/>
        <v>5538733.7179323789</v>
      </c>
      <c r="S360" s="9"/>
      <c r="T360" s="10">
        <f t="shared" si="374"/>
        <v>10723071.968833091</v>
      </c>
      <c r="V360" s="9"/>
      <c r="W360" s="9">
        <f>LTFUND1819RSG</f>
        <v>511609.5188546367</v>
      </c>
      <c r="X360" s="9"/>
      <c r="Y360" s="9"/>
      <c r="Z360" s="9"/>
      <c r="AA360" s="10">
        <f t="shared" si="375"/>
        <v>511609.5188546367</v>
      </c>
      <c r="AB360" s="10">
        <f t="shared" si="376"/>
        <v>5878798.2622551117</v>
      </c>
      <c r="AC360" s="10">
        <f>W360+I360+T360</f>
        <v>16601870.231088202</v>
      </c>
      <c r="AD360" s="10">
        <f>AC360*LT_SF1920</f>
        <v>15945690.242303673</v>
      </c>
      <c r="AE360" s="10">
        <f t="shared" si="378"/>
        <v>5222618.2734705824</v>
      </c>
      <c r="AF360" s="10">
        <f>AD360-T360-R360</f>
        <v>-316115.44446179643</v>
      </c>
      <c r="AG360" s="9"/>
      <c r="AH360" s="9">
        <f>AF360</f>
        <v>-316115.44446179643</v>
      </c>
      <c r="AI360" s="9"/>
      <c r="AJ360" s="9"/>
      <c r="AK360" s="9"/>
      <c r="AM360" s="9">
        <f t="shared" si="381"/>
        <v>5576611.7978084022</v>
      </c>
      <c r="AN360" s="9">
        <f t="shared" si="384"/>
        <v>5260496.3533466058</v>
      </c>
    </row>
    <row r="361" spans="1:40" s="15" customFormat="1" ht="12.75" x14ac:dyDescent="0.2">
      <c r="A361" s="12" t="s">
        <v>722</v>
      </c>
      <c r="B361" s="12" t="s">
        <v>723</v>
      </c>
      <c r="C361" s="12" t="s">
        <v>499</v>
      </c>
      <c r="D361" s="12"/>
      <c r="E361" s="12" t="s">
        <v>1441</v>
      </c>
      <c r="G361" s="13">
        <f>UTFUND1819BL</f>
        <v>28540729.700468134</v>
      </c>
      <c r="H361" s="13">
        <f>G361*RPI_INC1920</f>
        <v>29452942.589498527</v>
      </c>
      <c r="I361" s="13"/>
      <c r="J361" s="13"/>
      <c r="K361" s="13"/>
      <c r="L361" s="13"/>
      <c r="M361" s="13"/>
      <c r="N361" s="13"/>
      <c r="O361" s="13"/>
      <c r="P361" s="13"/>
      <c r="Q361" s="14">
        <f t="shared" si="382"/>
        <v>28540729.700468134</v>
      </c>
      <c r="R361" s="14">
        <f t="shared" si="383"/>
        <v>29452942.589498527</v>
      </c>
      <c r="S361" s="13"/>
      <c r="T361" s="14">
        <f t="shared" si="374"/>
        <v>52578607.031165875</v>
      </c>
      <c r="V361" s="13">
        <f>UTFUND1819RSG</f>
        <v>9806409.9514418207</v>
      </c>
      <c r="W361" s="13"/>
      <c r="X361" s="13"/>
      <c r="Y361" s="13"/>
      <c r="Z361" s="13"/>
      <c r="AA361" s="14">
        <f t="shared" si="375"/>
        <v>9806409.9514418207</v>
      </c>
      <c r="AB361" s="14">
        <f t="shared" si="376"/>
        <v>38347139.651909955</v>
      </c>
      <c r="AC361" s="14">
        <f>V361+G361+T361</f>
        <v>90925746.68307583</v>
      </c>
      <c r="AD361" s="14">
        <f>AC361*UT_SF1920</f>
        <v>88272920.226816684</v>
      </c>
      <c r="AE361" s="14">
        <f t="shared" si="378"/>
        <v>35694313.195650809</v>
      </c>
      <c r="AF361" s="14">
        <f>AD361-T361-R361</f>
        <v>6241370.6061522812</v>
      </c>
      <c r="AG361" s="13">
        <f>AF361</f>
        <v>6241370.6061522812</v>
      </c>
      <c r="AH361" s="13"/>
      <c r="AI361" s="13"/>
      <c r="AJ361" s="13"/>
      <c r="AK361" s="13"/>
      <c r="AM361" s="13">
        <f t="shared" si="381"/>
        <v>29654364.244483858</v>
      </c>
      <c r="AN361" s="13">
        <f t="shared" si="384"/>
        <v>35895734.85063614</v>
      </c>
    </row>
    <row r="362" spans="1:40" ht="12.75" x14ac:dyDescent="0.2">
      <c r="A362" s="1" t="s">
        <v>724</v>
      </c>
      <c r="B362" s="1" t="s">
        <v>725</v>
      </c>
      <c r="C362" s="1"/>
      <c r="D362" s="1" t="s">
        <v>499</v>
      </c>
      <c r="E362" s="1"/>
      <c r="G362" s="5">
        <f>UTFUND1819BL</f>
        <v>26521693.81519559</v>
      </c>
      <c r="H362" s="5">
        <f>G362*RPI_INC1920</f>
        <v>27369374.697606325</v>
      </c>
      <c r="I362" s="5">
        <f>LTFUND1819BL</f>
        <v>5380776.7600126192</v>
      </c>
      <c r="J362" s="5">
        <f>I362*RPI_INC1920</f>
        <v>5552756.0319160353</v>
      </c>
      <c r="Q362" s="6">
        <f t="shared" si="382"/>
        <v>31902470.575208209</v>
      </c>
      <c r="R362" s="6">
        <f t="shared" si="383"/>
        <v>32922130.729522362</v>
      </c>
      <c r="T362" s="6">
        <f t="shared" si="374"/>
        <v>53857885</v>
      </c>
      <c r="V362" s="5">
        <f>UTFUND1819RSG</f>
        <v>10013994.679502584</v>
      </c>
      <c r="W362" s="5">
        <f>LTFUND1819RSG</f>
        <v>683585.38687995821</v>
      </c>
      <c r="AA362" s="6">
        <f t="shared" si="375"/>
        <v>10697580.066382542</v>
      </c>
      <c r="AB362" s="6">
        <f t="shared" si="376"/>
        <v>42600050.641590752</v>
      </c>
      <c r="AC362" s="6">
        <f t="shared" ref="AC362" si="421">SUM(AC363:AC364)</f>
        <v>96457935.641590759</v>
      </c>
      <c r="AD362" s="6">
        <f t="shared" si="364"/>
        <v>93477342.138795063</v>
      </c>
      <c r="AE362" s="6">
        <f t="shared" si="378"/>
        <v>39619457.13879507</v>
      </c>
      <c r="AF362" s="6">
        <f t="shared" si="365"/>
        <v>6697326.4092727061</v>
      </c>
      <c r="AG362" s="5">
        <f t="shared" ref="AG362" si="422">AG364</f>
        <v>6821097.7649465427</v>
      </c>
      <c r="AH362" s="5">
        <f t="shared" ref="AH362" si="423">AH363</f>
        <v>-123771.35567383654</v>
      </c>
      <c r="AM362" s="5">
        <f t="shared" si="381"/>
        <v>33147277.335401665</v>
      </c>
      <c r="AN362" s="5">
        <f t="shared" si="384"/>
        <v>39844603.74467437</v>
      </c>
    </row>
    <row r="363" spans="1:40" s="11" customFormat="1" ht="12.75" x14ac:dyDescent="0.2">
      <c r="A363" s="8" t="s">
        <v>726</v>
      </c>
      <c r="B363" s="8" t="s">
        <v>727</v>
      </c>
      <c r="C363" s="8" t="s">
        <v>499</v>
      </c>
      <c r="D363" s="8"/>
      <c r="E363" s="8" t="s">
        <v>1440</v>
      </c>
      <c r="G363" s="9"/>
      <c r="H363" s="9"/>
      <c r="I363" s="9">
        <f>LTFUND1819BL</f>
        <v>5380776.7600126192</v>
      </c>
      <c r="J363" s="9">
        <f>I363*RPI_INC1920</f>
        <v>5552756.0319160353</v>
      </c>
      <c r="K363" s="9"/>
      <c r="L363" s="9"/>
      <c r="M363" s="9"/>
      <c r="N363" s="9"/>
      <c r="O363" s="9"/>
      <c r="P363" s="9"/>
      <c r="Q363" s="10">
        <f t="shared" si="382"/>
        <v>5380776.7600126192</v>
      </c>
      <c r="R363" s="10">
        <f t="shared" si="383"/>
        <v>5552756.0319160353</v>
      </c>
      <c r="S363" s="9"/>
      <c r="T363" s="10">
        <f t="shared" si="374"/>
        <v>10011188.000611925</v>
      </c>
      <c r="V363" s="9"/>
      <c r="W363" s="9">
        <f>LTFUND1819RSG</f>
        <v>683585.38687995821</v>
      </c>
      <c r="X363" s="9"/>
      <c r="Y363" s="9"/>
      <c r="Z363" s="9"/>
      <c r="AA363" s="10">
        <f t="shared" si="375"/>
        <v>683585.38687995821</v>
      </c>
      <c r="AB363" s="10">
        <f t="shared" si="376"/>
        <v>6064362.1468925774</v>
      </c>
      <c r="AC363" s="10">
        <f>W363+I363+T363</f>
        <v>16075550.147504503</v>
      </c>
      <c r="AD363" s="10">
        <f>AC363*LT_SF1920</f>
        <v>15440172.676854124</v>
      </c>
      <c r="AE363" s="10">
        <f t="shared" si="378"/>
        <v>5428984.6762421988</v>
      </c>
      <c r="AF363" s="10">
        <f>AD363-T363-R363</f>
        <v>-123771.35567383654</v>
      </c>
      <c r="AG363" s="9"/>
      <c r="AH363" s="9">
        <f>AF363</f>
        <v>-123771.35567383654</v>
      </c>
      <c r="AI363" s="9"/>
      <c r="AJ363" s="9"/>
      <c r="AK363" s="9"/>
      <c r="AM363" s="9">
        <f t="shared" si="381"/>
        <v>5590730.007055521</v>
      </c>
      <c r="AN363" s="9">
        <f t="shared" si="384"/>
        <v>5466958.6513816845</v>
      </c>
    </row>
    <row r="364" spans="1:40" s="15" customFormat="1" ht="12.75" x14ac:dyDescent="0.2">
      <c r="A364" s="12" t="s">
        <v>728</v>
      </c>
      <c r="B364" s="12" t="s">
        <v>729</v>
      </c>
      <c r="C364" s="12" t="s">
        <v>499</v>
      </c>
      <c r="D364" s="12"/>
      <c r="E364" s="12" t="s">
        <v>1441</v>
      </c>
      <c r="G364" s="13">
        <f>UTFUND1819BL</f>
        <v>26521693.81519559</v>
      </c>
      <c r="H364" s="13">
        <f>G364*RPI_INC1920</f>
        <v>27369374.697606325</v>
      </c>
      <c r="I364" s="13"/>
      <c r="J364" s="13"/>
      <c r="K364" s="13"/>
      <c r="L364" s="13"/>
      <c r="M364" s="13"/>
      <c r="N364" s="13"/>
      <c r="O364" s="13"/>
      <c r="P364" s="13"/>
      <c r="Q364" s="14">
        <f t="shared" si="382"/>
        <v>26521693.81519559</v>
      </c>
      <c r="R364" s="14">
        <f t="shared" si="383"/>
        <v>27369374.697606325</v>
      </c>
      <c r="S364" s="13"/>
      <c r="T364" s="14">
        <f t="shared" si="374"/>
        <v>43846696.999388076</v>
      </c>
      <c r="V364" s="13">
        <f>UTFUND1819RSG</f>
        <v>10013994.679502584</v>
      </c>
      <c r="W364" s="13"/>
      <c r="X364" s="13"/>
      <c r="Y364" s="13"/>
      <c r="Z364" s="13"/>
      <c r="AA364" s="14">
        <f t="shared" si="375"/>
        <v>10013994.679502584</v>
      </c>
      <c r="AB364" s="14">
        <f t="shared" si="376"/>
        <v>36535688.494698174</v>
      </c>
      <c r="AC364" s="14">
        <f>V364+G364+T364</f>
        <v>80382385.494086251</v>
      </c>
      <c r="AD364" s="14">
        <f>AC364*UT_SF1920</f>
        <v>78037169.461940944</v>
      </c>
      <c r="AE364" s="14">
        <f t="shared" si="378"/>
        <v>34190472.462552868</v>
      </c>
      <c r="AF364" s="14">
        <f>AD364-T364-R364</f>
        <v>6821097.7649465427</v>
      </c>
      <c r="AG364" s="13">
        <f>AF364</f>
        <v>6821097.7649465427</v>
      </c>
      <c r="AH364" s="13"/>
      <c r="AI364" s="13"/>
      <c r="AJ364" s="13"/>
      <c r="AK364" s="13"/>
      <c r="AM364" s="13">
        <f t="shared" si="381"/>
        <v>27556547.328346148</v>
      </c>
      <c r="AN364" s="13">
        <f t="shared" si="384"/>
        <v>34377645.093292691</v>
      </c>
    </row>
    <row r="365" spans="1:40" ht="12.75" x14ac:dyDescent="0.2">
      <c r="A365" s="1" t="s">
        <v>730</v>
      </c>
      <c r="B365" s="1" t="s">
        <v>731</v>
      </c>
      <c r="C365" s="1"/>
      <c r="D365" s="1" t="s">
        <v>499</v>
      </c>
      <c r="E365" s="1"/>
      <c r="G365" s="5">
        <f>UTFUND1819BL</f>
        <v>25709781.1478994</v>
      </c>
      <c r="H365" s="5">
        <f>G365*RPI_INC1920</f>
        <v>26531511.845866796</v>
      </c>
      <c r="I365" s="5">
        <f>LTFUND1819BL</f>
        <v>5648721.7731085792</v>
      </c>
      <c r="J365" s="5">
        <f>I365*RPI_INC1920</f>
        <v>5829265.0480022039</v>
      </c>
      <c r="Q365" s="6">
        <f t="shared" si="382"/>
        <v>31358502.92100798</v>
      </c>
      <c r="R365" s="6">
        <f t="shared" si="383"/>
        <v>32360776.893868998</v>
      </c>
      <c r="T365" s="6">
        <f t="shared" si="374"/>
        <v>83963155</v>
      </c>
      <c r="V365" s="5">
        <f>UTFUND1819RSG</f>
        <v>5752859.7857930399</v>
      </c>
      <c r="W365" s="5">
        <f>LTFUND1819RSG</f>
        <v>-379965.33350386657</v>
      </c>
      <c r="AA365" s="6">
        <f t="shared" si="375"/>
        <v>5372894.4522891734</v>
      </c>
      <c r="AB365" s="6">
        <f t="shared" si="376"/>
        <v>36731397.373297155</v>
      </c>
      <c r="AC365" s="6">
        <f t="shared" ref="AC365" si="424">SUM(AC366:AC367)</f>
        <v>120694552.37329715</v>
      </c>
      <c r="AD365" s="6">
        <f t="shared" si="364"/>
        <v>116948411.3080882</v>
      </c>
      <c r="AE365" s="6">
        <f t="shared" si="378"/>
        <v>32985256.308088198</v>
      </c>
      <c r="AF365" s="6">
        <f t="shared" si="365"/>
        <v>624479.41421920061</v>
      </c>
      <c r="AG365" s="5">
        <f t="shared" ref="AG365" si="425">AG367</f>
        <v>2043510.4663544931</v>
      </c>
      <c r="AH365" s="5">
        <f t="shared" ref="AH365" si="426">AH366</f>
        <v>-1419031.0521352924</v>
      </c>
      <c r="AM365" s="5">
        <f t="shared" si="381"/>
        <v>32582084.534651145</v>
      </c>
      <c r="AN365" s="5">
        <f t="shared" si="384"/>
        <v>33206563.948870346</v>
      </c>
    </row>
    <row r="366" spans="1:40" s="11" customFormat="1" ht="12.75" x14ac:dyDescent="0.2">
      <c r="A366" s="8" t="s">
        <v>732</v>
      </c>
      <c r="B366" s="8" t="s">
        <v>733</v>
      </c>
      <c r="C366" s="8" t="s">
        <v>499</v>
      </c>
      <c r="D366" s="8"/>
      <c r="E366" s="8" t="s">
        <v>1440</v>
      </c>
      <c r="G366" s="9"/>
      <c r="H366" s="9"/>
      <c r="I366" s="9">
        <f>LTFUND1819BL</f>
        <v>5648721.7731085792</v>
      </c>
      <c r="J366" s="9">
        <f>I366*RPI_INC1920</f>
        <v>5829265.0480022039</v>
      </c>
      <c r="K366" s="9"/>
      <c r="L366" s="9"/>
      <c r="M366" s="9"/>
      <c r="N366" s="9"/>
      <c r="O366" s="9"/>
      <c r="P366" s="9"/>
      <c r="Q366" s="10">
        <f t="shared" si="382"/>
        <v>5648721.7731085792</v>
      </c>
      <c r="R366" s="10">
        <f t="shared" si="383"/>
        <v>5829265.0480022039</v>
      </c>
      <c r="S366" s="9"/>
      <c r="T366" s="10">
        <f t="shared" si="374"/>
        <v>16452537.176516218</v>
      </c>
      <c r="V366" s="9"/>
      <c r="W366" s="9">
        <f>LTFUND1819RSG</f>
        <v>-379965.33350386657</v>
      </c>
      <c r="X366" s="9"/>
      <c r="Y366" s="9"/>
      <c r="Z366" s="9"/>
      <c r="AA366" s="10">
        <f t="shared" si="375"/>
        <v>-379965.33350386657</v>
      </c>
      <c r="AB366" s="10">
        <f t="shared" si="376"/>
        <v>5268756.4396047127</v>
      </c>
      <c r="AC366" s="10">
        <f>W366+I366+T366</f>
        <v>21721293.616120931</v>
      </c>
      <c r="AD366" s="10">
        <f>AC366*LT_SF1920</f>
        <v>20862771.17238313</v>
      </c>
      <c r="AE366" s="10">
        <f t="shared" si="378"/>
        <v>4410233.9958669115</v>
      </c>
      <c r="AF366" s="10">
        <f>AD366-T366-R366</f>
        <v>-1419031.0521352924</v>
      </c>
      <c r="AG366" s="9"/>
      <c r="AH366" s="9">
        <f>AF366</f>
        <v>-1419031.0521352924</v>
      </c>
      <c r="AI366" s="9"/>
      <c r="AJ366" s="9"/>
      <c r="AK366" s="9"/>
      <c r="AM366" s="9">
        <f t="shared" si="381"/>
        <v>5869130.0024035806</v>
      </c>
      <c r="AN366" s="9">
        <f t="shared" si="384"/>
        <v>4450098.9502682881</v>
      </c>
    </row>
    <row r="367" spans="1:40" s="15" customFormat="1" ht="12.75" x14ac:dyDescent="0.2">
      <c r="A367" s="12" t="s">
        <v>734</v>
      </c>
      <c r="B367" s="12" t="s">
        <v>735</v>
      </c>
      <c r="C367" s="12" t="s">
        <v>499</v>
      </c>
      <c r="D367" s="12"/>
      <c r="E367" s="12" t="s">
        <v>1441</v>
      </c>
      <c r="G367" s="13">
        <f>UTFUND1819BL</f>
        <v>25709781.1478994</v>
      </c>
      <c r="H367" s="13">
        <f>G367*RPI_INC1920</f>
        <v>26531511.845866796</v>
      </c>
      <c r="I367" s="13"/>
      <c r="J367" s="13"/>
      <c r="K367" s="13"/>
      <c r="L367" s="13"/>
      <c r="M367" s="13"/>
      <c r="N367" s="13"/>
      <c r="O367" s="13"/>
      <c r="P367" s="13"/>
      <c r="Q367" s="14">
        <f t="shared" si="382"/>
        <v>25709781.1478994</v>
      </c>
      <c r="R367" s="14">
        <f t="shared" si="383"/>
        <v>26531511.845866796</v>
      </c>
      <c r="S367" s="13"/>
      <c r="T367" s="14">
        <f t="shared" si="374"/>
        <v>67510617.82348378</v>
      </c>
      <c r="V367" s="13">
        <f>UTFUND1819RSG</f>
        <v>5752859.7857930399</v>
      </c>
      <c r="W367" s="13"/>
      <c r="X367" s="13"/>
      <c r="Y367" s="13"/>
      <c r="Z367" s="13"/>
      <c r="AA367" s="14">
        <f t="shared" si="375"/>
        <v>5752859.7857930399</v>
      </c>
      <c r="AB367" s="14">
        <f t="shared" si="376"/>
        <v>31462640.93369244</v>
      </c>
      <c r="AC367" s="14">
        <f>V367+G367+T367</f>
        <v>98973258.75717622</v>
      </c>
      <c r="AD367" s="14">
        <f>AC367*UT_SF1920</f>
        <v>96085640.135705069</v>
      </c>
      <c r="AE367" s="14">
        <f t="shared" si="378"/>
        <v>28575022.312221289</v>
      </c>
      <c r="AF367" s="14">
        <f>AD367-T367-R367</f>
        <v>2043510.4663544931</v>
      </c>
      <c r="AG367" s="13">
        <f>AF367</f>
        <v>2043510.4663544931</v>
      </c>
      <c r="AH367" s="13"/>
      <c r="AI367" s="13"/>
      <c r="AJ367" s="13"/>
      <c r="AK367" s="13"/>
      <c r="AM367" s="13">
        <f t="shared" si="381"/>
        <v>26712954.532247569</v>
      </c>
      <c r="AN367" s="13">
        <f t="shared" si="384"/>
        <v>28756464.998602062</v>
      </c>
    </row>
    <row r="368" spans="1:40" ht="12.75" x14ac:dyDescent="0.2">
      <c r="A368" s="1" t="s">
        <v>736</v>
      </c>
      <c r="B368" s="1" t="s">
        <v>737</v>
      </c>
      <c r="C368" s="1"/>
      <c r="D368" s="1" t="s">
        <v>499</v>
      </c>
      <c r="E368" s="1"/>
      <c r="G368" s="5">
        <f>UTFUND1819BL</f>
        <v>38115614.277608685</v>
      </c>
      <c r="H368" s="5">
        <f>G368*RPI_INC1920</f>
        <v>39333857.643571936</v>
      </c>
      <c r="I368" s="5">
        <f>LTFUND1819BL</f>
        <v>8204387.6213405626</v>
      </c>
      <c r="J368" s="5">
        <f>I368*RPI_INC1920</f>
        <v>8466614.5585399121</v>
      </c>
      <c r="Q368" s="6">
        <f t="shared" si="382"/>
        <v>46320001.898949251</v>
      </c>
      <c r="R368" s="6">
        <f t="shared" si="383"/>
        <v>47800472.202111848</v>
      </c>
      <c r="T368" s="6">
        <f t="shared" si="374"/>
        <v>95249451</v>
      </c>
      <c r="V368" s="5">
        <f>UTFUND1819RSG</f>
        <v>12129353.020665981</v>
      </c>
      <c r="W368" s="5">
        <f>LTFUND1819RSG</f>
        <v>176932.22987590265</v>
      </c>
      <c r="AA368" s="6">
        <f t="shared" si="375"/>
        <v>12306285.250541884</v>
      </c>
      <c r="AB368" s="6">
        <f t="shared" si="376"/>
        <v>58626287.149491131</v>
      </c>
      <c r="AC368" s="6">
        <f t="shared" ref="AC368" si="427">SUM(AC369:AC370)</f>
        <v>153875738.14949113</v>
      </c>
      <c r="AD368" s="6">
        <f t="shared" si="364"/>
        <v>149102609.45651937</v>
      </c>
      <c r="AE368" s="6">
        <f t="shared" si="378"/>
        <v>53853158.456519365</v>
      </c>
      <c r="AF368" s="6">
        <f t="shared" si="365"/>
        <v>6052686.2544075213</v>
      </c>
      <c r="AG368" s="5">
        <f t="shared" ref="AG368" si="428">AG370</f>
        <v>7221464.7973740026</v>
      </c>
      <c r="AH368" s="5">
        <f t="shared" ref="AH368" si="429">AH369</f>
        <v>-1168778.5429664813</v>
      </c>
      <c r="AM368" s="5">
        <f t="shared" si="381"/>
        <v>48127368.239435546</v>
      </c>
      <c r="AN368" s="5">
        <f t="shared" si="384"/>
        <v>54180054.493843064</v>
      </c>
    </row>
    <row r="369" spans="1:40" s="11" customFormat="1" ht="12.75" x14ac:dyDescent="0.2">
      <c r="A369" s="8" t="s">
        <v>738</v>
      </c>
      <c r="B369" s="8" t="s">
        <v>739</v>
      </c>
      <c r="C369" s="8" t="s">
        <v>499</v>
      </c>
      <c r="D369" s="8"/>
      <c r="E369" s="8" t="s">
        <v>1440</v>
      </c>
      <c r="G369" s="9"/>
      <c r="H369" s="9"/>
      <c r="I369" s="9">
        <f>LTFUND1819BL</f>
        <v>8204387.6213405626</v>
      </c>
      <c r="J369" s="9">
        <f>I369*RPI_INC1920</f>
        <v>8466614.5585399121</v>
      </c>
      <c r="K369" s="9"/>
      <c r="L369" s="9"/>
      <c r="M369" s="9"/>
      <c r="N369" s="9"/>
      <c r="O369" s="9"/>
      <c r="P369" s="9"/>
      <c r="Q369" s="10">
        <f t="shared" si="382"/>
        <v>8204387.6213405626</v>
      </c>
      <c r="R369" s="10">
        <f t="shared" si="383"/>
        <v>8466614.5585399121</v>
      </c>
      <c r="S369" s="9"/>
      <c r="T369" s="10">
        <f t="shared" si="374"/>
        <v>19031674.059413198</v>
      </c>
      <c r="V369" s="9"/>
      <c r="W369" s="9">
        <f>LTFUND1819RSG</f>
        <v>176932.22987590265</v>
      </c>
      <c r="X369" s="9"/>
      <c r="Y369" s="9"/>
      <c r="Z369" s="9"/>
      <c r="AA369" s="10">
        <f t="shared" si="375"/>
        <v>176932.22987590265</v>
      </c>
      <c r="AB369" s="10">
        <f t="shared" si="376"/>
        <v>8381319.8512164652</v>
      </c>
      <c r="AC369" s="10">
        <f>W369+I369+T369</f>
        <v>27412993.910629664</v>
      </c>
      <c r="AD369" s="10">
        <f>AC369*LT_SF1920</f>
        <v>26329510.074986629</v>
      </c>
      <c r="AE369" s="10">
        <f t="shared" si="378"/>
        <v>7297836.0155734308</v>
      </c>
      <c r="AF369" s="10">
        <f>AD369-T369-R369</f>
        <v>-1168778.5429664813</v>
      </c>
      <c r="AG369" s="9"/>
      <c r="AH369" s="9">
        <f>AF369</f>
        <v>-1168778.5429664813</v>
      </c>
      <c r="AI369" s="9"/>
      <c r="AJ369" s="9"/>
      <c r="AK369" s="9"/>
      <c r="AM369" s="9">
        <f t="shared" si="381"/>
        <v>8524515.717696486</v>
      </c>
      <c r="AN369" s="9">
        <f t="shared" si="384"/>
        <v>7355737.1747300047</v>
      </c>
    </row>
    <row r="370" spans="1:40" s="15" customFormat="1" ht="12.75" x14ac:dyDescent="0.2">
      <c r="A370" s="12" t="s">
        <v>740</v>
      </c>
      <c r="B370" s="12" t="s">
        <v>741</v>
      </c>
      <c r="C370" s="12" t="s">
        <v>499</v>
      </c>
      <c r="D370" s="12"/>
      <c r="E370" s="12" t="s">
        <v>1441</v>
      </c>
      <c r="G370" s="13">
        <f>UTFUND1819BL</f>
        <v>38115614.277608685</v>
      </c>
      <c r="H370" s="13">
        <f>G370*RPI_INC1920</f>
        <v>39333857.643571936</v>
      </c>
      <c r="I370" s="13"/>
      <c r="J370" s="13"/>
      <c r="K370" s="13"/>
      <c r="L370" s="13"/>
      <c r="M370" s="13"/>
      <c r="N370" s="13"/>
      <c r="O370" s="13"/>
      <c r="P370" s="13"/>
      <c r="Q370" s="14">
        <f t="shared" si="382"/>
        <v>38115614.277608685</v>
      </c>
      <c r="R370" s="14">
        <f t="shared" si="383"/>
        <v>39333857.643571936</v>
      </c>
      <c r="S370" s="13"/>
      <c r="T370" s="14">
        <f t="shared" si="374"/>
        <v>76217776.940586805</v>
      </c>
      <c r="V370" s="13">
        <f>UTFUND1819RSG</f>
        <v>12129353.020665981</v>
      </c>
      <c r="W370" s="13"/>
      <c r="X370" s="13"/>
      <c r="Y370" s="13"/>
      <c r="Z370" s="13"/>
      <c r="AA370" s="14">
        <f t="shared" si="375"/>
        <v>12129353.020665981</v>
      </c>
      <c r="AB370" s="14">
        <f t="shared" si="376"/>
        <v>50244967.298274666</v>
      </c>
      <c r="AC370" s="14">
        <f>V370+G370+T370</f>
        <v>126462744.23886147</v>
      </c>
      <c r="AD370" s="14">
        <f>AC370*UT_SF1920</f>
        <v>122773099.38153274</v>
      </c>
      <c r="AE370" s="14">
        <f t="shared" si="378"/>
        <v>46555322.440945938</v>
      </c>
      <c r="AF370" s="14">
        <f>AD370-T370-R370</f>
        <v>7221464.7973740026</v>
      </c>
      <c r="AG370" s="13">
        <f>AF370</f>
        <v>7221464.7973740026</v>
      </c>
      <c r="AH370" s="13"/>
      <c r="AI370" s="13"/>
      <c r="AJ370" s="13"/>
      <c r="AK370" s="13"/>
      <c r="AM370" s="13">
        <f t="shared" si="381"/>
        <v>39602852.521739066</v>
      </c>
      <c r="AN370" s="13">
        <f t="shared" si="384"/>
        <v>46824317.319113068</v>
      </c>
    </row>
    <row r="371" spans="1:40" ht="12.75" x14ac:dyDescent="0.2">
      <c r="A371" s="1" t="s">
        <v>742</v>
      </c>
      <c r="B371" s="1" t="s">
        <v>743</v>
      </c>
      <c r="C371" s="1"/>
      <c r="D371" s="1" t="s">
        <v>499</v>
      </c>
      <c r="E371" s="1"/>
      <c r="G371" s="5">
        <f>UTFUND1819BL</f>
        <v>35663247.243882403</v>
      </c>
      <c r="H371" s="5">
        <f>G371*RPI_INC1920</f>
        <v>36803108.56284558</v>
      </c>
      <c r="I371" s="5">
        <f>LTFUND1819BL</f>
        <v>7152064.9418354919</v>
      </c>
      <c r="J371" s="5">
        <f>I371*RPI_INC1920</f>
        <v>7380657.7595943781</v>
      </c>
      <c r="Q371" s="6">
        <f t="shared" si="382"/>
        <v>42815312.185717896</v>
      </c>
      <c r="R371" s="6">
        <f t="shared" si="383"/>
        <v>44183766.322439961</v>
      </c>
      <c r="T371" s="6">
        <f t="shared" si="374"/>
        <v>41873076</v>
      </c>
      <c r="V371" s="5">
        <f>UTFUND1819RSG</f>
        <v>16091246.273290008</v>
      </c>
      <c r="W371" s="5">
        <f>LTFUND1819RSG</f>
        <v>1745776.5174635677</v>
      </c>
      <c r="AA371" s="6">
        <f t="shared" si="375"/>
        <v>17837022.790753577</v>
      </c>
      <c r="AB371" s="6">
        <f t="shared" si="376"/>
        <v>60652334.976471469</v>
      </c>
      <c r="AC371" s="6">
        <f t="shared" ref="AC371" si="430">SUM(AC372:AC373)</f>
        <v>102525410.97647147</v>
      </c>
      <c r="AD371" s="6">
        <f t="shared" si="364"/>
        <v>99362484.650515854</v>
      </c>
      <c r="AE371" s="6">
        <f t="shared" si="378"/>
        <v>57489408.650515854</v>
      </c>
      <c r="AF371" s="6">
        <f t="shared" si="365"/>
        <v>13305642.328075889</v>
      </c>
      <c r="AG371" s="5">
        <f t="shared" ref="AG371" si="431">AG373</f>
        <v>12444115.259554841</v>
      </c>
      <c r="AH371" s="5">
        <f t="shared" ref="AH371" si="432">AH372</f>
        <v>861527.0685210498</v>
      </c>
      <c r="AM371" s="5">
        <f t="shared" si="381"/>
        <v>44485928.57020545</v>
      </c>
      <c r="AN371" s="5">
        <f t="shared" si="384"/>
        <v>57791570.898281336</v>
      </c>
    </row>
    <row r="372" spans="1:40" s="11" customFormat="1" ht="12.75" x14ac:dyDescent="0.2">
      <c r="A372" s="8" t="s">
        <v>744</v>
      </c>
      <c r="B372" s="8" t="s">
        <v>745</v>
      </c>
      <c r="C372" s="8" t="s">
        <v>499</v>
      </c>
      <c r="D372" s="8"/>
      <c r="E372" s="8" t="s">
        <v>1440</v>
      </c>
      <c r="G372" s="9"/>
      <c r="H372" s="9"/>
      <c r="I372" s="9">
        <f>LTFUND1819BL</f>
        <v>7152064.9418354919</v>
      </c>
      <c r="J372" s="9">
        <f>I372*RPI_INC1920</f>
        <v>7380657.7595943781</v>
      </c>
      <c r="K372" s="9"/>
      <c r="L372" s="9"/>
      <c r="M372" s="9"/>
      <c r="N372" s="9"/>
      <c r="O372" s="9"/>
      <c r="P372" s="9"/>
      <c r="Q372" s="10">
        <f t="shared" si="382"/>
        <v>7152064.9418354919</v>
      </c>
      <c r="R372" s="10">
        <f t="shared" si="383"/>
        <v>7380657.7595943781</v>
      </c>
      <c r="S372" s="9"/>
      <c r="T372" s="10">
        <f t="shared" si="374"/>
        <v>7690787.4125233125</v>
      </c>
      <c r="V372" s="9"/>
      <c r="W372" s="9">
        <f>LTFUND1819RSG</f>
        <v>1745776.5174635677</v>
      </c>
      <c r="X372" s="9"/>
      <c r="Y372" s="9"/>
      <c r="Z372" s="9"/>
      <c r="AA372" s="10">
        <f t="shared" si="375"/>
        <v>1745776.5174635677</v>
      </c>
      <c r="AB372" s="10">
        <f t="shared" si="376"/>
        <v>8897841.4592990596</v>
      </c>
      <c r="AC372" s="10">
        <f>W372+I372+T372</f>
        <v>16588628.871822372</v>
      </c>
      <c r="AD372" s="10">
        <f>AC372*LT_SF1920</f>
        <v>15932972.24063874</v>
      </c>
      <c r="AE372" s="10">
        <f t="shared" si="378"/>
        <v>8242184.8281154279</v>
      </c>
      <c r="AF372" s="10">
        <f>AD372-T372-R372</f>
        <v>861527.0685210498</v>
      </c>
      <c r="AG372" s="9"/>
      <c r="AH372" s="9">
        <f>AF372</f>
        <v>861527.0685210498</v>
      </c>
      <c r="AI372" s="9"/>
      <c r="AJ372" s="9"/>
      <c r="AK372" s="9"/>
      <c r="AM372" s="9">
        <f t="shared" si="381"/>
        <v>7431132.3190140482</v>
      </c>
      <c r="AN372" s="9">
        <f t="shared" si="384"/>
        <v>8292659.387535098</v>
      </c>
    </row>
    <row r="373" spans="1:40" s="15" customFormat="1" ht="12.75" x14ac:dyDescent="0.2">
      <c r="A373" s="12" t="s">
        <v>746</v>
      </c>
      <c r="B373" s="12" t="s">
        <v>747</v>
      </c>
      <c r="C373" s="12" t="s">
        <v>499</v>
      </c>
      <c r="D373" s="12"/>
      <c r="E373" s="12" t="s">
        <v>1441</v>
      </c>
      <c r="G373" s="13">
        <f>UTFUND1819BL</f>
        <v>35663247.243882403</v>
      </c>
      <c r="H373" s="13">
        <f>G373*RPI_INC1920</f>
        <v>36803108.56284558</v>
      </c>
      <c r="I373" s="13"/>
      <c r="J373" s="13"/>
      <c r="K373" s="13"/>
      <c r="L373" s="13"/>
      <c r="M373" s="13"/>
      <c r="N373" s="13"/>
      <c r="O373" s="13"/>
      <c r="P373" s="13"/>
      <c r="Q373" s="14">
        <f t="shared" si="382"/>
        <v>35663247.243882403</v>
      </c>
      <c r="R373" s="14">
        <f t="shared" si="383"/>
        <v>36803108.56284558</v>
      </c>
      <c r="S373" s="13"/>
      <c r="T373" s="14">
        <f t="shared" si="374"/>
        <v>34182288.587476686</v>
      </c>
      <c r="V373" s="13">
        <f>UTFUND1819RSG</f>
        <v>16091246.273290008</v>
      </c>
      <c r="W373" s="13"/>
      <c r="X373" s="13"/>
      <c r="Y373" s="13"/>
      <c r="Z373" s="13"/>
      <c r="AA373" s="14">
        <f t="shared" si="375"/>
        <v>16091246.273290008</v>
      </c>
      <c r="AB373" s="14">
        <f t="shared" si="376"/>
        <v>51754493.517172411</v>
      </c>
      <c r="AC373" s="14">
        <f>V373+G373+T373</f>
        <v>85936782.104649097</v>
      </c>
      <c r="AD373" s="14">
        <f>AC373*UT_SF1920</f>
        <v>83429512.409877107</v>
      </c>
      <c r="AE373" s="14">
        <f t="shared" si="378"/>
        <v>49247223.822400421</v>
      </c>
      <c r="AF373" s="14">
        <f>AD373-T373-R373</f>
        <v>12444115.259554841</v>
      </c>
      <c r="AG373" s="13">
        <f>AF373</f>
        <v>12444115.259554841</v>
      </c>
      <c r="AH373" s="13"/>
      <c r="AI373" s="13"/>
      <c r="AJ373" s="13"/>
      <c r="AK373" s="13"/>
      <c r="AM373" s="13">
        <f t="shared" si="381"/>
        <v>37054796.2511914</v>
      </c>
      <c r="AN373" s="13">
        <f t="shared" si="384"/>
        <v>49498911.510746241</v>
      </c>
    </row>
    <row r="374" spans="1:40" ht="12.75" x14ac:dyDescent="0.2">
      <c r="A374" s="1" t="s">
        <v>748</v>
      </c>
      <c r="B374" s="1" t="s">
        <v>749</v>
      </c>
      <c r="C374" s="1"/>
      <c r="D374" s="1" t="s">
        <v>499</v>
      </c>
      <c r="E374" s="1"/>
      <c r="G374" s="5">
        <f>UTFUND1819BL</f>
        <v>39575064.588672377</v>
      </c>
      <c r="H374" s="5">
        <f>G374*RPI_INC1920</f>
        <v>40839954.603078879</v>
      </c>
      <c r="I374" s="5">
        <f>LTFUND1819BL</f>
        <v>6833788.9590651663</v>
      </c>
      <c r="J374" s="5">
        <f>I374*RPI_INC1920</f>
        <v>7052209.1058097184</v>
      </c>
      <c r="Q374" s="6">
        <f t="shared" si="382"/>
        <v>46408853.547737546</v>
      </c>
      <c r="R374" s="6">
        <f t="shared" si="383"/>
        <v>47892163.708888598</v>
      </c>
      <c r="T374" s="6">
        <f t="shared" si="374"/>
        <v>45535000.000000007</v>
      </c>
      <c r="V374" s="5">
        <f>UTFUND1819RSG</f>
        <v>17843451.230712391</v>
      </c>
      <c r="W374" s="5">
        <f>LTFUND1819RSG</f>
        <v>1847289.5522066606</v>
      </c>
      <c r="AA374" s="6">
        <f t="shared" si="375"/>
        <v>19690740.782919053</v>
      </c>
      <c r="AB374" s="6">
        <f t="shared" si="376"/>
        <v>66099594.330656603</v>
      </c>
      <c r="AC374" s="6">
        <f t="shared" ref="AC374" si="433">SUM(AC375:AC376)</f>
        <v>111634594.3306566</v>
      </c>
      <c r="AD374" s="6">
        <f t="shared" si="364"/>
        <v>108216314.41793513</v>
      </c>
      <c r="AE374" s="6">
        <f t="shared" si="378"/>
        <v>62681314.417935126</v>
      </c>
      <c r="AF374" s="6">
        <f t="shared" si="365"/>
        <v>14789150.709046528</v>
      </c>
      <c r="AG374" s="5">
        <f t="shared" ref="AG374" si="434">AG376</f>
        <v>13776165.551867507</v>
      </c>
      <c r="AH374" s="5">
        <f t="shared" ref="AH374" si="435">AH375</f>
        <v>1012985.1571790194</v>
      </c>
      <c r="AM374" s="5">
        <f t="shared" si="381"/>
        <v>48219686.802574724</v>
      </c>
      <c r="AN374" s="5">
        <f t="shared" si="384"/>
        <v>63008837.511621252</v>
      </c>
    </row>
    <row r="375" spans="1:40" s="11" customFormat="1" ht="12.75" x14ac:dyDescent="0.2">
      <c r="A375" s="8" t="s">
        <v>750</v>
      </c>
      <c r="B375" s="8" t="s">
        <v>751</v>
      </c>
      <c r="C375" s="8" t="s">
        <v>499</v>
      </c>
      <c r="D375" s="8"/>
      <c r="E375" s="8" t="s">
        <v>1440</v>
      </c>
      <c r="G375" s="9"/>
      <c r="H375" s="9"/>
      <c r="I375" s="9">
        <f>LTFUND1819BL</f>
        <v>6833788.9590651663</v>
      </c>
      <c r="J375" s="9">
        <f>I375*RPI_INC1920</f>
        <v>7052209.1058097184</v>
      </c>
      <c r="K375" s="9"/>
      <c r="L375" s="9"/>
      <c r="M375" s="9"/>
      <c r="N375" s="9"/>
      <c r="O375" s="9"/>
      <c r="P375" s="9"/>
      <c r="Q375" s="10">
        <f t="shared" si="382"/>
        <v>6833788.9590651663</v>
      </c>
      <c r="R375" s="10">
        <f t="shared" si="383"/>
        <v>7052209.1058097184</v>
      </c>
      <c r="S375" s="9"/>
      <c r="T375" s="10">
        <f t="shared" si="374"/>
        <v>6901277.7661681967</v>
      </c>
      <c r="V375" s="9"/>
      <c r="W375" s="9">
        <f>LTFUND1819RSG</f>
        <v>1847289.5522066606</v>
      </c>
      <c r="X375" s="9"/>
      <c r="Y375" s="9"/>
      <c r="Z375" s="9"/>
      <c r="AA375" s="10">
        <f t="shared" si="375"/>
        <v>1847289.5522066606</v>
      </c>
      <c r="AB375" s="10">
        <f t="shared" si="376"/>
        <v>8681078.5112718269</v>
      </c>
      <c r="AC375" s="10">
        <f>W375+I375+T375</f>
        <v>15582356.277440023</v>
      </c>
      <c r="AD375" s="10">
        <f>AC375*LT_SF1920</f>
        <v>14966472.029156934</v>
      </c>
      <c r="AE375" s="10">
        <f t="shared" si="378"/>
        <v>8065194.2629887378</v>
      </c>
      <c r="AF375" s="10">
        <f>AD375-T375-R375</f>
        <v>1012985.1571790194</v>
      </c>
      <c r="AG375" s="9"/>
      <c r="AH375" s="9">
        <f>AF375</f>
        <v>1012985.1571790194</v>
      </c>
      <c r="AI375" s="9"/>
      <c r="AJ375" s="9"/>
      <c r="AK375" s="9"/>
      <c r="AM375" s="9">
        <f t="shared" si="381"/>
        <v>7100437.4831638113</v>
      </c>
      <c r="AN375" s="9">
        <f t="shared" si="384"/>
        <v>8113422.6403428307</v>
      </c>
    </row>
    <row r="376" spans="1:40" s="15" customFormat="1" ht="12.75" x14ac:dyDescent="0.2">
      <c r="A376" s="12" t="s">
        <v>752</v>
      </c>
      <c r="B376" s="12" t="s">
        <v>753</v>
      </c>
      <c r="C376" s="12" t="s">
        <v>499</v>
      </c>
      <c r="D376" s="12"/>
      <c r="E376" s="12" t="s">
        <v>1441</v>
      </c>
      <c r="G376" s="13">
        <f>UTFUND1819BL</f>
        <v>39575064.588672377</v>
      </c>
      <c r="H376" s="13">
        <f>G376*RPI_INC1920</f>
        <v>40839954.603078879</v>
      </c>
      <c r="I376" s="13"/>
      <c r="J376" s="13"/>
      <c r="K376" s="13"/>
      <c r="L376" s="13"/>
      <c r="M376" s="13"/>
      <c r="N376" s="13"/>
      <c r="O376" s="13"/>
      <c r="P376" s="13"/>
      <c r="Q376" s="14">
        <f t="shared" si="382"/>
        <v>39575064.588672377</v>
      </c>
      <c r="R376" s="14">
        <f t="shared" si="383"/>
        <v>40839954.603078879</v>
      </c>
      <c r="S376" s="13"/>
      <c r="T376" s="14">
        <f t="shared" si="374"/>
        <v>38633722.233831808</v>
      </c>
      <c r="V376" s="13">
        <f>UTFUND1819RSG</f>
        <v>17843451.230712391</v>
      </c>
      <c r="W376" s="13"/>
      <c r="X376" s="13"/>
      <c r="Y376" s="13"/>
      <c r="Z376" s="13"/>
      <c r="AA376" s="14">
        <f t="shared" si="375"/>
        <v>17843451.230712391</v>
      </c>
      <c r="AB376" s="14">
        <f t="shared" si="376"/>
        <v>57418515.819384769</v>
      </c>
      <c r="AC376" s="14">
        <f>V376+G376+T376</f>
        <v>96052238.053216577</v>
      </c>
      <c r="AD376" s="14">
        <f>AC376*UT_SF1920</f>
        <v>93249842.388778195</v>
      </c>
      <c r="AE376" s="14">
        <f t="shared" si="378"/>
        <v>54616120.154946387</v>
      </c>
      <c r="AF376" s="14">
        <f>AD376-T376-R376</f>
        <v>13776165.551867507</v>
      </c>
      <c r="AG376" s="13">
        <f>AF376</f>
        <v>13776165.551867507</v>
      </c>
      <c r="AH376" s="13"/>
      <c r="AI376" s="13"/>
      <c r="AJ376" s="13"/>
      <c r="AK376" s="13"/>
      <c r="AM376" s="13">
        <f t="shared" si="381"/>
        <v>41119249.319410928</v>
      </c>
      <c r="AN376" s="13">
        <f t="shared" si="384"/>
        <v>54895414.871278435</v>
      </c>
    </row>
    <row r="377" spans="1:40" ht="12.75" x14ac:dyDescent="0.2">
      <c r="A377" s="1" t="s">
        <v>754</v>
      </c>
      <c r="B377" s="1" t="s">
        <v>755</v>
      </c>
      <c r="C377" s="1"/>
      <c r="D377" s="1" t="s">
        <v>499</v>
      </c>
      <c r="E377" s="1"/>
      <c r="G377" s="5">
        <f>UTFUND1819BL</f>
        <v>77373812.105649292</v>
      </c>
      <c r="H377" s="5">
        <f>G377*RPI_INC1920</f>
        <v>79846817.856270716</v>
      </c>
      <c r="I377" s="5">
        <f>LTFUND1819BL</f>
        <v>15410487.171220984</v>
      </c>
      <c r="J377" s="5">
        <f>I377*RPI_INC1920</f>
        <v>15903033.96912555</v>
      </c>
      <c r="Q377" s="6">
        <f t="shared" si="382"/>
        <v>92784299.276870281</v>
      </c>
      <c r="R377" s="6">
        <f t="shared" si="383"/>
        <v>95749851.82539627</v>
      </c>
      <c r="T377" s="6">
        <f t="shared" si="374"/>
        <v>89108405.999999478</v>
      </c>
      <c r="V377" s="5">
        <f>UTFUND1819RSG</f>
        <v>31493111.518891662</v>
      </c>
      <c r="W377" s="5">
        <f>LTFUND1819RSG</f>
        <v>3488111.3171184473</v>
      </c>
      <c r="AA377" s="6">
        <f t="shared" si="375"/>
        <v>34981222.836010113</v>
      </c>
      <c r="AB377" s="6">
        <f t="shared" si="376"/>
        <v>127765522.11288039</v>
      </c>
      <c r="AC377" s="6">
        <f t="shared" ref="AC377" si="436">SUM(AC378:AC379)</f>
        <v>216873928.11287987</v>
      </c>
      <c r="AD377" s="6">
        <f t="shared" si="364"/>
        <v>210190223.32925895</v>
      </c>
      <c r="AE377" s="6">
        <f t="shared" si="378"/>
        <v>121081817.32925947</v>
      </c>
      <c r="AF377" s="6">
        <f t="shared" si="365"/>
        <v>25331965.503863204</v>
      </c>
      <c r="AG377" s="5">
        <f t="shared" ref="AG377" si="437">AG379</f>
        <v>23696998.747814819</v>
      </c>
      <c r="AH377" s="5">
        <f t="shared" ref="AH377" si="438">AH378</f>
        <v>1634966.7560483851</v>
      </c>
      <c r="AM377" s="5">
        <f t="shared" si="381"/>
        <v>96404662.242408648</v>
      </c>
      <c r="AN377" s="5">
        <f t="shared" si="384"/>
        <v>121736627.74627185</v>
      </c>
    </row>
    <row r="378" spans="1:40" s="11" customFormat="1" ht="12.75" x14ac:dyDescent="0.2">
      <c r="A378" s="8" t="s">
        <v>756</v>
      </c>
      <c r="B378" s="8" t="s">
        <v>757</v>
      </c>
      <c r="C378" s="8" t="s">
        <v>499</v>
      </c>
      <c r="D378" s="8"/>
      <c r="E378" s="8" t="s">
        <v>1440</v>
      </c>
      <c r="G378" s="9"/>
      <c r="H378" s="9"/>
      <c r="I378" s="9">
        <f>LTFUND1819BL</f>
        <v>15410487.171220984</v>
      </c>
      <c r="J378" s="9">
        <f>I378*RPI_INC1920</f>
        <v>15903033.96912555</v>
      </c>
      <c r="K378" s="9"/>
      <c r="L378" s="9"/>
      <c r="M378" s="9"/>
      <c r="N378" s="9"/>
      <c r="O378" s="9"/>
      <c r="P378" s="9"/>
      <c r="Q378" s="10">
        <f t="shared" si="382"/>
        <v>15410487.171220984</v>
      </c>
      <c r="R378" s="10">
        <f t="shared" si="383"/>
        <v>15903033.96912555</v>
      </c>
      <c r="S378" s="9"/>
      <c r="T378" s="10">
        <f t="shared" si="374"/>
        <v>15525595.920002921</v>
      </c>
      <c r="V378" s="9"/>
      <c r="W378" s="9">
        <f>LTFUND1819RSG</f>
        <v>3488111.3171184473</v>
      </c>
      <c r="X378" s="9"/>
      <c r="Y378" s="9"/>
      <c r="Z378" s="9"/>
      <c r="AA378" s="10">
        <f t="shared" si="375"/>
        <v>3488111.3171184473</v>
      </c>
      <c r="AB378" s="10">
        <f t="shared" si="376"/>
        <v>18898598.488339432</v>
      </c>
      <c r="AC378" s="10">
        <f>W378+I378+T378</f>
        <v>34424194.408342354</v>
      </c>
      <c r="AD378" s="10">
        <f>AC378*LT_SF1920</f>
        <v>33063596.645176854</v>
      </c>
      <c r="AE378" s="10">
        <f t="shared" si="378"/>
        <v>17538000.725173935</v>
      </c>
      <c r="AF378" s="10">
        <f>AD378-T378-R378</f>
        <v>1634966.7560483851</v>
      </c>
      <c r="AG378" s="9"/>
      <c r="AH378" s="9">
        <f>AF378</f>
        <v>1634966.7560483851</v>
      </c>
      <c r="AI378" s="9"/>
      <c r="AJ378" s="9"/>
      <c r="AK378" s="9"/>
      <c r="AM378" s="9">
        <f t="shared" si="381"/>
        <v>16011791.028343504</v>
      </c>
      <c r="AN378" s="9">
        <f t="shared" si="384"/>
        <v>17646757.784391887</v>
      </c>
    </row>
    <row r="379" spans="1:40" s="15" customFormat="1" ht="12.75" x14ac:dyDescent="0.2">
      <c r="A379" s="12" t="s">
        <v>758</v>
      </c>
      <c r="B379" s="12" t="s">
        <v>759</v>
      </c>
      <c r="C379" s="12" t="s">
        <v>499</v>
      </c>
      <c r="D379" s="12"/>
      <c r="E379" s="12" t="s">
        <v>1441</v>
      </c>
      <c r="G379" s="13">
        <f>UTFUND1819BL</f>
        <v>77373812.105649292</v>
      </c>
      <c r="H379" s="13">
        <f>G379*RPI_INC1920</f>
        <v>79846817.856270716</v>
      </c>
      <c r="I379" s="13"/>
      <c r="J379" s="13"/>
      <c r="K379" s="13"/>
      <c r="L379" s="13"/>
      <c r="M379" s="13"/>
      <c r="N379" s="13"/>
      <c r="O379" s="13"/>
      <c r="P379" s="13"/>
      <c r="Q379" s="14">
        <f t="shared" si="382"/>
        <v>77373812.105649292</v>
      </c>
      <c r="R379" s="14">
        <f t="shared" si="383"/>
        <v>79846817.856270716</v>
      </c>
      <c r="S379" s="13"/>
      <c r="T379" s="14">
        <f t="shared" si="374"/>
        <v>73582810.079996556</v>
      </c>
      <c r="V379" s="13">
        <f>UTFUND1819RSG</f>
        <v>31493111.518891662</v>
      </c>
      <c r="W379" s="13"/>
      <c r="X379" s="13"/>
      <c r="Y379" s="13"/>
      <c r="Z379" s="13"/>
      <c r="AA379" s="14">
        <f t="shared" si="375"/>
        <v>31493111.518891662</v>
      </c>
      <c r="AB379" s="14">
        <f t="shared" si="376"/>
        <v>108866923.62454095</v>
      </c>
      <c r="AC379" s="14">
        <f>V379+G379+T379</f>
        <v>182449733.70453751</v>
      </c>
      <c r="AD379" s="14">
        <f>AC379*UT_SF1920</f>
        <v>177126626.68408209</v>
      </c>
      <c r="AE379" s="14">
        <f t="shared" si="378"/>
        <v>103543816.60408553</v>
      </c>
      <c r="AF379" s="14">
        <f>AD379-T379-R379</f>
        <v>23696998.747814819</v>
      </c>
      <c r="AG379" s="13">
        <f>AF379</f>
        <v>23696998.747814819</v>
      </c>
      <c r="AH379" s="13"/>
      <c r="AI379" s="13"/>
      <c r="AJ379" s="13"/>
      <c r="AK379" s="13"/>
      <c r="AM379" s="13">
        <f t="shared" si="381"/>
        <v>80392871.214065135</v>
      </c>
      <c r="AN379" s="13">
        <f t="shared" si="384"/>
        <v>104089869.96187995</v>
      </c>
    </row>
    <row r="380" spans="1:40" ht="12.75" x14ac:dyDescent="0.2">
      <c r="A380" s="1" t="s">
        <v>760</v>
      </c>
      <c r="B380" s="1" t="s">
        <v>761</v>
      </c>
      <c r="C380" s="1"/>
      <c r="D380" s="1" t="s">
        <v>499</v>
      </c>
      <c r="E380" s="1"/>
      <c r="G380" s="5">
        <f>UTFUND1819BL</f>
        <v>32390134.766568512</v>
      </c>
      <c r="H380" s="5">
        <f>G380*RPI_INC1920</f>
        <v>33425381.542722613</v>
      </c>
      <c r="I380" s="5">
        <f>LTFUND1819BL</f>
        <v>4828324.3337012623</v>
      </c>
      <c r="J380" s="5">
        <f>I380*RPI_INC1920</f>
        <v>4982646.235623382</v>
      </c>
      <c r="Q380" s="6">
        <f t="shared" si="382"/>
        <v>37218459.100269772</v>
      </c>
      <c r="R380" s="6">
        <f t="shared" si="383"/>
        <v>38408027.778345995</v>
      </c>
      <c r="T380" s="6">
        <f t="shared" si="374"/>
        <v>51857428</v>
      </c>
      <c r="V380" s="5">
        <f>UTFUND1819RSG</f>
        <v>13306004.828719474</v>
      </c>
      <c r="W380" s="5">
        <f>LTFUND1819RSG</f>
        <v>841389.9005812183</v>
      </c>
      <c r="AA380" s="6">
        <f t="shared" si="375"/>
        <v>14147394.729300693</v>
      </c>
      <c r="AB380" s="6">
        <f t="shared" si="376"/>
        <v>51365853.829570465</v>
      </c>
      <c r="AC380" s="6">
        <f t="shared" ref="AC380" si="439">SUM(AC381:AC382)</f>
        <v>103223281.82957047</v>
      </c>
      <c r="AD380" s="6">
        <f t="shared" ref="AD380" si="440">AD381+AD382</f>
        <v>100077175.47303277</v>
      </c>
      <c r="AE380" s="6">
        <f t="shared" si="378"/>
        <v>48219747.473032773</v>
      </c>
      <c r="AF380" s="6">
        <f t="shared" ref="AF380" si="441">SUM(AF381:AF382)</f>
        <v>9811719.6946867798</v>
      </c>
      <c r="AG380" s="5">
        <f t="shared" ref="AG380" si="442">AG382</f>
        <v>9638304.8257218525</v>
      </c>
      <c r="AH380" s="5">
        <f t="shared" ref="AH380" si="443">AH381</f>
        <v>173414.86896492727</v>
      </c>
      <c r="AM380" s="5">
        <f t="shared" si="381"/>
        <v>38670691.126713611</v>
      </c>
      <c r="AN380" s="5">
        <f t="shared" si="384"/>
        <v>48482410.821400389</v>
      </c>
    </row>
    <row r="381" spans="1:40" s="11" customFormat="1" ht="12.75" x14ac:dyDescent="0.2">
      <c r="A381" s="8" t="s">
        <v>762</v>
      </c>
      <c r="B381" s="8" t="s">
        <v>763</v>
      </c>
      <c r="C381" s="8" t="s">
        <v>499</v>
      </c>
      <c r="D381" s="8"/>
      <c r="E381" s="8" t="s">
        <v>1440</v>
      </c>
      <c r="G381" s="9"/>
      <c r="H381" s="9"/>
      <c r="I381" s="9">
        <f>LTFUND1819BL</f>
        <v>4828324.3337012623</v>
      </c>
      <c r="J381" s="9">
        <f>I381*RPI_INC1920</f>
        <v>4982646.235623382</v>
      </c>
      <c r="K381" s="9"/>
      <c r="L381" s="9"/>
      <c r="M381" s="9"/>
      <c r="N381" s="9"/>
      <c r="O381" s="9"/>
      <c r="P381" s="9"/>
      <c r="Q381" s="10">
        <f t="shared" si="382"/>
        <v>4828324.3337012623</v>
      </c>
      <c r="R381" s="10">
        <f t="shared" si="383"/>
        <v>4982646.235623382</v>
      </c>
      <c r="S381" s="9"/>
      <c r="T381" s="10">
        <f t="shared" si="374"/>
        <v>7326114.2712027486</v>
      </c>
      <c r="V381" s="9"/>
      <c r="W381" s="9">
        <f>LTFUND1819RSG</f>
        <v>841389.9005812183</v>
      </c>
      <c r="X381" s="9"/>
      <c r="Y381" s="9"/>
      <c r="Z381" s="9"/>
      <c r="AA381" s="10">
        <f t="shared" si="375"/>
        <v>841389.9005812183</v>
      </c>
      <c r="AB381" s="10">
        <f t="shared" si="376"/>
        <v>5669714.2342824806</v>
      </c>
      <c r="AC381" s="10">
        <f>W381+I381+T381</f>
        <v>12995828.505485229</v>
      </c>
      <c r="AD381" s="10">
        <f>AC381*LT_SF1920</f>
        <v>12482175.375791058</v>
      </c>
      <c r="AE381" s="10">
        <f t="shared" si="378"/>
        <v>5156061.1045883093</v>
      </c>
      <c r="AF381" s="10">
        <f>AD381-T381-R381</f>
        <v>173414.86896492727</v>
      </c>
      <c r="AG381" s="9"/>
      <c r="AH381" s="9">
        <f>AF381</f>
        <v>173414.86896492727</v>
      </c>
      <c r="AI381" s="9"/>
      <c r="AJ381" s="9"/>
      <c r="AK381" s="9"/>
      <c r="AM381" s="9">
        <f t="shared" si="381"/>
        <v>5016721.3657376645</v>
      </c>
      <c r="AN381" s="9">
        <f t="shared" si="384"/>
        <v>5190136.2347025918</v>
      </c>
    </row>
    <row r="382" spans="1:40" s="15" customFormat="1" ht="12.75" x14ac:dyDescent="0.2">
      <c r="A382" s="12" t="s">
        <v>764</v>
      </c>
      <c r="B382" s="12" t="s">
        <v>765</v>
      </c>
      <c r="C382" s="12" t="s">
        <v>499</v>
      </c>
      <c r="D382" s="12"/>
      <c r="E382" s="12" t="s">
        <v>1441</v>
      </c>
      <c r="G382" s="13">
        <f>UTFUND1819BL</f>
        <v>32390134.766568512</v>
      </c>
      <c r="H382" s="13">
        <f>G382*RPI_INC1920</f>
        <v>33425381.542722613</v>
      </c>
      <c r="I382" s="13"/>
      <c r="J382" s="13"/>
      <c r="K382" s="13"/>
      <c r="L382" s="13"/>
      <c r="M382" s="13"/>
      <c r="N382" s="13"/>
      <c r="O382" s="13"/>
      <c r="P382" s="13"/>
      <c r="Q382" s="14">
        <f t="shared" si="382"/>
        <v>32390134.766568512</v>
      </c>
      <c r="R382" s="14">
        <f t="shared" si="383"/>
        <v>33425381.542722613</v>
      </c>
      <c r="S382" s="13"/>
      <c r="T382" s="14">
        <f t="shared" si="374"/>
        <v>44531313.728797249</v>
      </c>
      <c r="V382" s="13">
        <f>UTFUND1819RSG</f>
        <v>13306004.828719474</v>
      </c>
      <c r="W382" s="13"/>
      <c r="X382" s="13"/>
      <c r="Y382" s="13"/>
      <c r="Z382" s="13"/>
      <c r="AA382" s="14">
        <f t="shared" si="375"/>
        <v>13306004.828719474</v>
      </c>
      <c r="AB382" s="14">
        <f t="shared" si="376"/>
        <v>45696139.595287986</v>
      </c>
      <c r="AC382" s="14">
        <f>V382+G382+T382</f>
        <v>90227453.324085236</v>
      </c>
      <c r="AD382" s="14">
        <f>AC382*UT_SF1920</f>
        <v>87595000.097241715</v>
      </c>
      <c r="AE382" s="14">
        <f t="shared" si="378"/>
        <v>43063686.368444465</v>
      </c>
      <c r="AF382" s="14">
        <f>AD382-T382-R382</f>
        <v>9638304.8257218525</v>
      </c>
      <c r="AG382" s="13">
        <f>AF382</f>
        <v>9638304.8257218525</v>
      </c>
      <c r="AH382" s="13"/>
      <c r="AI382" s="13"/>
      <c r="AJ382" s="13"/>
      <c r="AK382" s="13"/>
      <c r="AM382" s="13">
        <f t="shared" si="381"/>
        <v>33653969.760975949</v>
      </c>
      <c r="AN382" s="13">
        <f t="shared" si="384"/>
        <v>43292274.586697802</v>
      </c>
    </row>
    <row r="383" spans="1:40" ht="12.75" x14ac:dyDescent="0.2">
      <c r="A383" s="1" t="s">
        <v>766</v>
      </c>
      <c r="B383" s="1" t="s">
        <v>767</v>
      </c>
      <c r="C383" s="1"/>
      <c r="D383" s="1" t="s">
        <v>490</v>
      </c>
      <c r="E383" s="1"/>
      <c r="G383" s="5">
        <f>UTFUND1819BL</f>
        <v>84993254.61409539</v>
      </c>
      <c r="H383" s="5">
        <f>G383*RPI_INC1920</f>
        <v>87709791.407418802</v>
      </c>
      <c r="I383" s="5">
        <f>LTFUND1819BL</f>
        <v>15280808.543979745</v>
      </c>
      <c r="J383" s="5">
        <f>I383*RPI_INC1920</f>
        <v>15769210.580469914</v>
      </c>
      <c r="K383" s="5">
        <f>FIREFUND1819BL</f>
        <v>7456257.4689882454</v>
      </c>
      <c r="L383" s="5">
        <f>K383*RPI_INC1920</f>
        <v>7694572.8252711175</v>
      </c>
      <c r="Q383" s="6">
        <f t="shared" si="382"/>
        <v>107730320.62706338</v>
      </c>
      <c r="R383" s="6">
        <f t="shared" si="383"/>
        <v>111173574.81315984</v>
      </c>
      <c r="T383" s="6">
        <f t="shared" si="374"/>
        <v>232704667</v>
      </c>
      <c r="V383" s="5">
        <f>UTFUND1819RSG</f>
        <v>23392570.138230592</v>
      </c>
      <c r="W383" s="5">
        <f>LTFUND1819RSG</f>
        <v>1108904.5838158838</v>
      </c>
      <c r="X383" s="5">
        <f>FIREFUND1819RSG</f>
        <v>4124931.2500905301</v>
      </c>
      <c r="AA383" s="6">
        <f t="shared" si="375"/>
        <v>28626405.972137004</v>
      </c>
      <c r="AB383" s="6">
        <f t="shared" si="376"/>
        <v>136356726.59920037</v>
      </c>
      <c r="AC383" s="6">
        <f>SUM(AC384:AC386)</f>
        <v>369061393.59920037</v>
      </c>
      <c r="AD383" s="6">
        <f>SUM(AD384:AD386)</f>
        <v>358402648.887492</v>
      </c>
      <c r="AE383" s="6">
        <f t="shared" si="378"/>
        <v>125697981.88749202</v>
      </c>
      <c r="AF383" s="6">
        <f>SUM(AF384:AF386)</f>
        <v>14524407.074332178</v>
      </c>
      <c r="AG383" s="5">
        <f>AG385</f>
        <v>12188933.762461796</v>
      </c>
      <c r="AH383" s="5">
        <f>AH384</f>
        <v>-1327890.4294045717</v>
      </c>
      <c r="AI383" s="5">
        <f>AI386</f>
        <v>3663363.7412749538</v>
      </c>
      <c r="AM383" s="5">
        <f t="shared" si="381"/>
        <v>111933864.39582059</v>
      </c>
      <c r="AN383" s="5">
        <f t="shared" si="384"/>
        <v>126458271.47015277</v>
      </c>
    </row>
    <row r="384" spans="1:40" s="11" customFormat="1" ht="12.75" x14ac:dyDescent="0.2">
      <c r="A384" s="8" t="s">
        <v>768</v>
      </c>
      <c r="B384" s="8" t="s">
        <v>769</v>
      </c>
      <c r="C384" s="8" t="s">
        <v>490</v>
      </c>
      <c r="D384" s="8"/>
      <c r="E384" s="8" t="s">
        <v>1440</v>
      </c>
      <c r="G384" s="9"/>
      <c r="H384" s="9"/>
      <c r="I384" s="9">
        <f>LTFUND1819BL</f>
        <v>15280808.543979745</v>
      </c>
      <c r="J384" s="9">
        <f>I384*RPI_INC1920</f>
        <v>15769210.580469914</v>
      </c>
      <c r="K384" s="9"/>
      <c r="L384" s="9"/>
      <c r="M384" s="9"/>
      <c r="N384" s="9"/>
      <c r="O384" s="9"/>
      <c r="P384" s="9"/>
      <c r="Q384" s="10">
        <f t="shared" si="382"/>
        <v>15280808.543979745</v>
      </c>
      <c r="R384" s="10">
        <f t="shared" si="383"/>
        <v>15769210.580469914</v>
      </c>
      <c r="S384" s="9"/>
      <c r="T384" s="10">
        <f t="shared" si="374"/>
        <v>32906162.869211867</v>
      </c>
      <c r="V384" s="9"/>
      <c r="W384" s="9">
        <f>LTFUND1819RSG</f>
        <v>1108904.5838158838</v>
      </c>
      <c r="X384" s="9"/>
      <c r="Y384" s="9"/>
      <c r="Z384" s="9"/>
      <c r="AA384" s="10">
        <f t="shared" si="375"/>
        <v>1108904.5838158838</v>
      </c>
      <c r="AB384" s="10">
        <f t="shared" si="376"/>
        <v>16389713.127795629</v>
      </c>
      <c r="AC384" s="10">
        <f>W384+I384+T384</f>
        <v>49295875.997007497</v>
      </c>
      <c r="AD384" s="10">
        <f>AC384*LT_SF1920</f>
        <v>47347483.02027721</v>
      </c>
      <c r="AE384" s="10">
        <f t="shared" si="378"/>
        <v>14441320.151065342</v>
      </c>
      <c r="AF384" s="10">
        <f>AD384-T384-R384</f>
        <v>-1327890.4294045717</v>
      </c>
      <c r="AG384" s="9"/>
      <c r="AH384" s="9">
        <f>AF384</f>
        <v>-1327890.4294045717</v>
      </c>
      <c r="AI384" s="9"/>
      <c r="AJ384" s="9"/>
      <c r="AK384" s="9"/>
      <c r="AM384" s="9">
        <f t="shared" si="381"/>
        <v>15877052.453426365</v>
      </c>
      <c r="AN384" s="9">
        <f t="shared" si="384"/>
        <v>14549162.024021793</v>
      </c>
    </row>
    <row r="385" spans="1:40" s="15" customFormat="1" ht="12.75" x14ac:dyDescent="0.2">
      <c r="A385" s="12" t="s">
        <v>770</v>
      </c>
      <c r="B385" s="12" t="s">
        <v>771</v>
      </c>
      <c r="C385" s="12" t="s">
        <v>490</v>
      </c>
      <c r="D385" s="12"/>
      <c r="E385" s="12" t="s">
        <v>1441</v>
      </c>
      <c r="G385" s="13">
        <f>UTFUND1819BL</f>
        <v>84993254.61409539</v>
      </c>
      <c r="H385" s="13">
        <f>G385*RPI_INC1920</f>
        <v>87709791.407418802</v>
      </c>
      <c r="I385" s="13"/>
      <c r="J385" s="13"/>
      <c r="K385" s="13"/>
      <c r="L385" s="13"/>
      <c r="M385" s="13"/>
      <c r="N385" s="13"/>
      <c r="O385" s="13"/>
      <c r="P385" s="13"/>
      <c r="Q385" s="14">
        <f t="shared" si="382"/>
        <v>84993254.61409539</v>
      </c>
      <c r="R385" s="14">
        <f t="shared" si="383"/>
        <v>87709791.407418802</v>
      </c>
      <c r="S385" s="13"/>
      <c r="T385" s="14">
        <f t="shared" si="374"/>
        <v>182509897.01142177</v>
      </c>
      <c r="V385" s="13">
        <f>UTFUND1819RSG</f>
        <v>23392570.138230592</v>
      </c>
      <c r="W385" s="13"/>
      <c r="X385" s="13"/>
      <c r="Y385" s="13"/>
      <c r="Z385" s="13"/>
      <c r="AA385" s="14">
        <f t="shared" si="375"/>
        <v>23392570.138230592</v>
      </c>
      <c r="AB385" s="14">
        <f t="shared" si="376"/>
        <v>108385824.75232598</v>
      </c>
      <c r="AC385" s="14">
        <f>V385+G385+T385</f>
        <v>290895721.76374775</v>
      </c>
      <c r="AD385" s="14">
        <f>AC385*UT_SF1920</f>
        <v>282408622.18130237</v>
      </c>
      <c r="AE385" s="14">
        <f t="shared" si="378"/>
        <v>99898725.169880599</v>
      </c>
      <c r="AF385" s="14">
        <f>AD385-T385-R385</f>
        <v>12188933.762461796</v>
      </c>
      <c r="AG385" s="13">
        <f>AF385</f>
        <v>12188933.762461796</v>
      </c>
      <c r="AH385" s="13"/>
      <c r="AI385" s="13"/>
      <c r="AJ385" s="13"/>
      <c r="AK385" s="13"/>
      <c r="AM385" s="13">
        <f t="shared" si="381"/>
        <v>88309617.767383218</v>
      </c>
      <c r="AN385" s="13">
        <f t="shared" si="384"/>
        <v>100498551.52984501</v>
      </c>
    </row>
    <row r="386" spans="1:40" s="20" customFormat="1" ht="12.75" x14ac:dyDescent="0.2">
      <c r="A386" s="17" t="s">
        <v>772</v>
      </c>
      <c r="B386" s="17" t="s">
        <v>773</v>
      </c>
      <c r="C386" s="17" t="s">
        <v>490</v>
      </c>
      <c r="D386" s="17"/>
      <c r="E386" s="17" t="s">
        <v>1443</v>
      </c>
      <c r="G386" s="18"/>
      <c r="H386" s="18"/>
      <c r="I386" s="18"/>
      <c r="J386" s="18"/>
      <c r="K386" s="18">
        <f>FIREFUND1819BL</f>
        <v>7456257.4689882454</v>
      </c>
      <c r="L386" s="18">
        <f>K386*RPI_INC1920</f>
        <v>7694572.8252711175</v>
      </c>
      <c r="M386" s="18"/>
      <c r="N386" s="18"/>
      <c r="O386" s="18"/>
      <c r="P386" s="18"/>
      <c r="Q386" s="19">
        <f t="shared" si="382"/>
        <v>7456257.4689882454</v>
      </c>
      <c r="R386" s="19">
        <f t="shared" si="383"/>
        <v>7694572.8252711175</v>
      </c>
      <c r="S386" s="18"/>
      <c r="T386" s="19">
        <f t="shared" si="374"/>
        <v>17288607.119366359</v>
      </c>
      <c r="V386" s="18"/>
      <c r="W386" s="18"/>
      <c r="X386" s="18">
        <f>FIREFUND1819RSG</f>
        <v>4124931.2500905301</v>
      </c>
      <c r="Y386" s="18"/>
      <c r="Z386" s="18"/>
      <c r="AA386" s="19">
        <f t="shared" si="375"/>
        <v>4124931.2500905301</v>
      </c>
      <c r="AB386" s="19">
        <f t="shared" si="376"/>
        <v>11581188.719078775</v>
      </c>
      <c r="AC386" s="19">
        <f>X386+K386+T386</f>
        <v>28869795.838445134</v>
      </c>
      <c r="AD386" s="19">
        <f>AC386*FR_SF1920</f>
        <v>28646543.68591243</v>
      </c>
      <c r="AE386" s="19">
        <f t="shared" si="378"/>
        <v>11357936.566546071</v>
      </c>
      <c r="AF386" s="19">
        <f>AD386-T386-R386</f>
        <v>3663363.7412749538</v>
      </c>
      <c r="AG386" s="18"/>
      <c r="AH386" s="18"/>
      <c r="AI386" s="18">
        <f>AF386</f>
        <v>3663363.7412749538</v>
      </c>
      <c r="AJ386" s="18"/>
      <c r="AK386" s="18"/>
      <c r="AM386" s="18">
        <f t="shared" si="381"/>
        <v>7747194.1750110183</v>
      </c>
      <c r="AN386" s="18">
        <f t="shared" si="384"/>
        <v>11410557.916285973</v>
      </c>
    </row>
    <row r="387" spans="1:40" ht="12.75" x14ac:dyDescent="0.2">
      <c r="A387" s="1" t="s">
        <v>774</v>
      </c>
      <c r="B387" s="1" t="s">
        <v>775</v>
      </c>
      <c r="C387" s="1"/>
      <c r="D387" s="1" t="s">
        <v>499</v>
      </c>
      <c r="E387" s="1"/>
      <c r="G387" s="5">
        <f>UTFUND1819BL</f>
        <v>105450730.34337166</v>
      </c>
      <c r="H387" s="5">
        <f>G387*RPI_INC1920</f>
        <v>108821124.7371532</v>
      </c>
      <c r="I387" s="5">
        <f>LTFUND1819BL</f>
        <v>16849113.903996963</v>
      </c>
      <c r="J387" s="5">
        <f>I387*RPI_INC1920</f>
        <v>17387641.79145021</v>
      </c>
      <c r="Q387" s="6">
        <f t="shared" si="382"/>
        <v>122299844.24736862</v>
      </c>
      <c r="R387" s="6">
        <f t="shared" si="383"/>
        <v>126208766.5286034</v>
      </c>
      <c r="T387" s="6">
        <f t="shared" ref="T387:T450" si="444">CTR_1516</f>
        <v>174133772.9999992</v>
      </c>
      <c r="V387" s="5">
        <f>UTFUND1819RSG</f>
        <v>39023956.285780638</v>
      </c>
      <c r="W387" s="5">
        <f>LTFUND1819RSG</f>
        <v>2836164.1211722046</v>
      </c>
      <c r="AA387" s="6">
        <f t="shared" ref="AA387:AA450" si="445">RSG_1819</f>
        <v>41860120.406952843</v>
      </c>
      <c r="AB387" s="6">
        <f t="shared" ref="AB387:AB450" si="446">SFA_1819</f>
        <v>164159964.65432146</v>
      </c>
      <c r="AC387" s="6">
        <f t="shared" ref="AC387" si="447">SUM(AC388:AC389)</f>
        <v>338293737.65432066</v>
      </c>
      <c r="AD387" s="6">
        <f t="shared" ref="AD387" si="448">AD388+AD389</f>
        <v>327963869.46726662</v>
      </c>
      <c r="AE387" s="6">
        <f t="shared" ref="AE387:AE450" si="449">R387+AF387</f>
        <v>153830096.46726739</v>
      </c>
      <c r="AF387" s="6">
        <f t="shared" ref="AF387" si="450">SUM(AF388:AF389)</f>
        <v>27621329.938664</v>
      </c>
      <c r="AG387" s="5">
        <f t="shared" ref="AG387" si="451">AG389</f>
        <v>27080157.720652729</v>
      </c>
      <c r="AH387" s="5">
        <f t="shared" ref="AH387" si="452">AH388</f>
        <v>541172.21801127121</v>
      </c>
      <c r="AM387" s="5">
        <f t="shared" ref="AM387:AM450" si="453">FUND1819BL_U*RPI_INCBFL1920</f>
        <v>127071878.20413807</v>
      </c>
      <c r="AN387" s="5">
        <f t="shared" si="384"/>
        <v>154693208.14280206</v>
      </c>
    </row>
    <row r="388" spans="1:40" s="11" customFormat="1" ht="12.75" x14ac:dyDescent="0.2">
      <c r="A388" s="8" t="s">
        <v>776</v>
      </c>
      <c r="B388" s="8" t="s">
        <v>777</v>
      </c>
      <c r="C388" s="8" t="s">
        <v>499</v>
      </c>
      <c r="D388" s="8"/>
      <c r="E388" s="8" t="s">
        <v>1440</v>
      </c>
      <c r="G388" s="9"/>
      <c r="H388" s="9"/>
      <c r="I388" s="9">
        <f>LTFUND1819BL</f>
        <v>16849113.903996963</v>
      </c>
      <c r="J388" s="9">
        <f>I388*RPI_INC1920</f>
        <v>17387641.79145021</v>
      </c>
      <c r="K388" s="9"/>
      <c r="L388" s="9"/>
      <c r="M388" s="9"/>
      <c r="N388" s="9"/>
      <c r="O388" s="9"/>
      <c r="P388" s="9"/>
      <c r="Q388" s="10">
        <f t="shared" ref="Q388:Q451" si="454">G388+I388+K388+M388+O388</f>
        <v>16849113.903996963</v>
      </c>
      <c r="R388" s="10">
        <f t="shared" ref="R388:R427" si="455">H388+J388+L388+N388+P388</f>
        <v>17387641.79145021</v>
      </c>
      <c r="S388" s="9"/>
      <c r="T388" s="10">
        <f t="shared" si="444"/>
        <v>24754644.18027721</v>
      </c>
      <c r="V388" s="9"/>
      <c r="W388" s="9">
        <f>LTFUND1819RSG</f>
        <v>2836164.1211722046</v>
      </c>
      <c r="X388" s="9"/>
      <c r="Y388" s="9"/>
      <c r="Z388" s="9"/>
      <c r="AA388" s="10">
        <f t="shared" si="445"/>
        <v>2836164.1211722046</v>
      </c>
      <c r="AB388" s="10">
        <f t="shared" si="446"/>
        <v>19685278.025169168</v>
      </c>
      <c r="AC388" s="10">
        <f>W388+I388+T388</f>
        <v>44439922.205446377</v>
      </c>
      <c r="AD388" s="10">
        <f>AC388*LT_SF1920</f>
        <v>42683458.189738691</v>
      </c>
      <c r="AE388" s="10">
        <f t="shared" si="449"/>
        <v>17928814.009461481</v>
      </c>
      <c r="AF388" s="10">
        <f>AD388-T388-R388</f>
        <v>541172.21801127121</v>
      </c>
      <c r="AG388" s="9"/>
      <c r="AH388" s="9">
        <f>AF388</f>
        <v>541172.21801127121</v>
      </c>
      <c r="AI388" s="9"/>
      <c r="AJ388" s="9"/>
      <c r="AK388" s="9"/>
      <c r="AM388" s="9">
        <f t="shared" si="453"/>
        <v>17506551.729745295</v>
      </c>
      <c r="AN388" s="9">
        <f t="shared" ref="AN388:AN451" si="456">AF388+AM388</f>
        <v>18047723.947756566</v>
      </c>
    </row>
    <row r="389" spans="1:40" s="15" customFormat="1" ht="12.75" x14ac:dyDescent="0.2">
      <c r="A389" s="12" t="s">
        <v>778</v>
      </c>
      <c r="B389" s="12" t="s">
        <v>779</v>
      </c>
      <c r="C389" s="12" t="s">
        <v>499</v>
      </c>
      <c r="D389" s="12"/>
      <c r="E389" s="12" t="s">
        <v>1441</v>
      </c>
      <c r="G389" s="13">
        <f>UTFUND1819BL</f>
        <v>105450730.34337166</v>
      </c>
      <c r="H389" s="13">
        <f>G389*RPI_INC1920</f>
        <v>108821124.7371532</v>
      </c>
      <c r="I389" s="13"/>
      <c r="J389" s="13"/>
      <c r="K389" s="13"/>
      <c r="L389" s="13"/>
      <c r="M389" s="13"/>
      <c r="N389" s="13"/>
      <c r="O389" s="13"/>
      <c r="P389" s="13"/>
      <c r="Q389" s="14">
        <f t="shared" si="454"/>
        <v>105450730.34337166</v>
      </c>
      <c r="R389" s="14">
        <f t="shared" si="455"/>
        <v>108821124.7371532</v>
      </c>
      <c r="S389" s="13"/>
      <c r="T389" s="14">
        <f t="shared" si="444"/>
        <v>149379128.819722</v>
      </c>
      <c r="V389" s="13">
        <f>UTFUND1819RSG</f>
        <v>39023956.285780638</v>
      </c>
      <c r="W389" s="13"/>
      <c r="X389" s="13"/>
      <c r="Y389" s="13"/>
      <c r="Z389" s="13"/>
      <c r="AA389" s="14">
        <f t="shared" si="445"/>
        <v>39023956.285780638</v>
      </c>
      <c r="AB389" s="14">
        <f t="shared" si="446"/>
        <v>144474686.6291523</v>
      </c>
      <c r="AC389" s="14">
        <f>V389+G389+T389</f>
        <v>293853815.44887429</v>
      </c>
      <c r="AD389" s="14">
        <f>AC389*UT_SF1920</f>
        <v>285280411.27752793</v>
      </c>
      <c r="AE389" s="14">
        <f t="shared" si="449"/>
        <v>135901282.45780593</v>
      </c>
      <c r="AF389" s="14">
        <f>AD389-T389-R389</f>
        <v>27080157.720652729</v>
      </c>
      <c r="AG389" s="13">
        <f>AF389</f>
        <v>27080157.720652729</v>
      </c>
      <c r="AH389" s="13"/>
      <c r="AI389" s="13"/>
      <c r="AJ389" s="13"/>
      <c r="AK389" s="13"/>
      <c r="AM389" s="13">
        <f t="shared" si="453"/>
        <v>109565326.47439277</v>
      </c>
      <c r="AN389" s="13">
        <f t="shared" si="456"/>
        <v>136645484.1950455</v>
      </c>
    </row>
    <row r="390" spans="1:40" ht="12.75" x14ac:dyDescent="0.2">
      <c r="A390" s="1" t="s">
        <v>780</v>
      </c>
      <c r="B390" s="1" t="s">
        <v>781</v>
      </c>
      <c r="C390" s="1"/>
      <c r="D390" s="1" t="s">
        <v>490</v>
      </c>
      <c r="E390" s="1"/>
      <c r="G390" s="5">
        <f>UTFUND1819BL</f>
        <v>52982189.587503269</v>
      </c>
      <c r="H390" s="5">
        <f>G390*RPI_INC1920</f>
        <v>54675595.353158228</v>
      </c>
      <c r="I390" s="5">
        <f>LTFUND1819BL</f>
        <v>9674771.8813207522</v>
      </c>
      <c r="J390" s="5">
        <f>I390*RPI_INC1920</f>
        <v>9983994.9355731066</v>
      </c>
      <c r="K390" s="5">
        <f>FIREFUND1819BL</f>
        <v>3550132.3486921601</v>
      </c>
      <c r="L390" s="5">
        <f>K390*RPI_INC1920</f>
        <v>3663600.9432315496</v>
      </c>
      <c r="Q390" s="6">
        <f t="shared" si="454"/>
        <v>66207093.817516178</v>
      </c>
      <c r="R390" s="6">
        <f t="shared" si="455"/>
        <v>68323191.231962889</v>
      </c>
      <c r="T390" s="6">
        <f t="shared" si="444"/>
        <v>139527936</v>
      </c>
      <c r="V390" s="5">
        <f>UTFUND1819RSG</f>
        <v>16468948.602780163</v>
      </c>
      <c r="W390" s="5">
        <f>LTFUND1819RSG</f>
        <v>561367.03618938476</v>
      </c>
      <c r="X390" s="5">
        <f>FIREFUND1819RSG</f>
        <v>1959653.4752710788</v>
      </c>
      <c r="AA390" s="6">
        <f t="shared" si="445"/>
        <v>18989969.114240628</v>
      </c>
      <c r="AB390" s="6">
        <f t="shared" si="446"/>
        <v>85197062.931756809</v>
      </c>
      <c r="AC390" s="6">
        <f>SUM(AC391:AC393)</f>
        <v>224724998.93175682</v>
      </c>
      <c r="AD390" s="6">
        <f>SUM(AD391:AD393)</f>
        <v>218134274.48209339</v>
      </c>
      <c r="AE390" s="6">
        <f t="shared" si="449"/>
        <v>78606338.482093379</v>
      </c>
      <c r="AF390" s="6">
        <f>SUM(AF391:AF393)</f>
        <v>10283147.250130491</v>
      </c>
      <c r="AG390" s="5">
        <f>AG392</f>
        <v>9553091.150678657</v>
      </c>
      <c r="AH390" s="5">
        <f>AH391</f>
        <v>-1009346.4482989851</v>
      </c>
      <c r="AI390" s="5">
        <f>AI393</f>
        <v>1739402.5477508199</v>
      </c>
      <c r="AM390" s="5">
        <f t="shared" si="453"/>
        <v>68790437.253646553</v>
      </c>
      <c r="AN390" s="5">
        <f t="shared" si="456"/>
        <v>79073584.503777042</v>
      </c>
    </row>
    <row r="391" spans="1:40" s="11" customFormat="1" ht="12.75" x14ac:dyDescent="0.2">
      <c r="A391" s="8" t="s">
        <v>782</v>
      </c>
      <c r="B391" s="8" t="s">
        <v>783</v>
      </c>
      <c r="C391" s="8" t="s">
        <v>490</v>
      </c>
      <c r="D391" s="8"/>
      <c r="E391" s="8" t="s">
        <v>1440</v>
      </c>
      <c r="G391" s="9"/>
      <c r="H391" s="9"/>
      <c r="I391" s="9">
        <f>LTFUND1819BL</f>
        <v>9674771.8813207522</v>
      </c>
      <c r="J391" s="9">
        <f>I391*RPI_INC1920</f>
        <v>9983994.9355731066</v>
      </c>
      <c r="K391" s="9"/>
      <c r="L391" s="9"/>
      <c r="M391" s="9"/>
      <c r="N391" s="9"/>
      <c r="O391" s="9"/>
      <c r="P391" s="9"/>
      <c r="Q391" s="10">
        <f t="shared" si="454"/>
        <v>9674771.8813207522</v>
      </c>
      <c r="R391" s="10">
        <f t="shared" si="455"/>
        <v>9983994.9355731066</v>
      </c>
      <c r="S391" s="9"/>
      <c r="T391" s="10">
        <f t="shared" si="444"/>
        <v>21680561.954962049</v>
      </c>
      <c r="V391" s="9"/>
      <c r="W391" s="9">
        <f>LTFUND1819RSG</f>
        <v>561367.03618938476</v>
      </c>
      <c r="X391" s="9"/>
      <c r="Y391" s="9"/>
      <c r="Z391" s="9"/>
      <c r="AA391" s="10">
        <f t="shared" si="445"/>
        <v>561367.03618938476</v>
      </c>
      <c r="AB391" s="10">
        <f t="shared" si="446"/>
        <v>10236138.917510137</v>
      </c>
      <c r="AC391" s="10">
        <f>W391+I391+T391</f>
        <v>31916700.872472186</v>
      </c>
      <c r="AD391" s="10">
        <f>AC391*LT_SF1920</f>
        <v>30655210.44223617</v>
      </c>
      <c r="AE391" s="10">
        <f t="shared" si="449"/>
        <v>8974648.4872741215</v>
      </c>
      <c r="AF391" s="10">
        <f>AD391-T391-R391</f>
        <v>-1009346.4482989851</v>
      </c>
      <c r="AG391" s="9"/>
      <c r="AH391" s="9">
        <f>AF391</f>
        <v>-1009346.4482989851</v>
      </c>
      <c r="AI391" s="9"/>
      <c r="AJ391" s="9"/>
      <c r="AK391" s="9"/>
      <c r="AM391" s="9">
        <f t="shared" si="453"/>
        <v>10052273.097497925</v>
      </c>
      <c r="AN391" s="9">
        <f t="shared" si="456"/>
        <v>9042926.64919894</v>
      </c>
    </row>
    <row r="392" spans="1:40" s="15" customFormat="1" ht="12.75" x14ac:dyDescent="0.2">
      <c r="A392" s="12" t="s">
        <v>784</v>
      </c>
      <c r="B392" s="12" t="s">
        <v>785</v>
      </c>
      <c r="C392" s="12" t="s">
        <v>490</v>
      </c>
      <c r="D392" s="12"/>
      <c r="E392" s="12" t="s">
        <v>1441</v>
      </c>
      <c r="G392" s="13">
        <f>UTFUND1819BL</f>
        <v>52982189.587503269</v>
      </c>
      <c r="H392" s="13">
        <f>G392*RPI_INC1920</f>
        <v>54675595.353158228</v>
      </c>
      <c r="I392" s="13"/>
      <c r="J392" s="13"/>
      <c r="K392" s="13"/>
      <c r="L392" s="13"/>
      <c r="M392" s="13"/>
      <c r="N392" s="13"/>
      <c r="O392" s="13"/>
      <c r="P392" s="13"/>
      <c r="Q392" s="14">
        <f t="shared" si="454"/>
        <v>52982189.587503269</v>
      </c>
      <c r="R392" s="14">
        <f t="shared" si="455"/>
        <v>54675595.353158228</v>
      </c>
      <c r="S392" s="13"/>
      <c r="T392" s="14">
        <f t="shared" si="444"/>
        <v>109548629.39197038</v>
      </c>
      <c r="V392" s="13">
        <f>UTFUND1819RSG</f>
        <v>16468948.602780163</v>
      </c>
      <c r="W392" s="13"/>
      <c r="X392" s="13"/>
      <c r="Y392" s="13"/>
      <c r="Z392" s="13"/>
      <c r="AA392" s="14">
        <f t="shared" si="445"/>
        <v>16468948.602780163</v>
      </c>
      <c r="AB392" s="14">
        <f t="shared" si="446"/>
        <v>69451138.190283433</v>
      </c>
      <c r="AC392" s="14">
        <f>V392+G392+T392</f>
        <v>178999767.58225381</v>
      </c>
      <c r="AD392" s="14">
        <f>AC392*UT_SF1920</f>
        <v>173777315.89580727</v>
      </c>
      <c r="AE392" s="14">
        <f t="shared" si="449"/>
        <v>64228686.503836885</v>
      </c>
      <c r="AF392" s="14">
        <f>AD392-T392-R392</f>
        <v>9553091.150678657</v>
      </c>
      <c r="AG392" s="13">
        <f>AF392</f>
        <v>9553091.150678657</v>
      </c>
      <c r="AH392" s="13"/>
      <c r="AI392" s="13"/>
      <c r="AJ392" s="13"/>
      <c r="AK392" s="13"/>
      <c r="AM392" s="13">
        <f t="shared" si="453"/>
        <v>55049508.71919547</v>
      </c>
      <c r="AN392" s="13">
        <f t="shared" si="456"/>
        <v>64602599.869874127</v>
      </c>
    </row>
    <row r="393" spans="1:40" s="20" customFormat="1" ht="12.75" x14ac:dyDescent="0.2">
      <c r="A393" s="17" t="s">
        <v>786</v>
      </c>
      <c r="B393" s="17" t="s">
        <v>787</v>
      </c>
      <c r="C393" s="17" t="s">
        <v>490</v>
      </c>
      <c r="D393" s="17"/>
      <c r="E393" s="17" t="s">
        <v>1443</v>
      </c>
      <c r="G393" s="18"/>
      <c r="H393" s="18"/>
      <c r="I393" s="18"/>
      <c r="J393" s="18"/>
      <c r="K393" s="18">
        <f>FIREFUND1819BL</f>
        <v>3550132.3486921601</v>
      </c>
      <c r="L393" s="18">
        <f>K393*RPI_INC1920</f>
        <v>3663600.9432315496</v>
      </c>
      <c r="M393" s="18"/>
      <c r="N393" s="18"/>
      <c r="O393" s="18"/>
      <c r="P393" s="18"/>
      <c r="Q393" s="19">
        <f t="shared" si="454"/>
        <v>3550132.3486921601</v>
      </c>
      <c r="R393" s="19">
        <f t="shared" si="455"/>
        <v>3663600.9432315496</v>
      </c>
      <c r="S393" s="18"/>
      <c r="T393" s="19">
        <f t="shared" si="444"/>
        <v>8298744.6530675618</v>
      </c>
      <c r="V393" s="18"/>
      <c r="W393" s="18"/>
      <c r="X393" s="18">
        <f>FIREFUND1819RSG</f>
        <v>1959653.4752710788</v>
      </c>
      <c r="Y393" s="18"/>
      <c r="Z393" s="18"/>
      <c r="AA393" s="19">
        <f t="shared" si="445"/>
        <v>1959653.4752710788</v>
      </c>
      <c r="AB393" s="19">
        <f t="shared" si="446"/>
        <v>5509785.8239632389</v>
      </c>
      <c r="AC393" s="19">
        <f>X393+K393+T393</f>
        <v>13808530.477030801</v>
      </c>
      <c r="AD393" s="19">
        <f>AC393*FR_SF1920</f>
        <v>13701748.144049931</v>
      </c>
      <c r="AE393" s="19">
        <f t="shared" si="449"/>
        <v>5403003.4909823695</v>
      </c>
      <c r="AF393" s="19">
        <f>AD393-T393-R393</f>
        <v>1739402.5477508199</v>
      </c>
      <c r="AG393" s="18"/>
      <c r="AH393" s="18"/>
      <c r="AI393" s="18">
        <f>AF393</f>
        <v>1739402.5477508199</v>
      </c>
      <c r="AJ393" s="18"/>
      <c r="AK393" s="18"/>
      <c r="AM393" s="18">
        <f t="shared" si="453"/>
        <v>3688655.4369531581</v>
      </c>
      <c r="AN393" s="18">
        <f t="shared" si="456"/>
        <v>5428057.9847039785</v>
      </c>
    </row>
    <row r="394" spans="1:40" ht="12.75" x14ac:dyDescent="0.2">
      <c r="A394" s="1" t="s">
        <v>788</v>
      </c>
      <c r="B394" s="1" t="s">
        <v>789</v>
      </c>
      <c r="C394" s="1"/>
      <c r="D394" s="1" t="s">
        <v>499</v>
      </c>
      <c r="E394" s="1"/>
      <c r="G394" s="5">
        <f>UTFUND1819BL</f>
        <v>40728748.527391121</v>
      </c>
      <c r="H394" s="5">
        <f>G394*RPI_INC1920</f>
        <v>42030512.348802961</v>
      </c>
      <c r="I394" s="5">
        <f>LTFUND1819BL</f>
        <v>8344281.4559884081</v>
      </c>
      <c r="J394" s="5">
        <f>I394*RPI_INC1920</f>
        <v>8610979.6509446874</v>
      </c>
      <c r="Q394" s="6">
        <f t="shared" si="454"/>
        <v>49073029.983379528</v>
      </c>
      <c r="R394" s="6">
        <f t="shared" si="455"/>
        <v>50641491.999747649</v>
      </c>
      <c r="T394" s="6">
        <f t="shared" si="444"/>
        <v>119280524</v>
      </c>
      <c r="V394" s="5">
        <f>UTFUND1819RSG</f>
        <v>12825889.252008483</v>
      </c>
      <c r="W394" s="5">
        <f>LTFUND1819RSG</f>
        <v>475276.66248480137</v>
      </c>
      <c r="AA394" s="6">
        <f t="shared" si="445"/>
        <v>13301165.914493285</v>
      </c>
      <c r="AB394" s="6">
        <f t="shared" si="446"/>
        <v>62374195.897872813</v>
      </c>
      <c r="AC394" s="6">
        <f t="shared" ref="AC394:AC409" si="457">SUM(AC395:AC396)</f>
        <v>181654719.89787281</v>
      </c>
      <c r="AD394" s="6">
        <f t="shared" ref="AD394:AD409" si="458">AD395+AD396</f>
        <v>176041066.1433537</v>
      </c>
      <c r="AE394" s="6">
        <f t="shared" si="449"/>
        <v>56760542.143353716</v>
      </c>
      <c r="AF394" s="6">
        <f t="shared" ref="AF394:AF409" si="459">SUM(AF395:AF396)</f>
        <v>6119050.143606063</v>
      </c>
      <c r="AG394" s="5">
        <f t="shared" ref="AG394" si="460">AG396</f>
        <v>7108734.1061273739</v>
      </c>
      <c r="AH394" s="5">
        <f t="shared" ref="AH394" si="461">AH395</f>
        <v>-989683.9625213109</v>
      </c>
      <c r="AM394" s="5">
        <f t="shared" si="453"/>
        <v>50987817.094380207</v>
      </c>
      <c r="AN394" s="5">
        <f t="shared" si="456"/>
        <v>57106867.237986267</v>
      </c>
    </row>
    <row r="395" spans="1:40" s="11" customFormat="1" ht="12.75" x14ac:dyDescent="0.2">
      <c r="A395" s="8" t="s">
        <v>790</v>
      </c>
      <c r="B395" s="8" t="s">
        <v>791</v>
      </c>
      <c r="C395" s="8" t="s">
        <v>499</v>
      </c>
      <c r="D395" s="8"/>
      <c r="E395" s="8" t="s">
        <v>1440</v>
      </c>
      <c r="G395" s="9"/>
      <c r="H395" s="9"/>
      <c r="I395" s="9">
        <f>LTFUND1819BL</f>
        <v>8344281.4559884081</v>
      </c>
      <c r="J395" s="9">
        <f>I395*RPI_INC1920</f>
        <v>8610979.6509446874</v>
      </c>
      <c r="K395" s="9"/>
      <c r="L395" s="9"/>
      <c r="M395" s="9"/>
      <c r="N395" s="9"/>
      <c r="O395" s="9"/>
      <c r="P395" s="9"/>
      <c r="Q395" s="10">
        <f t="shared" si="454"/>
        <v>8344281.4559884081</v>
      </c>
      <c r="R395" s="10">
        <f t="shared" si="455"/>
        <v>8610979.6509446874</v>
      </c>
      <c r="S395" s="9"/>
      <c r="T395" s="10">
        <f t="shared" si="444"/>
        <v>21497424.579102091</v>
      </c>
      <c r="V395" s="9"/>
      <c r="W395" s="9">
        <f>LTFUND1819RSG</f>
        <v>475276.66248480137</v>
      </c>
      <c r="X395" s="9"/>
      <c r="Y395" s="9"/>
      <c r="Z395" s="9"/>
      <c r="AA395" s="10">
        <f t="shared" si="445"/>
        <v>475276.66248480137</v>
      </c>
      <c r="AB395" s="10">
        <f t="shared" si="446"/>
        <v>8819558.1184732094</v>
      </c>
      <c r="AC395" s="10">
        <f>W395+I395+T395</f>
        <v>30316982.697575301</v>
      </c>
      <c r="AD395" s="10">
        <f>AC395*LT_SF1920</f>
        <v>29118720.267525468</v>
      </c>
      <c r="AE395" s="10">
        <f t="shared" si="449"/>
        <v>7621295.6884233765</v>
      </c>
      <c r="AF395" s="10">
        <f>AD395-T395-R395</f>
        <v>-989683.9625213109</v>
      </c>
      <c r="AG395" s="9"/>
      <c r="AH395" s="9">
        <f>AF395</f>
        <v>-989683.9625213109</v>
      </c>
      <c r="AI395" s="9"/>
      <c r="AJ395" s="9"/>
      <c r="AK395" s="9"/>
      <c r="AM395" s="9">
        <f t="shared" si="453"/>
        <v>8669868.0885623489</v>
      </c>
      <c r="AN395" s="9">
        <f t="shared" si="456"/>
        <v>7680184.126041038</v>
      </c>
    </row>
    <row r="396" spans="1:40" s="15" customFormat="1" ht="12.75" x14ac:dyDescent="0.2">
      <c r="A396" s="12" t="s">
        <v>792</v>
      </c>
      <c r="B396" s="12" t="s">
        <v>793</v>
      </c>
      <c r="C396" s="12" t="s">
        <v>499</v>
      </c>
      <c r="D396" s="12"/>
      <c r="E396" s="12" t="s">
        <v>1441</v>
      </c>
      <c r="G396" s="13">
        <f>UTFUND1819BL</f>
        <v>40728748.527391121</v>
      </c>
      <c r="H396" s="13">
        <f>G396*RPI_INC1920</f>
        <v>42030512.348802961</v>
      </c>
      <c r="I396" s="13"/>
      <c r="J396" s="13"/>
      <c r="K396" s="13"/>
      <c r="L396" s="13"/>
      <c r="M396" s="13"/>
      <c r="N396" s="13"/>
      <c r="O396" s="13"/>
      <c r="P396" s="13"/>
      <c r="Q396" s="14">
        <f t="shared" si="454"/>
        <v>40728748.527391121</v>
      </c>
      <c r="R396" s="14">
        <f t="shared" si="455"/>
        <v>42030512.348802961</v>
      </c>
      <c r="S396" s="13"/>
      <c r="T396" s="14">
        <f t="shared" si="444"/>
        <v>97783099.420897901</v>
      </c>
      <c r="V396" s="13">
        <f>UTFUND1819RSG</f>
        <v>12825889.252008483</v>
      </c>
      <c r="W396" s="13"/>
      <c r="X396" s="13"/>
      <c r="Y396" s="13"/>
      <c r="Z396" s="13"/>
      <c r="AA396" s="14">
        <f t="shared" si="445"/>
        <v>12825889.252008483</v>
      </c>
      <c r="AB396" s="14">
        <f t="shared" si="446"/>
        <v>53554637.779399604</v>
      </c>
      <c r="AC396" s="14">
        <f>V396+G396+T396</f>
        <v>151337737.2002975</v>
      </c>
      <c r="AD396" s="14">
        <f>AC396*UT_SF1920</f>
        <v>146922345.87582824</v>
      </c>
      <c r="AE396" s="14">
        <f t="shared" si="449"/>
        <v>49139246.454930335</v>
      </c>
      <c r="AF396" s="14">
        <f>AD396-T396-R396</f>
        <v>7108734.1061273739</v>
      </c>
      <c r="AG396" s="13">
        <f>AF396</f>
        <v>7108734.1061273739</v>
      </c>
      <c r="AH396" s="13"/>
      <c r="AI396" s="13"/>
      <c r="AJ396" s="13"/>
      <c r="AK396" s="13"/>
      <c r="AM396" s="13">
        <f t="shared" si="453"/>
        <v>42317949.00581786</v>
      </c>
      <c r="AN396" s="13">
        <f t="shared" si="456"/>
        <v>49426683.111945234</v>
      </c>
    </row>
    <row r="397" spans="1:40" ht="12.75" x14ac:dyDescent="0.2">
      <c r="A397" s="1" t="s">
        <v>794</v>
      </c>
      <c r="B397" s="1" t="s">
        <v>795</v>
      </c>
      <c r="C397" s="1"/>
      <c r="D397" s="1" t="s">
        <v>499</v>
      </c>
      <c r="E397" s="1"/>
      <c r="G397" s="5">
        <f>UTFUND1819BL</f>
        <v>44943416.712944306</v>
      </c>
      <c r="H397" s="5">
        <f>G397*RPI_INC1920</f>
        <v>46379888.885621071</v>
      </c>
      <c r="I397" s="5">
        <f>LTFUND1819BL</f>
        <v>10671938.34101166</v>
      </c>
      <c r="J397" s="5">
        <f>I397*RPI_INC1920</f>
        <v>11013032.623035178</v>
      </c>
      <c r="Q397" s="6">
        <f t="shared" si="454"/>
        <v>55615355.053955965</v>
      </c>
      <c r="R397" s="6">
        <f t="shared" si="455"/>
        <v>57392921.508656248</v>
      </c>
      <c r="T397" s="6">
        <f t="shared" si="444"/>
        <v>208842984.99999997</v>
      </c>
      <c r="V397" s="5">
        <f>UTFUND1819RSG</f>
        <v>9575516.6229630336</v>
      </c>
      <c r="W397" s="5">
        <f>LTFUND1819RSG</f>
        <v>-1529429.8281524796</v>
      </c>
      <c r="AA397" s="6">
        <f t="shared" si="445"/>
        <v>8046086.794810554</v>
      </c>
      <c r="AB397" s="6">
        <f t="shared" si="446"/>
        <v>63661441.848766521</v>
      </c>
      <c r="AC397" s="6">
        <f t="shared" si="457"/>
        <v>272504426.84876651</v>
      </c>
      <c r="AD397" s="6">
        <f t="shared" si="458"/>
        <v>263998707.97853434</v>
      </c>
      <c r="AE397" s="6">
        <f t="shared" si="449"/>
        <v>55155722.978534371</v>
      </c>
      <c r="AF397" s="6">
        <f t="shared" si="459"/>
        <v>-2237198.5301218778</v>
      </c>
      <c r="AG397" s="5">
        <f t="shared" ref="AG397" si="462">AG399</f>
        <v>1753776.291258961</v>
      </c>
      <c r="AH397" s="5">
        <f t="shared" ref="AH397" si="463">AH398</f>
        <v>-3990974.8213808388</v>
      </c>
      <c r="AM397" s="5">
        <f t="shared" si="453"/>
        <v>57785418.020663105</v>
      </c>
      <c r="AN397" s="5">
        <f t="shared" si="456"/>
        <v>55548219.490541227</v>
      </c>
    </row>
    <row r="398" spans="1:40" s="11" customFormat="1" ht="12.75" x14ac:dyDescent="0.2">
      <c r="A398" s="8" t="s">
        <v>796</v>
      </c>
      <c r="B398" s="8" t="s">
        <v>797</v>
      </c>
      <c r="C398" s="8" t="s">
        <v>499</v>
      </c>
      <c r="D398" s="8"/>
      <c r="E398" s="8" t="s">
        <v>1440</v>
      </c>
      <c r="G398" s="9"/>
      <c r="H398" s="9"/>
      <c r="I398" s="9">
        <f>LTFUND1819BL</f>
        <v>10671938.34101166</v>
      </c>
      <c r="J398" s="9">
        <f>I398*RPI_INC1920</f>
        <v>11013032.623035178</v>
      </c>
      <c r="K398" s="9"/>
      <c r="L398" s="9"/>
      <c r="M398" s="9"/>
      <c r="N398" s="9"/>
      <c r="O398" s="9"/>
      <c r="P398" s="9"/>
      <c r="Q398" s="10">
        <f t="shared" si="454"/>
        <v>10671938.34101166</v>
      </c>
      <c r="R398" s="10">
        <f t="shared" si="455"/>
        <v>11013032.623035178</v>
      </c>
      <c r="S398" s="9"/>
      <c r="T398" s="10">
        <f t="shared" si="444"/>
        <v>44506563.602324374</v>
      </c>
      <c r="V398" s="9"/>
      <c r="W398" s="9">
        <f>LTFUND1819RSG</f>
        <v>-1529429.8281524796</v>
      </c>
      <c r="X398" s="9"/>
      <c r="Y398" s="9"/>
      <c r="Z398" s="9"/>
      <c r="AA398" s="10">
        <f t="shared" si="445"/>
        <v>-1529429.8281524796</v>
      </c>
      <c r="AB398" s="10">
        <f t="shared" si="446"/>
        <v>9142508.5128591806</v>
      </c>
      <c r="AC398" s="10">
        <f>W398+I398+T398</f>
        <v>53649072.115183555</v>
      </c>
      <c r="AD398" s="10">
        <f>AC398*LT_SF1920</f>
        <v>51528621.403978713</v>
      </c>
      <c r="AE398" s="10">
        <f t="shared" si="449"/>
        <v>7022057.8016543388</v>
      </c>
      <c r="AF398" s="10">
        <f>AD398-T398-R398</f>
        <v>-3990974.8213808388</v>
      </c>
      <c r="AG398" s="9"/>
      <c r="AH398" s="9">
        <f>AF398</f>
        <v>-3990974.8213808388</v>
      </c>
      <c r="AI398" s="9"/>
      <c r="AJ398" s="9"/>
      <c r="AK398" s="9"/>
      <c r="AM398" s="9">
        <f t="shared" si="453"/>
        <v>11088348.128458735</v>
      </c>
      <c r="AN398" s="9">
        <f t="shared" si="456"/>
        <v>7097373.3070778958</v>
      </c>
    </row>
    <row r="399" spans="1:40" s="15" customFormat="1" ht="12.75" x14ac:dyDescent="0.2">
      <c r="A399" s="12" t="s">
        <v>798</v>
      </c>
      <c r="B399" s="12" t="s">
        <v>799</v>
      </c>
      <c r="C399" s="12" t="s">
        <v>499</v>
      </c>
      <c r="D399" s="12"/>
      <c r="E399" s="12" t="s">
        <v>1441</v>
      </c>
      <c r="G399" s="13">
        <f>UTFUND1819BL</f>
        <v>44943416.712944306</v>
      </c>
      <c r="H399" s="13">
        <f>G399*RPI_INC1920</f>
        <v>46379888.885621071</v>
      </c>
      <c r="I399" s="13"/>
      <c r="J399" s="13"/>
      <c r="K399" s="13"/>
      <c r="L399" s="13"/>
      <c r="M399" s="13"/>
      <c r="N399" s="13"/>
      <c r="O399" s="13"/>
      <c r="P399" s="13"/>
      <c r="Q399" s="14">
        <f t="shared" si="454"/>
        <v>44943416.712944306</v>
      </c>
      <c r="R399" s="14">
        <f t="shared" si="455"/>
        <v>46379888.885621071</v>
      </c>
      <c r="S399" s="13"/>
      <c r="T399" s="14">
        <f t="shared" si="444"/>
        <v>164336421.3976756</v>
      </c>
      <c r="V399" s="13">
        <f>UTFUND1819RSG</f>
        <v>9575516.6229630336</v>
      </c>
      <c r="W399" s="13"/>
      <c r="X399" s="13"/>
      <c r="Y399" s="13"/>
      <c r="Z399" s="13"/>
      <c r="AA399" s="14">
        <f t="shared" si="445"/>
        <v>9575516.6229630336</v>
      </c>
      <c r="AB399" s="14">
        <f t="shared" si="446"/>
        <v>54518933.33590734</v>
      </c>
      <c r="AC399" s="14">
        <f>V399+G399+T399</f>
        <v>218855354.73358294</v>
      </c>
      <c r="AD399" s="14">
        <f>AC399*UT_SF1920</f>
        <v>212470086.57455564</v>
      </c>
      <c r="AE399" s="14">
        <f t="shared" si="449"/>
        <v>48133665.176880032</v>
      </c>
      <c r="AF399" s="14">
        <f>AD399-T399-R399</f>
        <v>1753776.291258961</v>
      </c>
      <c r="AG399" s="13">
        <f>AF399</f>
        <v>1753776.291258961</v>
      </c>
      <c r="AH399" s="13"/>
      <c r="AI399" s="13"/>
      <c r="AJ399" s="13"/>
      <c r="AK399" s="13"/>
      <c r="AM399" s="13">
        <f t="shared" si="453"/>
        <v>46697069.892204374</v>
      </c>
      <c r="AN399" s="13">
        <f t="shared" si="456"/>
        <v>48450846.183463335</v>
      </c>
    </row>
    <row r="400" spans="1:40" ht="12.75" x14ac:dyDescent="0.2">
      <c r="A400" s="1" t="s">
        <v>800</v>
      </c>
      <c r="B400" s="1" t="s">
        <v>801</v>
      </c>
      <c r="C400" s="1"/>
      <c r="D400" s="1" t="s">
        <v>499</v>
      </c>
      <c r="E400" s="1"/>
      <c r="G400" s="5">
        <f>UTFUND1819BL</f>
        <v>33302213.689298205</v>
      </c>
      <c r="H400" s="5">
        <f>G400*RPI_INC1920</f>
        <v>34366612.142997302</v>
      </c>
      <c r="I400" s="5">
        <f>LTFUND1819BL</f>
        <v>7563060.1871905327</v>
      </c>
      <c r="J400" s="5">
        <f>I400*RPI_INC1920</f>
        <v>7804789.1498230007</v>
      </c>
      <c r="Q400" s="6">
        <f t="shared" si="454"/>
        <v>40865273.876488738</v>
      </c>
      <c r="R400" s="6">
        <f t="shared" si="455"/>
        <v>42171401.292820305</v>
      </c>
      <c r="T400" s="6">
        <f t="shared" si="444"/>
        <v>168784797</v>
      </c>
      <c r="V400" s="5">
        <f>UTFUND1819RSG</f>
        <v>7231127.9884353206</v>
      </c>
      <c r="W400" s="5">
        <f>LTFUND1819RSG</f>
        <v>-1814962.0192214996</v>
      </c>
      <c r="AA400" s="6">
        <f t="shared" si="445"/>
        <v>5416165.969213821</v>
      </c>
      <c r="AB400" s="6">
        <f t="shared" si="446"/>
        <v>46281439.845702559</v>
      </c>
      <c r="AC400" s="6">
        <f t="shared" si="457"/>
        <v>215066236.84570256</v>
      </c>
      <c r="AD400" s="6">
        <f t="shared" si="458"/>
        <v>208346468.59636608</v>
      </c>
      <c r="AE400" s="6">
        <f t="shared" si="449"/>
        <v>39561671.596366085</v>
      </c>
      <c r="AF400" s="6">
        <f t="shared" si="459"/>
        <v>-2609729.6964542177</v>
      </c>
      <c r="AG400" s="5">
        <f t="shared" ref="AG400" si="464">AG402</f>
        <v>1146725.6036828831</v>
      </c>
      <c r="AH400" s="5">
        <f t="shared" ref="AH400" si="465">AH401</f>
        <v>-3756455.3001371007</v>
      </c>
      <c r="AM400" s="5">
        <f t="shared" si="453"/>
        <v>42459801.455745913</v>
      </c>
      <c r="AN400" s="5">
        <f t="shared" si="456"/>
        <v>39850071.759291694</v>
      </c>
    </row>
    <row r="401" spans="1:40" s="11" customFormat="1" ht="12.75" x14ac:dyDescent="0.2">
      <c r="A401" s="8" t="s">
        <v>802</v>
      </c>
      <c r="B401" s="8" t="s">
        <v>803</v>
      </c>
      <c r="C401" s="8" t="s">
        <v>499</v>
      </c>
      <c r="D401" s="8"/>
      <c r="E401" s="8" t="s">
        <v>1440</v>
      </c>
      <c r="G401" s="9"/>
      <c r="H401" s="9"/>
      <c r="I401" s="9">
        <f>LTFUND1819BL</f>
        <v>7563060.1871905327</v>
      </c>
      <c r="J401" s="9">
        <f>I401*RPI_INC1920</f>
        <v>7804789.1498230007</v>
      </c>
      <c r="K401" s="9"/>
      <c r="L401" s="9"/>
      <c r="M401" s="9"/>
      <c r="N401" s="9"/>
      <c r="O401" s="9"/>
      <c r="P401" s="9"/>
      <c r="Q401" s="10">
        <f t="shared" si="454"/>
        <v>7563060.1871905327</v>
      </c>
      <c r="R401" s="10">
        <f t="shared" si="455"/>
        <v>7804789.1498230007</v>
      </c>
      <c r="S401" s="9"/>
      <c r="T401" s="10">
        <f t="shared" si="444"/>
        <v>37257277.061230697</v>
      </c>
      <c r="V401" s="9"/>
      <c r="W401" s="9">
        <f>LTFUND1819RSG</f>
        <v>-1814962.0192214996</v>
      </c>
      <c r="X401" s="9"/>
      <c r="Y401" s="9"/>
      <c r="Z401" s="9"/>
      <c r="AA401" s="10">
        <f t="shared" si="445"/>
        <v>-1814962.0192214996</v>
      </c>
      <c r="AB401" s="10">
        <f t="shared" si="446"/>
        <v>5748098.1679690331</v>
      </c>
      <c r="AC401" s="10">
        <f>W401+I401+T401</f>
        <v>43005375.22919973</v>
      </c>
      <c r="AD401" s="10">
        <f>AC401*LT_SF1920</f>
        <v>41305610.910916597</v>
      </c>
      <c r="AE401" s="10">
        <f t="shared" si="449"/>
        <v>4048333.8496858999</v>
      </c>
      <c r="AF401" s="10">
        <f>AD401-T401-R401</f>
        <v>-3756455.3001371007</v>
      </c>
      <c r="AG401" s="9"/>
      <c r="AH401" s="9">
        <f>AF401</f>
        <v>-3756455.3001371007</v>
      </c>
      <c r="AI401" s="9"/>
      <c r="AJ401" s="9"/>
      <c r="AK401" s="9"/>
      <c r="AM401" s="9">
        <f t="shared" si="453"/>
        <v>7858164.2427391615</v>
      </c>
      <c r="AN401" s="9">
        <f t="shared" si="456"/>
        <v>4101708.9426020607</v>
      </c>
    </row>
    <row r="402" spans="1:40" s="15" customFormat="1" ht="12.75" x14ac:dyDescent="0.2">
      <c r="A402" s="12" t="s">
        <v>804</v>
      </c>
      <c r="B402" s="12" t="s">
        <v>805</v>
      </c>
      <c r="C402" s="12" t="s">
        <v>499</v>
      </c>
      <c r="D402" s="12"/>
      <c r="E402" s="12" t="s">
        <v>1441</v>
      </c>
      <c r="G402" s="13">
        <f>UTFUND1819BL</f>
        <v>33302213.689298205</v>
      </c>
      <c r="H402" s="13">
        <f>G402*RPI_INC1920</f>
        <v>34366612.142997302</v>
      </c>
      <c r="I402" s="13"/>
      <c r="J402" s="13"/>
      <c r="K402" s="13"/>
      <c r="L402" s="13"/>
      <c r="M402" s="13"/>
      <c r="N402" s="13"/>
      <c r="O402" s="13"/>
      <c r="P402" s="13"/>
      <c r="Q402" s="14">
        <f t="shared" si="454"/>
        <v>33302213.689298205</v>
      </c>
      <c r="R402" s="14">
        <f t="shared" si="455"/>
        <v>34366612.142997302</v>
      </c>
      <c r="S402" s="13"/>
      <c r="T402" s="14">
        <f t="shared" si="444"/>
        <v>131527519.9387693</v>
      </c>
      <c r="V402" s="13">
        <f>UTFUND1819RSG</f>
        <v>7231127.9884353206</v>
      </c>
      <c r="W402" s="13"/>
      <c r="X402" s="13"/>
      <c r="Y402" s="13"/>
      <c r="Z402" s="13"/>
      <c r="AA402" s="14">
        <f t="shared" si="445"/>
        <v>7231127.9884353206</v>
      </c>
      <c r="AB402" s="14">
        <f t="shared" si="446"/>
        <v>40533341.677733526</v>
      </c>
      <c r="AC402" s="14">
        <f>V402+G402+T402</f>
        <v>172060861.61650282</v>
      </c>
      <c r="AD402" s="14">
        <f>AC402*UT_SF1920</f>
        <v>167040857.68544948</v>
      </c>
      <c r="AE402" s="14">
        <f t="shared" si="449"/>
        <v>35513337.746680185</v>
      </c>
      <c r="AF402" s="14">
        <f>AD402-T402-R402</f>
        <v>1146725.6036828831</v>
      </c>
      <c r="AG402" s="13">
        <f>AF402</f>
        <v>1146725.6036828831</v>
      </c>
      <c r="AH402" s="13"/>
      <c r="AI402" s="13"/>
      <c r="AJ402" s="13"/>
      <c r="AK402" s="13"/>
      <c r="AM402" s="13">
        <f t="shared" si="453"/>
        <v>34601637.213006765</v>
      </c>
      <c r="AN402" s="13">
        <f t="shared" si="456"/>
        <v>35748362.816689648</v>
      </c>
    </row>
    <row r="403" spans="1:40" ht="12.75" x14ac:dyDescent="0.2">
      <c r="A403" s="1" t="s">
        <v>806</v>
      </c>
      <c r="B403" s="1" t="s">
        <v>807</v>
      </c>
      <c r="C403" s="1"/>
      <c r="D403" s="1" t="s">
        <v>499</v>
      </c>
      <c r="E403" s="1"/>
      <c r="G403" s="5">
        <f>UTFUND1819BL</f>
        <v>42587577.348291628</v>
      </c>
      <c r="H403" s="5">
        <f>G403*RPI_INC1920</f>
        <v>43948752.671326667</v>
      </c>
      <c r="I403" s="5">
        <f>LTFUND1819BL</f>
        <v>8284818.570126689</v>
      </c>
      <c r="J403" s="5">
        <f>I403*RPI_INC1920</f>
        <v>8549616.2246458009</v>
      </c>
      <c r="Q403" s="6">
        <f t="shared" si="454"/>
        <v>50872395.918418318</v>
      </c>
      <c r="R403" s="6">
        <f t="shared" si="455"/>
        <v>52498368.895972468</v>
      </c>
      <c r="T403" s="6">
        <f t="shared" si="444"/>
        <v>143933935.00000003</v>
      </c>
      <c r="V403" s="5">
        <f>UTFUND1819RSG</f>
        <v>11465376.235644542</v>
      </c>
      <c r="W403" s="5">
        <f>LTFUND1819RSG</f>
        <v>-194860.69667294901</v>
      </c>
      <c r="AA403" s="6">
        <f t="shared" si="445"/>
        <v>11270515.538971592</v>
      </c>
      <c r="AB403" s="6">
        <f t="shared" si="446"/>
        <v>62142911.457389906</v>
      </c>
      <c r="AC403" s="6">
        <f t="shared" si="457"/>
        <v>206076846.45738995</v>
      </c>
      <c r="AD403" s="6">
        <f t="shared" si="458"/>
        <v>199718671.4729324</v>
      </c>
      <c r="AE403" s="6">
        <f t="shared" si="449"/>
        <v>55784736.472932383</v>
      </c>
      <c r="AF403" s="6">
        <f t="shared" si="459"/>
        <v>3286367.5769599117</v>
      </c>
      <c r="AG403" s="5">
        <f t="shared" ref="AG403" si="466">AG405</f>
        <v>5066456.9252685755</v>
      </c>
      <c r="AH403" s="5">
        <f t="shared" ref="AH403" si="467">AH404</f>
        <v>-1780089.3483086638</v>
      </c>
      <c r="AM403" s="5">
        <f t="shared" si="453"/>
        <v>52857392.729157381</v>
      </c>
      <c r="AN403" s="5">
        <f t="shared" si="456"/>
        <v>56143760.306117296</v>
      </c>
    </row>
    <row r="404" spans="1:40" s="11" customFormat="1" ht="12.75" x14ac:dyDescent="0.2">
      <c r="A404" s="8" t="s">
        <v>808</v>
      </c>
      <c r="B404" s="8" t="s">
        <v>809</v>
      </c>
      <c r="C404" s="8" t="s">
        <v>499</v>
      </c>
      <c r="D404" s="8"/>
      <c r="E404" s="8" t="s">
        <v>1440</v>
      </c>
      <c r="G404" s="9"/>
      <c r="H404" s="9"/>
      <c r="I404" s="9">
        <f>LTFUND1819BL</f>
        <v>8284818.570126689</v>
      </c>
      <c r="J404" s="9">
        <f>I404*RPI_INC1920</f>
        <v>8549616.2246458009</v>
      </c>
      <c r="K404" s="9"/>
      <c r="L404" s="9"/>
      <c r="M404" s="9"/>
      <c r="N404" s="9"/>
      <c r="O404" s="9"/>
      <c r="P404" s="9"/>
      <c r="Q404" s="10">
        <f t="shared" si="454"/>
        <v>8284818.570126689</v>
      </c>
      <c r="R404" s="10">
        <f t="shared" si="455"/>
        <v>8549616.2246458009</v>
      </c>
      <c r="S404" s="9"/>
      <c r="T404" s="10">
        <f t="shared" si="444"/>
        <v>25317985.736412596</v>
      </c>
      <c r="V404" s="9"/>
      <c r="W404" s="9">
        <f>LTFUND1819RSG</f>
        <v>-194860.69667294901</v>
      </c>
      <c r="X404" s="9"/>
      <c r="Y404" s="9"/>
      <c r="Z404" s="9"/>
      <c r="AA404" s="10">
        <f t="shared" si="445"/>
        <v>-194860.69667294901</v>
      </c>
      <c r="AB404" s="10">
        <f t="shared" si="446"/>
        <v>8089957.87345374</v>
      </c>
      <c r="AC404" s="10">
        <f>W404+I404+T404</f>
        <v>33407943.609866336</v>
      </c>
      <c r="AD404" s="10">
        <f>AC404*LT_SF1920</f>
        <v>32087512.612749733</v>
      </c>
      <c r="AE404" s="10">
        <f t="shared" si="449"/>
        <v>6769526.8763371371</v>
      </c>
      <c r="AF404" s="10">
        <f>AD404-T404-R404</f>
        <v>-1780089.3483086638</v>
      </c>
      <c r="AG404" s="9"/>
      <c r="AH404" s="9">
        <f>AF404</f>
        <v>-1780089.3483086638</v>
      </c>
      <c r="AI404" s="9"/>
      <c r="AJ404" s="9"/>
      <c r="AK404" s="9"/>
      <c r="AM404" s="9">
        <f t="shared" si="453"/>
        <v>8608085.0124154668</v>
      </c>
      <c r="AN404" s="9">
        <f t="shared" si="456"/>
        <v>6827995.664106803</v>
      </c>
    </row>
    <row r="405" spans="1:40" s="15" customFormat="1" ht="12.75" x14ac:dyDescent="0.2">
      <c r="A405" s="12" t="s">
        <v>810</v>
      </c>
      <c r="B405" s="12" t="s">
        <v>811</v>
      </c>
      <c r="C405" s="12" t="s">
        <v>499</v>
      </c>
      <c r="D405" s="12"/>
      <c r="E405" s="12" t="s">
        <v>1441</v>
      </c>
      <c r="G405" s="13">
        <f>UTFUND1819BL</f>
        <v>42587577.348291628</v>
      </c>
      <c r="H405" s="13">
        <f>G405*RPI_INC1920</f>
        <v>43948752.671326667</v>
      </c>
      <c r="I405" s="13"/>
      <c r="J405" s="13"/>
      <c r="K405" s="13"/>
      <c r="L405" s="13"/>
      <c r="M405" s="13"/>
      <c r="N405" s="13"/>
      <c r="O405" s="13"/>
      <c r="P405" s="13"/>
      <c r="Q405" s="14">
        <f t="shared" si="454"/>
        <v>42587577.348291628</v>
      </c>
      <c r="R405" s="14">
        <f t="shared" si="455"/>
        <v>43948752.671326667</v>
      </c>
      <c r="S405" s="13"/>
      <c r="T405" s="14">
        <f t="shared" si="444"/>
        <v>118615949.26358743</v>
      </c>
      <c r="V405" s="13">
        <f>UTFUND1819RSG</f>
        <v>11465376.235644542</v>
      </c>
      <c r="W405" s="13"/>
      <c r="X405" s="13"/>
      <c r="Y405" s="13"/>
      <c r="Z405" s="13"/>
      <c r="AA405" s="14">
        <f t="shared" si="445"/>
        <v>11465376.235644542</v>
      </c>
      <c r="AB405" s="14">
        <f t="shared" si="446"/>
        <v>54052953.58393617</v>
      </c>
      <c r="AC405" s="14">
        <f>V405+G405+T405</f>
        <v>172668902.8475236</v>
      </c>
      <c r="AD405" s="14">
        <f>AC405*UT_SF1920</f>
        <v>167631158.86018267</v>
      </c>
      <c r="AE405" s="14">
        <f t="shared" si="449"/>
        <v>49015209.596595243</v>
      </c>
      <c r="AF405" s="14">
        <f>AD405-T405-R405</f>
        <v>5066456.9252685755</v>
      </c>
      <c r="AG405" s="13">
        <f>AF405</f>
        <v>5066456.9252685755</v>
      </c>
      <c r="AH405" s="13"/>
      <c r="AI405" s="13"/>
      <c r="AJ405" s="13"/>
      <c r="AK405" s="13"/>
      <c r="AM405" s="13">
        <f t="shared" si="453"/>
        <v>44249307.71674192</v>
      </c>
      <c r="AN405" s="13">
        <f t="shared" si="456"/>
        <v>49315764.642010495</v>
      </c>
    </row>
    <row r="406" spans="1:40" ht="12.75" x14ac:dyDescent="0.2">
      <c r="A406" s="1" t="s">
        <v>812</v>
      </c>
      <c r="B406" s="1" t="s">
        <v>813</v>
      </c>
      <c r="C406" s="1"/>
      <c r="D406" s="1" t="s">
        <v>499</v>
      </c>
      <c r="E406" s="1"/>
      <c r="G406" s="5">
        <f>UTFUND1819BL</f>
        <v>25288129.218692955</v>
      </c>
      <c r="H406" s="5">
        <f>G406*RPI_INC1920</f>
        <v>26096383.165065583</v>
      </c>
      <c r="I406" s="5">
        <f>LTFUND1819BL</f>
        <v>5588514.8753411947</v>
      </c>
      <c r="J406" s="5">
        <f>I406*RPI_INC1920</f>
        <v>5767133.8298432827</v>
      </c>
      <c r="Q406" s="6">
        <f t="shared" si="454"/>
        <v>30876644.09403415</v>
      </c>
      <c r="R406" s="6">
        <f t="shared" si="455"/>
        <v>31863516.994908866</v>
      </c>
      <c r="T406" s="6">
        <f t="shared" si="444"/>
        <v>69598490</v>
      </c>
      <c r="V406" s="5">
        <f>UTFUND1819RSG</f>
        <v>9991594.6880299784</v>
      </c>
      <c r="W406" s="5">
        <f>LTFUND1819RSG</f>
        <v>209638.06436152104</v>
      </c>
      <c r="AA406" s="6">
        <f t="shared" si="445"/>
        <v>10201232.752391499</v>
      </c>
      <c r="AB406" s="6">
        <f t="shared" si="446"/>
        <v>41077876.846425653</v>
      </c>
      <c r="AC406" s="6">
        <f t="shared" si="457"/>
        <v>110676366.84642565</v>
      </c>
      <c r="AD406" s="6">
        <f t="shared" si="458"/>
        <v>107228854.29805851</v>
      </c>
      <c r="AE406" s="6">
        <f t="shared" si="449"/>
        <v>37630364.29805851</v>
      </c>
      <c r="AF406" s="6">
        <f t="shared" si="459"/>
        <v>5766847.3031496406</v>
      </c>
      <c r="AG406" s="5">
        <f t="shared" ref="AG406" si="468">AG408</f>
        <v>6570134.6646945812</v>
      </c>
      <c r="AH406" s="5">
        <f t="shared" ref="AH406" si="469">AH407</f>
        <v>-803287.36154494062</v>
      </c>
      <c r="AM406" s="5">
        <f t="shared" si="453"/>
        <v>32081423.993751686</v>
      </c>
      <c r="AN406" s="5">
        <f t="shared" si="456"/>
        <v>37848271.29690133</v>
      </c>
    </row>
    <row r="407" spans="1:40" s="11" customFormat="1" ht="12.75" x14ac:dyDescent="0.2">
      <c r="A407" s="8" t="s">
        <v>814</v>
      </c>
      <c r="B407" s="8" t="s">
        <v>815</v>
      </c>
      <c r="C407" s="8" t="s">
        <v>499</v>
      </c>
      <c r="D407" s="8"/>
      <c r="E407" s="8" t="s">
        <v>1440</v>
      </c>
      <c r="G407" s="9"/>
      <c r="H407" s="9"/>
      <c r="I407" s="9">
        <f>LTFUND1819BL</f>
        <v>5588514.8753411947</v>
      </c>
      <c r="J407" s="9">
        <f>I407*RPI_INC1920</f>
        <v>5767133.8298432827</v>
      </c>
      <c r="K407" s="9"/>
      <c r="L407" s="9"/>
      <c r="M407" s="9"/>
      <c r="N407" s="9"/>
      <c r="O407" s="9"/>
      <c r="P407" s="9"/>
      <c r="Q407" s="10">
        <f t="shared" si="454"/>
        <v>5588514.8753411947</v>
      </c>
      <c r="R407" s="10">
        <f t="shared" si="455"/>
        <v>5767133.8298432827</v>
      </c>
      <c r="S407" s="9"/>
      <c r="T407" s="10">
        <f t="shared" si="444"/>
        <v>15310457.514677972</v>
      </c>
      <c r="V407" s="9"/>
      <c r="W407" s="9">
        <f>LTFUND1819RSG</f>
        <v>209638.06436152104</v>
      </c>
      <c r="X407" s="9"/>
      <c r="Y407" s="9"/>
      <c r="Z407" s="9"/>
      <c r="AA407" s="10">
        <f t="shared" si="445"/>
        <v>209638.06436152104</v>
      </c>
      <c r="AB407" s="10">
        <f t="shared" si="446"/>
        <v>5798152.9397027157</v>
      </c>
      <c r="AC407" s="10">
        <f>W407+I407+T407</f>
        <v>21108610.454380687</v>
      </c>
      <c r="AD407" s="10">
        <f>AC407*LT_SF1920</f>
        <v>20274303.982976314</v>
      </c>
      <c r="AE407" s="10">
        <f t="shared" si="449"/>
        <v>4963846.4682983421</v>
      </c>
      <c r="AF407" s="10">
        <f>AD407-T407-R407</f>
        <v>-803287.36154494062</v>
      </c>
      <c r="AG407" s="9"/>
      <c r="AH407" s="9">
        <f>AF407</f>
        <v>-803287.36154494062</v>
      </c>
      <c r="AI407" s="9"/>
      <c r="AJ407" s="9"/>
      <c r="AK407" s="9"/>
      <c r="AM407" s="9">
        <f t="shared" si="453"/>
        <v>5806573.8836511178</v>
      </c>
      <c r="AN407" s="9">
        <f t="shared" si="456"/>
        <v>5003286.5221061772</v>
      </c>
    </row>
    <row r="408" spans="1:40" s="15" customFormat="1" ht="12.75" x14ac:dyDescent="0.2">
      <c r="A408" s="12" t="s">
        <v>816</v>
      </c>
      <c r="B408" s="12" t="s">
        <v>817</v>
      </c>
      <c r="C408" s="12" t="s">
        <v>499</v>
      </c>
      <c r="D408" s="12"/>
      <c r="E408" s="12" t="s">
        <v>1441</v>
      </c>
      <c r="G408" s="13">
        <f>UTFUND1819BL</f>
        <v>25288129.218692955</v>
      </c>
      <c r="H408" s="13">
        <f>G408*RPI_INC1920</f>
        <v>26096383.165065583</v>
      </c>
      <c r="I408" s="13"/>
      <c r="J408" s="13"/>
      <c r="K408" s="13"/>
      <c r="L408" s="13"/>
      <c r="M408" s="13"/>
      <c r="N408" s="13"/>
      <c r="O408" s="13"/>
      <c r="P408" s="13"/>
      <c r="Q408" s="14">
        <f t="shared" si="454"/>
        <v>25288129.218692955</v>
      </c>
      <c r="R408" s="14">
        <f t="shared" si="455"/>
        <v>26096383.165065583</v>
      </c>
      <c r="S408" s="13"/>
      <c r="T408" s="14">
        <f t="shared" si="444"/>
        <v>54288032.485322028</v>
      </c>
      <c r="V408" s="13">
        <f>UTFUND1819RSG</f>
        <v>9991594.6880299784</v>
      </c>
      <c r="W408" s="13"/>
      <c r="X408" s="13"/>
      <c r="Y408" s="13"/>
      <c r="Z408" s="13"/>
      <c r="AA408" s="14">
        <f t="shared" si="445"/>
        <v>9991594.6880299784</v>
      </c>
      <c r="AB408" s="14">
        <f t="shared" si="446"/>
        <v>35279723.906722933</v>
      </c>
      <c r="AC408" s="14">
        <f>V408+G408+T408</f>
        <v>89567756.392044961</v>
      </c>
      <c r="AD408" s="14">
        <f>AC408*UT_SF1920</f>
        <v>86954550.315082192</v>
      </c>
      <c r="AE408" s="14">
        <f t="shared" si="449"/>
        <v>32666517.829760164</v>
      </c>
      <c r="AF408" s="14">
        <f>AD408-T408-R408</f>
        <v>6570134.6646945812</v>
      </c>
      <c r="AG408" s="13">
        <f>AF408</f>
        <v>6570134.6646945812</v>
      </c>
      <c r="AH408" s="13"/>
      <c r="AI408" s="13"/>
      <c r="AJ408" s="13"/>
      <c r="AK408" s="13"/>
      <c r="AM408" s="13">
        <f t="shared" si="453"/>
        <v>26274850.110100571</v>
      </c>
      <c r="AN408" s="13">
        <f t="shared" si="456"/>
        <v>32844984.774795152</v>
      </c>
    </row>
    <row r="409" spans="1:40" ht="12.75" x14ac:dyDescent="0.2">
      <c r="A409" s="1" t="s">
        <v>818</v>
      </c>
      <c r="B409" s="1" t="s">
        <v>819</v>
      </c>
      <c r="C409" s="1"/>
      <c r="D409" s="1" t="s">
        <v>499</v>
      </c>
      <c r="E409" s="1"/>
      <c r="G409" s="5">
        <f>UTFUND1819BL</f>
        <v>24626629.586339999</v>
      </c>
      <c r="H409" s="5">
        <f>G409*RPI_INC1920</f>
        <v>25413740.818526473</v>
      </c>
      <c r="I409" s="5">
        <f>LTFUND1819BL</f>
        <v>6282471.3441772806</v>
      </c>
      <c r="J409" s="5">
        <f>I409*RPI_INC1920</f>
        <v>6483270.3915481195</v>
      </c>
      <c r="Q409" s="6">
        <f t="shared" si="454"/>
        <v>30909100.930517279</v>
      </c>
      <c r="R409" s="6">
        <f t="shared" si="455"/>
        <v>31897011.210074592</v>
      </c>
      <c r="T409" s="6">
        <f t="shared" si="444"/>
        <v>122187555.00000301</v>
      </c>
      <c r="V409" s="5">
        <f>UTFUND1819RSG</f>
        <v>6253887.2002118342</v>
      </c>
      <c r="W409" s="5">
        <f>LTFUND1819RSG</f>
        <v>-1570463.8700413676</v>
      </c>
      <c r="AA409" s="6">
        <f t="shared" si="445"/>
        <v>4683423.3301704666</v>
      </c>
      <c r="AB409" s="6">
        <f t="shared" si="446"/>
        <v>35592524.260687746</v>
      </c>
      <c r="AC409" s="6">
        <f t="shared" si="457"/>
        <v>157780079.26069075</v>
      </c>
      <c r="AD409" s="6">
        <f t="shared" si="458"/>
        <v>152803037.30586496</v>
      </c>
      <c r="AE409" s="6">
        <f t="shared" si="449"/>
        <v>30615482.305861965</v>
      </c>
      <c r="AF409" s="6">
        <f t="shared" si="459"/>
        <v>-1281528.9042126276</v>
      </c>
      <c r="AG409" s="5">
        <f t="shared" ref="AG409" si="470">AG411</f>
        <v>1916956.0320628323</v>
      </c>
      <c r="AH409" s="5">
        <f t="shared" ref="AH409" si="471">AH410</f>
        <v>-3198484.9362754598</v>
      </c>
      <c r="AM409" s="5">
        <f t="shared" si="453"/>
        <v>32115147.267872412</v>
      </c>
      <c r="AN409" s="5">
        <f t="shared" si="456"/>
        <v>30833618.363659784</v>
      </c>
    </row>
    <row r="410" spans="1:40" s="11" customFormat="1" ht="12.75" x14ac:dyDescent="0.2">
      <c r="A410" s="8" t="s">
        <v>820</v>
      </c>
      <c r="B410" s="8" t="s">
        <v>821</v>
      </c>
      <c r="C410" s="8" t="s">
        <v>499</v>
      </c>
      <c r="D410" s="8"/>
      <c r="E410" s="8" t="s">
        <v>1440</v>
      </c>
      <c r="G410" s="9"/>
      <c r="H410" s="9"/>
      <c r="I410" s="9">
        <f>LTFUND1819BL</f>
        <v>6282471.3441772806</v>
      </c>
      <c r="J410" s="9">
        <f>I410*RPI_INC1920</f>
        <v>6483270.3915481195</v>
      </c>
      <c r="K410" s="9"/>
      <c r="L410" s="9"/>
      <c r="M410" s="9"/>
      <c r="N410" s="9"/>
      <c r="O410" s="9"/>
      <c r="P410" s="9"/>
      <c r="Q410" s="10">
        <f t="shared" si="454"/>
        <v>6282471.3441772806</v>
      </c>
      <c r="R410" s="10">
        <f t="shared" si="455"/>
        <v>6483270.3915481195</v>
      </c>
      <c r="S410" s="9"/>
      <c r="T410" s="10">
        <f t="shared" si="444"/>
        <v>31397833.046922855</v>
      </c>
      <c r="V410" s="9"/>
      <c r="W410" s="9">
        <f>LTFUND1819RSG</f>
        <v>-1570463.8700413676</v>
      </c>
      <c r="X410" s="9"/>
      <c r="Y410" s="9"/>
      <c r="Z410" s="9"/>
      <c r="AA410" s="10">
        <f t="shared" si="445"/>
        <v>-1570463.8700413676</v>
      </c>
      <c r="AB410" s="10">
        <f t="shared" si="446"/>
        <v>4712007.474135913</v>
      </c>
      <c r="AC410" s="10">
        <f>W410+I410+T410</f>
        <v>36109840.521058768</v>
      </c>
      <c r="AD410" s="10">
        <f>AC410*LT_SF1920</f>
        <v>34682618.502195515</v>
      </c>
      <c r="AE410" s="10">
        <f t="shared" si="449"/>
        <v>3284785.4552726597</v>
      </c>
      <c r="AF410" s="10">
        <f t="shared" ref="AF410:AF427" si="472">AD410-T410-R410</f>
        <v>-3198484.9362754598</v>
      </c>
      <c r="AG410" s="9"/>
      <c r="AH410" s="9">
        <f>AF410</f>
        <v>-3198484.9362754598</v>
      </c>
      <c r="AI410" s="9"/>
      <c r="AJ410" s="9"/>
      <c r="AK410" s="9"/>
      <c r="AM410" s="9">
        <f t="shared" si="453"/>
        <v>6527607.9326279229</v>
      </c>
      <c r="AN410" s="9">
        <f t="shared" si="456"/>
        <v>3329122.996352463</v>
      </c>
    </row>
    <row r="411" spans="1:40" s="15" customFormat="1" ht="12.75" x14ac:dyDescent="0.2">
      <c r="A411" s="12" t="s">
        <v>822</v>
      </c>
      <c r="B411" s="12" t="s">
        <v>823</v>
      </c>
      <c r="C411" s="12" t="s">
        <v>499</v>
      </c>
      <c r="D411" s="12"/>
      <c r="E411" s="12" t="s">
        <v>1441</v>
      </c>
      <c r="G411" s="13">
        <f t="shared" ref="G411:G427" si="473">UTFUND1819BL</f>
        <v>24626629.586339999</v>
      </c>
      <c r="H411" s="13">
        <f t="shared" ref="H411:H427" si="474">G411*RPI_INC1920</f>
        <v>25413740.818526473</v>
      </c>
      <c r="I411" s="13"/>
      <c r="J411" s="13"/>
      <c r="K411" s="13"/>
      <c r="L411" s="13"/>
      <c r="M411" s="13"/>
      <c r="N411" s="13"/>
      <c r="O411" s="13"/>
      <c r="P411" s="13"/>
      <c r="Q411" s="14">
        <f t="shared" si="454"/>
        <v>24626629.586339999</v>
      </c>
      <c r="R411" s="14">
        <f t="shared" si="455"/>
        <v>25413740.818526473</v>
      </c>
      <c r="S411" s="13"/>
      <c r="T411" s="14">
        <f t="shared" si="444"/>
        <v>90789721.953080148</v>
      </c>
      <c r="V411" s="13">
        <f t="shared" ref="V411:V427" si="475">UTFUND1819RSG</f>
        <v>6253887.2002118342</v>
      </c>
      <c r="W411" s="13"/>
      <c r="X411" s="13"/>
      <c r="Y411" s="13"/>
      <c r="Z411" s="13"/>
      <c r="AA411" s="14">
        <f t="shared" si="445"/>
        <v>6253887.2002118342</v>
      </c>
      <c r="AB411" s="14">
        <f t="shared" si="446"/>
        <v>30880516.786551833</v>
      </c>
      <c r="AC411" s="14">
        <f t="shared" ref="AC411:AC427" si="476">V411+G411+T411</f>
        <v>121670238.73963198</v>
      </c>
      <c r="AD411" s="14">
        <f t="shared" ref="AD411:AD427" si="477">AC411*UT_SF1920</f>
        <v>118120418.80366945</v>
      </c>
      <c r="AE411" s="14">
        <f t="shared" si="449"/>
        <v>27330696.850589305</v>
      </c>
      <c r="AF411" s="14">
        <f t="shared" si="472"/>
        <v>1916956.0320628323</v>
      </c>
      <c r="AG411" s="13">
        <f t="shared" ref="AG411:AG427" si="478">AF411</f>
        <v>1916956.0320628323</v>
      </c>
      <c r="AH411" s="13"/>
      <c r="AI411" s="13"/>
      <c r="AJ411" s="13"/>
      <c r="AK411" s="13"/>
      <c r="AM411" s="13">
        <f t="shared" si="453"/>
        <v>25587539.335244492</v>
      </c>
      <c r="AN411" s="13">
        <f t="shared" si="456"/>
        <v>27504495.367307324</v>
      </c>
    </row>
    <row r="412" spans="1:40" s="15" customFormat="1" ht="12.75" x14ac:dyDescent="0.2">
      <c r="A412" s="12" t="s">
        <v>824</v>
      </c>
      <c r="B412" s="12" t="s">
        <v>825</v>
      </c>
      <c r="C412" s="12" t="s">
        <v>826</v>
      </c>
      <c r="D412" s="12" t="s">
        <v>826</v>
      </c>
      <c r="E412" s="12" t="s">
        <v>1441</v>
      </c>
      <c r="G412" s="13">
        <f t="shared" si="473"/>
        <v>65618907.354434624</v>
      </c>
      <c r="H412" s="13">
        <f t="shared" si="474"/>
        <v>67716205.275020897</v>
      </c>
      <c r="I412" s="13"/>
      <c r="J412" s="13"/>
      <c r="K412" s="13"/>
      <c r="L412" s="13"/>
      <c r="M412" s="13"/>
      <c r="N412" s="13"/>
      <c r="O412" s="13"/>
      <c r="P412" s="13"/>
      <c r="Q412" s="14">
        <f t="shared" si="454"/>
        <v>65618907.354434624</v>
      </c>
      <c r="R412" s="14">
        <f t="shared" si="455"/>
        <v>67716205.275020897</v>
      </c>
      <c r="S412" s="13"/>
      <c r="T412" s="14">
        <f t="shared" si="444"/>
        <v>189389700</v>
      </c>
      <c r="V412" s="13">
        <f t="shared" si="475"/>
        <v>16082058.920479879</v>
      </c>
      <c r="W412" s="13"/>
      <c r="X412" s="13"/>
      <c r="Y412" s="13"/>
      <c r="Z412" s="13"/>
      <c r="AA412" s="14">
        <f t="shared" si="445"/>
        <v>16082058.920479879</v>
      </c>
      <c r="AB412" s="14">
        <f t="shared" si="446"/>
        <v>81700966.274914503</v>
      </c>
      <c r="AC412" s="14">
        <f t="shared" si="476"/>
        <v>271090666.2749145</v>
      </c>
      <c r="AD412" s="14">
        <f t="shared" si="477"/>
        <v>263181393.95355925</v>
      </c>
      <c r="AE412" s="14">
        <f t="shared" si="449"/>
        <v>73791693.95355925</v>
      </c>
      <c r="AF412" s="14">
        <f t="shared" si="472"/>
        <v>6075488.6785383523</v>
      </c>
      <c r="AG412" s="13">
        <f t="shared" si="478"/>
        <v>6075488.6785383523</v>
      </c>
      <c r="AH412" s="13"/>
      <c r="AI412" s="13"/>
      <c r="AJ412" s="13"/>
      <c r="AK412" s="13"/>
      <c r="AM412" s="13">
        <f t="shared" si="453"/>
        <v>68179300.264405206</v>
      </c>
      <c r="AN412" s="13">
        <f t="shared" si="456"/>
        <v>74254788.942943558</v>
      </c>
    </row>
    <row r="413" spans="1:40" s="15" customFormat="1" ht="12.75" x14ac:dyDescent="0.2">
      <c r="A413" s="12" t="s">
        <v>827</v>
      </c>
      <c r="B413" s="12" t="s">
        <v>828</v>
      </c>
      <c r="C413" s="12" t="s">
        <v>826</v>
      </c>
      <c r="D413" s="12" t="s">
        <v>826</v>
      </c>
      <c r="E413" s="12" t="s">
        <v>1441</v>
      </c>
      <c r="G413" s="13">
        <f t="shared" si="473"/>
        <v>65056051.3965635</v>
      </c>
      <c r="H413" s="13">
        <f t="shared" si="474"/>
        <v>67135359.431648374</v>
      </c>
      <c r="I413" s="13"/>
      <c r="J413" s="13"/>
      <c r="K413" s="13"/>
      <c r="L413" s="13"/>
      <c r="M413" s="13"/>
      <c r="N413" s="13"/>
      <c r="O413" s="13"/>
      <c r="P413" s="13"/>
      <c r="Q413" s="14">
        <f t="shared" si="454"/>
        <v>65056051.3965635</v>
      </c>
      <c r="R413" s="14">
        <f t="shared" si="455"/>
        <v>67135359.431648374</v>
      </c>
      <c r="S413" s="13"/>
      <c r="T413" s="14">
        <f t="shared" si="444"/>
        <v>241795000</v>
      </c>
      <c r="V413" s="13">
        <f t="shared" si="475"/>
        <v>7557064.5943973958</v>
      </c>
      <c r="W413" s="13"/>
      <c r="X413" s="13"/>
      <c r="Y413" s="13"/>
      <c r="Z413" s="13"/>
      <c r="AA413" s="14">
        <f t="shared" si="445"/>
        <v>7557064.5943973958</v>
      </c>
      <c r="AB413" s="14">
        <f t="shared" si="446"/>
        <v>72613115.990960896</v>
      </c>
      <c r="AC413" s="14">
        <f t="shared" si="476"/>
        <v>314408115.9909609</v>
      </c>
      <c r="AD413" s="14">
        <f t="shared" si="477"/>
        <v>305235024.77543765</v>
      </c>
      <c r="AE413" s="14">
        <f t="shared" si="449"/>
        <v>63440024.775437653</v>
      </c>
      <c r="AF413" s="14">
        <f t="shared" si="472"/>
        <v>-3695334.6562107205</v>
      </c>
      <c r="AG413" s="13">
        <f t="shared" si="478"/>
        <v>-3695334.6562107205</v>
      </c>
      <c r="AH413" s="13"/>
      <c r="AI413" s="13"/>
      <c r="AJ413" s="13"/>
      <c r="AK413" s="13"/>
      <c r="AM413" s="13">
        <f t="shared" si="453"/>
        <v>67594482.154740185</v>
      </c>
      <c r="AN413" s="13">
        <f t="shared" si="456"/>
        <v>63899147.498529464</v>
      </c>
    </row>
    <row r="414" spans="1:40" s="15" customFormat="1" ht="12.75" x14ac:dyDescent="0.2">
      <c r="A414" s="12" t="s">
        <v>829</v>
      </c>
      <c r="B414" s="12" t="s">
        <v>830</v>
      </c>
      <c r="C414" s="12" t="s">
        <v>826</v>
      </c>
      <c r="D414" s="12" t="s">
        <v>826</v>
      </c>
      <c r="E414" s="12" t="s">
        <v>1441</v>
      </c>
      <c r="G414" s="13">
        <f t="shared" si="473"/>
        <v>42758666.878231764</v>
      </c>
      <c r="H414" s="13">
        <f t="shared" si="474"/>
        <v>44125310.529372901</v>
      </c>
      <c r="I414" s="13"/>
      <c r="J414" s="13"/>
      <c r="K414" s="13"/>
      <c r="L414" s="13"/>
      <c r="M414" s="13"/>
      <c r="N414" s="13"/>
      <c r="O414" s="13"/>
      <c r="P414" s="13"/>
      <c r="Q414" s="14">
        <f t="shared" si="454"/>
        <v>42758666.878231764</v>
      </c>
      <c r="R414" s="14">
        <f t="shared" si="455"/>
        <v>44125310.529372901</v>
      </c>
      <c r="S414" s="13"/>
      <c r="T414" s="14">
        <f t="shared" si="444"/>
        <v>232644339</v>
      </c>
      <c r="V414" s="13">
        <f t="shared" si="475"/>
        <v>-1594196.5568751693</v>
      </c>
      <c r="W414" s="13"/>
      <c r="X414" s="13"/>
      <c r="Y414" s="13"/>
      <c r="Z414" s="13"/>
      <c r="AA414" s="14">
        <f t="shared" si="445"/>
        <v>-1594196.5568751693</v>
      </c>
      <c r="AB414" s="14">
        <f t="shared" si="446"/>
        <v>41164470.321356595</v>
      </c>
      <c r="AC414" s="14">
        <f t="shared" si="476"/>
        <v>273808809.32135659</v>
      </c>
      <c r="AD414" s="14">
        <f t="shared" si="477"/>
        <v>265820233.1498979</v>
      </c>
      <c r="AE414" s="14">
        <f t="shared" si="449"/>
        <v>33175894.149897903</v>
      </c>
      <c r="AF414" s="14">
        <f t="shared" si="472"/>
        <v>-10949416.379474998</v>
      </c>
      <c r="AG414" s="13">
        <f t="shared" si="478"/>
        <v>-10949416.379474998</v>
      </c>
      <c r="AH414" s="13"/>
      <c r="AI414" s="13"/>
      <c r="AJ414" s="13"/>
      <c r="AK414" s="13"/>
      <c r="AM414" s="13">
        <f t="shared" si="453"/>
        <v>44427073.011901103</v>
      </c>
      <c r="AN414" s="13">
        <f t="shared" si="456"/>
        <v>33477656.632426105</v>
      </c>
    </row>
    <row r="415" spans="1:40" s="15" customFormat="1" ht="12.75" x14ac:dyDescent="0.2">
      <c r="A415" s="12" t="s">
        <v>831</v>
      </c>
      <c r="B415" s="12" t="s">
        <v>832</v>
      </c>
      <c r="C415" s="12" t="s">
        <v>826</v>
      </c>
      <c r="D415" s="12" t="s">
        <v>826</v>
      </c>
      <c r="E415" s="12" t="s">
        <v>1441</v>
      </c>
      <c r="G415" s="13">
        <f t="shared" si="473"/>
        <v>108440074.97055747</v>
      </c>
      <c r="H415" s="13">
        <f t="shared" si="474"/>
        <v>111906014.17791915</v>
      </c>
      <c r="I415" s="13"/>
      <c r="J415" s="13"/>
      <c r="K415" s="13"/>
      <c r="L415" s="13"/>
      <c r="M415" s="13"/>
      <c r="N415" s="13"/>
      <c r="O415" s="13"/>
      <c r="P415" s="13"/>
      <c r="Q415" s="14">
        <f t="shared" si="454"/>
        <v>108440074.97055747</v>
      </c>
      <c r="R415" s="14">
        <f t="shared" si="455"/>
        <v>111906014.17791915</v>
      </c>
      <c r="S415" s="13"/>
      <c r="T415" s="14">
        <f t="shared" si="444"/>
        <v>262225596</v>
      </c>
      <c r="V415" s="13">
        <f t="shared" si="475"/>
        <v>28633051.09026514</v>
      </c>
      <c r="W415" s="13"/>
      <c r="X415" s="13"/>
      <c r="Y415" s="13"/>
      <c r="Z415" s="13"/>
      <c r="AA415" s="14">
        <f t="shared" si="445"/>
        <v>28633051.09026514</v>
      </c>
      <c r="AB415" s="14">
        <f t="shared" si="446"/>
        <v>137073126.06082261</v>
      </c>
      <c r="AC415" s="14">
        <f t="shared" si="476"/>
        <v>399298722.06082261</v>
      </c>
      <c r="AD415" s="14">
        <f t="shared" si="477"/>
        <v>387648884.11640042</v>
      </c>
      <c r="AE415" s="14">
        <f t="shared" si="449"/>
        <v>125423288.11640042</v>
      </c>
      <c r="AF415" s="14">
        <f t="shared" si="472"/>
        <v>13517273.938481271</v>
      </c>
      <c r="AG415" s="13">
        <f t="shared" si="478"/>
        <v>13517273.938481271</v>
      </c>
      <c r="AH415" s="13"/>
      <c r="AI415" s="13"/>
      <c r="AJ415" s="13"/>
      <c r="AK415" s="13"/>
      <c r="AM415" s="13">
        <f t="shared" si="453"/>
        <v>112671312.73883662</v>
      </c>
      <c r="AN415" s="13">
        <f t="shared" si="456"/>
        <v>126188586.67731789</v>
      </c>
    </row>
    <row r="416" spans="1:40" s="15" customFormat="1" ht="12.75" x14ac:dyDescent="0.2">
      <c r="A416" s="12" t="s">
        <v>833</v>
      </c>
      <c r="B416" s="12" t="s">
        <v>834</v>
      </c>
      <c r="C416" s="12" t="s">
        <v>826</v>
      </c>
      <c r="D416" s="12" t="s">
        <v>826</v>
      </c>
      <c r="E416" s="12" t="s">
        <v>1441</v>
      </c>
      <c r="G416" s="13">
        <f t="shared" si="473"/>
        <v>38522590.23526185</v>
      </c>
      <c r="H416" s="13">
        <f t="shared" si="474"/>
        <v>39753841.282457948</v>
      </c>
      <c r="I416" s="13"/>
      <c r="J416" s="13"/>
      <c r="K416" s="13"/>
      <c r="L416" s="13"/>
      <c r="M416" s="13"/>
      <c r="N416" s="13"/>
      <c r="O416" s="13"/>
      <c r="P416" s="13"/>
      <c r="Q416" s="14">
        <f t="shared" si="454"/>
        <v>38522590.23526185</v>
      </c>
      <c r="R416" s="14">
        <f t="shared" si="455"/>
        <v>39753841.282457948</v>
      </c>
      <c r="S416" s="13"/>
      <c r="T416" s="14">
        <f t="shared" si="444"/>
        <v>195912242</v>
      </c>
      <c r="V416" s="13">
        <f t="shared" si="475"/>
        <v>-2130846.572608225</v>
      </c>
      <c r="W416" s="13"/>
      <c r="X416" s="13"/>
      <c r="Y416" s="13"/>
      <c r="Z416" s="13"/>
      <c r="AA416" s="14">
        <f t="shared" si="445"/>
        <v>-2130846.572608225</v>
      </c>
      <c r="AB416" s="14">
        <f t="shared" si="446"/>
        <v>36391743.662653625</v>
      </c>
      <c r="AC416" s="14">
        <f t="shared" si="476"/>
        <v>232303985.66265363</v>
      </c>
      <c r="AD416" s="14">
        <f t="shared" si="477"/>
        <v>225526343.66859522</v>
      </c>
      <c r="AE416" s="14">
        <f t="shared" si="449"/>
        <v>29614101.668595225</v>
      </c>
      <c r="AF416" s="14">
        <f t="shared" si="472"/>
        <v>-10139739.613862723</v>
      </c>
      <c r="AG416" s="13">
        <f t="shared" si="478"/>
        <v>-10139739.613862723</v>
      </c>
      <c r="AH416" s="13"/>
      <c r="AI416" s="13"/>
      <c r="AJ416" s="13"/>
      <c r="AK416" s="13"/>
      <c r="AM416" s="13">
        <f t="shared" si="453"/>
        <v>40025708.32863865</v>
      </c>
      <c r="AN416" s="13">
        <f t="shared" si="456"/>
        <v>29885968.714775927</v>
      </c>
    </row>
    <row r="417" spans="1:40" s="15" customFormat="1" ht="12.75" x14ac:dyDescent="0.2">
      <c r="A417" s="12" t="s">
        <v>835</v>
      </c>
      <c r="B417" s="12" t="s">
        <v>836</v>
      </c>
      <c r="C417" s="12" t="s">
        <v>826</v>
      </c>
      <c r="D417" s="12" t="s">
        <v>826</v>
      </c>
      <c r="E417" s="12" t="s">
        <v>1441</v>
      </c>
      <c r="G417" s="13">
        <f t="shared" si="473"/>
        <v>72115357.203866199</v>
      </c>
      <c r="H417" s="13">
        <f t="shared" si="474"/>
        <v>74420293.308471769</v>
      </c>
      <c r="I417" s="13"/>
      <c r="J417" s="13"/>
      <c r="K417" s="13"/>
      <c r="L417" s="13"/>
      <c r="M417" s="13"/>
      <c r="N417" s="13"/>
      <c r="O417" s="13"/>
      <c r="P417" s="13"/>
      <c r="Q417" s="14">
        <f t="shared" si="454"/>
        <v>72115357.203866199</v>
      </c>
      <c r="R417" s="14">
        <f t="shared" si="455"/>
        <v>74420293.308471769</v>
      </c>
      <c r="S417" s="13"/>
      <c r="T417" s="14">
        <f t="shared" si="444"/>
        <v>227220731</v>
      </c>
      <c r="V417" s="13">
        <f t="shared" si="475"/>
        <v>14966014.987502381</v>
      </c>
      <c r="W417" s="13"/>
      <c r="X417" s="13"/>
      <c r="Y417" s="13"/>
      <c r="Z417" s="13"/>
      <c r="AA417" s="14">
        <f t="shared" si="445"/>
        <v>14966014.987502381</v>
      </c>
      <c r="AB417" s="14">
        <f t="shared" si="446"/>
        <v>87081372.19136858</v>
      </c>
      <c r="AC417" s="14">
        <f t="shared" si="476"/>
        <v>314302103.19136858</v>
      </c>
      <c r="AD417" s="14">
        <f t="shared" si="477"/>
        <v>305132104.97831959</v>
      </c>
      <c r="AE417" s="14">
        <f t="shared" si="449"/>
        <v>77911373.978319585</v>
      </c>
      <c r="AF417" s="14">
        <f t="shared" si="472"/>
        <v>3491080.6698478162</v>
      </c>
      <c r="AG417" s="13">
        <f t="shared" si="478"/>
        <v>3491080.6698478162</v>
      </c>
      <c r="AH417" s="13"/>
      <c r="AI417" s="13"/>
      <c r="AJ417" s="13"/>
      <c r="AK417" s="13"/>
      <c r="AM417" s="13">
        <f t="shared" si="453"/>
        <v>74929235.958162397</v>
      </c>
      <c r="AN417" s="13">
        <f t="shared" si="456"/>
        <v>78420316.628010213</v>
      </c>
    </row>
    <row r="418" spans="1:40" s="15" customFormat="1" ht="12.75" x14ac:dyDescent="0.2">
      <c r="A418" s="12" t="s">
        <v>837</v>
      </c>
      <c r="B418" s="12" t="s">
        <v>838</v>
      </c>
      <c r="C418" s="12" t="s">
        <v>826</v>
      </c>
      <c r="D418" s="12" t="s">
        <v>826</v>
      </c>
      <c r="E418" s="12" t="s">
        <v>1441</v>
      </c>
      <c r="G418" s="13">
        <f t="shared" si="473"/>
        <v>115529339.17006034</v>
      </c>
      <c r="H418" s="13">
        <f t="shared" si="474"/>
        <v>119221863.97086683</v>
      </c>
      <c r="I418" s="13"/>
      <c r="J418" s="13"/>
      <c r="K418" s="13"/>
      <c r="L418" s="13"/>
      <c r="M418" s="13"/>
      <c r="N418" s="13"/>
      <c r="O418" s="13"/>
      <c r="P418" s="13"/>
      <c r="Q418" s="14">
        <f t="shared" si="454"/>
        <v>115529339.17006034</v>
      </c>
      <c r="R418" s="14">
        <f t="shared" si="455"/>
        <v>119221863.97086683</v>
      </c>
      <c r="S418" s="13"/>
      <c r="T418" s="14">
        <f t="shared" si="444"/>
        <v>504890644</v>
      </c>
      <c r="V418" s="13">
        <f t="shared" si="475"/>
        <v>20772352.917457402</v>
      </c>
      <c r="W418" s="13"/>
      <c r="X418" s="13"/>
      <c r="Y418" s="13"/>
      <c r="Z418" s="13"/>
      <c r="AA418" s="14">
        <f t="shared" si="445"/>
        <v>20772352.917457402</v>
      </c>
      <c r="AB418" s="14">
        <f t="shared" si="446"/>
        <v>136301692.08751774</v>
      </c>
      <c r="AC418" s="14">
        <f t="shared" si="476"/>
        <v>641192336.08751774</v>
      </c>
      <c r="AD418" s="14">
        <f t="shared" si="477"/>
        <v>622485071.59122109</v>
      </c>
      <c r="AE418" s="14">
        <f t="shared" si="449"/>
        <v>117594427.59122109</v>
      </c>
      <c r="AF418" s="14">
        <f t="shared" si="472"/>
        <v>-1627436.379645735</v>
      </c>
      <c r="AG418" s="13">
        <f t="shared" si="478"/>
        <v>-1627436.379645735</v>
      </c>
      <c r="AH418" s="13"/>
      <c r="AI418" s="13"/>
      <c r="AJ418" s="13"/>
      <c r="AK418" s="13"/>
      <c r="AM418" s="13">
        <f t="shared" si="453"/>
        <v>120037193.88496543</v>
      </c>
      <c r="AN418" s="13">
        <f t="shared" si="456"/>
        <v>118409757.5053197</v>
      </c>
    </row>
    <row r="419" spans="1:40" s="15" customFormat="1" ht="12.75" x14ac:dyDescent="0.2">
      <c r="A419" s="12" t="s">
        <v>839</v>
      </c>
      <c r="B419" s="12" t="s">
        <v>840</v>
      </c>
      <c r="C419" s="12" t="s">
        <v>826</v>
      </c>
      <c r="D419" s="12" t="s">
        <v>826</v>
      </c>
      <c r="E419" s="12" t="s">
        <v>1441</v>
      </c>
      <c r="G419" s="13">
        <f t="shared" si="473"/>
        <v>59443761.148863405</v>
      </c>
      <c r="H419" s="13">
        <f t="shared" si="474"/>
        <v>61343690.325921126</v>
      </c>
      <c r="I419" s="13"/>
      <c r="J419" s="13"/>
      <c r="K419" s="13"/>
      <c r="L419" s="13"/>
      <c r="M419" s="13"/>
      <c r="N419" s="13"/>
      <c r="O419" s="13"/>
      <c r="P419" s="13"/>
      <c r="Q419" s="14">
        <f t="shared" si="454"/>
        <v>59443761.148863405</v>
      </c>
      <c r="R419" s="14">
        <f t="shared" si="455"/>
        <v>61343690.325921126</v>
      </c>
      <c r="S419" s="13"/>
      <c r="T419" s="14">
        <f t="shared" si="444"/>
        <v>233405040</v>
      </c>
      <c r="V419" s="13">
        <f t="shared" si="475"/>
        <v>8548720.5241264403</v>
      </c>
      <c r="W419" s="13"/>
      <c r="X419" s="13"/>
      <c r="Y419" s="13"/>
      <c r="Z419" s="13"/>
      <c r="AA419" s="14">
        <f t="shared" si="445"/>
        <v>8548720.5241264403</v>
      </c>
      <c r="AB419" s="14">
        <f t="shared" si="446"/>
        <v>67992481.672989845</v>
      </c>
      <c r="AC419" s="14">
        <f t="shared" si="476"/>
        <v>301397521.67298985</v>
      </c>
      <c r="AD419" s="14">
        <f t="shared" si="477"/>
        <v>292604024.24775654</v>
      </c>
      <c r="AE419" s="14">
        <f t="shared" si="449"/>
        <v>59198984.247756541</v>
      </c>
      <c r="AF419" s="14">
        <f t="shared" si="472"/>
        <v>-2144706.0781645849</v>
      </c>
      <c r="AG419" s="13">
        <f t="shared" si="478"/>
        <v>-2144706.0781645849</v>
      </c>
      <c r="AH419" s="13"/>
      <c r="AI419" s="13"/>
      <c r="AJ419" s="13"/>
      <c r="AK419" s="13"/>
      <c r="AM419" s="13">
        <f t="shared" si="453"/>
        <v>61763205.204300702</v>
      </c>
      <c r="AN419" s="13">
        <f t="shared" si="456"/>
        <v>59618499.126136117</v>
      </c>
    </row>
    <row r="420" spans="1:40" s="15" customFormat="1" ht="12.75" x14ac:dyDescent="0.2">
      <c r="A420" s="12" t="s">
        <v>841</v>
      </c>
      <c r="B420" s="12" t="s">
        <v>842</v>
      </c>
      <c r="C420" s="12" t="s">
        <v>826</v>
      </c>
      <c r="D420" s="12" t="s">
        <v>826</v>
      </c>
      <c r="E420" s="12" t="s">
        <v>1441</v>
      </c>
      <c r="G420" s="13">
        <f t="shared" si="473"/>
        <v>97216506.238204554</v>
      </c>
      <c r="H420" s="13">
        <f t="shared" si="474"/>
        <v>100323720.06727281</v>
      </c>
      <c r="I420" s="13"/>
      <c r="J420" s="13"/>
      <c r="K420" s="13"/>
      <c r="L420" s="13"/>
      <c r="M420" s="13"/>
      <c r="N420" s="13"/>
      <c r="O420" s="13"/>
      <c r="P420" s="13"/>
      <c r="Q420" s="14">
        <f t="shared" si="454"/>
        <v>97216506.238204554</v>
      </c>
      <c r="R420" s="14">
        <f t="shared" si="455"/>
        <v>100323720.06727281</v>
      </c>
      <c r="S420" s="13"/>
      <c r="T420" s="14">
        <f t="shared" si="444"/>
        <v>278856000</v>
      </c>
      <c r="V420" s="13">
        <f t="shared" si="475"/>
        <v>25514980.457915649</v>
      </c>
      <c r="W420" s="13"/>
      <c r="X420" s="13"/>
      <c r="Y420" s="13"/>
      <c r="Z420" s="13"/>
      <c r="AA420" s="14">
        <f t="shared" si="445"/>
        <v>25514980.457915649</v>
      </c>
      <c r="AB420" s="14">
        <f t="shared" si="446"/>
        <v>122731486.6961202</v>
      </c>
      <c r="AC420" s="14">
        <f t="shared" si="476"/>
        <v>401587486.6961202</v>
      </c>
      <c r="AD420" s="14">
        <f t="shared" si="477"/>
        <v>389870872.3368963</v>
      </c>
      <c r="AE420" s="14">
        <f t="shared" si="449"/>
        <v>111014872.3368963</v>
      </c>
      <c r="AF420" s="14">
        <f t="shared" si="472"/>
        <v>10691152.269623488</v>
      </c>
      <c r="AG420" s="13">
        <f t="shared" si="478"/>
        <v>10691152.269623488</v>
      </c>
      <c r="AH420" s="13"/>
      <c r="AI420" s="13"/>
      <c r="AJ420" s="13"/>
      <c r="AK420" s="13"/>
      <c r="AM420" s="13">
        <f t="shared" si="453"/>
        <v>101009810.07912241</v>
      </c>
      <c r="AN420" s="13">
        <f t="shared" si="456"/>
        <v>111700962.3487459</v>
      </c>
    </row>
    <row r="421" spans="1:40" s="15" customFormat="1" ht="12.75" x14ac:dyDescent="0.2">
      <c r="A421" s="12" t="s">
        <v>843</v>
      </c>
      <c r="B421" s="12" t="s">
        <v>844</v>
      </c>
      <c r="C421" s="12" t="s">
        <v>826</v>
      </c>
      <c r="D421" s="12" t="s">
        <v>826</v>
      </c>
      <c r="E421" s="12" t="s">
        <v>1441</v>
      </c>
      <c r="G421" s="13">
        <f t="shared" si="473"/>
        <v>62823578.584551342</v>
      </c>
      <c r="H421" s="13">
        <f t="shared" si="474"/>
        <v>64831532.786188364</v>
      </c>
      <c r="I421" s="13"/>
      <c r="J421" s="13"/>
      <c r="K421" s="13"/>
      <c r="L421" s="13"/>
      <c r="M421" s="13"/>
      <c r="N421" s="13"/>
      <c r="O421" s="13"/>
      <c r="P421" s="13"/>
      <c r="Q421" s="14">
        <f t="shared" si="454"/>
        <v>62823578.584551342</v>
      </c>
      <c r="R421" s="14">
        <f t="shared" si="455"/>
        <v>64831532.786188364</v>
      </c>
      <c r="S421" s="13"/>
      <c r="T421" s="14">
        <f t="shared" si="444"/>
        <v>244398603</v>
      </c>
      <c r="V421" s="13">
        <f t="shared" si="475"/>
        <v>3915240.799932234</v>
      </c>
      <c r="W421" s="13"/>
      <c r="X421" s="13"/>
      <c r="Y421" s="13"/>
      <c r="Z421" s="13"/>
      <c r="AA421" s="14">
        <f t="shared" si="445"/>
        <v>3915240.799932234</v>
      </c>
      <c r="AB421" s="14">
        <f t="shared" si="446"/>
        <v>66738819.384483576</v>
      </c>
      <c r="AC421" s="14">
        <f t="shared" si="476"/>
        <v>311137422.38448358</v>
      </c>
      <c r="AD421" s="14">
        <f t="shared" si="477"/>
        <v>302059756.09364998</v>
      </c>
      <c r="AE421" s="14">
        <f t="shared" si="449"/>
        <v>57661153.093649983</v>
      </c>
      <c r="AF421" s="14">
        <f t="shared" si="472"/>
        <v>-7170379.6925383806</v>
      </c>
      <c r="AG421" s="13">
        <f t="shared" si="478"/>
        <v>-7170379.6925383806</v>
      </c>
      <c r="AH421" s="13"/>
      <c r="AI421" s="13"/>
      <c r="AJ421" s="13"/>
      <c r="AK421" s="13"/>
      <c r="AM421" s="13">
        <f t="shared" si="453"/>
        <v>65274900.18791227</v>
      </c>
      <c r="AN421" s="13">
        <f t="shared" si="456"/>
        <v>58104520.49537389</v>
      </c>
    </row>
    <row r="422" spans="1:40" s="15" customFormat="1" ht="12.75" x14ac:dyDescent="0.2">
      <c r="A422" s="12" t="s">
        <v>845</v>
      </c>
      <c r="B422" s="12" t="s">
        <v>846</v>
      </c>
      <c r="C422" s="12" t="s">
        <v>826</v>
      </c>
      <c r="D422" s="12" t="s">
        <v>826</v>
      </c>
      <c r="E422" s="12" t="s">
        <v>1441</v>
      </c>
      <c r="G422" s="13">
        <f t="shared" si="473"/>
        <v>98617947.147574484</v>
      </c>
      <c r="H422" s="13">
        <f t="shared" si="474"/>
        <v>101769953.54060864</v>
      </c>
      <c r="I422" s="13"/>
      <c r="J422" s="13"/>
      <c r="K422" s="13"/>
      <c r="L422" s="13"/>
      <c r="M422" s="13"/>
      <c r="N422" s="13"/>
      <c r="O422" s="13"/>
      <c r="P422" s="13"/>
      <c r="Q422" s="14">
        <f t="shared" si="454"/>
        <v>98617947.147574484</v>
      </c>
      <c r="R422" s="14">
        <f t="shared" si="455"/>
        <v>101769953.54060864</v>
      </c>
      <c r="S422" s="13"/>
      <c r="T422" s="14">
        <f t="shared" si="444"/>
        <v>317111320</v>
      </c>
      <c r="V422" s="13">
        <f t="shared" si="475"/>
        <v>16293955.159167647</v>
      </c>
      <c r="W422" s="13"/>
      <c r="X422" s="13"/>
      <c r="Y422" s="13"/>
      <c r="Z422" s="13"/>
      <c r="AA422" s="14">
        <f t="shared" si="445"/>
        <v>16293955.159167647</v>
      </c>
      <c r="AB422" s="14">
        <f t="shared" si="446"/>
        <v>114911902.30674213</v>
      </c>
      <c r="AC422" s="14">
        <f t="shared" si="476"/>
        <v>432023222.30674213</v>
      </c>
      <c r="AD422" s="14">
        <f t="shared" si="477"/>
        <v>419418622.66734236</v>
      </c>
      <c r="AE422" s="14">
        <f t="shared" si="449"/>
        <v>102307302.66734236</v>
      </c>
      <c r="AF422" s="14">
        <f t="shared" si="472"/>
        <v>537349.1267337203</v>
      </c>
      <c r="AG422" s="13">
        <f t="shared" si="478"/>
        <v>537349.1267337203</v>
      </c>
      <c r="AH422" s="13"/>
      <c r="AI422" s="13"/>
      <c r="AJ422" s="13"/>
      <c r="AK422" s="13"/>
      <c r="AM422" s="13">
        <f t="shared" si="453"/>
        <v>102465933.99850821</v>
      </c>
      <c r="AN422" s="13">
        <f t="shared" si="456"/>
        <v>103003283.12524194</v>
      </c>
    </row>
    <row r="423" spans="1:40" s="15" customFormat="1" ht="12.75" x14ac:dyDescent="0.2">
      <c r="A423" s="12" t="s">
        <v>847</v>
      </c>
      <c r="B423" s="12" t="s">
        <v>848</v>
      </c>
      <c r="C423" s="12" t="s">
        <v>826</v>
      </c>
      <c r="D423" s="12" t="s">
        <v>826</v>
      </c>
      <c r="E423" s="12" t="s">
        <v>1441</v>
      </c>
      <c r="G423" s="13">
        <f t="shared" si="473"/>
        <v>169696758.86505327</v>
      </c>
      <c r="H423" s="13">
        <f t="shared" si="474"/>
        <v>175120571.51062992</v>
      </c>
      <c r="I423" s="13"/>
      <c r="J423" s="13"/>
      <c r="K423" s="13"/>
      <c r="L423" s="13"/>
      <c r="M423" s="13"/>
      <c r="N423" s="13"/>
      <c r="O423" s="13"/>
      <c r="P423" s="13"/>
      <c r="Q423" s="14">
        <f t="shared" si="454"/>
        <v>169696758.86505327</v>
      </c>
      <c r="R423" s="14">
        <f t="shared" si="455"/>
        <v>175120571.51062992</v>
      </c>
      <c r="S423" s="13"/>
      <c r="T423" s="14">
        <f t="shared" si="444"/>
        <v>539137783</v>
      </c>
      <c r="V423" s="13">
        <f t="shared" si="475"/>
        <v>45739098.660852581</v>
      </c>
      <c r="W423" s="13"/>
      <c r="X423" s="13"/>
      <c r="Y423" s="13"/>
      <c r="Z423" s="13"/>
      <c r="AA423" s="14">
        <f t="shared" si="445"/>
        <v>45739098.660852581</v>
      </c>
      <c r="AB423" s="14">
        <f t="shared" si="446"/>
        <v>215435857.52590585</v>
      </c>
      <c r="AC423" s="14">
        <f t="shared" si="476"/>
        <v>754573640.52590585</v>
      </c>
      <c r="AD423" s="14">
        <f t="shared" si="477"/>
        <v>732558391.9323467</v>
      </c>
      <c r="AE423" s="14">
        <f t="shared" si="449"/>
        <v>193420608.9323467</v>
      </c>
      <c r="AF423" s="14">
        <f t="shared" si="472"/>
        <v>18300037.421716779</v>
      </c>
      <c r="AG423" s="13">
        <f t="shared" si="478"/>
        <v>18300037.421716779</v>
      </c>
      <c r="AH423" s="13"/>
      <c r="AI423" s="13"/>
      <c r="AJ423" s="13"/>
      <c r="AK423" s="13"/>
      <c r="AM423" s="13">
        <f t="shared" si="453"/>
        <v>176318179.36351123</v>
      </c>
      <c r="AN423" s="13">
        <f t="shared" si="456"/>
        <v>194618216.78522801</v>
      </c>
    </row>
    <row r="424" spans="1:40" s="15" customFormat="1" ht="12.75" x14ac:dyDescent="0.2">
      <c r="A424" s="12" t="s">
        <v>849</v>
      </c>
      <c r="B424" s="12" t="s">
        <v>850</v>
      </c>
      <c r="C424" s="12" t="s">
        <v>826</v>
      </c>
      <c r="D424" s="12" t="s">
        <v>826</v>
      </c>
      <c r="E424" s="12" t="s">
        <v>1441</v>
      </c>
      <c r="G424" s="13">
        <f t="shared" si="473"/>
        <v>180516026.45342606</v>
      </c>
      <c r="H424" s="13">
        <f t="shared" si="474"/>
        <v>186285642.2879037</v>
      </c>
      <c r="I424" s="13"/>
      <c r="J424" s="13"/>
      <c r="K424" s="13"/>
      <c r="L424" s="13"/>
      <c r="M424" s="13"/>
      <c r="N424" s="13"/>
      <c r="O424" s="13"/>
      <c r="P424" s="13"/>
      <c r="Q424" s="14">
        <f t="shared" si="454"/>
        <v>180516026.45342606</v>
      </c>
      <c r="R424" s="14">
        <f t="shared" si="455"/>
        <v>186285642.2879037</v>
      </c>
      <c r="S424" s="13"/>
      <c r="T424" s="14">
        <f t="shared" si="444"/>
        <v>549034002</v>
      </c>
      <c r="V424" s="13">
        <f t="shared" si="475"/>
        <v>37640069.719997108</v>
      </c>
      <c r="W424" s="13"/>
      <c r="X424" s="13"/>
      <c r="Y424" s="13"/>
      <c r="Z424" s="13"/>
      <c r="AA424" s="14">
        <f t="shared" si="445"/>
        <v>37640069.719997108</v>
      </c>
      <c r="AB424" s="14">
        <f t="shared" si="446"/>
        <v>218156096.17342317</v>
      </c>
      <c r="AC424" s="14">
        <f t="shared" si="476"/>
        <v>767190098.17342317</v>
      </c>
      <c r="AD424" s="14">
        <f t="shared" si="477"/>
        <v>744806755.02081394</v>
      </c>
      <c r="AE424" s="14">
        <f t="shared" si="449"/>
        <v>195772753.02081394</v>
      </c>
      <c r="AF424" s="14">
        <f t="shared" si="472"/>
        <v>9487110.7329102457</v>
      </c>
      <c r="AG424" s="13">
        <f t="shared" si="478"/>
        <v>9487110.7329102457</v>
      </c>
      <c r="AH424" s="13"/>
      <c r="AI424" s="13"/>
      <c r="AJ424" s="13"/>
      <c r="AK424" s="13"/>
      <c r="AM424" s="13">
        <f t="shared" si="453"/>
        <v>187559605.39891091</v>
      </c>
      <c r="AN424" s="13">
        <f t="shared" si="456"/>
        <v>197046716.13182116</v>
      </c>
    </row>
    <row r="425" spans="1:40" s="15" customFormat="1" ht="12.75" x14ac:dyDescent="0.2">
      <c r="A425" s="12" t="s">
        <v>851</v>
      </c>
      <c r="B425" s="12" t="s">
        <v>852</v>
      </c>
      <c r="C425" s="12" t="s">
        <v>826</v>
      </c>
      <c r="D425" s="12" t="s">
        <v>826</v>
      </c>
      <c r="E425" s="12" t="s">
        <v>1441</v>
      </c>
      <c r="G425" s="13">
        <f t="shared" si="473"/>
        <v>182034793.26621822</v>
      </c>
      <c r="H425" s="13">
        <f t="shared" si="474"/>
        <v>187852951.61087692</v>
      </c>
      <c r="I425" s="13"/>
      <c r="J425" s="13"/>
      <c r="K425" s="13"/>
      <c r="L425" s="13"/>
      <c r="M425" s="13"/>
      <c r="N425" s="13"/>
      <c r="O425" s="13"/>
      <c r="P425" s="13"/>
      <c r="Q425" s="14">
        <f t="shared" si="454"/>
        <v>182034793.26621822</v>
      </c>
      <c r="R425" s="14">
        <f t="shared" si="455"/>
        <v>187852951.61087692</v>
      </c>
      <c r="S425" s="13"/>
      <c r="T425" s="14">
        <f t="shared" si="444"/>
        <v>387103751</v>
      </c>
      <c r="V425" s="13">
        <f t="shared" si="475"/>
        <v>56979607.564061731</v>
      </c>
      <c r="W425" s="13"/>
      <c r="X425" s="13"/>
      <c r="Y425" s="13"/>
      <c r="Z425" s="13"/>
      <c r="AA425" s="14">
        <f t="shared" si="445"/>
        <v>56979607.564061731</v>
      </c>
      <c r="AB425" s="14">
        <f t="shared" si="446"/>
        <v>239014400.83027995</v>
      </c>
      <c r="AC425" s="14">
        <f t="shared" si="476"/>
        <v>626118151.83027995</v>
      </c>
      <c r="AD425" s="14">
        <f t="shared" si="477"/>
        <v>607850687.89942169</v>
      </c>
      <c r="AE425" s="14">
        <f t="shared" si="449"/>
        <v>220746936.89942169</v>
      </c>
      <c r="AF425" s="14">
        <f t="shared" si="472"/>
        <v>32893985.288544774</v>
      </c>
      <c r="AG425" s="13">
        <f t="shared" si="478"/>
        <v>32893985.288544774</v>
      </c>
      <c r="AH425" s="13"/>
      <c r="AI425" s="13"/>
      <c r="AJ425" s="13"/>
      <c r="AK425" s="13"/>
      <c r="AM425" s="13">
        <f t="shared" si="453"/>
        <v>189137633.17681435</v>
      </c>
      <c r="AN425" s="13">
        <f t="shared" si="456"/>
        <v>222031618.46535912</v>
      </c>
    </row>
    <row r="426" spans="1:40" s="15" customFormat="1" ht="12.75" x14ac:dyDescent="0.2">
      <c r="A426" s="12" t="s">
        <v>853</v>
      </c>
      <c r="B426" s="12" t="s">
        <v>854</v>
      </c>
      <c r="C426" s="12" t="s">
        <v>826</v>
      </c>
      <c r="D426" s="12" t="s">
        <v>826</v>
      </c>
      <c r="E426" s="12" t="s">
        <v>1441</v>
      </c>
      <c r="G426" s="13">
        <f t="shared" si="473"/>
        <v>104620300.66876048</v>
      </c>
      <c r="H426" s="13">
        <f t="shared" si="474"/>
        <v>107964153.04134761</v>
      </c>
      <c r="I426" s="13"/>
      <c r="J426" s="13"/>
      <c r="K426" s="13"/>
      <c r="L426" s="13"/>
      <c r="M426" s="13"/>
      <c r="N426" s="13"/>
      <c r="O426" s="13"/>
      <c r="P426" s="13"/>
      <c r="Q426" s="14">
        <f t="shared" si="454"/>
        <v>104620300.66876048</v>
      </c>
      <c r="R426" s="14">
        <f t="shared" si="455"/>
        <v>107964153.04134761</v>
      </c>
      <c r="S426" s="13"/>
      <c r="T426" s="14">
        <f t="shared" si="444"/>
        <v>292975653</v>
      </c>
      <c r="V426" s="13">
        <f t="shared" si="475"/>
        <v>22553184.765589297</v>
      </c>
      <c r="W426" s="13"/>
      <c r="X426" s="13"/>
      <c r="Y426" s="13"/>
      <c r="Z426" s="13"/>
      <c r="AA426" s="14">
        <f t="shared" si="445"/>
        <v>22553184.765589297</v>
      </c>
      <c r="AB426" s="14">
        <f t="shared" si="446"/>
        <v>127173485.43434978</v>
      </c>
      <c r="AC426" s="14">
        <f t="shared" si="476"/>
        <v>420149138.43434978</v>
      </c>
      <c r="AD426" s="14">
        <f t="shared" si="477"/>
        <v>407890974.04557621</v>
      </c>
      <c r="AE426" s="14">
        <f t="shared" si="449"/>
        <v>114915321.04557621</v>
      </c>
      <c r="AF426" s="14">
        <f t="shared" si="472"/>
        <v>6951168.0042286068</v>
      </c>
      <c r="AG426" s="13">
        <f t="shared" si="478"/>
        <v>6951168.0042286068</v>
      </c>
      <c r="AH426" s="13"/>
      <c r="AI426" s="13"/>
      <c r="AJ426" s="13"/>
      <c r="AK426" s="13"/>
      <c r="AM426" s="13">
        <f t="shared" si="453"/>
        <v>108702494.15339768</v>
      </c>
      <c r="AN426" s="13">
        <f t="shared" si="456"/>
        <v>115653662.15762629</v>
      </c>
    </row>
    <row r="427" spans="1:40" s="15" customFormat="1" ht="12.75" x14ac:dyDescent="0.2">
      <c r="A427" s="12" t="s">
        <v>855</v>
      </c>
      <c r="B427" s="12" t="s">
        <v>856</v>
      </c>
      <c r="C427" s="12" t="s">
        <v>826</v>
      </c>
      <c r="D427" s="12" t="s">
        <v>826</v>
      </c>
      <c r="E427" s="12" t="s">
        <v>1441</v>
      </c>
      <c r="G427" s="13">
        <f t="shared" si="473"/>
        <v>60994230.931452259</v>
      </c>
      <c r="H427" s="13">
        <f t="shared" si="474"/>
        <v>62943715.902442835</v>
      </c>
      <c r="I427" s="13"/>
      <c r="J427" s="13"/>
      <c r="K427" s="13"/>
      <c r="L427" s="13"/>
      <c r="M427" s="13"/>
      <c r="N427" s="13"/>
      <c r="O427" s="13"/>
      <c r="P427" s="13"/>
      <c r="Q427" s="14">
        <f t="shared" si="454"/>
        <v>60994230.931452259</v>
      </c>
      <c r="R427" s="14">
        <f t="shared" si="455"/>
        <v>62943715.902442835</v>
      </c>
      <c r="S427" s="13"/>
      <c r="T427" s="14">
        <f t="shared" si="444"/>
        <v>212083547</v>
      </c>
      <c r="V427" s="13">
        <f t="shared" si="475"/>
        <v>9435519.5044864565</v>
      </c>
      <c r="W427" s="13"/>
      <c r="X427" s="13"/>
      <c r="Y427" s="13"/>
      <c r="Z427" s="13"/>
      <c r="AA427" s="14">
        <f t="shared" si="445"/>
        <v>9435519.5044864565</v>
      </c>
      <c r="AB427" s="14">
        <f t="shared" si="446"/>
        <v>70429750.435938716</v>
      </c>
      <c r="AC427" s="14">
        <f t="shared" si="476"/>
        <v>282513297.43593872</v>
      </c>
      <c r="AD427" s="14">
        <f t="shared" si="477"/>
        <v>274270761.33342725</v>
      </c>
      <c r="AE427" s="14">
        <f t="shared" si="449"/>
        <v>62187214.33342725</v>
      </c>
      <c r="AF427" s="14">
        <f t="shared" si="472"/>
        <v>-756501.56901558489</v>
      </c>
      <c r="AG427" s="13">
        <f t="shared" si="478"/>
        <v>-756501.56901558489</v>
      </c>
      <c r="AH427" s="13"/>
      <c r="AI427" s="13"/>
      <c r="AJ427" s="13"/>
      <c r="AK427" s="13"/>
      <c r="AM427" s="13">
        <f t="shared" si="453"/>
        <v>63374172.974413514</v>
      </c>
      <c r="AN427" s="13">
        <f t="shared" si="456"/>
        <v>62617671.405397929</v>
      </c>
    </row>
    <row r="428" spans="1:40" ht="12.75" x14ac:dyDescent="0.2">
      <c r="A428" s="1" t="s">
        <v>857</v>
      </c>
      <c r="B428" s="1" t="s">
        <v>858</v>
      </c>
      <c r="C428" s="21" t="s">
        <v>859</v>
      </c>
      <c r="D428" s="21" t="s">
        <v>859</v>
      </c>
      <c r="E428" s="21"/>
      <c r="Q428" s="6">
        <f>'1819 Calculations'!R428</f>
        <v>1464519.3065031758</v>
      </c>
      <c r="R428" s="6">
        <f>Q428*RPI_INC1920</f>
        <v>1511327.9691283691</v>
      </c>
      <c r="T428" s="6">
        <f t="shared" si="444"/>
        <v>1415946</v>
      </c>
      <c r="AA428" s="6">
        <f t="shared" si="445"/>
        <v>1820480.6934968242</v>
      </c>
      <c r="AB428" s="6">
        <f t="shared" si="446"/>
        <v>3285000</v>
      </c>
      <c r="AE428" s="6">
        <f t="shared" si="449"/>
        <v>3285000</v>
      </c>
      <c r="AF428" s="6">
        <f>Q428+AA428-R428</f>
        <v>1773672.0308716309</v>
      </c>
      <c r="AM428" s="5">
        <f t="shared" si="453"/>
        <v>1521663.5809213987</v>
      </c>
      <c r="AN428" s="5">
        <f t="shared" si="456"/>
        <v>3295335.6117930296</v>
      </c>
    </row>
    <row r="429" spans="1:40" s="11" customFormat="1" ht="12.75" x14ac:dyDescent="0.2">
      <c r="A429" s="8" t="s">
        <v>860</v>
      </c>
      <c r="B429" s="8" t="s">
        <v>861</v>
      </c>
      <c r="C429" s="8" t="s">
        <v>862</v>
      </c>
      <c r="D429" s="8" t="s">
        <v>862</v>
      </c>
      <c r="E429" s="8" t="s">
        <v>1440</v>
      </c>
      <c r="G429" s="9"/>
      <c r="H429" s="9"/>
      <c r="I429" s="9">
        <f t="shared" ref="I429:I492" si="479">LTFUND1819BL</f>
        <v>3826488.6421842217</v>
      </c>
      <c r="J429" s="9">
        <f t="shared" ref="J429:J492" si="480">I429*RPI_INC1920</f>
        <v>3948790.0793150179</v>
      </c>
      <c r="K429" s="9"/>
      <c r="L429" s="9"/>
      <c r="M429" s="9"/>
      <c r="N429" s="9"/>
      <c r="O429" s="9"/>
      <c r="P429" s="9"/>
      <c r="Q429" s="10">
        <f t="shared" si="454"/>
        <v>3826488.6421842217</v>
      </c>
      <c r="R429" s="10">
        <f t="shared" ref="R429:R492" si="481">H429+J429+L429+N429+P429</f>
        <v>3948790.0793150179</v>
      </c>
      <c r="S429" s="9"/>
      <c r="T429" s="10">
        <f t="shared" si="444"/>
        <v>10057700</v>
      </c>
      <c r="V429" s="9"/>
      <c r="W429" s="9">
        <f t="shared" ref="W429:W492" si="482">LTFUND1819RSG</f>
        <v>-16975.430881730746</v>
      </c>
      <c r="X429" s="9"/>
      <c r="Y429" s="9"/>
      <c r="Z429" s="9"/>
      <c r="AA429" s="10">
        <f t="shared" si="445"/>
        <v>-16975.430881730746</v>
      </c>
      <c r="AB429" s="10">
        <f t="shared" si="446"/>
        <v>3809513.2113024909</v>
      </c>
      <c r="AC429" s="10">
        <f t="shared" ref="AC429:AC492" si="483">W429+I429+T429</f>
        <v>13867213.211302491</v>
      </c>
      <c r="AD429" s="10">
        <f t="shared" ref="AD429:AD492" si="484">AC429*LT_SF1920</f>
        <v>13319119.069931244</v>
      </c>
      <c r="AE429" s="10">
        <f t="shared" si="449"/>
        <v>3261419.0699312445</v>
      </c>
      <c r="AF429" s="10">
        <f t="shared" ref="AF429:AF492" si="485">AD429-T429-R429</f>
        <v>-687371.00938377343</v>
      </c>
      <c r="AG429" s="9"/>
      <c r="AH429" s="9">
        <f t="shared" ref="AH429:AH492" si="486">AF429</f>
        <v>-687371.00938377343</v>
      </c>
      <c r="AI429" s="9"/>
      <c r="AJ429" s="9"/>
      <c r="AK429" s="9"/>
      <c r="AM429" s="9">
        <f t="shared" si="453"/>
        <v>3975794.9135704874</v>
      </c>
      <c r="AN429" s="9">
        <f t="shared" si="456"/>
        <v>3288423.904186714</v>
      </c>
    </row>
    <row r="430" spans="1:40" s="11" customFormat="1" ht="12.75" x14ac:dyDescent="0.2">
      <c r="A430" s="8" t="s">
        <v>863</v>
      </c>
      <c r="B430" s="8" t="s">
        <v>864</v>
      </c>
      <c r="C430" s="8" t="s">
        <v>862</v>
      </c>
      <c r="D430" s="8" t="s">
        <v>862</v>
      </c>
      <c r="E430" s="8" t="s">
        <v>1440</v>
      </c>
      <c r="G430" s="9"/>
      <c r="H430" s="9"/>
      <c r="I430" s="9">
        <f t="shared" si="479"/>
        <v>1062246.251827826</v>
      </c>
      <c r="J430" s="9">
        <f t="shared" si="480"/>
        <v>1096197.5464306993</v>
      </c>
      <c r="K430" s="9"/>
      <c r="L430" s="9"/>
      <c r="M430" s="9"/>
      <c r="N430" s="9"/>
      <c r="O430" s="9"/>
      <c r="P430" s="9"/>
      <c r="Q430" s="10">
        <f t="shared" si="454"/>
        <v>1062246.251827826</v>
      </c>
      <c r="R430" s="10">
        <f t="shared" si="481"/>
        <v>1096197.5464306993</v>
      </c>
      <c r="S430" s="9"/>
      <c r="T430" s="10">
        <f t="shared" si="444"/>
        <v>4540536</v>
      </c>
      <c r="V430" s="9"/>
      <c r="W430" s="9">
        <f t="shared" si="482"/>
        <v>-165449.13348557916</v>
      </c>
      <c r="X430" s="9"/>
      <c r="Y430" s="9"/>
      <c r="Z430" s="9"/>
      <c r="AA430" s="10">
        <f t="shared" si="445"/>
        <v>-165449.13348557916</v>
      </c>
      <c r="AB430" s="10">
        <f t="shared" si="446"/>
        <v>896797.11834224686</v>
      </c>
      <c r="AC430" s="10">
        <f t="shared" si="483"/>
        <v>5437333.1183422469</v>
      </c>
      <c r="AD430" s="10">
        <f t="shared" si="484"/>
        <v>5222425.4522209642</v>
      </c>
      <c r="AE430" s="10">
        <f t="shared" si="449"/>
        <v>681889.45222096425</v>
      </c>
      <c r="AF430" s="10">
        <f t="shared" si="485"/>
        <v>-414308.09420973505</v>
      </c>
      <c r="AG430" s="9"/>
      <c r="AH430" s="9">
        <f t="shared" si="486"/>
        <v>-414308.09420973505</v>
      </c>
      <c r="AI430" s="9"/>
      <c r="AJ430" s="9"/>
      <c r="AK430" s="9"/>
      <c r="AM430" s="9">
        <f t="shared" si="453"/>
        <v>1103694.1801990226</v>
      </c>
      <c r="AN430" s="9">
        <f t="shared" si="456"/>
        <v>689386.08598928759</v>
      </c>
    </row>
    <row r="431" spans="1:40" s="11" customFormat="1" ht="12.75" x14ac:dyDescent="0.2">
      <c r="A431" s="8" t="s">
        <v>865</v>
      </c>
      <c r="B431" s="8" t="s">
        <v>866</v>
      </c>
      <c r="C431" s="8" t="s">
        <v>862</v>
      </c>
      <c r="D431" s="8" t="s">
        <v>862</v>
      </c>
      <c r="E431" s="8" t="s">
        <v>1440</v>
      </c>
      <c r="G431" s="9"/>
      <c r="H431" s="9"/>
      <c r="I431" s="9">
        <f t="shared" si="479"/>
        <v>1434540.4513677538</v>
      </c>
      <c r="J431" s="9">
        <f t="shared" si="480"/>
        <v>1480390.9360367453</v>
      </c>
      <c r="K431" s="9"/>
      <c r="L431" s="9"/>
      <c r="M431" s="9"/>
      <c r="N431" s="9"/>
      <c r="O431" s="9"/>
      <c r="P431" s="9"/>
      <c r="Q431" s="10">
        <f t="shared" si="454"/>
        <v>1434540.4513677538</v>
      </c>
      <c r="R431" s="10">
        <f t="shared" si="481"/>
        <v>1480390.9360367453</v>
      </c>
      <c r="S431" s="9"/>
      <c r="T431" s="10">
        <f t="shared" si="444"/>
        <v>7145435</v>
      </c>
      <c r="V431" s="9"/>
      <c r="W431" s="9">
        <f t="shared" si="482"/>
        <v>-481908.07198602171</v>
      </c>
      <c r="X431" s="9"/>
      <c r="Y431" s="9"/>
      <c r="Z431" s="9"/>
      <c r="AA431" s="10">
        <f t="shared" si="445"/>
        <v>-481908.07198602171</v>
      </c>
      <c r="AB431" s="10">
        <f t="shared" si="446"/>
        <v>952632.37938173208</v>
      </c>
      <c r="AC431" s="10">
        <f t="shared" si="483"/>
        <v>8098067.3793817321</v>
      </c>
      <c r="AD431" s="10">
        <f t="shared" si="484"/>
        <v>7777995.6231148625</v>
      </c>
      <c r="AE431" s="10">
        <f t="shared" si="449"/>
        <v>632560.62311486248</v>
      </c>
      <c r="AF431" s="10">
        <f t="shared" si="485"/>
        <v>-847830.31292188284</v>
      </c>
      <c r="AG431" s="9"/>
      <c r="AH431" s="9">
        <f t="shared" si="486"/>
        <v>-847830.31292188284</v>
      </c>
      <c r="AI431" s="9"/>
      <c r="AJ431" s="9"/>
      <c r="AK431" s="9"/>
      <c r="AM431" s="9">
        <f t="shared" si="453"/>
        <v>1490514.9768335421</v>
      </c>
      <c r="AN431" s="9">
        <f t="shared" si="456"/>
        <v>642684.66391165927</v>
      </c>
    </row>
    <row r="432" spans="1:40" s="11" customFormat="1" ht="12.75" x14ac:dyDescent="0.2">
      <c r="A432" s="8" t="s">
        <v>867</v>
      </c>
      <c r="B432" s="8" t="s">
        <v>868</v>
      </c>
      <c r="C432" s="8" t="s">
        <v>862</v>
      </c>
      <c r="D432" s="8" t="s">
        <v>862</v>
      </c>
      <c r="E432" s="8" t="s">
        <v>1440</v>
      </c>
      <c r="G432" s="9"/>
      <c r="H432" s="9"/>
      <c r="I432" s="9">
        <f t="shared" si="479"/>
        <v>3214758.0576976524</v>
      </c>
      <c r="J432" s="9">
        <f t="shared" si="480"/>
        <v>3317507.4886380257</v>
      </c>
      <c r="K432" s="9"/>
      <c r="L432" s="9"/>
      <c r="M432" s="9"/>
      <c r="N432" s="9"/>
      <c r="O432" s="9"/>
      <c r="P432" s="9"/>
      <c r="Q432" s="10">
        <f t="shared" si="454"/>
        <v>3214758.0576976524</v>
      </c>
      <c r="R432" s="10">
        <f t="shared" si="481"/>
        <v>3317507.4886380257</v>
      </c>
      <c r="S432" s="9"/>
      <c r="T432" s="10">
        <f t="shared" si="444"/>
        <v>8721215</v>
      </c>
      <c r="V432" s="9"/>
      <c r="W432" s="9">
        <f t="shared" si="482"/>
        <v>116693.92400945304</v>
      </c>
      <c r="X432" s="9"/>
      <c r="Y432" s="9"/>
      <c r="Z432" s="9"/>
      <c r="AA432" s="10">
        <f t="shared" si="445"/>
        <v>116693.92400945304</v>
      </c>
      <c r="AB432" s="10">
        <f t="shared" si="446"/>
        <v>3331451.9817071054</v>
      </c>
      <c r="AC432" s="10">
        <f t="shared" si="483"/>
        <v>12052666.981707105</v>
      </c>
      <c r="AD432" s="10">
        <f t="shared" si="484"/>
        <v>11576291.803802716</v>
      </c>
      <c r="AE432" s="10">
        <f t="shared" si="449"/>
        <v>2855076.8038027156</v>
      </c>
      <c r="AF432" s="10">
        <f t="shared" si="485"/>
        <v>-462430.68483531009</v>
      </c>
      <c r="AG432" s="9"/>
      <c r="AH432" s="9">
        <f t="shared" si="486"/>
        <v>-462430.68483531009</v>
      </c>
      <c r="AI432" s="9"/>
      <c r="AJ432" s="9"/>
      <c r="AK432" s="9"/>
      <c r="AM432" s="9">
        <f t="shared" si="453"/>
        <v>3340195.1317065298</v>
      </c>
      <c r="AN432" s="9">
        <f t="shared" si="456"/>
        <v>2877764.4468712197</v>
      </c>
    </row>
    <row r="433" spans="1:40" s="11" customFormat="1" ht="12.75" x14ac:dyDescent="0.2">
      <c r="A433" s="8" t="s">
        <v>869</v>
      </c>
      <c r="B433" s="8" t="s">
        <v>870</v>
      </c>
      <c r="C433" s="8" t="s">
        <v>862</v>
      </c>
      <c r="D433" s="8" t="s">
        <v>862</v>
      </c>
      <c r="E433" s="8" t="s">
        <v>1440</v>
      </c>
      <c r="G433" s="9"/>
      <c r="H433" s="9"/>
      <c r="I433" s="9">
        <f t="shared" si="479"/>
        <v>4103955.3409161675</v>
      </c>
      <c r="J433" s="9">
        <f t="shared" si="480"/>
        <v>4235125.1111805709</v>
      </c>
      <c r="K433" s="9"/>
      <c r="L433" s="9"/>
      <c r="M433" s="9"/>
      <c r="N433" s="9"/>
      <c r="O433" s="9"/>
      <c r="P433" s="9"/>
      <c r="Q433" s="10">
        <f t="shared" si="454"/>
        <v>4103955.3409161675</v>
      </c>
      <c r="R433" s="10">
        <f t="shared" si="481"/>
        <v>4235125.1111805709</v>
      </c>
      <c r="S433" s="9"/>
      <c r="T433" s="10">
        <f t="shared" si="444"/>
        <v>7060491</v>
      </c>
      <c r="V433" s="9"/>
      <c r="W433" s="9">
        <f t="shared" si="482"/>
        <v>570891.32554958621</v>
      </c>
      <c r="X433" s="9"/>
      <c r="Y433" s="9"/>
      <c r="Z433" s="9"/>
      <c r="AA433" s="10">
        <f t="shared" si="445"/>
        <v>570891.32554958621</v>
      </c>
      <c r="AB433" s="10">
        <f t="shared" si="446"/>
        <v>4674846.6664657537</v>
      </c>
      <c r="AC433" s="10">
        <f t="shared" si="483"/>
        <v>11735337.666465754</v>
      </c>
      <c r="AD433" s="10">
        <f t="shared" si="484"/>
        <v>11271504.759017507</v>
      </c>
      <c r="AE433" s="10">
        <f t="shared" si="449"/>
        <v>4211013.7590175066</v>
      </c>
      <c r="AF433" s="10">
        <f t="shared" si="485"/>
        <v>-24111.352163064294</v>
      </c>
      <c r="AG433" s="9"/>
      <c r="AH433" s="9">
        <f t="shared" si="486"/>
        <v>-24111.352163064294</v>
      </c>
      <c r="AI433" s="9"/>
      <c r="AJ433" s="9"/>
      <c r="AK433" s="9"/>
      <c r="AM433" s="9">
        <f t="shared" si="453"/>
        <v>4264088.1224780586</v>
      </c>
      <c r="AN433" s="9">
        <f t="shared" si="456"/>
        <v>4239976.7703149943</v>
      </c>
    </row>
    <row r="434" spans="1:40" s="11" customFormat="1" ht="12.75" x14ac:dyDescent="0.2">
      <c r="A434" s="8" t="s">
        <v>871</v>
      </c>
      <c r="B434" s="8" t="s">
        <v>872</v>
      </c>
      <c r="C434" s="8" t="s">
        <v>862</v>
      </c>
      <c r="D434" s="8" t="s">
        <v>862</v>
      </c>
      <c r="E434" s="8" t="s">
        <v>1440</v>
      </c>
      <c r="G434" s="9"/>
      <c r="H434" s="9"/>
      <c r="I434" s="9">
        <f t="shared" si="479"/>
        <v>2369215.684306128</v>
      </c>
      <c r="J434" s="9">
        <f t="shared" si="480"/>
        <v>2444940.0651050382</v>
      </c>
      <c r="K434" s="9"/>
      <c r="L434" s="9"/>
      <c r="M434" s="9"/>
      <c r="N434" s="9"/>
      <c r="O434" s="9"/>
      <c r="P434" s="9"/>
      <c r="Q434" s="10">
        <f t="shared" si="454"/>
        <v>2369215.684306128</v>
      </c>
      <c r="R434" s="10">
        <f t="shared" si="481"/>
        <v>2444940.0651050382</v>
      </c>
      <c r="S434" s="9"/>
      <c r="T434" s="10">
        <f t="shared" si="444"/>
        <v>4017300</v>
      </c>
      <c r="V434" s="9"/>
      <c r="W434" s="9">
        <f t="shared" si="482"/>
        <v>353703.45100721624</v>
      </c>
      <c r="X434" s="9"/>
      <c r="Y434" s="9"/>
      <c r="Z434" s="9"/>
      <c r="AA434" s="10">
        <f t="shared" si="445"/>
        <v>353703.45100721624</v>
      </c>
      <c r="AB434" s="10">
        <f t="shared" si="446"/>
        <v>2722919.1353133442</v>
      </c>
      <c r="AC434" s="10">
        <f t="shared" si="483"/>
        <v>6740219.1353133442</v>
      </c>
      <c r="AD434" s="10">
        <f t="shared" si="484"/>
        <v>6473815.6003469545</v>
      </c>
      <c r="AE434" s="10">
        <f t="shared" si="449"/>
        <v>2456515.6003469545</v>
      </c>
      <c r="AF434" s="10">
        <f t="shared" si="485"/>
        <v>11575.53524191631</v>
      </c>
      <c r="AG434" s="9"/>
      <c r="AH434" s="9">
        <f t="shared" si="486"/>
        <v>11575.53524191631</v>
      </c>
      <c r="AI434" s="9"/>
      <c r="AJ434" s="9"/>
      <c r="AK434" s="9"/>
      <c r="AM434" s="9">
        <f t="shared" si="453"/>
        <v>2461660.4275189782</v>
      </c>
      <c r="AN434" s="9">
        <f t="shared" si="456"/>
        <v>2473235.9627608946</v>
      </c>
    </row>
    <row r="435" spans="1:40" s="11" customFormat="1" ht="12.75" x14ac:dyDescent="0.2">
      <c r="A435" s="8" t="s">
        <v>873</v>
      </c>
      <c r="B435" s="8" t="s">
        <v>874</v>
      </c>
      <c r="C435" s="8" t="s">
        <v>862</v>
      </c>
      <c r="D435" s="8" t="s">
        <v>862</v>
      </c>
      <c r="E435" s="8" t="s">
        <v>1440</v>
      </c>
      <c r="G435" s="9"/>
      <c r="H435" s="9"/>
      <c r="I435" s="9">
        <f t="shared" si="479"/>
        <v>3556442.5731370943</v>
      </c>
      <c r="J435" s="9">
        <f t="shared" si="480"/>
        <v>3670112.8537627105</v>
      </c>
      <c r="K435" s="9"/>
      <c r="L435" s="9"/>
      <c r="M435" s="9"/>
      <c r="N435" s="9"/>
      <c r="O435" s="9"/>
      <c r="P435" s="9"/>
      <c r="Q435" s="10">
        <f t="shared" si="454"/>
        <v>3556442.5731370943</v>
      </c>
      <c r="R435" s="10">
        <f t="shared" si="481"/>
        <v>3670112.8537627105</v>
      </c>
      <c r="S435" s="9"/>
      <c r="T435" s="10">
        <f t="shared" si="444"/>
        <v>6721854</v>
      </c>
      <c r="V435" s="9"/>
      <c r="W435" s="9">
        <f t="shared" si="482"/>
        <v>443802.02305779327</v>
      </c>
      <c r="X435" s="9"/>
      <c r="Y435" s="9"/>
      <c r="Z435" s="9"/>
      <c r="AA435" s="10">
        <f t="shared" si="445"/>
        <v>443802.02305779327</v>
      </c>
      <c r="AB435" s="10">
        <f t="shared" si="446"/>
        <v>4000244.5961948875</v>
      </c>
      <c r="AC435" s="10">
        <f t="shared" si="483"/>
        <v>10722098.596194888</v>
      </c>
      <c r="AD435" s="10">
        <f t="shared" si="484"/>
        <v>10298313.417858591</v>
      </c>
      <c r="AE435" s="10">
        <f t="shared" si="449"/>
        <v>3576459.4178585913</v>
      </c>
      <c r="AF435" s="10">
        <f t="shared" si="485"/>
        <v>-93653.435904119164</v>
      </c>
      <c r="AG435" s="9"/>
      <c r="AH435" s="9">
        <f t="shared" si="486"/>
        <v>-93653.435904119164</v>
      </c>
      <c r="AI435" s="9"/>
      <c r="AJ435" s="9"/>
      <c r="AK435" s="9"/>
      <c r="AM435" s="9">
        <f t="shared" si="453"/>
        <v>3695211.8808884886</v>
      </c>
      <c r="AN435" s="9">
        <f t="shared" si="456"/>
        <v>3601558.4449843694</v>
      </c>
    </row>
    <row r="436" spans="1:40" s="11" customFormat="1" ht="12.75" x14ac:dyDescent="0.2">
      <c r="A436" s="8" t="s">
        <v>875</v>
      </c>
      <c r="B436" s="8" t="s">
        <v>876</v>
      </c>
      <c r="C436" s="8" t="s">
        <v>862</v>
      </c>
      <c r="D436" s="8" t="s">
        <v>862</v>
      </c>
      <c r="E436" s="8" t="s">
        <v>1440</v>
      </c>
      <c r="G436" s="9"/>
      <c r="H436" s="9"/>
      <c r="I436" s="9">
        <f t="shared" si="479"/>
        <v>2543160.0516695241</v>
      </c>
      <c r="J436" s="9">
        <f t="shared" si="480"/>
        <v>2624444.0062967278</v>
      </c>
      <c r="K436" s="9"/>
      <c r="L436" s="9"/>
      <c r="M436" s="9"/>
      <c r="N436" s="9"/>
      <c r="O436" s="9"/>
      <c r="P436" s="9"/>
      <c r="Q436" s="10">
        <f t="shared" si="454"/>
        <v>2543160.0516695241</v>
      </c>
      <c r="R436" s="10">
        <f t="shared" si="481"/>
        <v>2624444.0062967278</v>
      </c>
      <c r="S436" s="9"/>
      <c r="T436" s="10">
        <f t="shared" si="444"/>
        <v>7478550</v>
      </c>
      <c r="V436" s="9"/>
      <c r="W436" s="9">
        <f t="shared" si="482"/>
        <v>-190851.99464323279</v>
      </c>
      <c r="X436" s="9"/>
      <c r="Y436" s="9"/>
      <c r="Z436" s="9"/>
      <c r="AA436" s="10">
        <f t="shared" si="445"/>
        <v>-190851.99464323279</v>
      </c>
      <c r="AB436" s="10">
        <f t="shared" si="446"/>
        <v>2352308.0570262913</v>
      </c>
      <c r="AC436" s="10">
        <f t="shared" si="483"/>
        <v>9830858.0570262913</v>
      </c>
      <c r="AD436" s="10">
        <f t="shared" si="484"/>
        <v>9442298.6814974919</v>
      </c>
      <c r="AE436" s="10">
        <f t="shared" si="449"/>
        <v>1963748.6814974919</v>
      </c>
      <c r="AF436" s="10">
        <f t="shared" si="485"/>
        <v>-660695.32479923591</v>
      </c>
      <c r="AG436" s="9"/>
      <c r="AH436" s="9">
        <f t="shared" si="486"/>
        <v>-660695.32479923591</v>
      </c>
      <c r="AI436" s="9"/>
      <c r="AJ436" s="9"/>
      <c r="AK436" s="9"/>
      <c r="AM436" s="9">
        <f t="shared" si="453"/>
        <v>2642391.9533841298</v>
      </c>
      <c r="AN436" s="9">
        <f t="shared" si="456"/>
        <v>1981696.6285848939</v>
      </c>
    </row>
    <row r="437" spans="1:40" s="11" customFormat="1" ht="12.75" x14ac:dyDescent="0.2">
      <c r="A437" s="8" t="s">
        <v>877</v>
      </c>
      <c r="B437" s="8" t="s">
        <v>878</v>
      </c>
      <c r="C437" s="8" t="s">
        <v>862</v>
      </c>
      <c r="D437" s="8" t="s">
        <v>862</v>
      </c>
      <c r="E437" s="8" t="s">
        <v>1440</v>
      </c>
      <c r="G437" s="9"/>
      <c r="H437" s="9"/>
      <c r="I437" s="9">
        <f t="shared" si="479"/>
        <v>3511985.7546255137</v>
      </c>
      <c r="J437" s="9">
        <f t="shared" si="480"/>
        <v>3624235.1156293419</v>
      </c>
      <c r="K437" s="9"/>
      <c r="L437" s="9"/>
      <c r="M437" s="9"/>
      <c r="N437" s="9"/>
      <c r="O437" s="9"/>
      <c r="P437" s="9"/>
      <c r="Q437" s="10">
        <f t="shared" si="454"/>
        <v>3511985.7546255137</v>
      </c>
      <c r="R437" s="10">
        <f t="shared" si="481"/>
        <v>3624235.1156293419</v>
      </c>
      <c r="S437" s="9"/>
      <c r="T437" s="10">
        <f t="shared" si="444"/>
        <v>4537267</v>
      </c>
      <c r="V437" s="9"/>
      <c r="W437" s="9">
        <f t="shared" si="482"/>
        <v>652362.88677380094</v>
      </c>
      <c r="X437" s="9"/>
      <c r="Y437" s="9"/>
      <c r="Z437" s="9"/>
      <c r="AA437" s="10">
        <f t="shared" si="445"/>
        <v>652362.88677380094</v>
      </c>
      <c r="AB437" s="10">
        <f t="shared" si="446"/>
        <v>4164348.6413993146</v>
      </c>
      <c r="AC437" s="10">
        <f t="shared" si="483"/>
        <v>8701615.6413993146</v>
      </c>
      <c r="AD437" s="10">
        <f t="shared" si="484"/>
        <v>8357688.9647958186</v>
      </c>
      <c r="AE437" s="10">
        <f t="shared" si="449"/>
        <v>3820421.9647958186</v>
      </c>
      <c r="AF437" s="10">
        <f t="shared" si="485"/>
        <v>196186.84916647663</v>
      </c>
      <c r="AG437" s="9"/>
      <c r="AH437" s="9">
        <f t="shared" si="486"/>
        <v>196186.84916647663</v>
      </c>
      <c r="AI437" s="9"/>
      <c r="AJ437" s="9"/>
      <c r="AK437" s="9"/>
      <c r="AM437" s="9">
        <f t="shared" si="453"/>
        <v>3649020.3958378555</v>
      </c>
      <c r="AN437" s="9">
        <f t="shared" si="456"/>
        <v>3845207.2450043322</v>
      </c>
    </row>
    <row r="438" spans="1:40" s="11" customFormat="1" ht="12.75" x14ac:dyDescent="0.2">
      <c r="A438" s="8" t="s">
        <v>879</v>
      </c>
      <c r="B438" s="8" t="s">
        <v>880</v>
      </c>
      <c r="C438" s="8" t="s">
        <v>862</v>
      </c>
      <c r="D438" s="8" t="s">
        <v>862</v>
      </c>
      <c r="E438" s="8" t="s">
        <v>1440</v>
      </c>
      <c r="G438" s="9"/>
      <c r="H438" s="9"/>
      <c r="I438" s="9">
        <f t="shared" si="479"/>
        <v>3006527.2550563491</v>
      </c>
      <c r="J438" s="9">
        <f t="shared" si="480"/>
        <v>3102621.2562282458</v>
      </c>
      <c r="K438" s="9"/>
      <c r="L438" s="9"/>
      <c r="M438" s="9"/>
      <c r="N438" s="9"/>
      <c r="O438" s="9"/>
      <c r="P438" s="9"/>
      <c r="Q438" s="10">
        <f t="shared" si="454"/>
        <v>3006527.2550563491</v>
      </c>
      <c r="R438" s="10">
        <f t="shared" si="481"/>
        <v>3102621.2562282458</v>
      </c>
      <c r="S438" s="9"/>
      <c r="T438" s="10">
        <f t="shared" si="444"/>
        <v>3918255</v>
      </c>
      <c r="V438" s="9"/>
      <c r="W438" s="9">
        <f t="shared" si="482"/>
        <v>1688396.1691342392</v>
      </c>
      <c r="X438" s="9"/>
      <c r="Y438" s="9"/>
      <c r="Z438" s="9"/>
      <c r="AA438" s="10">
        <f t="shared" si="445"/>
        <v>1688396.1691342392</v>
      </c>
      <c r="AB438" s="10">
        <f t="shared" si="446"/>
        <v>4694923.4241905883</v>
      </c>
      <c r="AC438" s="10">
        <f t="shared" si="483"/>
        <v>8613178.4241905883</v>
      </c>
      <c r="AD438" s="10">
        <f t="shared" si="484"/>
        <v>8272747.1810164833</v>
      </c>
      <c r="AE438" s="10">
        <f t="shared" si="449"/>
        <v>4354492.1810164833</v>
      </c>
      <c r="AF438" s="10">
        <f t="shared" si="485"/>
        <v>1251870.9247882375</v>
      </c>
      <c r="AG438" s="9"/>
      <c r="AH438" s="9">
        <f t="shared" si="486"/>
        <v>1251870.9247882375</v>
      </c>
      <c r="AI438" s="9"/>
      <c r="AJ438" s="9"/>
      <c r="AK438" s="9"/>
      <c r="AM438" s="9">
        <f t="shared" si="453"/>
        <v>3123839.3435661453</v>
      </c>
      <c r="AN438" s="9">
        <f t="shared" si="456"/>
        <v>4375710.2683543824</v>
      </c>
    </row>
    <row r="439" spans="1:40" s="11" customFormat="1" ht="12.75" x14ac:dyDescent="0.2">
      <c r="A439" s="8" t="s">
        <v>881</v>
      </c>
      <c r="B439" s="8" t="s">
        <v>882</v>
      </c>
      <c r="C439" s="8" t="s">
        <v>862</v>
      </c>
      <c r="D439" s="8" t="s">
        <v>862</v>
      </c>
      <c r="E439" s="8" t="s">
        <v>1440</v>
      </c>
      <c r="G439" s="9"/>
      <c r="H439" s="9"/>
      <c r="I439" s="9">
        <f t="shared" si="479"/>
        <v>3204149.2929867702</v>
      </c>
      <c r="J439" s="9">
        <f t="shared" si="480"/>
        <v>3306559.6487875967</v>
      </c>
      <c r="K439" s="9"/>
      <c r="L439" s="9"/>
      <c r="M439" s="9"/>
      <c r="N439" s="9"/>
      <c r="O439" s="9"/>
      <c r="P439" s="9"/>
      <c r="Q439" s="10">
        <f t="shared" si="454"/>
        <v>3204149.2929867702</v>
      </c>
      <c r="R439" s="10">
        <f t="shared" si="481"/>
        <v>3306559.6487875967</v>
      </c>
      <c r="S439" s="9"/>
      <c r="T439" s="10">
        <f t="shared" si="444"/>
        <v>6109653</v>
      </c>
      <c r="V439" s="9"/>
      <c r="W439" s="9">
        <f t="shared" si="482"/>
        <v>448541.07110148948</v>
      </c>
      <c r="X439" s="9"/>
      <c r="Y439" s="9"/>
      <c r="Z439" s="9"/>
      <c r="AA439" s="10">
        <f t="shared" si="445"/>
        <v>448541.07110148948</v>
      </c>
      <c r="AB439" s="10">
        <f t="shared" si="446"/>
        <v>3652690.3640882596</v>
      </c>
      <c r="AC439" s="10">
        <f t="shared" si="483"/>
        <v>9762343.3640882596</v>
      </c>
      <c r="AD439" s="10">
        <f t="shared" si="484"/>
        <v>9376491.9949357212</v>
      </c>
      <c r="AE439" s="10">
        <f t="shared" si="449"/>
        <v>3266838.9949357212</v>
      </c>
      <c r="AF439" s="10">
        <f t="shared" si="485"/>
        <v>-39720.65385187557</v>
      </c>
      <c r="AG439" s="9"/>
      <c r="AH439" s="9">
        <f t="shared" si="486"/>
        <v>-39720.65385187557</v>
      </c>
      <c r="AI439" s="9"/>
      <c r="AJ439" s="9"/>
      <c r="AK439" s="9"/>
      <c r="AM439" s="9">
        <f t="shared" si="453"/>
        <v>3329172.4221885116</v>
      </c>
      <c r="AN439" s="9">
        <f t="shared" si="456"/>
        <v>3289451.768336636</v>
      </c>
    </row>
    <row r="440" spans="1:40" s="11" customFormat="1" ht="12.75" x14ac:dyDescent="0.2">
      <c r="A440" s="8" t="s">
        <v>883</v>
      </c>
      <c r="B440" s="8" t="s">
        <v>884</v>
      </c>
      <c r="C440" s="8" t="s">
        <v>862</v>
      </c>
      <c r="D440" s="8" t="s">
        <v>862</v>
      </c>
      <c r="E440" s="8" t="s">
        <v>1440</v>
      </c>
      <c r="G440" s="9"/>
      <c r="H440" s="9"/>
      <c r="I440" s="9">
        <f t="shared" si="479"/>
        <v>2422765.5429313863</v>
      </c>
      <c r="J440" s="9">
        <f t="shared" si="480"/>
        <v>2500201.4732161146</v>
      </c>
      <c r="K440" s="9"/>
      <c r="L440" s="9"/>
      <c r="M440" s="9"/>
      <c r="N440" s="9"/>
      <c r="O440" s="9"/>
      <c r="P440" s="9"/>
      <c r="Q440" s="10">
        <f t="shared" si="454"/>
        <v>2422765.5429313863</v>
      </c>
      <c r="R440" s="10">
        <f t="shared" si="481"/>
        <v>2500201.4732161146</v>
      </c>
      <c r="S440" s="9"/>
      <c r="T440" s="10">
        <f t="shared" si="444"/>
        <v>3789271</v>
      </c>
      <c r="V440" s="9"/>
      <c r="W440" s="9">
        <f t="shared" si="482"/>
        <v>376811.98970404454</v>
      </c>
      <c r="X440" s="9"/>
      <c r="Y440" s="9"/>
      <c r="Z440" s="9"/>
      <c r="AA440" s="10">
        <f t="shared" si="445"/>
        <v>376811.98970404454</v>
      </c>
      <c r="AB440" s="10">
        <f t="shared" si="446"/>
        <v>2799577.5326354308</v>
      </c>
      <c r="AC440" s="10">
        <f t="shared" si="483"/>
        <v>6588848.5326354308</v>
      </c>
      <c r="AD440" s="10">
        <f t="shared" si="484"/>
        <v>6328427.8392998287</v>
      </c>
      <c r="AE440" s="10">
        <f t="shared" si="449"/>
        <v>2539156.8392998287</v>
      </c>
      <c r="AF440" s="10">
        <f t="shared" si="485"/>
        <v>38955.36608371418</v>
      </c>
      <c r="AG440" s="9"/>
      <c r="AH440" s="9">
        <f t="shared" si="486"/>
        <v>38955.36608371418</v>
      </c>
      <c r="AI440" s="9"/>
      <c r="AJ440" s="9"/>
      <c r="AK440" s="9"/>
      <c r="AM440" s="9">
        <f t="shared" si="453"/>
        <v>2517299.7552299295</v>
      </c>
      <c r="AN440" s="9">
        <f t="shared" si="456"/>
        <v>2556255.1213136436</v>
      </c>
    </row>
    <row r="441" spans="1:40" s="11" customFormat="1" ht="12.75" x14ac:dyDescent="0.2">
      <c r="A441" s="8" t="s">
        <v>885</v>
      </c>
      <c r="B441" s="8" t="s">
        <v>886</v>
      </c>
      <c r="C441" s="8" t="s">
        <v>862</v>
      </c>
      <c r="D441" s="8" t="s">
        <v>862</v>
      </c>
      <c r="E441" s="8" t="s">
        <v>1440</v>
      </c>
      <c r="G441" s="9"/>
      <c r="H441" s="9"/>
      <c r="I441" s="9">
        <f t="shared" si="479"/>
        <v>1648237.5145522021</v>
      </c>
      <c r="J441" s="9">
        <f t="shared" si="480"/>
        <v>1700918.1404765379</v>
      </c>
      <c r="K441" s="9"/>
      <c r="L441" s="9"/>
      <c r="M441" s="9"/>
      <c r="N441" s="9"/>
      <c r="O441" s="9"/>
      <c r="P441" s="9"/>
      <c r="Q441" s="10">
        <f t="shared" si="454"/>
        <v>1648237.5145522021</v>
      </c>
      <c r="R441" s="10">
        <f t="shared" si="481"/>
        <v>1700918.1404765379</v>
      </c>
      <c r="S441" s="9"/>
      <c r="T441" s="10">
        <f t="shared" si="444"/>
        <v>3618973</v>
      </c>
      <c r="V441" s="9"/>
      <c r="W441" s="9">
        <f t="shared" si="482"/>
        <v>87295.972843323834</v>
      </c>
      <c r="X441" s="9"/>
      <c r="Y441" s="9"/>
      <c r="Z441" s="9"/>
      <c r="AA441" s="10">
        <f t="shared" si="445"/>
        <v>87295.972843323834</v>
      </c>
      <c r="AB441" s="10">
        <f t="shared" si="446"/>
        <v>1735533.4873955259</v>
      </c>
      <c r="AC441" s="10">
        <f t="shared" si="483"/>
        <v>5354506.4873955259</v>
      </c>
      <c r="AD441" s="10">
        <f t="shared" si="484"/>
        <v>5142872.4993002228</v>
      </c>
      <c r="AE441" s="10">
        <f t="shared" si="449"/>
        <v>1523899.4993002228</v>
      </c>
      <c r="AF441" s="10">
        <f t="shared" si="485"/>
        <v>-177018.64117631502</v>
      </c>
      <c r="AG441" s="9"/>
      <c r="AH441" s="9">
        <f t="shared" si="486"/>
        <v>-177018.64117631502</v>
      </c>
      <c r="AI441" s="9"/>
      <c r="AJ441" s="9"/>
      <c r="AK441" s="9"/>
      <c r="AM441" s="9">
        <f t="shared" si="453"/>
        <v>1712550.3142672647</v>
      </c>
      <c r="AN441" s="9">
        <f t="shared" si="456"/>
        <v>1535531.6730909497</v>
      </c>
    </row>
    <row r="442" spans="1:40" s="11" customFormat="1" ht="12.75" x14ac:dyDescent="0.2">
      <c r="A442" s="8" t="s">
        <v>887</v>
      </c>
      <c r="B442" s="8" t="s">
        <v>888</v>
      </c>
      <c r="C442" s="8" t="s">
        <v>862</v>
      </c>
      <c r="D442" s="8" t="s">
        <v>862</v>
      </c>
      <c r="E442" s="8" t="s">
        <v>1440</v>
      </c>
      <c r="G442" s="9"/>
      <c r="H442" s="9"/>
      <c r="I442" s="9">
        <f t="shared" si="479"/>
        <v>2160782.8511230499</v>
      </c>
      <c r="J442" s="9">
        <f t="shared" si="480"/>
        <v>2229845.3448951682</v>
      </c>
      <c r="K442" s="9"/>
      <c r="L442" s="9"/>
      <c r="M442" s="9"/>
      <c r="N442" s="9"/>
      <c r="O442" s="9"/>
      <c r="P442" s="9"/>
      <c r="Q442" s="10">
        <f t="shared" si="454"/>
        <v>2160782.8511230499</v>
      </c>
      <c r="R442" s="10">
        <f t="shared" si="481"/>
        <v>2229845.3448951682</v>
      </c>
      <c r="S442" s="9"/>
      <c r="T442" s="10">
        <f t="shared" si="444"/>
        <v>7763310</v>
      </c>
      <c r="V442" s="9"/>
      <c r="W442" s="9">
        <f t="shared" si="482"/>
        <v>-157933.33927841671</v>
      </c>
      <c r="X442" s="9"/>
      <c r="Y442" s="9"/>
      <c r="Z442" s="9"/>
      <c r="AA442" s="10">
        <f t="shared" si="445"/>
        <v>-157933.33927841671</v>
      </c>
      <c r="AB442" s="10">
        <f t="shared" si="446"/>
        <v>2002849.5118446331</v>
      </c>
      <c r="AC442" s="10">
        <f t="shared" si="483"/>
        <v>9766159.5118446331</v>
      </c>
      <c r="AD442" s="10">
        <f t="shared" si="484"/>
        <v>9380157.311505178</v>
      </c>
      <c r="AE442" s="10">
        <f t="shared" si="449"/>
        <v>1616847.311505178</v>
      </c>
      <c r="AF442" s="10">
        <f t="shared" si="485"/>
        <v>-612998.03338999022</v>
      </c>
      <c r="AG442" s="9"/>
      <c r="AH442" s="9">
        <f t="shared" si="486"/>
        <v>-612998.03338999022</v>
      </c>
      <c r="AI442" s="9"/>
      <c r="AJ442" s="9"/>
      <c r="AK442" s="9"/>
      <c r="AM442" s="9">
        <f t="shared" si="453"/>
        <v>2245094.7257801276</v>
      </c>
      <c r="AN442" s="9">
        <f t="shared" si="456"/>
        <v>1632096.6923901374</v>
      </c>
    </row>
    <row r="443" spans="1:40" s="11" customFormat="1" ht="12.75" x14ac:dyDescent="0.2">
      <c r="A443" s="8" t="s">
        <v>889</v>
      </c>
      <c r="B443" s="8" t="s">
        <v>890</v>
      </c>
      <c r="C443" s="8" t="s">
        <v>862</v>
      </c>
      <c r="D443" s="8" t="s">
        <v>862</v>
      </c>
      <c r="E443" s="8" t="s">
        <v>1440</v>
      </c>
      <c r="G443" s="9"/>
      <c r="H443" s="9"/>
      <c r="I443" s="9">
        <f t="shared" si="479"/>
        <v>3095742.7058040351</v>
      </c>
      <c r="J443" s="9">
        <f t="shared" si="480"/>
        <v>3194688.1927272356</v>
      </c>
      <c r="K443" s="9"/>
      <c r="L443" s="9"/>
      <c r="M443" s="9"/>
      <c r="N443" s="9"/>
      <c r="O443" s="9"/>
      <c r="P443" s="9"/>
      <c r="Q443" s="10">
        <f t="shared" si="454"/>
        <v>3095742.7058040351</v>
      </c>
      <c r="R443" s="10">
        <f t="shared" si="481"/>
        <v>3194688.1927272356</v>
      </c>
      <c r="S443" s="9"/>
      <c r="T443" s="10">
        <f t="shared" si="444"/>
        <v>5648493</v>
      </c>
      <c r="V443" s="9"/>
      <c r="W443" s="9">
        <f t="shared" si="482"/>
        <v>467653.28282652982</v>
      </c>
      <c r="X443" s="9"/>
      <c r="Y443" s="9"/>
      <c r="Z443" s="9"/>
      <c r="AA443" s="10">
        <f t="shared" si="445"/>
        <v>467653.28282652982</v>
      </c>
      <c r="AB443" s="10">
        <f t="shared" si="446"/>
        <v>3563395.9886305649</v>
      </c>
      <c r="AC443" s="10">
        <f t="shared" si="483"/>
        <v>9211888.9886305649</v>
      </c>
      <c r="AD443" s="10">
        <f t="shared" si="484"/>
        <v>8847794.0325138215</v>
      </c>
      <c r="AE443" s="10">
        <f t="shared" si="449"/>
        <v>3199301.0325138215</v>
      </c>
      <c r="AF443" s="10">
        <f t="shared" si="485"/>
        <v>4612.839786585886</v>
      </c>
      <c r="AG443" s="9"/>
      <c r="AH443" s="9">
        <f t="shared" si="486"/>
        <v>4612.839786585886</v>
      </c>
      <c r="AI443" s="9"/>
      <c r="AJ443" s="9"/>
      <c r="AK443" s="9"/>
      <c r="AM443" s="9">
        <f t="shared" si="453"/>
        <v>3216535.903901963</v>
      </c>
      <c r="AN443" s="9">
        <f t="shared" si="456"/>
        <v>3221148.7436885489</v>
      </c>
    </row>
    <row r="444" spans="1:40" s="11" customFormat="1" ht="12.75" x14ac:dyDescent="0.2">
      <c r="A444" s="8" t="s">
        <v>891</v>
      </c>
      <c r="B444" s="8" t="s">
        <v>892</v>
      </c>
      <c r="C444" s="8" t="s">
        <v>862</v>
      </c>
      <c r="D444" s="8" t="s">
        <v>862</v>
      </c>
      <c r="E444" s="8" t="s">
        <v>1440</v>
      </c>
      <c r="G444" s="9"/>
      <c r="H444" s="9"/>
      <c r="I444" s="9">
        <f t="shared" si="479"/>
        <v>2811439.7369264523</v>
      </c>
      <c r="J444" s="9">
        <f t="shared" si="480"/>
        <v>2901298.3912661294</v>
      </c>
      <c r="K444" s="9"/>
      <c r="L444" s="9"/>
      <c r="M444" s="9"/>
      <c r="N444" s="9"/>
      <c r="O444" s="9"/>
      <c r="P444" s="9"/>
      <c r="Q444" s="10">
        <f t="shared" si="454"/>
        <v>2811439.7369264523</v>
      </c>
      <c r="R444" s="10">
        <f t="shared" si="481"/>
        <v>2901298.3912661294</v>
      </c>
      <c r="S444" s="9"/>
      <c r="T444" s="10">
        <f t="shared" si="444"/>
        <v>3189278</v>
      </c>
      <c r="V444" s="9"/>
      <c r="W444" s="9">
        <f t="shared" si="482"/>
        <v>1557898.782341063</v>
      </c>
      <c r="X444" s="9"/>
      <c r="Y444" s="9"/>
      <c r="Z444" s="9"/>
      <c r="AA444" s="10">
        <f t="shared" si="445"/>
        <v>1557898.782341063</v>
      </c>
      <c r="AB444" s="10">
        <f t="shared" si="446"/>
        <v>4369338.5192675153</v>
      </c>
      <c r="AC444" s="10">
        <f t="shared" si="483"/>
        <v>7558616.5192675153</v>
      </c>
      <c r="AD444" s="10">
        <f t="shared" si="484"/>
        <v>7259866.2680125749</v>
      </c>
      <c r="AE444" s="10">
        <f t="shared" si="449"/>
        <v>4070588.2680125749</v>
      </c>
      <c r="AF444" s="10">
        <f t="shared" si="485"/>
        <v>1169289.8767464454</v>
      </c>
      <c r="AG444" s="9"/>
      <c r="AH444" s="9">
        <f t="shared" si="486"/>
        <v>1169289.8767464454</v>
      </c>
      <c r="AI444" s="9"/>
      <c r="AJ444" s="9"/>
      <c r="AK444" s="9"/>
      <c r="AM444" s="9">
        <f t="shared" si="453"/>
        <v>2921139.6795109063</v>
      </c>
      <c r="AN444" s="9">
        <f t="shared" si="456"/>
        <v>4090429.5562573518</v>
      </c>
    </row>
    <row r="445" spans="1:40" s="11" customFormat="1" ht="12.75" x14ac:dyDescent="0.2">
      <c r="A445" s="8" t="s">
        <v>893</v>
      </c>
      <c r="B445" s="8" t="s">
        <v>894</v>
      </c>
      <c r="C445" s="8" t="s">
        <v>862</v>
      </c>
      <c r="D445" s="8" t="s">
        <v>862</v>
      </c>
      <c r="E445" s="8" t="s">
        <v>1440</v>
      </c>
      <c r="G445" s="9"/>
      <c r="H445" s="9"/>
      <c r="I445" s="9">
        <f t="shared" si="479"/>
        <v>3240985.2949410719</v>
      </c>
      <c r="J445" s="9">
        <f t="shared" si="480"/>
        <v>3344572.9954039203</v>
      </c>
      <c r="K445" s="9"/>
      <c r="L445" s="9"/>
      <c r="M445" s="9"/>
      <c r="N445" s="9"/>
      <c r="O445" s="9"/>
      <c r="P445" s="9"/>
      <c r="Q445" s="10">
        <f t="shared" si="454"/>
        <v>3240985.2949410719</v>
      </c>
      <c r="R445" s="10">
        <f t="shared" si="481"/>
        <v>3344572.9954039203</v>
      </c>
      <c r="S445" s="9"/>
      <c r="T445" s="10">
        <f t="shared" si="444"/>
        <v>4025272</v>
      </c>
      <c r="V445" s="9"/>
      <c r="W445" s="9">
        <f t="shared" si="482"/>
        <v>859192.91021794593</v>
      </c>
      <c r="X445" s="9"/>
      <c r="Y445" s="9"/>
      <c r="Z445" s="9"/>
      <c r="AA445" s="10">
        <f t="shared" si="445"/>
        <v>859192.91021794593</v>
      </c>
      <c r="AB445" s="10">
        <f t="shared" si="446"/>
        <v>4100178.2051590178</v>
      </c>
      <c r="AC445" s="10">
        <f t="shared" si="483"/>
        <v>8125450.2051590178</v>
      </c>
      <c r="AD445" s="10">
        <f t="shared" si="484"/>
        <v>7804296.1574357441</v>
      </c>
      <c r="AE445" s="10">
        <f t="shared" si="449"/>
        <v>3779024.1574357441</v>
      </c>
      <c r="AF445" s="10">
        <f t="shared" si="485"/>
        <v>434451.16203182377</v>
      </c>
      <c r="AG445" s="9"/>
      <c r="AH445" s="9">
        <f t="shared" si="486"/>
        <v>434451.16203182377</v>
      </c>
      <c r="AI445" s="9"/>
      <c r="AJ445" s="9"/>
      <c r="AK445" s="9"/>
      <c r="AM445" s="9">
        <f t="shared" si="453"/>
        <v>3367445.7330227988</v>
      </c>
      <c r="AN445" s="9">
        <f t="shared" si="456"/>
        <v>3801896.8950546226</v>
      </c>
    </row>
    <row r="446" spans="1:40" s="11" customFormat="1" ht="12.75" x14ac:dyDescent="0.2">
      <c r="A446" s="8" t="s">
        <v>895</v>
      </c>
      <c r="B446" s="8" t="s">
        <v>896</v>
      </c>
      <c r="C446" s="8" t="s">
        <v>862</v>
      </c>
      <c r="D446" s="8" t="s">
        <v>862</v>
      </c>
      <c r="E446" s="8" t="s">
        <v>1440</v>
      </c>
      <c r="G446" s="9"/>
      <c r="H446" s="9"/>
      <c r="I446" s="9">
        <f t="shared" si="479"/>
        <v>3193525.386963007</v>
      </c>
      <c r="J446" s="9">
        <f t="shared" si="480"/>
        <v>3295596.1836807816</v>
      </c>
      <c r="K446" s="9"/>
      <c r="L446" s="9"/>
      <c r="M446" s="9"/>
      <c r="N446" s="9"/>
      <c r="O446" s="9"/>
      <c r="P446" s="9"/>
      <c r="Q446" s="10">
        <f t="shared" si="454"/>
        <v>3193525.386963007</v>
      </c>
      <c r="R446" s="10">
        <f t="shared" si="481"/>
        <v>3295596.1836807816</v>
      </c>
      <c r="S446" s="9"/>
      <c r="T446" s="10">
        <f t="shared" si="444"/>
        <v>5252590</v>
      </c>
      <c r="V446" s="9"/>
      <c r="W446" s="9">
        <f t="shared" si="482"/>
        <v>561894.86183145363</v>
      </c>
      <c r="X446" s="9"/>
      <c r="Y446" s="9"/>
      <c r="Z446" s="9"/>
      <c r="AA446" s="10">
        <f t="shared" si="445"/>
        <v>561894.86183145363</v>
      </c>
      <c r="AB446" s="10">
        <f t="shared" si="446"/>
        <v>3755420.2487944607</v>
      </c>
      <c r="AC446" s="10">
        <f t="shared" si="483"/>
        <v>9008010.2487944607</v>
      </c>
      <c r="AD446" s="10">
        <f t="shared" si="484"/>
        <v>8651973.4901793785</v>
      </c>
      <c r="AE446" s="10">
        <f t="shared" si="449"/>
        <v>3399383.4901793785</v>
      </c>
      <c r="AF446" s="10">
        <f t="shared" si="485"/>
        <v>103787.30649859691</v>
      </c>
      <c r="AG446" s="9"/>
      <c r="AH446" s="9">
        <f t="shared" si="486"/>
        <v>103787.30649859691</v>
      </c>
      <c r="AI446" s="9"/>
      <c r="AJ446" s="9"/>
      <c r="AK446" s="9"/>
      <c r="AM446" s="9">
        <f t="shared" si="453"/>
        <v>3318133.9805567032</v>
      </c>
      <c r="AN446" s="9">
        <f t="shared" si="456"/>
        <v>3421921.2870553001</v>
      </c>
    </row>
    <row r="447" spans="1:40" s="11" customFormat="1" ht="12.75" x14ac:dyDescent="0.2">
      <c r="A447" s="8" t="s">
        <v>897</v>
      </c>
      <c r="B447" s="8" t="s">
        <v>898</v>
      </c>
      <c r="C447" s="8" t="s">
        <v>862</v>
      </c>
      <c r="D447" s="8" t="s">
        <v>862</v>
      </c>
      <c r="E447" s="8" t="s">
        <v>1440</v>
      </c>
      <c r="G447" s="9"/>
      <c r="H447" s="9"/>
      <c r="I447" s="9">
        <f t="shared" si="479"/>
        <v>2274694.3717758148</v>
      </c>
      <c r="J447" s="9">
        <f t="shared" si="480"/>
        <v>2347397.6819685027</v>
      </c>
      <c r="K447" s="9"/>
      <c r="L447" s="9"/>
      <c r="M447" s="9"/>
      <c r="N447" s="9"/>
      <c r="O447" s="9"/>
      <c r="P447" s="9"/>
      <c r="Q447" s="10">
        <f t="shared" si="454"/>
        <v>2274694.3717758148</v>
      </c>
      <c r="R447" s="10">
        <f t="shared" si="481"/>
        <v>2347397.6819685027</v>
      </c>
      <c r="S447" s="9"/>
      <c r="T447" s="10">
        <f t="shared" si="444"/>
        <v>5089050</v>
      </c>
      <c r="V447" s="9"/>
      <c r="W447" s="9">
        <f t="shared" si="482"/>
        <v>245762.91458203783</v>
      </c>
      <c r="X447" s="9"/>
      <c r="Y447" s="9"/>
      <c r="Z447" s="9"/>
      <c r="AA447" s="10">
        <f t="shared" si="445"/>
        <v>245762.91458203783</v>
      </c>
      <c r="AB447" s="10">
        <f t="shared" si="446"/>
        <v>2520457.2863578526</v>
      </c>
      <c r="AC447" s="10">
        <f t="shared" si="483"/>
        <v>7609507.2863578526</v>
      </c>
      <c r="AD447" s="10">
        <f t="shared" si="484"/>
        <v>7308745.6049137982</v>
      </c>
      <c r="AE447" s="10">
        <f t="shared" si="449"/>
        <v>2219695.6049137982</v>
      </c>
      <c r="AF447" s="10">
        <f t="shared" si="485"/>
        <v>-127702.07705470454</v>
      </c>
      <c r="AG447" s="9"/>
      <c r="AH447" s="9">
        <f t="shared" si="486"/>
        <v>-127702.07705470454</v>
      </c>
      <c r="AI447" s="9"/>
      <c r="AJ447" s="9"/>
      <c r="AK447" s="9"/>
      <c r="AM447" s="9">
        <f t="shared" si="453"/>
        <v>2363450.9752709991</v>
      </c>
      <c r="AN447" s="9">
        <f t="shared" si="456"/>
        <v>2235748.8982162946</v>
      </c>
    </row>
    <row r="448" spans="1:40" s="11" customFormat="1" ht="12.75" x14ac:dyDescent="0.2">
      <c r="A448" s="8" t="s">
        <v>899</v>
      </c>
      <c r="B448" s="8" t="s">
        <v>900</v>
      </c>
      <c r="C448" s="8" t="s">
        <v>862</v>
      </c>
      <c r="D448" s="8" t="s">
        <v>862</v>
      </c>
      <c r="E448" s="8" t="s">
        <v>1440</v>
      </c>
      <c r="G448" s="9"/>
      <c r="H448" s="9"/>
      <c r="I448" s="9">
        <f t="shared" si="479"/>
        <v>2691835.8126365482</v>
      </c>
      <c r="J448" s="9">
        <f t="shared" si="480"/>
        <v>2777871.7111300752</v>
      </c>
      <c r="K448" s="9"/>
      <c r="L448" s="9"/>
      <c r="M448" s="9"/>
      <c r="N448" s="9"/>
      <c r="O448" s="9"/>
      <c r="P448" s="9"/>
      <c r="Q448" s="10">
        <f t="shared" si="454"/>
        <v>2691835.8126365482</v>
      </c>
      <c r="R448" s="10">
        <f t="shared" si="481"/>
        <v>2777871.7111300752</v>
      </c>
      <c r="S448" s="9"/>
      <c r="T448" s="10">
        <f t="shared" si="444"/>
        <v>5125242</v>
      </c>
      <c r="V448" s="9"/>
      <c r="W448" s="9">
        <f t="shared" si="482"/>
        <v>340803.81334082363</v>
      </c>
      <c r="X448" s="9"/>
      <c r="Y448" s="9"/>
      <c r="Z448" s="9"/>
      <c r="AA448" s="10">
        <f t="shared" si="445"/>
        <v>340803.81334082363</v>
      </c>
      <c r="AB448" s="10">
        <f t="shared" si="446"/>
        <v>3032639.6259773718</v>
      </c>
      <c r="AC448" s="10">
        <f t="shared" si="483"/>
        <v>8157881.6259773718</v>
      </c>
      <c r="AD448" s="10">
        <f t="shared" si="484"/>
        <v>7835445.7437949302</v>
      </c>
      <c r="AE448" s="10">
        <f t="shared" si="449"/>
        <v>2710203.7437949302</v>
      </c>
      <c r="AF448" s="10">
        <f t="shared" si="485"/>
        <v>-67667.967335144989</v>
      </c>
      <c r="AG448" s="9"/>
      <c r="AH448" s="9">
        <f t="shared" si="486"/>
        <v>-67667.967335144989</v>
      </c>
      <c r="AI448" s="9"/>
      <c r="AJ448" s="9"/>
      <c r="AK448" s="9"/>
      <c r="AM448" s="9">
        <f t="shared" si="453"/>
        <v>2796868.9137251135</v>
      </c>
      <c r="AN448" s="9">
        <f t="shared" si="456"/>
        <v>2729200.9463899685</v>
      </c>
    </row>
    <row r="449" spans="1:40" s="11" customFormat="1" ht="12.75" x14ac:dyDescent="0.2">
      <c r="A449" s="8" t="s">
        <v>901</v>
      </c>
      <c r="B449" s="8" t="s">
        <v>902</v>
      </c>
      <c r="C449" s="8" t="s">
        <v>862</v>
      </c>
      <c r="D449" s="8" t="s">
        <v>862</v>
      </c>
      <c r="E449" s="8" t="s">
        <v>1440</v>
      </c>
      <c r="G449" s="9"/>
      <c r="H449" s="9"/>
      <c r="I449" s="9">
        <f t="shared" si="479"/>
        <v>2424651.1389206611</v>
      </c>
      <c r="J449" s="9">
        <f t="shared" si="480"/>
        <v>2502147.336233702</v>
      </c>
      <c r="K449" s="9"/>
      <c r="L449" s="9"/>
      <c r="M449" s="9"/>
      <c r="N449" s="9"/>
      <c r="O449" s="9"/>
      <c r="P449" s="9"/>
      <c r="Q449" s="10">
        <f t="shared" si="454"/>
        <v>2424651.1389206611</v>
      </c>
      <c r="R449" s="10">
        <f t="shared" si="481"/>
        <v>2502147.336233702</v>
      </c>
      <c r="S449" s="9"/>
      <c r="T449" s="10">
        <f t="shared" si="444"/>
        <v>4598852</v>
      </c>
      <c r="V449" s="9"/>
      <c r="W449" s="9">
        <f t="shared" si="482"/>
        <v>338367.24748588074</v>
      </c>
      <c r="X449" s="9"/>
      <c r="Y449" s="9"/>
      <c r="Z449" s="9"/>
      <c r="AA449" s="10">
        <f t="shared" si="445"/>
        <v>338367.24748588074</v>
      </c>
      <c r="AB449" s="10">
        <f t="shared" si="446"/>
        <v>2763018.3864065418</v>
      </c>
      <c r="AC449" s="10">
        <f t="shared" si="483"/>
        <v>7361870.3864065418</v>
      </c>
      <c r="AD449" s="10">
        <f t="shared" si="484"/>
        <v>7070896.4202000396</v>
      </c>
      <c r="AE449" s="10">
        <f t="shared" si="449"/>
        <v>2472044.4202000396</v>
      </c>
      <c r="AF449" s="10">
        <f t="shared" si="485"/>
        <v>-30102.91603366239</v>
      </c>
      <c r="AG449" s="9"/>
      <c r="AH449" s="9">
        <f t="shared" si="486"/>
        <v>-30102.91603366239</v>
      </c>
      <c r="AI449" s="9"/>
      <c r="AJ449" s="9"/>
      <c r="AK449" s="9"/>
      <c r="AM449" s="9">
        <f t="shared" si="453"/>
        <v>2519258.9255409455</v>
      </c>
      <c r="AN449" s="9">
        <f t="shared" si="456"/>
        <v>2489156.0095072831</v>
      </c>
    </row>
    <row r="450" spans="1:40" s="11" customFormat="1" ht="12.75" x14ac:dyDescent="0.2">
      <c r="A450" s="8" t="s">
        <v>903</v>
      </c>
      <c r="B450" s="8" t="s">
        <v>904</v>
      </c>
      <c r="C450" s="8" t="s">
        <v>862</v>
      </c>
      <c r="D450" s="8" t="s">
        <v>862</v>
      </c>
      <c r="E450" s="8" t="s">
        <v>1440</v>
      </c>
      <c r="G450" s="9"/>
      <c r="H450" s="9"/>
      <c r="I450" s="9">
        <f t="shared" si="479"/>
        <v>1609294.7579812906</v>
      </c>
      <c r="J450" s="9">
        <f t="shared" si="480"/>
        <v>1660730.703589069</v>
      </c>
      <c r="K450" s="9"/>
      <c r="L450" s="9"/>
      <c r="M450" s="9"/>
      <c r="N450" s="9"/>
      <c r="O450" s="9"/>
      <c r="P450" s="9"/>
      <c r="Q450" s="10">
        <f t="shared" si="454"/>
        <v>1609294.7579812906</v>
      </c>
      <c r="R450" s="10">
        <f t="shared" si="481"/>
        <v>1660730.703589069</v>
      </c>
      <c r="S450" s="9"/>
      <c r="T450" s="10">
        <f t="shared" si="444"/>
        <v>5322715</v>
      </c>
      <c r="V450" s="9"/>
      <c r="W450" s="9">
        <f t="shared" si="482"/>
        <v>-38302.674852502067</v>
      </c>
      <c r="X450" s="9"/>
      <c r="Y450" s="9"/>
      <c r="Z450" s="9"/>
      <c r="AA450" s="10">
        <f t="shared" si="445"/>
        <v>-38302.674852502067</v>
      </c>
      <c r="AB450" s="10">
        <f t="shared" si="446"/>
        <v>1570992.0831287885</v>
      </c>
      <c r="AC450" s="10">
        <f t="shared" si="483"/>
        <v>6893707.0831287885</v>
      </c>
      <c r="AD450" s="10">
        <f t="shared" si="484"/>
        <v>6621237.0196042182</v>
      </c>
      <c r="AE450" s="10">
        <f t="shared" si="449"/>
        <v>1298522.0196042182</v>
      </c>
      <c r="AF450" s="10">
        <f t="shared" si="485"/>
        <v>-362208.68398485077</v>
      </c>
      <c r="AG450" s="9"/>
      <c r="AH450" s="9">
        <f t="shared" si="486"/>
        <v>-362208.68398485077</v>
      </c>
      <c r="AI450" s="9"/>
      <c r="AJ450" s="9"/>
      <c r="AK450" s="9"/>
      <c r="AM450" s="9">
        <f t="shared" si="453"/>
        <v>1672088.0450766094</v>
      </c>
      <c r="AN450" s="9">
        <f t="shared" si="456"/>
        <v>1309879.3610917586</v>
      </c>
    </row>
    <row r="451" spans="1:40" s="11" customFormat="1" ht="12.75" x14ac:dyDescent="0.2">
      <c r="A451" s="8" t="s">
        <v>905</v>
      </c>
      <c r="B451" s="8" t="s">
        <v>906</v>
      </c>
      <c r="C451" s="8" t="s">
        <v>862</v>
      </c>
      <c r="D451" s="8" t="s">
        <v>862</v>
      </c>
      <c r="E451" s="8" t="s">
        <v>1440</v>
      </c>
      <c r="G451" s="9"/>
      <c r="H451" s="9"/>
      <c r="I451" s="9">
        <f t="shared" si="479"/>
        <v>2562525.4962290246</v>
      </c>
      <c r="J451" s="9">
        <f t="shared" si="480"/>
        <v>2644428.4051827076</v>
      </c>
      <c r="K451" s="9"/>
      <c r="L451" s="9"/>
      <c r="M451" s="9"/>
      <c r="N451" s="9"/>
      <c r="O451" s="9"/>
      <c r="P451" s="9"/>
      <c r="Q451" s="10">
        <f t="shared" si="454"/>
        <v>2562525.4962290246</v>
      </c>
      <c r="R451" s="10">
        <f t="shared" si="481"/>
        <v>2644428.4051827076</v>
      </c>
      <c r="S451" s="9"/>
      <c r="T451" s="10">
        <f t="shared" ref="T451:T514" si="487">CTR_1516</f>
        <v>6733090</v>
      </c>
      <c r="V451" s="9"/>
      <c r="W451" s="9">
        <f t="shared" si="482"/>
        <v>126665.01587650925</v>
      </c>
      <c r="X451" s="9"/>
      <c r="Y451" s="9"/>
      <c r="Z451" s="9"/>
      <c r="AA451" s="10">
        <f t="shared" ref="AA451:AA514" si="488">RSG_1819</f>
        <v>126665.01587650925</v>
      </c>
      <c r="AB451" s="10">
        <f t="shared" ref="AB451:AB514" si="489">SFA_1819</f>
        <v>2689190.5121055339</v>
      </c>
      <c r="AC451" s="10">
        <f t="shared" si="483"/>
        <v>9422280.5121055339</v>
      </c>
      <c r="AD451" s="10">
        <f t="shared" si="484"/>
        <v>9049869.9442177955</v>
      </c>
      <c r="AE451" s="10">
        <f t="shared" ref="AE451:AE514" si="490">R451+AF451</f>
        <v>2316779.9442177955</v>
      </c>
      <c r="AF451" s="10">
        <f t="shared" si="485"/>
        <v>-327648.46096491208</v>
      </c>
      <c r="AG451" s="9"/>
      <c r="AH451" s="9">
        <f t="shared" si="486"/>
        <v>-327648.46096491208</v>
      </c>
      <c r="AI451" s="9"/>
      <c r="AJ451" s="9"/>
      <c r="AK451" s="9"/>
      <c r="AM451" s="9">
        <f t="shared" ref="AM451:AM514" si="491">FUND1819BL_U*RPI_INCBFL1920</f>
        <v>2662513.0208113012</v>
      </c>
      <c r="AN451" s="9">
        <f t="shared" si="456"/>
        <v>2334864.5598463891</v>
      </c>
    </row>
    <row r="452" spans="1:40" s="11" customFormat="1" ht="12.75" x14ac:dyDescent="0.2">
      <c r="A452" s="8" t="s">
        <v>907</v>
      </c>
      <c r="B452" s="8" t="s">
        <v>908</v>
      </c>
      <c r="C452" s="8" t="s">
        <v>862</v>
      </c>
      <c r="D452" s="8" t="s">
        <v>862</v>
      </c>
      <c r="E452" s="8" t="s">
        <v>1440</v>
      </c>
      <c r="G452" s="9"/>
      <c r="H452" s="9"/>
      <c r="I452" s="9">
        <f t="shared" si="479"/>
        <v>3967776.0759991738</v>
      </c>
      <c r="J452" s="9">
        <f t="shared" si="480"/>
        <v>4094593.3128147242</v>
      </c>
      <c r="K452" s="9"/>
      <c r="L452" s="9"/>
      <c r="M452" s="9"/>
      <c r="N452" s="9"/>
      <c r="O452" s="9"/>
      <c r="P452" s="9"/>
      <c r="Q452" s="10">
        <f t="shared" ref="Q452:Q515" si="492">G452+I452+K452+M452+O452</f>
        <v>3967776.0759991738</v>
      </c>
      <c r="R452" s="10">
        <f t="shared" si="481"/>
        <v>4094593.3128147242</v>
      </c>
      <c r="S452" s="9"/>
      <c r="T452" s="10">
        <f t="shared" si="487"/>
        <v>4693008</v>
      </c>
      <c r="V452" s="9"/>
      <c r="W452" s="9">
        <f t="shared" si="482"/>
        <v>868885.74036351452</v>
      </c>
      <c r="X452" s="9"/>
      <c r="Y452" s="9"/>
      <c r="Z452" s="9"/>
      <c r="AA452" s="10">
        <f t="shared" si="488"/>
        <v>868885.74036351452</v>
      </c>
      <c r="AB452" s="10">
        <f t="shared" si="489"/>
        <v>4836661.8163626883</v>
      </c>
      <c r="AC452" s="10">
        <f t="shared" si="483"/>
        <v>9529669.8163626883</v>
      </c>
      <c r="AD452" s="10">
        <f t="shared" si="484"/>
        <v>9153014.7440015264</v>
      </c>
      <c r="AE452" s="10">
        <f t="shared" si="490"/>
        <v>4460006.7440015264</v>
      </c>
      <c r="AF452" s="10">
        <f t="shared" si="485"/>
        <v>365413.43118680222</v>
      </c>
      <c r="AG452" s="9"/>
      <c r="AH452" s="9">
        <f t="shared" si="486"/>
        <v>365413.43118680222</v>
      </c>
      <c r="AI452" s="9"/>
      <c r="AJ452" s="9"/>
      <c r="AK452" s="9"/>
      <c r="AM452" s="9">
        <f t="shared" si="491"/>
        <v>4122595.2606354845</v>
      </c>
      <c r="AN452" s="9">
        <f t="shared" ref="AN452:AN515" si="493">AF452+AM452</f>
        <v>4488008.6918222867</v>
      </c>
    </row>
    <row r="453" spans="1:40" s="11" customFormat="1" ht="12.75" x14ac:dyDescent="0.2">
      <c r="A453" s="8" t="s">
        <v>909</v>
      </c>
      <c r="B453" s="8" t="s">
        <v>910</v>
      </c>
      <c r="C453" s="8" t="s">
        <v>862</v>
      </c>
      <c r="D453" s="8" t="s">
        <v>862</v>
      </c>
      <c r="E453" s="8" t="s">
        <v>1440</v>
      </c>
      <c r="G453" s="9"/>
      <c r="H453" s="9"/>
      <c r="I453" s="9">
        <f t="shared" si="479"/>
        <v>2873246.242944527</v>
      </c>
      <c r="J453" s="9">
        <f t="shared" si="480"/>
        <v>2965080.3440232095</v>
      </c>
      <c r="K453" s="9"/>
      <c r="L453" s="9"/>
      <c r="M453" s="9"/>
      <c r="N453" s="9"/>
      <c r="O453" s="9"/>
      <c r="P453" s="9"/>
      <c r="Q453" s="10">
        <f t="shared" si="492"/>
        <v>2873246.242944527</v>
      </c>
      <c r="R453" s="10">
        <f t="shared" si="481"/>
        <v>2965080.3440232095</v>
      </c>
      <c r="S453" s="9"/>
      <c r="T453" s="10">
        <f t="shared" si="487"/>
        <v>5219650</v>
      </c>
      <c r="V453" s="9"/>
      <c r="W453" s="9">
        <f t="shared" si="482"/>
        <v>445080.46975226002</v>
      </c>
      <c r="X453" s="9"/>
      <c r="Y453" s="9"/>
      <c r="Z453" s="9"/>
      <c r="AA453" s="10">
        <f t="shared" si="488"/>
        <v>445080.46975226002</v>
      </c>
      <c r="AB453" s="10">
        <f t="shared" si="489"/>
        <v>3318326.712696787</v>
      </c>
      <c r="AC453" s="10">
        <f t="shared" si="483"/>
        <v>8537976.712696787</v>
      </c>
      <c r="AD453" s="10">
        <f t="shared" si="484"/>
        <v>8200517.7767096264</v>
      </c>
      <c r="AE453" s="10">
        <f t="shared" si="490"/>
        <v>2980867.7767096264</v>
      </c>
      <c r="AF453" s="10">
        <f t="shared" si="485"/>
        <v>15787.432686416898</v>
      </c>
      <c r="AG453" s="9"/>
      <c r="AH453" s="9">
        <f t="shared" si="486"/>
        <v>15787.432686416898</v>
      </c>
      <c r="AI453" s="9"/>
      <c r="AJ453" s="9"/>
      <c r="AK453" s="9"/>
      <c r="AM453" s="9">
        <f t="shared" si="491"/>
        <v>2985357.821842032</v>
      </c>
      <c r="AN453" s="9">
        <f t="shared" si="493"/>
        <v>3001145.2545284489</v>
      </c>
    </row>
    <row r="454" spans="1:40" s="11" customFormat="1" ht="12.75" x14ac:dyDescent="0.2">
      <c r="A454" s="8" t="s">
        <v>911</v>
      </c>
      <c r="B454" s="8" t="s">
        <v>912</v>
      </c>
      <c r="C454" s="8" t="s">
        <v>862</v>
      </c>
      <c r="D454" s="8" t="s">
        <v>862</v>
      </c>
      <c r="E454" s="8" t="s">
        <v>1440</v>
      </c>
      <c r="G454" s="9"/>
      <c r="H454" s="9"/>
      <c r="I454" s="9">
        <f t="shared" si="479"/>
        <v>1852596.730173172</v>
      </c>
      <c r="J454" s="9">
        <f t="shared" si="480"/>
        <v>1911809.0430038355</v>
      </c>
      <c r="K454" s="9"/>
      <c r="L454" s="9"/>
      <c r="M454" s="9"/>
      <c r="N454" s="9"/>
      <c r="O454" s="9"/>
      <c r="P454" s="9"/>
      <c r="Q454" s="10">
        <f t="shared" si="492"/>
        <v>1852596.730173172</v>
      </c>
      <c r="R454" s="10">
        <f t="shared" si="481"/>
        <v>1911809.0430038355</v>
      </c>
      <c r="S454" s="9"/>
      <c r="T454" s="10">
        <f t="shared" si="487"/>
        <v>5323372</v>
      </c>
      <c r="V454" s="9"/>
      <c r="W454" s="9">
        <f t="shared" si="482"/>
        <v>-59409.135289305355</v>
      </c>
      <c r="X454" s="9"/>
      <c r="Y454" s="9"/>
      <c r="Z454" s="9"/>
      <c r="AA454" s="10">
        <f t="shared" si="488"/>
        <v>-59409.135289305355</v>
      </c>
      <c r="AB454" s="10">
        <f t="shared" si="489"/>
        <v>1793187.5948838666</v>
      </c>
      <c r="AC454" s="10">
        <f t="shared" si="483"/>
        <v>7116559.5948838666</v>
      </c>
      <c r="AD454" s="10">
        <f t="shared" si="484"/>
        <v>6835281.4057307616</v>
      </c>
      <c r="AE454" s="10">
        <f t="shared" si="490"/>
        <v>1511909.4057307616</v>
      </c>
      <c r="AF454" s="10">
        <f t="shared" si="485"/>
        <v>-399899.63727307389</v>
      </c>
      <c r="AG454" s="9"/>
      <c r="AH454" s="9">
        <f t="shared" si="486"/>
        <v>-399899.63727307389</v>
      </c>
      <c r="AI454" s="9"/>
      <c r="AJ454" s="9"/>
      <c r="AK454" s="9"/>
      <c r="AM454" s="9">
        <f t="shared" si="491"/>
        <v>1924883.4494162882</v>
      </c>
      <c r="AN454" s="9">
        <f t="shared" si="493"/>
        <v>1524983.8121432143</v>
      </c>
    </row>
    <row r="455" spans="1:40" s="11" customFormat="1" ht="12.75" x14ac:dyDescent="0.2">
      <c r="A455" s="8" t="s">
        <v>913</v>
      </c>
      <c r="B455" s="8" t="s">
        <v>914</v>
      </c>
      <c r="C455" s="8" t="s">
        <v>862</v>
      </c>
      <c r="D455" s="8" t="s">
        <v>862</v>
      </c>
      <c r="E455" s="8" t="s">
        <v>1440</v>
      </c>
      <c r="G455" s="9"/>
      <c r="H455" s="9"/>
      <c r="I455" s="9">
        <f t="shared" si="479"/>
        <v>3260463.1373442467</v>
      </c>
      <c r="J455" s="9">
        <f t="shared" si="480"/>
        <v>3364673.3845701651</v>
      </c>
      <c r="K455" s="9"/>
      <c r="L455" s="9"/>
      <c r="M455" s="9"/>
      <c r="N455" s="9"/>
      <c r="O455" s="9"/>
      <c r="P455" s="9"/>
      <c r="Q455" s="10">
        <f t="shared" si="492"/>
        <v>3260463.1373442467</v>
      </c>
      <c r="R455" s="10">
        <f t="shared" si="481"/>
        <v>3364673.3845701651</v>
      </c>
      <c r="S455" s="9"/>
      <c r="T455" s="10">
        <f t="shared" si="487"/>
        <v>6869677</v>
      </c>
      <c r="V455" s="9"/>
      <c r="W455" s="9">
        <f t="shared" si="482"/>
        <v>381797.44614915363</v>
      </c>
      <c r="X455" s="9"/>
      <c r="Y455" s="9"/>
      <c r="Z455" s="9"/>
      <c r="AA455" s="10">
        <f t="shared" si="488"/>
        <v>381797.44614915363</v>
      </c>
      <c r="AB455" s="10">
        <f t="shared" si="489"/>
        <v>3642260.5834934004</v>
      </c>
      <c r="AC455" s="10">
        <f t="shared" si="483"/>
        <v>10511937.5834934</v>
      </c>
      <c r="AD455" s="10">
        <f t="shared" si="484"/>
        <v>10096458.906113796</v>
      </c>
      <c r="AE455" s="10">
        <f t="shared" si="490"/>
        <v>3226781.9061137959</v>
      </c>
      <c r="AF455" s="10">
        <f t="shared" si="485"/>
        <v>-137891.47845636914</v>
      </c>
      <c r="AG455" s="9"/>
      <c r="AH455" s="9">
        <f t="shared" si="486"/>
        <v>-137891.47845636914</v>
      </c>
      <c r="AI455" s="9"/>
      <c r="AJ455" s="9"/>
      <c r="AK455" s="9"/>
      <c r="AM455" s="9">
        <f t="shared" si="491"/>
        <v>3387683.5839601182</v>
      </c>
      <c r="AN455" s="9">
        <f t="shared" si="493"/>
        <v>3249792.1055037491</v>
      </c>
    </row>
    <row r="456" spans="1:40" s="11" customFormat="1" ht="12.75" x14ac:dyDescent="0.2">
      <c r="A456" s="8" t="s">
        <v>915</v>
      </c>
      <c r="B456" s="8" t="s">
        <v>916</v>
      </c>
      <c r="C456" s="8" t="s">
        <v>862</v>
      </c>
      <c r="D456" s="8" t="s">
        <v>862</v>
      </c>
      <c r="E456" s="8" t="s">
        <v>1440</v>
      </c>
      <c r="G456" s="9"/>
      <c r="H456" s="9"/>
      <c r="I456" s="9">
        <f t="shared" si="479"/>
        <v>2126130.7311250744</v>
      </c>
      <c r="J456" s="9">
        <f t="shared" si="480"/>
        <v>2194085.6810177569</v>
      </c>
      <c r="K456" s="9"/>
      <c r="L456" s="9"/>
      <c r="M456" s="9"/>
      <c r="N456" s="9"/>
      <c r="O456" s="9"/>
      <c r="P456" s="9"/>
      <c r="Q456" s="10">
        <f t="shared" si="492"/>
        <v>2126130.7311250744</v>
      </c>
      <c r="R456" s="10">
        <f t="shared" si="481"/>
        <v>2194085.6810177569</v>
      </c>
      <c r="S456" s="9"/>
      <c r="T456" s="10">
        <f t="shared" si="487"/>
        <v>4970830</v>
      </c>
      <c r="V456" s="9"/>
      <c r="W456" s="9">
        <f t="shared" si="482"/>
        <v>179264.48776905332</v>
      </c>
      <c r="X456" s="9"/>
      <c r="Y456" s="9"/>
      <c r="Z456" s="9"/>
      <c r="AA456" s="10">
        <f t="shared" si="488"/>
        <v>179264.48776905332</v>
      </c>
      <c r="AB456" s="10">
        <f t="shared" si="489"/>
        <v>2305395.2188941278</v>
      </c>
      <c r="AC456" s="10">
        <f t="shared" si="483"/>
        <v>7276225.2188941278</v>
      </c>
      <c r="AD456" s="10">
        <f t="shared" si="484"/>
        <v>6988636.3318549413</v>
      </c>
      <c r="AE456" s="10">
        <f t="shared" si="490"/>
        <v>2017806.3318549413</v>
      </c>
      <c r="AF456" s="10">
        <f t="shared" si="485"/>
        <v>-176279.3491628156</v>
      </c>
      <c r="AG456" s="9"/>
      <c r="AH456" s="9">
        <f t="shared" si="486"/>
        <v>-176279.3491628156</v>
      </c>
      <c r="AI456" s="9"/>
      <c r="AJ456" s="9"/>
      <c r="AK456" s="9"/>
      <c r="AM456" s="9">
        <f t="shared" si="491"/>
        <v>2209090.5100838952</v>
      </c>
      <c r="AN456" s="9">
        <f t="shared" si="493"/>
        <v>2032811.1609210796</v>
      </c>
    </row>
    <row r="457" spans="1:40" s="11" customFormat="1" ht="12.75" x14ac:dyDescent="0.2">
      <c r="A457" s="8" t="s">
        <v>917</v>
      </c>
      <c r="B457" s="8" t="s">
        <v>918</v>
      </c>
      <c r="C457" s="8" t="s">
        <v>862</v>
      </c>
      <c r="D457" s="8" t="s">
        <v>862</v>
      </c>
      <c r="E457" s="8" t="s">
        <v>1440</v>
      </c>
      <c r="G457" s="9"/>
      <c r="H457" s="9"/>
      <c r="I457" s="9">
        <f t="shared" si="479"/>
        <v>2287014.0235229619</v>
      </c>
      <c r="J457" s="9">
        <f t="shared" si="480"/>
        <v>2360111.0918721529</v>
      </c>
      <c r="K457" s="9"/>
      <c r="L457" s="9"/>
      <c r="M457" s="9"/>
      <c r="N457" s="9"/>
      <c r="O457" s="9"/>
      <c r="P457" s="9"/>
      <c r="Q457" s="10">
        <f t="shared" si="492"/>
        <v>2287014.0235229619</v>
      </c>
      <c r="R457" s="10">
        <f t="shared" si="481"/>
        <v>2360111.0918721529</v>
      </c>
      <c r="S457" s="9"/>
      <c r="T457" s="10">
        <f t="shared" si="487"/>
        <v>3238672</v>
      </c>
      <c r="V457" s="9"/>
      <c r="W457" s="9">
        <f t="shared" si="482"/>
        <v>439532.95245100185</v>
      </c>
      <c r="X457" s="9"/>
      <c r="Y457" s="9"/>
      <c r="Z457" s="9"/>
      <c r="AA457" s="10">
        <f t="shared" si="488"/>
        <v>439532.95245100185</v>
      </c>
      <c r="AB457" s="10">
        <f t="shared" si="489"/>
        <v>2726546.9759739637</v>
      </c>
      <c r="AC457" s="10">
        <f t="shared" si="483"/>
        <v>5965218.9759739637</v>
      </c>
      <c r="AD457" s="10">
        <f t="shared" si="484"/>
        <v>5729446.9053416969</v>
      </c>
      <c r="AE457" s="10">
        <f t="shared" si="490"/>
        <v>2490774.9053416969</v>
      </c>
      <c r="AF457" s="10">
        <f t="shared" si="485"/>
        <v>130663.81346954405</v>
      </c>
      <c r="AG457" s="9"/>
      <c r="AH457" s="9">
        <f t="shared" si="486"/>
        <v>130663.81346954405</v>
      </c>
      <c r="AI457" s="9"/>
      <c r="AJ457" s="9"/>
      <c r="AK457" s="9"/>
      <c r="AM457" s="9">
        <f t="shared" si="491"/>
        <v>2376251.3291550525</v>
      </c>
      <c r="AN457" s="9">
        <f t="shared" si="493"/>
        <v>2506915.1426245966</v>
      </c>
    </row>
    <row r="458" spans="1:40" s="11" customFormat="1" ht="12.75" x14ac:dyDescent="0.2">
      <c r="A458" s="8" t="s">
        <v>919</v>
      </c>
      <c r="B458" s="8" t="s">
        <v>920</v>
      </c>
      <c r="C458" s="8" t="s">
        <v>862</v>
      </c>
      <c r="D458" s="8" t="s">
        <v>862</v>
      </c>
      <c r="E458" s="8" t="s">
        <v>1440</v>
      </c>
      <c r="G458" s="9"/>
      <c r="H458" s="9"/>
      <c r="I458" s="9">
        <f t="shared" si="479"/>
        <v>1583212.7590394113</v>
      </c>
      <c r="J458" s="9">
        <f t="shared" si="480"/>
        <v>1633815.0772012149</v>
      </c>
      <c r="K458" s="9"/>
      <c r="L458" s="9"/>
      <c r="M458" s="9"/>
      <c r="N458" s="9"/>
      <c r="O458" s="9"/>
      <c r="P458" s="9"/>
      <c r="Q458" s="10">
        <f t="shared" si="492"/>
        <v>1583212.7590394113</v>
      </c>
      <c r="R458" s="10">
        <f t="shared" si="481"/>
        <v>1633815.0772012149</v>
      </c>
      <c r="S458" s="9"/>
      <c r="T458" s="10">
        <f t="shared" si="487"/>
        <v>4054644</v>
      </c>
      <c r="V458" s="9"/>
      <c r="W458" s="9">
        <f t="shared" si="482"/>
        <v>-20762.261875237338</v>
      </c>
      <c r="X458" s="9"/>
      <c r="Y458" s="9"/>
      <c r="Z458" s="9"/>
      <c r="AA458" s="10">
        <f t="shared" si="488"/>
        <v>-20762.261875237338</v>
      </c>
      <c r="AB458" s="10">
        <f t="shared" si="489"/>
        <v>1562450.497164174</v>
      </c>
      <c r="AC458" s="10">
        <f t="shared" si="483"/>
        <v>5617094.497164174</v>
      </c>
      <c r="AD458" s="10">
        <f t="shared" si="484"/>
        <v>5395081.8592597498</v>
      </c>
      <c r="AE458" s="10">
        <f t="shared" si="490"/>
        <v>1340437.8592597498</v>
      </c>
      <c r="AF458" s="10">
        <f t="shared" si="485"/>
        <v>-293377.21794146509</v>
      </c>
      <c r="AG458" s="9"/>
      <c r="AH458" s="9">
        <f t="shared" si="486"/>
        <v>-293377.21794146509</v>
      </c>
      <c r="AI458" s="9"/>
      <c r="AJ458" s="9"/>
      <c r="AK458" s="9"/>
      <c r="AM458" s="9">
        <f t="shared" si="491"/>
        <v>1644988.349134566</v>
      </c>
      <c r="AN458" s="9">
        <f t="shared" si="493"/>
        <v>1351611.1311931009</v>
      </c>
    </row>
    <row r="459" spans="1:40" s="11" customFormat="1" ht="12.75" x14ac:dyDescent="0.2">
      <c r="A459" s="8" t="s">
        <v>921</v>
      </c>
      <c r="B459" s="8" t="s">
        <v>922</v>
      </c>
      <c r="C459" s="8" t="s">
        <v>862</v>
      </c>
      <c r="D459" s="8" t="s">
        <v>862</v>
      </c>
      <c r="E459" s="8" t="s">
        <v>1440</v>
      </c>
      <c r="G459" s="9"/>
      <c r="H459" s="9"/>
      <c r="I459" s="9">
        <f t="shared" si="479"/>
        <v>956362.88781804126</v>
      </c>
      <c r="J459" s="9">
        <f t="shared" si="480"/>
        <v>986929.96027952898</v>
      </c>
      <c r="K459" s="9"/>
      <c r="L459" s="9"/>
      <c r="M459" s="9"/>
      <c r="N459" s="9"/>
      <c r="O459" s="9"/>
      <c r="P459" s="9"/>
      <c r="Q459" s="10">
        <f t="shared" si="492"/>
        <v>956362.88781804126</v>
      </c>
      <c r="R459" s="10">
        <f t="shared" si="481"/>
        <v>986929.96027952898</v>
      </c>
      <c r="S459" s="9"/>
      <c r="T459" s="10">
        <f t="shared" si="487"/>
        <v>3561520</v>
      </c>
      <c r="V459" s="9"/>
      <c r="W459" s="9">
        <f t="shared" si="482"/>
        <v>-172714.01849568635</v>
      </c>
      <c r="X459" s="9"/>
      <c r="Y459" s="9"/>
      <c r="Z459" s="9"/>
      <c r="AA459" s="10">
        <f t="shared" si="488"/>
        <v>-172714.01849568635</v>
      </c>
      <c r="AB459" s="10">
        <f t="shared" si="489"/>
        <v>783648.86932235491</v>
      </c>
      <c r="AC459" s="10">
        <f t="shared" si="483"/>
        <v>4345168.8693223549</v>
      </c>
      <c r="AD459" s="10">
        <f t="shared" si="484"/>
        <v>4173428.4075399395</v>
      </c>
      <c r="AE459" s="10">
        <f t="shared" si="490"/>
        <v>611908.40753993951</v>
      </c>
      <c r="AF459" s="10">
        <f t="shared" si="485"/>
        <v>-375021.55273958948</v>
      </c>
      <c r="AG459" s="9"/>
      <c r="AH459" s="9">
        <f t="shared" si="486"/>
        <v>-375021.55273958948</v>
      </c>
      <c r="AI459" s="9"/>
      <c r="AJ459" s="9"/>
      <c r="AK459" s="9"/>
      <c r="AM459" s="9">
        <f t="shared" si="491"/>
        <v>993679.33906740544</v>
      </c>
      <c r="AN459" s="9">
        <f t="shared" si="493"/>
        <v>618657.78632781596</v>
      </c>
    </row>
    <row r="460" spans="1:40" s="11" customFormat="1" ht="12.75" x14ac:dyDescent="0.2">
      <c r="A460" s="8" t="s">
        <v>923</v>
      </c>
      <c r="B460" s="8" t="s">
        <v>924</v>
      </c>
      <c r="C460" s="8" t="s">
        <v>862</v>
      </c>
      <c r="D460" s="8" t="s">
        <v>862</v>
      </c>
      <c r="E460" s="8" t="s">
        <v>1440</v>
      </c>
      <c r="G460" s="9"/>
      <c r="H460" s="9"/>
      <c r="I460" s="9">
        <f t="shared" si="479"/>
        <v>1594136.3465720362</v>
      </c>
      <c r="J460" s="9">
        <f t="shared" si="480"/>
        <v>1645087.8021751835</v>
      </c>
      <c r="K460" s="9"/>
      <c r="L460" s="9"/>
      <c r="M460" s="9"/>
      <c r="N460" s="9"/>
      <c r="O460" s="9"/>
      <c r="P460" s="9"/>
      <c r="Q460" s="10">
        <f t="shared" si="492"/>
        <v>1594136.3465720362</v>
      </c>
      <c r="R460" s="10">
        <f t="shared" si="481"/>
        <v>1645087.8021751835</v>
      </c>
      <c r="S460" s="9"/>
      <c r="T460" s="10">
        <f t="shared" si="487"/>
        <v>2926142</v>
      </c>
      <c r="V460" s="9"/>
      <c r="W460" s="9">
        <f t="shared" si="482"/>
        <v>182744.94455289538</v>
      </c>
      <c r="X460" s="9"/>
      <c r="Y460" s="9"/>
      <c r="Z460" s="9"/>
      <c r="AA460" s="10">
        <f t="shared" si="488"/>
        <v>182744.94455289538</v>
      </c>
      <c r="AB460" s="10">
        <f t="shared" si="489"/>
        <v>1776881.2911249315</v>
      </c>
      <c r="AC460" s="10">
        <f t="shared" si="483"/>
        <v>4703023.2911249315</v>
      </c>
      <c r="AD460" s="10">
        <f t="shared" si="484"/>
        <v>4517138.8258527648</v>
      </c>
      <c r="AE460" s="10">
        <f t="shared" si="490"/>
        <v>1590996.8258527648</v>
      </c>
      <c r="AF460" s="10">
        <f t="shared" si="485"/>
        <v>-54090.976322418777</v>
      </c>
      <c r="AG460" s="9"/>
      <c r="AH460" s="9">
        <f t="shared" si="486"/>
        <v>-54090.976322418777</v>
      </c>
      <c r="AI460" s="9"/>
      <c r="AJ460" s="9"/>
      <c r="AK460" s="9"/>
      <c r="AM460" s="9">
        <f t="shared" si="491"/>
        <v>1656338.165588055</v>
      </c>
      <c r="AN460" s="9">
        <f t="shared" si="493"/>
        <v>1602247.1892656363</v>
      </c>
    </row>
    <row r="461" spans="1:40" s="11" customFormat="1" ht="12.75" x14ac:dyDescent="0.2">
      <c r="A461" s="8" t="s">
        <v>925</v>
      </c>
      <c r="B461" s="8" t="s">
        <v>926</v>
      </c>
      <c r="C461" s="8" t="s">
        <v>862</v>
      </c>
      <c r="D461" s="8" t="s">
        <v>862</v>
      </c>
      <c r="E461" s="8" t="s">
        <v>1440</v>
      </c>
      <c r="G461" s="9"/>
      <c r="H461" s="9"/>
      <c r="I461" s="9">
        <f t="shared" si="479"/>
        <v>1110322.2984212982</v>
      </c>
      <c r="J461" s="9">
        <f t="shared" si="480"/>
        <v>1145810.1896640069</v>
      </c>
      <c r="K461" s="9"/>
      <c r="L461" s="9"/>
      <c r="M461" s="9"/>
      <c r="N461" s="9"/>
      <c r="O461" s="9"/>
      <c r="P461" s="9"/>
      <c r="Q461" s="10">
        <f t="shared" si="492"/>
        <v>1110322.2984212982</v>
      </c>
      <c r="R461" s="10">
        <f t="shared" si="481"/>
        <v>1145810.1896640069</v>
      </c>
      <c r="S461" s="9"/>
      <c r="T461" s="10">
        <f t="shared" si="487"/>
        <v>3181468</v>
      </c>
      <c r="V461" s="9"/>
      <c r="W461" s="9">
        <f t="shared" si="482"/>
        <v>-62253.503458820283</v>
      </c>
      <c r="X461" s="9"/>
      <c r="Y461" s="9"/>
      <c r="Z461" s="9"/>
      <c r="AA461" s="10">
        <f t="shared" si="488"/>
        <v>-62253.503458820283</v>
      </c>
      <c r="AB461" s="10">
        <f t="shared" si="489"/>
        <v>1048068.7949624779</v>
      </c>
      <c r="AC461" s="10">
        <f t="shared" si="483"/>
        <v>4229536.7949624779</v>
      </c>
      <c r="AD461" s="10">
        <f t="shared" si="484"/>
        <v>4062366.6287070392</v>
      </c>
      <c r="AE461" s="10">
        <f t="shared" si="490"/>
        <v>880898.62870703917</v>
      </c>
      <c r="AF461" s="10">
        <f t="shared" si="485"/>
        <v>-264911.56095696776</v>
      </c>
      <c r="AG461" s="9"/>
      <c r="AH461" s="9">
        <f t="shared" si="486"/>
        <v>-264911.56095696776</v>
      </c>
      <c r="AI461" s="9"/>
      <c r="AJ461" s="9"/>
      <c r="AK461" s="9"/>
      <c r="AM461" s="9">
        <f t="shared" si="491"/>
        <v>1153646.1124754499</v>
      </c>
      <c r="AN461" s="9">
        <f t="shared" si="493"/>
        <v>888734.55151848216</v>
      </c>
    </row>
    <row r="462" spans="1:40" s="11" customFormat="1" ht="12.75" x14ac:dyDescent="0.2">
      <c r="A462" s="8" t="s">
        <v>927</v>
      </c>
      <c r="B462" s="8" t="s">
        <v>928</v>
      </c>
      <c r="C462" s="8" t="s">
        <v>862</v>
      </c>
      <c r="D462" s="8" t="s">
        <v>862</v>
      </c>
      <c r="E462" s="8" t="s">
        <v>1440</v>
      </c>
      <c r="G462" s="9"/>
      <c r="H462" s="9"/>
      <c r="I462" s="9">
        <f t="shared" si="479"/>
        <v>2808781.0194535628</v>
      </c>
      <c r="J462" s="9">
        <f t="shared" si="480"/>
        <v>2898554.6964162593</v>
      </c>
      <c r="K462" s="9"/>
      <c r="L462" s="9"/>
      <c r="M462" s="9"/>
      <c r="N462" s="9"/>
      <c r="O462" s="9"/>
      <c r="P462" s="9"/>
      <c r="Q462" s="10">
        <f t="shared" si="492"/>
        <v>2808781.0194535628</v>
      </c>
      <c r="R462" s="10">
        <f t="shared" si="481"/>
        <v>2898554.6964162593</v>
      </c>
      <c r="S462" s="9"/>
      <c r="T462" s="10">
        <f t="shared" si="487"/>
        <v>5259017</v>
      </c>
      <c r="V462" s="9"/>
      <c r="W462" s="9">
        <f t="shared" si="482"/>
        <v>307344.51330931857</v>
      </c>
      <c r="X462" s="9"/>
      <c r="Y462" s="9"/>
      <c r="Z462" s="9"/>
      <c r="AA462" s="10">
        <f t="shared" si="488"/>
        <v>307344.51330931857</v>
      </c>
      <c r="AB462" s="10">
        <f t="shared" si="489"/>
        <v>3116125.5327628814</v>
      </c>
      <c r="AC462" s="10">
        <f t="shared" si="483"/>
        <v>8375142.5327628814</v>
      </c>
      <c r="AD462" s="10">
        <f t="shared" si="484"/>
        <v>8044119.5301299449</v>
      </c>
      <c r="AE462" s="10">
        <f t="shared" si="490"/>
        <v>2785102.5301299449</v>
      </c>
      <c r="AF462" s="10">
        <f t="shared" si="485"/>
        <v>-113452.16628631437</v>
      </c>
      <c r="AG462" s="9"/>
      <c r="AH462" s="9">
        <f t="shared" si="486"/>
        <v>-113452.16628631437</v>
      </c>
      <c r="AI462" s="9"/>
      <c r="AJ462" s="9"/>
      <c r="AK462" s="9"/>
      <c r="AM462" s="9">
        <f t="shared" si="491"/>
        <v>2918377.221185849</v>
      </c>
      <c r="AN462" s="9">
        <f t="shared" si="493"/>
        <v>2804925.0548995347</v>
      </c>
    </row>
    <row r="463" spans="1:40" s="11" customFormat="1" ht="12.75" x14ac:dyDescent="0.2">
      <c r="A463" s="8" t="s">
        <v>929</v>
      </c>
      <c r="B463" s="8" t="s">
        <v>930</v>
      </c>
      <c r="C463" s="8" t="s">
        <v>862</v>
      </c>
      <c r="D463" s="8" t="s">
        <v>862</v>
      </c>
      <c r="E463" s="8" t="s">
        <v>1440</v>
      </c>
      <c r="G463" s="9"/>
      <c r="H463" s="9"/>
      <c r="I463" s="9">
        <f t="shared" si="479"/>
        <v>1959101.3462577316</v>
      </c>
      <c r="J463" s="9">
        <f t="shared" si="480"/>
        <v>2021717.7375598708</v>
      </c>
      <c r="K463" s="9"/>
      <c r="L463" s="9"/>
      <c r="M463" s="9"/>
      <c r="N463" s="9"/>
      <c r="O463" s="9"/>
      <c r="P463" s="9"/>
      <c r="Q463" s="10">
        <f t="shared" si="492"/>
        <v>1959101.3462577316</v>
      </c>
      <c r="R463" s="10">
        <f t="shared" si="481"/>
        <v>2021717.7375598708</v>
      </c>
      <c r="S463" s="9"/>
      <c r="T463" s="10">
        <f t="shared" si="487"/>
        <v>5784677</v>
      </c>
      <c r="V463" s="9"/>
      <c r="W463" s="9">
        <f t="shared" si="482"/>
        <v>-122649.94677487132</v>
      </c>
      <c r="X463" s="9"/>
      <c r="Y463" s="9"/>
      <c r="Z463" s="9"/>
      <c r="AA463" s="10">
        <f t="shared" si="488"/>
        <v>-122649.94677487132</v>
      </c>
      <c r="AB463" s="10">
        <f t="shared" si="489"/>
        <v>1836451.3994828602</v>
      </c>
      <c r="AC463" s="10">
        <f t="shared" si="483"/>
        <v>7621128.3994828602</v>
      </c>
      <c r="AD463" s="10">
        <f t="shared" si="484"/>
        <v>7319907.3997949036</v>
      </c>
      <c r="AE463" s="10">
        <f t="shared" si="490"/>
        <v>1535230.3997949036</v>
      </c>
      <c r="AF463" s="10">
        <f t="shared" si="485"/>
        <v>-486487.33776496723</v>
      </c>
      <c r="AG463" s="9"/>
      <c r="AH463" s="9">
        <f t="shared" si="486"/>
        <v>-486487.33776496723</v>
      </c>
      <c r="AI463" s="9"/>
      <c r="AJ463" s="9"/>
      <c r="AK463" s="9"/>
      <c r="AM463" s="9">
        <f t="shared" si="491"/>
        <v>2035543.7833403589</v>
      </c>
      <c r="AN463" s="9">
        <f t="shared" si="493"/>
        <v>1549056.4455753916</v>
      </c>
    </row>
    <row r="464" spans="1:40" s="11" customFormat="1" ht="12.75" x14ac:dyDescent="0.2">
      <c r="A464" s="8" t="s">
        <v>931</v>
      </c>
      <c r="B464" s="8" t="s">
        <v>932</v>
      </c>
      <c r="C464" s="8" t="s">
        <v>862</v>
      </c>
      <c r="D464" s="8" t="s">
        <v>862</v>
      </c>
      <c r="E464" s="8" t="s">
        <v>1440</v>
      </c>
      <c r="G464" s="9"/>
      <c r="H464" s="9"/>
      <c r="I464" s="9">
        <f t="shared" si="479"/>
        <v>1326971.1094100317</v>
      </c>
      <c r="J464" s="9">
        <f t="shared" si="480"/>
        <v>1369383.4850598013</v>
      </c>
      <c r="K464" s="9"/>
      <c r="L464" s="9"/>
      <c r="M464" s="9"/>
      <c r="N464" s="9"/>
      <c r="O464" s="9"/>
      <c r="P464" s="9"/>
      <c r="Q464" s="10">
        <f t="shared" si="492"/>
        <v>1326971.1094100317</v>
      </c>
      <c r="R464" s="10">
        <f t="shared" si="481"/>
        <v>1369383.4850598013</v>
      </c>
      <c r="S464" s="9"/>
      <c r="T464" s="10">
        <f t="shared" si="487"/>
        <v>7373717</v>
      </c>
      <c r="V464" s="9"/>
      <c r="W464" s="9">
        <f t="shared" si="482"/>
        <v>-618887.18985301256</v>
      </c>
      <c r="X464" s="9"/>
      <c r="Y464" s="9"/>
      <c r="Z464" s="9"/>
      <c r="AA464" s="10">
        <f t="shared" si="488"/>
        <v>-618887.18985301256</v>
      </c>
      <c r="AB464" s="10">
        <f t="shared" si="489"/>
        <v>708083.91955701914</v>
      </c>
      <c r="AC464" s="10">
        <f t="shared" si="483"/>
        <v>8081800.9195570191</v>
      </c>
      <c r="AD464" s="10">
        <f t="shared" si="484"/>
        <v>7762372.086363079</v>
      </c>
      <c r="AE464" s="10">
        <f t="shared" si="490"/>
        <v>388655.08636307903</v>
      </c>
      <c r="AF464" s="10">
        <f t="shared" si="485"/>
        <v>-980728.39869672223</v>
      </c>
      <c r="AG464" s="9"/>
      <c r="AH464" s="9">
        <f t="shared" si="486"/>
        <v>-980728.39869672223</v>
      </c>
      <c r="AI464" s="9"/>
      <c r="AJ464" s="9"/>
      <c r="AK464" s="9"/>
      <c r="AM464" s="9">
        <f t="shared" si="491"/>
        <v>1378748.3723552618</v>
      </c>
      <c r="AN464" s="9">
        <f t="shared" si="493"/>
        <v>398019.97365853959</v>
      </c>
    </row>
    <row r="465" spans="1:40" s="11" customFormat="1" ht="12.75" x14ac:dyDescent="0.2">
      <c r="A465" s="8" t="s">
        <v>933</v>
      </c>
      <c r="B465" s="8" t="s">
        <v>934</v>
      </c>
      <c r="C465" s="8" t="s">
        <v>862</v>
      </c>
      <c r="D465" s="8" t="s">
        <v>862</v>
      </c>
      <c r="E465" s="8" t="s">
        <v>1440</v>
      </c>
      <c r="G465" s="9"/>
      <c r="H465" s="9"/>
      <c r="I465" s="9">
        <f t="shared" si="479"/>
        <v>3508702.7649195516</v>
      </c>
      <c r="J465" s="9">
        <f t="shared" si="480"/>
        <v>3620847.1956866351</v>
      </c>
      <c r="K465" s="9"/>
      <c r="L465" s="9"/>
      <c r="M465" s="9"/>
      <c r="N465" s="9"/>
      <c r="O465" s="9"/>
      <c r="P465" s="9"/>
      <c r="Q465" s="10">
        <f t="shared" si="492"/>
        <v>3508702.7649195516</v>
      </c>
      <c r="R465" s="10">
        <f t="shared" si="481"/>
        <v>3620847.1956866351</v>
      </c>
      <c r="S465" s="9"/>
      <c r="T465" s="10">
        <f t="shared" si="487"/>
        <v>7299400</v>
      </c>
      <c r="V465" s="9"/>
      <c r="W465" s="9">
        <f t="shared" si="482"/>
        <v>445460.23165989062</v>
      </c>
      <c r="X465" s="9"/>
      <c r="Y465" s="9"/>
      <c r="Z465" s="9"/>
      <c r="AA465" s="10">
        <f t="shared" si="488"/>
        <v>445460.23165989062</v>
      </c>
      <c r="AB465" s="10">
        <f t="shared" si="489"/>
        <v>3954162.9965794422</v>
      </c>
      <c r="AC465" s="10">
        <f t="shared" si="483"/>
        <v>11253562.996579442</v>
      </c>
      <c r="AD465" s="10">
        <f t="shared" si="484"/>
        <v>10808771.973755173</v>
      </c>
      <c r="AE465" s="10">
        <f t="shared" si="490"/>
        <v>3509371.9737551734</v>
      </c>
      <c r="AF465" s="10">
        <f t="shared" si="485"/>
        <v>-111475.22193146171</v>
      </c>
      <c r="AG465" s="9"/>
      <c r="AH465" s="9">
        <f t="shared" si="486"/>
        <v>-111475.22193146171</v>
      </c>
      <c r="AI465" s="9"/>
      <c r="AJ465" s="9"/>
      <c r="AK465" s="9"/>
      <c r="AM465" s="9">
        <f t="shared" si="491"/>
        <v>3645609.3067180882</v>
      </c>
      <c r="AN465" s="9">
        <f t="shared" si="493"/>
        <v>3534134.0847866265</v>
      </c>
    </row>
    <row r="466" spans="1:40" s="11" customFormat="1" ht="12.75" x14ac:dyDescent="0.2">
      <c r="A466" s="8" t="s">
        <v>935</v>
      </c>
      <c r="B466" s="8" t="s">
        <v>936</v>
      </c>
      <c r="C466" s="8" t="s">
        <v>862</v>
      </c>
      <c r="D466" s="8" t="s">
        <v>862</v>
      </c>
      <c r="E466" s="8" t="s">
        <v>1440</v>
      </c>
      <c r="G466" s="9"/>
      <c r="H466" s="9"/>
      <c r="I466" s="9">
        <f t="shared" si="479"/>
        <v>3669460.4377435064</v>
      </c>
      <c r="J466" s="9">
        <f t="shared" si="480"/>
        <v>3786742.9719403051</v>
      </c>
      <c r="K466" s="9"/>
      <c r="L466" s="9"/>
      <c r="M466" s="9"/>
      <c r="N466" s="9"/>
      <c r="O466" s="9"/>
      <c r="P466" s="9"/>
      <c r="Q466" s="10">
        <f t="shared" si="492"/>
        <v>3669460.4377435064</v>
      </c>
      <c r="R466" s="10">
        <f t="shared" si="481"/>
        <v>3786742.9719403051</v>
      </c>
      <c r="S466" s="9"/>
      <c r="T466" s="10">
        <f t="shared" si="487"/>
        <v>5835486</v>
      </c>
      <c r="V466" s="9"/>
      <c r="W466" s="9">
        <f t="shared" si="482"/>
        <v>1542093.5822113836</v>
      </c>
      <c r="X466" s="9"/>
      <c r="Y466" s="9"/>
      <c r="Z466" s="9"/>
      <c r="AA466" s="10">
        <f t="shared" si="488"/>
        <v>1542093.5822113836</v>
      </c>
      <c r="AB466" s="10">
        <f t="shared" si="489"/>
        <v>5211554.01995489</v>
      </c>
      <c r="AC466" s="10">
        <f t="shared" si="483"/>
        <v>11047040.01995489</v>
      </c>
      <c r="AD466" s="10">
        <f t="shared" si="484"/>
        <v>10610411.706668701</v>
      </c>
      <c r="AE466" s="10">
        <f t="shared" si="490"/>
        <v>4774925.706668701</v>
      </c>
      <c r="AF466" s="10">
        <f t="shared" si="485"/>
        <v>988182.73472839594</v>
      </c>
      <c r="AG466" s="9"/>
      <c r="AH466" s="9">
        <f t="shared" si="486"/>
        <v>988182.73472839594</v>
      </c>
      <c r="AI466" s="9"/>
      <c r="AJ466" s="9"/>
      <c r="AK466" s="9"/>
      <c r="AM466" s="9">
        <f t="shared" si="491"/>
        <v>3812639.6046483801</v>
      </c>
      <c r="AN466" s="9">
        <f t="shared" si="493"/>
        <v>4800822.3393767755</v>
      </c>
    </row>
    <row r="467" spans="1:40" s="11" customFormat="1" ht="12.75" x14ac:dyDescent="0.2">
      <c r="A467" s="8" t="s">
        <v>937</v>
      </c>
      <c r="B467" s="8" t="s">
        <v>938</v>
      </c>
      <c r="C467" s="8" t="s">
        <v>862</v>
      </c>
      <c r="D467" s="8" t="s">
        <v>862</v>
      </c>
      <c r="E467" s="8" t="s">
        <v>1440</v>
      </c>
      <c r="G467" s="9"/>
      <c r="H467" s="9"/>
      <c r="I467" s="9">
        <f t="shared" si="479"/>
        <v>2154746.4436630579</v>
      </c>
      <c r="J467" s="9">
        <f t="shared" si="480"/>
        <v>2223616.0030306871</v>
      </c>
      <c r="K467" s="9"/>
      <c r="L467" s="9"/>
      <c r="M467" s="9"/>
      <c r="N467" s="9"/>
      <c r="O467" s="9"/>
      <c r="P467" s="9"/>
      <c r="Q467" s="10">
        <f t="shared" si="492"/>
        <v>2154746.4436630579</v>
      </c>
      <c r="R467" s="10">
        <f t="shared" si="481"/>
        <v>2223616.0030306871</v>
      </c>
      <c r="S467" s="9"/>
      <c r="T467" s="10">
        <f t="shared" si="487"/>
        <v>6632448</v>
      </c>
      <c r="V467" s="9"/>
      <c r="W467" s="9">
        <f t="shared" si="482"/>
        <v>2326.6733647799119</v>
      </c>
      <c r="X467" s="9"/>
      <c r="Y467" s="9"/>
      <c r="Z467" s="9"/>
      <c r="AA467" s="10">
        <f t="shared" si="488"/>
        <v>2326.6733647799119</v>
      </c>
      <c r="AB467" s="10">
        <f t="shared" si="489"/>
        <v>2157073.1170278378</v>
      </c>
      <c r="AC467" s="10">
        <f t="shared" si="483"/>
        <v>8789521.1170278378</v>
      </c>
      <c r="AD467" s="10">
        <f t="shared" si="484"/>
        <v>8442120.0237948224</v>
      </c>
      <c r="AE467" s="10">
        <f t="shared" si="490"/>
        <v>1809672.0237948224</v>
      </c>
      <c r="AF467" s="10">
        <f t="shared" si="485"/>
        <v>-413943.97923586471</v>
      </c>
      <c r="AG467" s="9"/>
      <c r="AH467" s="9">
        <f t="shared" si="486"/>
        <v>-413943.97923586471</v>
      </c>
      <c r="AI467" s="9"/>
      <c r="AJ467" s="9"/>
      <c r="AK467" s="9"/>
      <c r="AM467" s="9">
        <f t="shared" si="491"/>
        <v>2238822.7829312459</v>
      </c>
      <c r="AN467" s="9">
        <f t="shared" si="493"/>
        <v>1824878.8036953812</v>
      </c>
    </row>
    <row r="468" spans="1:40" s="11" customFormat="1" ht="12.75" x14ac:dyDescent="0.2">
      <c r="A468" s="8" t="s">
        <v>939</v>
      </c>
      <c r="B468" s="8" t="s">
        <v>940</v>
      </c>
      <c r="C468" s="8" t="s">
        <v>862</v>
      </c>
      <c r="D468" s="8" t="s">
        <v>862</v>
      </c>
      <c r="E468" s="8" t="s">
        <v>1440</v>
      </c>
      <c r="G468" s="9"/>
      <c r="H468" s="9"/>
      <c r="I468" s="9">
        <f t="shared" si="479"/>
        <v>2282082.9928651596</v>
      </c>
      <c r="J468" s="9">
        <f t="shared" si="480"/>
        <v>2355022.4566341783</v>
      </c>
      <c r="K468" s="9"/>
      <c r="L468" s="9"/>
      <c r="M468" s="9"/>
      <c r="N468" s="9"/>
      <c r="O468" s="9"/>
      <c r="P468" s="9"/>
      <c r="Q468" s="10">
        <f t="shared" si="492"/>
        <v>2282082.9928651596</v>
      </c>
      <c r="R468" s="10">
        <f t="shared" si="481"/>
        <v>2355022.4566341783</v>
      </c>
      <c r="S468" s="9"/>
      <c r="T468" s="10">
        <f t="shared" si="487"/>
        <v>6457050</v>
      </c>
      <c r="V468" s="9"/>
      <c r="W468" s="9">
        <f t="shared" si="482"/>
        <v>72506.718481647316</v>
      </c>
      <c r="X468" s="9"/>
      <c r="Y468" s="9"/>
      <c r="Z468" s="9"/>
      <c r="AA468" s="10">
        <f t="shared" si="488"/>
        <v>72506.718481647316</v>
      </c>
      <c r="AB468" s="10">
        <f t="shared" si="489"/>
        <v>2354589.711346807</v>
      </c>
      <c r="AC468" s="10">
        <f t="shared" si="483"/>
        <v>8811639.711346807</v>
      </c>
      <c r="AD468" s="10">
        <f t="shared" si="484"/>
        <v>8463364.392573528</v>
      </c>
      <c r="AE468" s="10">
        <f t="shared" si="490"/>
        <v>2006314.392573528</v>
      </c>
      <c r="AF468" s="10">
        <f t="shared" si="485"/>
        <v>-348708.0640606503</v>
      </c>
      <c r="AG468" s="9"/>
      <c r="AH468" s="9">
        <f t="shared" si="486"/>
        <v>-348708.0640606503</v>
      </c>
      <c r="AI468" s="9"/>
      <c r="AJ468" s="9"/>
      <c r="AK468" s="9"/>
      <c r="AM468" s="9">
        <f t="shared" si="491"/>
        <v>2371127.8939534361</v>
      </c>
      <c r="AN468" s="9">
        <f t="shared" si="493"/>
        <v>2022419.8298927858</v>
      </c>
    </row>
    <row r="469" spans="1:40" s="11" customFormat="1" ht="12.75" x14ac:dyDescent="0.2">
      <c r="A469" s="8" t="s">
        <v>941</v>
      </c>
      <c r="B469" s="8" t="s">
        <v>942</v>
      </c>
      <c r="C469" s="8" t="s">
        <v>862</v>
      </c>
      <c r="D469" s="8" t="s">
        <v>862</v>
      </c>
      <c r="E469" s="8" t="s">
        <v>1440</v>
      </c>
      <c r="G469" s="9"/>
      <c r="H469" s="9"/>
      <c r="I469" s="9">
        <f t="shared" si="479"/>
        <v>2836865.3130317973</v>
      </c>
      <c r="J469" s="9">
        <f t="shared" si="480"/>
        <v>2927536.6143667595</v>
      </c>
      <c r="K469" s="9"/>
      <c r="L469" s="9"/>
      <c r="M469" s="9"/>
      <c r="N469" s="9"/>
      <c r="O469" s="9"/>
      <c r="P469" s="9"/>
      <c r="Q469" s="10">
        <f t="shared" si="492"/>
        <v>2836865.3130317973</v>
      </c>
      <c r="R469" s="10">
        <f t="shared" si="481"/>
        <v>2927536.6143667595</v>
      </c>
      <c r="S469" s="9"/>
      <c r="T469" s="10">
        <f t="shared" si="487"/>
        <v>10653200</v>
      </c>
      <c r="V469" s="9"/>
      <c r="W469" s="9">
        <f t="shared" si="482"/>
        <v>-261468.21888368484</v>
      </c>
      <c r="X469" s="9"/>
      <c r="Y469" s="9"/>
      <c r="Z469" s="9"/>
      <c r="AA469" s="10">
        <f t="shared" si="488"/>
        <v>-261468.21888368484</v>
      </c>
      <c r="AB469" s="10">
        <f t="shared" si="489"/>
        <v>2575397.0941481125</v>
      </c>
      <c r="AC469" s="10">
        <f t="shared" si="483"/>
        <v>13228597.094148112</v>
      </c>
      <c r="AD469" s="10">
        <f t="shared" si="484"/>
        <v>12705743.911220649</v>
      </c>
      <c r="AE469" s="10">
        <f t="shared" si="490"/>
        <v>2052543.9112206493</v>
      </c>
      <c r="AF469" s="10">
        <f t="shared" si="485"/>
        <v>-874992.70314611029</v>
      </c>
      <c r="AG469" s="9"/>
      <c r="AH469" s="9">
        <f t="shared" si="486"/>
        <v>-874992.70314611029</v>
      </c>
      <c r="AI469" s="9"/>
      <c r="AJ469" s="9"/>
      <c r="AK469" s="9"/>
      <c r="AM469" s="9">
        <f t="shared" si="491"/>
        <v>2947557.339566086</v>
      </c>
      <c r="AN469" s="9">
        <f t="shared" si="493"/>
        <v>2072564.6364199757</v>
      </c>
    </row>
    <row r="470" spans="1:40" s="11" customFormat="1" ht="12.75" x14ac:dyDescent="0.2">
      <c r="A470" s="8" t="s">
        <v>943</v>
      </c>
      <c r="B470" s="8" t="s">
        <v>944</v>
      </c>
      <c r="C470" s="8" t="s">
        <v>862</v>
      </c>
      <c r="D470" s="8" t="s">
        <v>862</v>
      </c>
      <c r="E470" s="8" t="s">
        <v>1440</v>
      </c>
      <c r="G470" s="9"/>
      <c r="H470" s="9"/>
      <c r="I470" s="9">
        <f t="shared" si="479"/>
        <v>5477477.5193524426</v>
      </c>
      <c r="J470" s="9">
        <f t="shared" si="480"/>
        <v>5652547.5208894238</v>
      </c>
      <c r="K470" s="9"/>
      <c r="L470" s="9"/>
      <c r="M470" s="9"/>
      <c r="N470" s="9"/>
      <c r="O470" s="9"/>
      <c r="P470" s="9"/>
      <c r="Q470" s="10">
        <f t="shared" si="492"/>
        <v>5477477.5193524426</v>
      </c>
      <c r="R470" s="10">
        <f t="shared" si="481"/>
        <v>5652547.5208894238</v>
      </c>
      <c r="S470" s="9"/>
      <c r="T470" s="10">
        <f t="shared" si="487"/>
        <v>14506491</v>
      </c>
      <c r="V470" s="9"/>
      <c r="W470" s="9">
        <f t="shared" si="482"/>
        <v>282015.60636264924</v>
      </c>
      <c r="X470" s="9"/>
      <c r="Y470" s="9"/>
      <c r="Z470" s="9"/>
      <c r="AA470" s="10">
        <f t="shared" si="488"/>
        <v>282015.60636264924</v>
      </c>
      <c r="AB470" s="10">
        <f t="shared" si="489"/>
        <v>5759493.1257150918</v>
      </c>
      <c r="AC470" s="10">
        <f t="shared" si="483"/>
        <v>20265984.125715092</v>
      </c>
      <c r="AD470" s="10">
        <f t="shared" si="484"/>
        <v>19464982.006603386</v>
      </c>
      <c r="AE470" s="10">
        <f t="shared" si="490"/>
        <v>4958491.0066033863</v>
      </c>
      <c r="AF470" s="10">
        <f t="shared" si="485"/>
        <v>-694056.51428603753</v>
      </c>
      <c r="AG470" s="9"/>
      <c r="AH470" s="9">
        <f t="shared" si="486"/>
        <v>-694056.51428603753</v>
      </c>
      <c r="AI470" s="9"/>
      <c r="AJ470" s="9"/>
      <c r="AK470" s="9"/>
      <c r="AM470" s="9">
        <f t="shared" si="491"/>
        <v>5691203.946239152</v>
      </c>
      <c r="AN470" s="9">
        <f t="shared" si="493"/>
        <v>4997147.4319531145</v>
      </c>
    </row>
    <row r="471" spans="1:40" s="11" customFormat="1" ht="12.75" x14ac:dyDescent="0.2">
      <c r="A471" s="8" t="s">
        <v>945</v>
      </c>
      <c r="B471" s="8" t="s">
        <v>946</v>
      </c>
      <c r="C471" s="8" t="s">
        <v>862</v>
      </c>
      <c r="D471" s="8" t="s">
        <v>862</v>
      </c>
      <c r="E471" s="8" t="s">
        <v>1440</v>
      </c>
      <c r="G471" s="9"/>
      <c r="H471" s="9"/>
      <c r="I471" s="9">
        <f t="shared" si="479"/>
        <v>3349938.3805833715</v>
      </c>
      <c r="J471" s="9">
        <f t="shared" si="480"/>
        <v>3457008.4169943756</v>
      </c>
      <c r="K471" s="9"/>
      <c r="L471" s="9"/>
      <c r="M471" s="9"/>
      <c r="N471" s="9"/>
      <c r="O471" s="9"/>
      <c r="P471" s="9"/>
      <c r="Q471" s="10">
        <f t="shared" si="492"/>
        <v>3349938.3805833715</v>
      </c>
      <c r="R471" s="10">
        <f t="shared" si="481"/>
        <v>3457008.4169943756</v>
      </c>
      <c r="S471" s="9"/>
      <c r="T471" s="10">
        <f t="shared" si="487"/>
        <v>7937331</v>
      </c>
      <c r="V471" s="9"/>
      <c r="W471" s="9">
        <f t="shared" si="482"/>
        <v>272480.37937738607</v>
      </c>
      <c r="X471" s="9"/>
      <c r="Y471" s="9"/>
      <c r="Z471" s="9"/>
      <c r="AA471" s="10">
        <f t="shared" si="488"/>
        <v>272480.37937738607</v>
      </c>
      <c r="AB471" s="10">
        <f t="shared" si="489"/>
        <v>3622418.7599607576</v>
      </c>
      <c r="AC471" s="10">
        <f t="shared" si="483"/>
        <v>11559749.759960758</v>
      </c>
      <c r="AD471" s="10">
        <f t="shared" si="484"/>
        <v>11102856.870047726</v>
      </c>
      <c r="AE471" s="10">
        <f t="shared" si="490"/>
        <v>3165525.8700477257</v>
      </c>
      <c r="AF471" s="10">
        <f t="shared" si="485"/>
        <v>-291482.54694664991</v>
      </c>
      <c r="AG471" s="9"/>
      <c r="AH471" s="9">
        <f t="shared" si="486"/>
        <v>-291482.54694664991</v>
      </c>
      <c r="AI471" s="9"/>
      <c r="AJ471" s="9"/>
      <c r="AK471" s="9"/>
      <c r="AM471" s="9">
        <f t="shared" si="491"/>
        <v>3480650.0736652943</v>
      </c>
      <c r="AN471" s="9">
        <f t="shared" si="493"/>
        <v>3189167.5267186444</v>
      </c>
    </row>
    <row r="472" spans="1:40" s="11" customFormat="1" ht="12.75" x14ac:dyDescent="0.2">
      <c r="A472" s="8" t="s">
        <v>947</v>
      </c>
      <c r="B472" s="8" t="s">
        <v>948</v>
      </c>
      <c r="C472" s="8" t="s">
        <v>862</v>
      </c>
      <c r="D472" s="8" t="s">
        <v>862</v>
      </c>
      <c r="E472" s="8" t="s">
        <v>1440</v>
      </c>
      <c r="G472" s="9"/>
      <c r="H472" s="9"/>
      <c r="I472" s="9">
        <f t="shared" si="479"/>
        <v>1594053.8026225162</v>
      </c>
      <c r="J472" s="9">
        <f t="shared" si="480"/>
        <v>1645002.6199730523</v>
      </c>
      <c r="K472" s="9"/>
      <c r="L472" s="9"/>
      <c r="M472" s="9"/>
      <c r="N472" s="9"/>
      <c r="O472" s="9"/>
      <c r="P472" s="9"/>
      <c r="Q472" s="10">
        <f t="shared" si="492"/>
        <v>1594053.8026225162</v>
      </c>
      <c r="R472" s="10">
        <f t="shared" si="481"/>
        <v>1645002.6199730523</v>
      </c>
      <c r="S472" s="9"/>
      <c r="T472" s="10">
        <f t="shared" si="487"/>
        <v>5238503</v>
      </c>
      <c r="V472" s="9"/>
      <c r="W472" s="9">
        <f t="shared" si="482"/>
        <v>-52373.600309807342</v>
      </c>
      <c r="X472" s="9"/>
      <c r="Y472" s="9"/>
      <c r="Z472" s="9"/>
      <c r="AA472" s="10">
        <f t="shared" si="488"/>
        <v>-52373.600309807342</v>
      </c>
      <c r="AB472" s="10">
        <f t="shared" si="489"/>
        <v>1541680.2023127088</v>
      </c>
      <c r="AC472" s="10">
        <f t="shared" si="483"/>
        <v>6780183.2023127088</v>
      </c>
      <c r="AD472" s="10">
        <f t="shared" si="484"/>
        <v>6512200.1090995427</v>
      </c>
      <c r="AE472" s="10">
        <f t="shared" si="490"/>
        <v>1273697.1090995427</v>
      </c>
      <c r="AF472" s="10">
        <f t="shared" si="485"/>
        <v>-371305.51087350957</v>
      </c>
      <c r="AG472" s="9"/>
      <c r="AH472" s="9">
        <f t="shared" si="486"/>
        <v>-371305.51087350957</v>
      </c>
      <c r="AI472" s="9"/>
      <c r="AJ472" s="9"/>
      <c r="AK472" s="9"/>
      <c r="AM472" s="9">
        <f t="shared" si="491"/>
        <v>1656252.4008451444</v>
      </c>
      <c r="AN472" s="9">
        <f t="shared" si="493"/>
        <v>1284946.8899716348</v>
      </c>
    </row>
    <row r="473" spans="1:40" s="11" customFormat="1" ht="12.75" x14ac:dyDescent="0.2">
      <c r="A473" s="8" t="s">
        <v>949</v>
      </c>
      <c r="B473" s="8" t="s">
        <v>950</v>
      </c>
      <c r="C473" s="8" t="s">
        <v>862</v>
      </c>
      <c r="D473" s="8" t="s">
        <v>862</v>
      </c>
      <c r="E473" s="8" t="s">
        <v>1440</v>
      </c>
      <c r="G473" s="9"/>
      <c r="H473" s="9"/>
      <c r="I473" s="9">
        <f t="shared" si="479"/>
        <v>2174320.1397378268</v>
      </c>
      <c r="J473" s="9">
        <f t="shared" si="480"/>
        <v>2243815.3095237161</v>
      </c>
      <c r="K473" s="9"/>
      <c r="L473" s="9"/>
      <c r="M473" s="9"/>
      <c r="N473" s="9"/>
      <c r="O473" s="9"/>
      <c r="P473" s="9"/>
      <c r="Q473" s="10">
        <f t="shared" si="492"/>
        <v>2174320.1397378268</v>
      </c>
      <c r="R473" s="10">
        <f t="shared" si="481"/>
        <v>2243815.3095237161</v>
      </c>
      <c r="S473" s="9"/>
      <c r="T473" s="10">
        <f t="shared" si="487"/>
        <v>6862114</v>
      </c>
      <c r="V473" s="9"/>
      <c r="W473" s="9">
        <f t="shared" si="482"/>
        <v>-91806.127839210443</v>
      </c>
      <c r="X473" s="9"/>
      <c r="Y473" s="9"/>
      <c r="Z473" s="9"/>
      <c r="AA473" s="10">
        <f t="shared" si="488"/>
        <v>-91806.127839210443</v>
      </c>
      <c r="AB473" s="10">
        <f t="shared" si="489"/>
        <v>2082514.0118986163</v>
      </c>
      <c r="AC473" s="10">
        <f t="shared" si="483"/>
        <v>8944628.0118986163</v>
      </c>
      <c r="AD473" s="10">
        <f t="shared" si="484"/>
        <v>8591096.4020960797</v>
      </c>
      <c r="AE473" s="10">
        <f t="shared" si="490"/>
        <v>1728982.4020960797</v>
      </c>
      <c r="AF473" s="10">
        <f t="shared" si="485"/>
        <v>-514832.90742763644</v>
      </c>
      <c r="AG473" s="9"/>
      <c r="AH473" s="9">
        <f t="shared" si="486"/>
        <v>-514832.90742763644</v>
      </c>
      <c r="AI473" s="9"/>
      <c r="AJ473" s="9"/>
      <c r="AK473" s="9"/>
      <c r="AM473" s="9">
        <f t="shared" si="491"/>
        <v>2259160.2276673727</v>
      </c>
      <c r="AN473" s="9">
        <f t="shared" si="493"/>
        <v>1744327.3202397362</v>
      </c>
    </row>
    <row r="474" spans="1:40" s="11" customFormat="1" ht="12.75" x14ac:dyDescent="0.2">
      <c r="A474" s="8" t="s">
        <v>951</v>
      </c>
      <c r="B474" s="8" t="s">
        <v>952</v>
      </c>
      <c r="C474" s="8" t="s">
        <v>862</v>
      </c>
      <c r="D474" s="8" t="s">
        <v>862</v>
      </c>
      <c r="E474" s="8" t="s">
        <v>1440</v>
      </c>
      <c r="G474" s="9"/>
      <c r="H474" s="9"/>
      <c r="I474" s="9">
        <f t="shared" si="479"/>
        <v>3274240.1147924564</v>
      </c>
      <c r="J474" s="9">
        <f t="shared" si="480"/>
        <v>3378890.6989169768</v>
      </c>
      <c r="K474" s="9"/>
      <c r="L474" s="9"/>
      <c r="M474" s="9"/>
      <c r="N474" s="9"/>
      <c r="O474" s="9"/>
      <c r="P474" s="9"/>
      <c r="Q474" s="10">
        <f t="shared" si="492"/>
        <v>3274240.1147924564</v>
      </c>
      <c r="R474" s="10">
        <f t="shared" si="481"/>
        <v>3378890.6989169768</v>
      </c>
      <c r="S474" s="9"/>
      <c r="T474" s="10">
        <f t="shared" si="487"/>
        <v>10849744</v>
      </c>
      <c r="V474" s="9"/>
      <c r="W474" s="9">
        <f t="shared" si="482"/>
        <v>-331908.14490593364</v>
      </c>
      <c r="X474" s="9"/>
      <c r="Y474" s="9"/>
      <c r="Z474" s="9"/>
      <c r="AA474" s="10">
        <f t="shared" si="488"/>
        <v>-331908.14490593364</v>
      </c>
      <c r="AB474" s="10">
        <f t="shared" si="489"/>
        <v>2942331.9698865227</v>
      </c>
      <c r="AC474" s="10">
        <f t="shared" si="483"/>
        <v>13792075.969886523</v>
      </c>
      <c r="AD474" s="10">
        <f t="shared" si="484"/>
        <v>13246951.587557081</v>
      </c>
      <c r="AE474" s="10">
        <f t="shared" si="490"/>
        <v>2397207.5875570811</v>
      </c>
      <c r="AF474" s="10">
        <f t="shared" si="485"/>
        <v>-981683.11135989567</v>
      </c>
      <c r="AG474" s="9"/>
      <c r="AH474" s="9">
        <f t="shared" si="486"/>
        <v>-981683.11135989567</v>
      </c>
      <c r="AI474" s="9"/>
      <c r="AJ474" s="9"/>
      <c r="AK474" s="9"/>
      <c r="AM474" s="9">
        <f t="shared" si="491"/>
        <v>3401998.1271314006</v>
      </c>
      <c r="AN474" s="9">
        <f t="shared" si="493"/>
        <v>2420315.015771505</v>
      </c>
    </row>
    <row r="475" spans="1:40" s="11" customFormat="1" ht="12.75" x14ac:dyDescent="0.2">
      <c r="A475" s="8" t="s">
        <v>953</v>
      </c>
      <c r="B475" s="8" t="s">
        <v>954</v>
      </c>
      <c r="C475" s="8" t="s">
        <v>862</v>
      </c>
      <c r="D475" s="8" t="s">
        <v>862</v>
      </c>
      <c r="E475" s="8" t="s">
        <v>1440</v>
      </c>
      <c r="G475" s="9"/>
      <c r="H475" s="9"/>
      <c r="I475" s="9">
        <f t="shared" si="479"/>
        <v>4156918.639881867</v>
      </c>
      <c r="J475" s="9">
        <f t="shared" si="480"/>
        <v>4289781.2121337857</v>
      </c>
      <c r="K475" s="9"/>
      <c r="L475" s="9"/>
      <c r="M475" s="9"/>
      <c r="N475" s="9"/>
      <c r="O475" s="9"/>
      <c r="P475" s="9"/>
      <c r="Q475" s="10">
        <f t="shared" si="492"/>
        <v>4156918.639881867</v>
      </c>
      <c r="R475" s="10">
        <f t="shared" si="481"/>
        <v>4289781.2121337857</v>
      </c>
      <c r="S475" s="9"/>
      <c r="T475" s="10">
        <f t="shared" si="487"/>
        <v>10434500</v>
      </c>
      <c r="V475" s="9"/>
      <c r="W475" s="9">
        <f t="shared" si="482"/>
        <v>275158.93685178924</v>
      </c>
      <c r="X475" s="9"/>
      <c r="Y475" s="9"/>
      <c r="Z475" s="9"/>
      <c r="AA475" s="10">
        <f t="shared" si="488"/>
        <v>275158.93685178924</v>
      </c>
      <c r="AB475" s="10">
        <f t="shared" si="489"/>
        <v>4432077.5767336562</v>
      </c>
      <c r="AC475" s="10">
        <f t="shared" si="483"/>
        <v>14866577.576733656</v>
      </c>
      <c r="AD475" s="10">
        <f t="shared" si="484"/>
        <v>14278984.096494412</v>
      </c>
      <c r="AE475" s="10">
        <f t="shared" si="490"/>
        <v>3844484.096494412</v>
      </c>
      <c r="AF475" s="10">
        <f t="shared" si="485"/>
        <v>-445297.11563937366</v>
      </c>
      <c r="AG475" s="9"/>
      <c r="AH475" s="9">
        <f t="shared" si="486"/>
        <v>-445297.11563937366</v>
      </c>
      <c r="AI475" s="9"/>
      <c r="AJ475" s="9"/>
      <c r="AK475" s="9"/>
      <c r="AM475" s="9">
        <f t="shared" si="491"/>
        <v>4319118.0034797555</v>
      </c>
      <c r="AN475" s="9">
        <f t="shared" si="493"/>
        <v>3873820.8878403818</v>
      </c>
    </row>
    <row r="476" spans="1:40" s="11" customFormat="1" ht="12.75" x14ac:dyDescent="0.2">
      <c r="A476" s="8" t="s">
        <v>955</v>
      </c>
      <c r="B476" s="8" t="s">
        <v>956</v>
      </c>
      <c r="C476" s="8" t="s">
        <v>862</v>
      </c>
      <c r="D476" s="8" t="s">
        <v>862</v>
      </c>
      <c r="E476" s="8" t="s">
        <v>1440</v>
      </c>
      <c r="G476" s="9"/>
      <c r="H476" s="9"/>
      <c r="I476" s="9">
        <f t="shared" si="479"/>
        <v>3199435.2308124304</v>
      </c>
      <c r="J476" s="9">
        <f t="shared" si="480"/>
        <v>3301694.9167347969</v>
      </c>
      <c r="K476" s="9"/>
      <c r="L476" s="9"/>
      <c r="M476" s="9"/>
      <c r="N476" s="9"/>
      <c r="O476" s="9"/>
      <c r="P476" s="9"/>
      <c r="Q476" s="10">
        <f t="shared" si="492"/>
        <v>3199435.2308124304</v>
      </c>
      <c r="R476" s="10">
        <f t="shared" si="481"/>
        <v>3301694.9167347969</v>
      </c>
      <c r="S476" s="9"/>
      <c r="T476" s="10">
        <f t="shared" si="487"/>
        <v>7616474</v>
      </c>
      <c r="V476" s="9"/>
      <c r="W476" s="9">
        <f t="shared" si="482"/>
        <v>260411.26292832941</v>
      </c>
      <c r="X476" s="9"/>
      <c r="Y476" s="9"/>
      <c r="Z476" s="9"/>
      <c r="AA476" s="10">
        <f t="shared" si="488"/>
        <v>260411.26292832941</v>
      </c>
      <c r="AB476" s="10">
        <f t="shared" si="489"/>
        <v>3459846.4937407598</v>
      </c>
      <c r="AC476" s="10">
        <f t="shared" si="483"/>
        <v>11076320.49374076</v>
      </c>
      <c r="AD476" s="10">
        <f t="shared" si="484"/>
        <v>10638534.885481596</v>
      </c>
      <c r="AE476" s="10">
        <f t="shared" si="490"/>
        <v>3022060.885481596</v>
      </c>
      <c r="AF476" s="10">
        <f t="shared" si="485"/>
        <v>-279634.03125320096</v>
      </c>
      <c r="AG476" s="9"/>
      <c r="AH476" s="9">
        <f t="shared" si="486"/>
        <v>-279634.03125320096</v>
      </c>
      <c r="AI476" s="9"/>
      <c r="AJ476" s="9"/>
      <c r="AK476" s="9"/>
      <c r="AM476" s="9">
        <f t="shared" si="491"/>
        <v>3324274.4213925917</v>
      </c>
      <c r="AN476" s="9">
        <f t="shared" si="493"/>
        <v>3044640.3901393907</v>
      </c>
    </row>
    <row r="477" spans="1:40" s="11" customFormat="1" ht="12.75" x14ac:dyDescent="0.2">
      <c r="A477" s="8" t="s">
        <v>957</v>
      </c>
      <c r="B477" s="8" t="s">
        <v>958</v>
      </c>
      <c r="C477" s="8" t="s">
        <v>862</v>
      </c>
      <c r="D477" s="8" t="s">
        <v>862</v>
      </c>
      <c r="E477" s="8" t="s">
        <v>1440</v>
      </c>
      <c r="G477" s="9"/>
      <c r="H477" s="9"/>
      <c r="I477" s="9">
        <f t="shared" si="479"/>
        <v>2995681.889717943</v>
      </c>
      <c r="J477" s="9">
        <f t="shared" si="480"/>
        <v>3091429.2535700598</v>
      </c>
      <c r="K477" s="9"/>
      <c r="L477" s="9"/>
      <c r="M477" s="9"/>
      <c r="N477" s="9"/>
      <c r="O477" s="9"/>
      <c r="P477" s="9"/>
      <c r="Q477" s="10">
        <f t="shared" si="492"/>
        <v>2995681.889717943</v>
      </c>
      <c r="R477" s="10">
        <f t="shared" si="481"/>
        <v>3091429.2535700598</v>
      </c>
      <c r="S477" s="9"/>
      <c r="T477" s="10">
        <f t="shared" si="487"/>
        <v>6387575</v>
      </c>
      <c r="V477" s="9"/>
      <c r="W477" s="9">
        <f t="shared" si="482"/>
        <v>178482.40222160984</v>
      </c>
      <c r="X477" s="9"/>
      <c r="Y477" s="9"/>
      <c r="Z477" s="9"/>
      <c r="AA477" s="10">
        <f t="shared" si="488"/>
        <v>178482.40222160984</v>
      </c>
      <c r="AB477" s="10">
        <f t="shared" si="489"/>
        <v>3174164.2919395529</v>
      </c>
      <c r="AC477" s="10">
        <f t="shared" si="483"/>
        <v>9561739.2919395529</v>
      </c>
      <c r="AD477" s="10">
        <f t="shared" si="484"/>
        <v>9183816.6908101607</v>
      </c>
      <c r="AE477" s="10">
        <f t="shared" si="490"/>
        <v>2796241.6908101607</v>
      </c>
      <c r="AF477" s="10">
        <f t="shared" si="485"/>
        <v>-295187.56275989907</v>
      </c>
      <c r="AG477" s="9"/>
      <c r="AH477" s="9">
        <f t="shared" si="486"/>
        <v>-295187.56275989907</v>
      </c>
      <c r="AI477" s="9"/>
      <c r="AJ477" s="9"/>
      <c r="AK477" s="9"/>
      <c r="AM477" s="9">
        <f t="shared" si="491"/>
        <v>3112570.8014691188</v>
      </c>
      <c r="AN477" s="9">
        <f t="shared" si="493"/>
        <v>2817383.2387092197</v>
      </c>
    </row>
    <row r="478" spans="1:40" s="11" customFormat="1" ht="12.75" x14ac:dyDescent="0.2">
      <c r="A478" s="8" t="s">
        <v>959</v>
      </c>
      <c r="B478" s="8" t="s">
        <v>960</v>
      </c>
      <c r="C478" s="8" t="s">
        <v>862</v>
      </c>
      <c r="D478" s="8" t="s">
        <v>862</v>
      </c>
      <c r="E478" s="8" t="s">
        <v>1440</v>
      </c>
      <c r="G478" s="9"/>
      <c r="H478" s="9"/>
      <c r="I478" s="9">
        <f t="shared" si="479"/>
        <v>1472279.1249111528</v>
      </c>
      <c r="J478" s="9">
        <f t="shared" si="480"/>
        <v>1519335.805244463</v>
      </c>
      <c r="K478" s="9"/>
      <c r="L478" s="9"/>
      <c r="M478" s="9"/>
      <c r="N478" s="9"/>
      <c r="O478" s="9"/>
      <c r="P478" s="9"/>
      <c r="Q478" s="10">
        <f t="shared" si="492"/>
        <v>1472279.1249111528</v>
      </c>
      <c r="R478" s="10">
        <f t="shared" si="481"/>
        <v>1519335.805244463</v>
      </c>
      <c r="S478" s="9"/>
      <c r="T478" s="10">
        <f t="shared" si="487"/>
        <v>4121717</v>
      </c>
      <c r="V478" s="9"/>
      <c r="W478" s="9">
        <f t="shared" si="482"/>
        <v>-68213.785693023354</v>
      </c>
      <c r="X478" s="9"/>
      <c r="Y478" s="9"/>
      <c r="Z478" s="9"/>
      <c r="AA478" s="10">
        <f t="shared" si="488"/>
        <v>-68213.785693023354</v>
      </c>
      <c r="AB478" s="10">
        <f t="shared" si="489"/>
        <v>1404065.3392181294</v>
      </c>
      <c r="AC478" s="10">
        <f t="shared" si="483"/>
        <v>5525782.3392181294</v>
      </c>
      <c r="AD478" s="10">
        <f t="shared" si="484"/>
        <v>5307378.76522897</v>
      </c>
      <c r="AE478" s="10">
        <f t="shared" si="490"/>
        <v>1185661.76522897</v>
      </c>
      <c r="AF478" s="10">
        <f t="shared" si="485"/>
        <v>-333674.04001549305</v>
      </c>
      <c r="AG478" s="9"/>
      <c r="AH478" s="9">
        <f t="shared" si="486"/>
        <v>-333674.04001549305</v>
      </c>
      <c r="AI478" s="9"/>
      <c r="AJ478" s="9"/>
      <c r="AK478" s="9"/>
      <c r="AM478" s="9">
        <f t="shared" si="491"/>
        <v>1529726.1807202201</v>
      </c>
      <c r="AN478" s="9">
        <f t="shared" si="493"/>
        <v>1196052.140704727</v>
      </c>
    </row>
    <row r="479" spans="1:40" s="11" customFormat="1" ht="12.75" x14ac:dyDescent="0.2">
      <c r="A479" s="8" t="s">
        <v>961</v>
      </c>
      <c r="B479" s="8" t="s">
        <v>962</v>
      </c>
      <c r="C479" s="8" t="s">
        <v>862</v>
      </c>
      <c r="D479" s="8" t="s">
        <v>862</v>
      </c>
      <c r="E479" s="8" t="s">
        <v>1440</v>
      </c>
      <c r="G479" s="9"/>
      <c r="H479" s="9"/>
      <c r="I479" s="9">
        <f t="shared" si="479"/>
        <v>1669530.9884409087</v>
      </c>
      <c r="J479" s="9">
        <f t="shared" si="480"/>
        <v>1722892.191965655</v>
      </c>
      <c r="K479" s="9"/>
      <c r="L479" s="9"/>
      <c r="M479" s="9"/>
      <c r="N479" s="9"/>
      <c r="O479" s="9"/>
      <c r="P479" s="9"/>
      <c r="Q479" s="10">
        <f t="shared" si="492"/>
        <v>1669530.9884409087</v>
      </c>
      <c r="R479" s="10">
        <f t="shared" si="481"/>
        <v>1722892.191965655</v>
      </c>
      <c r="S479" s="9"/>
      <c r="T479" s="10">
        <f t="shared" si="487"/>
        <v>6316678</v>
      </c>
      <c r="V479" s="9"/>
      <c r="W479" s="9">
        <f t="shared" si="482"/>
        <v>-276788.88917222735</v>
      </c>
      <c r="X479" s="9"/>
      <c r="Y479" s="9"/>
      <c r="Z479" s="9"/>
      <c r="AA479" s="10">
        <f t="shared" si="488"/>
        <v>-276788.88917222735</v>
      </c>
      <c r="AB479" s="10">
        <f t="shared" si="489"/>
        <v>1392742.0992686814</v>
      </c>
      <c r="AC479" s="10">
        <f t="shared" si="483"/>
        <v>7709420.0992686814</v>
      </c>
      <c r="AD479" s="10">
        <f t="shared" si="484"/>
        <v>7404709.4176491834</v>
      </c>
      <c r="AE479" s="10">
        <f t="shared" si="490"/>
        <v>1088031.4176491834</v>
      </c>
      <c r="AF479" s="10">
        <f t="shared" si="485"/>
        <v>-634860.77431647154</v>
      </c>
      <c r="AG479" s="9"/>
      <c r="AH479" s="9">
        <f t="shared" si="486"/>
        <v>-634860.77431647154</v>
      </c>
      <c r="AI479" s="9"/>
      <c r="AJ479" s="9"/>
      <c r="AK479" s="9"/>
      <c r="AM479" s="9">
        <f t="shared" si="491"/>
        <v>1734674.6410575416</v>
      </c>
      <c r="AN479" s="9">
        <f t="shared" si="493"/>
        <v>1099813.8667410701</v>
      </c>
    </row>
    <row r="480" spans="1:40" s="11" customFormat="1" ht="12.75" x14ac:dyDescent="0.2">
      <c r="A480" s="8" t="s">
        <v>963</v>
      </c>
      <c r="B480" s="8" t="s">
        <v>964</v>
      </c>
      <c r="C480" s="8" t="s">
        <v>862</v>
      </c>
      <c r="D480" s="8" t="s">
        <v>862</v>
      </c>
      <c r="E480" s="8" t="s">
        <v>1440</v>
      </c>
      <c r="G480" s="9"/>
      <c r="H480" s="9"/>
      <c r="I480" s="9">
        <f t="shared" si="479"/>
        <v>4860175.4928612327</v>
      </c>
      <c r="J480" s="9">
        <f t="shared" si="480"/>
        <v>5015515.4149328452</v>
      </c>
      <c r="K480" s="9"/>
      <c r="L480" s="9"/>
      <c r="M480" s="9"/>
      <c r="N480" s="9"/>
      <c r="O480" s="9"/>
      <c r="P480" s="9"/>
      <c r="Q480" s="10">
        <f t="shared" si="492"/>
        <v>4860175.4928612327</v>
      </c>
      <c r="R480" s="10">
        <f t="shared" si="481"/>
        <v>5015515.4149328452</v>
      </c>
      <c r="S480" s="9"/>
      <c r="T480" s="10">
        <f t="shared" si="487"/>
        <v>6538990</v>
      </c>
      <c r="V480" s="9"/>
      <c r="W480" s="9">
        <f t="shared" si="482"/>
        <v>1070100.1335450234</v>
      </c>
      <c r="X480" s="9"/>
      <c r="Y480" s="9"/>
      <c r="Z480" s="9"/>
      <c r="AA480" s="10">
        <f t="shared" si="488"/>
        <v>1070100.1335450234</v>
      </c>
      <c r="AB480" s="10">
        <f t="shared" si="489"/>
        <v>5930275.6264062561</v>
      </c>
      <c r="AC480" s="10">
        <f t="shared" si="483"/>
        <v>12469265.626406256</v>
      </c>
      <c r="AD480" s="10">
        <f t="shared" si="484"/>
        <v>11976424.611207558</v>
      </c>
      <c r="AE480" s="10">
        <f t="shared" si="490"/>
        <v>5437434.6112075578</v>
      </c>
      <c r="AF480" s="10">
        <f t="shared" si="485"/>
        <v>421919.19627471268</v>
      </c>
      <c r="AG480" s="9"/>
      <c r="AH480" s="9">
        <f t="shared" si="486"/>
        <v>421919.19627471268</v>
      </c>
      <c r="AI480" s="9"/>
      <c r="AJ480" s="9"/>
      <c r="AK480" s="9"/>
      <c r="AM480" s="9">
        <f t="shared" si="491"/>
        <v>5049815.329530865</v>
      </c>
      <c r="AN480" s="9">
        <f t="shared" si="493"/>
        <v>5471734.5258055776</v>
      </c>
    </row>
    <row r="481" spans="1:40" s="11" customFormat="1" ht="12.75" x14ac:dyDescent="0.2">
      <c r="A481" s="8" t="s">
        <v>965</v>
      </c>
      <c r="B481" s="8" t="s">
        <v>966</v>
      </c>
      <c r="C481" s="8" t="s">
        <v>862</v>
      </c>
      <c r="D481" s="8" t="s">
        <v>862</v>
      </c>
      <c r="E481" s="8" t="s">
        <v>1440</v>
      </c>
      <c r="G481" s="9"/>
      <c r="H481" s="9"/>
      <c r="I481" s="9">
        <f t="shared" si="479"/>
        <v>1491294.8721446495</v>
      </c>
      <c r="J481" s="9">
        <f t="shared" si="480"/>
        <v>1538959.3298509629</v>
      </c>
      <c r="K481" s="9"/>
      <c r="L481" s="9"/>
      <c r="M481" s="9"/>
      <c r="N481" s="9"/>
      <c r="O481" s="9"/>
      <c r="P481" s="9"/>
      <c r="Q481" s="10">
        <f t="shared" si="492"/>
        <v>1491294.8721446495</v>
      </c>
      <c r="R481" s="10">
        <f t="shared" si="481"/>
        <v>1538959.3298509629</v>
      </c>
      <c r="S481" s="9"/>
      <c r="T481" s="10">
        <f t="shared" si="487"/>
        <v>4653312</v>
      </c>
      <c r="V481" s="9"/>
      <c r="W481" s="9">
        <f t="shared" si="482"/>
        <v>-8246.3772015084978</v>
      </c>
      <c r="X481" s="9"/>
      <c r="Y481" s="9"/>
      <c r="Z481" s="9"/>
      <c r="AA481" s="10">
        <f t="shared" si="488"/>
        <v>-8246.3772015084978</v>
      </c>
      <c r="AB481" s="10">
        <f t="shared" si="489"/>
        <v>1483048.494943141</v>
      </c>
      <c r="AC481" s="10">
        <f t="shared" si="483"/>
        <v>6136360.494943141</v>
      </c>
      <c r="AD481" s="10">
        <f t="shared" si="484"/>
        <v>5893824.1478507761</v>
      </c>
      <c r="AE481" s="10">
        <f t="shared" si="490"/>
        <v>1240512.1478507761</v>
      </c>
      <c r="AF481" s="10">
        <f t="shared" si="485"/>
        <v>-298447.18200018676</v>
      </c>
      <c r="AG481" s="9"/>
      <c r="AH481" s="9">
        <f t="shared" si="486"/>
        <v>-298447.18200018676</v>
      </c>
      <c r="AI481" s="9"/>
      <c r="AJ481" s="9"/>
      <c r="AK481" s="9"/>
      <c r="AM481" s="9">
        <f t="shared" si="491"/>
        <v>1549483.9059347194</v>
      </c>
      <c r="AN481" s="9">
        <f t="shared" si="493"/>
        <v>1251036.7239345326</v>
      </c>
    </row>
    <row r="482" spans="1:40" s="11" customFormat="1" ht="12.75" x14ac:dyDescent="0.2">
      <c r="A482" s="8" t="s">
        <v>967</v>
      </c>
      <c r="B482" s="8" t="s">
        <v>968</v>
      </c>
      <c r="C482" s="8" t="s">
        <v>862</v>
      </c>
      <c r="D482" s="8" t="s">
        <v>862</v>
      </c>
      <c r="E482" s="8" t="s">
        <v>1440</v>
      </c>
      <c r="G482" s="9"/>
      <c r="H482" s="9"/>
      <c r="I482" s="9">
        <f t="shared" si="479"/>
        <v>2729811.8323388291</v>
      </c>
      <c r="J482" s="9">
        <f t="shared" si="480"/>
        <v>2817061.5125054265</v>
      </c>
      <c r="K482" s="9"/>
      <c r="L482" s="9"/>
      <c r="M482" s="9"/>
      <c r="N482" s="9"/>
      <c r="O482" s="9"/>
      <c r="P482" s="9"/>
      <c r="Q482" s="10">
        <f t="shared" si="492"/>
        <v>2729811.8323388291</v>
      </c>
      <c r="R482" s="10">
        <f t="shared" si="481"/>
        <v>2817061.5125054265</v>
      </c>
      <c r="S482" s="9"/>
      <c r="T482" s="10">
        <f t="shared" si="487"/>
        <v>7444962</v>
      </c>
      <c r="V482" s="9"/>
      <c r="W482" s="9">
        <f t="shared" si="482"/>
        <v>102298.77491319319</v>
      </c>
      <c r="X482" s="9"/>
      <c r="Y482" s="9"/>
      <c r="Z482" s="9"/>
      <c r="AA482" s="10">
        <f t="shared" si="488"/>
        <v>102298.77491319319</v>
      </c>
      <c r="AB482" s="10">
        <f t="shared" si="489"/>
        <v>2832110.6072520223</v>
      </c>
      <c r="AC482" s="10">
        <f t="shared" si="483"/>
        <v>10277072.607252022</v>
      </c>
      <c r="AD482" s="10">
        <f t="shared" si="484"/>
        <v>9870876.8416968547</v>
      </c>
      <c r="AE482" s="10">
        <f t="shared" si="490"/>
        <v>2425914.8416968547</v>
      </c>
      <c r="AF482" s="10">
        <f t="shared" si="485"/>
        <v>-391146.67080857186</v>
      </c>
      <c r="AG482" s="9"/>
      <c r="AH482" s="9">
        <f t="shared" si="486"/>
        <v>-391146.67080857186</v>
      </c>
      <c r="AI482" s="9"/>
      <c r="AJ482" s="9"/>
      <c r="AK482" s="9"/>
      <c r="AM482" s="9">
        <f t="shared" si="491"/>
        <v>2836326.7248121458</v>
      </c>
      <c r="AN482" s="9">
        <f t="shared" si="493"/>
        <v>2445180.054003574</v>
      </c>
    </row>
    <row r="483" spans="1:40" s="11" customFormat="1" ht="12.75" x14ac:dyDescent="0.2">
      <c r="A483" s="8" t="s">
        <v>969</v>
      </c>
      <c r="B483" s="8" t="s">
        <v>970</v>
      </c>
      <c r="C483" s="8" t="s">
        <v>862</v>
      </c>
      <c r="D483" s="8" t="s">
        <v>862</v>
      </c>
      <c r="E483" s="8" t="s">
        <v>1440</v>
      </c>
      <c r="G483" s="9"/>
      <c r="H483" s="9"/>
      <c r="I483" s="9">
        <f t="shared" si="479"/>
        <v>1804522.6145432831</v>
      </c>
      <c r="J483" s="9">
        <f t="shared" si="480"/>
        <v>1862198.3924511692</v>
      </c>
      <c r="K483" s="9"/>
      <c r="L483" s="9"/>
      <c r="M483" s="9"/>
      <c r="N483" s="9"/>
      <c r="O483" s="9"/>
      <c r="P483" s="9"/>
      <c r="Q483" s="10">
        <f t="shared" si="492"/>
        <v>1804522.6145432831</v>
      </c>
      <c r="R483" s="10">
        <f t="shared" si="481"/>
        <v>1862198.3924511692</v>
      </c>
      <c r="S483" s="9"/>
      <c r="T483" s="10">
        <f t="shared" si="487"/>
        <v>4708424</v>
      </c>
      <c r="V483" s="9"/>
      <c r="W483" s="9">
        <f t="shared" si="482"/>
        <v>100724.26822216646</v>
      </c>
      <c r="X483" s="9"/>
      <c r="Y483" s="9"/>
      <c r="Z483" s="9"/>
      <c r="AA483" s="10">
        <f t="shared" si="488"/>
        <v>100724.26822216646</v>
      </c>
      <c r="AB483" s="10">
        <f t="shared" si="489"/>
        <v>1905246.8827654496</v>
      </c>
      <c r="AC483" s="10">
        <f t="shared" si="483"/>
        <v>6613670.8827654496</v>
      </c>
      <c r="AD483" s="10">
        <f t="shared" si="484"/>
        <v>6352269.0993958218</v>
      </c>
      <c r="AE483" s="10">
        <f t="shared" si="490"/>
        <v>1643845.0993958218</v>
      </c>
      <c r="AF483" s="10">
        <f t="shared" si="485"/>
        <v>-218353.2930553474</v>
      </c>
      <c r="AG483" s="9"/>
      <c r="AH483" s="9">
        <f t="shared" si="486"/>
        <v>-218353.2930553474</v>
      </c>
      <c r="AI483" s="9"/>
      <c r="AJ483" s="9"/>
      <c r="AK483" s="9"/>
      <c r="AM483" s="9">
        <f t="shared" si="491"/>
        <v>1874933.5234479702</v>
      </c>
      <c r="AN483" s="9">
        <f t="shared" si="493"/>
        <v>1656580.2303926228</v>
      </c>
    </row>
    <row r="484" spans="1:40" s="11" customFormat="1" ht="12.75" x14ac:dyDescent="0.2">
      <c r="A484" s="8" t="s">
        <v>971</v>
      </c>
      <c r="B484" s="8" t="s">
        <v>972</v>
      </c>
      <c r="C484" s="8" t="s">
        <v>862</v>
      </c>
      <c r="D484" s="8" t="s">
        <v>862</v>
      </c>
      <c r="E484" s="8" t="s">
        <v>1440</v>
      </c>
      <c r="G484" s="9"/>
      <c r="H484" s="9"/>
      <c r="I484" s="9">
        <f t="shared" si="479"/>
        <v>2490334.342274698</v>
      </c>
      <c r="J484" s="9">
        <f t="shared" si="480"/>
        <v>2569929.8925237423</v>
      </c>
      <c r="K484" s="9"/>
      <c r="L484" s="9"/>
      <c r="M484" s="9"/>
      <c r="N484" s="9"/>
      <c r="O484" s="9"/>
      <c r="P484" s="9"/>
      <c r="Q484" s="10">
        <f t="shared" si="492"/>
        <v>2490334.342274698</v>
      </c>
      <c r="R484" s="10">
        <f t="shared" si="481"/>
        <v>2569929.8925237423</v>
      </c>
      <c r="S484" s="9"/>
      <c r="T484" s="10">
        <f t="shared" si="487"/>
        <v>4381100</v>
      </c>
      <c r="V484" s="9"/>
      <c r="W484" s="9">
        <f t="shared" si="482"/>
        <v>393108.40542684915</v>
      </c>
      <c r="X484" s="9"/>
      <c r="Y484" s="9"/>
      <c r="Z484" s="9"/>
      <c r="AA484" s="10">
        <f t="shared" si="488"/>
        <v>393108.40542684915</v>
      </c>
      <c r="AB484" s="10">
        <f t="shared" si="489"/>
        <v>2883442.7477015471</v>
      </c>
      <c r="AC484" s="10">
        <f t="shared" si="483"/>
        <v>7264542.7477015471</v>
      </c>
      <c r="AD484" s="10">
        <f t="shared" si="484"/>
        <v>6977415.6040508719</v>
      </c>
      <c r="AE484" s="10">
        <f t="shared" si="490"/>
        <v>2596315.6040508719</v>
      </c>
      <c r="AF484" s="10">
        <f t="shared" si="485"/>
        <v>26385.711527129635</v>
      </c>
      <c r="AG484" s="9"/>
      <c r="AH484" s="9">
        <f t="shared" si="486"/>
        <v>26385.711527129635</v>
      </c>
      <c r="AI484" s="9"/>
      <c r="AJ484" s="9"/>
      <c r="AK484" s="9"/>
      <c r="AM484" s="9">
        <f t="shared" si="491"/>
        <v>2587505.0305791493</v>
      </c>
      <c r="AN484" s="9">
        <f t="shared" si="493"/>
        <v>2613890.7421062789</v>
      </c>
    </row>
    <row r="485" spans="1:40" s="11" customFormat="1" ht="12.75" x14ac:dyDescent="0.2">
      <c r="A485" s="8" t="s">
        <v>973</v>
      </c>
      <c r="B485" s="8" t="s">
        <v>974</v>
      </c>
      <c r="C485" s="8" t="s">
        <v>862</v>
      </c>
      <c r="D485" s="8" t="s">
        <v>862</v>
      </c>
      <c r="E485" s="8" t="s">
        <v>1440</v>
      </c>
      <c r="G485" s="9"/>
      <c r="H485" s="9"/>
      <c r="I485" s="9">
        <f t="shared" si="479"/>
        <v>3558983.592375272</v>
      </c>
      <c r="J485" s="9">
        <f t="shared" si="480"/>
        <v>3672735.0885312781</v>
      </c>
      <c r="K485" s="9"/>
      <c r="L485" s="9"/>
      <c r="M485" s="9"/>
      <c r="N485" s="9"/>
      <c r="O485" s="9"/>
      <c r="P485" s="9"/>
      <c r="Q485" s="10">
        <f t="shared" si="492"/>
        <v>3558983.592375272</v>
      </c>
      <c r="R485" s="10">
        <f t="shared" si="481"/>
        <v>3672735.0885312781</v>
      </c>
      <c r="S485" s="9"/>
      <c r="T485" s="10">
        <f t="shared" si="487"/>
        <v>6394031</v>
      </c>
      <c r="V485" s="9"/>
      <c r="W485" s="9">
        <f t="shared" si="482"/>
        <v>616839.03691892046</v>
      </c>
      <c r="X485" s="9"/>
      <c r="Y485" s="9"/>
      <c r="Z485" s="9"/>
      <c r="AA485" s="10">
        <f t="shared" si="488"/>
        <v>616839.03691892046</v>
      </c>
      <c r="AB485" s="10">
        <f t="shared" si="489"/>
        <v>4175822.6292941924</v>
      </c>
      <c r="AC485" s="10">
        <f t="shared" si="483"/>
        <v>10569853.629294192</v>
      </c>
      <c r="AD485" s="10">
        <f t="shared" si="484"/>
        <v>10152085.851364166</v>
      </c>
      <c r="AE485" s="10">
        <f t="shared" si="490"/>
        <v>3758054.8513641655</v>
      </c>
      <c r="AF485" s="10">
        <f t="shared" si="485"/>
        <v>85319.762832887471</v>
      </c>
      <c r="AG485" s="9"/>
      <c r="AH485" s="9">
        <f t="shared" si="486"/>
        <v>85319.762832887471</v>
      </c>
      <c r="AI485" s="9"/>
      <c r="AJ485" s="9"/>
      <c r="AK485" s="9"/>
      <c r="AM485" s="9">
        <f t="shared" si="491"/>
        <v>3697852.0484956931</v>
      </c>
      <c r="AN485" s="9">
        <f t="shared" si="493"/>
        <v>3783171.8113285806</v>
      </c>
    </row>
    <row r="486" spans="1:40" s="11" customFormat="1" ht="12.75" x14ac:dyDescent="0.2">
      <c r="A486" s="8" t="s">
        <v>975</v>
      </c>
      <c r="B486" s="8" t="s">
        <v>976</v>
      </c>
      <c r="C486" s="8" t="s">
        <v>862</v>
      </c>
      <c r="D486" s="8" t="s">
        <v>862</v>
      </c>
      <c r="E486" s="8" t="s">
        <v>1440</v>
      </c>
      <c r="G486" s="9"/>
      <c r="H486" s="9"/>
      <c r="I486" s="9">
        <f t="shared" si="479"/>
        <v>2373118.7901743161</v>
      </c>
      <c r="J486" s="9">
        <f t="shared" si="480"/>
        <v>2448967.9212342594</v>
      </c>
      <c r="K486" s="9"/>
      <c r="L486" s="9"/>
      <c r="M486" s="9"/>
      <c r="N486" s="9"/>
      <c r="O486" s="9"/>
      <c r="P486" s="9"/>
      <c r="Q486" s="10">
        <f t="shared" si="492"/>
        <v>2373118.7901743161</v>
      </c>
      <c r="R486" s="10">
        <f t="shared" si="481"/>
        <v>2448967.9212342594</v>
      </c>
      <c r="S486" s="9"/>
      <c r="T486" s="10">
        <f t="shared" si="487"/>
        <v>7744317</v>
      </c>
      <c r="V486" s="9"/>
      <c r="W486" s="9">
        <f t="shared" si="482"/>
        <v>-76543.380677666049</v>
      </c>
      <c r="X486" s="9"/>
      <c r="Y486" s="9"/>
      <c r="Z486" s="9"/>
      <c r="AA486" s="10">
        <f t="shared" si="488"/>
        <v>-76543.380677666049</v>
      </c>
      <c r="AB486" s="10">
        <f t="shared" si="489"/>
        <v>2296575.4094966501</v>
      </c>
      <c r="AC486" s="10">
        <f t="shared" si="483"/>
        <v>10040892.40949665</v>
      </c>
      <c r="AD486" s="10">
        <f t="shared" si="484"/>
        <v>9644031.5391886476</v>
      </c>
      <c r="AE486" s="10">
        <f t="shared" si="490"/>
        <v>1899714.5391886476</v>
      </c>
      <c r="AF486" s="10">
        <f t="shared" si="485"/>
        <v>-549253.38204561174</v>
      </c>
      <c r="AG486" s="9"/>
      <c r="AH486" s="9">
        <f t="shared" si="486"/>
        <v>-549253.38204561174</v>
      </c>
      <c r="AI486" s="9"/>
      <c r="AJ486" s="9"/>
      <c r="AK486" s="9"/>
      <c r="AM486" s="9">
        <f t="shared" si="491"/>
        <v>2465715.8291963269</v>
      </c>
      <c r="AN486" s="9">
        <f t="shared" si="493"/>
        <v>1916462.4471507152</v>
      </c>
    </row>
    <row r="487" spans="1:40" s="11" customFormat="1" ht="12.75" x14ac:dyDescent="0.2">
      <c r="A487" s="8" t="s">
        <v>977</v>
      </c>
      <c r="B487" s="8" t="s">
        <v>978</v>
      </c>
      <c r="C487" s="8" t="s">
        <v>862</v>
      </c>
      <c r="D487" s="8" t="s">
        <v>862</v>
      </c>
      <c r="E487" s="8" t="s">
        <v>1440</v>
      </c>
      <c r="G487" s="9"/>
      <c r="H487" s="9"/>
      <c r="I487" s="9">
        <f t="shared" si="479"/>
        <v>1773701.0820978193</v>
      </c>
      <c r="J487" s="9">
        <f t="shared" si="480"/>
        <v>1830391.748571923</v>
      </c>
      <c r="K487" s="9"/>
      <c r="L487" s="9"/>
      <c r="M487" s="9"/>
      <c r="N487" s="9"/>
      <c r="O487" s="9"/>
      <c r="P487" s="9"/>
      <c r="Q487" s="10">
        <f t="shared" si="492"/>
        <v>1773701.0820978193</v>
      </c>
      <c r="R487" s="10">
        <f t="shared" si="481"/>
        <v>1830391.748571923</v>
      </c>
      <c r="S487" s="9"/>
      <c r="T487" s="10">
        <f t="shared" si="487"/>
        <v>3083538</v>
      </c>
      <c r="V487" s="9"/>
      <c r="W487" s="9">
        <f t="shared" si="482"/>
        <v>282627.30471571698</v>
      </c>
      <c r="X487" s="9"/>
      <c r="Y487" s="9"/>
      <c r="Z487" s="9"/>
      <c r="AA487" s="10">
        <f t="shared" si="488"/>
        <v>282627.30471571698</v>
      </c>
      <c r="AB487" s="10">
        <f t="shared" si="489"/>
        <v>2056328.3868135363</v>
      </c>
      <c r="AC487" s="10">
        <f t="shared" si="483"/>
        <v>5139866.3868135363</v>
      </c>
      <c r="AD487" s="10">
        <f t="shared" si="484"/>
        <v>4936715.9332135739</v>
      </c>
      <c r="AE487" s="10">
        <f t="shared" si="490"/>
        <v>1853177.9332135739</v>
      </c>
      <c r="AF487" s="10">
        <f t="shared" si="485"/>
        <v>22786.184641650878</v>
      </c>
      <c r="AG487" s="9"/>
      <c r="AH487" s="9">
        <f t="shared" si="486"/>
        <v>22786.184641650878</v>
      </c>
      <c r="AI487" s="9"/>
      <c r="AJ487" s="9"/>
      <c r="AK487" s="9"/>
      <c r="AM487" s="9">
        <f t="shared" si="491"/>
        <v>1842909.361511565</v>
      </c>
      <c r="AN487" s="9">
        <f t="shared" si="493"/>
        <v>1865695.5461532159</v>
      </c>
    </row>
    <row r="488" spans="1:40" s="11" customFormat="1" ht="12.75" x14ac:dyDescent="0.2">
      <c r="A488" s="8" t="s">
        <v>979</v>
      </c>
      <c r="B488" s="8" t="s">
        <v>980</v>
      </c>
      <c r="C488" s="8" t="s">
        <v>862</v>
      </c>
      <c r="D488" s="8" t="s">
        <v>862</v>
      </c>
      <c r="E488" s="8" t="s">
        <v>1440</v>
      </c>
      <c r="G488" s="9"/>
      <c r="H488" s="9"/>
      <c r="I488" s="9">
        <f t="shared" si="479"/>
        <v>2932267.0553838252</v>
      </c>
      <c r="J488" s="9">
        <f t="shared" si="480"/>
        <v>3025987.5674405457</v>
      </c>
      <c r="K488" s="9"/>
      <c r="L488" s="9"/>
      <c r="M488" s="9"/>
      <c r="N488" s="9"/>
      <c r="O488" s="9"/>
      <c r="P488" s="9"/>
      <c r="Q488" s="10">
        <f t="shared" si="492"/>
        <v>2932267.0553838252</v>
      </c>
      <c r="R488" s="10">
        <f t="shared" si="481"/>
        <v>3025987.5674405457</v>
      </c>
      <c r="S488" s="9"/>
      <c r="T488" s="10">
        <f t="shared" si="487"/>
        <v>6437191</v>
      </c>
      <c r="V488" s="9"/>
      <c r="W488" s="9">
        <f t="shared" si="482"/>
        <v>304705.80503086979</v>
      </c>
      <c r="X488" s="9"/>
      <c r="Y488" s="9"/>
      <c r="Z488" s="9"/>
      <c r="AA488" s="10">
        <f t="shared" si="488"/>
        <v>304705.80503086979</v>
      </c>
      <c r="AB488" s="10">
        <f t="shared" si="489"/>
        <v>3236972.860414695</v>
      </c>
      <c r="AC488" s="10">
        <f t="shared" si="483"/>
        <v>9674163.860414695</v>
      </c>
      <c r="AD488" s="10">
        <f t="shared" si="484"/>
        <v>9291797.7387027238</v>
      </c>
      <c r="AE488" s="10">
        <f t="shared" si="490"/>
        <v>2854606.7387027238</v>
      </c>
      <c r="AF488" s="10">
        <f t="shared" si="485"/>
        <v>-171380.8287378219</v>
      </c>
      <c r="AG488" s="9"/>
      <c r="AH488" s="9">
        <f t="shared" si="486"/>
        <v>-171380.8287378219</v>
      </c>
      <c r="AI488" s="9"/>
      <c r="AJ488" s="9"/>
      <c r="AK488" s="9"/>
      <c r="AM488" s="9">
        <f t="shared" si="491"/>
        <v>3046681.5752445813</v>
      </c>
      <c r="AN488" s="9">
        <f t="shared" si="493"/>
        <v>2875300.7465067594</v>
      </c>
    </row>
    <row r="489" spans="1:40" s="11" customFormat="1" ht="12.75" x14ac:dyDescent="0.2">
      <c r="A489" s="8" t="s">
        <v>981</v>
      </c>
      <c r="B489" s="8" t="s">
        <v>982</v>
      </c>
      <c r="C489" s="8" t="s">
        <v>862</v>
      </c>
      <c r="D489" s="8" t="s">
        <v>862</v>
      </c>
      <c r="E489" s="8" t="s">
        <v>1440</v>
      </c>
      <c r="G489" s="9"/>
      <c r="H489" s="9"/>
      <c r="I489" s="9">
        <f t="shared" si="479"/>
        <v>1821243.5381800055</v>
      </c>
      <c r="J489" s="9">
        <f t="shared" si="480"/>
        <v>1879453.7467845832</v>
      </c>
      <c r="K489" s="9"/>
      <c r="L489" s="9"/>
      <c r="M489" s="9"/>
      <c r="N489" s="9"/>
      <c r="O489" s="9"/>
      <c r="P489" s="9"/>
      <c r="Q489" s="10">
        <f t="shared" si="492"/>
        <v>1821243.5381800055</v>
      </c>
      <c r="R489" s="10">
        <f t="shared" si="481"/>
        <v>1879453.7467845832</v>
      </c>
      <c r="S489" s="9"/>
      <c r="T489" s="10">
        <f t="shared" si="487"/>
        <v>6501226</v>
      </c>
      <c r="V489" s="9"/>
      <c r="W489" s="9">
        <f t="shared" si="482"/>
        <v>-177866.38609569962</v>
      </c>
      <c r="X489" s="9"/>
      <c r="Y489" s="9"/>
      <c r="Z489" s="9"/>
      <c r="AA489" s="10">
        <f t="shared" si="488"/>
        <v>-177866.38609569962</v>
      </c>
      <c r="AB489" s="10">
        <f t="shared" si="489"/>
        <v>1643377.1520843059</v>
      </c>
      <c r="AC489" s="10">
        <f t="shared" si="483"/>
        <v>8144603.1520843059</v>
      </c>
      <c r="AD489" s="10">
        <f t="shared" si="484"/>
        <v>7822692.0944384336</v>
      </c>
      <c r="AE489" s="10">
        <f t="shared" si="490"/>
        <v>1321466.0944384336</v>
      </c>
      <c r="AF489" s="10">
        <f t="shared" si="485"/>
        <v>-557987.65234614955</v>
      </c>
      <c r="AG489" s="9"/>
      <c r="AH489" s="9">
        <f t="shared" si="486"/>
        <v>-557987.65234614955</v>
      </c>
      <c r="AI489" s="9"/>
      <c r="AJ489" s="9"/>
      <c r="AK489" s="9"/>
      <c r="AM489" s="9">
        <f t="shared" si="491"/>
        <v>1892306.8830372812</v>
      </c>
      <c r="AN489" s="9">
        <f t="shared" si="493"/>
        <v>1334319.2306911317</v>
      </c>
    </row>
    <row r="490" spans="1:40" s="11" customFormat="1" ht="12.75" x14ac:dyDescent="0.2">
      <c r="A490" s="8" t="s">
        <v>983</v>
      </c>
      <c r="B490" s="8" t="s">
        <v>984</v>
      </c>
      <c r="C490" s="8" t="s">
        <v>862</v>
      </c>
      <c r="D490" s="8" t="s">
        <v>862</v>
      </c>
      <c r="E490" s="8" t="s">
        <v>1440</v>
      </c>
      <c r="G490" s="9"/>
      <c r="H490" s="9"/>
      <c r="I490" s="9">
        <f t="shared" si="479"/>
        <v>2482109.7407205836</v>
      </c>
      <c r="J490" s="9">
        <f t="shared" si="480"/>
        <v>2561442.4179588975</v>
      </c>
      <c r="K490" s="9"/>
      <c r="L490" s="9"/>
      <c r="M490" s="9"/>
      <c r="N490" s="9"/>
      <c r="O490" s="9"/>
      <c r="P490" s="9"/>
      <c r="Q490" s="10">
        <f t="shared" si="492"/>
        <v>2482109.7407205836</v>
      </c>
      <c r="R490" s="10">
        <f t="shared" si="481"/>
        <v>2561442.4179588975</v>
      </c>
      <c r="S490" s="9"/>
      <c r="T490" s="10">
        <f t="shared" si="487"/>
        <v>5548880</v>
      </c>
      <c r="V490" s="9"/>
      <c r="W490" s="9">
        <f t="shared" si="482"/>
        <v>239938.53500389261</v>
      </c>
      <c r="X490" s="9"/>
      <c r="Y490" s="9"/>
      <c r="Z490" s="9"/>
      <c r="AA490" s="10">
        <f t="shared" si="488"/>
        <v>239938.53500389261</v>
      </c>
      <c r="AB490" s="10">
        <f t="shared" si="489"/>
        <v>2722048.2757244762</v>
      </c>
      <c r="AC490" s="10">
        <f t="shared" si="483"/>
        <v>8270928.2757244762</v>
      </c>
      <c r="AD490" s="10">
        <f t="shared" si="484"/>
        <v>7944024.2855318729</v>
      </c>
      <c r="AE490" s="10">
        <f t="shared" si="490"/>
        <v>2395144.2855318729</v>
      </c>
      <c r="AF490" s="10">
        <f t="shared" si="485"/>
        <v>-166298.13242702466</v>
      </c>
      <c r="AG490" s="9"/>
      <c r="AH490" s="9">
        <f t="shared" si="486"/>
        <v>-166298.13242702466</v>
      </c>
      <c r="AI490" s="9"/>
      <c r="AJ490" s="9"/>
      <c r="AK490" s="9"/>
      <c r="AM490" s="9">
        <f t="shared" si="491"/>
        <v>2578959.5121985353</v>
      </c>
      <c r="AN490" s="9">
        <f t="shared" si="493"/>
        <v>2412661.3797715106</v>
      </c>
    </row>
    <row r="491" spans="1:40" s="11" customFormat="1" ht="12.75" x14ac:dyDescent="0.2">
      <c r="A491" s="8" t="s">
        <v>985</v>
      </c>
      <c r="B491" s="8" t="s">
        <v>986</v>
      </c>
      <c r="C491" s="8" t="s">
        <v>862</v>
      </c>
      <c r="D491" s="8" t="s">
        <v>862</v>
      </c>
      <c r="E491" s="8" t="s">
        <v>1440</v>
      </c>
      <c r="G491" s="9"/>
      <c r="H491" s="9"/>
      <c r="I491" s="9">
        <f t="shared" si="479"/>
        <v>1852842.5763390111</v>
      </c>
      <c r="J491" s="9">
        <f t="shared" si="480"/>
        <v>1912062.7468538878</v>
      </c>
      <c r="K491" s="9"/>
      <c r="L491" s="9"/>
      <c r="M491" s="9"/>
      <c r="N491" s="9"/>
      <c r="O491" s="9"/>
      <c r="P491" s="9"/>
      <c r="Q491" s="10">
        <f t="shared" si="492"/>
        <v>1852842.5763390111</v>
      </c>
      <c r="R491" s="10">
        <f t="shared" si="481"/>
        <v>1912062.7468538878</v>
      </c>
      <c r="S491" s="9"/>
      <c r="T491" s="10">
        <f t="shared" si="487"/>
        <v>5837387</v>
      </c>
      <c r="V491" s="9"/>
      <c r="W491" s="9">
        <f t="shared" si="482"/>
        <v>-35568.141550478525</v>
      </c>
      <c r="X491" s="9"/>
      <c r="Y491" s="9"/>
      <c r="Z491" s="9"/>
      <c r="AA491" s="10">
        <f t="shared" si="488"/>
        <v>-35568.141550478525</v>
      </c>
      <c r="AB491" s="10">
        <f t="shared" si="489"/>
        <v>1817274.4347885326</v>
      </c>
      <c r="AC491" s="10">
        <f t="shared" si="483"/>
        <v>7654661.4347885326</v>
      </c>
      <c r="AD491" s="10">
        <f t="shared" si="484"/>
        <v>7352115.0599214844</v>
      </c>
      <c r="AE491" s="10">
        <f t="shared" si="490"/>
        <v>1514728.0599214844</v>
      </c>
      <c r="AF491" s="10">
        <f t="shared" si="485"/>
        <v>-397334.68693240336</v>
      </c>
      <c r="AG491" s="9"/>
      <c r="AH491" s="9">
        <f t="shared" si="486"/>
        <v>-397334.68693240336</v>
      </c>
      <c r="AI491" s="9"/>
      <c r="AJ491" s="9"/>
      <c r="AK491" s="9"/>
      <c r="AM491" s="9">
        <f t="shared" si="491"/>
        <v>1925138.8882865068</v>
      </c>
      <c r="AN491" s="9">
        <f t="shared" si="493"/>
        <v>1527804.2013541034</v>
      </c>
    </row>
    <row r="492" spans="1:40" s="11" customFormat="1" ht="12.75" x14ac:dyDescent="0.2">
      <c r="A492" s="8" t="s">
        <v>987</v>
      </c>
      <c r="B492" s="8" t="s">
        <v>988</v>
      </c>
      <c r="C492" s="8" t="s">
        <v>862</v>
      </c>
      <c r="D492" s="8" t="s">
        <v>862</v>
      </c>
      <c r="E492" s="8" t="s">
        <v>1440</v>
      </c>
      <c r="G492" s="9"/>
      <c r="H492" s="9"/>
      <c r="I492" s="9">
        <f t="shared" si="479"/>
        <v>2406519.6798583237</v>
      </c>
      <c r="J492" s="9">
        <f t="shared" si="480"/>
        <v>2483436.3632336631</v>
      </c>
      <c r="K492" s="9"/>
      <c r="L492" s="9"/>
      <c r="M492" s="9"/>
      <c r="N492" s="9"/>
      <c r="O492" s="9"/>
      <c r="P492" s="9"/>
      <c r="Q492" s="10">
        <f t="shared" si="492"/>
        <v>2406519.6798583237</v>
      </c>
      <c r="R492" s="10">
        <f t="shared" si="481"/>
        <v>2483436.3632336631</v>
      </c>
      <c r="S492" s="9"/>
      <c r="T492" s="10">
        <f t="shared" si="487"/>
        <v>5200130</v>
      </c>
      <c r="V492" s="9"/>
      <c r="W492" s="9">
        <f t="shared" si="482"/>
        <v>264336.32663245359</v>
      </c>
      <c r="X492" s="9"/>
      <c r="Y492" s="9"/>
      <c r="Z492" s="9"/>
      <c r="AA492" s="10">
        <f t="shared" si="488"/>
        <v>264336.32663245359</v>
      </c>
      <c r="AB492" s="10">
        <f t="shared" si="489"/>
        <v>2670856.0064907772</v>
      </c>
      <c r="AC492" s="10">
        <f t="shared" si="483"/>
        <v>7870986.0064907772</v>
      </c>
      <c r="AD492" s="10">
        <f t="shared" si="484"/>
        <v>7559889.5193136353</v>
      </c>
      <c r="AE492" s="10">
        <f t="shared" si="490"/>
        <v>2359759.5193136353</v>
      </c>
      <c r="AF492" s="10">
        <f t="shared" si="485"/>
        <v>-123676.84392002784</v>
      </c>
      <c r="AG492" s="9"/>
      <c r="AH492" s="9">
        <f t="shared" si="486"/>
        <v>-123676.84392002784</v>
      </c>
      <c r="AI492" s="9"/>
      <c r="AJ492" s="9"/>
      <c r="AK492" s="9"/>
      <c r="AM492" s="9">
        <f t="shared" si="491"/>
        <v>2500419.9926558598</v>
      </c>
      <c r="AN492" s="9">
        <f t="shared" si="493"/>
        <v>2376743.148735832</v>
      </c>
    </row>
    <row r="493" spans="1:40" s="11" customFormat="1" ht="12.75" x14ac:dyDescent="0.2">
      <c r="A493" s="8" t="s">
        <v>989</v>
      </c>
      <c r="B493" s="8" t="s">
        <v>990</v>
      </c>
      <c r="C493" s="8" t="s">
        <v>862</v>
      </c>
      <c r="D493" s="8" t="s">
        <v>862</v>
      </c>
      <c r="E493" s="8" t="s">
        <v>1440</v>
      </c>
      <c r="G493" s="9"/>
      <c r="H493" s="9"/>
      <c r="I493" s="9">
        <f t="shared" ref="I493:I556" si="494">LTFUND1819BL</f>
        <v>1327756.0589926848</v>
      </c>
      <c r="J493" s="9">
        <f t="shared" ref="J493:J556" si="495">I493*RPI_INC1920</f>
        <v>1370193.5230383731</v>
      </c>
      <c r="K493" s="9"/>
      <c r="L493" s="9"/>
      <c r="M493" s="9"/>
      <c r="N493" s="9"/>
      <c r="O493" s="9"/>
      <c r="P493" s="9"/>
      <c r="Q493" s="10">
        <f t="shared" si="492"/>
        <v>1327756.0589926848</v>
      </c>
      <c r="R493" s="10">
        <f t="shared" ref="R493:R556" si="496">H493+J493+L493+N493+P493</f>
        <v>1370193.5230383731</v>
      </c>
      <c r="S493" s="9"/>
      <c r="T493" s="10">
        <f t="shared" si="487"/>
        <v>5767041</v>
      </c>
      <c r="V493" s="9"/>
      <c r="W493" s="9">
        <f t="shared" ref="W493:W556" si="497">LTFUND1819RSG</f>
        <v>-199782.05131468922</v>
      </c>
      <c r="X493" s="9"/>
      <c r="Y493" s="9"/>
      <c r="Z493" s="9"/>
      <c r="AA493" s="10">
        <f t="shared" si="488"/>
        <v>-199782.05131468922</v>
      </c>
      <c r="AB493" s="10">
        <f t="shared" si="489"/>
        <v>1127974.0076779956</v>
      </c>
      <c r="AC493" s="10">
        <f t="shared" ref="AC493:AC556" si="498">W493+I493+T493</f>
        <v>6895015.0076779956</v>
      </c>
      <c r="AD493" s="10">
        <f t="shared" ref="AD493:AD556" si="499">AC493*LT_SF1920</f>
        <v>6622493.2491393043</v>
      </c>
      <c r="AE493" s="10">
        <f t="shared" si="490"/>
        <v>855452.24913930427</v>
      </c>
      <c r="AF493" s="10">
        <f t="shared" ref="AF493:AF556" si="500">AD493-T493-R493</f>
        <v>-514741.27389906882</v>
      </c>
      <c r="AG493" s="9"/>
      <c r="AH493" s="9">
        <f t="shared" ref="AH493:AH556" si="501">AF493</f>
        <v>-514741.27389906882</v>
      </c>
      <c r="AI493" s="9"/>
      <c r="AJ493" s="9"/>
      <c r="AK493" s="9"/>
      <c r="AM493" s="9">
        <f t="shared" si="491"/>
        <v>1379563.9499905163</v>
      </c>
      <c r="AN493" s="9">
        <f t="shared" si="493"/>
        <v>864822.67609144747</v>
      </c>
    </row>
    <row r="494" spans="1:40" s="11" customFormat="1" ht="12.75" x14ac:dyDescent="0.2">
      <c r="A494" s="8" t="s">
        <v>991</v>
      </c>
      <c r="B494" s="8" t="s">
        <v>992</v>
      </c>
      <c r="C494" s="8" t="s">
        <v>862</v>
      </c>
      <c r="D494" s="8" t="s">
        <v>862</v>
      </c>
      <c r="E494" s="8" t="s">
        <v>1440</v>
      </c>
      <c r="G494" s="9"/>
      <c r="H494" s="9"/>
      <c r="I494" s="9">
        <f t="shared" si="494"/>
        <v>3216299.5509877303</v>
      </c>
      <c r="J494" s="9">
        <f t="shared" si="495"/>
        <v>3319098.2508172425</v>
      </c>
      <c r="K494" s="9"/>
      <c r="L494" s="9"/>
      <c r="M494" s="9"/>
      <c r="N494" s="9"/>
      <c r="O494" s="9"/>
      <c r="P494" s="9"/>
      <c r="Q494" s="10">
        <f t="shared" si="492"/>
        <v>3216299.5509877303</v>
      </c>
      <c r="R494" s="10">
        <f t="shared" si="496"/>
        <v>3319098.2508172425</v>
      </c>
      <c r="S494" s="9"/>
      <c r="T494" s="10">
        <f t="shared" si="487"/>
        <v>7488750</v>
      </c>
      <c r="V494" s="9"/>
      <c r="W494" s="9">
        <f t="shared" si="497"/>
        <v>290015.76965222089</v>
      </c>
      <c r="X494" s="9"/>
      <c r="Y494" s="9"/>
      <c r="Z494" s="9"/>
      <c r="AA494" s="10">
        <f t="shared" si="488"/>
        <v>290015.76965222089</v>
      </c>
      <c r="AB494" s="10">
        <f t="shared" si="489"/>
        <v>3506315.3206399512</v>
      </c>
      <c r="AC494" s="10">
        <f t="shared" si="498"/>
        <v>10995065.320639951</v>
      </c>
      <c r="AD494" s="10">
        <f t="shared" si="499"/>
        <v>10560491.279380878</v>
      </c>
      <c r="AE494" s="10">
        <f t="shared" si="490"/>
        <v>3071741.2793808784</v>
      </c>
      <c r="AF494" s="10">
        <f t="shared" si="500"/>
        <v>-247356.97143636411</v>
      </c>
      <c r="AG494" s="9"/>
      <c r="AH494" s="9">
        <f t="shared" si="501"/>
        <v>-247356.97143636411</v>
      </c>
      <c r="AI494" s="9"/>
      <c r="AJ494" s="9"/>
      <c r="AK494" s="9"/>
      <c r="AM494" s="9">
        <f t="shared" si="491"/>
        <v>3341796.7727291714</v>
      </c>
      <c r="AN494" s="9">
        <f t="shared" si="493"/>
        <v>3094439.8012928073</v>
      </c>
    </row>
    <row r="495" spans="1:40" s="11" customFormat="1" ht="12.75" x14ac:dyDescent="0.2">
      <c r="A495" s="8" t="s">
        <v>993</v>
      </c>
      <c r="B495" s="8" t="s">
        <v>994</v>
      </c>
      <c r="C495" s="8" t="s">
        <v>862</v>
      </c>
      <c r="D495" s="8" t="s">
        <v>862</v>
      </c>
      <c r="E495" s="8" t="s">
        <v>1440</v>
      </c>
      <c r="G495" s="9"/>
      <c r="H495" s="9"/>
      <c r="I495" s="9">
        <f t="shared" si="494"/>
        <v>3840352.3181613744</v>
      </c>
      <c r="J495" s="9">
        <f t="shared" si="495"/>
        <v>3963096.8632311909</v>
      </c>
      <c r="K495" s="9"/>
      <c r="L495" s="9"/>
      <c r="M495" s="9"/>
      <c r="N495" s="9"/>
      <c r="O495" s="9"/>
      <c r="P495" s="9"/>
      <c r="Q495" s="10">
        <f t="shared" si="492"/>
        <v>3840352.3181613744</v>
      </c>
      <c r="R495" s="10">
        <f t="shared" si="496"/>
        <v>3963096.8632311909</v>
      </c>
      <c r="S495" s="9"/>
      <c r="T495" s="10">
        <f t="shared" si="487"/>
        <v>10777660</v>
      </c>
      <c r="V495" s="9"/>
      <c r="W495" s="9">
        <f t="shared" si="497"/>
        <v>92375.324449160602</v>
      </c>
      <c r="X495" s="9"/>
      <c r="Y495" s="9"/>
      <c r="Z495" s="9"/>
      <c r="AA495" s="10">
        <f t="shared" si="488"/>
        <v>92375.324449160602</v>
      </c>
      <c r="AB495" s="10">
        <f t="shared" si="489"/>
        <v>3932727.642610535</v>
      </c>
      <c r="AC495" s="10">
        <f t="shared" si="498"/>
        <v>14710387.642610535</v>
      </c>
      <c r="AD495" s="10">
        <f t="shared" si="499"/>
        <v>14128967.485484567</v>
      </c>
      <c r="AE495" s="10">
        <f t="shared" si="490"/>
        <v>3351307.4854845665</v>
      </c>
      <c r="AF495" s="10">
        <f t="shared" si="500"/>
        <v>-611789.37774662441</v>
      </c>
      <c r="AG495" s="9"/>
      <c r="AH495" s="9">
        <f t="shared" si="501"/>
        <v>-611789.37774662441</v>
      </c>
      <c r="AI495" s="9"/>
      <c r="AJ495" s="9"/>
      <c r="AK495" s="9"/>
      <c r="AM495" s="9">
        <f t="shared" si="491"/>
        <v>3990199.5381721929</v>
      </c>
      <c r="AN495" s="9">
        <f t="shared" si="493"/>
        <v>3378410.1604255685</v>
      </c>
    </row>
    <row r="496" spans="1:40" s="11" customFormat="1" ht="12.75" x14ac:dyDescent="0.2">
      <c r="A496" s="8" t="s">
        <v>995</v>
      </c>
      <c r="B496" s="8" t="s">
        <v>996</v>
      </c>
      <c r="C496" s="8" t="s">
        <v>862</v>
      </c>
      <c r="D496" s="8" t="s">
        <v>862</v>
      </c>
      <c r="E496" s="8" t="s">
        <v>1440</v>
      </c>
      <c r="G496" s="9"/>
      <c r="H496" s="9"/>
      <c r="I496" s="9">
        <f t="shared" si="494"/>
        <v>2287396.5802137093</v>
      </c>
      <c r="J496" s="9">
        <f t="shared" si="495"/>
        <v>2360505.8757605841</v>
      </c>
      <c r="K496" s="9"/>
      <c r="L496" s="9"/>
      <c r="M496" s="9"/>
      <c r="N496" s="9"/>
      <c r="O496" s="9"/>
      <c r="P496" s="9"/>
      <c r="Q496" s="10">
        <f t="shared" si="492"/>
        <v>2287396.5802137093</v>
      </c>
      <c r="R496" s="10">
        <f t="shared" si="496"/>
        <v>2360505.8757605841</v>
      </c>
      <c r="S496" s="9"/>
      <c r="T496" s="10">
        <f t="shared" si="487"/>
        <v>5476353</v>
      </c>
      <c r="V496" s="9"/>
      <c r="W496" s="9">
        <f t="shared" si="497"/>
        <v>189580.33958473941</v>
      </c>
      <c r="X496" s="9"/>
      <c r="Y496" s="9"/>
      <c r="Z496" s="9"/>
      <c r="AA496" s="10">
        <f t="shared" si="488"/>
        <v>189580.33958473941</v>
      </c>
      <c r="AB496" s="10">
        <f t="shared" si="489"/>
        <v>2476976.9197984487</v>
      </c>
      <c r="AC496" s="10">
        <f t="shared" si="498"/>
        <v>7953329.9197984487</v>
      </c>
      <c r="AD496" s="10">
        <f t="shared" si="499"/>
        <v>7638978.8337503001</v>
      </c>
      <c r="AE496" s="10">
        <f t="shared" si="490"/>
        <v>2162625.8337503001</v>
      </c>
      <c r="AF496" s="10">
        <f t="shared" si="500"/>
        <v>-197880.04201028403</v>
      </c>
      <c r="AG496" s="9"/>
      <c r="AH496" s="9">
        <f t="shared" si="501"/>
        <v>-197880.04201028403</v>
      </c>
      <c r="AI496" s="9"/>
      <c r="AJ496" s="9"/>
      <c r="AK496" s="9"/>
      <c r="AM496" s="9">
        <f t="shared" si="491"/>
        <v>2376648.8128764089</v>
      </c>
      <c r="AN496" s="9">
        <f t="shared" si="493"/>
        <v>2178768.7708661249</v>
      </c>
    </row>
    <row r="497" spans="1:40" s="11" customFormat="1" ht="12.75" x14ac:dyDescent="0.2">
      <c r="A497" s="8" t="s">
        <v>997</v>
      </c>
      <c r="B497" s="8" t="s">
        <v>998</v>
      </c>
      <c r="C497" s="8" t="s">
        <v>862</v>
      </c>
      <c r="D497" s="8" t="s">
        <v>862</v>
      </c>
      <c r="E497" s="8" t="s">
        <v>1440</v>
      </c>
      <c r="G497" s="9"/>
      <c r="H497" s="9"/>
      <c r="I497" s="9">
        <f t="shared" si="494"/>
        <v>2287727.9370067921</v>
      </c>
      <c r="J497" s="9">
        <f t="shared" si="495"/>
        <v>2360847.8233108302</v>
      </c>
      <c r="K497" s="9"/>
      <c r="L497" s="9"/>
      <c r="M497" s="9"/>
      <c r="N497" s="9"/>
      <c r="O497" s="9"/>
      <c r="P497" s="9"/>
      <c r="Q497" s="10">
        <f t="shared" si="492"/>
        <v>2287727.9370067921</v>
      </c>
      <c r="R497" s="10">
        <f t="shared" si="496"/>
        <v>2360847.8233108302</v>
      </c>
      <c r="S497" s="9"/>
      <c r="T497" s="10">
        <f t="shared" si="487"/>
        <v>6023659</v>
      </c>
      <c r="V497" s="9"/>
      <c r="W497" s="9">
        <f t="shared" si="497"/>
        <v>55979.683334046043</v>
      </c>
      <c r="X497" s="9"/>
      <c r="Y497" s="9"/>
      <c r="Z497" s="9"/>
      <c r="AA497" s="10">
        <f t="shared" si="488"/>
        <v>55979.683334046043</v>
      </c>
      <c r="AB497" s="10">
        <f t="shared" si="489"/>
        <v>2343707.6203408381</v>
      </c>
      <c r="AC497" s="10">
        <f t="shared" si="498"/>
        <v>8367366.6203408381</v>
      </c>
      <c r="AD497" s="10">
        <f t="shared" si="499"/>
        <v>8036650.9564628052</v>
      </c>
      <c r="AE497" s="10">
        <f t="shared" si="490"/>
        <v>2012991.9564628052</v>
      </c>
      <c r="AF497" s="10">
        <f t="shared" si="500"/>
        <v>-347855.86684802501</v>
      </c>
      <c r="AG497" s="9"/>
      <c r="AH497" s="9">
        <f t="shared" si="501"/>
        <v>-347855.86684802501</v>
      </c>
      <c r="AI497" s="9"/>
      <c r="AJ497" s="9"/>
      <c r="AK497" s="9"/>
      <c r="AM497" s="9">
        <f t="shared" si="491"/>
        <v>2376993.0989244562</v>
      </c>
      <c r="AN497" s="9">
        <f t="shared" si="493"/>
        <v>2029137.2320764312</v>
      </c>
    </row>
    <row r="498" spans="1:40" s="11" customFormat="1" ht="12.75" x14ac:dyDescent="0.2">
      <c r="A498" s="8" t="s">
        <v>999</v>
      </c>
      <c r="B498" s="8" t="s">
        <v>1000</v>
      </c>
      <c r="C498" s="8" t="s">
        <v>862</v>
      </c>
      <c r="D498" s="8" t="s">
        <v>862</v>
      </c>
      <c r="E498" s="8" t="s">
        <v>1440</v>
      </c>
      <c r="G498" s="9"/>
      <c r="H498" s="9"/>
      <c r="I498" s="9">
        <f t="shared" si="494"/>
        <v>2142432.3936896911</v>
      </c>
      <c r="J498" s="9">
        <f t="shared" si="495"/>
        <v>2210908.3739435496</v>
      </c>
      <c r="K498" s="9"/>
      <c r="L498" s="9"/>
      <c r="M498" s="9"/>
      <c r="N498" s="9"/>
      <c r="O498" s="9"/>
      <c r="P498" s="9"/>
      <c r="Q498" s="10">
        <f t="shared" si="492"/>
        <v>2142432.3936896911</v>
      </c>
      <c r="R498" s="10">
        <f t="shared" si="496"/>
        <v>2210908.3739435496</v>
      </c>
      <c r="S498" s="9"/>
      <c r="T498" s="10">
        <f t="shared" si="487"/>
        <v>6672588</v>
      </c>
      <c r="V498" s="9"/>
      <c r="W498" s="9">
        <f t="shared" si="497"/>
        <v>7561.0767592443153</v>
      </c>
      <c r="X498" s="9"/>
      <c r="Y498" s="9"/>
      <c r="Z498" s="9"/>
      <c r="AA498" s="10">
        <f t="shared" si="488"/>
        <v>7561.0767592443153</v>
      </c>
      <c r="AB498" s="10">
        <f t="shared" si="489"/>
        <v>2149993.4704489354</v>
      </c>
      <c r="AC498" s="10">
        <f t="shared" si="498"/>
        <v>8822581.4704489354</v>
      </c>
      <c r="AD498" s="10">
        <f t="shared" si="499"/>
        <v>8473873.684534004</v>
      </c>
      <c r="AE498" s="10">
        <f t="shared" si="490"/>
        <v>1801285.684534004</v>
      </c>
      <c r="AF498" s="10">
        <f t="shared" si="500"/>
        <v>-409622.68940954562</v>
      </c>
      <c r="AG498" s="9"/>
      <c r="AH498" s="9">
        <f t="shared" si="501"/>
        <v>-409622.68940954562</v>
      </c>
      <c r="AI498" s="9"/>
      <c r="AJ498" s="9"/>
      <c r="AK498" s="9"/>
      <c r="AM498" s="9">
        <f t="shared" si="491"/>
        <v>2226028.2493973323</v>
      </c>
      <c r="AN498" s="9">
        <f t="shared" si="493"/>
        <v>1816405.5599877867</v>
      </c>
    </row>
    <row r="499" spans="1:40" s="11" customFormat="1" ht="12.75" x14ac:dyDescent="0.2">
      <c r="A499" s="8" t="s">
        <v>1001</v>
      </c>
      <c r="B499" s="8" t="s">
        <v>1002</v>
      </c>
      <c r="C499" s="8" t="s">
        <v>862</v>
      </c>
      <c r="D499" s="8" t="s">
        <v>862</v>
      </c>
      <c r="E499" s="8" t="s">
        <v>1440</v>
      </c>
      <c r="G499" s="9"/>
      <c r="H499" s="9"/>
      <c r="I499" s="9">
        <f t="shared" si="494"/>
        <v>1677572.2383348113</v>
      </c>
      <c r="J499" s="9">
        <f t="shared" si="495"/>
        <v>1731190.4546225148</v>
      </c>
      <c r="K499" s="9"/>
      <c r="L499" s="9"/>
      <c r="M499" s="9"/>
      <c r="N499" s="9"/>
      <c r="O499" s="9"/>
      <c r="P499" s="9"/>
      <c r="Q499" s="10">
        <f t="shared" si="492"/>
        <v>1677572.2383348113</v>
      </c>
      <c r="R499" s="10">
        <f t="shared" si="496"/>
        <v>1731190.4546225148</v>
      </c>
      <c r="S499" s="9"/>
      <c r="T499" s="10">
        <f t="shared" si="487"/>
        <v>6989946</v>
      </c>
      <c r="V499" s="9"/>
      <c r="W499" s="9">
        <f t="shared" si="497"/>
        <v>-357646.07835905347</v>
      </c>
      <c r="X499" s="9"/>
      <c r="Y499" s="9"/>
      <c r="Z499" s="9"/>
      <c r="AA499" s="10">
        <f t="shared" si="488"/>
        <v>-357646.07835905347</v>
      </c>
      <c r="AB499" s="10">
        <f t="shared" si="489"/>
        <v>1319926.1599757578</v>
      </c>
      <c r="AC499" s="10">
        <f t="shared" si="498"/>
        <v>8309872.1599757578</v>
      </c>
      <c r="AD499" s="10">
        <f t="shared" si="499"/>
        <v>7981428.9337106198</v>
      </c>
      <c r="AE499" s="10">
        <f t="shared" si="490"/>
        <v>991482.93371061981</v>
      </c>
      <c r="AF499" s="10">
        <f t="shared" si="500"/>
        <v>-739707.52091189497</v>
      </c>
      <c r="AG499" s="9"/>
      <c r="AH499" s="9">
        <f t="shared" si="501"/>
        <v>-739707.52091189497</v>
      </c>
      <c r="AI499" s="9"/>
      <c r="AJ499" s="9"/>
      <c r="AK499" s="9"/>
      <c r="AM499" s="9">
        <f t="shared" si="491"/>
        <v>1743029.6535550244</v>
      </c>
      <c r="AN499" s="9">
        <f t="shared" si="493"/>
        <v>1003322.1326431294</v>
      </c>
    </row>
    <row r="500" spans="1:40" s="11" customFormat="1" ht="12.75" x14ac:dyDescent="0.2">
      <c r="A500" s="8" t="s">
        <v>1003</v>
      </c>
      <c r="B500" s="8" t="s">
        <v>1004</v>
      </c>
      <c r="C500" s="8" t="s">
        <v>862</v>
      </c>
      <c r="D500" s="8" t="s">
        <v>862</v>
      </c>
      <c r="E500" s="8" t="s">
        <v>1440</v>
      </c>
      <c r="G500" s="9"/>
      <c r="H500" s="9"/>
      <c r="I500" s="9">
        <f t="shared" si="494"/>
        <v>2119699.9266168419</v>
      </c>
      <c r="J500" s="9">
        <f t="shared" si="495"/>
        <v>2187449.3364682989</v>
      </c>
      <c r="K500" s="9"/>
      <c r="L500" s="9"/>
      <c r="M500" s="9"/>
      <c r="N500" s="9"/>
      <c r="O500" s="9"/>
      <c r="P500" s="9"/>
      <c r="Q500" s="10">
        <f t="shared" si="492"/>
        <v>2119699.9266168419</v>
      </c>
      <c r="R500" s="10">
        <f t="shared" si="496"/>
        <v>2187449.3364682989</v>
      </c>
      <c r="S500" s="9"/>
      <c r="T500" s="10">
        <f t="shared" si="487"/>
        <v>5396888</v>
      </c>
      <c r="V500" s="9"/>
      <c r="W500" s="9">
        <f t="shared" si="497"/>
        <v>35447.261390808038</v>
      </c>
      <c r="X500" s="9"/>
      <c r="Y500" s="9"/>
      <c r="Z500" s="9"/>
      <c r="AA500" s="10">
        <f t="shared" si="488"/>
        <v>35447.261390808038</v>
      </c>
      <c r="AB500" s="10">
        <f t="shared" si="489"/>
        <v>2155147.18800765</v>
      </c>
      <c r="AC500" s="10">
        <f t="shared" si="498"/>
        <v>7552035.18800765</v>
      </c>
      <c r="AD500" s="10">
        <f t="shared" si="499"/>
        <v>7253545.0603298834</v>
      </c>
      <c r="AE500" s="10">
        <f t="shared" si="490"/>
        <v>1856657.0603298834</v>
      </c>
      <c r="AF500" s="10">
        <f t="shared" si="500"/>
        <v>-330792.27613841556</v>
      </c>
      <c r="AG500" s="9"/>
      <c r="AH500" s="9">
        <f t="shared" si="501"/>
        <v>-330792.27613841556</v>
      </c>
      <c r="AI500" s="9"/>
      <c r="AJ500" s="9"/>
      <c r="AK500" s="9"/>
      <c r="AM500" s="9">
        <f t="shared" si="491"/>
        <v>2202408.7811556729</v>
      </c>
      <c r="AN500" s="9">
        <f t="shared" si="493"/>
        <v>1871616.5050172573</v>
      </c>
    </row>
    <row r="501" spans="1:40" s="11" customFormat="1" ht="12.75" x14ac:dyDescent="0.2">
      <c r="A501" s="8" t="s">
        <v>1005</v>
      </c>
      <c r="B501" s="8" t="s">
        <v>1006</v>
      </c>
      <c r="C501" s="8" t="s">
        <v>862</v>
      </c>
      <c r="D501" s="8" t="s">
        <v>862</v>
      </c>
      <c r="E501" s="8" t="s">
        <v>1440</v>
      </c>
      <c r="G501" s="9"/>
      <c r="H501" s="9"/>
      <c r="I501" s="9">
        <f t="shared" si="494"/>
        <v>2512431.0368288578</v>
      </c>
      <c r="J501" s="9">
        <f t="shared" si="495"/>
        <v>2592732.8370507942</v>
      </c>
      <c r="K501" s="9"/>
      <c r="L501" s="9"/>
      <c r="M501" s="9"/>
      <c r="N501" s="9"/>
      <c r="O501" s="9"/>
      <c r="P501" s="9"/>
      <c r="Q501" s="10">
        <f t="shared" si="492"/>
        <v>2512431.0368288578</v>
      </c>
      <c r="R501" s="10">
        <f t="shared" si="496"/>
        <v>2592732.8370507942</v>
      </c>
      <c r="S501" s="9"/>
      <c r="T501" s="10">
        <f t="shared" si="487"/>
        <v>4961001</v>
      </c>
      <c r="V501" s="9"/>
      <c r="W501" s="9">
        <f t="shared" si="497"/>
        <v>305970.16642809566</v>
      </c>
      <c r="X501" s="9"/>
      <c r="Y501" s="9"/>
      <c r="Z501" s="9"/>
      <c r="AA501" s="10">
        <f t="shared" si="488"/>
        <v>305970.16642809566</v>
      </c>
      <c r="AB501" s="10">
        <f t="shared" si="489"/>
        <v>2818401.2032569535</v>
      </c>
      <c r="AC501" s="10">
        <f t="shared" si="498"/>
        <v>7779402.2032569535</v>
      </c>
      <c r="AD501" s="10">
        <f t="shared" si="499"/>
        <v>7471925.5166289257</v>
      </c>
      <c r="AE501" s="10">
        <f t="shared" si="490"/>
        <v>2510924.5166289257</v>
      </c>
      <c r="AF501" s="10">
        <f t="shared" si="500"/>
        <v>-81808.32042186847</v>
      </c>
      <c r="AG501" s="9"/>
      <c r="AH501" s="9">
        <f t="shared" si="501"/>
        <v>-81808.32042186847</v>
      </c>
      <c r="AI501" s="9"/>
      <c r="AJ501" s="9"/>
      <c r="AK501" s="9"/>
      <c r="AM501" s="9">
        <f t="shared" si="491"/>
        <v>2610463.9190092999</v>
      </c>
      <c r="AN501" s="9">
        <f t="shared" si="493"/>
        <v>2528655.5985874315</v>
      </c>
    </row>
    <row r="502" spans="1:40" s="11" customFormat="1" ht="12.75" x14ac:dyDescent="0.2">
      <c r="A502" s="8" t="s">
        <v>1007</v>
      </c>
      <c r="B502" s="8" t="s">
        <v>1008</v>
      </c>
      <c r="C502" s="8" t="s">
        <v>862</v>
      </c>
      <c r="D502" s="8" t="s">
        <v>862</v>
      </c>
      <c r="E502" s="8" t="s">
        <v>1440</v>
      </c>
      <c r="G502" s="9"/>
      <c r="H502" s="9"/>
      <c r="I502" s="9">
        <f t="shared" si="494"/>
        <v>2548055.1584881814</v>
      </c>
      <c r="J502" s="9">
        <f t="shared" si="495"/>
        <v>2629495.5695052543</v>
      </c>
      <c r="K502" s="9"/>
      <c r="L502" s="9"/>
      <c r="M502" s="9"/>
      <c r="N502" s="9"/>
      <c r="O502" s="9"/>
      <c r="P502" s="9"/>
      <c r="Q502" s="10">
        <f t="shared" si="492"/>
        <v>2548055.1584881814</v>
      </c>
      <c r="R502" s="10">
        <f t="shared" si="496"/>
        <v>2629495.5695052543</v>
      </c>
      <c r="S502" s="9"/>
      <c r="T502" s="10">
        <f t="shared" si="487"/>
        <v>5231163</v>
      </c>
      <c r="V502" s="9"/>
      <c r="W502" s="9">
        <f t="shared" si="497"/>
        <v>211019.90245309379</v>
      </c>
      <c r="X502" s="9"/>
      <c r="Y502" s="9"/>
      <c r="Z502" s="9"/>
      <c r="AA502" s="10">
        <f t="shared" si="488"/>
        <v>211019.90245309379</v>
      </c>
      <c r="AB502" s="10">
        <f t="shared" si="489"/>
        <v>2759075.0609412752</v>
      </c>
      <c r="AC502" s="10">
        <f t="shared" si="498"/>
        <v>7990238.0609412752</v>
      </c>
      <c r="AD502" s="10">
        <f t="shared" si="499"/>
        <v>7674428.2004716881</v>
      </c>
      <c r="AE502" s="10">
        <f t="shared" si="490"/>
        <v>2443265.2004716881</v>
      </c>
      <c r="AF502" s="10">
        <f t="shared" si="500"/>
        <v>-186230.36903356621</v>
      </c>
      <c r="AG502" s="9"/>
      <c r="AH502" s="9">
        <f t="shared" si="501"/>
        <v>-186230.36903356621</v>
      </c>
      <c r="AI502" s="9"/>
      <c r="AJ502" s="9"/>
      <c r="AK502" s="9"/>
      <c r="AM502" s="9">
        <f t="shared" si="491"/>
        <v>2647478.0630295235</v>
      </c>
      <c r="AN502" s="9">
        <f t="shared" si="493"/>
        <v>2461247.6939959573</v>
      </c>
    </row>
    <row r="503" spans="1:40" s="11" customFormat="1" ht="12.75" x14ac:dyDescent="0.2">
      <c r="A503" s="8" t="s">
        <v>1009</v>
      </c>
      <c r="B503" s="8" t="s">
        <v>1010</v>
      </c>
      <c r="C503" s="8" t="s">
        <v>862</v>
      </c>
      <c r="D503" s="8" t="s">
        <v>862</v>
      </c>
      <c r="E503" s="8" t="s">
        <v>1440</v>
      </c>
      <c r="G503" s="9"/>
      <c r="H503" s="9"/>
      <c r="I503" s="9">
        <f t="shared" si="494"/>
        <v>2731510.2930938643</v>
      </c>
      <c r="J503" s="9">
        <f t="shared" si="495"/>
        <v>2818814.2591111921</v>
      </c>
      <c r="K503" s="9"/>
      <c r="L503" s="9"/>
      <c r="M503" s="9"/>
      <c r="N503" s="9"/>
      <c r="O503" s="9"/>
      <c r="P503" s="9"/>
      <c r="Q503" s="10">
        <f t="shared" si="492"/>
        <v>2731510.2930938643</v>
      </c>
      <c r="R503" s="10">
        <f t="shared" si="496"/>
        <v>2818814.2591111921</v>
      </c>
      <c r="S503" s="9"/>
      <c r="T503" s="10">
        <f t="shared" si="487"/>
        <v>6533320</v>
      </c>
      <c r="V503" s="9"/>
      <c r="W503" s="9">
        <f t="shared" si="497"/>
        <v>100683.12409529043</v>
      </c>
      <c r="X503" s="9"/>
      <c r="Y503" s="9"/>
      <c r="Z503" s="9"/>
      <c r="AA503" s="10">
        <f t="shared" si="488"/>
        <v>100683.12409529043</v>
      </c>
      <c r="AB503" s="10">
        <f t="shared" si="489"/>
        <v>2832193.4171891548</v>
      </c>
      <c r="AC503" s="10">
        <f t="shared" si="498"/>
        <v>9365513.4171891548</v>
      </c>
      <c r="AD503" s="10">
        <f t="shared" si="499"/>
        <v>8995346.5381862875</v>
      </c>
      <c r="AE503" s="10">
        <f t="shared" si="490"/>
        <v>2462026.5381862875</v>
      </c>
      <c r="AF503" s="10">
        <f t="shared" si="500"/>
        <v>-356787.72092490457</v>
      </c>
      <c r="AG503" s="9"/>
      <c r="AH503" s="9">
        <f t="shared" si="501"/>
        <v>-356787.72092490457</v>
      </c>
      <c r="AI503" s="9"/>
      <c r="AJ503" s="9"/>
      <c r="AK503" s="9"/>
      <c r="AM503" s="9">
        <f t="shared" si="491"/>
        <v>2838091.4580342248</v>
      </c>
      <c r="AN503" s="9">
        <f t="shared" si="493"/>
        <v>2481303.7371093202</v>
      </c>
    </row>
    <row r="504" spans="1:40" s="11" customFormat="1" ht="12.75" x14ac:dyDescent="0.2">
      <c r="A504" s="8" t="s">
        <v>1011</v>
      </c>
      <c r="B504" s="8" t="s">
        <v>1012</v>
      </c>
      <c r="C504" s="8" t="s">
        <v>862</v>
      </c>
      <c r="D504" s="8" t="s">
        <v>862</v>
      </c>
      <c r="E504" s="8" t="s">
        <v>1440</v>
      </c>
      <c r="G504" s="9"/>
      <c r="H504" s="9"/>
      <c r="I504" s="9">
        <f t="shared" si="494"/>
        <v>2261635.8012158247</v>
      </c>
      <c r="J504" s="9">
        <f t="shared" si="495"/>
        <v>2333921.7360820174</v>
      </c>
      <c r="K504" s="9"/>
      <c r="L504" s="9"/>
      <c r="M504" s="9"/>
      <c r="N504" s="9"/>
      <c r="O504" s="9"/>
      <c r="P504" s="9"/>
      <c r="Q504" s="10">
        <f t="shared" si="492"/>
        <v>2261635.8012158247</v>
      </c>
      <c r="R504" s="10">
        <f t="shared" si="496"/>
        <v>2333921.7360820174</v>
      </c>
      <c r="S504" s="9"/>
      <c r="T504" s="10">
        <f t="shared" si="487"/>
        <v>3811018</v>
      </c>
      <c r="V504" s="9"/>
      <c r="W504" s="9">
        <f t="shared" si="497"/>
        <v>381566.25089833979</v>
      </c>
      <c r="X504" s="9"/>
      <c r="Y504" s="9"/>
      <c r="Z504" s="9"/>
      <c r="AA504" s="10">
        <f t="shared" si="488"/>
        <v>381566.25089833979</v>
      </c>
      <c r="AB504" s="10">
        <f t="shared" si="489"/>
        <v>2643202.0521141645</v>
      </c>
      <c r="AC504" s="10">
        <f t="shared" si="498"/>
        <v>6454220.0521141645</v>
      </c>
      <c r="AD504" s="10">
        <f t="shared" si="499"/>
        <v>6199120.4770386666</v>
      </c>
      <c r="AE504" s="10">
        <f t="shared" si="490"/>
        <v>2388102.4770386666</v>
      </c>
      <c r="AF504" s="10">
        <f t="shared" si="500"/>
        <v>54180.740956649184</v>
      </c>
      <c r="AG504" s="9"/>
      <c r="AH504" s="9">
        <f t="shared" si="501"/>
        <v>54180.740956649184</v>
      </c>
      <c r="AI504" s="9"/>
      <c r="AJ504" s="9"/>
      <c r="AK504" s="9"/>
      <c r="AM504" s="9">
        <f t="shared" si="491"/>
        <v>2349882.8706022566</v>
      </c>
      <c r="AN504" s="9">
        <f t="shared" si="493"/>
        <v>2404063.6115589058</v>
      </c>
    </row>
    <row r="505" spans="1:40" s="11" customFormat="1" ht="12.75" x14ac:dyDescent="0.2">
      <c r="A505" s="8" t="s">
        <v>1013</v>
      </c>
      <c r="B505" s="8" t="s">
        <v>1014</v>
      </c>
      <c r="C505" s="8" t="s">
        <v>862</v>
      </c>
      <c r="D505" s="8" t="s">
        <v>862</v>
      </c>
      <c r="E505" s="8" t="s">
        <v>1440</v>
      </c>
      <c r="G505" s="9"/>
      <c r="H505" s="9"/>
      <c r="I505" s="9">
        <f t="shared" si="494"/>
        <v>2898601.414845319</v>
      </c>
      <c r="J505" s="9">
        <f t="shared" si="495"/>
        <v>2991245.9126746883</v>
      </c>
      <c r="K505" s="9"/>
      <c r="L505" s="9"/>
      <c r="M505" s="9"/>
      <c r="N505" s="9"/>
      <c r="O505" s="9"/>
      <c r="P505" s="9"/>
      <c r="Q505" s="10">
        <f t="shared" si="492"/>
        <v>2898601.414845319</v>
      </c>
      <c r="R505" s="10">
        <f t="shared" si="496"/>
        <v>2991245.9126746883</v>
      </c>
      <c r="S505" s="9"/>
      <c r="T505" s="10">
        <f t="shared" si="487"/>
        <v>9825498</v>
      </c>
      <c r="V505" s="9"/>
      <c r="W505" s="9">
        <f t="shared" si="497"/>
        <v>-413927.52072629472</v>
      </c>
      <c r="X505" s="9"/>
      <c r="Y505" s="9"/>
      <c r="Z505" s="9"/>
      <c r="AA505" s="10">
        <f t="shared" si="488"/>
        <v>-413927.52072629472</v>
      </c>
      <c r="AB505" s="10">
        <f t="shared" si="489"/>
        <v>2484673.8941190243</v>
      </c>
      <c r="AC505" s="10">
        <f t="shared" si="498"/>
        <v>12310171.894119024</v>
      </c>
      <c r="AD505" s="10">
        <f t="shared" si="499"/>
        <v>11823618.973093743</v>
      </c>
      <c r="AE505" s="10">
        <f t="shared" si="490"/>
        <v>1998120.9730937425</v>
      </c>
      <c r="AF505" s="10">
        <f t="shared" si="500"/>
        <v>-993124.93958094576</v>
      </c>
      <c r="AG505" s="9"/>
      <c r="AH505" s="9">
        <f t="shared" si="501"/>
        <v>-993124.93958094576</v>
      </c>
      <c r="AI505" s="9"/>
      <c r="AJ505" s="9"/>
      <c r="AK505" s="9"/>
      <c r="AM505" s="9">
        <f t="shared" si="491"/>
        <v>3011702.3305815984</v>
      </c>
      <c r="AN505" s="9">
        <f t="shared" si="493"/>
        <v>2018577.3910006527</v>
      </c>
    </row>
    <row r="506" spans="1:40" s="11" customFormat="1" ht="12.75" x14ac:dyDescent="0.2">
      <c r="A506" s="8" t="s">
        <v>1015</v>
      </c>
      <c r="B506" s="8" t="s">
        <v>1016</v>
      </c>
      <c r="C506" s="8" t="s">
        <v>862</v>
      </c>
      <c r="D506" s="8" t="s">
        <v>862</v>
      </c>
      <c r="E506" s="8" t="s">
        <v>1440</v>
      </c>
      <c r="G506" s="9"/>
      <c r="H506" s="9"/>
      <c r="I506" s="9">
        <f t="shared" si="494"/>
        <v>2613636.9216709584</v>
      </c>
      <c r="J506" s="9">
        <f t="shared" si="495"/>
        <v>2697173.4434142993</v>
      </c>
      <c r="K506" s="9"/>
      <c r="L506" s="9"/>
      <c r="M506" s="9"/>
      <c r="N506" s="9"/>
      <c r="O506" s="9"/>
      <c r="P506" s="9"/>
      <c r="Q506" s="10">
        <f t="shared" si="492"/>
        <v>2613636.9216709584</v>
      </c>
      <c r="R506" s="10">
        <f t="shared" si="496"/>
        <v>2697173.4434142993</v>
      </c>
      <c r="S506" s="9"/>
      <c r="T506" s="10">
        <f t="shared" si="487"/>
        <v>8800671</v>
      </c>
      <c r="V506" s="9"/>
      <c r="W506" s="9">
        <f t="shared" si="497"/>
        <v>-123328.89743808657</v>
      </c>
      <c r="X506" s="9"/>
      <c r="Y506" s="9"/>
      <c r="Z506" s="9"/>
      <c r="AA506" s="10">
        <f t="shared" si="488"/>
        <v>-123328.89743808657</v>
      </c>
      <c r="AB506" s="10">
        <f t="shared" si="489"/>
        <v>2490308.0242328718</v>
      </c>
      <c r="AC506" s="10">
        <f t="shared" si="498"/>
        <v>11290979.024232872</v>
      </c>
      <c r="AD506" s="10">
        <f t="shared" si="499"/>
        <v>10844709.153046085</v>
      </c>
      <c r="AE506" s="10">
        <f t="shared" si="490"/>
        <v>2044038.1530460846</v>
      </c>
      <c r="AF506" s="10">
        <f t="shared" si="500"/>
        <v>-653135.29036821472</v>
      </c>
      <c r="AG506" s="9"/>
      <c r="AH506" s="9">
        <f t="shared" si="501"/>
        <v>-653135.29036821472</v>
      </c>
      <c r="AI506" s="9"/>
      <c r="AJ506" s="9"/>
      <c r="AK506" s="9"/>
      <c r="AM506" s="9">
        <f t="shared" si="491"/>
        <v>2715618.7697888766</v>
      </c>
      <c r="AN506" s="9">
        <f t="shared" si="493"/>
        <v>2062483.4794206619</v>
      </c>
    </row>
    <row r="507" spans="1:40" s="11" customFormat="1" ht="12.75" x14ac:dyDescent="0.2">
      <c r="A507" s="8" t="s">
        <v>1017</v>
      </c>
      <c r="B507" s="8" t="s">
        <v>1018</v>
      </c>
      <c r="C507" s="8" t="s">
        <v>862</v>
      </c>
      <c r="D507" s="8" t="s">
        <v>862</v>
      </c>
      <c r="E507" s="8" t="s">
        <v>1440</v>
      </c>
      <c r="G507" s="9"/>
      <c r="H507" s="9"/>
      <c r="I507" s="9">
        <f t="shared" si="494"/>
        <v>2615800.1085297158</v>
      </c>
      <c r="J507" s="9">
        <f t="shared" si="495"/>
        <v>2699405.7696032226</v>
      </c>
      <c r="K507" s="9"/>
      <c r="L507" s="9"/>
      <c r="M507" s="9"/>
      <c r="N507" s="9"/>
      <c r="O507" s="9"/>
      <c r="P507" s="9"/>
      <c r="Q507" s="10">
        <f t="shared" si="492"/>
        <v>2615800.1085297158</v>
      </c>
      <c r="R507" s="10">
        <f t="shared" si="496"/>
        <v>2699405.7696032226</v>
      </c>
      <c r="S507" s="9"/>
      <c r="T507" s="10">
        <f t="shared" si="487"/>
        <v>6129603</v>
      </c>
      <c r="V507" s="9"/>
      <c r="W507" s="9">
        <f t="shared" si="497"/>
        <v>221016.79638145398</v>
      </c>
      <c r="X507" s="9"/>
      <c r="Y507" s="9"/>
      <c r="Z507" s="9"/>
      <c r="AA507" s="10">
        <f t="shared" si="488"/>
        <v>221016.79638145398</v>
      </c>
      <c r="AB507" s="10">
        <f t="shared" si="489"/>
        <v>2836816.9049111698</v>
      </c>
      <c r="AC507" s="10">
        <f t="shared" si="498"/>
        <v>8966419.9049111698</v>
      </c>
      <c r="AD507" s="10">
        <f t="shared" si="499"/>
        <v>8612026.9822617359</v>
      </c>
      <c r="AE507" s="10">
        <f t="shared" si="490"/>
        <v>2482423.9822617359</v>
      </c>
      <c r="AF507" s="10">
        <f t="shared" si="500"/>
        <v>-216981.78734148666</v>
      </c>
      <c r="AG507" s="9"/>
      <c r="AH507" s="9">
        <f t="shared" si="501"/>
        <v>-216981.78734148666</v>
      </c>
      <c r="AI507" s="9"/>
      <c r="AJ507" s="9"/>
      <c r="AK507" s="9"/>
      <c r="AM507" s="9">
        <f t="shared" si="491"/>
        <v>2717866.3623245857</v>
      </c>
      <c r="AN507" s="9">
        <f t="shared" si="493"/>
        <v>2500884.574983099</v>
      </c>
    </row>
    <row r="508" spans="1:40" s="11" customFormat="1" ht="12.75" x14ac:dyDescent="0.2">
      <c r="A508" s="8" t="s">
        <v>1019</v>
      </c>
      <c r="B508" s="8" t="s">
        <v>1020</v>
      </c>
      <c r="C508" s="8" t="s">
        <v>862</v>
      </c>
      <c r="D508" s="8" t="s">
        <v>862</v>
      </c>
      <c r="E508" s="8" t="s">
        <v>1440</v>
      </c>
      <c r="G508" s="9"/>
      <c r="H508" s="9"/>
      <c r="I508" s="9">
        <f t="shared" si="494"/>
        <v>2618857.8152945316</v>
      </c>
      <c r="J508" s="9">
        <f t="shared" si="495"/>
        <v>2702561.2061580969</v>
      </c>
      <c r="K508" s="9"/>
      <c r="L508" s="9"/>
      <c r="M508" s="9"/>
      <c r="N508" s="9"/>
      <c r="O508" s="9"/>
      <c r="P508" s="9"/>
      <c r="Q508" s="10">
        <f t="shared" si="492"/>
        <v>2618857.8152945316</v>
      </c>
      <c r="R508" s="10">
        <f t="shared" si="496"/>
        <v>2702561.2061580969</v>
      </c>
      <c r="S508" s="9"/>
      <c r="T508" s="10">
        <f t="shared" si="487"/>
        <v>9853746</v>
      </c>
      <c r="V508" s="9"/>
      <c r="W508" s="9">
        <f t="shared" si="497"/>
        <v>-514454.54316821648</v>
      </c>
      <c r="X508" s="9"/>
      <c r="Y508" s="9"/>
      <c r="Z508" s="9"/>
      <c r="AA508" s="10">
        <f t="shared" si="488"/>
        <v>-514454.54316821648</v>
      </c>
      <c r="AB508" s="10">
        <f t="shared" si="489"/>
        <v>2104403.2721263152</v>
      </c>
      <c r="AC508" s="10">
        <f t="shared" si="498"/>
        <v>11958149.272126315</v>
      </c>
      <c r="AD508" s="10">
        <f t="shared" si="499"/>
        <v>11485509.85584091</v>
      </c>
      <c r="AE508" s="10">
        <f t="shared" si="490"/>
        <v>1631763.8558409102</v>
      </c>
      <c r="AF508" s="10">
        <f t="shared" si="500"/>
        <v>-1070797.3503171867</v>
      </c>
      <c r="AG508" s="9"/>
      <c r="AH508" s="9">
        <f t="shared" si="501"/>
        <v>-1070797.3503171867</v>
      </c>
      <c r="AI508" s="9"/>
      <c r="AJ508" s="9"/>
      <c r="AK508" s="9"/>
      <c r="AM508" s="9">
        <f t="shared" si="491"/>
        <v>2721043.378158038</v>
      </c>
      <c r="AN508" s="9">
        <f t="shared" si="493"/>
        <v>1650246.0278408513</v>
      </c>
    </row>
    <row r="509" spans="1:40" s="11" customFormat="1" ht="12.75" x14ac:dyDescent="0.2">
      <c r="A509" s="8" t="s">
        <v>1021</v>
      </c>
      <c r="B509" s="8" t="s">
        <v>1022</v>
      </c>
      <c r="C509" s="8" t="s">
        <v>862</v>
      </c>
      <c r="D509" s="8" t="s">
        <v>862</v>
      </c>
      <c r="E509" s="8" t="s">
        <v>1440</v>
      </c>
      <c r="G509" s="9"/>
      <c r="H509" s="9"/>
      <c r="I509" s="9">
        <f t="shared" si="494"/>
        <v>2425855.6957463557</v>
      </c>
      <c r="J509" s="9">
        <f t="shared" si="495"/>
        <v>2503390.3928550747</v>
      </c>
      <c r="K509" s="9"/>
      <c r="L509" s="9"/>
      <c r="M509" s="9"/>
      <c r="N509" s="9"/>
      <c r="O509" s="9"/>
      <c r="P509" s="9"/>
      <c r="Q509" s="10">
        <f t="shared" si="492"/>
        <v>2425855.6957463557</v>
      </c>
      <c r="R509" s="10">
        <f t="shared" si="496"/>
        <v>2503390.3928550747</v>
      </c>
      <c r="S509" s="9"/>
      <c r="T509" s="10">
        <f t="shared" si="487"/>
        <v>10012500</v>
      </c>
      <c r="V509" s="9"/>
      <c r="W509" s="9">
        <f t="shared" si="497"/>
        <v>-342201.03958914895</v>
      </c>
      <c r="X509" s="9"/>
      <c r="Y509" s="9"/>
      <c r="Z509" s="9"/>
      <c r="AA509" s="10">
        <f t="shared" si="488"/>
        <v>-342201.03958914895</v>
      </c>
      <c r="AB509" s="10">
        <f t="shared" si="489"/>
        <v>2083654.6561572067</v>
      </c>
      <c r="AC509" s="10">
        <f t="shared" si="498"/>
        <v>12096154.656157207</v>
      </c>
      <c r="AD509" s="10">
        <f t="shared" si="499"/>
        <v>11618060.651317313</v>
      </c>
      <c r="AE509" s="10">
        <f t="shared" si="490"/>
        <v>1605560.6513173133</v>
      </c>
      <c r="AF509" s="10">
        <f t="shared" si="500"/>
        <v>-897829.74153776141</v>
      </c>
      <c r="AG509" s="9"/>
      <c r="AH509" s="9">
        <f t="shared" si="501"/>
        <v>-897829.74153776141</v>
      </c>
      <c r="AI509" s="9"/>
      <c r="AJ509" s="9"/>
      <c r="AK509" s="9"/>
      <c r="AM509" s="9">
        <f t="shared" si="491"/>
        <v>2520510.483130299</v>
      </c>
      <c r="AN509" s="9">
        <f t="shared" si="493"/>
        <v>1622680.7415925376</v>
      </c>
    </row>
    <row r="510" spans="1:40" s="11" customFormat="1" ht="12.75" x14ac:dyDescent="0.2">
      <c r="A510" s="8" t="s">
        <v>1023</v>
      </c>
      <c r="B510" s="8" t="s">
        <v>1024</v>
      </c>
      <c r="C510" s="8" t="s">
        <v>862</v>
      </c>
      <c r="D510" s="8" t="s">
        <v>862</v>
      </c>
      <c r="E510" s="8" t="s">
        <v>1440</v>
      </c>
      <c r="G510" s="9"/>
      <c r="H510" s="9"/>
      <c r="I510" s="9">
        <f t="shared" si="494"/>
        <v>2471375.5738606257</v>
      </c>
      <c r="J510" s="9">
        <f t="shared" si="495"/>
        <v>2550365.1678818874</v>
      </c>
      <c r="K510" s="9"/>
      <c r="L510" s="9"/>
      <c r="M510" s="9"/>
      <c r="N510" s="9"/>
      <c r="O510" s="9"/>
      <c r="P510" s="9"/>
      <c r="Q510" s="10">
        <f t="shared" si="492"/>
        <v>2471375.5738606257</v>
      </c>
      <c r="R510" s="10">
        <f t="shared" si="496"/>
        <v>2550365.1678818874</v>
      </c>
      <c r="S510" s="9"/>
      <c r="T510" s="10">
        <f t="shared" si="487"/>
        <v>4752099</v>
      </c>
      <c r="V510" s="9"/>
      <c r="W510" s="9">
        <f t="shared" si="497"/>
        <v>351229.91768603772</v>
      </c>
      <c r="X510" s="9"/>
      <c r="Y510" s="9"/>
      <c r="Z510" s="9"/>
      <c r="AA510" s="10">
        <f t="shared" si="488"/>
        <v>351229.91768603772</v>
      </c>
      <c r="AB510" s="10">
        <f t="shared" si="489"/>
        <v>2822605.4915466635</v>
      </c>
      <c r="AC510" s="10">
        <f t="shared" si="498"/>
        <v>7574704.4915466635</v>
      </c>
      <c r="AD510" s="10">
        <f t="shared" si="499"/>
        <v>7275318.3718430027</v>
      </c>
      <c r="AE510" s="10">
        <f t="shared" si="490"/>
        <v>2523219.3718430027</v>
      </c>
      <c r="AF510" s="10">
        <f t="shared" si="500"/>
        <v>-27145.79603888467</v>
      </c>
      <c r="AG510" s="9"/>
      <c r="AH510" s="9">
        <f t="shared" si="501"/>
        <v>-27145.79603888467</v>
      </c>
      <c r="AI510" s="9"/>
      <c r="AJ510" s="9"/>
      <c r="AK510" s="9"/>
      <c r="AM510" s="9">
        <f t="shared" si="491"/>
        <v>2567806.5074482393</v>
      </c>
      <c r="AN510" s="9">
        <f t="shared" si="493"/>
        <v>2540660.7114093546</v>
      </c>
    </row>
    <row r="511" spans="1:40" s="11" customFormat="1" ht="12.75" x14ac:dyDescent="0.2">
      <c r="A511" s="8" t="s">
        <v>1025</v>
      </c>
      <c r="B511" s="8" t="s">
        <v>1026</v>
      </c>
      <c r="C511" s="8" t="s">
        <v>862</v>
      </c>
      <c r="D511" s="8" t="s">
        <v>862</v>
      </c>
      <c r="E511" s="8" t="s">
        <v>1440</v>
      </c>
      <c r="G511" s="9"/>
      <c r="H511" s="9"/>
      <c r="I511" s="9">
        <f t="shared" si="494"/>
        <v>1916429.8458597572</v>
      </c>
      <c r="J511" s="9">
        <f t="shared" si="495"/>
        <v>1977682.3795077363</v>
      </c>
      <c r="K511" s="9"/>
      <c r="L511" s="9"/>
      <c r="M511" s="9"/>
      <c r="N511" s="9"/>
      <c r="O511" s="9"/>
      <c r="P511" s="9"/>
      <c r="Q511" s="10">
        <f t="shared" si="492"/>
        <v>1916429.8458597572</v>
      </c>
      <c r="R511" s="10">
        <f t="shared" si="496"/>
        <v>1977682.3795077363</v>
      </c>
      <c r="S511" s="9"/>
      <c r="T511" s="10">
        <f t="shared" si="487"/>
        <v>5686919</v>
      </c>
      <c r="V511" s="9"/>
      <c r="W511" s="9">
        <f t="shared" si="497"/>
        <v>11791.581077210139</v>
      </c>
      <c r="X511" s="9"/>
      <c r="Y511" s="9"/>
      <c r="Z511" s="9"/>
      <c r="AA511" s="10">
        <f t="shared" si="488"/>
        <v>11791.581077210139</v>
      </c>
      <c r="AB511" s="10">
        <f t="shared" si="489"/>
        <v>1928221.4269369673</v>
      </c>
      <c r="AC511" s="10">
        <f t="shared" si="498"/>
        <v>7615140.4269369673</v>
      </c>
      <c r="AD511" s="10">
        <f t="shared" si="499"/>
        <v>7314156.0986422524</v>
      </c>
      <c r="AE511" s="10">
        <f t="shared" si="490"/>
        <v>1627237.0986422524</v>
      </c>
      <c r="AF511" s="10">
        <f t="shared" si="500"/>
        <v>-350445.28086548392</v>
      </c>
      <c r="AG511" s="9"/>
      <c r="AH511" s="9">
        <f t="shared" si="501"/>
        <v>-350445.28086548392</v>
      </c>
      <c r="AI511" s="9"/>
      <c r="AJ511" s="9"/>
      <c r="AK511" s="9"/>
      <c r="AM511" s="9">
        <f t="shared" si="491"/>
        <v>1991207.2779692502</v>
      </c>
      <c r="AN511" s="9">
        <f t="shared" si="493"/>
        <v>1640761.9971037663</v>
      </c>
    </row>
    <row r="512" spans="1:40" s="11" customFormat="1" ht="12.75" x14ac:dyDescent="0.2">
      <c r="A512" s="8" t="s">
        <v>1027</v>
      </c>
      <c r="B512" s="8" t="s">
        <v>1028</v>
      </c>
      <c r="C512" s="8" t="s">
        <v>862</v>
      </c>
      <c r="D512" s="8" t="s">
        <v>862</v>
      </c>
      <c r="E512" s="8" t="s">
        <v>1440</v>
      </c>
      <c r="G512" s="9"/>
      <c r="H512" s="9"/>
      <c r="I512" s="9">
        <f t="shared" si="494"/>
        <v>2727583.8555607377</v>
      </c>
      <c r="J512" s="9">
        <f t="shared" si="495"/>
        <v>2814762.3255951921</v>
      </c>
      <c r="K512" s="9"/>
      <c r="L512" s="9"/>
      <c r="M512" s="9"/>
      <c r="N512" s="9"/>
      <c r="O512" s="9"/>
      <c r="P512" s="9"/>
      <c r="Q512" s="10">
        <f t="shared" si="492"/>
        <v>2727583.8555607377</v>
      </c>
      <c r="R512" s="10">
        <f t="shared" si="496"/>
        <v>2814762.3255951921</v>
      </c>
      <c r="S512" s="9"/>
      <c r="T512" s="10">
        <f t="shared" si="487"/>
        <v>7696220</v>
      </c>
      <c r="V512" s="9"/>
      <c r="W512" s="9">
        <f t="shared" si="497"/>
        <v>114298.8752796473</v>
      </c>
      <c r="X512" s="9"/>
      <c r="Y512" s="9"/>
      <c r="Z512" s="9"/>
      <c r="AA512" s="10">
        <f t="shared" si="488"/>
        <v>114298.8752796473</v>
      </c>
      <c r="AB512" s="10">
        <f t="shared" si="489"/>
        <v>2841882.730840385</v>
      </c>
      <c r="AC512" s="10">
        <f t="shared" si="498"/>
        <v>10538102.730840385</v>
      </c>
      <c r="AD512" s="10">
        <f t="shared" si="499"/>
        <v>10121589.890089201</v>
      </c>
      <c r="AE512" s="10">
        <f t="shared" si="490"/>
        <v>2425369.8900892008</v>
      </c>
      <c r="AF512" s="10">
        <f t="shared" si="500"/>
        <v>-389392.43550599134</v>
      </c>
      <c r="AG512" s="9"/>
      <c r="AH512" s="9">
        <f t="shared" si="501"/>
        <v>-389392.43550599134</v>
      </c>
      <c r="AI512" s="9"/>
      <c r="AJ512" s="9"/>
      <c r="AK512" s="9"/>
      <c r="AM512" s="9">
        <f t="shared" si="491"/>
        <v>2834011.8143105865</v>
      </c>
      <c r="AN512" s="9">
        <f t="shared" si="493"/>
        <v>2444619.3788045952</v>
      </c>
    </row>
    <row r="513" spans="1:40" s="11" customFormat="1" ht="12.75" x14ac:dyDescent="0.2">
      <c r="A513" s="8" t="s">
        <v>1029</v>
      </c>
      <c r="B513" s="8" t="s">
        <v>1030</v>
      </c>
      <c r="C513" s="8" t="s">
        <v>862</v>
      </c>
      <c r="D513" s="8" t="s">
        <v>862</v>
      </c>
      <c r="E513" s="8" t="s">
        <v>1440</v>
      </c>
      <c r="G513" s="9"/>
      <c r="H513" s="9"/>
      <c r="I513" s="9">
        <f t="shared" si="494"/>
        <v>2796555.2174892602</v>
      </c>
      <c r="J513" s="9">
        <f t="shared" si="495"/>
        <v>2885938.1359027671</v>
      </c>
      <c r="K513" s="9"/>
      <c r="L513" s="9"/>
      <c r="M513" s="9"/>
      <c r="N513" s="9"/>
      <c r="O513" s="9"/>
      <c r="P513" s="9"/>
      <c r="Q513" s="10">
        <f t="shared" si="492"/>
        <v>2796555.2174892602</v>
      </c>
      <c r="R513" s="10">
        <f t="shared" si="496"/>
        <v>2885938.1359027671</v>
      </c>
      <c r="S513" s="9"/>
      <c r="T513" s="10">
        <f t="shared" si="487"/>
        <v>7662344</v>
      </c>
      <c r="V513" s="9"/>
      <c r="W513" s="9">
        <f t="shared" si="497"/>
        <v>104184.35884244647</v>
      </c>
      <c r="X513" s="9"/>
      <c r="Y513" s="9"/>
      <c r="Z513" s="9"/>
      <c r="AA513" s="10">
        <f t="shared" si="488"/>
        <v>104184.35884244647</v>
      </c>
      <c r="AB513" s="10">
        <f t="shared" si="489"/>
        <v>2900739.5763317067</v>
      </c>
      <c r="AC513" s="10">
        <f t="shared" si="498"/>
        <v>10563083.576331707</v>
      </c>
      <c r="AD513" s="10">
        <f t="shared" si="499"/>
        <v>10145583.381102614</v>
      </c>
      <c r="AE513" s="10">
        <f t="shared" si="490"/>
        <v>2483239.3811026141</v>
      </c>
      <c r="AF513" s="10">
        <f t="shared" si="500"/>
        <v>-402698.75480015296</v>
      </c>
      <c r="AG513" s="9"/>
      <c r="AH513" s="9">
        <f t="shared" si="501"/>
        <v>-402698.75480015296</v>
      </c>
      <c r="AI513" s="9"/>
      <c r="AJ513" s="9"/>
      <c r="AK513" s="9"/>
      <c r="AM513" s="9">
        <f t="shared" si="491"/>
        <v>2905674.3790218523</v>
      </c>
      <c r="AN513" s="9">
        <f t="shared" si="493"/>
        <v>2502975.6242216993</v>
      </c>
    </row>
    <row r="514" spans="1:40" s="11" customFormat="1" ht="12.75" x14ac:dyDescent="0.2">
      <c r="A514" s="8" t="s">
        <v>1031</v>
      </c>
      <c r="B514" s="8" t="s">
        <v>1032</v>
      </c>
      <c r="C514" s="8" t="s">
        <v>862</v>
      </c>
      <c r="D514" s="8" t="s">
        <v>862</v>
      </c>
      <c r="E514" s="8" t="s">
        <v>1440</v>
      </c>
      <c r="G514" s="9"/>
      <c r="H514" s="9"/>
      <c r="I514" s="9">
        <f t="shared" si="494"/>
        <v>2764575.3512237119</v>
      </c>
      <c r="J514" s="9">
        <f t="shared" si="495"/>
        <v>2852936.1357778865</v>
      </c>
      <c r="K514" s="9"/>
      <c r="L514" s="9"/>
      <c r="M514" s="9"/>
      <c r="N514" s="9"/>
      <c r="O514" s="9"/>
      <c r="P514" s="9"/>
      <c r="Q514" s="10">
        <f t="shared" si="492"/>
        <v>2764575.3512237119</v>
      </c>
      <c r="R514" s="10">
        <f t="shared" si="496"/>
        <v>2852936.1357778865</v>
      </c>
      <c r="S514" s="9"/>
      <c r="T514" s="10">
        <f t="shared" si="487"/>
        <v>6161990</v>
      </c>
      <c r="V514" s="9"/>
      <c r="W514" s="9">
        <f t="shared" si="497"/>
        <v>212871.6823447058</v>
      </c>
      <c r="X514" s="9"/>
      <c r="Y514" s="9"/>
      <c r="Z514" s="9"/>
      <c r="AA514" s="10">
        <f t="shared" si="488"/>
        <v>212871.6823447058</v>
      </c>
      <c r="AB514" s="10">
        <f t="shared" si="489"/>
        <v>2977447.0335684177</v>
      </c>
      <c r="AC514" s="10">
        <f t="shared" si="498"/>
        <v>9139437.0335684177</v>
      </c>
      <c r="AD514" s="10">
        <f t="shared" si="499"/>
        <v>8778205.7019950747</v>
      </c>
      <c r="AE514" s="10">
        <f t="shared" si="490"/>
        <v>2616215.7019950747</v>
      </c>
      <c r="AF514" s="10">
        <f t="shared" si="500"/>
        <v>-236720.43378281174</v>
      </c>
      <c r="AG514" s="9"/>
      <c r="AH514" s="9">
        <f t="shared" si="501"/>
        <v>-236720.43378281174</v>
      </c>
      <c r="AI514" s="9"/>
      <c r="AJ514" s="9"/>
      <c r="AK514" s="9"/>
      <c r="AM514" s="9">
        <f t="shared" si="491"/>
        <v>2872446.6860833322</v>
      </c>
      <c r="AN514" s="9">
        <f t="shared" si="493"/>
        <v>2635726.2523005204</v>
      </c>
    </row>
    <row r="515" spans="1:40" s="11" customFormat="1" ht="12.75" x14ac:dyDescent="0.2">
      <c r="A515" s="8" t="s">
        <v>1033</v>
      </c>
      <c r="B515" s="8" t="s">
        <v>1034</v>
      </c>
      <c r="C515" s="8" t="s">
        <v>862</v>
      </c>
      <c r="D515" s="8" t="s">
        <v>862</v>
      </c>
      <c r="E515" s="8" t="s">
        <v>1440</v>
      </c>
      <c r="G515" s="9"/>
      <c r="H515" s="9"/>
      <c r="I515" s="9">
        <f t="shared" si="494"/>
        <v>4503197.4331470625</v>
      </c>
      <c r="J515" s="9">
        <f t="shared" si="495"/>
        <v>4647127.6964401538</v>
      </c>
      <c r="K515" s="9"/>
      <c r="L515" s="9"/>
      <c r="M515" s="9"/>
      <c r="N515" s="9"/>
      <c r="O515" s="9"/>
      <c r="P515" s="9"/>
      <c r="Q515" s="10">
        <f t="shared" si="492"/>
        <v>4503197.4331470625</v>
      </c>
      <c r="R515" s="10">
        <f t="shared" si="496"/>
        <v>4647127.6964401538</v>
      </c>
      <c r="S515" s="9"/>
      <c r="T515" s="10">
        <f t="shared" ref="T515:T578" si="502">CTR_1516</f>
        <v>8939750</v>
      </c>
      <c r="V515" s="9"/>
      <c r="W515" s="9">
        <f t="shared" si="497"/>
        <v>380181.47273007501</v>
      </c>
      <c r="X515" s="9"/>
      <c r="Y515" s="9"/>
      <c r="Z515" s="9"/>
      <c r="AA515" s="10">
        <f t="shared" ref="AA515:AA578" si="503">RSG_1819</f>
        <v>380181.47273007501</v>
      </c>
      <c r="AB515" s="10">
        <f t="shared" ref="AB515:AB578" si="504">SFA_1819</f>
        <v>4883378.9058771376</v>
      </c>
      <c r="AC515" s="10">
        <f t="shared" si="498"/>
        <v>13823128.905877138</v>
      </c>
      <c r="AD515" s="10">
        <f t="shared" si="499"/>
        <v>13276777.172959695</v>
      </c>
      <c r="AE515" s="10">
        <f t="shared" ref="AE515:AE578" si="505">R515+AF515</f>
        <v>4337027.1729596946</v>
      </c>
      <c r="AF515" s="10">
        <f t="shared" si="500"/>
        <v>-310100.52348045912</v>
      </c>
      <c r="AG515" s="9"/>
      <c r="AH515" s="9">
        <f t="shared" si="501"/>
        <v>-310100.52348045912</v>
      </c>
      <c r="AI515" s="9"/>
      <c r="AJ515" s="9"/>
      <c r="AK515" s="9"/>
      <c r="AM515" s="9">
        <f t="shared" ref="AM515:AM578" si="506">FUND1819BL_U*RPI_INCBFL1920</f>
        <v>4678908.2952275518</v>
      </c>
      <c r="AN515" s="9">
        <f t="shared" si="493"/>
        <v>4368807.7717470927</v>
      </c>
    </row>
    <row r="516" spans="1:40" s="11" customFormat="1" ht="12.75" x14ac:dyDescent="0.2">
      <c r="A516" s="8" t="s">
        <v>1035</v>
      </c>
      <c r="B516" s="8" t="s">
        <v>1036</v>
      </c>
      <c r="C516" s="8" t="s">
        <v>862</v>
      </c>
      <c r="D516" s="8" t="s">
        <v>862</v>
      </c>
      <c r="E516" s="8" t="s">
        <v>1440</v>
      </c>
      <c r="G516" s="9"/>
      <c r="H516" s="9"/>
      <c r="I516" s="9">
        <f t="shared" si="494"/>
        <v>2609207.8068456827</v>
      </c>
      <c r="J516" s="9">
        <f t="shared" si="495"/>
        <v>2692602.7661386933</v>
      </c>
      <c r="K516" s="9"/>
      <c r="L516" s="9"/>
      <c r="M516" s="9"/>
      <c r="N516" s="9"/>
      <c r="O516" s="9"/>
      <c r="P516" s="9"/>
      <c r="Q516" s="10">
        <f t="shared" ref="Q516:Q579" si="507">G516+I516+K516+M516+O516</f>
        <v>2609207.8068456827</v>
      </c>
      <c r="R516" s="10">
        <f t="shared" si="496"/>
        <v>2692602.7661386933</v>
      </c>
      <c r="S516" s="9"/>
      <c r="T516" s="10">
        <f t="shared" si="502"/>
        <v>5413001</v>
      </c>
      <c r="V516" s="9"/>
      <c r="W516" s="9">
        <f t="shared" si="497"/>
        <v>314829.31049942505</v>
      </c>
      <c r="X516" s="9"/>
      <c r="Y516" s="9"/>
      <c r="Z516" s="9"/>
      <c r="AA516" s="10">
        <f t="shared" si="503"/>
        <v>314829.31049942505</v>
      </c>
      <c r="AB516" s="10">
        <f t="shared" si="504"/>
        <v>2924037.1173451077</v>
      </c>
      <c r="AC516" s="10">
        <f t="shared" si="498"/>
        <v>8337038.1173451077</v>
      </c>
      <c r="AD516" s="10">
        <f t="shared" si="499"/>
        <v>8007521.171230711</v>
      </c>
      <c r="AE516" s="10">
        <f t="shared" si="505"/>
        <v>2594520.171230711</v>
      </c>
      <c r="AF516" s="10">
        <f t="shared" si="500"/>
        <v>-98082.594907982275</v>
      </c>
      <c r="AG516" s="9"/>
      <c r="AH516" s="9">
        <f t="shared" si="501"/>
        <v>-98082.594907982275</v>
      </c>
      <c r="AI516" s="9"/>
      <c r="AJ516" s="9"/>
      <c r="AK516" s="9"/>
      <c r="AM516" s="9">
        <f t="shared" si="506"/>
        <v>2711016.8347406909</v>
      </c>
      <c r="AN516" s="9">
        <f t="shared" ref="AN516:AN579" si="508">AF516+AM516</f>
        <v>2612934.2398327086</v>
      </c>
    </row>
    <row r="517" spans="1:40" s="11" customFormat="1" ht="12.75" x14ac:dyDescent="0.2">
      <c r="A517" s="8" t="s">
        <v>1037</v>
      </c>
      <c r="B517" s="8" t="s">
        <v>1038</v>
      </c>
      <c r="C517" s="8" t="s">
        <v>862</v>
      </c>
      <c r="D517" s="8" t="s">
        <v>862</v>
      </c>
      <c r="E517" s="8" t="s">
        <v>1440</v>
      </c>
      <c r="G517" s="9"/>
      <c r="H517" s="9"/>
      <c r="I517" s="9">
        <f t="shared" si="494"/>
        <v>3559457.1763247019</v>
      </c>
      <c r="J517" s="9">
        <f t="shared" si="495"/>
        <v>3673223.809072773</v>
      </c>
      <c r="K517" s="9"/>
      <c r="L517" s="9"/>
      <c r="M517" s="9"/>
      <c r="N517" s="9"/>
      <c r="O517" s="9"/>
      <c r="P517" s="9"/>
      <c r="Q517" s="10">
        <f t="shared" si="507"/>
        <v>3559457.1763247019</v>
      </c>
      <c r="R517" s="10">
        <f t="shared" si="496"/>
        <v>3673223.809072773</v>
      </c>
      <c r="S517" s="9"/>
      <c r="T517" s="10">
        <f t="shared" si="502"/>
        <v>5946520</v>
      </c>
      <c r="V517" s="9"/>
      <c r="W517" s="9">
        <f t="shared" si="497"/>
        <v>568492.83185931947</v>
      </c>
      <c r="X517" s="9"/>
      <c r="Y517" s="9"/>
      <c r="Z517" s="9"/>
      <c r="AA517" s="10">
        <f t="shared" si="503"/>
        <v>568492.83185931947</v>
      </c>
      <c r="AB517" s="10">
        <f t="shared" si="504"/>
        <v>4127950.0081840213</v>
      </c>
      <c r="AC517" s="10">
        <f t="shared" si="498"/>
        <v>10074470.008184021</v>
      </c>
      <c r="AD517" s="10">
        <f t="shared" si="499"/>
        <v>9676282.0013532415</v>
      </c>
      <c r="AE517" s="10">
        <f t="shared" si="505"/>
        <v>3729762.0013532415</v>
      </c>
      <c r="AF517" s="10">
        <f t="shared" si="500"/>
        <v>56538.192280468531</v>
      </c>
      <c r="AG517" s="9"/>
      <c r="AH517" s="9">
        <f t="shared" si="501"/>
        <v>56538.192280468531</v>
      </c>
      <c r="AI517" s="9"/>
      <c r="AJ517" s="9"/>
      <c r="AK517" s="9"/>
      <c r="AM517" s="9">
        <f t="shared" si="506"/>
        <v>3698344.1112804962</v>
      </c>
      <c r="AN517" s="9">
        <f t="shared" si="508"/>
        <v>3754882.3035609648</v>
      </c>
    </row>
    <row r="518" spans="1:40" s="11" customFormat="1" ht="12.75" x14ac:dyDescent="0.2">
      <c r="A518" s="8" t="s">
        <v>1039</v>
      </c>
      <c r="B518" s="8" t="s">
        <v>1040</v>
      </c>
      <c r="C518" s="8" t="s">
        <v>862</v>
      </c>
      <c r="D518" s="8" t="s">
        <v>862</v>
      </c>
      <c r="E518" s="8" t="s">
        <v>1440</v>
      </c>
      <c r="G518" s="9"/>
      <c r="H518" s="9"/>
      <c r="I518" s="9">
        <f t="shared" si="494"/>
        <v>2848334.0074864728</v>
      </c>
      <c r="J518" s="9">
        <f t="shared" si="495"/>
        <v>2939371.8688572752</v>
      </c>
      <c r="K518" s="9"/>
      <c r="L518" s="9"/>
      <c r="M518" s="9"/>
      <c r="N518" s="9"/>
      <c r="O518" s="9"/>
      <c r="P518" s="9"/>
      <c r="Q518" s="10">
        <f t="shared" si="507"/>
        <v>2848334.0074864728</v>
      </c>
      <c r="R518" s="10">
        <f t="shared" si="496"/>
        <v>2939371.8688572752</v>
      </c>
      <c r="S518" s="9"/>
      <c r="T518" s="10">
        <f t="shared" si="502"/>
        <v>5783890</v>
      </c>
      <c r="V518" s="9"/>
      <c r="W518" s="9">
        <f t="shared" si="497"/>
        <v>196264.65791097563</v>
      </c>
      <c r="X518" s="9"/>
      <c r="Y518" s="9"/>
      <c r="Z518" s="9"/>
      <c r="AA518" s="10">
        <f t="shared" si="503"/>
        <v>196264.65791097563</v>
      </c>
      <c r="AB518" s="10">
        <f t="shared" si="504"/>
        <v>3044598.6653974485</v>
      </c>
      <c r="AC518" s="10">
        <f t="shared" si="498"/>
        <v>8828488.6653974485</v>
      </c>
      <c r="AD518" s="10">
        <f t="shared" si="499"/>
        <v>8479547.4007803518</v>
      </c>
      <c r="AE518" s="10">
        <f t="shared" si="505"/>
        <v>2695657.4007803518</v>
      </c>
      <c r="AF518" s="10">
        <f t="shared" si="500"/>
        <v>-243714.4680769234</v>
      </c>
      <c r="AG518" s="9"/>
      <c r="AH518" s="9">
        <f t="shared" si="501"/>
        <v>-243714.4680769234</v>
      </c>
      <c r="AI518" s="9"/>
      <c r="AJ518" s="9"/>
      <c r="AK518" s="9"/>
      <c r="AM518" s="9">
        <f t="shared" si="506"/>
        <v>2959473.5325414203</v>
      </c>
      <c r="AN518" s="9">
        <f t="shared" si="508"/>
        <v>2715759.0644644969</v>
      </c>
    </row>
    <row r="519" spans="1:40" s="11" customFormat="1" ht="12.75" x14ac:dyDescent="0.2">
      <c r="A519" s="8" t="s">
        <v>1041</v>
      </c>
      <c r="B519" s="8" t="s">
        <v>1042</v>
      </c>
      <c r="C519" s="8" t="s">
        <v>862</v>
      </c>
      <c r="D519" s="8" t="s">
        <v>862</v>
      </c>
      <c r="E519" s="8" t="s">
        <v>1440</v>
      </c>
      <c r="G519" s="9"/>
      <c r="H519" s="9"/>
      <c r="I519" s="9">
        <f t="shared" si="494"/>
        <v>3131760.1307843998</v>
      </c>
      <c r="J519" s="9">
        <f t="shared" si="495"/>
        <v>3231856.7991819908</v>
      </c>
      <c r="K519" s="9"/>
      <c r="L519" s="9"/>
      <c r="M519" s="9"/>
      <c r="N519" s="9"/>
      <c r="O519" s="9"/>
      <c r="P519" s="9"/>
      <c r="Q519" s="10">
        <f t="shared" si="507"/>
        <v>3131760.1307843998</v>
      </c>
      <c r="R519" s="10">
        <f t="shared" si="496"/>
        <v>3231856.7991819908</v>
      </c>
      <c r="S519" s="9"/>
      <c r="T519" s="10">
        <f t="shared" si="502"/>
        <v>13429409</v>
      </c>
      <c r="V519" s="9"/>
      <c r="W519" s="9">
        <f t="shared" si="497"/>
        <v>-868273.97107305005</v>
      </c>
      <c r="X519" s="9"/>
      <c r="Y519" s="9"/>
      <c r="Z519" s="9"/>
      <c r="AA519" s="10">
        <f t="shared" si="503"/>
        <v>-868273.97107305005</v>
      </c>
      <c r="AB519" s="10">
        <f t="shared" si="504"/>
        <v>2263486.1597113498</v>
      </c>
      <c r="AC519" s="10">
        <f t="shared" si="498"/>
        <v>15692895.15971135</v>
      </c>
      <c r="AD519" s="10">
        <f t="shared" si="499"/>
        <v>15072641.921578357</v>
      </c>
      <c r="AE519" s="10">
        <f t="shared" si="505"/>
        <v>1643232.921578357</v>
      </c>
      <c r="AF519" s="10">
        <f t="shared" si="500"/>
        <v>-1588623.8776036338</v>
      </c>
      <c r="AG519" s="9"/>
      <c r="AH519" s="9">
        <f t="shared" si="501"/>
        <v>-1588623.8776036338</v>
      </c>
      <c r="AI519" s="9"/>
      <c r="AJ519" s="9"/>
      <c r="AK519" s="9"/>
      <c r="AM519" s="9">
        <f t="shared" si="506"/>
        <v>3253958.6975980401</v>
      </c>
      <c r="AN519" s="9">
        <f t="shared" si="508"/>
        <v>1665334.8199944063</v>
      </c>
    </row>
    <row r="520" spans="1:40" s="11" customFormat="1" ht="12.75" x14ac:dyDescent="0.2">
      <c r="A520" s="8" t="s">
        <v>1043</v>
      </c>
      <c r="B520" s="8" t="s">
        <v>1044</v>
      </c>
      <c r="C520" s="8" t="s">
        <v>862</v>
      </c>
      <c r="D520" s="8" t="s">
        <v>862</v>
      </c>
      <c r="E520" s="8" t="s">
        <v>1440</v>
      </c>
      <c r="G520" s="9"/>
      <c r="H520" s="9"/>
      <c r="I520" s="9">
        <f t="shared" si="494"/>
        <v>2213718.5442056218</v>
      </c>
      <c r="J520" s="9">
        <f t="shared" si="495"/>
        <v>2284472.9576317384</v>
      </c>
      <c r="K520" s="9"/>
      <c r="L520" s="9"/>
      <c r="M520" s="9"/>
      <c r="N520" s="9"/>
      <c r="O520" s="9"/>
      <c r="P520" s="9"/>
      <c r="Q520" s="10">
        <f t="shared" si="507"/>
        <v>2213718.5442056218</v>
      </c>
      <c r="R520" s="10">
        <f t="shared" si="496"/>
        <v>2284472.9576317384</v>
      </c>
      <c r="S520" s="9"/>
      <c r="T520" s="10">
        <f t="shared" si="502"/>
        <v>9298079</v>
      </c>
      <c r="V520" s="9"/>
      <c r="W520" s="9">
        <f t="shared" si="497"/>
        <v>-579773.99491553847</v>
      </c>
      <c r="X520" s="9"/>
      <c r="Y520" s="9"/>
      <c r="Z520" s="9"/>
      <c r="AA520" s="10">
        <f t="shared" si="503"/>
        <v>-579773.99491553847</v>
      </c>
      <c r="AB520" s="10">
        <f t="shared" si="504"/>
        <v>1633944.5492900833</v>
      </c>
      <c r="AC520" s="10">
        <f t="shared" si="498"/>
        <v>10932023.549290083</v>
      </c>
      <c r="AD520" s="10">
        <f t="shared" si="499"/>
        <v>10499941.20012603</v>
      </c>
      <c r="AE520" s="10">
        <f t="shared" si="505"/>
        <v>1201862.2001260296</v>
      </c>
      <c r="AF520" s="10">
        <f t="shared" si="500"/>
        <v>-1082610.7575057088</v>
      </c>
      <c r="AG520" s="9"/>
      <c r="AH520" s="9">
        <f t="shared" si="501"/>
        <v>-1082610.7575057088</v>
      </c>
      <c r="AI520" s="9"/>
      <c r="AJ520" s="9"/>
      <c r="AK520" s="9"/>
      <c r="AM520" s="9">
        <f t="shared" si="506"/>
        <v>2300095.9237410561</v>
      </c>
      <c r="AN520" s="9">
        <f t="shared" si="508"/>
        <v>1217485.1662353473</v>
      </c>
    </row>
    <row r="521" spans="1:40" s="11" customFormat="1" ht="12.75" x14ac:dyDescent="0.2">
      <c r="A521" s="8" t="s">
        <v>1045</v>
      </c>
      <c r="B521" s="8" t="s">
        <v>1046</v>
      </c>
      <c r="C521" s="8" t="s">
        <v>862</v>
      </c>
      <c r="D521" s="8" t="s">
        <v>862</v>
      </c>
      <c r="E521" s="8" t="s">
        <v>1440</v>
      </c>
      <c r="G521" s="9"/>
      <c r="H521" s="9"/>
      <c r="I521" s="9">
        <f t="shared" si="494"/>
        <v>3585908.920077201</v>
      </c>
      <c r="J521" s="9">
        <f t="shared" si="495"/>
        <v>3700520.9979782724</v>
      </c>
      <c r="K521" s="9"/>
      <c r="L521" s="9"/>
      <c r="M521" s="9"/>
      <c r="N521" s="9"/>
      <c r="O521" s="9"/>
      <c r="P521" s="9"/>
      <c r="Q521" s="10">
        <f t="shared" si="507"/>
        <v>3585908.920077201</v>
      </c>
      <c r="R521" s="10">
        <f t="shared" si="496"/>
        <v>3700520.9979782724</v>
      </c>
      <c r="S521" s="9"/>
      <c r="T521" s="10">
        <f t="shared" si="502"/>
        <v>8555860</v>
      </c>
      <c r="V521" s="9"/>
      <c r="W521" s="9">
        <f t="shared" si="497"/>
        <v>305135.00415934995</v>
      </c>
      <c r="X521" s="9"/>
      <c r="Y521" s="9"/>
      <c r="Z521" s="9"/>
      <c r="AA521" s="10">
        <f t="shared" si="503"/>
        <v>305135.00415934995</v>
      </c>
      <c r="AB521" s="10">
        <f t="shared" si="504"/>
        <v>3891043.9242365509</v>
      </c>
      <c r="AC521" s="10">
        <f t="shared" si="498"/>
        <v>12446903.924236551</v>
      </c>
      <c r="AD521" s="10">
        <f t="shared" si="499"/>
        <v>11954946.74328512</v>
      </c>
      <c r="AE521" s="10">
        <f t="shared" si="505"/>
        <v>3399086.7432851195</v>
      </c>
      <c r="AF521" s="10">
        <f t="shared" si="500"/>
        <v>-301434.25469315285</v>
      </c>
      <c r="AG521" s="9"/>
      <c r="AH521" s="9">
        <f t="shared" si="501"/>
        <v>-301434.25469315285</v>
      </c>
      <c r="AI521" s="9"/>
      <c r="AJ521" s="9"/>
      <c r="AK521" s="9"/>
      <c r="AM521" s="9">
        <f t="shared" si="506"/>
        <v>3725827.9791553076</v>
      </c>
      <c r="AN521" s="9">
        <f t="shared" si="508"/>
        <v>3424393.7244621548</v>
      </c>
    </row>
    <row r="522" spans="1:40" s="11" customFormat="1" ht="12.75" x14ac:dyDescent="0.2">
      <c r="A522" s="8" t="s">
        <v>1047</v>
      </c>
      <c r="B522" s="8" t="s">
        <v>1048</v>
      </c>
      <c r="C522" s="8" t="s">
        <v>862</v>
      </c>
      <c r="D522" s="8" t="s">
        <v>862</v>
      </c>
      <c r="E522" s="8" t="s">
        <v>1440</v>
      </c>
      <c r="G522" s="9"/>
      <c r="H522" s="9"/>
      <c r="I522" s="9">
        <f t="shared" si="494"/>
        <v>4121757.0468775355</v>
      </c>
      <c r="J522" s="9">
        <f t="shared" si="495"/>
        <v>4253495.7915793527</v>
      </c>
      <c r="K522" s="9"/>
      <c r="L522" s="9"/>
      <c r="M522" s="9"/>
      <c r="N522" s="9"/>
      <c r="O522" s="9"/>
      <c r="P522" s="9"/>
      <c r="Q522" s="10">
        <f t="shared" si="507"/>
        <v>4121757.0468775355</v>
      </c>
      <c r="R522" s="10">
        <f t="shared" si="496"/>
        <v>4253495.7915793527</v>
      </c>
      <c r="S522" s="9"/>
      <c r="T522" s="10">
        <f t="shared" si="502"/>
        <v>6856118</v>
      </c>
      <c r="V522" s="9"/>
      <c r="W522" s="9">
        <f t="shared" si="497"/>
        <v>706709.40981504275</v>
      </c>
      <c r="X522" s="9"/>
      <c r="Y522" s="9"/>
      <c r="Z522" s="9"/>
      <c r="AA522" s="10">
        <f t="shared" si="503"/>
        <v>706709.40981504275</v>
      </c>
      <c r="AB522" s="10">
        <f t="shared" si="504"/>
        <v>4828466.4566925783</v>
      </c>
      <c r="AC522" s="10">
        <f t="shared" si="498"/>
        <v>11684584.456692578</v>
      </c>
      <c r="AD522" s="10">
        <f t="shared" si="499"/>
        <v>11222757.542554492</v>
      </c>
      <c r="AE522" s="10">
        <f t="shared" si="505"/>
        <v>4366639.5425544921</v>
      </c>
      <c r="AF522" s="10">
        <f t="shared" si="500"/>
        <v>113143.75097513944</v>
      </c>
      <c r="AG522" s="9"/>
      <c r="AH522" s="9">
        <f t="shared" si="501"/>
        <v>113143.75097513944</v>
      </c>
      <c r="AI522" s="9"/>
      <c r="AJ522" s="9"/>
      <c r="AK522" s="9"/>
      <c r="AM522" s="9">
        <f t="shared" si="506"/>
        <v>4282584.4355818881</v>
      </c>
      <c r="AN522" s="9">
        <f t="shared" si="508"/>
        <v>4395728.1865570275</v>
      </c>
    </row>
    <row r="523" spans="1:40" s="11" customFormat="1" ht="12.75" x14ac:dyDescent="0.2">
      <c r="A523" s="8" t="s">
        <v>1049</v>
      </c>
      <c r="B523" s="8" t="s">
        <v>1050</v>
      </c>
      <c r="C523" s="8" t="s">
        <v>862</v>
      </c>
      <c r="D523" s="8" t="s">
        <v>862</v>
      </c>
      <c r="E523" s="8" t="s">
        <v>1440</v>
      </c>
      <c r="G523" s="9"/>
      <c r="H523" s="9"/>
      <c r="I523" s="9">
        <f t="shared" si="494"/>
        <v>4855305.0148789408</v>
      </c>
      <c r="J523" s="9">
        <f t="shared" si="495"/>
        <v>5010489.2677424485</v>
      </c>
      <c r="K523" s="9"/>
      <c r="L523" s="9"/>
      <c r="M523" s="9"/>
      <c r="N523" s="9"/>
      <c r="O523" s="9"/>
      <c r="P523" s="9"/>
      <c r="Q523" s="10">
        <f t="shared" si="507"/>
        <v>4855305.0148789408</v>
      </c>
      <c r="R523" s="10">
        <f t="shared" si="496"/>
        <v>5010489.2677424485</v>
      </c>
      <c r="S523" s="9"/>
      <c r="T523" s="10">
        <f t="shared" si="502"/>
        <v>8408980</v>
      </c>
      <c r="V523" s="9"/>
      <c r="W523" s="9">
        <f t="shared" si="497"/>
        <v>808871.55839594919</v>
      </c>
      <c r="X523" s="9"/>
      <c r="Y523" s="9"/>
      <c r="Z523" s="9"/>
      <c r="AA523" s="10">
        <f t="shared" si="503"/>
        <v>808871.55839594919</v>
      </c>
      <c r="AB523" s="10">
        <f t="shared" si="504"/>
        <v>5664176.57327489</v>
      </c>
      <c r="AC523" s="10">
        <f t="shared" si="498"/>
        <v>14073156.57327489</v>
      </c>
      <c r="AD523" s="10">
        <f t="shared" si="499"/>
        <v>13516922.63132285</v>
      </c>
      <c r="AE523" s="10">
        <f t="shared" si="505"/>
        <v>5107942.6313228495</v>
      </c>
      <c r="AF523" s="10">
        <f t="shared" si="500"/>
        <v>97453.363580401056</v>
      </c>
      <c r="AG523" s="9"/>
      <c r="AH523" s="9">
        <f t="shared" si="501"/>
        <v>97453.363580401056</v>
      </c>
      <c r="AI523" s="9"/>
      <c r="AJ523" s="9"/>
      <c r="AK523" s="9"/>
      <c r="AM523" s="9">
        <f t="shared" si="506"/>
        <v>5044754.8097176924</v>
      </c>
      <c r="AN523" s="9">
        <f t="shared" si="508"/>
        <v>5142208.1732980935</v>
      </c>
    </row>
    <row r="524" spans="1:40" s="11" customFormat="1" ht="12.75" x14ac:dyDescent="0.2">
      <c r="A524" s="8" t="s">
        <v>1051</v>
      </c>
      <c r="B524" s="8" t="s">
        <v>1052</v>
      </c>
      <c r="C524" s="8" t="s">
        <v>862</v>
      </c>
      <c r="D524" s="8" t="s">
        <v>862</v>
      </c>
      <c r="E524" s="8" t="s">
        <v>1440</v>
      </c>
      <c r="G524" s="9"/>
      <c r="H524" s="9"/>
      <c r="I524" s="9">
        <f t="shared" si="494"/>
        <v>2211322.9118862306</v>
      </c>
      <c r="J524" s="9">
        <f t="shared" si="495"/>
        <v>2282000.7566085313</v>
      </c>
      <c r="K524" s="9"/>
      <c r="L524" s="9"/>
      <c r="M524" s="9"/>
      <c r="N524" s="9"/>
      <c r="O524" s="9"/>
      <c r="P524" s="9"/>
      <c r="Q524" s="10">
        <f t="shared" si="507"/>
        <v>2211322.9118862306</v>
      </c>
      <c r="R524" s="10">
        <f t="shared" si="496"/>
        <v>2282000.7566085313</v>
      </c>
      <c r="S524" s="9"/>
      <c r="T524" s="10">
        <f t="shared" si="502"/>
        <v>8794301</v>
      </c>
      <c r="V524" s="9"/>
      <c r="W524" s="9">
        <f t="shared" si="497"/>
        <v>-512898.97890816489</v>
      </c>
      <c r="X524" s="9"/>
      <c r="Y524" s="9"/>
      <c r="Z524" s="9"/>
      <c r="AA524" s="10">
        <f t="shared" si="503"/>
        <v>-512898.97890816489</v>
      </c>
      <c r="AB524" s="10">
        <f t="shared" si="504"/>
        <v>1698423.9329780657</v>
      </c>
      <c r="AC524" s="10">
        <f t="shared" si="498"/>
        <v>10492724.932978066</v>
      </c>
      <c r="AD524" s="10">
        <f t="shared" si="499"/>
        <v>10078005.625273334</v>
      </c>
      <c r="AE524" s="10">
        <f t="shared" si="505"/>
        <v>1283704.6252733339</v>
      </c>
      <c r="AF524" s="10">
        <f t="shared" si="500"/>
        <v>-998296.13133519748</v>
      </c>
      <c r="AG524" s="9"/>
      <c r="AH524" s="9">
        <f t="shared" si="501"/>
        <v>-998296.13133519748</v>
      </c>
      <c r="AI524" s="9"/>
      <c r="AJ524" s="9"/>
      <c r="AK524" s="9"/>
      <c r="AM524" s="9">
        <f t="shared" si="506"/>
        <v>2297606.8159242393</v>
      </c>
      <c r="AN524" s="9">
        <f t="shared" si="508"/>
        <v>1299310.6845890419</v>
      </c>
    </row>
    <row r="525" spans="1:40" s="11" customFormat="1" ht="12.75" x14ac:dyDescent="0.2">
      <c r="A525" s="8" t="s">
        <v>1053</v>
      </c>
      <c r="B525" s="8" t="s">
        <v>1054</v>
      </c>
      <c r="C525" s="8" t="s">
        <v>862</v>
      </c>
      <c r="D525" s="8" t="s">
        <v>862</v>
      </c>
      <c r="E525" s="8" t="s">
        <v>1440</v>
      </c>
      <c r="G525" s="9"/>
      <c r="H525" s="9"/>
      <c r="I525" s="9">
        <f t="shared" si="494"/>
        <v>2281389.6592741772</v>
      </c>
      <c r="J525" s="9">
        <f t="shared" si="495"/>
        <v>2354306.9628586201</v>
      </c>
      <c r="K525" s="9"/>
      <c r="L525" s="9"/>
      <c r="M525" s="9"/>
      <c r="N525" s="9"/>
      <c r="O525" s="9"/>
      <c r="P525" s="9"/>
      <c r="Q525" s="10">
        <f t="shared" si="507"/>
        <v>2281389.6592741772</v>
      </c>
      <c r="R525" s="10">
        <f t="shared" si="496"/>
        <v>2354306.9628586201</v>
      </c>
      <c r="S525" s="9"/>
      <c r="T525" s="10">
        <f t="shared" si="502"/>
        <v>6836429</v>
      </c>
      <c r="V525" s="9"/>
      <c r="W525" s="9">
        <f t="shared" si="497"/>
        <v>-179902.58546257904</v>
      </c>
      <c r="X525" s="9"/>
      <c r="Y525" s="9"/>
      <c r="Z525" s="9"/>
      <c r="AA525" s="10">
        <f t="shared" si="503"/>
        <v>-179902.58546257904</v>
      </c>
      <c r="AB525" s="10">
        <f t="shared" si="504"/>
        <v>2101487.0738115981</v>
      </c>
      <c r="AC525" s="10">
        <f t="shared" si="498"/>
        <v>8937916.0738115981</v>
      </c>
      <c r="AD525" s="10">
        <f t="shared" si="499"/>
        <v>8584649.7497508097</v>
      </c>
      <c r="AE525" s="10">
        <f t="shared" si="505"/>
        <v>1748220.7497508097</v>
      </c>
      <c r="AF525" s="10">
        <f t="shared" si="500"/>
        <v>-606086.21310781036</v>
      </c>
      <c r="AG525" s="9"/>
      <c r="AH525" s="9">
        <f t="shared" si="501"/>
        <v>-606086.21310781036</v>
      </c>
      <c r="AI525" s="9"/>
      <c r="AJ525" s="9"/>
      <c r="AK525" s="9"/>
      <c r="AM525" s="9">
        <f t="shared" si="506"/>
        <v>2370407.507086467</v>
      </c>
      <c r="AN525" s="9">
        <f t="shared" si="508"/>
        <v>1764321.2939786566</v>
      </c>
    </row>
    <row r="526" spans="1:40" s="11" customFormat="1" ht="12.75" x14ac:dyDescent="0.2">
      <c r="A526" s="8" t="s">
        <v>1055</v>
      </c>
      <c r="B526" s="8" t="s">
        <v>1056</v>
      </c>
      <c r="C526" s="8" t="s">
        <v>862</v>
      </c>
      <c r="D526" s="8" t="s">
        <v>862</v>
      </c>
      <c r="E526" s="8" t="s">
        <v>1440</v>
      </c>
      <c r="G526" s="9"/>
      <c r="H526" s="9"/>
      <c r="I526" s="9">
        <f t="shared" si="494"/>
        <v>4096956.4148048796</v>
      </c>
      <c r="J526" s="9">
        <f t="shared" si="495"/>
        <v>4227902.4868430961</v>
      </c>
      <c r="K526" s="9"/>
      <c r="L526" s="9"/>
      <c r="M526" s="9"/>
      <c r="N526" s="9"/>
      <c r="O526" s="9"/>
      <c r="P526" s="9"/>
      <c r="Q526" s="10">
        <f t="shared" si="507"/>
        <v>4096956.4148048796</v>
      </c>
      <c r="R526" s="10">
        <f t="shared" si="496"/>
        <v>4227902.4868430961</v>
      </c>
      <c r="S526" s="9"/>
      <c r="T526" s="10">
        <f t="shared" si="502"/>
        <v>5895905</v>
      </c>
      <c r="V526" s="9"/>
      <c r="W526" s="9">
        <f t="shared" si="497"/>
        <v>2227825.05755434</v>
      </c>
      <c r="X526" s="9"/>
      <c r="Y526" s="9"/>
      <c r="Z526" s="9"/>
      <c r="AA526" s="10">
        <f t="shared" si="503"/>
        <v>2227825.05755434</v>
      </c>
      <c r="AB526" s="10">
        <f t="shared" si="504"/>
        <v>6324781.4723592196</v>
      </c>
      <c r="AC526" s="10">
        <f t="shared" si="498"/>
        <v>12220686.47235922</v>
      </c>
      <c r="AD526" s="10">
        <f t="shared" si="499"/>
        <v>11737670.414484257</v>
      </c>
      <c r="AE526" s="10">
        <f t="shared" si="505"/>
        <v>5841765.4144842569</v>
      </c>
      <c r="AF526" s="10">
        <f t="shared" si="500"/>
        <v>1613862.9276411608</v>
      </c>
      <c r="AG526" s="9"/>
      <c r="AH526" s="9">
        <f t="shared" si="501"/>
        <v>1613862.9276411608</v>
      </c>
      <c r="AI526" s="9"/>
      <c r="AJ526" s="9"/>
      <c r="AK526" s="9"/>
      <c r="AM526" s="9">
        <f t="shared" si="506"/>
        <v>4256816.104334075</v>
      </c>
      <c r="AN526" s="9">
        <f t="shared" si="508"/>
        <v>5870679.0319752358</v>
      </c>
    </row>
    <row r="527" spans="1:40" s="11" customFormat="1" ht="12.75" x14ac:dyDescent="0.2">
      <c r="A527" s="8" t="s">
        <v>1057</v>
      </c>
      <c r="B527" s="8" t="s">
        <v>1058</v>
      </c>
      <c r="C527" s="8" t="s">
        <v>862</v>
      </c>
      <c r="D527" s="8" t="s">
        <v>862</v>
      </c>
      <c r="E527" s="8" t="s">
        <v>1440</v>
      </c>
      <c r="G527" s="9"/>
      <c r="H527" s="9"/>
      <c r="I527" s="9">
        <f t="shared" si="494"/>
        <v>2825505.0118897064</v>
      </c>
      <c r="J527" s="9">
        <f t="shared" si="495"/>
        <v>2915813.2176334262</v>
      </c>
      <c r="K527" s="9"/>
      <c r="L527" s="9"/>
      <c r="M527" s="9"/>
      <c r="N527" s="9"/>
      <c r="O527" s="9"/>
      <c r="P527" s="9"/>
      <c r="Q527" s="10">
        <f t="shared" si="507"/>
        <v>2825505.0118897064</v>
      </c>
      <c r="R527" s="10">
        <f t="shared" si="496"/>
        <v>2915813.2176334262</v>
      </c>
      <c r="S527" s="9"/>
      <c r="T527" s="10">
        <f t="shared" si="502"/>
        <v>6121393</v>
      </c>
      <c r="V527" s="9"/>
      <c r="W527" s="9">
        <f t="shared" si="497"/>
        <v>299429.68930253852</v>
      </c>
      <c r="X527" s="9"/>
      <c r="Y527" s="9"/>
      <c r="Z527" s="9"/>
      <c r="AA527" s="10">
        <f t="shared" si="503"/>
        <v>299429.68930253852</v>
      </c>
      <c r="AB527" s="10">
        <f t="shared" si="504"/>
        <v>3124934.7011922449</v>
      </c>
      <c r="AC527" s="10">
        <f t="shared" si="498"/>
        <v>9246327.7011922449</v>
      </c>
      <c r="AD527" s="10">
        <f t="shared" si="499"/>
        <v>8880871.5734901354</v>
      </c>
      <c r="AE527" s="10">
        <f t="shared" si="505"/>
        <v>2759478.5734901354</v>
      </c>
      <c r="AF527" s="10">
        <f t="shared" si="500"/>
        <v>-156334.64414329082</v>
      </c>
      <c r="AG527" s="9"/>
      <c r="AH527" s="9">
        <f t="shared" si="501"/>
        <v>-156334.64414329082</v>
      </c>
      <c r="AI527" s="9"/>
      <c r="AJ527" s="9"/>
      <c r="AK527" s="9"/>
      <c r="AM527" s="9">
        <f t="shared" si="506"/>
        <v>2935753.7693164758</v>
      </c>
      <c r="AN527" s="9">
        <f t="shared" si="508"/>
        <v>2779419.125173185</v>
      </c>
    </row>
    <row r="528" spans="1:40" s="11" customFormat="1" ht="12.75" x14ac:dyDescent="0.2">
      <c r="A528" s="8" t="s">
        <v>1059</v>
      </c>
      <c r="B528" s="8" t="s">
        <v>1060</v>
      </c>
      <c r="C528" s="8" t="s">
        <v>862</v>
      </c>
      <c r="D528" s="8" t="s">
        <v>862</v>
      </c>
      <c r="E528" s="8" t="s">
        <v>1440</v>
      </c>
      <c r="G528" s="9"/>
      <c r="H528" s="9"/>
      <c r="I528" s="9">
        <f t="shared" si="494"/>
        <v>1859293.1986506607</v>
      </c>
      <c r="J528" s="9">
        <f t="shared" si="495"/>
        <v>1918719.5426192896</v>
      </c>
      <c r="K528" s="9"/>
      <c r="L528" s="9"/>
      <c r="M528" s="9"/>
      <c r="N528" s="9"/>
      <c r="O528" s="9"/>
      <c r="P528" s="9"/>
      <c r="Q528" s="10">
        <f t="shared" si="507"/>
        <v>1859293.1986506607</v>
      </c>
      <c r="R528" s="10">
        <f t="shared" si="496"/>
        <v>1918719.5426192896</v>
      </c>
      <c r="S528" s="9"/>
      <c r="T528" s="10">
        <f t="shared" si="502"/>
        <v>5253212</v>
      </c>
      <c r="V528" s="9"/>
      <c r="W528" s="9">
        <f t="shared" si="497"/>
        <v>47107.565164069878</v>
      </c>
      <c r="X528" s="9"/>
      <c r="Y528" s="9"/>
      <c r="Z528" s="9"/>
      <c r="AA528" s="10">
        <f t="shared" si="503"/>
        <v>47107.565164069878</v>
      </c>
      <c r="AB528" s="10">
        <f t="shared" si="504"/>
        <v>1906400.7638147306</v>
      </c>
      <c r="AC528" s="10">
        <f t="shared" si="498"/>
        <v>7159612.7638147306</v>
      </c>
      <c r="AD528" s="10">
        <f t="shared" si="499"/>
        <v>6876632.9213229986</v>
      </c>
      <c r="AE528" s="10">
        <f t="shared" si="505"/>
        <v>1623420.9213229986</v>
      </c>
      <c r="AF528" s="10">
        <f t="shared" si="500"/>
        <v>-295298.62129629101</v>
      </c>
      <c r="AG528" s="9"/>
      <c r="AH528" s="9">
        <f t="shared" si="501"/>
        <v>-295298.62129629101</v>
      </c>
      <c r="AI528" s="9"/>
      <c r="AJ528" s="9"/>
      <c r="AK528" s="9"/>
      <c r="AM528" s="9">
        <f t="shared" si="506"/>
        <v>1931841.2082916652</v>
      </c>
      <c r="AN528" s="9">
        <f t="shared" si="508"/>
        <v>1636542.5869953742</v>
      </c>
    </row>
    <row r="529" spans="1:40" s="11" customFormat="1" ht="12.75" x14ac:dyDescent="0.2">
      <c r="A529" s="8" t="s">
        <v>1061</v>
      </c>
      <c r="B529" s="8" t="s">
        <v>1062</v>
      </c>
      <c r="C529" s="8" t="s">
        <v>862</v>
      </c>
      <c r="D529" s="8" t="s">
        <v>862</v>
      </c>
      <c r="E529" s="8" t="s">
        <v>1440</v>
      </c>
      <c r="G529" s="9"/>
      <c r="H529" s="9"/>
      <c r="I529" s="9">
        <f t="shared" si="494"/>
        <v>3459253.6992571703</v>
      </c>
      <c r="J529" s="9">
        <f t="shared" si="495"/>
        <v>3569817.6492334283</v>
      </c>
      <c r="K529" s="9"/>
      <c r="L529" s="9"/>
      <c r="M529" s="9"/>
      <c r="N529" s="9"/>
      <c r="O529" s="9"/>
      <c r="P529" s="9"/>
      <c r="Q529" s="10">
        <f t="shared" si="507"/>
        <v>3459253.6992571703</v>
      </c>
      <c r="R529" s="10">
        <f t="shared" si="496"/>
        <v>3569817.6492334283</v>
      </c>
      <c r="S529" s="9"/>
      <c r="T529" s="10">
        <f t="shared" si="502"/>
        <v>4343918</v>
      </c>
      <c r="V529" s="9"/>
      <c r="W529" s="9">
        <f t="shared" si="497"/>
        <v>2034024.7538840049</v>
      </c>
      <c r="X529" s="9"/>
      <c r="Y529" s="9"/>
      <c r="Z529" s="9"/>
      <c r="AA529" s="10">
        <f t="shared" si="503"/>
        <v>2034024.7538840049</v>
      </c>
      <c r="AB529" s="10">
        <f t="shared" si="504"/>
        <v>5493278.4531411752</v>
      </c>
      <c r="AC529" s="10">
        <f t="shared" si="498"/>
        <v>9837196.4531411752</v>
      </c>
      <c r="AD529" s="10">
        <f t="shared" si="499"/>
        <v>9448386.5559161026</v>
      </c>
      <c r="AE529" s="10">
        <f t="shared" si="505"/>
        <v>5104468.5559161026</v>
      </c>
      <c r="AF529" s="10">
        <f t="shared" si="500"/>
        <v>1534650.9066826743</v>
      </c>
      <c r="AG529" s="9"/>
      <c r="AH529" s="9">
        <f t="shared" si="501"/>
        <v>1534650.9066826743</v>
      </c>
      <c r="AI529" s="9"/>
      <c r="AJ529" s="9"/>
      <c r="AK529" s="9"/>
      <c r="AM529" s="9">
        <f t="shared" si="506"/>
        <v>3594230.7813583254</v>
      </c>
      <c r="AN529" s="9">
        <f t="shared" si="508"/>
        <v>5128881.6880409997</v>
      </c>
    </row>
    <row r="530" spans="1:40" s="11" customFormat="1" ht="12.75" x14ac:dyDescent="0.2">
      <c r="A530" s="8" t="s">
        <v>1063</v>
      </c>
      <c r="B530" s="8" t="s">
        <v>1064</v>
      </c>
      <c r="C530" s="8" t="s">
        <v>862</v>
      </c>
      <c r="D530" s="8" t="s">
        <v>862</v>
      </c>
      <c r="E530" s="8" t="s">
        <v>1440</v>
      </c>
      <c r="G530" s="9"/>
      <c r="H530" s="9"/>
      <c r="I530" s="9">
        <f t="shared" si="494"/>
        <v>5511381.8860020926</v>
      </c>
      <c r="J530" s="9">
        <f t="shared" si="495"/>
        <v>5687535.5318809254</v>
      </c>
      <c r="K530" s="9"/>
      <c r="L530" s="9"/>
      <c r="M530" s="9"/>
      <c r="N530" s="9"/>
      <c r="O530" s="9"/>
      <c r="P530" s="9"/>
      <c r="Q530" s="10">
        <f t="shared" si="507"/>
        <v>5511381.8860020926</v>
      </c>
      <c r="R530" s="10">
        <f t="shared" si="496"/>
        <v>5687535.5318809254</v>
      </c>
      <c r="S530" s="9"/>
      <c r="T530" s="10">
        <f t="shared" si="502"/>
        <v>7852800</v>
      </c>
      <c r="V530" s="9"/>
      <c r="W530" s="9">
        <f t="shared" si="497"/>
        <v>941259.33760150056</v>
      </c>
      <c r="X530" s="9"/>
      <c r="Y530" s="9"/>
      <c r="Z530" s="9"/>
      <c r="AA530" s="10">
        <f t="shared" si="503"/>
        <v>941259.33760150056</v>
      </c>
      <c r="AB530" s="10">
        <f t="shared" si="504"/>
        <v>6452641.2236035932</v>
      </c>
      <c r="AC530" s="10">
        <f t="shared" si="498"/>
        <v>14305441.223603593</v>
      </c>
      <c r="AD530" s="10">
        <f t="shared" si="499"/>
        <v>13740026.355820552</v>
      </c>
      <c r="AE530" s="10">
        <f t="shared" si="505"/>
        <v>5887226.3558205515</v>
      </c>
      <c r="AF530" s="10">
        <f t="shared" si="500"/>
        <v>199690.82393962611</v>
      </c>
      <c r="AG530" s="9"/>
      <c r="AH530" s="9">
        <f t="shared" si="501"/>
        <v>199690.82393962611</v>
      </c>
      <c r="AI530" s="9"/>
      <c r="AJ530" s="9"/>
      <c r="AK530" s="9"/>
      <c r="AM530" s="9">
        <f t="shared" si="506"/>
        <v>5726431.2318992913</v>
      </c>
      <c r="AN530" s="9">
        <f t="shared" si="508"/>
        <v>5926122.0558389174</v>
      </c>
    </row>
    <row r="531" spans="1:40" s="11" customFormat="1" ht="12.75" x14ac:dyDescent="0.2">
      <c r="A531" s="8" t="s">
        <v>1065</v>
      </c>
      <c r="B531" s="8" t="s">
        <v>1066</v>
      </c>
      <c r="C531" s="8" t="s">
        <v>862</v>
      </c>
      <c r="D531" s="8" t="s">
        <v>862</v>
      </c>
      <c r="E531" s="8" t="s">
        <v>1440</v>
      </c>
      <c r="G531" s="9"/>
      <c r="H531" s="9"/>
      <c r="I531" s="9">
        <f t="shared" si="494"/>
        <v>3911436.1738785198</v>
      </c>
      <c r="J531" s="9">
        <f t="shared" si="495"/>
        <v>4036452.686416151</v>
      </c>
      <c r="K531" s="9"/>
      <c r="L531" s="9"/>
      <c r="M531" s="9"/>
      <c r="N531" s="9"/>
      <c r="O531" s="9"/>
      <c r="P531" s="9"/>
      <c r="Q531" s="10">
        <f t="shared" si="507"/>
        <v>3911436.1738785198</v>
      </c>
      <c r="R531" s="10">
        <f t="shared" si="496"/>
        <v>4036452.686416151</v>
      </c>
      <c r="S531" s="9"/>
      <c r="T531" s="10">
        <f t="shared" si="502"/>
        <v>5436750</v>
      </c>
      <c r="V531" s="9"/>
      <c r="W531" s="9">
        <f t="shared" si="497"/>
        <v>1707263.7173642693</v>
      </c>
      <c r="X531" s="9"/>
      <c r="Y531" s="9"/>
      <c r="Z531" s="9"/>
      <c r="AA531" s="10">
        <f t="shared" si="503"/>
        <v>1707263.7173642693</v>
      </c>
      <c r="AB531" s="10">
        <f t="shared" si="504"/>
        <v>5618699.8912427891</v>
      </c>
      <c r="AC531" s="10">
        <f t="shared" si="498"/>
        <v>11055449.891242789</v>
      </c>
      <c r="AD531" s="10">
        <f t="shared" si="499"/>
        <v>10618489.182318605</v>
      </c>
      <c r="AE531" s="10">
        <f t="shared" si="505"/>
        <v>5181739.1823186055</v>
      </c>
      <c r="AF531" s="10">
        <f t="shared" si="500"/>
        <v>1145286.4959024545</v>
      </c>
      <c r="AG531" s="9"/>
      <c r="AH531" s="9">
        <f t="shared" si="501"/>
        <v>1145286.4959024545</v>
      </c>
      <c r="AI531" s="9"/>
      <c r="AJ531" s="9"/>
      <c r="AK531" s="9"/>
      <c r="AM531" s="9">
        <f t="shared" si="506"/>
        <v>4064057.0243493584</v>
      </c>
      <c r="AN531" s="9">
        <f t="shared" si="508"/>
        <v>5209343.5202518124</v>
      </c>
    </row>
    <row r="532" spans="1:40" s="11" customFormat="1" ht="12.75" x14ac:dyDescent="0.2">
      <c r="A532" s="8" t="s">
        <v>1067</v>
      </c>
      <c r="B532" s="8" t="s">
        <v>1068</v>
      </c>
      <c r="C532" s="8" t="s">
        <v>862</v>
      </c>
      <c r="D532" s="8" t="s">
        <v>862</v>
      </c>
      <c r="E532" s="8" t="s">
        <v>1440</v>
      </c>
      <c r="G532" s="9"/>
      <c r="H532" s="9"/>
      <c r="I532" s="9">
        <f t="shared" si="494"/>
        <v>5341165.9475617725</v>
      </c>
      <c r="J532" s="9">
        <f t="shared" si="495"/>
        <v>5511879.1868850179</v>
      </c>
      <c r="K532" s="9"/>
      <c r="L532" s="9"/>
      <c r="M532" s="9"/>
      <c r="N532" s="9"/>
      <c r="O532" s="9"/>
      <c r="P532" s="9"/>
      <c r="Q532" s="10">
        <f t="shared" si="507"/>
        <v>5341165.9475617725</v>
      </c>
      <c r="R532" s="10">
        <f t="shared" si="496"/>
        <v>5511879.1868850179</v>
      </c>
      <c r="S532" s="9"/>
      <c r="T532" s="10">
        <f t="shared" si="502"/>
        <v>9871342</v>
      </c>
      <c r="V532" s="9"/>
      <c r="W532" s="9">
        <f t="shared" si="497"/>
        <v>665240.7990491353</v>
      </c>
      <c r="X532" s="9"/>
      <c r="Y532" s="9"/>
      <c r="Z532" s="9"/>
      <c r="AA532" s="10">
        <f t="shared" si="503"/>
        <v>665240.7990491353</v>
      </c>
      <c r="AB532" s="10">
        <f t="shared" si="504"/>
        <v>6006406.7466109078</v>
      </c>
      <c r="AC532" s="10">
        <f t="shared" si="498"/>
        <v>15877748.746610908</v>
      </c>
      <c r="AD532" s="10">
        <f t="shared" si="499"/>
        <v>15250189.269910203</v>
      </c>
      <c r="AE532" s="10">
        <f t="shared" si="505"/>
        <v>5378847.2699102033</v>
      </c>
      <c r="AF532" s="10">
        <f t="shared" si="500"/>
        <v>-133031.91697481461</v>
      </c>
      <c r="AG532" s="9"/>
      <c r="AH532" s="9">
        <f t="shared" si="501"/>
        <v>-133031.91697481461</v>
      </c>
      <c r="AI532" s="9"/>
      <c r="AJ532" s="9"/>
      <c r="AK532" s="9"/>
      <c r="AM532" s="9">
        <f t="shared" si="506"/>
        <v>5549573.6150233243</v>
      </c>
      <c r="AN532" s="9">
        <f t="shared" si="508"/>
        <v>5416541.6980485097</v>
      </c>
    </row>
    <row r="533" spans="1:40" s="11" customFormat="1" ht="12.75" x14ac:dyDescent="0.2">
      <c r="A533" s="8" t="s">
        <v>1069</v>
      </c>
      <c r="B533" s="8" t="s">
        <v>1070</v>
      </c>
      <c r="C533" s="8" t="s">
        <v>862</v>
      </c>
      <c r="D533" s="8" t="s">
        <v>862</v>
      </c>
      <c r="E533" s="8" t="s">
        <v>1440</v>
      </c>
      <c r="G533" s="9"/>
      <c r="H533" s="9"/>
      <c r="I533" s="9">
        <f t="shared" si="494"/>
        <v>1301183.3015253893</v>
      </c>
      <c r="J533" s="9">
        <f t="shared" si="495"/>
        <v>1342771.4526027991</v>
      </c>
      <c r="K533" s="9"/>
      <c r="L533" s="9"/>
      <c r="M533" s="9"/>
      <c r="N533" s="9"/>
      <c r="O533" s="9"/>
      <c r="P533" s="9"/>
      <c r="Q533" s="10">
        <f t="shared" si="507"/>
        <v>1301183.3015253893</v>
      </c>
      <c r="R533" s="10">
        <f t="shared" si="496"/>
        <v>1342771.4526027991</v>
      </c>
      <c r="S533" s="9"/>
      <c r="T533" s="10">
        <f t="shared" si="502"/>
        <v>3053395</v>
      </c>
      <c r="V533" s="9"/>
      <c r="W533" s="9">
        <f t="shared" si="497"/>
        <v>109148.91747019673</v>
      </c>
      <c r="X533" s="9"/>
      <c r="Y533" s="9"/>
      <c r="Z533" s="9"/>
      <c r="AA533" s="10">
        <f t="shared" si="503"/>
        <v>109148.91747019673</v>
      </c>
      <c r="AB533" s="10">
        <f t="shared" si="504"/>
        <v>1410332.218995586</v>
      </c>
      <c r="AC533" s="10">
        <f t="shared" si="498"/>
        <v>4463727.218995586</v>
      </c>
      <c r="AD533" s="10">
        <f t="shared" si="499"/>
        <v>4287300.8022288205</v>
      </c>
      <c r="AE533" s="10">
        <f t="shared" si="505"/>
        <v>1233905.8022288205</v>
      </c>
      <c r="AF533" s="10">
        <f t="shared" si="500"/>
        <v>-108865.65037397854</v>
      </c>
      <c r="AG533" s="9"/>
      <c r="AH533" s="9">
        <f t="shared" si="501"/>
        <v>-108865.65037397854</v>
      </c>
      <c r="AI533" s="9"/>
      <c r="AJ533" s="9"/>
      <c r="AK533" s="9"/>
      <c r="AM533" s="9">
        <f t="shared" si="506"/>
        <v>1351954.346550609</v>
      </c>
      <c r="AN533" s="9">
        <f t="shared" si="508"/>
        <v>1243088.6961766304</v>
      </c>
    </row>
    <row r="534" spans="1:40" s="11" customFormat="1" ht="12.75" x14ac:dyDescent="0.2">
      <c r="A534" s="8" t="s">
        <v>1071</v>
      </c>
      <c r="B534" s="8" t="s">
        <v>1072</v>
      </c>
      <c r="C534" s="8" t="s">
        <v>862</v>
      </c>
      <c r="D534" s="8" t="s">
        <v>862</v>
      </c>
      <c r="E534" s="8" t="s">
        <v>1440</v>
      </c>
      <c r="G534" s="9"/>
      <c r="H534" s="9"/>
      <c r="I534" s="9">
        <f t="shared" si="494"/>
        <v>2093929.6877370689</v>
      </c>
      <c r="J534" s="9">
        <f t="shared" si="495"/>
        <v>2160855.4345530588</v>
      </c>
      <c r="K534" s="9"/>
      <c r="L534" s="9"/>
      <c r="M534" s="9"/>
      <c r="N534" s="9"/>
      <c r="O534" s="9"/>
      <c r="P534" s="9"/>
      <c r="Q534" s="10">
        <f t="shared" si="507"/>
        <v>2093929.6877370689</v>
      </c>
      <c r="R534" s="10">
        <f t="shared" si="496"/>
        <v>2160855.4345530588</v>
      </c>
      <c r="S534" s="9"/>
      <c r="T534" s="10">
        <f t="shared" si="502"/>
        <v>4891380</v>
      </c>
      <c r="V534" s="9"/>
      <c r="W534" s="9">
        <f t="shared" si="497"/>
        <v>189473.93080887408</v>
      </c>
      <c r="X534" s="9"/>
      <c r="Y534" s="9"/>
      <c r="Z534" s="9"/>
      <c r="AA534" s="10">
        <f t="shared" si="503"/>
        <v>189473.93080887408</v>
      </c>
      <c r="AB534" s="10">
        <f t="shared" si="504"/>
        <v>2283403.6185459429</v>
      </c>
      <c r="AC534" s="10">
        <f t="shared" si="498"/>
        <v>7174783.6185459429</v>
      </c>
      <c r="AD534" s="10">
        <f t="shared" si="499"/>
        <v>6891204.1561831469</v>
      </c>
      <c r="AE534" s="10">
        <f t="shared" si="505"/>
        <v>1999824.1561831469</v>
      </c>
      <c r="AF534" s="10">
        <f t="shared" si="500"/>
        <v>-161031.27836991195</v>
      </c>
      <c r="AG534" s="9"/>
      <c r="AH534" s="9">
        <f t="shared" si="501"/>
        <v>-161031.27836991195</v>
      </c>
      <c r="AI534" s="9"/>
      <c r="AJ534" s="9"/>
      <c r="AK534" s="9"/>
      <c r="AM534" s="9">
        <f t="shared" si="506"/>
        <v>2175633.0098832366</v>
      </c>
      <c r="AN534" s="9">
        <f t="shared" si="508"/>
        <v>2014601.7315133247</v>
      </c>
    </row>
    <row r="535" spans="1:40" s="11" customFormat="1" ht="12.75" x14ac:dyDescent="0.2">
      <c r="A535" s="8" t="s">
        <v>1073</v>
      </c>
      <c r="B535" s="8" t="s">
        <v>1074</v>
      </c>
      <c r="C535" s="8" t="s">
        <v>862</v>
      </c>
      <c r="D535" s="8" t="s">
        <v>862</v>
      </c>
      <c r="E535" s="8" t="s">
        <v>1440</v>
      </c>
      <c r="G535" s="9"/>
      <c r="H535" s="9"/>
      <c r="I535" s="9">
        <f t="shared" si="494"/>
        <v>2254263.4312006743</v>
      </c>
      <c r="J535" s="9">
        <f t="shared" si="495"/>
        <v>2326313.7319040024</v>
      </c>
      <c r="K535" s="9"/>
      <c r="L535" s="9"/>
      <c r="M535" s="9"/>
      <c r="N535" s="9"/>
      <c r="O535" s="9"/>
      <c r="P535" s="9"/>
      <c r="Q535" s="10">
        <f t="shared" si="507"/>
        <v>2254263.4312006743</v>
      </c>
      <c r="R535" s="10">
        <f t="shared" si="496"/>
        <v>2326313.7319040024</v>
      </c>
      <c r="S535" s="9"/>
      <c r="T535" s="10">
        <f t="shared" si="502"/>
        <v>7179748</v>
      </c>
      <c r="V535" s="9"/>
      <c r="W535" s="9">
        <f t="shared" si="497"/>
        <v>-50897.03115509497</v>
      </c>
      <c r="X535" s="9"/>
      <c r="Y535" s="9"/>
      <c r="Z535" s="9"/>
      <c r="AA535" s="10">
        <f t="shared" si="503"/>
        <v>-50897.03115509497</v>
      </c>
      <c r="AB535" s="10">
        <f t="shared" si="504"/>
        <v>2203366.4000455793</v>
      </c>
      <c r="AC535" s="10">
        <f t="shared" si="498"/>
        <v>9383114.4000455793</v>
      </c>
      <c r="AD535" s="10">
        <f t="shared" si="499"/>
        <v>9012251.8516649511</v>
      </c>
      <c r="AE535" s="10">
        <f t="shared" si="505"/>
        <v>1832503.8516649511</v>
      </c>
      <c r="AF535" s="10">
        <f t="shared" si="500"/>
        <v>-493809.8802390513</v>
      </c>
      <c r="AG535" s="9"/>
      <c r="AH535" s="9">
        <f t="shared" si="501"/>
        <v>-493809.8802390513</v>
      </c>
      <c r="AI535" s="9"/>
      <c r="AJ535" s="9"/>
      <c r="AK535" s="9"/>
      <c r="AM535" s="9">
        <f t="shared" si="506"/>
        <v>2342222.837096849</v>
      </c>
      <c r="AN535" s="9">
        <f t="shared" si="508"/>
        <v>1848412.9568577977</v>
      </c>
    </row>
    <row r="536" spans="1:40" s="11" customFormat="1" ht="12.75" x14ac:dyDescent="0.2">
      <c r="A536" s="8" t="s">
        <v>1075</v>
      </c>
      <c r="B536" s="8" t="s">
        <v>1076</v>
      </c>
      <c r="C536" s="8" t="s">
        <v>862</v>
      </c>
      <c r="D536" s="8" t="s">
        <v>862</v>
      </c>
      <c r="E536" s="8" t="s">
        <v>1440</v>
      </c>
      <c r="G536" s="9"/>
      <c r="H536" s="9"/>
      <c r="I536" s="9">
        <f t="shared" si="494"/>
        <v>3184508.4221719317</v>
      </c>
      <c r="J536" s="9">
        <f t="shared" si="495"/>
        <v>3286291.020529374</v>
      </c>
      <c r="K536" s="9"/>
      <c r="L536" s="9"/>
      <c r="M536" s="9"/>
      <c r="N536" s="9"/>
      <c r="O536" s="9"/>
      <c r="P536" s="9"/>
      <c r="Q536" s="10">
        <f t="shared" si="507"/>
        <v>3184508.4221719317</v>
      </c>
      <c r="R536" s="10">
        <f t="shared" si="496"/>
        <v>3286291.020529374</v>
      </c>
      <c r="S536" s="9"/>
      <c r="T536" s="10">
        <f t="shared" si="502"/>
        <v>6165002</v>
      </c>
      <c r="V536" s="9"/>
      <c r="W536" s="9">
        <f t="shared" si="497"/>
        <v>433476.0193666704</v>
      </c>
      <c r="X536" s="9"/>
      <c r="Y536" s="9"/>
      <c r="Z536" s="9"/>
      <c r="AA536" s="10">
        <f t="shared" si="503"/>
        <v>433476.0193666704</v>
      </c>
      <c r="AB536" s="10">
        <f t="shared" si="504"/>
        <v>3617984.4415386021</v>
      </c>
      <c r="AC536" s="10">
        <f t="shared" si="498"/>
        <v>9782986.4415386021</v>
      </c>
      <c r="AD536" s="10">
        <f t="shared" si="499"/>
        <v>9396319.1658561788</v>
      </c>
      <c r="AE536" s="10">
        <f t="shared" si="505"/>
        <v>3231317.1658561788</v>
      </c>
      <c r="AF536" s="10">
        <f t="shared" si="500"/>
        <v>-54973.854673195165</v>
      </c>
      <c r="AG536" s="9"/>
      <c r="AH536" s="9">
        <f t="shared" si="501"/>
        <v>-54973.854673195165</v>
      </c>
      <c r="AI536" s="9"/>
      <c r="AJ536" s="9"/>
      <c r="AK536" s="9"/>
      <c r="AM536" s="9">
        <f t="shared" si="506"/>
        <v>3308765.1816121601</v>
      </c>
      <c r="AN536" s="9">
        <f t="shared" si="508"/>
        <v>3253791.3269389649</v>
      </c>
    </row>
    <row r="537" spans="1:40" s="11" customFormat="1" ht="12.75" x14ac:dyDescent="0.2">
      <c r="A537" s="8" t="s">
        <v>1077</v>
      </c>
      <c r="B537" s="8" t="s">
        <v>1078</v>
      </c>
      <c r="C537" s="8" t="s">
        <v>862</v>
      </c>
      <c r="D537" s="8" t="s">
        <v>862</v>
      </c>
      <c r="E537" s="8" t="s">
        <v>1440</v>
      </c>
      <c r="G537" s="9"/>
      <c r="H537" s="9"/>
      <c r="I537" s="9">
        <f t="shared" si="494"/>
        <v>3275324.3942924715</v>
      </c>
      <c r="J537" s="9">
        <f t="shared" si="495"/>
        <v>3380009.6339337081</v>
      </c>
      <c r="K537" s="9"/>
      <c r="L537" s="9"/>
      <c r="M537" s="9"/>
      <c r="N537" s="9"/>
      <c r="O537" s="9"/>
      <c r="P537" s="9"/>
      <c r="Q537" s="10">
        <f t="shared" si="507"/>
        <v>3275324.3942924715</v>
      </c>
      <c r="R537" s="10">
        <f t="shared" si="496"/>
        <v>3380009.6339337081</v>
      </c>
      <c r="S537" s="9"/>
      <c r="T537" s="10">
        <f t="shared" si="502"/>
        <v>6231536</v>
      </c>
      <c r="V537" s="9"/>
      <c r="W537" s="9">
        <f t="shared" si="497"/>
        <v>465612.62400250742</v>
      </c>
      <c r="X537" s="9"/>
      <c r="Y537" s="9"/>
      <c r="Z537" s="9"/>
      <c r="AA537" s="10">
        <f t="shared" si="503"/>
        <v>465612.62400250742</v>
      </c>
      <c r="AB537" s="10">
        <f t="shared" si="504"/>
        <v>3740937.0182949789</v>
      </c>
      <c r="AC537" s="10">
        <f t="shared" si="498"/>
        <v>9972473.0182949789</v>
      </c>
      <c r="AD537" s="10">
        <f t="shared" si="499"/>
        <v>9578316.3876133822</v>
      </c>
      <c r="AE537" s="10">
        <f t="shared" si="505"/>
        <v>3346780.3876133822</v>
      </c>
      <c r="AF537" s="10">
        <f t="shared" si="500"/>
        <v>-33229.246320325881</v>
      </c>
      <c r="AG537" s="9"/>
      <c r="AH537" s="9">
        <f t="shared" si="501"/>
        <v>-33229.246320325881</v>
      </c>
      <c r="AI537" s="9"/>
      <c r="AJ537" s="9"/>
      <c r="AK537" s="9"/>
      <c r="AM537" s="9">
        <f t="shared" si="506"/>
        <v>3403124.7142780405</v>
      </c>
      <c r="AN537" s="9">
        <f t="shared" si="508"/>
        <v>3369895.4679577146</v>
      </c>
    </row>
    <row r="538" spans="1:40" s="11" customFormat="1" ht="12.75" x14ac:dyDescent="0.2">
      <c r="A538" s="8" t="s">
        <v>1079</v>
      </c>
      <c r="B538" s="8" t="s">
        <v>1080</v>
      </c>
      <c r="C538" s="8" t="s">
        <v>862</v>
      </c>
      <c r="D538" s="8" t="s">
        <v>862</v>
      </c>
      <c r="E538" s="8" t="s">
        <v>1440</v>
      </c>
      <c r="G538" s="9"/>
      <c r="H538" s="9"/>
      <c r="I538" s="9">
        <f t="shared" si="494"/>
        <v>2142619.5467278534</v>
      </c>
      <c r="J538" s="9">
        <f t="shared" si="495"/>
        <v>2211101.5087283398</v>
      </c>
      <c r="K538" s="9"/>
      <c r="L538" s="9"/>
      <c r="M538" s="9"/>
      <c r="N538" s="9"/>
      <c r="O538" s="9"/>
      <c r="P538" s="9"/>
      <c r="Q538" s="10">
        <f t="shared" si="507"/>
        <v>2142619.5467278534</v>
      </c>
      <c r="R538" s="10">
        <f t="shared" si="496"/>
        <v>2211101.5087283398</v>
      </c>
      <c r="S538" s="9"/>
      <c r="T538" s="10">
        <f t="shared" si="502"/>
        <v>4437349</v>
      </c>
      <c r="V538" s="9"/>
      <c r="W538" s="9">
        <f t="shared" si="497"/>
        <v>167114.19893101184</v>
      </c>
      <c r="X538" s="9"/>
      <c r="Y538" s="9"/>
      <c r="Z538" s="9"/>
      <c r="AA538" s="10">
        <f t="shared" si="503"/>
        <v>167114.19893101184</v>
      </c>
      <c r="AB538" s="10">
        <f t="shared" si="504"/>
        <v>2309733.7456588652</v>
      </c>
      <c r="AC538" s="10">
        <f t="shared" si="498"/>
        <v>6747082.7456588652</v>
      </c>
      <c r="AD538" s="10">
        <f t="shared" si="499"/>
        <v>6480407.9301863117</v>
      </c>
      <c r="AE538" s="10">
        <f t="shared" si="505"/>
        <v>2043058.9301863117</v>
      </c>
      <c r="AF538" s="10">
        <f t="shared" si="500"/>
        <v>-168042.57854202809</v>
      </c>
      <c r="AG538" s="9"/>
      <c r="AH538" s="9">
        <f t="shared" si="501"/>
        <v>-168042.57854202809</v>
      </c>
      <c r="AI538" s="9"/>
      <c r="AJ538" s="9"/>
      <c r="AK538" s="9"/>
      <c r="AM538" s="9">
        <f t="shared" si="506"/>
        <v>2226222.7049848866</v>
      </c>
      <c r="AN538" s="9">
        <f t="shared" si="508"/>
        <v>2058180.1264428585</v>
      </c>
    </row>
    <row r="539" spans="1:40" s="11" customFormat="1" ht="12.75" x14ac:dyDescent="0.2">
      <c r="A539" s="8" t="s">
        <v>1081</v>
      </c>
      <c r="B539" s="8" t="s">
        <v>1082</v>
      </c>
      <c r="C539" s="8" t="s">
        <v>862</v>
      </c>
      <c r="D539" s="8" t="s">
        <v>862</v>
      </c>
      <c r="E539" s="8" t="s">
        <v>1440</v>
      </c>
      <c r="G539" s="9"/>
      <c r="H539" s="9"/>
      <c r="I539" s="9">
        <f t="shared" si="494"/>
        <v>4124112.040870368</v>
      </c>
      <c r="J539" s="9">
        <f t="shared" si="495"/>
        <v>4255926.0554022277</v>
      </c>
      <c r="K539" s="9"/>
      <c r="L539" s="9"/>
      <c r="M539" s="9"/>
      <c r="N539" s="9"/>
      <c r="O539" s="9"/>
      <c r="P539" s="9"/>
      <c r="Q539" s="10">
        <f t="shared" si="507"/>
        <v>4124112.040870368</v>
      </c>
      <c r="R539" s="10">
        <f t="shared" si="496"/>
        <v>4255926.0554022277</v>
      </c>
      <c r="S539" s="9"/>
      <c r="T539" s="10">
        <f t="shared" si="502"/>
        <v>6477281</v>
      </c>
      <c r="V539" s="9"/>
      <c r="W539" s="9">
        <f t="shared" si="497"/>
        <v>745155.97425589012</v>
      </c>
      <c r="X539" s="9"/>
      <c r="Y539" s="9"/>
      <c r="Z539" s="9"/>
      <c r="AA539" s="10">
        <f t="shared" si="503"/>
        <v>745155.97425589012</v>
      </c>
      <c r="AB539" s="10">
        <f t="shared" si="504"/>
        <v>4869268.0151262581</v>
      </c>
      <c r="AC539" s="10">
        <f t="shared" si="498"/>
        <v>11346549.015126258</v>
      </c>
      <c r="AD539" s="10">
        <f t="shared" si="499"/>
        <v>10898082.769947046</v>
      </c>
      <c r="AE539" s="10">
        <f t="shared" si="505"/>
        <v>4420801.7699470464</v>
      </c>
      <c r="AF539" s="10">
        <f t="shared" si="500"/>
        <v>164875.71454481874</v>
      </c>
      <c r="AG539" s="9"/>
      <c r="AH539" s="9">
        <f t="shared" si="501"/>
        <v>164875.71454481874</v>
      </c>
      <c r="AI539" s="9"/>
      <c r="AJ539" s="9"/>
      <c r="AK539" s="9"/>
      <c r="AM539" s="9">
        <f t="shared" si="506"/>
        <v>4285031.3193998542</v>
      </c>
      <c r="AN539" s="9">
        <f t="shared" si="508"/>
        <v>4449907.0339446729</v>
      </c>
    </row>
    <row r="540" spans="1:40" s="11" customFormat="1" ht="12.75" x14ac:dyDescent="0.2">
      <c r="A540" s="8" t="s">
        <v>1083</v>
      </c>
      <c r="B540" s="8" t="s">
        <v>1084</v>
      </c>
      <c r="C540" s="8" t="s">
        <v>862</v>
      </c>
      <c r="D540" s="8" t="s">
        <v>862</v>
      </c>
      <c r="E540" s="8" t="s">
        <v>1440</v>
      </c>
      <c r="G540" s="9"/>
      <c r="H540" s="9"/>
      <c r="I540" s="9">
        <f t="shared" si="494"/>
        <v>1701014.1121796749</v>
      </c>
      <c r="J540" s="9">
        <f t="shared" si="495"/>
        <v>1755381.5727820378</v>
      </c>
      <c r="K540" s="9"/>
      <c r="L540" s="9"/>
      <c r="M540" s="9"/>
      <c r="N540" s="9"/>
      <c r="O540" s="9"/>
      <c r="P540" s="9"/>
      <c r="Q540" s="10">
        <f t="shared" si="507"/>
        <v>1701014.1121796749</v>
      </c>
      <c r="R540" s="10">
        <f t="shared" si="496"/>
        <v>1755381.5727820378</v>
      </c>
      <c r="S540" s="9"/>
      <c r="T540" s="10">
        <f t="shared" si="502"/>
        <v>5161628</v>
      </c>
      <c r="V540" s="9"/>
      <c r="W540" s="9">
        <f t="shared" si="497"/>
        <v>8460.6812961224932</v>
      </c>
      <c r="X540" s="9"/>
      <c r="Y540" s="9"/>
      <c r="Z540" s="9"/>
      <c r="AA540" s="10">
        <f t="shared" si="503"/>
        <v>8460.6812961224932</v>
      </c>
      <c r="AB540" s="10">
        <f t="shared" si="504"/>
        <v>1709474.7934757974</v>
      </c>
      <c r="AC540" s="10">
        <f t="shared" si="498"/>
        <v>6871102.7934757974</v>
      </c>
      <c r="AD540" s="10">
        <f t="shared" si="499"/>
        <v>6599526.1523382543</v>
      </c>
      <c r="AE540" s="10">
        <f t="shared" si="505"/>
        <v>1437898.1523382543</v>
      </c>
      <c r="AF540" s="10">
        <f t="shared" si="500"/>
        <v>-317483.42044378351</v>
      </c>
      <c r="AG540" s="9"/>
      <c r="AH540" s="9">
        <f t="shared" si="501"/>
        <v>-317483.42044378351</v>
      </c>
      <c r="AI540" s="9"/>
      <c r="AJ540" s="9"/>
      <c r="AK540" s="9"/>
      <c r="AM540" s="9">
        <f t="shared" si="506"/>
        <v>1767386.2090062827</v>
      </c>
      <c r="AN540" s="9">
        <f t="shared" si="508"/>
        <v>1449902.7885624992</v>
      </c>
    </row>
    <row r="541" spans="1:40" s="11" customFormat="1" ht="12.75" x14ac:dyDescent="0.2">
      <c r="A541" s="8" t="s">
        <v>1085</v>
      </c>
      <c r="B541" s="8" t="s">
        <v>1086</v>
      </c>
      <c r="C541" s="8" t="s">
        <v>862</v>
      </c>
      <c r="D541" s="8" t="s">
        <v>862</v>
      </c>
      <c r="E541" s="8" t="s">
        <v>1440</v>
      </c>
      <c r="G541" s="9"/>
      <c r="H541" s="9"/>
      <c r="I541" s="9">
        <f t="shared" si="494"/>
        <v>2496680.1253528865</v>
      </c>
      <c r="J541" s="9">
        <f t="shared" si="495"/>
        <v>2576478.4982058262</v>
      </c>
      <c r="K541" s="9"/>
      <c r="L541" s="9"/>
      <c r="M541" s="9"/>
      <c r="N541" s="9"/>
      <c r="O541" s="9"/>
      <c r="P541" s="9"/>
      <c r="Q541" s="10">
        <f t="shared" si="507"/>
        <v>2496680.1253528865</v>
      </c>
      <c r="R541" s="10">
        <f t="shared" si="496"/>
        <v>2576478.4982058262</v>
      </c>
      <c r="S541" s="9"/>
      <c r="T541" s="10">
        <f t="shared" si="502"/>
        <v>3990359</v>
      </c>
      <c r="V541" s="9"/>
      <c r="W541" s="9">
        <f t="shared" si="497"/>
        <v>437460.99155376852</v>
      </c>
      <c r="X541" s="9"/>
      <c r="Y541" s="9"/>
      <c r="Z541" s="9"/>
      <c r="AA541" s="10">
        <f t="shared" si="503"/>
        <v>437460.99155376852</v>
      </c>
      <c r="AB541" s="10">
        <f t="shared" si="504"/>
        <v>2934141.116906655</v>
      </c>
      <c r="AC541" s="10">
        <f t="shared" si="498"/>
        <v>6924500.116906655</v>
      </c>
      <c r="AD541" s="10">
        <f t="shared" si="499"/>
        <v>6650812.9752892107</v>
      </c>
      <c r="AE541" s="10">
        <f t="shared" si="505"/>
        <v>2660453.9752892107</v>
      </c>
      <c r="AF541" s="10">
        <f t="shared" si="500"/>
        <v>83975.477083384525</v>
      </c>
      <c r="AG541" s="9"/>
      <c r="AH541" s="9">
        <f t="shared" si="501"/>
        <v>83975.477083384525</v>
      </c>
      <c r="AI541" s="9"/>
      <c r="AJ541" s="9"/>
      <c r="AK541" s="9"/>
      <c r="AM541" s="9">
        <f t="shared" si="506"/>
        <v>2594098.4206147934</v>
      </c>
      <c r="AN541" s="9">
        <f t="shared" si="508"/>
        <v>2678073.897698178</v>
      </c>
    </row>
    <row r="542" spans="1:40" s="11" customFormat="1" ht="12.75" x14ac:dyDescent="0.2">
      <c r="A542" s="8" t="s">
        <v>1087</v>
      </c>
      <c r="B542" s="8" t="s">
        <v>1088</v>
      </c>
      <c r="C542" s="8" t="s">
        <v>862</v>
      </c>
      <c r="D542" s="8" t="s">
        <v>862</v>
      </c>
      <c r="E542" s="8" t="s">
        <v>1440</v>
      </c>
      <c r="G542" s="9"/>
      <c r="H542" s="9"/>
      <c r="I542" s="9">
        <f t="shared" si="494"/>
        <v>1275472.2515628131</v>
      </c>
      <c r="J542" s="9">
        <f t="shared" si="495"/>
        <v>1316238.6313886635</v>
      </c>
      <c r="K542" s="9"/>
      <c r="L542" s="9"/>
      <c r="M542" s="9"/>
      <c r="N542" s="9"/>
      <c r="O542" s="9"/>
      <c r="P542" s="9"/>
      <c r="Q542" s="10">
        <f t="shared" si="507"/>
        <v>1275472.2515628131</v>
      </c>
      <c r="R542" s="10">
        <f t="shared" si="496"/>
        <v>1316238.6313886635</v>
      </c>
      <c r="S542" s="9"/>
      <c r="T542" s="10">
        <f t="shared" si="502"/>
        <v>3242239</v>
      </c>
      <c r="V542" s="9"/>
      <c r="W542" s="9">
        <f t="shared" si="497"/>
        <v>52367.455920162844</v>
      </c>
      <c r="X542" s="9"/>
      <c r="Y542" s="9"/>
      <c r="Z542" s="9"/>
      <c r="AA542" s="10">
        <f t="shared" si="503"/>
        <v>52367.455920162844</v>
      </c>
      <c r="AB542" s="10">
        <f t="shared" si="504"/>
        <v>1327839.7074829759</v>
      </c>
      <c r="AC542" s="10">
        <f t="shared" si="498"/>
        <v>4570078.7074829759</v>
      </c>
      <c r="AD542" s="10">
        <f t="shared" si="499"/>
        <v>4389448.8053527251</v>
      </c>
      <c r="AE542" s="10">
        <f t="shared" si="505"/>
        <v>1147209.8053527251</v>
      </c>
      <c r="AF542" s="10">
        <f t="shared" si="500"/>
        <v>-169028.82603593846</v>
      </c>
      <c r="AG542" s="9"/>
      <c r="AH542" s="9">
        <f t="shared" si="501"/>
        <v>-169028.82603593846</v>
      </c>
      <c r="AI542" s="9"/>
      <c r="AJ542" s="9"/>
      <c r="AK542" s="9"/>
      <c r="AM542" s="9">
        <f t="shared" si="506"/>
        <v>1325240.0736956354</v>
      </c>
      <c r="AN542" s="9">
        <f t="shared" si="508"/>
        <v>1156211.247659697</v>
      </c>
    </row>
    <row r="543" spans="1:40" s="11" customFormat="1" ht="12.75" x14ac:dyDescent="0.2">
      <c r="A543" s="8" t="s">
        <v>1089</v>
      </c>
      <c r="B543" s="8" t="s">
        <v>1090</v>
      </c>
      <c r="C543" s="8" t="s">
        <v>862</v>
      </c>
      <c r="D543" s="8" t="s">
        <v>862</v>
      </c>
      <c r="E543" s="8" t="s">
        <v>1440</v>
      </c>
      <c r="G543" s="9"/>
      <c r="H543" s="9"/>
      <c r="I543" s="9">
        <f t="shared" si="494"/>
        <v>2309186.5870520384</v>
      </c>
      <c r="J543" s="9">
        <f t="shared" si="495"/>
        <v>2382992.3302825778</v>
      </c>
      <c r="K543" s="9"/>
      <c r="L543" s="9"/>
      <c r="M543" s="9"/>
      <c r="N543" s="9"/>
      <c r="O543" s="9"/>
      <c r="P543" s="9"/>
      <c r="Q543" s="10">
        <f t="shared" si="507"/>
        <v>2309186.5870520384</v>
      </c>
      <c r="R543" s="10">
        <f t="shared" si="496"/>
        <v>2382992.3302825778</v>
      </c>
      <c r="S543" s="9"/>
      <c r="T543" s="10">
        <f t="shared" si="502"/>
        <v>5122189</v>
      </c>
      <c r="V543" s="9"/>
      <c r="W543" s="9">
        <f t="shared" si="497"/>
        <v>235325.66875071963</v>
      </c>
      <c r="X543" s="9"/>
      <c r="Y543" s="9"/>
      <c r="Z543" s="9"/>
      <c r="AA543" s="10">
        <f t="shared" si="503"/>
        <v>235325.66875071963</v>
      </c>
      <c r="AB543" s="10">
        <f t="shared" si="504"/>
        <v>2544512.255802758</v>
      </c>
      <c r="AC543" s="10">
        <f t="shared" si="498"/>
        <v>7666701.255802758</v>
      </c>
      <c r="AD543" s="10">
        <f t="shared" si="499"/>
        <v>7363679.0134877581</v>
      </c>
      <c r="AE543" s="10">
        <f t="shared" si="505"/>
        <v>2241490.0134877581</v>
      </c>
      <c r="AF543" s="10">
        <f t="shared" si="500"/>
        <v>-141502.31679481966</v>
      </c>
      <c r="AG543" s="9"/>
      <c r="AH543" s="9">
        <f t="shared" si="501"/>
        <v>-141502.31679481966</v>
      </c>
      <c r="AI543" s="9"/>
      <c r="AJ543" s="9"/>
      <c r="AK543" s="9"/>
      <c r="AM543" s="9">
        <f t="shared" si="506"/>
        <v>2399289.0469017858</v>
      </c>
      <c r="AN543" s="9">
        <f t="shared" si="508"/>
        <v>2257786.7301069661</v>
      </c>
    </row>
    <row r="544" spans="1:40" s="11" customFormat="1" ht="12.75" x14ac:dyDescent="0.2">
      <c r="A544" s="8" t="s">
        <v>1091</v>
      </c>
      <c r="B544" s="8" t="s">
        <v>1092</v>
      </c>
      <c r="C544" s="8" t="s">
        <v>862</v>
      </c>
      <c r="D544" s="8" t="s">
        <v>862</v>
      </c>
      <c r="E544" s="8" t="s">
        <v>1440</v>
      </c>
      <c r="G544" s="9"/>
      <c r="H544" s="9"/>
      <c r="I544" s="9">
        <f t="shared" si="494"/>
        <v>1481681.3069585923</v>
      </c>
      <c r="J544" s="9">
        <f t="shared" si="495"/>
        <v>1529038.497886365</v>
      </c>
      <c r="K544" s="9"/>
      <c r="L544" s="9"/>
      <c r="M544" s="9"/>
      <c r="N544" s="9"/>
      <c r="O544" s="9"/>
      <c r="P544" s="9"/>
      <c r="Q544" s="10">
        <f t="shared" si="507"/>
        <v>1481681.3069585923</v>
      </c>
      <c r="R544" s="10">
        <f t="shared" si="496"/>
        <v>1529038.497886365</v>
      </c>
      <c r="S544" s="9"/>
      <c r="T544" s="10">
        <f t="shared" si="502"/>
        <v>3383197</v>
      </c>
      <c r="V544" s="9"/>
      <c r="W544" s="9">
        <f t="shared" si="497"/>
        <v>140864.39393016533</v>
      </c>
      <c r="X544" s="9"/>
      <c r="Y544" s="9"/>
      <c r="Z544" s="9"/>
      <c r="AA544" s="10">
        <f t="shared" si="503"/>
        <v>140864.39393016533</v>
      </c>
      <c r="AB544" s="10">
        <f t="shared" si="504"/>
        <v>1622545.7008887576</v>
      </c>
      <c r="AC544" s="10">
        <f t="shared" si="498"/>
        <v>5005742.7008887576</v>
      </c>
      <c r="AD544" s="10">
        <f t="shared" si="499"/>
        <v>4807893.4138140613</v>
      </c>
      <c r="AE544" s="10">
        <f t="shared" si="505"/>
        <v>1424696.4138140613</v>
      </c>
      <c r="AF544" s="10">
        <f t="shared" si="500"/>
        <v>-104342.08407230373</v>
      </c>
      <c r="AG544" s="9"/>
      <c r="AH544" s="9">
        <f t="shared" si="501"/>
        <v>-104342.08407230373</v>
      </c>
      <c r="AI544" s="9"/>
      <c r="AJ544" s="9"/>
      <c r="AK544" s="9"/>
      <c r="AM544" s="9">
        <f t="shared" si="506"/>
        <v>1539495.2277647019</v>
      </c>
      <c r="AN544" s="9">
        <f t="shared" si="508"/>
        <v>1435153.1436923982</v>
      </c>
    </row>
    <row r="545" spans="1:40" s="11" customFormat="1" ht="12.75" x14ac:dyDescent="0.2">
      <c r="A545" s="8" t="s">
        <v>1093</v>
      </c>
      <c r="B545" s="8" t="s">
        <v>1094</v>
      </c>
      <c r="C545" s="8" t="s">
        <v>862</v>
      </c>
      <c r="D545" s="8" t="s">
        <v>862</v>
      </c>
      <c r="E545" s="8" t="s">
        <v>1440</v>
      </c>
      <c r="G545" s="9"/>
      <c r="H545" s="9"/>
      <c r="I545" s="9">
        <f t="shared" si="494"/>
        <v>2596786.2553447108</v>
      </c>
      <c r="J545" s="9">
        <f t="shared" si="495"/>
        <v>2679784.1995824003</v>
      </c>
      <c r="K545" s="9"/>
      <c r="L545" s="9"/>
      <c r="M545" s="9"/>
      <c r="N545" s="9"/>
      <c r="O545" s="9"/>
      <c r="P545" s="9"/>
      <c r="Q545" s="10">
        <f t="shared" si="507"/>
        <v>2596786.2553447108</v>
      </c>
      <c r="R545" s="10">
        <f t="shared" si="496"/>
        <v>2679784.1995824003</v>
      </c>
      <c r="S545" s="9"/>
      <c r="T545" s="10">
        <f t="shared" si="502"/>
        <v>2992763</v>
      </c>
      <c r="V545" s="9"/>
      <c r="W545" s="9">
        <f t="shared" si="497"/>
        <v>672990.33581765508</v>
      </c>
      <c r="X545" s="9"/>
      <c r="Y545" s="9"/>
      <c r="Z545" s="9"/>
      <c r="AA545" s="10">
        <f t="shared" si="503"/>
        <v>672990.33581765508</v>
      </c>
      <c r="AB545" s="10">
        <f t="shared" si="504"/>
        <v>3269776.5911623659</v>
      </c>
      <c r="AC545" s="10">
        <f t="shared" si="498"/>
        <v>6262539.5911623659</v>
      </c>
      <c r="AD545" s="10">
        <f t="shared" si="499"/>
        <v>6015016.0831785165</v>
      </c>
      <c r="AE545" s="10">
        <f t="shared" si="505"/>
        <v>3022253.0831785165</v>
      </c>
      <c r="AF545" s="10">
        <f t="shared" si="500"/>
        <v>342468.88359611621</v>
      </c>
      <c r="AG545" s="9"/>
      <c r="AH545" s="9">
        <f t="shared" si="501"/>
        <v>342468.88359611621</v>
      </c>
      <c r="AI545" s="9"/>
      <c r="AJ545" s="9"/>
      <c r="AK545" s="9"/>
      <c r="AM545" s="9">
        <f t="shared" si="506"/>
        <v>2698110.6050627097</v>
      </c>
      <c r="AN545" s="9">
        <f t="shared" si="508"/>
        <v>3040579.4886588259</v>
      </c>
    </row>
    <row r="546" spans="1:40" s="11" customFormat="1" ht="12.75" x14ac:dyDescent="0.2">
      <c r="A546" s="8" t="s">
        <v>1095</v>
      </c>
      <c r="B546" s="8" t="s">
        <v>1096</v>
      </c>
      <c r="C546" s="8" t="s">
        <v>862</v>
      </c>
      <c r="D546" s="8" t="s">
        <v>862</v>
      </c>
      <c r="E546" s="8" t="s">
        <v>1440</v>
      </c>
      <c r="G546" s="9"/>
      <c r="H546" s="9"/>
      <c r="I546" s="9">
        <f t="shared" si="494"/>
        <v>5909372.6109283082</v>
      </c>
      <c r="J546" s="9">
        <f t="shared" si="495"/>
        <v>6098246.7538933204</v>
      </c>
      <c r="K546" s="9"/>
      <c r="L546" s="9"/>
      <c r="M546" s="9"/>
      <c r="N546" s="9"/>
      <c r="O546" s="9"/>
      <c r="P546" s="9"/>
      <c r="Q546" s="10">
        <f t="shared" si="507"/>
        <v>5909372.6109283082</v>
      </c>
      <c r="R546" s="10">
        <f t="shared" si="496"/>
        <v>6098246.7538933204</v>
      </c>
      <c r="S546" s="9"/>
      <c r="T546" s="10">
        <f t="shared" si="502"/>
        <v>5034926</v>
      </c>
      <c r="V546" s="9"/>
      <c r="W546" s="9">
        <f t="shared" si="497"/>
        <v>1599609.5288522616</v>
      </c>
      <c r="X546" s="9"/>
      <c r="Y546" s="9"/>
      <c r="Z546" s="9"/>
      <c r="AA546" s="10">
        <f t="shared" si="503"/>
        <v>1599609.5288522616</v>
      </c>
      <c r="AB546" s="10">
        <f t="shared" si="504"/>
        <v>7508982.1397805698</v>
      </c>
      <c r="AC546" s="10">
        <f t="shared" si="498"/>
        <v>12543908.13978057</v>
      </c>
      <c r="AD546" s="10">
        <f t="shared" si="499"/>
        <v>12048116.91939974</v>
      </c>
      <c r="AE546" s="10">
        <f t="shared" si="505"/>
        <v>7013190.9193997402</v>
      </c>
      <c r="AF546" s="10">
        <f t="shared" si="500"/>
        <v>914944.16550641973</v>
      </c>
      <c r="AG546" s="9"/>
      <c r="AH546" s="9">
        <f t="shared" si="501"/>
        <v>914944.16550641973</v>
      </c>
      <c r="AI546" s="9"/>
      <c r="AJ546" s="9"/>
      <c r="AK546" s="9"/>
      <c r="AM546" s="9">
        <f t="shared" si="506"/>
        <v>6139951.2100761142</v>
      </c>
      <c r="AN546" s="9">
        <f t="shared" si="508"/>
        <v>7054895.3755825339</v>
      </c>
    </row>
    <row r="547" spans="1:40" s="11" customFormat="1" ht="12.75" x14ac:dyDescent="0.2">
      <c r="A547" s="8" t="s">
        <v>1097</v>
      </c>
      <c r="B547" s="8" t="s">
        <v>1098</v>
      </c>
      <c r="C547" s="8" t="s">
        <v>862</v>
      </c>
      <c r="D547" s="8" t="s">
        <v>862</v>
      </c>
      <c r="E547" s="8" t="s">
        <v>1440</v>
      </c>
      <c r="G547" s="9"/>
      <c r="H547" s="9"/>
      <c r="I547" s="9">
        <f t="shared" si="494"/>
        <v>3664340.9074929855</v>
      </c>
      <c r="J547" s="9">
        <f t="shared" si="495"/>
        <v>3781459.8123246864</v>
      </c>
      <c r="K547" s="9"/>
      <c r="L547" s="9"/>
      <c r="M547" s="9"/>
      <c r="N547" s="9"/>
      <c r="O547" s="9"/>
      <c r="P547" s="9"/>
      <c r="Q547" s="10">
        <f t="shared" si="507"/>
        <v>3664340.9074929855</v>
      </c>
      <c r="R547" s="10">
        <f t="shared" si="496"/>
        <v>3781459.8123246864</v>
      </c>
      <c r="S547" s="9"/>
      <c r="T547" s="10">
        <f t="shared" si="502"/>
        <v>5636661</v>
      </c>
      <c r="V547" s="9"/>
      <c r="W547" s="9">
        <f t="shared" si="497"/>
        <v>527957.27360206144</v>
      </c>
      <c r="X547" s="9"/>
      <c r="Y547" s="9"/>
      <c r="Z547" s="9"/>
      <c r="AA547" s="10">
        <f t="shared" si="503"/>
        <v>527957.27360206144</v>
      </c>
      <c r="AB547" s="10">
        <f t="shared" si="504"/>
        <v>4192298.1810950469</v>
      </c>
      <c r="AC547" s="10">
        <f t="shared" si="498"/>
        <v>9828959.1810950469</v>
      </c>
      <c r="AD547" s="10">
        <f t="shared" si="499"/>
        <v>9440474.8576158006</v>
      </c>
      <c r="AE547" s="10">
        <f t="shared" si="505"/>
        <v>3803813.8576158006</v>
      </c>
      <c r="AF547" s="10">
        <f t="shared" si="500"/>
        <v>22354.045291114133</v>
      </c>
      <c r="AG547" s="9"/>
      <c r="AH547" s="9">
        <f t="shared" si="501"/>
        <v>22354.045291114133</v>
      </c>
      <c r="AI547" s="9"/>
      <c r="AJ547" s="9"/>
      <c r="AK547" s="9"/>
      <c r="AM547" s="9">
        <f t="shared" si="506"/>
        <v>3807320.3147632615</v>
      </c>
      <c r="AN547" s="9">
        <f t="shared" si="508"/>
        <v>3829674.3600543756</v>
      </c>
    </row>
    <row r="548" spans="1:40" s="11" customFormat="1" ht="12.75" x14ac:dyDescent="0.2">
      <c r="A548" s="8" t="s">
        <v>1099</v>
      </c>
      <c r="B548" s="8" t="s">
        <v>1100</v>
      </c>
      <c r="C548" s="8" t="s">
        <v>862</v>
      </c>
      <c r="D548" s="8" t="s">
        <v>862</v>
      </c>
      <c r="E548" s="8" t="s">
        <v>1440</v>
      </c>
      <c r="G548" s="9"/>
      <c r="H548" s="9"/>
      <c r="I548" s="9">
        <f t="shared" si="494"/>
        <v>2991391.1280740313</v>
      </c>
      <c r="J548" s="9">
        <f t="shared" si="495"/>
        <v>3087001.3514915337</v>
      </c>
      <c r="K548" s="9"/>
      <c r="L548" s="9"/>
      <c r="M548" s="9"/>
      <c r="N548" s="9"/>
      <c r="O548" s="9"/>
      <c r="P548" s="9"/>
      <c r="Q548" s="10">
        <f t="shared" si="507"/>
        <v>2991391.1280740313</v>
      </c>
      <c r="R548" s="10">
        <f t="shared" si="496"/>
        <v>3087001.3514915337</v>
      </c>
      <c r="S548" s="9"/>
      <c r="T548" s="10">
        <f t="shared" si="502"/>
        <v>5152404</v>
      </c>
      <c r="V548" s="9"/>
      <c r="W548" s="9">
        <f t="shared" si="497"/>
        <v>340714.34019551426</v>
      </c>
      <c r="X548" s="9"/>
      <c r="Y548" s="9"/>
      <c r="Z548" s="9"/>
      <c r="AA548" s="10">
        <f t="shared" si="503"/>
        <v>340714.34019551426</v>
      </c>
      <c r="AB548" s="10">
        <f t="shared" si="504"/>
        <v>3332105.4682695456</v>
      </c>
      <c r="AC548" s="10">
        <f t="shared" si="498"/>
        <v>8484509.4682695456</v>
      </c>
      <c r="AD548" s="10">
        <f t="shared" si="499"/>
        <v>8149163.7963520503</v>
      </c>
      <c r="AE548" s="10">
        <f t="shared" si="505"/>
        <v>2996759.7963520503</v>
      </c>
      <c r="AF548" s="10">
        <f t="shared" si="500"/>
        <v>-90241.555139483418</v>
      </c>
      <c r="AG548" s="9"/>
      <c r="AH548" s="9">
        <f t="shared" si="501"/>
        <v>-90241.555139483418</v>
      </c>
      <c r="AI548" s="9"/>
      <c r="AJ548" s="9"/>
      <c r="AK548" s="9"/>
      <c r="AM548" s="9">
        <f t="shared" si="506"/>
        <v>3108112.6180235595</v>
      </c>
      <c r="AN548" s="9">
        <f t="shared" si="508"/>
        <v>3017871.062884076</v>
      </c>
    </row>
    <row r="549" spans="1:40" s="11" customFormat="1" ht="12.75" x14ac:dyDescent="0.2">
      <c r="A549" s="8" t="s">
        <v>1101</v>
      </c>
      <c r="B549" s="8" t="s">
        <v>1102</v>
      </c>
      <c r="C549" s="8" t="s">
        <v>862</v>
      </c>
      <c r="D549" s="8" t="s">
        <v>862</v>
      </c>
      <c r="E549" s="8" t="s">
        <v>1440</v>
      </c>
      <c r="G549" s="9"/>
      <c r="H549" s="9"/>
      <c r="I549" s="9">
        <f t="shared" si="494"/>
        <v>3214294.1798513872</v>
      </c>
      <c r="J549" s="9">
        <f t="shared" si="495"/>
        <v>3317028.7844241541</v>
      </c>
      <c r="K549" s="9"/>
      <c r="L549" s="9"/>
      <c r="M549" s="9"/>
      <c r="N549" s="9"/>
      <c r="O549" s="9"/>
      <c r="P549" s="9"/>
      <c r="Q549" s="10">
        <f t="shared" si="507"/>
        <v>3214294.1798513872</v>
      </c>
      <c r="R549" s="10">
        <f t="shared" si="496"/>
        <v>3317028.7844241541</v>
      </c>
      <c r="S549" s="9"/>
      <c r="T549" s="10">
        <f t="shared" si="502"/>
        <v>4184762</v>
      </c>
      <c r="V549" s="9"/>
      <c r="W549" s="9">
        <f t="shared" si="497"/>
        <v>693294.65393837774</v>
      </c>
      <c r="X549" s="9"/>
      <c r="Y549" s="9"/>
      <c r="Z549" s="9"/>
      <c r="AA549" s="10">
        <f t="shared" si="503"/>
        <v>693294.65393837774</v>
      </c>
      <c r="AB549" s="10">
        <f t="shared" si="504"/>
        <v>3907588.8337897649</v>
      </c>
      <c r="AC549" s="10">
        <f t="shared" si="498"/>
        <v>8092350.8337897649</v>
      </c>
      <c r="AD549" s="10">
        <f t="shared" si="499"/>
        <v>7772505.0209118156</v>
      </c>
      <c r="AE549" s="10">
        <f t="shared" si="505"/>
        <v>3587743.0209118156</v>
      </c>
      <c r="AF549" s="10">
        <f t="shared" si="500"/>
        <v>270714.23648766149</v>
      </c>
      <c r="AG549" s="9"/>
      <c r="AH549" s="9">
        <f t="shared" si="501"/>
        <v>270714.23648766149</v>
      </c>
      <c r="AI549" s="9"/>
      <c r="AJ549" s="9"/>
      <c r="AK549" s="9"/>
      <c r="AM549" s="9">
        <f t="shared" si="506"/>
        <v>3339713.1537486264</v>
      </c>
      <c r="AN549" s="9">
        <f t="shared" si="508"/>
        <v>3610427.3902362878</v>
      </c>
    </row>
    <row r="550" spans="1:40" s="11" customFormat="1" ht="12.75" x14ac:dyDescent="0.2">
      <c r="A550" s="8" t="s">
        <v>1103</v>
      </c>
      <c r="B550" s="8" t="s">
        <v>1104</v>
      </c>
      <c r="C550" s="8" t="s">
        <v>862</v>
      </c>
      <c r="D550" s="8" t="s">
        <v>862</v>
      </c>
      <c r="E550" s="8" t="s">
        <v>1440</v>
      </c>
      <c r="G550" s="9"/>
      <c r="H550" s="9"/>
      <c r="I550" s="9">
        <f t="shared" si="494"/>
        <v>3525103.9329966321</v>
      </c>
      <c r="J550" s="9">
        <f t="shared" si="495"/>
        <v>3637772.5744994637</v>
      </c>
      <c r="K550" s="9"/>
      <c r="L550" s="9"/>
      <c r="M550" s="9"/>
      <c r="N550" s="9"/>
      <c r="O550" s="9"/>
      <c r="P550" s="9"/>
      <c r="Q550" s="10">
        <f t="shared" si="507"/>
        <v>3525103.9329966321</v>
      </c>
      <c r="R550" s="10">
        <f t="shared" si="496"/>
        <v>3637772.5744994637</v>
      </c>
      <c r="S550" s="9"/>
      <c r="T550" s="10">
        <f t="shared" si="502"/>
        <v>6248442</v>
      </c>
      <c r="V550" s="9"/>
      <c r="W550" s="9">
        <f t="shared" si="497"/>
        <v>492465.18798846798</v>
      </c>
      <c r="X550" s="9"/>
      <c r="Y550" s="9"/>
      <c r="Z550" s="9"/>
      <c r="AA550" s="10">
        <f t="shared" si="503"/>
        <v>492465.18798846798</v>
      </c>
      <c r="AB550" s="10">
        <f t="shared" si="504"/>
        <v>4017569.1209851</v>
      </c>
      <c r="AC550" s="10">
        <f t="shared" si="498"/>
        <v>10266011.1209851</v>
      </c>
      <c r="AD550" s="10">
        <f t="shared" si="499"/>
        <v>9860252.5547233578</v>
      </c>
      <c r="AE550" s="10">
        <f t="shared" si="505"/>
        <v>3611810.5547233578</v>
      </c>
      <c r="AF550" s="10">
        <f t="shared" si="500"/>
        <v>-25962.019776105881</v>
      </c>
      <c r="AG550" s="9"/>
      <c r="AH550" s="9">
        <f t="shared" si="501"/>
        <v>-25962.019776105881</v>
      </c>
      <c r="AI550" s="9"/>
      <c r="AJ550" s="9"/>
      <c r="AK550" s="9"/>
      <c r="AM550" s="9">
        <f t="shared" si="506"/>
        <v>3662650.4341628696</v>
      </c>
      <c r="AN550" s="9">
        <f t="shared" si="508"/>
        <v>3636688.4143867637</v>
      </c>
    </row>
    <row r="551" spans="1:40" s="11" customFormat="1" ht="12.75" x14ac:dyDescent="0.2">
      <c r="A551" s="8" t="s">
        <v>1105</v>
      </c>
      <c r="B551" s="8" t="s">
        <v>1106</v>
      </c>
      <c r="C551" s="8" t="s">
        <v>862</v>
      </c>
      <c r="D551" s="8" t="s">
        <v>862</v>
      </c>
      <c r="E551" s="8" t="s">
        <v>1440</v>
      </c>
      <c r="G551" s="9"/>
      <c r="H551" s="9"/>
      <c r="I551" s="9">
        <f t="shared" si="494"/>
        <v>2903941.7219084031</v>
      </c>
      <c r="J551" s="9">
        <f t="shared" si="495"/>
        <v>2996756.905525608</v>
      </c>
      <c r="K551" s="9"/>
      <c r="L551" s="9"/>
      <c r="M551" s="9"/>
      <c r="N551" s="9"/>
      <c r="O551" s="9"/>
      <c r="P551" s="9"/>
      <c r="Q551" s="10">
        <f t="shared" si="507"/>
        <v>2903941.7219084031</v>
      </c>
      <c r="R551" s="10">
        <f t="shared" si="496"/>
        <v>2996756.905525608</v>
      </c>
      <c r="S551" s="9"/>
      <c r="T551" s="10">
        <f t="shared" si="502"/>
        <v>5400400</v>
      </c>
      <c r="V551" s="9"/>
      <c r="W551" s="9">
        <f t="shared" si="497"/>
        <v>370746.43349319184</v>
      </c>
      <c r="X551" s="9"/>
      <c r="Y551" s="9"/>
      <c r="Z551" s="9"/>
      <c r="AA551" s="10">
        <f t="shared" si="503"/>
        <v>370746.43349319184</v>
      </c>
      <c r="AB551" s="10">
        <f t="shared" si="504"/>
        <v>3274688.1554015949</v>
      </c>
      <c r="AC551" s="10">
        <f t="shared" si="498"/>
        <v>8675088.1554015949</v>
      </c>
      <c r="AD551" s="10">
        <f t="shared" si="499"/>
        <v>8332209.9634099025</v>
      </c>
      <c r="AE551" s="10">
        <f t="shared" si="505"/>
        <v>2931809.9634099025</v>
      </c>
      <c r="AF551" s="10">
        <f t="shared" si="500"/>
        <v>-64946.94211570546</v>
      </c>
      <c r="AG551" s="9"/>
      <c r="AH551" s="9">
        <f t="shared" si="501"/>
        <v>-64946.94211570546</v>
      </c>
      <c r="AI551" s="9"/>
      <c r="AJ551" s="9"/>
      <c r="AK551" s="9"/>
      <c r="AM551" s="9">
        <f t="shared" si="506"/>
        <v>3017251.0117992163</v>
      </c>
      <c r="AN551" s="9">
        <f t="shared" si="508"/>
        <v>2952304.0696835108</v>
      </c>
    </row>
    <row r="552" spans="1:40" s="11" customFormat="1" ht="12.75" x14ac:dyDescent="0.2">
      <c r="A552" s="8" t="s">
        <v>1107</v>
      </c>
      <c r="B552" s="8" t="s">
        <v>1108</v>
      </c>
      <c r="C552" s="8" t="s">
        <v>862</v>
      </c>
      <c r="D552" s="8" t="s">
        <v>862</v>
      </c>
      <c r="E552" s="8" t="s">
        <v>1440</v>
      </c>
      <c r="G552" s="9"/>
      <c r="H552" s="9"/>
      <c r="I552" s="9">
        <f t="shared" si="494"/>
        <v>3803860.2363292547</v>
      </c>
      <c r="J552" s="9">
        <f t="shared" si="495"/>
        <v>3925438.4290407337</v>
      </c>
      <c r="K552" s="9"/>
      <c r="L552" s="9"/>
      <c r="M552" s="9"/>
      <c r="N552" s="9"/>
      <c r="O552" s="9"/>
      <c r="P552" s="9"/>
      <c r="Q552" s="10">
        <f t="shared" si="507"/>
        <v>3803860.2363292547</v>
      </c>
      <c r="R552" s="10">
        <f t="shared" si="496"/>
        <v>3925438.4290407337</v>
      </c>
      <c r="S552" s="9"/>
      <c r="T552" s="10">
        <f t="shared" si="502"/>
        <v>2794028</v>
      </c>
      <c r="V552" s="9"/>
      <c r="W552" s="9">
        <f t="shared" si="497"/>
        <v>1070950.3997357767</v>
      </c>
      <c r="X552" s="9"/>
      <c r="Y552" s="9"/>
      <c r="Z552" s="9"/>
      <c r="AA552" s="10">
        <f t="shared" si="503"/>
        <v>1070950.3997357767</v>
      </c>
      <c r="AB552" s="10">
        <f t="shared" si="504"/>
        <v>4874810.6360650314</v>
      </c>
      <c r="AC552" s="10">
        <f t="shared" si="498"/>
        <v>7668838.6360650314</v>
      </c>
      <c r="AD552" s="10">
        <f t="shared" si="499"/>
        <v>7365731.9149451135</v>
      </c>
      <c r="AE552" s="10">
        <f t="shared" si="505"/>
        <v>4571703.9149451135</v>
      </c>
      <c r="AF552" s="10">
        <f t="shared" si="500"/>
        <v>646265.48590437975</v>
      </c>
      <c r="AG552" s="9"/>
      <c r="AH552" s="9">
        <f t="shared" si="501"/>
        <v>646265.48590437975</v>
      </c>
      <c r="AI552" s="9"/>
      <c r="AJ552" s="9"/>
      <c r="AK552" s="9"/>
      <c r="AM552" s="9">
        <f t="shared" si="506"/>
        <v>3952283.5669252682</v>
      </c>
      <c r="AN552" s="9">
        <f t="shared" si="508"/>
        <v>4598549.0528296474</v>
      </c>
    </row>
    <row r="553" spans="1:40" s="11" customFormat="1" ht="12.75" x14ac:dyDescent="0.2">
      <c r="A553" s="8" t="s">
        <v>1109</v>
      </c>
      <c r="B553" s="8" t="s">
        <v>1110</v>
      </c>
      <c r="C553" s="8" t="s">
        <v>862</v>
      </c>
      <c r="D553" s="8" t="s">
        <v>862</v>
      </c>
      <c r="E553" s="8" t="s">
        <v>1440</v>
      </c>
      <c r="G553" s="9"/>
      <c r="H553" s="9"/>
      <c r="I553" s="9">
        <f t="shared" si="494"/>
        <v>2762577.490533838</v>
      </c>
      <c r="J553" s="9">
        <f t="shared" si="495"/>
        <v>2850874.4198786006</v>
      </c>
      <c r="K553" s="9"/>
      <c r="L553" s="9"/>
      <c r="M553" s="9"/>
      <c r="N553" s="9"/>
      <c r="O553" s="9"/>
      <c r="P553" s="9"/>
      <c r="Q553" s="10">
        <f t="shared" si="507"/>
        <v>2762577.490533838</v>
      </c>
      <c r="R553" s="10">
        <f t="shared" si="496"/>
        <v>2850874.4198786006</v>
      </c>
      <c r="S553" s="9"/>
      <c r="T553" s="10">
        <f t="shared" si="502"/>
        <v>4894641</v>
      </c>
      <c r="V553" s="9"/>
      <c r="W553" s="9">
        <f t="shared" si="497"/>
        <v>438238.43993387185</v>
      </c>
      <c r="X553" s="9"/>
      <c r="Y553" s="9"/>
      <c r="Z553" s="9"/>
      <c r="AA553" s="10">
        <f t="shared" si="503"/>
        <v>438238.43993387185</v>
      </c>
      <c r="AB553" s="10">
        <f t="shared" si="504"/>
        <v>3200815.9304677099</v>
      </c>
      <c r="AC553" s="10">
        <f t="shared" si="498"/>
        <v>8095456.9304677099</v>
      </c>
      <c r="AD553" s="10">
        <f t="shared" si="499"/>
        <v>7775488.3507896997</v>
      </c>
      <c r="AE553" s="10">
        <f t="shared" si="505"/>
        <v>2880847.3507896997</v>
      </c>
      <c r="AF553" s="10">
        <f t="shared" si="500"/>
        <v>29972.930911099073</v>
      </c>
      <c r="AG553" s="9"/>
      <c r="AH553" s="9">
        <f t="shared" si="501"/>
        <v>29972.930911099073</v>
      </c>
      <c r="AI553" s="9"/>
      <c r="AJ553" s="9"/>
      <c r="AK553" s="9"/>
      <c r="AM553" s="9">
        <f t="shared" si="506"/>
        <v>2870370.8706003702</v>
      </c>
      <c r="AN553" s="9">
        <f t="shared" si="508"/>
        <v>2900343.8015114693</v>
      </c>
    </row>
    <row r="554" spans="1:40" s="11" customFormat="1" ht="12.75" x14ac:dyDescent="0.2">
      <c r="A554" s="8" t="s">
        <v>1111</v>
      </c>
      <c r="B554" s="8" t="s">
        <v>1112</v>
      </c>
      <c r="C554" s="8" t="s">
        <v>862</v>
      </c>
      <c r="D554" s="8" t="s">
        <v>862</v>
      </c>
      <c r="E554" s="8" t="s">
        <v>1440</v>
      </c>
      <c r="G554" s="9"/>
      <c r="H554" s="9"/>
      <c r="I554" s="9">
        <f t="shared" si="494"/>
        <v>3689792.50757745</v>
      </c>
      <c r="J554" s="9">
        <f t="shared" si="495"/>
        <v>3807724.8911774643</v>
      </c>
      <c r="K554" s="9"/>
      <c r="L554" s="9"/>
      <c r="M554" s="9"/>
      <c r="N554" s="9"/>
      <c r="O554" s="9"/>
      <c r="P554" s="9"/>
      <c r="Q554" s="10">
        <f t="shared" si="507"/>
        <v>3689792.50757745</v>
      </c>
      <c r="R554" s="10">
        <f t="shared" si="496"/>
        <v>3807724.8911774643</v>
      </c>
      <c r="S554" s="9"/>
      <c r="T554" s="10">
        <f t="shared" si="502"/>
        <v>3831214</v>
      </c>
      <c r="V554" s="9"/>
      <c r="W554" s="9">
        <f t="shared" si="497"/>
        <v>2544904.8124630442</v>
      </c>
      <c r="X554" s="9"/>
      <c r="Y554" s="9"/>
      <c r="Z554" s="9"/>
      <c r="AA554" s="10">
        <f t="shared" si="503"/>
        <v>2544904.8124630442</v>
      </c>
      <c r="AB554" s="10">
        <f t="shared" si="504"/>
        <v>6234697.3200404942</v>
      </c>
      <c r="AC554" s="10">
        <f t="shared" si="498"/>
        <v>10065911.320040494</v>
      </c>
      <c r="AD554" s="10">
        <f t="shared" si="499"/>
        <v>9668061.5907538626</v>
      </c>
      <c r="AE554" s="10">
        <f t="shared" si="505"/>
        <v>5836847.5907538626</v>
      </c>
      <c r="AF554" s="10">
        <f t="shared" si="500"/>
        <v>2029122.6995763984</v>
      </c>
      <c r="AG554" s="9"/>
      <c r="AH554" s="9">
        <f t="shared" si="501"/>
        <v>2029122.6995763984</v>
      </c>
      <c r="AI554" s="9"/>
      <c r="AJ554" s="9"/>
      <c r="AK554" s="9"/>
      <c r="AM554" s="9">
        <f t="shared" si="506"/>
        <v>3833765.0142306774</v>
      </c>
      <c r="AN554" s="9">
        <f t="shared" si="508"/>
        <v>5862887.7138070762</v>
      </c>
    </row>
    <row r="555" spans="1:40" s="11" customFormat="1" ht="12.75" x14ac:dyDescent="0.2">
      <c r="A555" s="8" t="s">
        <v>1113</v>
      </c>
      <c r="B555" s="8" t="s">
        <v>1114</v>
      </c>
      <c r="C555" s="8" t="s">
        <v>862</v>
      </c>
      <c r="D555" s="8" t="s">
        <v>862</v>
      </c>
      <c r="E555" s="8" t="s">
        <v>1440</v>
      </c>
      <c r="G555" s="9"/>
      <c r="H555" s="9"/>
      <c r="I555" s="9">
        <f t="shared" si="494"/>
        <v>3098516.4401232633</v>
      </c>
      <c r="J555" s="9">
        <f t="shared" si="495"/>
        <v>3197550.5805680556</v>
      </c>
      <c r="K555" s="9"/>
      <c r="L555" s="9"/>
      <c r="M555" s="9"/>
      <c r="N555" s="9"/>
      <c r="O555" s="9"/>
      <c r="P555" s="9"/>
      <c r="Q555" s="10">
        <f t="shared" si="507"/>
        <v>3098516.4401232633</v>
      </c>
      <c r="R555" s="10">
        <f t="shared" si="496"/>
        <v>3197550.5805680556</v>
      </c>
      <c r="S555" s="9"/>
      <c r="T555" s="10">
        <f t="shared" si="502"/>
        <v>5176239</v>
      </c>
      <c r="V555" s="9"/>
      <c r="W555" s="9">
        <f t="shared" si="497"/>
        <v>535618.79894756386</v>
      </c>
      <c r="X555" s="9"/>
      <c r="Y555" s="9"/>
      <c r="Z555" s="9"/>
      <c r="AA555" s="10">
        <f t="shared" si="503"/>
        <v>535618.79894756386</v>
      </c>
      <c r="AB555" s="10">
        <f t="shared" si="504"/>
        <v>3634135.2390708271</v>
      </c>
      <c r="AC555" s="10">
        <f t="shared" si="498"/>
        <v>8810374.2390708271</v>
      </c>
      <c r="AD555" s="10">
        <f t="shared" si="499"/>
        <v>8462148.93740841</v>
      </c>
      <c r="AE555" s="10">
        <f t="shared" si="505"/>
        <v>3285909.93740841</v>
      </c>
      <c r="AF555" s="10">
        <f t="shared" si="500"/>
        <v>88359.35684035439</v>
      </c>
      <c r="AG555" s="9"/>
      <c r="AH555" s="9">
        <f t="shared" si="501"/>
        <v>88359.35684035439</v>
      </c>
      <c r="AI555" s="9"/>
      <c r="AJ555" s="9"/>
      <c r="AK555" s="9"/>
      <c r="AM555" s="9">
        <f t="shared" si="506"/>
        <v>3219417.8669310464</v>
      </c>
      <c r="AN555" s="9">
        <f t="shared" si="508"/>
        <v>3307777.2237714007</v>
      </c>
    </row>
    <row r="556" spans="1:40" s="11" customFormat="1" ht="12.75" x14ac:dyDescent="0.2">
      <c r="A556" s="8" t="s">
        <v>1115</v>
      </c>
      <c r="B556" s="8" t="s">
        <v>1116</v>
      </c>
      <c r="C556" s="8" t="s">
        <v>862</v>
      </c>
      <c r="D556" s="8" t="s">
        <v>862</v>
      </c>
      <c r="E556" s="8" t="s">
        <v>1440</v>
      </c>
      <c r="G556" s="9"/>
      <c r="H556" s="9"/>
      <c r="I556" s="9">
        <f t="shared" si="494"/>
        <v>5751388.5072726086</v>
      </c>
      <c r="J556" s="9">
        <f t="shared" si="495"/>
        <v>5935213.1950509762</v>
      </c>
      <c r="K556" s="9"/>
      <c r="L556" s="9"/>
      <c r="M556" s="9"/>
      <c r="N556" s="9"/>
      <c r="O556" s="9"/>
      <c r="P556" s="9"/>
      <c r="Q556" s="10">
        <f t="shared" si="507"/>
        <v>5751388.5072726086</v>
      </c>
      <c r="R556" s="10">
        <f t="shared" si="496"/>
        <v>5935213.1950509762</v>
      </c>
      <c r="S556" s="9"/>
      <c r="T556" s="10">
        <f t="shared" si="502"/>
        <v>8082033</v>
      </c>
      <c r="V556" s="9"/>
      <c r="W556" s="9">
        <f t="shared" si="497"/>
        <v>982017.8885797374</v>
      </c>
      <c r="X556" s="9"/>
      <c r="Y556" s="9"/>
      <c r="Z556" s="9"/>
      <c r="AA556" s="10">
        <f t="shared" si="503"/>
        <v>982017.8885797374</v>
      </c>
      <c r="AB556" s="10">
        <f t="shared" si="504"/>
        <v>6733406.395852346</v>
      </c>
      <c r="AC556" s="10">
        <f t="shared" si="498"/>
        <v>14815439.395852346</v>
      </c>
      <c r="AD556" s="10">
        <f t="shared" si="499"/>
        <v>14229867.124699192</v>
      </c>
      <c r="AE556" s="10">
        <f t="shared" si="505"/>
        <v>6147834.1246991921</v>
      </c>
      <c r="AF556" s="10">
        <f t="shared" si="500"/>
        <v>212620.92964821588</v>
      </c>
      <c r="AG556" s="9"/>
      <c r="AH556" s="9">
        <f t="shared" si="501"/>
        <v>212620.92964821588</v>
      </c>
      <c r="AI556" s="9"/>
      <c r="AJ556" s="9"/>
      <c r="AK556" s="9"/>
      <c r="AM556" s="9">
        <f t="shared" si="506"/>
        <v>5975802.7035798859</v>
      </c>
      <c r="AN556" s="9">
        <f t="shared" si="508"/>
        <v>6188423.6332281018</v>
      </c>
    </row>
    <row r="557" spans="1:40" s="11" customFormat="1" ht="12.75" x14ac:dyDescent="0.2">
      <c r="A557" s="8" t="s">
        <v>1117</v>
      </c>
      <c r="B557" s="8" t="s">
        <v>1118</v>
      </c>
      <c r="C557" s="8" t="s">
        <v>862</v>
      </c>
      <c r="D557" s="8" t="s">
        <v>862</v>
      </c>
      <c r="E557" s="8" t="s">
        <v>1440</v>
      </c>
      <c r="G557" s="9"/>
      <c r="H557" s="9"/>
      <c r="I557" s="9">
        <f t="shared" ref="I557:I620" si="509">LTFUND1819BL</f>
        <v>2998811.2942471439</v>
      </c>
      <c r="J557" s="9">
        <f t="shared" ref="J557:J620" si="510">I557*RPI_INC1920</f>
        <v>3094658.6794784083</v>
      </c>
      <c r="K557" s="9"/>
      <c r="L557" s="9"/>
      <c r="M557" s="9"/>
      <c r="N557" s="9"/>
      <c r="O557" s="9"/>
      <c r="P557" s="9"/>
      <c r="Q557" s="10">
        <f t="shared" si="507"/>
        <v>2998811.2942471439</v>
      </c>
      <c r="R557" s="10">
        <f t="shared" ref="R557:R620" si="511">H557+J557+L557+N557+P557</f>
        <v>3094658.6794784083</v>
      </c>
      <c r="S557" s="9"/>
      <c r="T557" s="10">
        <f t="shared" si="502"/>
        <v>5892823</v>
      </c>
      <c r="V557" s="9"/>
      <c r="W557" s="9">
        <f t="shared" ref="W557:W620" si="512">LTFUND1819RSG</f>
        <v>416781.38779994007</v>
      </c>
      <c r="X557" s="9"/>
      <c r="Y557" s="9"/>
      <c r="Z557" s="9"/>
      <c r="AA557" s="10">
        <f t="shared" si="503"/>
        <v>416781.38779994007</v>
      </c>
      <c r="AB557" s="10">
        <f t="shared" si="504"/>
        <v>3415592.682047084</v>
      </c>
      <c r="AC557" s="10">
        <f t="shared" ref="AC557:AC620" si="513">W557+I557+T557</f>
        <v>9308415.682047084</v>
      </c>
      <c r="AD557" s="10">
        <f t="shared" ref="AD557:AD620" si="514">AC557*LT_SF1920</f>
        <v>8940505.5603061169</v>
      </c>
      <c r="AE557" s="10">
        <f t="shared" si="505"/>
        <v>3047682.5603061169</v>
      </c>
      <c r="AF557" s="10">
        <f t="shared" ref="AF557:AF620" si="515">AD557-T557-R557</f>
        <v>-46976.119172291365</v>
      </c>
      <c r="AG557" s="9"/>
      <c r="AH557" s="9">
        <f t="shared" ref="AH557:AH620" si="516">AF557</f>
        <v>-46976.119172291365</v>
      </c>
      <c r="AI557" s="9"/>
      <c r="AJ557" s="9"/>
      <c r="AK557" s="9"/>
      <c r="AM557" s="9">
        <f t="shared" si="506"/>
        <v>3115822.3126516012</v>
      </c>
      <c r="AN557" s="9">
        <f t="shared" si="508"/>
        <v>3068846.1934793098</v>
      </c>
    </row>
    <row r="558" spans="1:40" s="11" customFormat="1" ht="12.75" x14ac:dyDescent="0.2">
      <c r="A558" s="8" t="s">
        <v>1119</v>
      </c>
      <c r="B558" s="8" t="s">
        <v>1120</v>
      </c>
      <c r="C558" s="8" t="s">
        <v>862</v>
      </c>
      <c r="D558" s="8" t="s">
        <v>862</v>
      </c>
      <c r="E558" s="8" t="s">
        <v>1440</v>
      </c>
      <c r="G558" s="9"/>
      <c r="H558" s="9"/>
      <c r="I558" s="9">
        <f t="shared" si="509"/>
        <v>5275492.4818964573</v>
      </c>
      <c r="J558" s="9">
        <f t="shared" si="510"/>
        <v>5444106.6795176892</v>
      </c>
      <c r="K558" s="9"/>
      <c r="L558" s="9"/>
      <c r="M558" s="9"/>
      <c r="N558" s="9"/>
      <c r="O558" s="9"/>
      <c r="P558" s="9"/>
      <c r="Q558" s="10">
        <f t="shared" si="507"/>
        <v>5275492.4818964573</v>
      </c>
      <c r="R558" s="10">
        <f t="shared" si="511"/>
        <v>5444106.6795176892</v>
      </c>
      <c r="S558" s="9"/>
      <c r="T558" s="10">
        <f t="shared" si="502"/>
        <v>5789741</v>
      </c>
      <c r="V558" s="9"/>
      <c r="W558" s="9">
        <f t="shared" si="512"/>
        <v>1270379.9302658597</v>
      </c>
      <c r="X558" s="9"/>
      <c r="Y558" s="9"/>
      <c r="Z558" s="9"/>
      <c r="AA558" s="10">
        <f t="shared" si="503"/>
        <v>1270379.9302658597</v>
      </c>
      <c r="AB558" s="10">
        <f t="shared" si="504"/>
        <v>6545872.412162317</v>
      </c>
      <c r="AC558" s="10">
        <f t="shared" si="513"/>
        <v>12335613.412162317</v>
      </c>
      <c r="AD558" s="10">
        <f t="shared" si="514"/>
        <v>11848054.92882436</v>
      </c>
      <c r="AE558" s="10">
        <f t="shared" si="505"/>
        <v>6058313.9288243596</v>
      </c>
      <c r="AF558" s="10">
        <f t="shared" si="515"/>
        <v>614207.24930667039</v>
      </c>
      <c r="AG558" s="9"/>
      <c r="AH558" s="9">
        <f t="shared" si="516"/>
        <v>614207.24930667039</v>
      </c>
      <c r="AI558" s="9"/>
      <c r="AJ558" s="9"/>
      <c r="AK558" s="9"/>
      <c r="AM558" s="9">
        <f t="shared" si="506"/>
        <v>5481337.6276300224</v>
      </c>
      <c r="AN558" s="9">
        <f t="shared" si="508"/>
        <v>6095544.8769366927</v>
      </c>
    </row>
    <row r="559" spans="1:40" s="11" customFormat="1" ht="12.75" x14ac:dyDescent="0.2">
      <c r="A559" s="8" t="s">
        <v>1121</v>
      </c>
      <c r="B559" s="8" t="s">
        <v>1122</v>
      </c>
      <c r="C559" s="8" t="s">
        <v>862</v>
      </c>
      <c r="D559" s="8" t="s">
        <v>862</v>
      </c>
      <c r="E559" s="8" t="s">
        <v>1440</v>
      </c>
      <c r="G559" s="9"/>
      <c r="H559" s="9"/>
      <c r="I559" s="9">
        <f t="shared" si="509"/>
        <v>2031455.798817843</v>
      </c>
      <c r="J559" s="9">
        <f t="shared" si="510"/>
        <v>2096384.7681408233</v>
      </c>
      <c r="K559" s="9"/>
      <c r="L559" s="9"/>
      <c r="M559" s="9"/>
      <c r="N559" s="9"/>
      <c r="O559" s="9"/>
      <c r="P559" s="9"/>
      <c r="Q559" s="10">
        <f t="shared" si="507"/>
        <v>2031455.798817843</v>
      </c>
      <c r="R559" s="10">
        <f t="shared" si="511"/>
        <v>2096384.7681408233</v>
      </c>
      <c r="S559" s="9"/>
      <c r="T559" s="10">
        <f t="shared" si="502"/>
        <v>3069766</v>
      </c>
      <c r="V559" s="9"/>
      <c r="W559" s="9">
        <f t="shared" si="512"/>
        <v>389639.8932343612</v>
      </c>
      <c r="X559" s="9"/>
      <c r="Y559" s="9"/>
      <c r="Z559" s="9"/>
      <c r="AA559" s="10">
        <f t="shared" si="503"/>
        <v>389639.8932343612</v>
      </c>
      <c r="AB559" s="10">
        <f t="shared" si="504"/>
        <v>2421095.6920522042</v>
      </c>
      <c r="AC559" s="10">
        <f t="shared" si="513"/>
        <v>5490861.6920522042</v>
      </c>
      <c r="AD559" s="10">
        <f t="shared" si="514"/>
        <v>5273838.3378543528</v>
      </c>
      <c r="AE559" s="10">
        <f t="shared" si="505"/>
        <v>2204072.3378543528</v>
      </c>
      <c r="AF559" s="10">
        <f t="shared" si="515"/>
        <v>107687.56971352943</v>
      </c>
      <c r="AG559" s="9"/>
      <c r="AH559" s="9">
        <f t="shared" si="516"/>
        <v>107687.56971352943</v>
      </c>
      <c r="AI559" s="9"/>
      <c r="AJ559" s="9"/>
      <c r="AK559" s="9"/>
      <c r="AM559" s="9">
        <f t="shared" si="506"/>
        <v>2110721.4439484049</v>
      </c>
      <c r="AN559" s="9">
        <f t="shared" si="508"/>
        <v>2218409.0136619341</v>
      </c>
    </row>
    <row r="560" spans="1:40" s="11" customFormat="1" ht="12.75" x14ac:dyDescent="0.2">
      <c r="A560" s="8" t="s">
        <v>1123</v>
      </c>
      <c r="B560" s="8" t="s">
        <v>1124</v>
      </c>
      <c r="C560" s="8" t="s">
        <v>862</v>
      </c>
      <c r="D560" s="8" t="s">
        <v>862</v>
      </c>
      <c r="E560" s="8" t="s">
        <v>1440</v>
      </c>
      <c r="G560" s="9"/>
      <c r="H560" s="9"/>
      <c r="I560" s="9">
        <f t="shared" si="509"/>
        <v>2034656.6948579508</v>
      </c>
      <c r="J560" s="9">
        <f t="shared" si="510"/>
        <v>2099687.9705569376</v>
      </c>
      <c r="K560" s="9"/>
      <c r="L560" s="9"/>
      <c r="M560" s="9"/>
      <c r="N560" s="9"/>
      <c r="O560" s="9"/>
      <c r="P560" s="9"/>
      <c r="Q560" s="10">
        <f t="shared" si="507"/>
        <v>2034656.6948579508</v>
      </c>
      <c r="R560" s="10">
        <f t="shared" si="511"/>
        <v>2099687.9705569376</v>
      </c>
      <c r="S560" s="9"/>
      <c r="T560" s="10">
        <f t="shared" si="502"/>
        <v>3995994</v>
      </c>
      <c r="V560" s="9"/>
      <c r="W560" s="9">
        <f t="shared" si="512"/>
        <v>157102.54610130331</v>
      </c>
      <c r="X560" s="9"/>
      <c r="Y560" s="9"/>
      <c r="Z560" s="9"/>
      <c r="AA560" s="10">
        <f t="shared" si="503"/>
        <v>157102.54610130331</v>
      </c>
      <c r="AB560" s="10">
        <f t="shared" si="504"/>
        <v>2191759.2409592541</v>
      </c>
      <c r="AC560" s="10">
        <f t="shared" si="513"/>
        <v>6187753.2409592541</v>
      </c>
      <c r="AD560" s="10">
        <f t="shared" si="514"/>
        <v>5943185.6232308066</v>
      </c>
      <c r="AE560" s="10">
        <f t="shared" si="505"/>
        <v>1947191.6232308066</v>
      </c>
      <c r="AF560" s="10">
        <f t="shared" si="515"/>
        <v>-152496.34732613107</v>
      </c>
      <c r="AG560" s="9"/>
      <c r="AH560" s="9">
        <f t="shared" si="516"/>
        <v>-152496.34732613107</v>
      </c>
      <c r="AI560" s="9"/>
      <c r="AJ560" s="9"/>
      <c r="AK560" s="9"/>
      <c r="AM560" s="9">
        <f t="shared" si="506"/>
        <v>2114047.2361786058</v>
      </c>
      <c r="AN560" s="9">
        <f t="shared" si="508"/>
        <v>1961550.8888524747</v>
      </c>
    </row>
    <row r="561" spans="1:40" s="11" customFormat="1" ht="12.75" x14ac:dyDescent="0.2">
      <c r="A561" s="8" t="s">
        <v>1125</v>
      </c>
      <c r="B561" s="8" t="s">
        <v>1126</v>
      </c>
      <c r="C561" s="8" t="s">
        <v>862</v>
      </c>
      <c r="D561" s="8" t="s">
        <v>862</v>
      </c>
      <c r="E561" s="8" t="s">
        <v>1440</v>
      </c>
      <c r="G561" s="9"/>
      <c r="H561" s="9"/>
      <c r="I561" s="9">
        <f t="shared" si="509"/>
        <v>2315241.2600631239</v>
      </c>
      <c r="J561" s="9">
        <f t="shared" si="510"/>
        <v>2389240.5214979118</v>
      </c>
      <c r="K561" s="9"/>
      <c r="L561" s="9"/>
      <c r="M561" s="9"/>
      <c r="N561" s="9"/>
      <c r="O561" s="9"/>
      <c r="P561" s="9"/>
      <c r="Q561" s="10">
        <f t="shared" si="507"/>
        <v>2315241.2600631239</v>
      </c>
      <c r="R561" s="10">
        <f t="shared" si="511"/>
        <v>2389240.5214979118</v>
      </c>
      <c r="S561" s="9"/>
      <c r="T561" s="10">
        <f t="shared" si="502"/>
        <v>3634939</v>
      </c>
      <c r="V561" s="9"/>
      <c r="W561" s="9">
        <f t="shared" si="512"/>
        <v>413931.26006866992</v>
      </c>
      <c r="X561" s="9"/>
      <c r="Y561" s="9"/>
      <c r="Z561" s="9"/>
      <c r="AA561" s="10">
        <f t="shared" si="503"/>
        <v>413931.26006866992</v>
      </c>
      <c r="AB561" s="10">
        <f t="shared" si="504"/>
        <v>2729172.5201317938</v>
      </c>
      <c r="AC561" s="10">
        <f t="shared" si="513"/>
        <v>6364111.5201317938</v>
      </c>
      <c r="AD561" s="10">
        <f t="shared" si="514"/>
        <v>6112573.4363029189</v>
      </c>
      <c r="AE561" s="10">
        <f t="shared" si="505"/>
        <v>2477634.4363029189</v>
      </c>
      <c r="AF561" s="10">
        <f t="shared" si="515"/>
        <v>88393.914805007167</v>
      </c>
      <c r="AG561" s="9"/>
      <c r="AH561" s="9">
        <f t="shared" si="516"/>
        <v>88393.914805007167</v>
      </c>
      <c r="AI561" s="9"/>
      <c r="AJ561" s="9"/>
      <c r="AK561" s="9"/>
      <c r="AM561" s="9">
        <f t="shared" si="506"/>
        <v>2405579.9680077382</v>
      </c>
      <c r="AN561" s="9">
        <f t="shared" si="508"/>
        <v>2493973.8828127454</v>
      </c>
    </row>
    <row r="562" spans="1:40" s="11" customFormat="1" ht="12.75" x14ac:dyDescent="0.2">
      <c r="A562" s="8" t="s">
        <v>1127</v>
      </c>
      <c r="B562" s="8" t="s">
        <v>1128</v>
      </c>
      <c r="C562" s="8" t="s">
        <v>862</v>
      </c>
      <c r="D562" s="8" t="s">
        <v>862</v>
      </c>
      <c r="E562" s="8" t="s">
        <v>1440</v>
      </c>
      <c r="G562" s="9"/>
      <c r="H562" s="9"/>
      <c r="I562" s="9">
        <f t="shared" si="509"/>
        <v>2425165.4498733152</v>
      </c>
      <c r="J562" s="9">
        <f t="shared" si="510"/>
        <v>2502678.0854864595</v>
      </c>
      <c r="K562" s="9"/>
      <c r="L562" s="9"/>
      <c r="M562" s="9"/>
      <c r="N562" s="9"/>
      <c r="O562" s="9"/>
      <c r="P562" s="9"/>
      <c r="Q562" s="10">
        <f t="shared" si="507"/>
        <v>2425165.4498733152</v>
      </c>
      <c r="R562" s="10">
        <f t="shared" si="511"/>
        <v>2502678.0854864595</v>
      </c>
      <c r="S562" s="9"/>
      <c r="T562" s="10">
        <f t="shared" si="502"/>
        <v>6036700</v>
      </c>
      <c r="V562" s="9"/>
      <c r="W562" s="9">
        <f t="shared" si="512"/>
        <v>170806.55115636624</v>
      </c>
      <c r="X562" s="9"/>
      <c r="Y562" s="9"/>
      <c r="Z562" s="9"/>
      <c r="AA562" s="10">
        <f t="shared" si="503"/>
        <v>170806.55115636624</v>
      </c>
      <c r="AB562" s="10">
        <f t="shared" si="504"/>
        <v>2595972.0010296814</v>
      </c>
      <c r="AC562" s="10">
        <f t="shared" si="513"/>
        <v>8632672.0010296814</v>
      </c>
      <c r="AD562" s="10">
        <f t="shared" si="514"/>
        <v>8291470.2847188991</v>
      </c>
      <c r="AE562" s="10">
        <f t="shared" si="505"/>
        <v>2254770.2847188991</v>
      </c>
      <c r="AF562" s="10">
        <f t="shared" si="515"/>
        <v>-247907.80076756049</v>
      </c>
      <c r="AG562" s="9"/>
      <c r="AH562" s="9">
        <f t="shared" si="516"/>
        <v>-247907.80076756049</v>
      </c>
      <c r="AI562" s="9"/>
      <c r="AJ562" s="9"/>
      <c r="AK562" s="9"/>
      <c r="AM562" s="9">
        <f t="shared" si="506"/>
        <v>2519793.3044613516</v>
      </c>
      <c r="AN562" s="9">
        <f t="shared" si="508"/>
        <v>2271885.5036937911</v>
      </c>
    </row>
    <row r="563" spans="1:40" s="11" customFormat="1" ht="12.75" x14ac:dyDescent="0.2">
      <c r="A563" s="8" t="s">
        <v>1129</v>
      </c>
      <c r="B563" s="8" t="s">
        <v>1130</v>
      </c>
      <c r="C563" s="8" t="s">
        <v>862</v>
      </c>
      <c r="D563" s="8" t="s">
        <v>862</v>
      </c>
      <c r="E563" s="8" t="s">
        <v>1440</v>
      </c>
      <c r="G563" s="9"/>
      <c r="H563" s="9"/>
      <c r="I563" s="9">
        <f t="shared" si="509"/>
        <v>6563297.5767642129</v>
      </c>
      <c r="J563" s="9">
        <f t="shared" si="510"/>
        <v>6773072.3339936351</v>
      </c>
      <c r="K563" s="9"/>
      <c r="L563" s="9"/>
      <c r="M563" s="9"/>
      <c r="N563" s="9"/>
      <c r="O563" s="9"/>
      <c r="P563" s="9"/>
      <c r="Q563" s="10">
        <f t="shared" si="507"/>
        <v>6563297.5767642129</v>
      </c>
      <c r="R563" s="10">
        <f t="shared" si="511"/>
        <v>6773072.3339936351</v>
      </c>
      <c r="S563" s="9"/>
      <c r="T563" s="10">
        <f t="shared" si="502"/>
        <v>12875243</v>
      </c>
      <c r="V563" s="9"/>
      <c r="W563" s="9">
        <f t="shared" si="512"/>
        <v>886014.00978477858</v>
      </c>
      <c r="X563" s="9"/>
      <c r="Y563" s="9"/>
      <c r="Z563" s="9"/>
      <c r="AA563" s="10">
        <f t="shared" si="503"/>
        <v>886014.00978477858</v>
      </c>
      <c r="AB563" s="10">
        <f t="shared" si="504"/>
        <v>7449311.5865489915</v>
      </c>
      <c r="AC563" s="10">
        <f t="shared" si="513"/>
        <v>20324554.586548992</v>
      </c>
      <c r="AD563" s="10">
        <f t="shared" si="514"/>
        <v>19521237.50148477</v>
      </c>
      <c r="AE563" s="10">
        <f t="shared" si="505"/>
        <v>6645994.5014847703</v>
      </c>
      <c r="AF563" s="10">
        <f t="shared" si="515"/>
        <v>-127077.83250886481</v>
      </c>
      <c r="AG563" s="9"/>
      <c r="AH563" s="9">
        <f t="shared" si="516"/>
        <v>-127077.83250886481</v>
      </c>
      <c r="AI563" s="9"/>
      <c r="AJ563" s="9"/>
      <c r="AK563" s="9"/>
      <c r="AM563" s="9">
        <f t="shared" si="506"/>
        <v>6819391.7614906589</v>
      </c>
      <c r="AN563" s="9">
        <f t="shared" si="508"/>
        <v>6692313.928981794</v>
      </c>
    </row>
    <row r="564" spans="1:40" s="11" customFormat="1" ht="12.75" x14ac:dyDescent="0.2">
      <c r="A564" s="8" t="s">
        <v>1131</v>
      </c>
      <c r="B564" s="8" t="s">
        <v>1132</v>
      </c>
      <c r="C564" s="8" t="s">
        <v>862</v>
      </c>
      <c r="D564" s="8" t="s">
        <v>862</v>
      </c>
      <c r="E564" s="8" t="s">
        <v>1440</v>
      </c>
      <c r="G564" s="9"/>
      <c r="H564" s="9"/>
      <c r="I564" s="9">
        <f t="shared" si="509"/>
        <v>1811724.9264623341</v>
      </c>
      <c r="J564" s="9">
        <f t="shared" si="510"/>
        <v>1869630.9031714536</v>
      </c>
      <c r="K564" s="9"/>
      <c r="L564" s="9"/>
      <c r="M564" s="9"/>
      <c r="N564" s="9"/>
      <c r="O564" s="9"/>
      <c r="P564" s="9"/>
      <c r="Q564" s="10">
        <f t="shared" si="507"/>
        <v>1811724.9264623341</v>
      </c>
      <c r="R564" s="10">
        <f t="shared" si="511"/>
        <v>1869630.9031714536</v>
      </c>
      <c r="S564" s="9"/>
      <c r="T564" s="10">
        <f t="shared" si="502"/>
        <v>5655125</v>
      </c>
      <c r="V564" s="9"/>
      <c r="W564" s="9">
        <f t="shared" si="512"/>
        <v>-27919.800374927465</v>
      </c>
      <c r="X564" s="9"/>
      <c r="Y564" s="9"/>
      <c r="Z564" s="9"/>
      <c r="AA564" s="10">
        <f t="shared" si="503"/>
        <v>-27919.800374927465</v>
      </c>
      <c r="AB564" s="10">
        <f t="shared" si="504"/>
        <v>1783805.1260874067</v>
      </c>
      <c r="AC564" s="10">
        <f t="shared" si="513"/>
        <v>7438930.1260874067</v>
      </c>
      <c r="AD564" s="10">
        <f t="shared" si="514"/>
        <v>7144910.4151295181</v>
      </c>
      <c r="AE564" s="10">
        <f t="shared" si="505"/>
        <v>1489785.4151295181</v>
      </c>
      <c r="AF564" s="10">
        <f t="shared" si="515"/>
        <v>-379845.48804193549</v>
      </c>
      <c r="AG564" s="9"/>
      <c r="AH564" s="9">
        <f t="shared" si="516"/>
        <v>-379845.48804193549</v>
      </c>
      <c r="AI564" s="9"/>
      <c r="AJ564" s="9"/>
      <c r="AK564" s="9"/>
      <c r="AM564" s="9">
        <f t="shared" si="506"/>
        <v>1882416.8633377147</v>
      </c>
      <c r="AN564" s="9">
        <f t="shared" si="508"/>
        <v>1502571.3752957792</v>
      </c>
    </row>
    <row r="565" spans="1:40" s="11" customFormat="1" ht="12.75" x14ac:dyDescent="0.2">
      <c r="A565" s="8" t="s">
        <v>1133</v>
      </c>
      <c r="B565" s="8" t="s">
        <v>1134</v>
      </c>
      <c r="C565" s="8" t="s">
        <v>862</v>
      </c>
      <c r="D565" s="8" t="s">
        <v>862</v>
      </c>
      <c r="E565" s="8" t="s">
        <v>1440</v>
      </c>
      <c r="G565" s="9"/>
      <c r="H565" s="9"/>
      <c r="I565" s="9">
        <f t="shared" si="509"/>
        <v>2325368.5635008472</v>
      </c>
      <c r="J565" s="9">
        <f t="shared" si="510"/>
        <v>2399691.5117097283</v>
      </c>
      <c r="K565" s="9"/>
      <c r="L565" s="9"/>
      <c r="M565" s="9"/>
      <c r="N565" s="9"/>
      <c r="O565" s="9"/>
      <c r="P565" s="9"/>
      <c r="Q565" s="10">
        <f t="shared" si="507"/>
        <v>2325368.5635008472</v>
      </c>
      <c r="R565" s="10">
        <f t="shared" si="511"/>
        <v>2399691.5117097283</v>
      </c>
      <c r="S565" s="9"/>
      <c r="T565" s="10">
        <f t="shared" si="502"/>
        <v>3042935</v>
      </c>
      <c r="V565" s="9"/>
      <c r="W565" s="9">
        <f t="shared" si="512"/>
        <v>530767.95837887144</v>
      </c>
      <c r="X565" s="9"/>
      <c r="Y565" s="9"/>
      <c r="Z565" s="9"/>
      <c r="AA565" s="10">
        <f t="shared" si="503"/>
        <v>530767.95837887144</v>
      </c>
      <c r="AB565" s="10">
        <f t="shared" si="504"/>
        <v>2856136.5218797186</v>
      </c>
      <c r="AC565" s="10">
        <f t="shared" si="513"/>
        <v>5899071.5218797186</v>
      </c>
      <c r="AD565" s="10">
        <f t="shared" si="514"/>
        <v>5665913.8937820289</v>
      </c>
      <c r="AE565" s="10">
        <f t="shared" si="505"/>
        <v>2622978.8937820289</v>
      </c>
      <c r="AF565" s="10">
        <f t="shared" si="515"/>
        <v>223287.38207230065</v>
      </c>
      <c r="AG565" s="9"/>
      <c r="AH565" s="9">
        <f t="shared" si="516"/>
        <v>223287.38207230065</v>
      </c>
      <c r="AI565" s="9"/>
      <c r="AJ565" s="9"/>
      <c r="AK565" s="9"/>
      <c r="AM565" s="9">
        <f t="shared" si="506"/>
        <v>2416102.4300508774</v>
      </c>
      <c r="AN565" s="9">
        <f t="shared" si="508"/>
        <v>2639389.812123178</v>
      </c>
    </row>
    <row r="566" spans="1:40" s="11" customFormat="1" ht="12.75" x14ac:dyDescent="0.2">
      <c r="A566" s="8" t="s">
        <v>1135</v>
      </c>
      <c r="B566" s="8" t="s">
        <v>1136</v>
      </c>
      <c r="C566" s="8" t="s">
        <v>862</v>
      </c>
      <c r="D566" s="8" t="s">
        <v>862</v>
      </c>
      <c r="E566" s="8" t="s">
        <v>1440</v>
      </c>
      <c r="G566" s="9"/>
      <c r="H566" s="9"/>
      <c r="I566" s="9">
        <f t="shared" si="509"/>
        <v>1427171.6502094062</v>
      </c>
      <c r="J566" s="9">
        <f t="shared" si="510"/>
        <v>1472786.6147825944</v>
      </c>
      <c r="K566" s="9"/>
      <c r="L566" s="9"/>
      <c r="M566" s="9"/>
      <c r="N566" s="9"/>
      <c r="O566" s="9"/>
      <c r="P566" s="9"/>
      <c r="Q566" s="10">
        <f t="shared" si="507"/>
        <v>1427171.6502094062</v>
      </c>
      <c r="R566" s="10">
        <f t="shared" si="511"/>
        <v>1472786.6147825944</v>
      </c>
      <c r="S566" s="9"/>
      <c r="T566" s="10">
        <f t="shared" si="502"/>
        <v>3252270</v>
      </c>
      <c r="V566" s="9"/>
      <c r="W566" s="9">
        <f t="shared" si="512"/>
        <v>141269.2027234633</v>
      </c>
      <c r="X566" s="9"/>
      <c r="Y566" s="9"/>
      <c r="Z566" s="9"/>
      <c r="AA566" s="10">
        <f t="shared" si="503"/>
        <v>141269.2027234633</v>
      </c>
      <c r="AB566" s="10">
        <f t="shared" si="504"/>
        <v>1568440.8529328695</v>
      </c>
      <c r="AC566" s="10">
        <f t="shared" si="513"/>
        <v>4820710.8529328695</v>
      </c>
      <c r="AD566" s="10">
        <f t="shared" si="514"/>
        <v>4630174.8500982299</v>
      </c>
      <c r="AE566" s="10">
        <f t="shared" si="505"/>
        <v>1377904.8500982299</v>
      </c>
      <c r="AF566" s="10">
        <f t="shared" si="515"/>
        <v>-94881.764684364432</v>
      </c>
      <c r="AG566" s="9"/>
      <c r="AH566" s="9">
        <f t="shared" si="516"/>
        <v>-94881.764684364432</v>
      </c>
      <c r="AI566" s="9"/>
      <c r="AJ566" s="9"/>
      <c r="AK566" s="9"/>
      <c r="AM566" s="9">
        <f t="shared" si="506"/>
        <v>1482858.6514386369</v>
      </c>
      <c r="AN566" s="9">
        <f t="shared" si="508"/>
        <v>1387976.8867542725</v>
      </c>
    </row>
    <row r="567" spans="1:40" s="11" customFormat="1" ht="12.75" x14ac:dyDescent="0.2">
      <c r="A567" s="8" t="s">
        <v>1137</v>
      </c>
      <c r="B567" s="8" t="s">
        <v>1138</v>
      </c>
      <c r="C567" s="8" t="s">
        <v>862</v>
      </c>
      <c r="D567" s="8" t="s">
        <v>862</v>
      </c>
      <c r="E567" s="8" t="s">
        <v>1440</v>
      </c>
      <c r="G567" s="9"/>
      <c r="H567" s="9"/>
      <c r="I567" s="9">
        <f t="shared" si="509"/>
        <v>2005605.913899943</v>
      </c>
      <c r="J567" s="9">
        <f t="shared" si="510"/>
        <v>2069708.6745572889</v>
      </c>
      <c r="K567" s="9"/>
      <c r="L567" s="9"/>
      <c r="M567" s="9"/>
      <c r="N567" s="9"/>
      <c r="O567" s="9"/>
      <c r="P567" s="9"/>
      <c r="Q567" s="10">
        <f t="shared" si="507"/>
        <v>2005605.913899943</v>
      </c>
      <c r="R567" s="10">
        <f t="shared" si="511"/>
        <v>2069708.6745572889</v>
      </c>
      <c r="S567" s="9"/>
      <c r="T567" s="10">
        <f t="shared" si="502"/>
        <v>3105876</v>
      </c>
      <c r="V567" s="9"/>
      <c r="W567" s="9">
        <f t="shared" si="512"/>
        <v>370276.69503831887</v>
      </c>
      <c r="X567" s="9"/>
      <c r="Y567" s="9"/>
      <c r="Z567" s="9"/>
      <c r="AA567" s="10">
        <f t="shared" si="503"/>
        <v>370276.69503831887</v>
      </c>
      <c r="AB567" s="10">
        <f t="shared" si="504"/>
        <v>2375882.6089382619</v>
      </c>
      <c r="AC567" s="10">
        <f t="shared" si="513"/>
        <v>5481758.6089382619</v>
      </c>
      <c r="AD567" s="10">
        <f t="shared" si="514"/>
        <v>5265095.0492028696</v>
      </c>
      <c r="AE567" s="10">
        <f t="shared" si="505"/>
        <v>2159219.0492028696</v>
      </c>
      <c r="AF567" s="10">
        <f t="shared" si="515"/>
        <v>89510.37464558077</v>
      </c>
      <c r="AG567" s="9"/>
      <c r="AH567" s="9">
        <f t="shared" si="516"/>
        <v>89510.37464558077</v>
      </c>
      <c r="AI567" s="9"/>
      <c r="AJ567" s="9"/>
      <c r="AK567" s="9"/>
      <c r="AM567" s="9">
        <f t="shared" si="506"/>
        <v>2083862.9189184434</v>
      </c>
      <c r="AN567" s="9">
        <f t="shared" si="508"/>
        <v>2173373.2935640244</v>
      </c>
    </row>
    <row r="568" spans="1:40" s="11" customFormat="1" ht="12.75" x14ac:dyDescent="0.2">
      <c r="A568" s="8" t="s">
        <v>1139</v>
      </c>
      <c r="B568" s="8" t="s">
        <v>1140</v>
      </c>
      <c r="C568" s="8" t="s">
        <v>862</v>
      </c>
      <c r="D568" s="8" t="s">
        <v>862</v>
      </c>
      <c r="E568" s="8" t="s">
        <v>1440</v>
      </c>
      <c r="G568" s="9"/>
      <c r="H568" s="9"/>
      <c r="I568" s="9">
        <f t="shared" si="509"/>
        <v>1445155.5158032668</v>
      </c>
      <c r="J568" s="9">
        <f t="shared" si="510"/>
        <v>1491345.2769622984</v>
      </c>
      <c r="K568" s="9"/>
      <c r="L568" s="9"/>
      <c r="M568" s="9"/>
      <c r="N568" s="9"/>
      <c r="O568" s="9"/>
      <c r="P568" s="9"/>
      <c r="Q568" s="10">
        <f t="shared" si="507"/>
        <v>1445155.5158032668</v>
      </c>
      <c r="R568" s="10">
        <f t="shared" si="511"/>
        <v>1491345.2769622984</v>
      </c>
      <c r="S568" s="9"/>
      <c r="T568" s="10">
        <f t="shared" si="502"/>
        <v>3748127</v>
      </c>
      <c r="V568" s="9"/>
      <c r="W568" s="9">
        <f t="shared" si="512"/>
        <v>14755.678387694526</v>
      </c>
      <c r="X568" s="9"/>
      <c r="Y568" s="9"/>
      <c r="Z568" s="9"/>
      <c r="AA568" s="10">
        <f t="shared" si="503"/>
        <v>14755.678387694526</v>
      </c>
      <c r="AB568" s="10">
        <f t="shared" si="504"/>
        <v>1459911.1941909613</v>
      </c>
      <c r="AC568" s="10">
        <f t="shared" si="513"/>
        <v>5208038.1941909613</v>
      </c>
      <c r="AD568" s="10">
        <f t="shared" si="514"/>
        <v>5002193.2865820415</v>
      </c>
      <c r="AE568" s="10">
        <f t="shared" si="505"/>
        <v>1254066.2865820415</v>
      </c>
      <c r="AF568" s="10">
        <f t="shared" si="515"/>
        <v>-237278.9903802569</v>
      </c>
      <c r="AG568" s="9"/>
      <c r="AH568" s="9">
        <f t="shared" si="516"/>
        <v>-237278.9903802569</v>
      </c>
      <c r="AI568" s="9"/>
      <c r="AJ568" s="9"/>
      <c r="AK568" s="9"/>
      <c r="AM568" s="9">
        <f t="shared" si="506"/>
        <v>1501544.2318859876</v>
      </c>
      <c r="AN568" s="9">
        <f t="shared" si="508"/>
        <v>1264265.2415057307</v>
      </c>
    </row>
    <row r="569" spans="1:40" s="11" customFormat="1" ht="12.75" x14ac:dyDescent="0.2">
      <c r="A569" s="8" t="s">
        <v>1141</v>
      </c>
      <c r="B569" s="8" t="s">
        <v>1142</v>
      </c>
      <c r="C569" s="8" t="s">
        <v>862</v>
      </c>
      <c r="D569" s="8" t="s">
        <v>862</v>
      </c>
      <c r="E569" s="8" t="s">
        <v>1440</v>
      </c>
      <c r="G569" s="9"/>
      <c r="H569" s="9"/>
      <c r="I569" s="9">
        <f t="shared" si="509"/>
        <v>4117682.1956877061</v>
      </c>
      <c r="J569" s="9">
        <f t="shared" si="510"/>
        <v>4249290.7008401053</v>
      </c>
      <c r="K569" s="9"/>
      <c r="L569" s="9"/>
      <c r="M569" s="9"/>
      <c r="N569" s="9"/>
      <c r="O569" s="9"/>
      <c r="P569" s="9"/>
      <c r="Q569" s="10">
        <f t="shared" si="507"/>
        <v>4117682.1956877061</v>
      </c>
      <c r="R569" s="10">
        <f t="shared" si="511"/>
        <v>4249290.7008401053</v>
      </c>
      <c r="S569" s="9"/>
      <c r="T569" s="10">
        <f t="shared" si="502"/>
        <v>7654826</v>
      </c>
      <c r="V569" s="9"/>
      <c r="W569" s="9">
        <f t="shared" si="512"/>
        <v>672417.97398602916</v>
      </c>
      <c r="X569" s="9"/>
      <c r="Y569" s="9"/>
      <c r="Z569" s="9"/>
      <c r="AA569" s="10">
        <f t="shared" si="503"/>
        <v>672417.97398602916</v>
      </c>
      <c r="AB569" s="10">
        <f t="shared" si="504"/>
        <v>4790100.1696737353</v>
      </c>
      <c r="AC569" s="10">
        <f t="shared" si="513"/>
        <v>12444926.169673735</v>
      </c>
      <c r="AD569" s="10">
        <f t="shared" si="514"/>
        <v>11953047.158407332</v>
      </c>
      <c r="AE569" s="10">
        <f t="shared" si="505"/>
        <v>4298221.1584073324</v>
      </c>
      <c r="AF569" s="10">
        <f t="shared" si="515"/>
        <v>48930.457567227073</v>
      </c>
      <c r="AG569" s="9"/>
      <c r="AH569" s="9">
        <f t="shared" si="516"/>
        <v>48930.457567227073</v>
      </c>
      <c r="AI569" s="9"/>
      <c r="AJ569" s="9"/>
      <c r="AK569" s="9"/>
      <c r="AM569" s="9">
        <f t="shared" si="506"/>
        <v>4278350.5872292547</v>
      </c>
      <c r="AN569" s="9">
        <f t="shared" si="508"/>
        <v>4327281.0447964817</v>
      </c>
    </row>
    <row r="570" spans="1:40" s="11" customFormat="1" ht="12.75" x14ac:dyDescent="0.2">
      <c r="A570" s="8" t="s">
        <v>1143</v>
      </c>
      <c r="B570" s="8" t="s">
        <v>1144</v>
      </c>
      <c r="C570" s="8" t="s">
        <v>862</v>
      </c>
      <c r="D570" s="8" t="s">
        <v>862</v>
      </c>
      <c r="E570" s="8" t="s">
        <v>1440</v>
      </c>
      <c r="G570" s="9"/>
      <c r="H570" s="9"/>
      <c r="I570" s="9">
        <f t="shared" si="509"/>
        <v>3732576.7013165955</v>
      </c>
      <c r="J570" s="9">
        <f t="shared" si="510"/>
        <v>3851876.5444519902</v>
      </c>
      <c r="K570" s="9"/>
      <c r="L570" s="9"/>
      <c r="M570" s="9"/>
      <c r="N570" s="9"/>
      <c r="O570" s="9"/>
      <c r="P570" s="9"/>
      <c r="Q570" s="10">
        <f t="shared" si="507"/>
        <v>3732576.7013165955</v>
      </c>
      <c r="R570" s="10">
        <f t="shared" si="511"/>
        <v>3851876.5444519902</v>
      </c>
      <c r="S570" s="9"/>
      <c r="T570" s="10">
        <f t="shared" si="502"/>
        <v>5293158</v>
      </c>
      <c r="V570" s="9"/>
      <c r="W570" s="9">
        <f t="shared" si="512"/>
        <v>697338.67523633828</v>
      </c>
      <c r="X570" s="9"/>
      <c r="Y570" s="9"/>
      <c r="Z570" s="9"/>
      <c r="AA570" s="10">
        <f t="shared" si="503"/>
        <v>697338.67523633828</v>
      </c>
      <c r="AB570" s="10">
        <f t="shared" si="504"/>
        <v>4429915.3765529338</v>
      </c>
      <c r="AC570" s="10">
        <f t="shared" si="513"/>
        <v>9723073.3765529338</v>
      </c>
      <c r="AD570" s="10">
        <f t="shared" si="514"/>
        <v>9338774.1325297821</v>
      </c>
      <c r="AE570" s="10">
        <f t="shared" si="505"/>
        <v>4045616.1325297821</v>
      </c>
      <c r="AF570" s="10">
        <f t="shared" si="515"/>
        <v>193739.58807779197</v>
      </c>
      <c r="AG570" s="9"/>
      <c r="AH570" s="9">
        <f t="shared" si="516"/>
        <v>193739.58807779197</v>
      </c>
      <c r="AI570" s="9"/>
      <c r="AJ570" s="9"/>
      <c r="AK570" s="9"/>
      <c r="AM570" s="9">
        <f t="shared" si="506"/>
        <v>3878218.6101394878</v>
      </c>
      <c r="AN570" s="9">
        <f t="shared" si="508"/>
        <v>4071958.1982172797</v>
      </c>
    </row>
    <row r="571" spans="1:40" s="11" customFormat="1" ht="12.75" x14ac:dyDescent="0.2">
      <c r="A571" s="8" t="s">
        <v>1145</v>
      </c>
      <c r="B571" s="8" t="s">
        <v>1146</v>
      </c>
      <c r="C571" s="8" t="s">
        <v>862</v>
      </c>
      <c r="D571" s="8" t="s">
        <v>862</v>
      </c>
      <c r="E571" s="8" t="s">
        <v>1440</v>
      </c>
      <c r="G571" s="9"/>
      <c r="H571" s="9"/>
      <c r="I571" s="9">
        <f t="shared" si="509"/>
        <v>3896874.4464082583</v>
      </c>
      <c r="J571" s="9">
        <f t="shared" si="510"/>
        <v>4021425.5400296832</v>
      </c>
      <c r="K571" s="9"/>
      <c r="L571" s="9"/>
      <c r="M571" s="9"/>
      <c r="N571" s="9"/>
      <c r="O571" s="9"/>
      <c r="P571" s="9"/>
      <c r="Q571" s="10">
        <f t="shared" si="507"/>
        <v>3896874.4464082583</v>
      </c>
      <c r="R571" s="10">
        <f t="shared" si="511"/>
        <v>4021425.5400296832</v>
      </c>
      <c r="S571" s="9"/>
      <c r="T571" s="10">
        <f t="shared" si="502"/>
        <v>5123940</v>
      </c>
      <c r="V571" s="9"/>
      <c r="W571" s="9">
        <f t="shared" si="512"/>
        <v>734003.80107943388</v>
      </c>
      <c r="X571" s="9"/>
      <c r="Y571" s="9"/>
      <c r="Z571" s="9"/>
      <c r="AA571" s="10">
        <f t="shared" si="503"/>
        <v>734003.80107943388</v>
      </c>
      <c r="AB571" s="10">
        <f t="shared" si="504"/>
        <v>4630878.2474876922</v>
      </c>
      <c r="AC571" s="10">
        <f t="shared" si="513"/>
        <v>9754818.2474876922</v>
      </c>
      <c r="AD571" s="10">
        <f t="shared" si="514"/>
        <v>9369264.3045201451</v>
      </c>
      <c r="AE571" s="10">
        <f t="shared" si="505"/>
        <v>4245324.3045201451</v>
      </c>
      <c r="AF571" s="10">
        <f t="shared" si="515"/>
        <v>223898.76449046191</v>
      </c>
      <c r="AG571" s="9"/>
      <c r="AH571" s="9">
        <f t="shared" si="516"/>
        <v>223898.76449046191</v>
      </c>
      <c r="AI571" s="9"/>
      <c r="AJ571" s="9"/>
      <c r="AK571" s="9"/>
      <c r="AM571" s="9">
        <f t="shared" si="506"/>
        <v>4048927.1108901054</v>
      </c>
      <c r="AN571" s="9">
        <f t="shared" si="508"/>
        <v>4272825.8753805673</v>
      </c>
    </row>
    <row r="572" spans="1:40" s="11" customFormat="1" ht="12.75" x14ac:dyDescent="0.2">
      <c r="A572" s="8" t="s">
        <v>1147</v>
      </c>
      <c r="B572" s="8" t="s">
        <v>1148</v>
      </c>
      <c r="C572" s="8" t="s">
        <v>862</v>
      </c>
      <c r="D572" s="8" t="s">
        <v>862</v>
      </c>
      <c r="E572" s="8" t="s">
        <v>1440</v>
      </c>
      <c r="G572" s="9"/>
      <c r="H572" s="9"/>
      <c r="I572" s="9">
        <f t="shared" si="509"/>
        <v>2783643.4458156261</v>
      </c>
      <c r="J572" s="9">
        <f t="shared" si="510"/>
        <v>2872613.680858227</v>
      </c>
      <c r="K572" s="9"/>
      <c r="L572" s="9"/>
      <c r="M572" s="9"/>
      <c r="N572" s="9"/>
      <c r="O572" s="9"/>
      <c r="P572" s="9"/>
      <c r="Q572" s="10">
        <f t="shared" si="507"/>
        <v>2783643.4458156261</v>
      </c>
      <c r="R572" s="10">
        <f t="shared" si="511"/>
        <v>2872613.680858227</v>
      </c>
      <c r="S572" s="9"/>
      <c r="T572" s="10">
        <f t="shared" si="502"/>
        <v>5269037</v>
      </c>
      <c r="V572" s="9"/>
      <c r="W572" s="9">
        <f t="shared" si="512"/>
        <v>422788.87423604028</v>
      </c>
      <c r="X572" s="9"/>
      <c r="Y572" s="9"/>
      <c r="Z572" s="9"/>
      <c r="AA572" s="10">
        <f t="shared" si="503"/>
        <v>422788.87423604028</v>
      </c>
      <c r="AB572" s="10">
        <f t="shared" si="504"/>
        <v>3206432.3200516663</v>
      </c>
      <c r="AC572" s="10">
        <f t="shared" si="513"/>
        <v>8475469.3200516663</v>
      </c>
      <c r="AD572" s="10">
        <f t="shared" si="514"/>
        <v>8140480.9551287228</v>
      </c>
      <c r="AE572" s="10">
        <f t="shared" si="505"/>
        <v>2871443.9551287228</v>
      </c>
      <c r="AF572" s="10">
        <f t="shared" si="515"/>
        <v>-1169.7257295041345</v>
      </c>
      <c r="AG572" s="9"/>
      <c r="AH572" s="9">
        <f t="shared" si="516"/>
        <v>-1169.7257295041345</v>
      </c>
      <c r="AI572" s="9"/>
      <c r="AJ572" s="9"/>
      <c r="AK572" s="9"/>
      <c r="AM572" s="9">
        <f t="shared" si="506"/>
        <v>2892258.8012048188</v>
      </c>
      <c r="AN572" s="9">
        <f t="shared" si="508"/>
        <v>2891089.0754753146</v>
      </c>
    </row>
    <row r="573" spans="1:40" s="11" customFormat="1" ht="12.75" x14ac:dyDescent="0.2">
      <c r="A573" s="8" t="s">
        <v>1149</v>
      </c>
      <c r="B573" s="8" t="s">
        <v>1150</v>
      </c>
      <c r="C573" s="8" t="s">
        <v>862</v>
      </c>
      <c r="D573" s="8" t="s">
        <v>862</v>
      </c>
      <c r="E573" s="8" t="s">
        <v>1440</v>
      </c>
      <c r="G573" s="9"/>
      <c r="H573" s="9"/>
      <c r="I573" s="9">
        <f t="shared" si="509"/>
        <v>2955580.180458542</v>
      </c>
      <c r="J573" s="9">
        <f t="shared" si="510"/>
        <v>3050045.8217884074</v>
      </c>
      <c r="K573" s="9"/>
      <c r="L573" s="9"/>
      <c r="M573" s="9"/>
      <c r="N573" s="9"/>
      <c r="O573" s="9"/>
      <c r="P573" s="9"/>
      <c r="Q573" s="10">
        <f t="shared" si="507"/>
        <v>2955580.180458542</v>
      </c>
      <c r="R573" s="10">
        <f t="shared" si="511"/>
        <v>3050045.8217884074</v>
      </c>
      <c r="S573" s="9"/>
      <c r="T573" s="10">
        <f t="shared" si="502"/>
        <v>5450823</v>
      </c>
      <c r="V573" s="9"/>
      <c r="W573" s="9">
        <f t="shared" si="512"/>
        <v>384893.5275451187</v>
      </c>
      <c r="X573" s="9"/>
      <c r="Y573" s="9"/>
      <c r="Z573" s="9"/>
      <c r="AA573" s="10">
        <f t="shared" si="503"/>
        <v>384893.5275451187</v>
      </c>
      <c r="AB573" s="10">
        <f t="shared" si="504"/>
        <v>3340473.7080036607</v>
      </c>
      <c r="AC573" s="10">
        <f t="shared" si="513"/>
        <v>8791296.7080036607</v>
      </c>
      <c r="AD573" s="10">
        <f t="shared" si="514"/>
        <v>8443825.4354926255</v>
      </c>
      <c r="AE573" s="10">
        <f t="shared" si="505"/>
        <v>2993002.4354926255</v>
      </c>
      <c r="AF573" s="10">
        <f t="shared" si="515"/>
        <v>-57043.386295781936</v>
      </c>
      <c r="AG573" s="9"/>
      <c r="AH573" s="9">
        <f t="shared" si="516"/>
        <v>-57043.386295781936</v>
      </c>
      <c r="AI573" s="9"/>
      <c r="AJ573" s="9"/>
      <c r="AK573" s="9"/>
      <c r="AM573" s="9">
        <f t="shared" si="506"/>
        <v>3070904.3582602348</v>
      </c>
      <c r="AN573" s="9">
        <f t="shared" si="508"/>
        <v>3013860.9719644529</v>
      </c>
    </row>
    <row r="574" spans="1:40" s="11" customFormat="1" ht="12.75" x14ac:dyDescent="0.2">
      <c r="A574" s="8" t="s">
        <v>1151</v>
      </c>
      <c r="B574" s="8" t="s">
        <v>1152</v>
      </c>
      <c r="C574" s="8" t="s">
        <v>862</v>
      </c>
      <c r="D574" s="8" t="s">
        <v>862</v>
      </c>
      <c r="E574" s="8" t="s">
        <v>1440</v>
      </c>
      <c r="G574" s="9"/>
      <c r="H574" s="9"/>
      <c r="I574" s="9">
        <f t="shared" si="509"/>
        <v>3585403.6561110085</v>
      </c>
      <c r="J574" s="9">
        <f t="shared" si="510"/>
        <v>3699999.5848698835</v>
      </c>
      <c r="K574" s="9"/>
      <c r="L574" s="9"/>
      <c r="M574" s="9"/>
      <c r="N574" s="9"/>
      <c r="O574" s="9"/>
      <c r="P574" s="9"/>
      <c r="Q574" s="10">
        <f t="shared" si="507"/>
        <v>3585403.6561110085</v>
      </c>
      <c r="R574" s="10">
        <f t="shared" si="511"/>
        <v>3699999.5848698835</v>
      </c>
      <c r="S574" s="9"/>
      <c r="T574" s="10">
        <f t="shared" si="502"/>
        <v>5126238</v>
      </c>
      <c r="V574" s="9"/>
      <c r="W574" s="9">
        <f t="shared" si="512"/>
        <v>731994.05251547415</v>
      </c>
      <c r="X574" s="9"/>
      <c r="Y574" s="9"/>
      <c r="Z574" s="9"/>
      <c r="AA574" s="10">
        <f t="shared" si="503"/>
        <v>731994.05251547415</v>
      </c>
      <c r="AB574" s="10">
        <f t="shared" si="504"/>
        <v>4317397.7086264826</v>
      </c>
      <c r="AC574" s="10">
        <f t="shared" si="513"/>
        <v>9443635.7086264826</v>
      </c>
      <c r="AD574" s="10">
        <f t="shared" si="514"/>
        <v>9070381.0880857259</v>
      </c>
      <c r="AE574" s="10">
        <f t="shared" si="505"/>
        <v>3944143.0880857259</v>
      </c>
      <c r="AF574" s="10">
        <f t="shared" si="515"/>
        <v>244143.50321584241</v>
      </c>
      <c r="AG574" s="9"/>
      <c r="AH574" s="9">
        <f t="shared" si="516"/>
        <v>244143.50321584241</v>
      </c>
      <c r="AI574" s="9"/>
      <c r="AJ574" s="9"/>
      <c r="AK574" s="9"/>
      <c r="AM574" s="9">
        <f t="shared" si="506"/>
        <v>3725303.0002269363</v>
      </c>
      <c r="AN574" s="9">
        <f t="shared" si="508"/>
        <v>3969446.5034427787</v>
      </c>
    </row>
    <row r="575" spans="1:40" s="11" customFormat="1" ht="12.75" x14ac:dyDescent="0.2">
      <c r="A575" s="8" t="s">
        <v>1153</v>
      </c>
      <c r="B575" s="8" t="s">
        <v>1154</v>
      </c>
      <c r="C575" s="8" t="s">
        <v>862</v>
      </c>
      <c r="D575" s="8" t="s">
        <v>862</v>
      </c>
      <c r="E575" s="8" t="s">
        <v>1440</v>
      </c>
      <c r="G575" s="9"/>
      <c r="H575" s="9"/>
      <c r="I575" s="9">
        <f t="shared" si="509"/>
        <v>3533249.2565722205</v>
      </c>
      <c r="J575" s="9">
        <f t="shared" si="510"/>
        <v>3646178.2372194594</v>
      </c>
      <c r="K575" s="9"/>
      <c r="L575" s="9"/>
      <c r="M575" s="9"/>
      <c r="N575" s="9"/>
      <c r="O575" s="9"/>
      <c r="P575" s="9"/>
      <c r="Q575" s="10">
        <f t="shared" si="507"/>
        <v>3533249.2565722205</v>
      </c>
      <c r="R575" s="10">
        <f t="shared" si="511"/>
        <v>3646178.2372194594</v>
      </c>
      <c r="S575" s="9"/>
      <c r="T575" s="10">
        <f t="shared" si="502"/>
        <v>5910188</v>
      </c>
      <c r="V575" s="9"/>
      <c r="W575" s="9">
        <f t="shared" si="512"/>
        <v>592374.22109055147</v>
      </c>
      <c r="X575" s="9"/>
      <c r="Y575" s="9"/>
      <c r="Z575" s="9"/>
      <c r="AA575" s="10">
        <f t="shared" si="503"/>
        <v>592374.22109055147</v>
      </c>
      <c r="AB575" s="10">
        <f t="shared" si="504"/>
        <v>4125623.4776627719</v>
      </c>
      <c r="AC575" s="10">
        <f t="shared" si="513"/>
        <v>10035811.477662772</v>
      </c>
      <c r="AD575" s="10">
        <f t="shared" si="514"/>
        <v>9639151.4284518734</v>
      </c>
      <c r="AE575" s="10">
        <f t="shared" si="505"/>
        <v>3728963.4284518734</v>
      </c>
      <c r="AF575" s="10">
        <f t="shared" si="515"/>
        <v>82785.191232413985</v>
      </c>
      <c r="AG575" s="9"/>
      <c r="AH575" s="9">
        <f t="shared" si="516"/>
        <v>82785.191232413985</v>
      </c>
      <c r="AI575" s="9"/>
      <c r="AJ575" s="9"/>
      <c r="AK575" s="9"/>
      <c r="AM575" s="9">
        <f t="shared" si="506"/>
        <v>3671113.5812069247</v>
      </c>
      <c r="AN575" s="9">
        <f t="shared" si="508"/>
        <v>3753898.7724393387</v>
      </c>
    </row>
    <row r="576" spans="1:40" s="11" customFormat="1" ht="12.75" x14ac:dyDescent="0.2">
      <c r="A576" s="8" t="s">
        <v>1155</v>
      </c>
      <c r="B576" s="8" t="s">
        <v>1156</v>
      </c>
      <c r="C576" s="8" t="s">
        <v>862</v>
      </c>
      <c r="D576" s="8" t="s">
        <v>862</v>
      </c>
      <c r="E576" s="8" t="s">
        <v>1440</v>
      </c>
      <c r="G576" s="9"/>
      <c r="H576" s="9"/>
      <c r="I576" s="9">
        <f t="shared" si="509"/>
        <v>2290650.4691738221</v>
      </c>
      <c r="J576" s="9">
        <f t="shared" si="510"/>
        <v>2363863.7648454322</v>
      </c>
      <c r="K576" s="9"/>
      <c r="L576" s="9"/>
      <c r="M576" s="9"/>
      <c r="N576" s="9"/>
      <c r="O576" s="9"/>
      <c r="P576" s="9"/>
      <c r="Q576" s="10">
        <f t="shared" si="507"/>
        <v>2290650.4691738221</v>
      </c>
      <c r="R576" s="10">
        <f t="shared" si="511"/>
        <v>2363863.7648454322</v>
      </c>
      <c r="S576" s="9"/>
      <c r="T576" s="10">
        <f t="shared" si="502"/>
        <v>5428101</v>
      </c>
      <c r="V576" s="9"/>
      <c r="W576" s="9">
        <f t="shared" si="512"/>
        <v>129940.49720102781</v>
      </c>
      <c r="X576" s="9"/>
      <c r="Y576" s="9"/>
      <c r="Z576" s="9"/>
      <c r="AA576" s="10">
        <f t="shared" si="503"/>
        <v>129940.49720102781</v>
      </c>
      <c r="AB576" s="10">
        <f t="shared" si="504"/>
        <v>2420590.9663748499</v>
      </c>
      <c r="AC576" s="10">
        <f t="shared" si="513"/>
        <v>7848691.9663748499</v>
      </c>
      <c r="AD576" s="10">
        <f t="shared" si="514"/>
        <v>7538476.6391387032</v>
      </c>
      <c r="AE576" s="10">
        <f t="shared" si="505"/>
        <v>2110375.6391387032</v>
      </c>
      <c r="AF576" s="10">
        <f t="shared" si="515"/>
        <v>-253488.12570672901</v>
      </c>
      <c r="AG576" s="9"/>
      <c r="AH576" s="9">
        <f t="shared" si="516"/>
        <v>-253488.12570672901</v>
      </c>
      <c r="AI576" s="9"/>
      <c r="AJ576" s="9"/>
      <c r="AK576" s="9"/>
      <c r="AM576" s="9">
        <f t="shared" si="506"/>
        <v>2380029.6657644385</v>
      </c>
      <c r="AN576" s="9">
        <f t="shared" si="508"/>
        <v>2126541.5400577094</v>
      </c>
    </row>
    <row r="577" spans="1:40" s="11" customFormat="1" ht="12.75" x14ac:dyDescent="0.2">
      <c r="A577" s="8" t="s">
        <v>1157</v>
      </c>
      <c r="B577" s="8" t="s">
        <v>1158</v>
      </c>
      <c r="C577" s="8" t="s">
        <v>862</v>
      </c>
      <c r="D577" s="8" t="s">
        <v>862</v>
      </c>
      <c r="E577" s="8" t="s">
        <v>1440</v>
      </c>
      <c r="G577" s="9"/>
      <c r="H577" s="9"/>
      <c r="I577" s="9">
        <f t="shared" si="509"/>
        <v>3668809.778943086</v>
      </c>
      <c r="J577" s="9">
        <f t="shared" si="510"/>
        <v>3786071.5169181223</v>
      </c>
      <c r="K577" s="9"/>
      <c r="L577" s="9"/>
      <c r="M577" s="9"/>
      <c r="N577" s="9"/>
      <c r="O577" s="9"/>
      <c r="P577" s="9"/>
      <c r="Q577" s="10">
        <f t="shared" si="507"/>
        <v>3668809.778943086</v>
      </c>
      <c r="R577" s="10">
        <f t="shared" si="511"/>
        <v>3786071.5169181223</v>
      </c>
      <c r="S577" s="9"/>
      <c r="T577" s="10">
        <f t="shared" si="502"/>
        <v>5959246</v>
      </c>
      <c r="V577" s="9"/>
      <c r="W577" s="9">
        <f t="shared" si="512"/>
        <v>637215.37159116007</v>
      </c>
      <c r="X577" s="9"/>
      <c r="Y577" s="9"/>
      <c r="Z577" s="9"/>
      <c r="AA577" s="10">
        <f t="shared" si="503"/>
        <v>637215.37159116007</v>
      </c>
      <c r="AB577" s="10">
        <f t="shared" si="504"/>
        <v>4306025.1505342461</v>
      </c>
      <c r="AC577" s="10">
        <f t="shared" si="513"/>
        <v>10265271.150534246</v>
      </c>
      <c r="AD577" s="10">
        <f t="shared" si="514"/>
        <v>9859541.8312064558</v>
      </c>
      <c r="AE577" s="10">
        <f t="shared" si="505"/>
        <v>3900295.8312064558</v>
      </c>
      <c r="AF577" s="10">
        <f t="shared" si="515"/>
        <v>114224.31428833352</v>
      </c>
      <c r="AG577" s="9"/>
      <c r="AH577" s="9">
        <f t="shared" si="516"/>
        <v>114224.31428833352</v>
      </c>
      <c r="AI577" s="9"/>
      <c r="AJ577" s="9"/>
      <c r="AK577" s="9"/>
      <c r="AM577" s="9">
        <f t="shared" si="506"/>
        <v>3811963.5577053251</v>
      </c>
      <c r="AN577" s="9">
        <f t="shared" si="508"/>
        <v>3926187.8719936586</v>
      </c>
    </row>
    <row r="578" spans="1:40" s="11" customFormat="1" ht="12.75" x14ac:dyDescent="0.2">
      <c r="A578" s="8" t="s">
        <v>1159</v>
      </c>
      <c r="B578" s="8" t="s">
        <v>1160</v>
      </c>
      <c r="C578" s="8" t="s">
        <v>862</v>
      </c>
      <c r="D578" s="8" t="s">
        <v>862</v>
      </c>
      <c r="E578" s="8" t="s">
        <v>1440</v>
      </c>
      <c r="G578" s="9"/>
      <c r="H578" s="9"/>
      <c r="I578" s="9">
        <f t="shared" si="509"/>
        <v>6013895.8888583314</v>
      </c>
      <c r="J578" s="9">
        <f t="shared" si="510"/>
        <v>6206110.7831752589</v>
      </c>
      <c r="K578" s="9"/>
      <c r="L578" s="9"/>
      <c r="M578" s="9"/>
      <c r="N578" s="9"/>
      <c r="O578" s="9"/>
      <c r="P578" s="9"/>
      <c r="Q578" s="10">
        <f t="shared" si="507"/>
        <v>6013895.8888583314</v>
      </c>
      <c r="R578" s="10">
        <f t="shared" si="511"/>
        <v>6206110.7831752589</v>
      </c>
      <c r="S578" s="9"/>
      <c r="T578" s="10">
        <f t="shared" si="502"/>
        <v>11900498</v>
      </c>
      <c r="V578" s="9"/>
      <c r="W578" s="9">
        <f t="shared" si="512"/>
        <v>629878.33286975138</v>
      </c>
      <c r="X578" s="9"/>
      <c r="Y578" s="9"/>
      <c r="Z578" s="9"/>
      <c r="AA578" s="10">
        <f t="shared" si="503"/>
        <v>629878.33286975138</v>
      </c>
      <c r="AB578" s="10">
        <f t="shared" si="504"/>
        <v>6643774.2217280827</v>
      </c>
      <c r="AC578" s="10">
        <f t="shared" si="513"/>
        <v>18544272.221728083</v>
      </c>
      <c r="AD578" s="10">
        <f t="shared" si="514"/>
        <v>17811319.839310069</v>
      </c>
      <c r="AE578" s="10">
        <f t="shared" si="505"/>
        <v>5910821.8393100686</v>
      </c>
      <c r="AF578" s="10">
        <f t="shared" si="515"/>
        <v>-295288.94386519026</v>
      </c>
      <c r="AG578" s="9"/>
      <c r="AH578" s="9">
        <f t="shared" si="516"/>
        <v>-295288.94386519026</v>
      </c>
      <c r="AI578" s="9"/>
      <c r="AJ578" s="9"/>
      <c r="AK578" s="9"/>
      <c r="AM578" s="9">
        <f t="shared" si="506"/>
        <v>6248552.895747574</v>
      </c>
      <c r="AN578" s="9">
        <f t="shared" si="508"/>
        <v>5953263.9518823838</v>
      </c>
    </row>
    <row r="579" spans="1:40" s="11" customFormat="1" ht="12.75" x14ac:dyDescent="0.2">
      <c r="A579" s="8" t="s">
        <v>1161</v>
      </c>
      <c r="B579" s="8" t="s">
        <v>1162</v>
      </c>
      <c r="C579" s="8" t="s">
        <v>862</v>
      </c>
      <c r="D579" s="8" t="s">
        <v>862</v>
      </c>
      <c r="E579" s="8" t="s">
        <v>1440</v>
      </c>
      <c r="G579" s="9"/>
      <c r="H579" s="9"/>
      <c r="I579" s="9">
        <f t="shared" si="509"/>
        <v>2502553.5304497727</v>
      </c>
      <c r="J579" s="9">
        <f t="shared" si="510"/>
        <v>2582539.6278594458</v>
      </c>
      <c r="K579" s="9"/>
      <c r="L579" s="9"/>
      <c r="M579" s="9"/>
      <c r="N579" s="9"/>
      <c r="O579" s="9"/>
      <c r="P579" s="9"/>
      <c r="Q579" s="10">
        <f t="shared" si="507"/>
        <v>2502553.5304497727</v>
      </c>
      <c r="R579" s="10">
        <f t="shared" si="511"/>
        <v>2582539.6278594458</v>
      </c>
      <c r="S579" s="9"/>
      <c r="T579" s="10">
        <f t="shared" ref="T579:T642" si="517">CTR_1516</f>
        <v>6032946</v>
      </c>
      <c r="V579" s="9"/>
      <c r="W579" s="9">
        <f t="shared" si="512"/>
        <v>191979.73766615009</v>
      </c>
      <c r="X579" s="9"/>
      <c r="Y579" s="9"/>
      <c r="Z579" s="9"/>
      <c r="AA579" s="10">
        <f t="shared" ref="AA579:AA644" si="518">RSG_1819</f>
        <v>191979.73766615009</v>
      </c>
      <c r="AB579" s="10">
        <f t="shared" ref="AB579:AB644" si="519">SFA_1819</f>
        <v>2694533.2681159228</v>
      </c>
      <c r="AC579" s="10">
        <f t="shared" si="513"/>
        <v>8727479.2681159228</v>
      </c>
      <c r="AD579" s="10">
        <f t="shared" si="514"/>
        <v>8382530.3455815408</v>
      </c>
      <c r="AE579" s="10">
        <f t="shared" ref="AE579:AE642" si="520">R579+AF579</f>
        <v>2349584.3455815408</v>
      </c>
      <c r="AF579" s="10">
        <f t="shared" si="515"/>
        <v>-232955.28227790492</v>
      </c>
      <c r="AG579" s="9"/>
      <c r="AH579" s="9">
        <f t="shared" si="516"/>
        <v>-232955.28227790492</v>
      </c>
      <c r="AI579" s="9"/>
      <c r="AJ579" s="9"/>
      <c r="AK579" s="9"/>
      <c r="AM579" s="9">
        <f t="shared" ref="AM579:AM642" si="521">FUND1819BL_U*RPI_INCBFL1920</f>
        <v>2600201.0008895933</v>
      </c>
      <c r="AN579" s="9">
        <f t="shared" si="508"/>
        <v>2367245.7186116884</v>
      </c>
    </row>
    <row r="580" spans="1:40" s="11" customFormat="1" ht="12.75" x14ac:dyDescent="0.2">
      <c r="A580" s="8" t="s">
        <v>1163</v>
      </c>
      <c r="B580" s="8" t="s">
        <v>1164</v>
      </c>
      <c r="C580" s="8" t="s">
        <v>862</v>
      </c>
      <c r="D580" s="8" t="s">
        <v>862</v>
      </c>
      <c r="E580" s="8" t="s">
        <v>1440</v>
      </c>
      <c r="G580" s="9"/>
      <c r="H580" s="9"/>
      <c r="I580" s="9">
        <f t="shared" si="509"/>
        <v>2276934.8578657741</v>
      </c>
      <c r="J580" s="9">
        <f t="shared" si="510"/>
        <v>2349709.7780106389</v>
      </c>
      <c r="K580" s="9"/>
      <c r="L580" s="9"/>
      <c r="M580" s="9"/>
      <c r="N580" s="9"/>
      <c r="O580" s="9"/>
      <c r="P580" s="9"/>
      <c r="Q580" s="10">
        <f t="shared" ref="Q580:Q643" si="522">G580+I580+K580+M580+O580</f>
        <v>2276934.8578657741</v>
      </c>
      <c r="R580" s="10">
        <f t="shared" si="511"/>
        <v>2349709.7780106389</v>
      </c>
      <c r="S580" s="9"/>
      <c r="T580" s="10">
        <f t="shared" si="517"/>
        <v>5550138</v>
      </c>
      <c r="V580" s="9"/>
      <c r="W580" s="9">
        <f t="shared" si="512"/>
        <v>164794.94191775657</v>
      </c>
      <c r="X580" s="9"/>
      <c r="Y580" s="9"/>
      <c r="Z580" s="9"/>
      <c r="AA580" s="10">
        <f t="shared" si="518"/>
        <v>164794.94191775657</v>
      </c>
      <c r="AB580" s="10">
        <f t="shared" si="519"/>
        <v>2441729.7997835306</v>
      </c>
      <c r="AC580" s="10">
        <f t="shared" si="513"/>
        <v>7991867.7997835306</v>
      </c>
      <c r="AD580" s="10">
        <f t="shared" si="514"/>
        <v>7675993.5247630319</v>
      </c>
      <c r="AE580" s="10">
        <f t="shared" si="520"/>
        <v>2125855.5247630319</v>
      </c>
      <c r="AF580" s="10">
        <f t="shared" si="515"/>
        <v>-223854.25324760703</v>
      </c>
      <c r="AG580" s="9"/>
      <c r="AH580" s="9">
        <f t="shared" si="516"/>
        <v>-223854.25324760703</v>
      </c>
      <c r="AI580" s="9"/>
      <c r="AJ580" s="9"/>
      <c r="AK580" s="9"/>
      <c r="AM580" s="9">
        <f t="shared" si="521"/>
        <v>2365778.8831869364</v>
      </c>
      <c r="AN580" s="9">
        <f t="shared" ref="AN580:AN643" si="523">AF580+AM580</f>
        <v>2141924.6299393293</v>
      </c>
    </row>
    <row r="581" spans="1:40" s="11" customFormat="1" ht="12.75" x14ac:dyDescent="0.2">
      <c r="A581" s="8" t="s">
        <v>1165</v>
      </c>
      <c r="B581" s="8" t="s">
        <v>1166</v>
      </c>
      <c r="C581" s="8" t="s">
        <v>862</v>
      </c>
      <c r="D581" s="8" t="s">
        <v>862</v>
      </c>
      <c r="E581" s="8" t="s">
        <v>1440</v>
      </c>
      <c r="G581" s="9"/>
      <c r="H581" s="9"/>
      <c r="I581" s="9">
        <f t="shared" si="509"/>
        <v>2061756.6181774738</v>
      </c>
      <c r="J581" s="9">
        <f t="shared" si="510"/>
        <v>2127654.0560104791</v>
      </c>
      <c r="K581" s="9"/>
      <c r="L581" s="9"/>
      <c r="M581" s="9"/>
      <c r="N581" s="9"/>
      <c r="O581" s="9"/>
      <c r="P581" s="9"/>
      <c r="Q581" s="10">
        <f t="shared" si="522"/>
        <v>2061756.6181774738</v>
      </c>
      <c r="R581" s="10">
        <f t="shared" si="511"/>
        <v>2127654.0560104791</v>
      </c>
      <c r="S581" s="9"/>
      <c r="T581" s="10">
        <f t="shared" si="517"/>
        <v>3361181</v>
      </c>
      <c r="V581" s="9"/>
      <c r="W581" s="9">
        <f t="shared" si="512"/>
        <v>372528.55408308259</v>
      </c>
      <c r="X581" s="9"/>
      <c r="Y581" s="9"/>
      <c r="Z581" s="9"/>
      <c r="AA581" s="10">
        <f t="shared" si="518"/>
        <v>372528.55408308259</v>
      </c>
      <c r="AB581" s="10">
        <f t="shared" si="519"/>
        <v>2434285.1722605564</v>
      </c>
      <c r="AC581" s="10">
        <f t="shared" si="513"/>
        <v>5795466.1722605564</v>
      </c>
      <c r="AD581" s="10">
        <f t="shared" si="514"/>
        <v>5566403.4898650572</v>
      </c>
      <c r="AE581" s="10">
        <f t="shared" si="520"/>
        <v>2205222.4898650572</v>
      </c>
      <c r="AF581" s="10">
        <f t="shared" si="515"/>
        <v>77568.433854578063</v>
      </c>
      <c r="AG581" s="9"/>
      <c r="AH581" s="9">
        <f t="shared" si="516"/>
        <v>77568.433854578063</v>
      </c>
      <c r="AI581" s="9"/>
      <c r="AJ581" s="9"/>
      <c r="AK581" s="9"/>
      <c r="AM581" s="9">
        <f t="shared" si="521"/>
        <v>2142204.5750255361</v>
      </c>
      <c r="AN581" s="9">
        <f t="shared" si="523"/>
        <v>2219773.0088801142</v>
      </c>
    </row>
    <row r="582" spans="1:40" s="11" customFormat="1" ht="12.75" x14ac:dyDescent="0.2">
      <c r="A582" s="8" t="s">
        <v>1167</v>
      </c>
      <c r="B582" s="8" t="s">
        <v>1168</v>
      </c>
      <c r="C582" s="8" t="s">
        <v>862</v>
      </c>
      <c r="D582" s="8" t="s">
        <v>862</v>
      </c>
      <c r="E582" s="8" t="s">
        <v>1440</v>
      </c>
      <c r="G582" s="9"/>
      <c r="H582" s="9"/>
      <c r="I582" s="9">
        <f t="shared" si="509"/>
        <v>2792240.2912605796</v>
      </c>
      <c r="J582" s="9">
        <f t="shared" si="510"/>
        <v>2881485.2968960209</v>
      </c>
      <c r="K582" s="9"/>
      <c r="L582" s="9"/>
      <c r="M582" s="9"/>
      <c r="N582" s="9"/>
      <c r="O582" s="9"/>
      <c r="P582" s="9"/>
      <c r="Q582" s="10">
        <f t="shared" si="522"/>
        <v>2792240.2912605796</v>
      </c>
      <c r="R582" s="10">
        <f t="shared" si="511"/>
        <v>2881485.2968960209</v>
      </c>
      <c r="S582" s="9"/>
      <c r="T582" s="10">
        <f t="shared" si="517"/>
        <v>5603077</v>
      </c>
      <c r="V582" s="9"/>
      <c r="W582" s="9">
        <f t="shared" si="512"/>
        <v>381709.01766497828</v>
      </c>
      <c r="X582" s="9"/>
      <c r="Y582" s="9"/>
      <c r="Z582" s="9"/>
      <c r="AA582" s="10">
        <f t="shared" si="518"/>
        <v>381709.01766497828</v>
      </c>
      <c r="AB582" s="10">
        <f t="shared" si="519"/>
        <v>3173949.3089255579</v>
      </c>
      <c r="AC582" s="10">
        <f t="shared" si="513"/>
        <v>8777026.3089255579</v>
      </c>
      <c r="AD582" s="10">
        <f t="shared" si="514"/>
        <v>8430119.0662603565</v>
      </c>
      <c r="AE582" s="10">
        <f t="shared" si="520"/>
        <v>2827042.0662603565</v>
      </c>
      <c r="AF582" s="10">
        <f t="shared" si="515"/>
        <v>-54443.230635664426</v>
      </c>
      <c r="AG582" s="9"/>
      <c r="AH582" s="9">
        <f t="shared" si="516"/>
        <v>-54443.230635664426</v>
      </c>
      <c r="AI582" s="9"/>
      <c r="AJ582" s="9"/>
      <c r="AK582" s="9"/>
      <c r="AM582" s="9">
        <f t="shared" si="521"/>
        <v>2901191.0881103631</v>
      </c>
      <c r="AN582" s="9">
        <f t="shared" si="523"/>
        <v>2846747.8574746987</v>
      </c>
    </row>
    <row r="583" spans="1:40" s="11" customFormat="1" ht="12.75" x14ac:dyDescent="0.2">
      <c r="A583" s="8" t="s">
        <v>1169</v>
      </c>
      <c r="B583" s="8" t="s">
        <v>1170</v>
      </c>
      <c r="C583" s="8" t="s">
        <v>862</v>
      </c>
      <c r="D583" s="8" t="s">
        <v>862</v>
      </c>
      <c r="E583" s="8" t="s">
        <v>1440</v>
      </c>
      <c r="G583" s="9"/>
      <c r="H583" s="9"/>
      <c r="I583" s="9">
        <f t="shared" si="509"/>
        <v>3413282.6787903095</v>
      </c>
      <c r="J583" s="9">
        <f t="shared" si="510"/>
        <v>3522377.3125356282</v>
      </c>
      <c r="K583" s="9"/>
      <c r="L583" s="9"/>
      <c r="M583" s="9"/>
      <c r="N583" s="9"/>
      <c r="O583" s="9"/>
      <c r="P583" s="9"/>
      <c r="Q583" s="10">
        <f t="shared" si="522"/>
        <v>3413282.6787903095</v>
      </c>
      <c r="R583" s="10">
        <f t="shared" si="511"/>
        <v>3522377.3125356282</v>
      </c>
      <c r="S583" s="9"/>
      <c r="T583" s="10">
        <f t="shared" si="517"/>
        <v>5255424</v>
      </c>
      <c r="V583" s="9"/>
      <c r="W583" s="9">
        <f t="shared" si="512"/>
        <v>491183.96178318653</v>
      </c>
      <c r="X583" s="9"/>
      <c r="Y583" s="9"/>
      <c r="Z583" s="9"/>
      <c r="AA583" s="10">
        <f t="shared" si="518"/>
        <v>491183.96178318653</v>
      </c>
      <c r="AB583" s="10">
        <f t="shared" si="519"/>
        <v>3904466.640573496</v>
      </c>
      <c r="AC583" s="10">
        <f t="shared" si="513"/>
        <v>9159890.640573496</v>
      </c>
      <c r="AD583" s="10">
        <f t="shared" si="514"/>
        <v>8797850.891187679</v>
      </c>
      <c r="AE583" s="10">
        <f t="shared" si="520"/>
        <v>3542426.891187679</v>
      </c>
      <c r="AF583" s="10">
        <f t="shared" si="515"/>
        <v>20049.578652050812</v>
      </c>
      <c r="AG583" s="9"/>
      <c r="AH583" s="9">
        <f t="shared" si="516"/>
        <v>20049.578652050812</v>
      </c>
      <c r="AI583" s="9"/>
      <c r="AJ583" s="9"/>
      <c r="AK583" s="9"/>
      <c r="AM583" s="9">
        <f t="shared" si="521"/>
        <v>3546466.0115040857</v>
      </c>
      <c r="AN583" s="9">
        <f t="shared" si="523"/>
        <v>3566515.5901561365</v>
      </c>
    </row>
    <row r="584" spans="1:40" s="11" customFormat="1" ht="12.75" x14ac:dyDescent="0.2">
      <c r="A584" s="8" t="s">
        <v>1171</v>
      </c>
      <c r="B584" s="8" t="s">
        <v>1172</v>
      </c>
      <c r="C584" s="8" t="s">
        <v>862</v>
      </c>
      <c r="D584" s="8" t="s">
        <v>862</v>
      </c>
      <c r="E584" s="8" t="s">
        <v>1440</v>
      </c>
      <c r="G584" s="9"/>
      <c r="H584" s="9"/>
      <c r="I584" s="9">
        <f t="shared" si="509"/>
        <v>2601734.943037305</v>
      </c>
      <c r="J584" s="9">
        <f t="shared" si="510"/>
        <v>2684891.0562056541</v>
      </c>
      <c r="K584" s="9"/>
      <c r="L584" s="9"/>
      <c r="M584" s="9"/>
      <c r="N584" s="9"/>
      <c r="O584" s="9"/>
      <c r="P584" s="9"/>
      <c r="Q584" s="10">
        <f t="shared" si="522"/>
        <v>2601734.943037305</v>
      </c>
      <c r="R584" s="10">
        <f t="shared" si="511"/>
        <v>2684891.0562056541</v>
      </c>
      <c r="S584" s="9"/>
      <c r="T584" s="10">
        <f t="shared" si="517"/>
        <v>5330400</v>
      </c>
      <c r="V584" s="9"/>
      <c r="W584" s="9">
        <f t="shared" si="512"/>
        <v>279788.46115774289</v>
      </c>
      <c r="X584" s="9"/>
      <c r="Y584" s="9"/>
      <c r="Z584" s="9"/>
      <c r="AA584" s="10">
        <f t="shared" si="518"/>
        <v>279788.46115774289</v>
      </c>
      <c r="AB584" s="10">
        <f t="shared" si="519"/>
        <v>2881523.4041950479</v>
      </c>
      <c r="AC584" s="10">
        <f t="shared" si="513"/>
        <v>8211923.4041950479</v>
      </c>
      <c r="AD584" s="10">
        <f t="shared" si="514"/>
        <v>7887351.5498039825</v>
      </c>
      <c r="AE584" s="10">
        <f t="shared" si="520"/>
        <v>2556951.5498039825</v>
      </c>
      <c r="AF584" s="10">
        <f t="shared" si="515"/>
        <v>-127939.50640167156</v>
      </c>
      <c r="AG584" s="9"/>
      <c r="AH584" s="9">
        <f t="shared" si="516"/>
        <v>-127939.50640167156</v>
      </c>
      <c r="AI584" s="9"/>
      <c r="AJ584" s="9"/>
      <c r="AK584" s="9"/>
      <c r="AM584" s="9">
        <f t="shared" si="521"/>
        <v>2703252.3862613156</v>
      </c>
      <c r="AN584" s="9">
        <f t="shared" si="523"/>
        <v>2575312.879859644</v>
      </c>
    </row>
    <row r="585" spans="1:40" s="11" customFormat="1" ht="12.75" x14ac:dyDescent="0.2">
      <c r="A585" s="8" t="s">
        <v>1173</v>
      </c>
      <c r="B585" s="8" t="s">
        <v>1174</v>
      </c>
      <c r="C585" s="8" t="s">
        <v>862</v>
      </c>
      <c r="D585" s="8" t="s">
        <v>862</v>
      </c>
      <c r="E585" s="8" t="s">
        <v>1440</v>
      </c>
      <c r="G585" s="9"/>
      <c r="H585" s="9"/>
      <c r="I585" s="9">
        <f t="shared" si="509"/>
        <v>1155453.164910625</v>
      </c>
      <c r="J585" s="9">
        <f t="shared" si="510"/>
        <v>1192383.5195569235</v>
      </c>
      <c r="K585" s="9"/>
      <c r="L585" s="9"/>
      <c r="M585" s="9"/>
      <c r="N585" s="9"/>
      <c r="O585" s="9"/>
      <c r="P585" s="9"/>
      <c r="Q585" s="10">
        <f t="shared" si="522"/>
        <v>1155453.164910625</v>
      </c>
      <c r="R585" s="10">
        <f t="shared" si="511"/>
        <v>1192383.5195569235</v>
      </c>
      <c r="S585" s="9"/>
      <c r="T585" s="10">
        <f t="shared" si="517"/>
        <v>1885584</v>
      </c>
      <c r="V585" s="9"/>
      <c r="W585" s="9">
        <f t="shared" si="512"/>
        <v>170192.93006104068</v>
      </c>
      <c r="X585" s="9"/>
      <c r="Y585" s="9"/>
      <c r="Z585" s="9"/>
      <c r="AA585" s="10">
        <f t="shared" si="518"/>
        <v>170192.93006104068</v>
      </c>
      <c r="AB585" s="10">
        <f t="shared" si="519"/>
        <v>1325646.0949716656</v>
      </c>
      <c r="AC585" s="10">
        <f t="shared" si="513"/>
        <v>3211230.0949716656</v>
      </c>
      <c r="AD585" s="10">
        <f t="shared" si="514"/>
        <v>3084307.9531663847</v>
      </c>
      <c r="AE585" s="10">
        <f t="shared" si="520"/>
        <v>1198723.9531663847</v>
      </c>
      <c r="AF585" s="10">
        <f t="shared" si="515"/>
        <v>6340.433609461179</v>
      </c>
      <c r="AG585" s="9"/>
      <c r="AH585" s="9">
        <f t="shared" si="516"/>
        <v>6340.433609461179</v>
      </c>
      <c r="AI585" s="9"/>
      <c r="AJ585" s="9"/>
      <c r="AK585" s="9"/>
      <c r="AM585" s="9">
        <f t="shared" si="521"/>
        <v>1200537.9462718968</v>
      </c>
      <c r="AN585" s="9">
        <f t="shared" si="523"/>
        <v>1206878.379881358</v>
      </c>
    </row>
    <row r="586" spans="1:40" s="11" customFormat="1" ht="12.75" x14ac:dyDescent="0.2">
      <c r="A586" s="8" t="s">
        <v>1175</v>
      </c>
      <c r="B586" s="8" t="s">
        <v>1176</v>
      </c>
      <c r="C586" s="8" t="s">
        <v>862</v>
      </c>
      <c r="D586" s="8" t="s">
        <v>862</v>
      </c>
      <c r="E586" s="8" t="s">
        <v>1440</v>
      </c>
      <c r="G586" s="9"/>
      <c r="H586" s="9"/>
      <c r="I586" s="9">
        <f t="shared" si="509"/>
        <v>3523151.8349444</v>
      </c>
      <c r="J586" s="9">
        <f t="shared" si="510"/>
        <v>3635758.083893762</v>
      </c>
      <c r="K586" s="9"/>
      <c r="L586" s="9"/>
      <c r="M586" s="9"/>
      <c r="N586" s="9"/>
      <c r="O586" s="9"/>
      <c r="P586" s="9"/>
      <c r="Q586" s="10">
        <f t="shared" si="522"/>
        <v>3523151.8349444</v>
      </c>
      <c r="R586" s="10">
        <f t="shared" si="511"/>
        <v>3635758.083893762</v>
      </c>
      <c r="S586" s="9"/>
      <c r="T586" s="10">
        <f t="shared" si="517"/>
        <v>8442979</v>
      </c>
      <c r="V586" s="9"/>
      <c r="W586" s="9">
        <f t="shared" si="512"/>
        <v>268904.46516253892</v>
      </c>
      <c r="X586" s="9"/>
      <c r="Y586" s="9"/>
      <c r="Z586" s="9"/>
      <c r="AA586" s="10">
        <f t="shared" si="518"/>
        <v>268904.46516253892</v>
      </c>
      <c r="AB586" s="10">
        <f t="shared" si="519"/>
        <v>3792056.3001069389</v>
      </c>
      <c r="AC586" s="10">
        <f t="shared" si="513"/>
        <v>12235035.300106939</v>
      </c>
      <c r="AD586" s="10">
        <f t="shared" si="514"/>
        <v>11751452.112535171</v>
      </c>
      <c r="AE586" s="10">
        <f t="shared" si="520"/>
        <v>3308473.1125351712</v>
      </c>
      <c r="AF586" s="10">
        <f t="shared" si="515"/>
        <v>-327284.97135859076</v>
      </c>
      <c r="AG586" s="9"/>
      <c r="AH586" s="9">
        <f t="shared" si="516"/>
        <v>-327284.97135859076</v>
      </c>
      <c r="AI586" s="9"/>
      <c r="AJ586" s="9"/>
      <c r="AK586" s="9"/>
      <c r="AM586" s="9">
        <f t="shared" si="521"/>
        <v>3660622.1669360194</v>
      </c>
      <c r="AN586" s="9">
        <f t="shared" si="523"/>
        <v>3333337.1955774287</v>
      </c>
    </row>
    <row r="587" spans="1:40" s="11" customFormat="1" ht="12.75" x14ac:dyDescent="0.2">
      <c r="A587" s="8" t="s">
        <v>1177</v>
      </c>
      <c r="B587" s="8" t="s">
        <v>1178</v>
      </c>
      <c r="C587" s="8" t="s">
        <v>862</v>
      </c>
      <c r="D587" s="8" t="s">
        <v>862</v>
      </c>
      <c r="E587" s="8" t="s">
        <v>1440</v>
      </c>
      <c r="G587" s="9"/>
      <c r="H587" s="9"/>
      <c r="I587" s="9">
        <f t="shared" si="509"/>
        <v>2925916.6783069638</v>
      </c>
      <c r="J587" s="9">
        <f t="shared" si="510"/>
        <v>3019434.2209273553</v>
      </c>
      <c r="K587" s="9"/>
      <c r="L587" s="9"/>
      <c r="M587" s="9"/>
      <c r="N587" s="9"/>
      <c r="O587" s="9"/>
      <c r="P587" s="9"/>
      <c r="Q587" s="10">
        <f t="shared" si="522"/>
        <v>2925916.6783069638</v>
      </c>
      <c r="R587" s="10">
        <f t="shared" si="511"/>
        <v>3019434.2209273553</v>
      </c>
      <c r="S587" s="9"/>
      <c r="T587" s="10">
        <f t="shared" si="517"/>
        <v>5406130</v>
      </c>
      <c r="V587" s="9"/>
      <c r="W587" s="9">
        <f t="shared" si="512"/>
        <v>383978.69689485757</v>
      </c>
      <c r="X587" s="9"/>
      <c r="Y587" s="9"/>
      <c r="Z587" s="9"/>
      <c r="AA587" s="10">
        <f t="shared" si="518"/>
        <v>383978.69689485757</v>
      </c>
      <c r="AB587" s="10">
        <f t="shared" si="519"/>
        <v>3309895.3752018213</v>
      </c>
      <c r="AC587" s="10">
        <f t="shared" si="513"/>
        <v>8716025.3752018213</v>
      </c>
      <c r="AD587" s="10">
        <f t="shared" si="514"/>
        <v>8371529.1616224721</v>
      </c>
      <c r="AE587" s="10">
        <f t="shared" si="520"/>
        <v>2965399.1616224721</v>
      </c>
      <c r="AF587" s="10">
        <f t="shared" si="515"/>
        <v>-54035.059304883238</v>
      </c>
      <c r="AG587" s="9"/>
      <c r="AH587" s="9">
        <f t="shared" si="516"/>
        <v>-54035.059304883238</v>
      </c>
      <c r="AI587" s="9"/>
      <c r="AJ587" s="9"/>
      <c r="AK587" s="9"/>
      <c r="AM587" s="9">
        <f t="shared" si="521"/>
        <v>3040083.4119564164</v>
      </c>
      <c r="AN587" s="9">
        <f t="shared" si="523"/>
        <v>2986048.3526515332</v>
      </c>
    </row>
    <row r="588" spans="1:40" s="11" customFormat="1" ht="12.75" x14ac:dyDescent="0.2">
      <c r="A588" s="8" t="s">
        <v>1179</v>
      </c>
      <c r="B588" s="8" t="s">
        <v>1180</v>
      </c>
      <c r="C588" s="8" t="s">
        <v>862</v>
      </c>
      <c r="D588" s="8" t="s">
        <v>862</v>
      </c>
      <c r="E588" s="8" t="s">
        <v>1440</v>
      </c>
      <c r="G588" s="9"/>
      <c r="H588" s="9"/>
      <c r="I588" s="9">
        <f t="shared" si="509"/>
        <v>3073613.0052462178</v>
      </c>
      <c r="J588" s="9">
        <f t="shared" si="510"/>
        <v>3171851.1872654762</v>
      </c>
      <c r="K588" s="9"/>
      <c r="L588" s="9"/>
      <c r="M588" s="9"/>
      <c r="N588" s="9"/>
      <c r="O588" s="9"/>
      <c r="P588" s="9"/>
      <c r="Q588" s="10">
        <f t="shared" si="522"/>
        <v>3073613.0052462178</v>
      </c>
      <c r="R588" s="10">
        <f t="shared" si="511"/>
        <v>3171851.1872654762</v>
      </c>
      <c r="S588" s="9"/>
      <c r="T588" s="10">
        <f t="shared" si="517"/>
        <v>6207130</v>
      </c>
      <c r="V588" s="9"/>
      <c r="W588" s="9">
        <f t="shared" si="512"/>
        <v>382886.57592910761</v>
      </c>
      <c r="X588" s="9"/>
      <c r="Y588" s="9"/>
      <c r="Z588" s="9"/>
      <c r="AA588" s="10">
        <f t="shared" si="518"/>
        <v>382886.57592910761</v>
      </c>
      <c r="AB588" s="10">
        <f t="shared" si="519"/>
        <v>3456499.5811753254</v>
      </c>
      <c r="AC588" s="10">
        <f t="shared" si="513"/>
        <v>9663629.5811753254</v>
      </c>
      <c r="AD588" s="10">
        <f t="shared" si="514"/>
        <v>9281679.8211826626</v>
      </c>
      <c r="AE588" s="10">
        <f t="shared" si="520"/>
        <v>3074549.8211826626</v>
      </c>
      <c r="AF588" s="10">
        <f t="shared" si="515"/>
        <v>-97301.366082813591</v>
      </c>
      <c r="AG588" s="9"/>
      <c r="AH588" s="9">
        <f t="shared" si="516"/>
        <v>-97301.366082813591</v>
      </c>
      <c r="AI588" s="9"/>
      <c r="AJ588" s="9"/>
      <c r="AK588" s="9"/>
      <c r="AM588" s="9">
        <f t="shared" si="521"/>
        <v>3193542.7216024892</v>
      </c>
      <c r="AN588" s="9">
        <f t="shared" si="523"/>
        <v>3096241.3555196756</v>
      </c>
    </row>
    <row r="589" spans="1:40" s="11" customFormat="1" ht="12.75" x14ac:dyDescent="0.2">
      <c r="A589" s="8" t="s">
        <v>1181</v>
      </c>
      <c r="B589" s="8" t="s">
        <v>1182</v>
      </c>
      <c r="C589" s="8" t="s">
        <v>862</v>
      </c>
      <c r="D589" s="8" t="s">
        <v>862</v>
      </c>
      <c r="E589" s="8" t="s">
        <v>1440</v>
      </c>
      <c r="G589" s="9"/>
      <c r="H589" s="9"/>
      <c r="I589" s="9">
        <f t="shared" si="509"/>
        <v>2033591.7052168038</v>
      </c>
      <c r="J589" s="9">
        <f t="shared" si="510"/>
        <v>2098588.9419375467</v>
      </c>
      <c r="K589" s="9"/>
      <c r="L589" s="9"/>
      <c r="M589" s="9"/>
      <c r="N589" s="9"/>
      <c r="O589" s="9"/>
      <c r="P589" s="9"/>
      <c r="Q589" s="10">
        <f t="shared" si="522"/>
        <v>2033591.7052168038</v>
      </c>
      <c r="R589" s="10">
        <f t="shared" si="511"/>
        <v>2098588.9419375467</v>
      </c>
      <c r="S589" s="9"/>
      <c r="T589" s="10">
        <f t="shared" si="517"/>
        <v>5620560</v>
      </c>
      <c r="V589" s="9"/>
      <c r="W589" s="9">
        <f t="shared" si="512"/>
        <v>-89405.539726958843</v>
      </c>
      <c r="X589" s="9"/>
      <c r="Y589" s="9"/>
      <c r="Z589" s="9"/>
      <c r="AA589" s="10">
        <f t="shared" si="518"/>
        <v>-89405.539726958843</v>
      </c>
      <c r="AB589" s="10">
        <f t="shared" si="519"/>
        <v>1944186.165489845</v>
      </c>
      <c r="AC589" s="10">
        <f t="shared" si="513"/>
        <v>7564746.165489845</v>
      </c>
      <c r="AD589" s="10">
        <f t="shared" si="514"/>
        <v>7265753.6432658248</v>
      </c>
      <c r="AE589" s="10">
        <f t="shared" si="520"/>
        <v>1645193.6432658248</v>
      </c>
      <c r="AF589" s="10">
        <f t="shared" si="515"/>
        <v>-453395.29867172195</v>
      </c>
      <c r="AG589" s="9"/>
      <c r="AH589" s="9">
        <f t="shared" si="516"/>
        <v>-453395.29867172195</v>
      </c>
      <c r="AI589" s="9"/>
      <c r="AJ589" s="9"/>
      <c r="AK589" s="9"/>
      <c r="AM589" s="9">
        <f t="shared" si="521"/>
        <v>2112940.6915644133</v>
      </c>
      <c r="AN589" s="9">
        <f t="shared" si="523"/>
        <v>1659545.3928926913</v>
      </c>
    </row>
    <row r="590" spans="1:40" s="11" customFormat="1" ht="12.75" x14ac:dyDescent="0.2">
      <c r="A590" s="8" t="s">
        <v>1183</v>
      </c>
      <c r="B590" s="8" t="s">
        <v>1184</v>
      </c>
      <c r="C590" s="8" t="s">
        <v>862</v>
      </c>
      <c r="D590" s="8" t="s">
        <v>862</v>
      </c>
      <c r="E590" s="8" t="s">
        <v>1440</v>
      </c>
      <c r="G590" s="9"/>
      <c r="H590" s="9"/>
      <c r="I590" s="9">
        <f t="shared" si="509"/>
        <v>3589241.3958531334</v>
      </c>
      <c r="J590" s="9">
        <f t="shared" si="510"/>
        <v>3703959.9856544645</v>
      </c>
      <c r="K590" s="9"/>
      <c r="L590" s="9"/>
      <c r="M590" s="9"/>
      <c r="N590" s="9"/>
      <c r="O590" s="9"/>
      <c r="P590" s="9"/>
      <c r="Q590" s="10">
        <f t="shared" si="522"/>
        <v>3589241.3958531334</v>
      </c>
      <c r="R590" s="10">
        <f t="shared" si="511"/>
        <v>3703959.9856544645</v>
      </c>
      <c r="S590" s="9"/>
      <c r="T590" s="10">
        <f t="shared" si="517"/>
        <v>6235367</v>
      </c>
      <c r="V590" s="9"/>
      <c r="W590" s="9">
        <f t="shared" si="512"/>
        <v>588779.37756960141</v>
      </c>
      <c r="X590" s="9"/>
      <c r="Y590" s="9"/>
      <c r="Z590" s="9"/>
      <c r="AA590" s="10">
        <f t="shared" si="518"/>
        <v>588779.37756960141</v>
      </c>
      <c r="AB590" s="10">
        <f t="shared" si="519"/>
        <v>4178020.7734227348</v>
      </c>
      <c r="AC590" s="10">
        <f t="shared" si="513"/>
        <v>10413387.773422735</v>
      </c>
      <c r="AD590" s="10">
        <f t="shared" si="514"/>
        <v>10001804.224264635</v>
      </c>
      <c r="AE590" s="10">
        <f t="shared" si="520"/>
        <v>3766437.2242646348</v>
      </c>
      <c r="AF590" s="10">
        <f t="shared" si="515"/>
        <v>62477.238610170316</v>
      </c>
      <c r="AG590" s="9"/>
      <c r="AH590" s="9">
        <f t="shared" si="516"/>
        <v>62477.238610170316</v>
      </c>
      <c r="AI590" s="9"/>
      <c r="AJ590" s="9"/>
      <c r="AK590" s="9"/>
      <c r="AM590" s="9">
        <f t="shared" si="521"/>
        <v>3729290.4852486188</v>
      </c>
      <c r="AN590" s="9">
        <f t="shared" si="523"/>
        <v>3791767.7238587891</v>
      </c>
    </row>
    <row r="591" spans="1:40" s="11" customFormat="1" ht="12.75" x14ac:dyDescent="0.2">
      <c r="A591" s="8" t="s">
        <v>1185</v>
      </c>
      <c r="B591" s="8" t="s">
        <v>1186</v>
      </c>
      <c r="C591" s="8" t="s">
        <v>862</v>
      </c>
      <c r="D591" s="8" t="s">
        <v>862</v>
      </c>
      <c r="E591" s="8" t="s">
        <v>1440</v>
      </c>
      <c r="G591" s="9"/>
      <c r="H591" s="9"/>
      <c r="I591" s="9">
        <f t="shared" si="509"/>
        <v>2255600.8941502604</v>
      </c>
      <c r="J591" s="9">
        <f t="shared" si="510"/>
        <v>2327693.94256726</v>
      </c>
      <c r="K591" s="9"/>
      <c r="L591" s="9"/>
      <c r="M591" s="9"/>
      <c r="N591" s="9"/>
      <c r="O591" s="9"/>
      <c r="P591" s="9"/>
      <c r="Q591" s="10">
        <f t="shared" si="522"/>
        <v>2255600.8941502604</v>
      </c>
      <c r="R591" s="10">
        <f t="shared" si="511"/>
        <v>2327693.94256726</v>
      </c>
      <c r="S591" s="9"/>
      <c r="T591" s="10">
        <f t="shared" si="517"/>
        <v>3522063</v>
      </c>
      <c r="V591" s="9"/>
      <c r="W591" s="9">
        <f t="shared" si="512"/>
        <v>409700.24062499544</v>
      </c>
      <c r="X591" s="9"/>
      <c r="Y591" s="9"/>
      <c r="Z591" s="9"/>
      <c r="AA591" s="10">
        <f t="shared" si="518"/>
        <v>409700.24062499544</v>
      </c>
      <c r="AB591" s="10">
        <f t="shared" si="519"/>
        <v>2665301.1347752558</v>
      </c>
      <c r="AC591" s="10">
        <f t="shared" si="513"/>
        <v>6187364.1347752558</v>
      </c>
      <c r="AD591" s="10">
        <f t="shared" si="514"/>
        <v>5942811.8962593842</v>
      </c>
      <c r="AE591" s="10">
        <f t="shared" si="520"/>
        <v>2420748.8962593842</v>
      </c>
      <c r="AF591" s="10">
        <f t="shared" si="515"/>
        <v>93054.953692124225</v>
      </c>
      <c r="AG591" s="9"/>
      <c r="AH591" s="9">
        <f t="shared" si="516"/>
        <v>93054.953692124225</v>
      </c>
      <c r="AI591" s="9"/>
      <c r="AJ591" s="9"/>
      <c r="AK591" s="9"/>
      <c r="AM591" s="9">
        <f t="shared" si="521"/>
        <v>2343612.4866918931</v>
      </c>
      <c r="AN591" s="9">
        <f t="shared" si="523"/>
        <v>2436667.4403840173</v>
      </c>
    </row>
    <row r="592" spans="1:40" s="11" customFormat="1" ht="12.75" x14ac:dyDescent="0.2">
      <c r="A592" s="8" t="s">
        <v>1187</v>
      </c>
      <c r="B592" s="8" t="s">
        <v>1188</v>
      </c>
      <c r="C592" s="8" t="s">
        <v>862</v>
      </c>
      <c r="D592" s="8" t="s">
        <v>862</v>
      </c>
      <c r="E592" s="8" t="s">
        <v>1440</v>
      </c>
      <c r="G592" s="9"/>
      <c r="H592" s="9"/>
      <c r="I592" s="9">
        <f t="shared" si="509"/>
        <v>2713460.0118188872</v>
      </c>
      <c r="J592" s="9">
        <f t="shared" si="510"/>
        <v>2800187.0584861333</v>
      </c>
      <c r="K592" s="9"/>
      <c r="L592" s="9"/>
      <c r="M592" s="9"/>
      <c r="N592" s="9"/>
      <c r="O592" s="9"/>
      <c r="P592" s="9"/>
      <c r="Q592" s="10">
        <f t="shared" si="522"/>
        <v>2713460.0118188872</v>
      </c>
      <c r="R592" s="10">
        <f t="shared" si="511"/>
        <v>2800187.0584861333</v>
      </c>
      <c r="S592" s="9"/>
      <c r="T592" s="10">
        <f t="shared" si="517"/>
        <v>6468969</v>
      </c>
      <c r="V592" s="9"/>
      <c r="W592" s="9">
        <f t="shared" si="512"/>
        <v>208324.91547543602</v>
      </c>
      <c r="X592" s="9"/>
      <c r="Y592" s="9"/>
      <c r="Z592" s="9"/>
      <c r="AA592" s="10">
        <f t="shared" si="518"/>
        <v>208324.91547543602</v>
      </c>
      <c r="AB592" s="10">
        <f t="shared" si="519"/>
        <v>2921784.9272943232</v>
      </c>
      <c r="AC592" s="10">
        <f t="shared" si="513"/>
        <v>9390753.9272943232</v>
      </c>
      <c r="AD592" s="10">
        <f t="shared" si="514"/>
        <v>9019589.4307093881</v>
      </c>
      <c r="AE592" s="10">
        <f t="shared" si="520"/>
        <v>2550620.4307093881</v>
      </c>
      <c r="AF592" s="10">
        <f t="shared" si="515"/>
        <v>-249566.62777674524</v>
      </c>
      <c r="AG592" s="9"/>
      <c r="AH592" s="9">
        <f t="shared" si="516"/>
        <v>-249566.62777674524</v>
      </c>
      <c r="AI592" s="9"/>
      <c r="AJ592" s="9"/>
      <c r="AK592" s="9"/>
      <c r="AM592" s="9">
        <f t="shared" si="521"/>
        <v>2819336.8704234255</v>
      </c>
      <c r="AN592" s="9">
        <f t="shared" si="523"/>
        <v>2569770.2426466802</v>
      </c>
    </row>
    <row r="593" spans="1:40" s="11" customFormat="1" ht="12.75" x14ac:dyDescent="0.2">
      <c r="A593" s="8" t="s">
        <v>1189</v>
      </c>
      <c r="B593" s="8" t="s">
        <v>1190</v>
      </c>
      <c r="C593" s="8" t="s">
        <v>862</v>
      </c>
      <c r="D593" s="8" t="s">
        <v>862</v>
      </c>
      <c r="E593" s="8" t="s">
        <v>1440</v>
      </c>
      <c r="G593" s="9"/>
      <c r="H593" s="9"/>
      <c r="I593" s="9">
        <f t="shared" si="509"/>
        <v>2519399.1533531817</v>
      </c>
      <c r="J593" s="9">
        <f t="shared" si="510"/>
        <v>2599923.6670716708</v>
      </c>
      <c r="K593" s="9"/>
      <c r="L593" s="9"/>
      <c r="M593" s="9"/>
      <c r="N593" s="9"/>
      <c r="O593" s="9"/>
      <c r="P593" s="9"/>
      <c r="Q593" s="10">
        <f t="shared" si="522"/>
        <v>2519399.1533531817</v>
      </c>
      <c r="R593" s="10">
        <f t="shared" si="511"/>
        <v>2599923.6670716708</v>
      </c>
      <c r="S593" s="9"/>
      <c r="T593" s="10">
        <f t="shared" si="517"/>
        <v>4830750</v>
      </c>
      <c r="V593" s="9"/>
      <c r="W593" s="9">
        <f t="shared" si="512"/>
        <v>347001.9946920285</v>
      </c>
      <c r="X593" s="9"/>
      <c r="Y593" s="9"/>
      <c r="Z593" s="9"/>
      <c r="AA593" s="10">
        <f t="shared" si="518"/>
        <v>347001.9946920285</v>
      </c>
      <c r="AB593" s="10">
        <f t="shared" si="519"/>
        <v>2866401.1480452102</v>
      </c>
      <c r="AC593" s="10">
        <f t="shared" si="513"/>
        <v>7697151.1480452102</v>
      </c>
      <c r="AD593" s="10">
        <f t="shared" si="514"/>
        <v>7392925.390121907</v>
      </c>
      <c r="AE593" s="10">
        <f t="shared" si="520"/>
        <v>2562175.390121907</v>
      </c>
      <c r="AF593" s="10">
        <f t="shared" si="515"/>
        <v>-37748.276949763764</v>
      </c>
      <c r="AG593" s="9"/>
      <c r="AH593" s="9">
        <f t="shared" si="516"/>
        <v>-37748.276949763764</v>
      </c>
      <c r="AI593" s="9"/>
      <c r="AJ593" s="9"/>
      <c r="AK593" s="9"/>
      <c r="AM593" s="9">
        <f t="shared" si="521"/>
        <v>2617703.9254029314</v>
      </c>
      <c r="AN593" s="9">
        <f t="shared" si="523"/>
        <v>2579955.6484531676</v>
      </c>
    </row>
    <row r="594" spans="1:40" s="11" customFormat="1" ht="12.75" x14ac:dyDescent="0.2">
      <c r="A594" s="8" t="s">
        <v>1191</v>
      </c>
      <c r="B594" s="8" t="s">
        <v>1192</v>
      </c>
      <c r="C594" s="8" t="s">
        <v>862</v>
      </c>
      <c r="D594" s="8" t="s">
        <v>862</v>
      </c>
      <c r="E594" s="8" t="s">
        <v>1440</v>
      </c>
      <c r="G594" s="9"/>
      <c r="H594" s="9"/>
      <c r="I594" s="9">
        <f t="shared" si="509"/>
        <v>2246633.4724228797</v>
      </c>
      <c r="J594" s="9">
        <f t="shared" si="510"/>
        <v>2318439.9059646837</v>
      </c>
      <c r="K594" s="9"/>
      <c r="L594" s="9"/>
      <c r="M594" s="9"/>
      <c r="N594" s="9"/>
      <c r="O594" s="9"/>
      <c r="P594" s="9"/>
      <c r="Q594" s="10">
        <f t="shared" si="522"/>
        <v>2246633.4724228797</v>
      </c>
      <c r="R594" s="10">
        <f t="shared" si="511"/>
        <v>2318439.9059646837</v>
      </c>
      <c r="S594" s="9"/>
      <c r="T594" s="10">
        <f t="shared" si="517"/>
        <v>3271601</v>
      </c>
      <c r="V594" s="9"/>
      <c r="W594" s="9">
        <f t="shared" si="512"/>
        <v>493964.20284429332</v>
      </c>
      <c r="X594" s="9"/>
      <c r="Y594" s="9"/>
      <c r="Z594" s="9"/>
      <c r="AA594" s="10">
        <f t="shared" si="518"/>
        <v>493964.20284429332</v>
      </c>
      <c r="AB594" s="10">
        <f t="shared" si="519"/>
        <v>2740597.675267173</v>
      </c>
      <c r="AC594" s="10">
        <f t="shared" si="513"/>
        <v>6012198.675267173</v>
      </c>
      <c r="AD594" s="10">
        <f t="shared" si="514"/>
        <v>5774569.7572962493</v>
      </c>
      <c r="AE594" s="10">
        <f t="shared" si="520"/>
        <v>2502968.7572962493</v>
      </c>
      <c r="AF594" s="10">
        <f t="shared" si="515"/>
        <v>184528.85133156553</v>
      </c>
      <c r="AG594" s="9"/>
      <c r="AH594" s="9">
        <f t="shared" si="516"/>
        <v>184528.85133156553</v>
      </c>
      <c r="AI594" s="9"/>
      <c r="AJ594" s="9"/>
      <c r="AK594" s="9"/>
      <c r="AM594" s="9">
        <f t="shared" si="521"/>
        <v>2334295.1639384637</v>
      </c>
      <c r="AN594" s="9">
        <f t="shared" si="523"/>
        <v>2518824.0152700292</v>
      </c>
    </row>
    <row r="595" spans="1:40" s="11" customFormat="1" ht="12.75" x14ac:dyDescent="0.2">
      <c r="A595" s="8" t="s">
        <v>1193</v>
      </c>
      <c r="B595" s="8" t="s">
        <v>1194</v>
      </c>
      <c r="C595" s="8" t="s">
        <v>862</v>
      </c>
      <c r="D595" s="8" t="s">
        <v>862</v>
      </c>
      <c r="E595" s="8" t="s">
        <v>1440</v>
      </c>
      <c r="G595" s="9"/>
      <c r="H595" s="9"/>
      <c r="I595" s="9">
        <f t="shared" si="509"/>
        <v>2054674.0988939835</v>
      </c>
      <c r="J595" s="9">
        <f t="shared" si="510"/>
        <v>2120345.1667131521</v>
      </c>
      <c r="K595" s="9"/>
      <c r="L595" s="9"/>
      <c r="M595" s="9"/>
      <c r="N595" s="9"/>
      <c r="O595" s="9"/>
      <c r="P595" s="9"/>
      <c r="Q595" s="10">
        <f t="shared" si="522"/>
        <v>2054674.0988939835</v>
      </c>
      <c r="R595" s="10">
        <f t="shared" si="511"/>
        <v>2120345.1667131521</v>
      </c>
      <c r="S595" s="9"/>
      <c r="T595" s="10">
        <f t="shared" si="517"/>
        <v>4551915</v>
      </c>
      <c r="V595" s="9"/>
      <c r="W595" s="9">
        <f t="shared" si="512"/>
        <v>204100.0309872895</v>
      </c>
      <c r="X595" s="9"/>
      <c r="Y595" s="9"/>
      <c r="Z595" s="9"/>
      <c r="AA595" s="10">
        <f t="shared" si="518"/>
        <v>204100.0309872895</v>
      </c>
      <c r="AB595" s="10">
        <f t="shared" si="519"/>
        <v>2258774.129881273</v>
      </c>
      <c r="AC595" s="10">
        <f t="shared" si="513"/>
        <v>6810689.129881273</v>
      </c>
      <c r="AD595" s="10">
        <f t="shared" si="514"/>
        <v>6541500.3062936869</v>
      </c>
      <c r="AE595" s="10">
        <f t="shared" si="520"/>
        <v>1989585.3062936869</v>
      </c>
      <c r="AF595" s="10">
        <f t="shared" si="515"/>
        <v>-130759.86041946523</v>
      </c>
      <c r="AG595" s="9"/>
      <c r="AH595" s="9">
        <f t="shared" si="516"/>
        <v>-130759.86041946523</v>
      </c>
      <c r="AI595" s="9"/>
      <c r="AJ595" s="9"/>
      <c r="AK595" s="9"/>
      <c r="AM595" s="9">
        <f t="shared" si="521"/>
        <v>2134845.7019761982</v>
      </c>
      <c r="AN595" s="9">
        <f t="shared" si="523"/>
        <v>2004085.841556733</v>
      </c>
    </row>
    <row r="596" spans="1:40" s="11" customFormat="1" ht="12.75" x14ac:dyDescent="0.2">
      <c r="A596" s="8" t="s">
        <v>1195</v>
      </c>
      <c r="B596" s="8" t="s">
        <v>1196</v>
      </c>
      <c r="C596" s="8" t="s">
        <v>862</v>
      </c>
      <c r="D596" s="8" t="s">
        <v>862</v>
      </c>
      <c r="E596" s="8" t="s">
        <v>1440</v>
      </c>
      <c r="G596" s="9"/>
      <c r="H596" s="9"/>
      <c r="I596" s="9">
        <f t="shared" si="509"/>
        <v>1925365.9177198983</v>
      </c>
      <c r="J596" s="9">
        <f t="shared" si="510"/>
        <v>1986904.0642451118</v>
      </c>
      <c r="K596" s="9"/>
      <c r="L596" s="9"/>
      <c r="M596" s="9"/>
      <c r="N596" s="9"/>
      <c r="O596" s="9"/>
      <c r="P596" s="9"/>
      <c r="Q596" s="10">
        <f t="shared" si="522"/>
        <v>1925365.9177198983</v>
      </c>
      <c r="R596" s="10">
        <f t="shared" si="511"/>
        <v>1986904.0642451118</v>
      </c>
      <c r="S596" s="9"/>
      <c r="T596" s="10">
        <f t="shared" si="517"/>
        <v>2288391</v>
      </c>
      <c r="V596" s="9"/>
      <c r="W596" s="9">
        <f t="shared" si="512"/>
        <v>441308.78963603126</v>
      </c>
      <c r="X596" s="9"/>
      <c r="Y596" s="9"/>
      <c r="Z596" s="9"/>
      <c r="AA596" s="10">
        <f t="shared" si="518"/>
        <v>441308.78963603126</v>
      </c>
      <c r="AB596" s="10">
        <f t="shared" si="519"/>
        <v>2366674.7073559295</v>
      </c>
      <c r="AC596" s="10">
        <f t="shared" si="513"/>
        <v>4655065.7073559295</v>
      </c>
      <c r="AD596" s="10">
        <f t="shared" si="514"/>
        <v>4471076.7397802062</v>
      </c>
      <c r="AE596" s="10">
        <f t="shared" si="520"/>
        <v>2182685.7397802062</v>
      </c>
      <c r="AF596" s="10">
        <f t="shared" si="515"/>
        <v>195781.67553509446</v>
      </c>
      <c r="AG596" s="9"/>
      <c r="AH596" s="9">
        <f t="shared" si="516"/>
        <v>195781.67553509446</v>
      </c>
      <c r="AI596" s="9"/>
      <c r="AJ596" s="9"/>
      <c r="AK596" s="9"/>
      <c r="AM596" s="9">
        <f t="shared" si="521"/>
        <v>2000492.027610783</v>
      </c>
      <c r="AN596" s="9">
        <f t="shared" si="523"/>
        <v>2196273.7031458775</v>
      </c>
    </row>
    <row r="597" spans="1:40" s="11" customFormat="1" ht="12.75" x14ac:dyDescent="0.2">
      <c r="A597" s="8" t="s">
        <v>1197</v>
      </c>
      <c r="B597" s="8" t="s">
        <v>1198</v>
      </c>
      <c r="C597" s="8" t="s">
        <v>862</v>
      </c>
      <c r="D597" s="8" t="s">
        <v>862</v>
      </c>
      <c r="E597" s="8" t="s">
        <v>1440</v>
      </c>
      <c r="G597" s="9"/>
      <c r="H597" s="9"/>
      <c r="I597" s="9">
        <f t="shared" si="509"/>
        <v>4186049.5619996111</v>
      </c>
      <c r="J597" s="9">
        <f t="shared" si="510"/>
        <v>4319843.210748313</v>
      </c>
      <c r="K597" s="9"/>
      <c r="L597" s="9"/>
      <c r="M597" s="9"/>
      <c r="N597" s="9"/>
      <c r="O597" s="9"/>
      <c r="P597" s="9"/>
      <c r="Q597" s="10">
        <f t="shared" si="522"/>
        <v>4186049.5619996111</v>
      </c>
      <c r="R597" s="10">
        <f t="shared" si="511"/>
        <v>4319843.210748313</v>
      </c>
      <c r="S597" s="9"/>
      <c r="T597" s="10">
        <f t="shared" si="517"/>
        <v>11975472</v>
      </c>
      <c r="V597" s="9"/>
      <c r="W597" s="9">
        <f t="shared" si="512"/>
        <v>-242731.02016985742</v>
      </c>
      <c r="X597" s="9"/>
      <c r="Y597" s="9"/>
      <c r="Z597" s="9"/>
      <c r="AA597" s="10">
        <f t="shared" si="518"/>
        <v>-242731.02016985742</v>
      </c>
      <c r="AB597" s="10">
        <f t="shared" si="519"/>
        <v>3943318.5418297537</v>
      </c>
      <c r="AC597" s="10">
        <f t="shared" si="513"/>
        <v>15918790.541829754</v>
      </c>
      <c r="AD597" s="10">
        <f t="shared" si="514"/>
        <v>15289608.910254234</v>
      </c>
      <c r="AE597" s="10">
        <f t="shared" si="520"/>
        <v>3314136.9102542344</v>
      </c>
      <c r="AF597" s="10">
        <f t="shared" si="515"/>
        <v>-1005706.3004940785</v>
      </c>
      <c r="AG597" s="9"/>
      <c r="AH597" s="9">
        <f t="shared" si="516"/>
        <v>-1005706.3004940785</v>
      </c>
      <c r="AI597" s="9"/>
      <c r="AJ597" s="9"/>
      <c r="AK597" s="9"/>
      <c r="AM597" s="9">
        <f t="shared" si="521"/>
        <v>4349385.5889382688</v>
      </c>
      <c r="AN597" s="9">
        <f t="shared" si="523"/>
        <v>3343679.2884441903</v>
      </c>
    </row>
    <row r="598" spans="1:40" s="11" customFormat="1" ht="12.75" x14ac:dyDescent="0.2">
      <c r="A598" s="8" t="s">
        <v>1199</v>
      </c>
      <c r="B598" s="8" t="s">
        <v>1200</v>
      </c>
      <c r="C598" s="8" t="s">
        <v>862</v>
      </c>
      <c r="D598" s="8" t="s">
        <v>862</v>
      </c>
      <c r="E598" s="8" t="s">
        <v>1440</v>
      </c>
      <c r="G598" s="9"/>
      <c r="H598" s="9"/>
      <c r="I598" s="9">
        <f t="shared" si="509"/>
        <v>2184851.3045778302</v>
      </c>
      <c r="J598" s="9">
        <f t="shared" si="510"/>
        <v>2254683.0692722723</v>
      </c>
      <c r="K598" s="9"/>
      <c r="L598" s="9"/>
      <c r="M598" s="9"/>
      <c r="N598" s="9"/>
      <c r="O598" s="9"/>
      <c r="P598" s="9"/>
      <c r="Q598" s="10">
        <f t="shared" si="522"/>
        <v>2184851.3045778302</v>
      </c>
      <c r="R598" s="10">
        <f t="shared" si="511"/>
        <v>2254683.0692722723</v>
      </c>
      <c r="S598" s="9"/>
      <c r="T598" s="10">
        <f t="shared" si="517"/>
        <v>5459921</v>
      </c>
      <c r="V598" s="9"/>
      <c r="W598" s="9">
        <f t="shared" si="512"/>
        <v>36107.234741731547</v>
      </c>
      <c r="X598" s="9"/>
      <c r="Y598" s="9"/>
      <c r="Z598" s="9"/>
      <c r="AA598" s="10">
        <f t="shared" si="518"/>
        <v>36107.234741731547</v>
      </c>
      <c r="AB598" s="10">
        <f t="shared" si="519"/>
        <v>2220958.5393195618</v>
      </c>
      <c r="AC598" s="10">
        <f t="shared" si="513"/>
        <v>7680879.5393195618</v>
      </c>
      <c r="AD598" s="10">
        <f t="shared" si="514"/>
        <v>7377296.907976727</v>
      </c>
      <c r="AE598" s="10">
        <f t="shared" si="520"/>
        <v>1917375.907976727</v>
      </c>
      <c r="AF598" s="10">
        <f t="shared" si="515"/>
        <v>-337307.16129554529</v>
      </c>
      <c r="AG598" s="9"/>
      <c r="AH598" s="9">
        <f t="shared" si="516"/>
        <v>-337307.16129554529</v>
      </c>
      <c r="AI598" s="9"/>
      <c r="AJ598" s="9"/>
      <c r="AK598" s="9"/>
      <c r="AM598" s="9">
        <f t="shared" si="521"/>
        <v>2270102.3094347864</v>
      </c>
      <c r="AN598" s="9">
        <f t="shared" si="523"/>
        <v>1932795.1481392412</v>
      </c>
    </row>
    <row r="599" spans="1:40" s="11" customFormat="1" ht="12.75" x14ac:dyDescent="0.2">
      <c r="A599" s="8" t="s">
        <v>1201</v>
      </c>
      <c r="B599" s="8" t="s">
        <v>1202</v>
      </c>
      <c r="C599" s="8" t="s">
        <v>862</v>
      </c>
      <c r="D599" s="8" t="s">
        <v>862</v>
      </c>
      <c r="E599" s="8" t="s">
        <v>1440</v>
      </c>
      <c r="G599" s="9"/>
      <c r="H599" s="9"/>
      <c r="I599" s="9">
        <f t="shared" si="509"/>
        <v>2420652.694329198</v>
      </c>
      <c r="J599" s="9">
        <f t="shared" si="510"/>
        <v>2498021.0941846869</v>
      </c>
      <c r="K599" s="9"/>
      <c r="L599" s="9"/>
      <c r="M599" s="9"/>
      <c r="N599" s="9"/>
      <c r="O599" s="9"/>
      <c r="P599" s="9"/>
      <c r="Q599" s="10">
        <f t="shared" si="522"/>
        <v>2420652.694329198</v>
      </c>
      <c r="R599" s="10">
        <f t="shared" si="511"/>
        <v>2498021.0941846869</v>
      </c>
      <c r="S599" s="9"/>
      <c r="T599" s="10">
        <f t="shared" si="517"/>
        <v>6143482</v>
      </c>
      <c r="V599" s="9"/>
      <c r="W599" s="9">
        <f t="shared" si="512"/>
        <v>143727.48587477999</v>
      </c>
      <c r="X599" s="9"/>
      <c r="Y599" s="9"/>
      <c r="Z599" s="9"/>
      <c r="AA599" s="10">
        <f t="shared" si="518"/>
        <v>143727.48587477999</v>
      </c>
      <c r="AB599" s="10">
        <f t="shared" si="519"/>
        <v>2564380.180203978</v>
      </c>
      <c r="AC599" s="10">
        <f t="shared" si="513"/>
        <v>8707862.180203978</v>
      </c>
      <c r="AD599" s="10">
        <f t="shared" si="514"/>
        <v>8363688.6125149755</v>
      </c>
      <c r="AE599" s="10">
        <f t="shared" si="520"/>
        <v>2220206.6125149755</v>
      </c>
      <c r="AF599" s="10">
        <f t="shared" si="515"/>
        <v>-277814.48166971141</v>
      </c>
      <c r="AG599" s="9"/>
      <c r="AH599" s="9">
        <f t="shared" si="516"/>
        <v>-277814.48166971141</v>
      </c>
      <c r="AI599" s="9"/>
      <c r="AJ599" s="9"/>
      <c r="AK599" s="9"/>
      <c r="AM599" s="9">
        <f t="shared" si="521"/>
        <v>2515104.4651059452</v>
      </c>
      <c r="AN599" s="9">
        <f t="shared" si="523"/>
        <v>2237289.9834362338</v>
      </c>
    </row>
    <row r="600" spans="1:40" s="11" customFormat="1" ht="12.75" x14ac:dyDescent="0.2">
      <c r="A600" s="8" t="s">
        <v>1203</v>
      </c>
      <c r="B600" s="8" t="s">
        <v>1204</v>
      </c>
      <c r="C600" s="8" t="s">
        <v>862</v>
      </c>
      <c r="D600" s="8" t="s">
        <v>862</v>
      </c>
      <c r="E600" s="8" t="s">
        <v>1440</v>
      </c>
      <c r="G600" s="9"/>
      <c r="H600" s="9"/>
      <c r="I600" s="9">
        <f t="shared" si="509"/>
        <v>2767721.7819646336</v>
      </c>
      <c r="J600" s="9">
        <f t="shared" si="510"/>
        <v>2856183.1320862072</v>
      </c>
      <c r="K600" s="9"/>
      <c r="L600" s="9"/>
      <c r="M600" s="9"/>
      <c r="N600" s="9"/>
      <c r="O600" s="9"/>
      <c r="P600" s="9"/>
      <c r="Q600" s="10">
        <f t="shared" si="522"/>
        <v>2767721.7819646336</v>
      </c>
      <c r="R600" s="10">
        <f t="shared" si="511"/>
        <v>2856183.1320862072</v>
      </c>
      <c r="S600" s="9"/>
      <c r="T600" s="10">
        <f t="shared" si="517"/>
        <v>6986700</v>
      </c>
      <c r="V600" s="9"/>
      <c r="W600" s="9">
        <f t="shared" si="512"/>
        <v>167593.70293461159</v>
      </c>
      <c r="X600" s="9"/>
      <c r="Y600" s="9"/>
      <c r="Z600" s="9"/>
      <c r="AA600" s="10">
        <f t="shared" si="518"/>
        <v>167593.70293461159</v>
      </c>
      <c r="AB600" s="10">
        <f t="shared" si="519"/>
        <v>2935315.4848992452</v>
      </c>
      <c r="AC600" s="10">
        <f t="shared" si="513"/>
        <v>9922015.4848992452</v>
      </c>
      <c r="AD600" s="10">
        <f t="shared" si="514"/>
        <v>9529853.1610780712</v>
      </c>
      <c r="AE600" s="10">
        <f t="shared" si="520"/>
        <v>2543153.1610780712</v>
      </c>
      <c r="AF600" s="10">
        <f t="shared" si="515"/>
        <v>-313029.97100813594</v>
      </c>
      <c r="AG600" s="9"/>
      <c r="AH600" s="9">
        <f t="shared" si="516"/>
        <v>-313029.97100813594</v>
      </c>
      <c r="AI600" s="9"/>
      <c r="AJ600" s="9"/>
      <c r="AK600" s="9"/>
      <c r="AM600" s="9">
        <f t="shared" si="521"/>
        <v>2875715.887825564</v>
      </c>
      <c r="AN600" s="9">
        <f t="shared" si="523"/>
        <v>2562685.9168174281</v>
      </c>
    </row>
    <row r="601" spans="1:40" s="11" customFormat="1" ht="12.75" x14ac:dyDescent="0.2">
      <c r="A601" s="8" t="s">
        <v>1205</v>
      </c>
      <c r="B601" s="8" t="s">
        <v>1206</v>
      </c>
      <c r="C601" s="8" t="s">
        <v>862</v>
      </c>
      <c r="D601" s="8" t="s">
        <v>862</v>
      </c>
      <c r="E601" s="8" t="s">
        <v>1440</v>
      </c>
      <c r="G601" s="9"/>
      <c r="H601" s="9"/>
      <c r="I601" s="9">
        <f t="shared" si="509"/>
        <v>3885190.5880618347</v>
      </c>
      <c r="J601" s="9">
        <f t="shared" si="510"/>
        <v>4009368.2446236936</v>
      </c>
      <c r="K601" s="9"/>
      <c r="L601" s="9"/>
      <c r="M601" s="9"/>
      <c r="N601" s="9"/>
      <c r="O601" s="9"/>
      <c r="P601" s="9"/>
      <c r="Q601" s="10">
        <f t="shared" si="522"/>
        <v>3885190.5880618347</v>
      </c>
      <c r="R601" s="10">
        <f t="shared" si="511"/>
        <v>4009368.2446236936</v>
      </c>
      <c r="S601" s="9"/>
      <c r="T601" s="10">
        <f t="shared" si="517"/>
        <v>5129341</v>
      </c>
      <c r="V601" s="9"/>
      <c r="W601" s="9">
        <f t="shared" si="512"/>
        <v>835979.37267183978</v>
      </c>
      <c r="X601" s="9"/>
      <c r="Y601" s="9"/>
      <c r="Z601" s="9"/>
      <c r="AA601" s="10">
        <f t="shared" si="518"/>
        <v>835979.37267183978</v>
      </c>
      <c r="AB601" s="10">
        <f t="shared" si="519"/>
        <v>4721169.9607336745</v>
      </c>
      <c r="AC601" s="10">
        <f t="shared" si="513"/>
        <v>9850510.9607336745</v>
      </c>
      <c r="AD601" s="10">
        <f t="shared" si="514"/>
        <v>9461174.81475945</v>
      </c>
      <c r="AE601" s="10">
        <f t="shared" si="520"/>
        <v>4331833.81475945</v>
      </c>
      <c r="AF601" s="10">
        <f t="shared" si="515"/>
        <v>322465.5701357564</v>
      </c>
      <c r="AG601" s="9"/>
      <c r="AH601" s="9">
        <f t="shared" si="516"/>
        <v>322465.5701357564</v>
      </c>
      <c r="AI601" s="9"/>
      <c r="AJ601" s="9"/>
      <c r="AK601" s="9"/>
      <c r="AM601" s="9">
        <f t="shared" si="521"/>
        <v>4036787.3585143937</v>
      </c>
      <c r="AN601" s="9">
        <f t="shared" si="523"/>
        <v>4359252.9286501501</v>
      </c>
    </row>
    <row r="602" spans="1:40" s="11" customFormat="1" ht="12.75" x14ac:dyDescent="0.2">
      <c r="A602" s="8" t="s">
        <v>1207</v>
      </c>
      <c r="B602" s="8" t="s">
        <v>1208</v>
      </c>
      <c r="C602" s="8" t="s">
        <v>862</v>
      </c>
      <c r="D602" s="8" t="s">
        <v>862</v>
      </c>
      <c r="E602" s="8" t="s">
        <v>1440</v>
      </c>
      <c r="G602" s="9"/>
      <c r="H602" s="9"/>
      <c r="I602" s="9">
        <f t="shared" si="509"/>
        <v>2236862.6913213944</v>
      </c>
      <c r="J602" s="9">
        <f t="shared" si="510"/>
        <v>2308356.8331821444</v>
      </c>
      <c r="K602" s="9"/>
      <c r="L602" s="9"/>
      <c r="M602" s="9"/>
      <c r="N602" s="9"/>
      <c r="O602" s="9"/>
      <c r="P602" s="9"/>
      <c r="Q602" s="10">
        <f t="shared" si="522"/>
        <v>2236862.6913213944</v>
      </c>
      <c r="R602" s="10">
        <f t="shared" si="511"/>
        <v>2308356.8331821444</v>
      </c>
      <c r="S602" s="9"/>
      <c r="T602" s="10">
        <f t="shared" si="517"/>
        <v>12607601</v>
      </c>
      <c r="V602" s="9"/>
      <c r="W602" s="9">
        <f t="shared" si="512"/>
        <v>-856038.01048721652</v>
      </c>
      <c r="X602" s="9"/>
      <c r="Y602" s="9"/>
      <c r="Z602" s="9"/>
      <c r="AA602" s="10">
        <f t="shared" si="518"/>
        <v>-856038.01048721652</v>
      </c>
      <c r="AB602" s="10">
        <f t="shared" si="519"/>
        <v>1380824.6808341779</v>
      </c>
      <c r="AC602" s="10">
        <f t="shared" si="513"/>
        <v>13988425.680834178</v>
      </c>
      <c r="AD602" s="10">
        <f t="shared" si="514"/>
        <v>13435540.681819141</v>
      </c>
      <c r="AE602" s="10">
        <f t="shared" si="520"/>
        <v>827939.68181914091</v>
      </c>
      <c r="AF602" s="10">
        <f t="shared" si="515"/>
        <v>-1480417.1513630035</v>
      </c>
      <c r="AG602" s="9"/>
      <c r="AH602" s="9">
        <f t="shared" si="516"/>
        <v>-1480417.1513630035</v>
      </c>
      <c r="AI602" s="9"/>
      <c r="AJ602" s="9"/>
      <c r="AK602" s="9"/>
      <c r="AM602" s="9">
        <f t="shared" si="521"/>
        <v>2324143.1354242167</v>
      </c>
      <c r="AN602" s="9">
        <f t="shared" si="523"/>
        <v>843725.98406121321</v>
      </c>
    </row>
    <row r="603" spans="1:40" s="11" customFormat="1" ht="12.75" x14ac:dyDescent="0.2">
      <c r="A603" s="8" t="s">
        <v>1209</v>
      </c>
      <c r="B603" s="8" t="s">
        <v>1210</v>
      </c>
      <c r="C603" s="8" t="s">
        <v>862</v>
      </c>
      <c r="D603" s="8" t="s">
        <v>862</v>
      </c>
      <c r="E603" s="8" t="s">
        <v>1440</v>
      </c>
      <c r="G603" s="9"/>
      <c r="H603" s="9"/>
      <c r="I603" s="9">
        <f t="shared" si="509"/>
        <v>1363943.8023896073</v>
      </c>
      <c r="J603" s="9">
        <f t="shared" si="510"/>
        <v>1407537.8915916265</v>
      </c>
      <c r="K603" s="9"/>
      <c r="L603" s="9"/>
      <c r="M603" s="9"/>
      <c r="N603" s="9"/>
      <c r="O603" s="9"/>
      <c r="P603" s="9"/>
      <c r="Q603" s="10">
        <f t="shared" si="522"/>
        <v>1363943.8023896073</v>
      </c>
      <c r="R603" s="10">
        <f t="shared" si="511"/>
        <v>1407537.8915916265</v>
      </c>
      <c r="S603" s="9"/>
      <c r="T603" s="10">
        <f t="shared" si="517"/>
        <v>5581317</v>
      </c>
      <c r="V603" s="9"/>
      <c r="W603" s="9">
        <f t="shared" si="512"/>
        <v>-319158.64018049976</v>
      </c>
      <c r="X603" s="9"/>
      <c r="Y603" s="9"/>
      <c r="Z603" s="9"/>
      <c r="AA603" s="10">
        <f t="shared" si="518"/>
        <v>-319158.64018049976</v>
      </c>
      <c r="AB603" s="10">
        <f t="shared" si="519"/>
        <v>1044785.1622091075</v>
      </c>
      <c r="AC603" s="10">
        <f t="shared" si="513"/>
        <v>6626102.1622091075</v>
      </c>
      <c r="AD603" s="10">
        <f t="shared" si="514"/>
        <v>6364209.0392077165</v>
      </c>
      <c r="AE603" s="10">
        <f t="shared" si="520"/>
        <v>782892.03920771647</v>
      </c>
      <c r="AF603" s="10">
        <f t="shared" si="515"/>
        <v>-624645.85238390998</v>
      </c>
      <c r="AG603" s="9"/>
      <c r="AH603" s="9">
        <f t="shared" si="516"/>
        <v>-624645.85238390998</v>
      </c>
      <c r="AI603" s="9"/>
      <c r="AJ603" s="9"/>
      <c r="AK603" s="9"/>
      <c r="AM603" s="9">
        <f t="shared" si="521"/>
        <v>1417163.7077801938</v>
      </c>
      <c r="AN603" s="9">
        <f t="shared" si="523"/>
        <v>792517.85539628379</v>
      </c>
    </row>
    <row r="604" spans="1:40" s="11" customFormat="1" ht="12.75" x14ac:dyDescent="0.2">
      <c r="A604" s="8" t="s">
        <v>1211</v>
      </c>
      <c r="B604" s="8" t="s">
        <v>1212</v>
      </c>
      <c r="C604" s="8" t="s">
        <v>862</v>
      </c>
      <c r="D604" s="8" t="s">
        <v>862</v>
      </c>
      <c r="E604" s="8" t="s">
        <v>1440</v>
      </c>
      <c r="G604" s="9"/>
      <c r="H604" s="9"/>
      <c r="I604" s="9">
        <f t="shared" si="509"/>
        <v>2813475.9472813313</v>
      </c>
      <c r="J604" s="9">
        <f t="shared" si="510"/>
        <v>2903399.6825544671</v>
      </c>
      <c r="K604" s="9"/>
      <c r="L604" s="9"/>
      <c r="M604" s="9"/>
      <c r="N604" s="9"/>
      <c r="O604" s="9"/>
      <c r="P604" s="9"/>
      <c r="Q604" s="10">
        <f t="shared" si="522"/>
        <v>2813475.9472813313</v>
      </c>
      <c r="R604" s="10">
        <f t="shared" si="511"/>
        <v>2903399.6825544671</v>
      </c>
      <c r="S604" s="9"/>
      <c r="T604" s="10">
        <f t="shared" si="517"/>
        <v>8323650</v>
      </c>
      <c r="V604" s="9"/>
      <c r="W604" s="9">
        <f t="shared" si="512"/>
        <v>-149839.12906338321</v>
      </c>
      <c r="X604" s="9"/>
      <c r="Y604" s="9"/>
      <c r="Z604" s="9"/>
      <c r="AA604" s="10">
        <f t="shared" si="518"/>
        <v>-149839.12906338321</v>
      </c>
      <c r="AB604" s="10">
        <f t="shared" si="519"/>
        <v>2663636.8182179481</v>
      </c>
      <c r="AC604" s="10">
        <f t="shared" si="513"/>
        <v>10987286.818217948</v>
      </c>
      <c r="AD604" s="10">
        <f t="shared" si="514"/>
        <v>10553020.218082134</v>
      </c>
      <c r="AE604" s="10">
        <f t="shared" si="520"/>
        <v>2229370.2180821337</v>
      </c>
      <c r="AF604" s="10">
        <f t="shared" si="515"/>
        <v>-674029.46447233343</v>
      </c>
      <c r="AG604" s="9"/>
      <c r="AH604" s="9">
        <f t="shared" si="516"/>
        <v>-674029.46447233343</v>
      </c>
      <c r="AI604" s="9"/>
      <c r="AJ604" s="9"/>
      <c r="AK604" s="9"/>
      <c r="AM604" s="9">
        <f t="shared" si="521"/>
        <v>2923255.3410295732</v>
      </c>
      <c r="AN604" s="9">
        <f t="shared" si="523"/>
        <v>2249225.8765572398</v>
      </c>
    </row>
    <row r="605" spans="1:40" s="11" customFormat="1" ht="12.75" x14ac:dyDescent="0.2">
      <c r="A605" s="8" t="s">
        <v>1213</v>
      </c>
      <c r="B605" s="8" t="s">
        <v>1214</v>
      </c>
      <c r="C605" s="8" t="s">
        <v>862</v>
      </c>
      <c r="D605" s="8" t="s">
        <v>862</v>
      </c>
      <c r="E605" s="8" t="s">
        <v>1440</v>
      </c>
      <c r="G605" s="9"/>
      <c r="H605" s="9"/>
      <c r="I605" s="9">
        <f t="shared" si="509"/>
        <v>1235678.8797475197</v>
      </c>
      <c r="J605" s="9">
        <f t="shared" si="510"/>
        <v>1275173.3920686198</v>
      </c>
      <c r="K605" s="9"/>
      <c r="L605" s="9"/>
      <c r="M605" s="9"/>
      <c r="N605" s="9"/>
      <c r="O605" s="9"/>
      <c r="P605" s="9"/>
      <c r="Q605" s="10">
        <f t="shared" si="522"/>
        <v>1235678.8797475197</v>
      </c>
      <c r="R605" s="10">
        <f t="shared" si="511"/>
        <v>1275173.3920686198</v>
      </c>
      <c r="S605" s="9"/>
      <c r="T605" s="10">
        <f t="shared" si="517"/>
        <v>6361729</v>
      </c>
      <c r="V605" s="9"/>
      <c r="W605" s="9">
        <f t="shared" si="512"/>
        <v>-503766.42009431636</v>
      </c>
      <c r="X605" s="9"/>
      <c r="Y605" s="9"/>
      <c r="Z605" s="9"/>
      <c r="AA605" s="10">
        <f t="shared" si="518"/>
        <v>-503766.42009431636</v>
      </c>
      <c r="AB605" s="10">
        <f t="shared" si="519"/>
        <v>731912.45965320338</v>
      </c>
      <c r="AC605" s="10">
        <f t="shared" si="513"/>
        <v>7093641.4596532034</v>
      </c>
      <c r="AD605" s="10">
        <f t="shared" si="514"/>
        <v>6813269.0974647291</v>
      </c>
      <c r="AE605" s="10">
        <f t="shared" si="520"/>
        <v>451540.0974647291</v>
      </c>
      <c r="AF605" s="10">
        <f t="shared" si="515"/>
        <v>-823633.29460389074</v>
      </c>
      <c r="AG605" s="9"/>
      <c r="AH605" s="9">
        <f t="shared" si="516"/>
        <v>-823633.29460389074</v>
      </c>
      <c r="AI605" s="9"/>
      <c r="AJ605" s="9"/>
      <c r="AK605" s="9"/>
      <c r="AM605" s="9">
        <f t="shared" si="521"/>
        <v>1283893.9989907714</v>
      </c>
      <c r="AN605" s="9">
        <f t="shared" si="523"/>
        <v>460260.70438688062</v>
      </c>
    </row>
    <row r="606" spans="1:40" s="11" customFormat="1" ht="12.75" x14ac:dyDescent="0.2">
      <c r="A606" s="8" t="s">
        <v>1215</v>
      </c>
      <c r="B606" s="8" t="s">
        <v>1216</v>
      </c>
      <c r="C606" s="8" t="s">
        <v>862</v>
      </c>
      <c r="D606" s="8" t="s">
        <v>862</v>
      </c>
      <c r="E606" s="8" t="s">
        <v>1440</v>
      </c>
      <c r="G606" s="9"/>
      <c r="H606" s="9"/>
      <c r="I606" s="9">
        <f t="shared" si="509"/>
        <v>2291838.4442327907</v>
      </c>
      <c r="J606" s="9">
        <f t="shared" si="510"/>
        <v>2365089.7097170865</v>
      </c>
      <c r="K606" s="9"/>
      <c r="L606" s="9"/>
      <c r="M606" s="9"/>
      <c r="N606" s="9"/>
      <c r="O606" s="9"/>
      <c r="P606" s="9"/>
      <c r="Q606" s="10">
        <f t="shared" si="522"/>
        <v>2291838.4442327907</v>
      </c>
      <c r="R606" s="10">
        <f t="shared" si="511"/>
        <v>2365089.7097170865</v>
      </c>
      <c r="S606" s="9"/>
      <c r="T606" s="10">
        <f t="shared" si="517"/>
        <v>11839599</v>
      </c>
      <c r="V606" s="9"/>
      <c r="W606" s="9">
        <f t="shared" si="512"/>
        <v>-949162.6238533007</v>
      </c>
      <c r="X606" s="9"/>
      <c r="Y606" s="9"/>
      <c r="Z606" s="9"/>
      <c r="AA606" s="10">
        <f t="shared" si="518"/>
        <v>-949162.6238533007</v>
      </c>
      <c r="AB606" s="10">
        <f t="shared" si="519"/>
        <v>1342675.82037949</v>
      </c>
      <c r="AC606" s="10">
        <f t="shared" si="513"/>
        <v>13182274.82037949</v>
      </c>
      <c r="AD606" s="10">
        <f t="shared" si="514"/>
        <v>12661252.50040053</v>
      </c>
      <c r="AE606" s="10">
        <f t="shared" si="520"/>
        <v>821653.50040053017</v>
      </c>
      <c r="AF606" s="10">
        <f t="shared" si="515"/>
        <v>-1543436.2093165563</v>
      </c>
      <c r="AG606" s="9"/>
      <c r="AH606" s="9">
        <f t="shared" si="516"/>
        <v>-1543436.2093165563</v>
      </c>
      <c r="AI606" s="9"/>
      <c r="AJ606" s="9"/>
      <c r="AK606" s="9"/>
      <c r="AM606" s="9">
        <f t="shared" si="521"/>
        <v>2381263.9945808961</v>
      </c>
      <c r="AN606" s="9">
        <f t="shared" si="523"/>
        <v>837827.78526433976</v>
      </c>
    </row>
    <row r="607" spans="1:40" s="11" customFormat="1" ht="12.75" x14ac:dyDescent="0.2">
      <c r="A607" s="8" t="s">
        <v>1217</v>
      </c>
      <c r="B607" s="8" t="s">
        <v>1218</v>
      </c>
      <c r="C607" s="8" t="s">
        <v>862</v>
      </c>
      <c r="D607" s="8" t="s">
        <v>862</v>
      </c>
      <c r="E607" s="8" t="s">
        <v>1440</v>
      </c>
      <c r="G607" s="9"/>
      <c r="H607" s="9"/>
      <c r="I607" s="9">
        <f t="shared" si="509"/>
        <v>1780683.239022743</v>
      </c>
      <c r="J607" s="9">
        <f t="shared" si="510"/>
        <v>1837597.0677497741</v>
      </c>
      <c r="K607" s="9"/>
      <c r="L607" s="9"/>
      <c r="M607" s="9"/>
      <c r="N607" s="9"/>
      <c r="O607" s="9"/>
      <c r="P607" s="9"/>
      <c r="Q607" s="10">
        <f t="shared" si="522"/>
        <v>1780683.239022743</v>
      </c>
      <c r="R607" s="10">
        <f t="shared" si="511"/>
        <v>1837597.0677497741</v>
      </c>
      <c r="S607" s="9"/>
      <c r="T607" s="10">
        <f t="shared" si="517"/>
        <v>4637072</v>
      </c>
      <c r="V607" s="9"/>
      <c r="W607" s="9">
        <f t="shared" si="512"/>
        <v>10514.401633808389</v>
      </c>
      <c r="X607" s="9"/>
      <c r="Y607" s="9"/>
      <c r="Z607" s="9"/>
      <c r="AA607" s="10">
        <f t="shared" si="518"/>
        <v>10514.401633808389</v>
      </c>
      <c r="AB607" s="10">
        <f t="shared" si="519"/>
        <v>1791197.6406565513</v>
      </c>
      <c r="AC607" s="10">
        <f t="shared" si="513"/>
        <v>6428269.6406565513</v>
      </c>
      <c r="AD607" s="10">
        <f t="shared" si="514"/>
        <v>6174195.7416321365</v>
      </c>
      <c r="AE607" s="10">
        <f t="shared" si="520"/>
        <v>1537123.7416321365</v>
      </c>
      <c r="AF607" s="10">
        <f t="shared" si="515"/>
        <v>-300473.32611763757</v>
      </c>
      <c r="AG607" s="9"/>
      <c r="AH607" s="9">
        <f t="shared" si="516"/>
        <v>-300473.32611763757</v>
      </c>
      <c r="AI607" s="9"/>
      <c r="AJ607" s="9"/>
      <c r="AK607" s="9"/>
      <c r="AM607" s="9">
        <f t="shared" si="521"/>
        <v>1850163.9561500631</v>
      </c>
      <c r="AN607" s="9">
        <f t="shared" si="523"/>
        <v>1549690.6300324255</v>
      </c>
    </row>
    <row r="608" spans="1:40" s="11" customFormat="1" ht="12.75" x14ac:dyDescent="0.2">
      <c r="A608" s="8" t="s">
        <v>1219</v>
      </c>
      <c r="B608" s="8" t="s">
        <v>1220</v>
      </c>
      <c r="C608" s="8" t="s">
        <v>862</v>
      </c>
      <c r="D608" s="8" t="s">
        <v>862</v>
      </c>
      <c r="E608" s="8" t="s">
        <v>1440</v>
      </c>
      <c r="G608" s="9"/>
      <c r="H608" s="9"/>
      <c r="I608" s="9">
        <f t="shared" si="509"/>
        <v>1853090.1271627822</v>
      </c>
      <c r="J608" s="9">
        <f t="shared" si="510"/>
        <v>1912318.2098457955</v>
      </c>
      <c r="K608" s="9"/>
      <c r="L608" s="9"/>
      <c r="M608" s="9"/>
      <c r="N608" s="9"/>
      <c r="O608" s="9"/>
      <c r="P608" s="9"/>
      <c r="Q608" s="10">
        <f t="shared" si="522"/>
        <v>1853090.1271627822</v>
      </c>
      <c r="R608" s="10">
        <f t="shared" si="511"/>
        <v>1912318.2098457955</v>
      </c>
      <c r="S608" s="9"/>
      <c r="T608" s="10">
        <f t="shared" si="517"/>
        <v>6927524</v>
      </c>
      <c r="V608" s="9"/>
      <c r="W608" s="9">
        <f t="shared" si="512"/>
        <v>-360695.48135199933</v>
      </c>
      <c r="X608" s="9"/>
      <c r="Y608" s="9"/>
      <c r="Z608" s="9"/>
      <c r="AA608" s="10">
        <f t="shared" si="518"/>
        <v>-360695.48135199933</v>
      </c>
      <c r="AB608" s="10">
        <f t="shared" si="519"/>
        <v>1492394.6458107829</v>
      </c>
      <c r="AC608" s="10">
        <f t="shared" si="513"/>
        <v>8419918.6458107829</v>
      </c>
      <c r="AD608" s="10">
        <f t="shared" si="514"/>
        <v>8087125.8913999675</v>
      </c>
      <c r="AE608" s="10">
        <f t="shared" si="520"/>
        <v>1159601.8913999675</v>
      </c>
      <c r="AF608" s="10">
        <f t="shared" si="515"/>
        <v>-752716.31844582804</v>
      </c>
      <c r="AG608" s="9"/>
      <c r="AH608" s="9">
        <f t="shared" si="516"/>
        <v>-752716.31844582804</v>
      </c>
      <c r="AI608" s="9"/>
      <c r="AJ608" s="9"/>
      <c r="AK608" s="9"/>
      <c r="AM608" s="9">
        <f t="shared" si="521"/>
        <v>1925396.0983289329</v>
      </c>
      <c r="AN608" s="9">
        <f t="shared" si="523"/>
        <v>1172679.7798831048</v>
      </c>
    </row>
    <row r="609" spans="1:40" s="11" customFormat="1" ht="12.75" x14ac:dyDescent="0.2">
      <c r="A609" s="8" t="s">
        <v>1221</v>
      </c>
      <c r="B609" s="8" t="s">
        <v>1222</v>
      </c>
      <c r="C609" s="8" t="s">
        <v>862</v>
      </c>
      <c r="D609" s="8" t="s">
        <v>862</v>
      </c>
      <c r="E609" s="8" t="s">
        <v>1440</v>
      </c>
      <c r="G609" s="9"/>
      <c r="H609" s="9"/>
      <c r="I609" s="9">
        <f t="shared" si="509"/>
        <v>1506767.142004218</v>
      </c>
      <c r="J609" s="9">
        <f t="shared" si="510"/>
        <v>1554926.1211939193</v>
      </c>
      <c r="K609" s="9"/>
      <c r="L609" s="9"/>
      <c r="M609" s="9"/>
      <c r="N609" s="9"/>
      <c r="O609" s="9"/>
      <c r="P609" s="9"/>
      <c r="Q609" s="10">
        <f t="shared" si="522"/>
        <v>1506767.142004218</v>
      </c>
      <c r="R609" s="10">
        <f t="shared" si="511"/>
        <v>1554926.1211939193</v>
      </c>
      <c r="S609" s="9"/>
      <c r="T609" s="10">
        <f t="shared" si="517"/>
        <v>7360678</v>
      </c>
      <c r="V609" s="9"/>
      <c r="W609" s="9">
        <f t="shared" si="512"/>
        <v>-556656.64141330216</v>
      </c>
      <c r="X609" s="9"/>
      <c r="Y609" s="9"/>
      <c r="Z609" s="9"/>
      <c r="AA609" s="10">
        <f t="shared" si="518"/>
        <v>-556656.64141330216</v>
      </c>
      <c r="AB609" s="10">
        <f t="shared" si="519"/>
        <v>950110.50059091579</v>
      </c>
      <c r="AC609" s="10">
        <f t="shared" si="513"/>
        <v>8310788.5005909158</v>
      </c>
      <c r="AD609" s="10">
        <f t="shared" si="514"/>
        <v>7982309.0564559707</v>
      </c>
      <c r="AE609" s="10">
        <f t="shared" si="520"/>
        <v>621631.05645597074</v>
      </c>
      <c r="AF609" s="10">
        <f t="shared" si="515"/>
        <v>-933295.06473794859</v>
      </c>
      <c r="AG609" s="9"/>
      <c r="AH609" s="9">
        <f t="shared" si="516"/>
        <v>-933295.06473794859</v>
      </c>
      <c r="AI609" s="9"/>
      <c r="AJ609" s="9"/>
      <c r="AK609" s="9"/>
      <c r="AM609" s="9">
        <f t="shared" si="521"/>
        <v>1565559.8903583784</v>
      </c>
      <c r="AN609" s="9">
        <f t="shared" si="523"/>
        <v>632264.82562042982</v>
      </c>
    </row>
    <row r="610" spans="1:40" s="11" customFormat="1" ht="12.75" x14ac:dyDescent="0.2">
      <c r="A610" s="8" t="s">
        <v>1223</v>
      </c>
      <c r="B610" s="8" t="s">
        <v>1224</v>
      </c>
      <c r="C610" s="8" t="s">
        <v>862</v>
      </c>
      <c r="D610" s="8" t="s">
        <v>862</v>
      </c>
      <c r="E610" s="8" t="s">
        <v>1440</v>
      </c>
      <c r="G610" s="9"/>
      <c r="H610" s="9"/>
      <c r="I610" s="9">
        <f t="shared" si="509"/>
        <v>1401834.645353836</v>
      </c>
      <c r="J610" s="9">
        <f t="shared" si="510"/>
        <v>1446639.793827673</v>
      </c>
      <c r="K610" s="9"/>
      <c r="L610" s="9"/>
      <c r="M610" s="9"/>
      <c r="N610" s="9"/>
      <c r="O610" s="9"/>
      <c r="P610" s="9"/>
      <c r="Q610" s="10">
        <f t="shared" si="522"/>
        <v>1401834.645353836</v>
      </c>
      <c r="R610" s="10">
        <f t="shared" si="511"/>
        <v>1446639.793827673</v>
      </c>
      <c r="S610" s="9"/>
      <c r="T610" s="10">
        <f t="shared" si="517"/>
        <v>7099400</v>
      </c>
      <c r="V610" s="9"/>
      <c r="W610" s="9">
        <f t="shared" si="512"/>
        <v>-362328.62914759107</v>
      </c>
      <c r="X610" s="9"/>
      <c r="Y610" s="9"/>
      <c r="Z610" s="9"/>
      <c r="AA610" s="10">
        <f t="shared" si="518"/>
        <v>-362328.62914759107</v>
      </c>
      <c r="AB610" s="10">
        <f t="shared" si="519"/>
        <v>1039506.0162062449</v>
      </c>
      <c r="AC610" s="10">
        <f t="shared" si="513"/>
        <v>8138906.0162062449</v>
      </c>
      <c r="AD610" s="10">
        <f t="shared" si="514"/>
        <v>7817220.134790794</v>
      </c>
      <c r="AE610" s="10">
        <f t="shared" si="520"/>
        <v>717820.13479079399</v>
      </c>
      <c r="AF610" s="10">
        <f t="shared" si="515"/>
        <v>-728819.65903687896</v>
      </c>
      <c r="AG610" s="9"/>
      <c r="AH610" s="9">
        <f t="shared" si="516"/>
        <v>-728819.65903687896</v>
      </c>
      <c r="AI610" s="9"/>
      <c r="AJ610" s="9"/>
      <c r="AK610" s="9"/>
      <c r="AM610" s="9">
        <f t="shared" si="521"/>
        <v>1456533.0186066562</v>
      </c>
      <c r="AN610" s="9">
        <f t="shared" si="523"/>
        <v>727713.35956977727</v>
      </c>
    </row>
    <row r="611" spans="1:40" s="11" customFormat="1" ht="12.75" x14ac:dyDescent="0.2">
      <c r="A611" s="8" t="s">
        <v>1225</v>
      </c>
      <c r="B611" s="8" t="s">
        <v>1226</v>
      </c>
      <c r="C611" s="8" t="s">
        <v>862</v>
      </c>
      <c r="D611" s="8" t="s">
        <v>862</v>
      </c>
      <c r="E611" s="8" t="s">
        <v>1440</v>
      </c>
      <c r="G611" s="9"/>
      <c r="H611" s="9"/>
      <c r="I611" s="9">
        <f t="shared" si="509"/>
        <v>1923966.3937595272</v>
      </c>
      <c r="J611" s="9">
        <f t="shared" si="510"/>
        <v>1985459.8089899016</v>
      </c>
      <c r="K611" s="9"/>
      <c r="L611" s="9"/>
      <c r="M611" s="9"/>
      <c r="N611" s="9"/>
      <c r="O611" s="9"/>
      <c r="P611" s="9"/>
      <c r="Q611" s="10">
        <f t="shared" si="522"/>
        <v>1923966.3937595272</v>
      </c>
      <c r="R611" s="10">
        <f t="shared" si="511"/>
        <v>1985459.8089899016</v>
      </c>
      <c r="S611" s="9"/>
      <c r="T611" s="10">
        <f t="shared" si="517"/>
        <v>8553900</v>
      </c>
      <c r="V611" s="9"/>
      <c r="W611" s="9">
        <f t="shared" si="512"/>
        <v>-352366.05993306916</v>
      </c>
      <c r="X611" s="9"/>
      <c r="Y611" s="9"/>
      <c r="Z611" s="9"/>
      <c r="AA611" s="10">
        <f t="shared" si="518"/>
        <v>-352366.05993306916</v>
      </c>
      <c r="AB611" s="10">
        <f t="shared" si="519"/>
        <v>1571600.3338264581</v>
      </c>
      <c r="AC611" s="10">
        <f t="shared" si="513"/>
        <v>10125500.333826458</v>
      </c>
      <c r="AD611" s="10">
        <f t="shared" si="514"/>
        <v>9725295.3808298782</v>
      </c>
      <c r="AE611" s="10">
        <f t="shared" si="520"/>
        <v>1171395.3808298782</v>
      </c>
      <c r="AF611" s="10">
        <f t="shared" si="515"/>
        <v>-814064.42816002341</v>
      </c>
      <c r="AG611" s="9"/>
      <c r="AH611" s="9">
        <f t="shared" si="516"/>
        <v>-814064.42816002341</v>
      </c>
      <c r="AI611" s="9"/>
      <c r="AJ611" s="9"/>
      <c r="AK611" s="9"/>
      <c r="AM611" s="9">
        <f t="shared" si="521"/>
        <v>1999037.8954380851</v>
      </c>
      <c r="AN611" s="9">
        <f t="shared" si="523"/>
        <v>1184973.4672780617</v>
      </c>
    </row>
    <row r="612" spans="1:40" s="11" customFormat="1" ht="12.75" x14ac:dyDescent="0.2">
      <c r="A612" s="8" t="s">
        <v>1227</v>
      </c>
      <c r="B612" s="8" t="s">
        <v>1228</v>
      </c>
      <c r="C612" s="8" t="s">
        <v>862</v>
      </c>
      <c r="D612" s="8" t="s">
        <v>862</v>
      </c>
      <c r="E612" s="8" t="s">
        <v>1440</v>
      </c>
      <c r="G612" s="9"/>
      <c r="H612" s="9"/>
      <c r="I612" s="9">
        <f t="shared" si="509"/>
        <v>2050762.4250855437</v>
      </c>
      <c r="J612" s="9">
        <f t="shared" si="510"/>
        <v>2116308.468796948</v>
      </c>
      <c r="K612" s="9"/>
      <c r="L612" s="9"/>
      <c r="M612" s="9"/>
      <c r="N612" s="9"/>
      <c r="O612" s="9"/>
      <c r="P612" s="9"/>
      <c r="Q612" s="10">
        <f t="shared" si="522"/>
        <v>2050762.4250855437</v>
      </c>
      <c r="R612" s="10">
        <f t="shared" si="511"/>
        <v>2116308.468796948</v>
      </c>
      <c r="S612" s="9"/>
      <c r="T612" s="10">
        <f t="shared" si="517"/>
        <v>8532677</v>
      </c>
      <c r="V612" s="9"/>
      <c r="W612" s="9">
        <f t="shared" si="512"/>
        <v>-528366.15312459227</v>
      </c>
      <c r="X612" s="9"/>
      <c r="Y612" s="9"/>
      <c r="Z612" s="9"/>
      <c r="AA612" s="10">
        <f t="shared" si="518"/>
        <v>-528366.15312459227</v>
      </c>
      <c r="AB612" s="10">
        <f t="shared" si="519"/>
        <v>1522396.2719609514</v>
      </c>
      <c r="AC612" s="10">
        <f t="shared" si="513"/>
        <v>10055073.271960951</v>
      </c>
      <c r="AD612" s="10">
        <f t="shared" si="514"/>
        <v>9657651.9106936026</v>
      </c>
      <c r="AE612" s="10">
        <f t="shared" si="520"/>
        <v>1124974.9106936026</v>
      </c>
      <c r="AF612" s="10">
        <f t="shared" si="515"/>
        <v>-991333.55810334533</v>
      </c>
      <c r="AG612" s="9"/>
      <c r="AH612" s="9">
        <f t="shared" si="516"/>
        <v>-991333.55810334533</v>
      </c>
      <c r="AI612" s="9"/>
      <c r="AJ612" s="9"/>
      <c r="AK612" s="9"/>
      <c r="AM612" s="9">
        <f t="shared" si="521"/>
        <v>2130781.3980449927</v>
      </c>
      <c r="AN612" s="9">
        <f t="shared" si="523"/>
        <v>1139447.8399416474</v>
      </c>
    </row>
    <row r="613" spans="1:40" s="11" customFormat="1" ht="12.75" x14ac:dyDescent="0.2">
      <c r="A613" s="8" t="s">
        <v>1229</v>
      </c>
      <c r="B613" s="8" t="s">
        <v>1230</v>
      </c>
      <c r="C613" s="8" t="s">
        <v>862</v>
      </c>
      <c r="D613" s="8" t="s">
        <v>862</v>
      </c>
      <c r="E613" s="8" t="s">
        <v>1440</v>
      </c>
      <c r="G613" s="9"/>
      <c r="H613" s="9"/>
      <c r="I613" s="9">
        <f t="shared" si="509"/>
        <v>1846159.7532108417</v>
      </c>
      <c r="J613" s="9">
        <f t="shared" si="510"/>
        <v>1905166.3287175808</v>
      </c>
      <c r="K613" s="9"/>
      <c r="L613" s="9"/>
      <c r="M613" s="9"/>
      <c r="N613" s="9"/>
      <c r="O613" s="9"/>
      <c r="P613" s="9"/>
      <c r="Q613" s="10">
        <f t="shared" si="522"/>
        <v>1846159.7532108417</v>
      </c>
      <c r="R613" s="10">
        <f t="shared" si="511"/>
        <v>1905166.3287175808</v>
      </c>
      <c r="S613" s="9"/>
      <c r="T613" s="10">
        <f t="shared" si="517"/>
        <v>4081020</v>
      </c>
      <c r="V613" s="9"/>
      <c r="W613" s="9">
        <f t="shared" si="512"/>
        <v>191469.94647059031</v>
      </c>
      <c r="X613" s="9"/>
      <c r="Y613" s="9"/>
      <c r="Z613" s="9"/>
      <c r="AA613" s="10">
        <f t="shared" si="518"/>
        <v>191469.94647059031</v>
      </c>
      <c r="AB613" s="10">
        <f t="shared" si="519"/>
        <v>2037629.699681432</v>
      </c>
      <c r="AC613" s="10">
        <f t="shared" si="513"/>
        <v>6118649.699681432</v>
      </c>
      <c r="AD613" s="10">
        <f t="shared" si="514"/>
        <v>5876813.3622430656</v>
      </c>
      <c r="AE613" s="10">
        <f t="shared" si="520"/>
        <v>1795793.3622430656</v>
      </c>
      <c r="AF613" s="10">
        <f t="shared" si="515"/>
        <v>-109372.96647451515</v>
      </c>
      <c r="AG613" s="9"/>
      <c r="AH613" s="9">
        <f t="shared" si="516"/>
        <v>-109372.96647451515</v>
      </c>
      <c r="AI613" s="9"/>
      <c r="AJ613" s="9"/>
      <c r="AK613" s="9"/>
      <c r="AM613" s="9">
        <f t="shared" si="521"/>
        <v>1918195.3071901572</v>
      </c>
      <c r="AN613" s="9">
        <f t="shared" si="523"/>
        <v>1808822.3407156421</v>
      </c>
    </row>
    <row r="614" spans="1:40" s="11" customFormat="1" ht="12.75" x14ac:dyDescent="0.2">
      <c r="A614" s="8" t="s">
        <v>1231</v>
      </c>
      <c r="B614" s="8" t="s">
        <v>1232</v>
      </c>
      <c r="C614" s="8" t="s">
        <v>862</v>
      </c>
      <c r="D614" s="8" t="s">
        <v>862</v>
      </c>
      <c r="E614" s="8" t="s">
        <v>1440</v>
      </c>
      <c r="G614" s="9"/>
      <c r="H614" s="9"/>
      <c r="I614" s="9">
        <f t="shared" si="509"/>
        <v>3546686.4258636306</v>
      </c>
      <c r="J614" s="9">
        <f t="shared" si="510"/>
        <v>3660044.8825315721</v>
      </c>
      <c r="K614" s="9"/>
      <c r="L614" s="9"/>
      <c r="M614" s="9"/>
      <c r="N614" s="9"/>
      <c r="O614" s="9"/>
      <c r="P614" s="9"/>
      <c r="Q614" s="10">
        <f t="shared" si="522"/>
        <v>3546686.4258636306</v>
      </c>
      <c r="R614" s="10">
        <f t="shared" si="511"/>
        <v>3660044.8825315721</v>
      </c>
      <c r="S614" s="9"/>
      <c r="T614" s="10">
        <f t="shared" si="517"/>
        <v>7435472</v>
      </c>
      <c r="V614" s="9"/>
      <c r="W614" s="9">
        <f t="shared" si="512"/>
        <v>268711.82774091372</v>
      </c>
      <c r="X614" s="9"/>
      <c r="Y614" s="9"/>
      <c r="Z614" s="9"/>
      <c r="AA614" s="10">
        <f t="shared" si="518"/>
        <v>268711.82774091372</v>
      </c>
      <c r="AB614" s="10">
        <f t="shared" si="519"/>
        <v>3815398.2536045443</v>
      </c>
      <c r="AC614" s="10">
        <f t="shared" si="513"/>
        <v>11250870.253604544</v>
      </c>
      <c r="AD614" s="10">
        <f t="shared" si="514"/>
        <v>10806185.659997616</v>
      </c>
      <c r="AE614" s="10">
        <f t="shared" si="520"/>
        <v>3370713.659997616</v>
      </c>
      <c r="AF614" s="10">
        <f t="shared" si="515"/>
        <v>-289331.22253395617</v>
      </c>
      <c r="AG614" s="9"/>
      <c r="AH614" s="9">
        <f t="shared" si="516"/>
        <v>-289331.22253395617</v>
      </c>
      <c r="AI614" s="9"/>
      <c r="AJ614" s="9"/>
      <c r="AK614" s="9"/>
      <c r="AM614" s="9">
        <f t="shared" si="521"/>
        <v>3685075.0572015536</v>
      </c>
      <c r="AN614" s="9">
        <f t="shared" si="523"/>
        <v>3395743.8346675974</v>
      </c>
    </row>
    <row r="615" spans="1:40" s="11" customFormat="1" ht="12.75" x14ac:dyDescent="0.2">
      <c r="A615" s="8" t="s">
        <v>1233</v>
      </c>
      <c r="B615" s="8" t="s">
        <v>1234</v>
      </c>
      <c r="C615" s="8" t="s">
        <v>862</v>
      </c>
      <c r="D615" s="8" t="s">
        <v>862</v>
      </c>
      <c r="E615" s="8" t="s">
        <v>1440</v>
      </c>
      <c r="G615" s="9"/>
      <c r="H615" s="9"/>
      <c r="I615" s="9">
        <f t="shared" si="509"/>
        <v>2319506.4289289927</v>
      </c>
      <c r="J615" s="9">
        <f t="shared" si="510"/>
        <v>2393642.0128073259</v>
      </c>
      <c r="K615" s="9"/>
      <c r="L615" s="9"/>
      <c r="M615" s="9"/>
      <c r="N615" s="9"/>
      <c r="O615" s="9"/>
      <c r="P615" s="9"/>
      <c r="Q615" s="10">
        <f t="shared" si="522"/>
        <v>2319506.4289289927</v>
      </c>
      <c r="R615" s="10">
        <f t="shared" si="511"/>
        <v>2393642.0128073259</v>
      </c>
      <c r="S615" s="9"/>
      <c r="T615" s="10">
        <f t="shared" si="517"/>
        <v>5777250</v>
      </c>
      <c r="V615" s="9"/>
      <c r="W615" s="9">
        <f t="shared" si="512"/>
        <v>152680.77822095249</v>
      </c>
      <c r="X615" s="9"/>
      <c r="Y615" s="9"/>
      <c r="Z615" s="9"/>
      <c r="AA615" s="10">
        <f t="shared" si="518"/>
        <v>152680.77822095249</v>
      </c>
      <c r="AB615" s="10">
        <f t="shared" si="519"/>
        <v>2472187.2071499452</v>
      </c>
      <c r="AC615" s="10">
        <f t="shared" si="513"/>
        <v>8249437.2071499452</v>
      </c>
      <c r="AD615" s="10">
        <f t="shared" si="514"/>
        <v>7923382.6398801757</v>
      </c>
      <c r="AE615" s="10">
        <f t="shared" si="520"/>
        <v>2146132.6398801757</v>
      </c>
      <c r="AF615" s="10">
        <f t="shared" si="515"/>
        <v>-247509.37292715022</v>
      </c>
      <c r="AG615" s="9"/>
      <c r="AH615" s="9">
        <f t="shared" si="516"/>
        <v>-247509.37292715022</v>
      </c>
      <c r="AI615" s="9"/>
      <c r="AJ615" s="9"/>
      <c r="AK615" s="9"/>
      <c r="AM615" s="9">
        <f t="shared" si="521"/>
        <v>2410011.5600672304</v>
      </c>
      <c r="AN615" s="9">
        <f t="shared" si="523"/>
        <v>2162502.1871400801</v>
      </c>
    </row>
    <row r="616" spans="1:40" s="11" customFormat="1" ht="12.75" x14ac:dyDescent="0.2">
      <c r="A616" s="8" t="s">
        <v>1235</v>
      </c>
      <c r="B616" s="8" t="s">
        <v>1236</v>
      </c>
      <c r="C616" s="8" t="s">
        <v>862</v>
      </c>
      <c r="D616" s="8" t="s">
        <v>862</v>
      </c>
      <c r="E616" s="8" t="s">
        <v>1440</v>
      </c>
      <c r="G616" s="9"/>
      <c r="H616" s="9"/>
      <c r="I616" s="9">
        <f t="shared" si="509"/>
        <v>2373356.1243351325</v>
      </c>
      <c r="J616" s="9">
        <f t="shared" si="510"/>
        <v>2449212.841020348</v>
      </c>
      <c r="K616" s="9"/>
      <c r="L616" s="9"/>
      <c r="M616" s="9"/>
      <c r="N616" s="9"/>
      <c r="O616" s="9"/>
      <c r="P616" s="9"/>
      <c r="Q616" s="10">
        <f t="shared" si="522"/>
        <v>2373356.1243351325</v>
      </c>
      <c r="R616" s="10">
        <f t="shared" si="511"/>
        <v>2449212.841020348</v>
      </c>
      <c r="S616" s="9"/>
      <c r="T616" s="10">
        <f t="shared" si="517"/>
        <v>6331663</v>
      </c>
      <c r="V616" s="9"/>
      <c r="W616" s="9">
        <f t="shared" si="512"/>
        <v>111545.23598952405</v>
      </c>
      <c r="X616" s="9"/>
      <c r="Y616" s="9"/>
      <c r="Z616" s="9"/>
      <c r="AA616" s="10">
        <f t="shared" si="518"/>
        <v>111545.23598952405</v>
      </c>
      <c r="AB616" s="10">
        <f t="shared" si="519"/>
        <v>2484901.3603246566</v>
      </c>
      <c r="AC616" s="10">
        <f t="shared" si="513"/>
        <v>8816564.3603246566</v>
      </c>
      <c r="AD616" s="10">
        <f t="shared" si="514"/>
        <v>8468094.3974500764</v>
      </c>
      <c r="AE616" s="10">
        <f t="shared" si="520"/>
        <v>2136431.3974500764</v>
      </c>
      <c r="AF616" s="10">
        <f t="shared" si="515"/>
        <v>-312781.4435702716</v>
      </c>
      <c r="AG616" s="9"/>
      <c r="AH616" s="9">
        <f t="shared" si="516"/>
        <v>-312781.4435702716</v>
      </c>
      <c r="AI616" s="9"/>
      <c r="AJ616" s="9"/>
      <c r="AK616" s="9"/>
      <c r="AM616" s="9">
        <f t="shared" si="521"/>
        <v>2465962.423930462</v>
      </c>
      <c r="AN616" s="9">
        <f t="shared" si="523"/>
        <v>2153180.9803601904</v>
      </c>
    </row>
    <row r="617" spans="1:40" s="11" customFormat="1" ht="12.75" x14ac:dyDescent="0.2">
      <c r="A617" s="8" t="s">
        <v>1237</v>
      </c>
      <c r="B617" s="8" t="s">
        <v>1238</v>
      </c>
      <c r="C617" s="8" t="s">
        <v>862</v>
      </c>
      <c r="D617" s="8" t="s">
        <v>862</v>
      </c>
      <c r="E617" s="8" t="s">
        <v>1440</v>
      </c>
      <c r="G617" s="9"/>
      <c r="H617" s="9"/>
      <c r="I617" s="9">
        <f t="shared" si="509"/>
        <v>3311452.388855739</v>
      </c>
      <c r="J617" s="9">
        <f t="shared" si="510"/>
        <v>3417292.3439734648</v>
      </c>
      <c r="K617" s="9"/>
      <c r="L617" s="9"/>
      <c r="M617" s="9"/>
      <c r="N617" s="9"/>
      <c r="O617" s="9"/>
      <c r="P617" s="9"/>
      <c r="Q617" s="10">
        <f t="shared" si="522"/>
        <v>3311452.388855739</v>
      </c>
      <c r="R617" s="10">
        <f t="shared" si="511"/>
        <v>3417292.3439734648</v>
      </c>
      <c r="S617" s="9"/>
      <c r="T617" s="10">
        <f t="shared" si="517"/>
        <v>7465882</v>
      </c>
      <c r="V617" s="9"/>
      <c r="W617" s="9">
        <f t="shared" si="512"/>
        <v>306736.30095382174</v>
      </c>
      <c r="X617" s="9"/>
      <c r="Y617" s="9"/>
      <c r="Z617" s="9"/>
      <c r="AA617" s="10">
        <f t="shared" si="518"/>
        <v>306736.30095382174</v>
      </c>
      <c r="AB617" s="10">
        <f t="shared" si="519"/>
        <v>3618188.6898095608</v>
      </c>
      <c r="AC617" s="10">
        <f t="shared" si="513"/>
        <v>11084070.689809561</v>
      </c>
      <c r="AD617" s="10">
        <f t="shared" si="514"/>
        <v>10645978.75922052</v>
      </c>
      <c r="AE617" s="10">
        <f t="shared" si="520"/>
        <v>3180096.75922052</v>
      </c>
      <c r="AF617" s="10">
        <f t="shared" si="515"/>
        <v>-237195.58475294476</v>
      </c>
      <c r="AG617" s="9"/>
      <c r="AH617" s="9">
        <f t="shared" si="516"/>
        <v>-237195.58475294476</v>
      </c>
      <c r="AI617" s="9"/>
      <c r="AJ617" s="9"/>
      <c r="AK617" s="9"/>
      <c r="AM617" s="9">
        <f t="shared" si="521"/>
        <v>3440662.3918863423</v>
      </c>
      <c r="AN617" s="9">
        <f t="shared" si="523"/>
        <v>3203466.8071333976</v>
      </c>
    </row>
    <row r="618" spans="1:40" s="11" customFormat="1" ht="12.75" x14ac:dyDescent="0.2">
      <c r="A618" s="8" t="s">
        <v>1239</v>
      </c>
      <c r="B618" s="8" t="s">
        <v>1240</v>
      </c>
      <c r="C618" s="8" t="s">
        <v>862</v>
      </c>
      <c r="D618" s="8" t="s">
        <v>862</v>
      </c>
      <c r="E618" s="8" t="s">
        <v>1440</v>
      </c>
      <c r="G618" s="9"/>
      <c r="H618" s="9"/>
      <c r="I618" s="9">
        <f t="shared" si="509"/>
        <v>1697727.3846415873</v>
      </c>
      <c r="J618" s="9">
        <f t="shared" si="510"/>
        <v>1751989.7955393898</v>
      </c>
      <c r="K618" s="9"/>
      <c r="L618" s="9"/>
      <c r="M618" s="9"/>
      <c r="N618" s="9"/>
      <c r="O618" s="9"/>
      <c r="P618" s="9"/>
      <c r="Q618" s="10">
        <f t="shared" si="522"/>
        <v>1697727.3846415873</v>
      </c>
      <c r="R618" s="10">
        <f t="shared" si="511"/>
        <v>1751989.7955393898</v>
      </c>
      <c r="S618" s="9"/>
      <c r="T618" s="10">
        <f t="shared" si="517"/>
        <v>5472850</v>
      </c>
      <c r="V618" s="9"/>
      <c r="W618" s="9">
        <f t="shared" si="512"/>
        <v>-30018.40922237793</v>
      </c>
      <c r="X618" s="9"/>
      <c r="Y618" s="9"/>
      <c r="Z618" s="9"/>
      <c r="AA618" s="10">
        <f t="shared" si="518"/>
        <v>-30018.40922237793</v>
      </c>
      <c r="AB618" s="10">
        <f t="shared" si="519"/>
        <v>1667708.9754192093</v>
      </c>
      <c r="AC618" s="10">
        <f t="shared" si="513"/>
        <v>7140558.9754192093</v>
      </c>
      <c r="AD618" s="10">
        <f t="shared" si="514"/>
        <v>6858332.2236625357</v>
      </c>
      <c r="AE618" s="10">
        <f t="shared" si="520"/>
        <v>1385482.2236625357</v>
      </c>
      <c r="AF618" s="10">
        <f t="shared" si="515"/>
        <v>-366507.57187685417</v>
      </c>
      <c r="AG618" s="9"/>
      <c r="AH618" s="9">
        <f t="shared" si="516"/>
        <v>-366507.57187685417</v>
      </c>
      <c r="AI618" s="9"/>
      <c r="AJ618" s="9"/>
      <c r="AK618" s="9"/>
      <c r="AM618" s="9">
        <f t="shared" si="521"/>
        <v>1763971.2362074188</v>
      </c>
      <c r="AN618" s="9">
        <f t="shared" si="523"/>
        <v>1397463.6643305647</v>
      </c>
    </row>
    <row r="619" spans="1:40" s="11" customFormat="1" ht="12.75" x14ac:dyDescent="0.2">
      <c r="A619" s="8" t="s">
        <v>1241</v>
      </c>
      <c r="B619" s="8" t="s">
        <v>1242</v>
      </c>
      <c r="C619" s="8" t="s">
        <v>862</v>
      </c>
      <c r="D619" s="8" t="s">
        <v>862</v>
      </c>
      <c r="E619" s="8" t="s">
        <v>1440</v>
      </c>
      <c r="G619" s="9"/>
      <c r="H619" s="9"/>
      <c r="I619" s="9">
        <f t="shared" si="509"/>
        <v>3524560.0049441224</v>
      </c>
      <c r="J619" s="9">
        <f t="shared" si="510"/>
        <v>3637211.2615312417</v>
      </c>
      <c r="K619" s="9"/>
      <c r="L619" s="9"/>
      <c r="M619" s="9"/>
      <c r="N619" s="9"/>
      <c r="O619" s="9"/>
      <c r="P619" s="9"/>
      <c r="Q619" s="10">
        <f t="shared" si="522"/>
        <v>3524560.0049441224</v>
      </c>
      <c r="R619" s="10">
        <f t="shared" si="511"/>
        <v>3637211.2615312417</v>
      </c>
      <c r="S619" s="9"/>
      <c r="T619" s="10">
        <f t="shared" si="517"/>
        <v>9159684</v>
      </c>
      <c r="V619" s="9"/>
      <c r="W619" s="9">
        <f t="shared" si="512"/>
        <v>193755.08735849988</v>
      </c>
      <c r="X619" s="9"/>
      <c r="Y619" s="9"/>
      <c r="Z619" s="9"/>
      <c r="AA619" s="10">
        <f t="shared" si="518"/>
        <v>193755.08735849988</v>
      </c>
      <c r="AB619" s="10">
        <f t="shared" si="519"/>
        <v>3718315.0923026223</v>
      </c>
      <c r="AC619" s="10">
        <f t="shared" si="513"/>
        <v>12877999.092302622</v>
      </c>
      <c r="AD619" s="10">
        <f t="shared" si="514"/>
        <v>12369003.106770189</v>
      </c>
      <c r="AE619" s="10">
        <f t="shared" si="520"/>
        <v>3209319.1067701895</v>
      </c>
      <c r="AF619" s="10">
        <f t="shared" si="515"/>
        <v>-427892.15476105222</v>
      </c>
      <c r="AG619" s="9"/>
      <c r="AH619" s="9">
        <f t="shared" si="516"/>
        <v>-427892.15476105222</v>
      </c>
      <c r="AI619" s="9"/>
      <c r="AJ619" s="9"/>
      <c r="AK619" s="9"/>
      <c r="AM619" s="9">
        <f t="shared" si="521"/>
        <v>3662085.282509034</v>
      </c>
      <c r="AN619" s="9">
        <f t="shared" si="523"/>
        <v>3234193.1277479818</v>
      </c>
    </row>
    <row r="620" spans="1:40" s="11" customFormat="1" ht="12.75" x14ac:dyDescent="0.2">
      <c r="A620" s="8" t="s">
        <v>1243</v>
      </c>
      <c r="B620" s="8" t="s">
        <v>1244</v>
      </c>
      <c r="C620" s="8" t="s">
        <v>862</v>
      </c>
      <c r="D620" s="8" t="s">
        <v>862</v>
      </c>
      <c r="E620" s="8" t="s">
        <v>1440</v>
      </c>
      <c r="G620" s="9"/>
      <c r="H620" s="9"/>
      <c r="I620" s="9">
        <f t="shared" si="509"/>
        <v>2163433.5080230525</v>
      </c>
      <c r="J620" s="9">
        <f t="shared" si="510"/>
        <v>2232580.7215417908</v>
      </c>
      <c r="K620" s="9"/>
      <c r="L620" s="9"/>
      <c r="M620" s="9"/>
      <c r="N620" s="9"/>
      <c r="O620" s="9"/>
      <c r="P620" s="9"/>
      <c r="Q620" s="10">
        <f t="shared" si="522"/>
        <v>2163433.5080230525</v>
      </c>
      <c r="R620" s="10">
        <f t="shared" si="511"/>
        <v>2232580.7215417908</v>
      </c>
      <c r="S620" s="9"/>
      <c r="T620" s="10">
        <f t="shared" si="517"/>
        <v>7111496</v>
      </c>
      <c r="V620" s="9"/>
      <c r="W620" s="9">
        <f t="shared" si="512"/>
        <v>-193608.23302322533</v>
      </c>
      <c r="X620" s="9"/>
      <c r="Y620" s="9"/>
      <c r="Z620" s="9"/>
      <c r="AA620" s="10">
        <f t="shared" si="518"/>
        <v>-193608.23302322533</v>
      </c>
      <c r="AB620" s="10">
        <f t="shared" si="519"/>
        <v>1969825.2749998271</v>
      </c>
      <c r="AC620" s="10">
        <f t="shared" si="513"/>
        <v>9081321.2749998271</v>
      </c>
      <c r="AD620" s="10">
        <f t="shared" si="514"/>
        <v>8722386.9375166036</v>
      </c>
      <c r="AE620" s="10">
        <f t="shared" si="520"/>
        <v>1610890.9375166036</v>
      </c>
      <c r="AF620" s="10">
        <f t="shared" si="515"/>
        <v>-621689.78402518714</v>
      </c>
      <c r="AG620" s="9"/>
      <c r="AH620" s="9">
        <f t="shared" si="516"/>
        <v>-621689.78402518714</v>
      </c>
      <c r="AI620" s="9"/>
      <c r="AJ620" s="9"/>
      <c r="AK620" s="9"/>
      <c r="AM620" s="9">
        <f t="shared" si="521"/>
        <v>2247848.8090157267</v>
      </c>
      <c r="AN620" s="9">
        <f t="shared" si="523"/>
        <v>1626159.0249905395</v>
      </c>
    </row>
    <row r="621" spans="1:40" s="11" customFormat="1" ht="12.75" x14ac:dyDescent="0.2">
      <c r="A621" s="8" t="s">
        <v>1245</v>
      </c>
      <c r="B621" s="8" t="s">
        <v>1246</v>
      </c>
      <c r="C621" s="8" t="s">
        <v>862</v>
      </c>
      <c r="D621" s="8" t="s">
        <v>862</v>
      </c>
      <c r="E621" s="8" t="s">
        <v>1440</v>
      </c>
      <c r="G621" s="9"/>
      <c r="H621" s="9"/>
      <c r="I621" s="9">
        <f t="shared" ref="I621:I629" si="524">LTFUND1819BL</f>
        <v>3499807.0945821442</v>
      </c>
      <c r="J621" s="9">
        <f t="shared" ref="J621:J629" si="525">I621*RPI_INC1920</f>
        <v>3611667.2037770916</v>
      </c>
      <c r="K621" s="9"/>
      <c r="L621" s="9"/>
      <c r="M621" s="9"/>
      <c r="N621" s="9"/>
      <c r="O621" s="9"/>
      <c r="P621" s="9"/>
      <c r="Q621" s="10">
        <f t="shared" si="522"/>
        <v>3499807.0945821442</v>
      </c>
      <c r="R621" s="10">
        <f t="shared" ref="R621:R644" si="526">H621+J621+L621+N621+P621</f>
        <v>3611667.2037770916</v>
      </c>
      <c r="S621" s="9"/>
      <c r="T621" s="10">
        <f t="shared" si="517"/>
        <v>6141571</v>
      </c>
      <c r="V621" s="9"/>
      <c r="W621" s="9">
        <f t="shared" ref="W621:W629" si="527">LTFUND1819RSG</f>
        <v>574754.06601177715</v>
      </c>
      <c r="X621" s="9"/>
      <c r="Y621" s="9"/>
      <c r="Z621" s="9"/>
      <c r="AA621" s="10">
        <f t="shared" si="518"/>
        <v>574754.06601177715</v>
      </c>
      <c r="AB621" s="10">
        <f t="shared" si="519"/>
        <v>4074561.1605939213</v>
      </c>
      <c r="AC621" s="10">
        <f t="shared" ref="AC621:AC629" si="528">W621+I621+T621</f>
        <v>10216132.160593921</v>
      </c>
      <c r="AD621" s="10">
        <f t="shared" ref="AD621:AD629" si="529">AC621*LT_SF1920</f>
        <v>9812345.0334058795</v>
      </c>
      <c r="AE621" s="10">
        <f t="shared" si="520"/>
        <v>3670774.0334058795</v>
      </c>
      <c r="AF621" s="10">
        <f t="shared" ref="AF621:AF644" si="530">AD621-T621-R621</f>
        <v>59106.829628787935</v>
      </c>
      <c r="AG621" s="9"/>
      <c r="AH621" s="9">
        <f t="shared" ref="AH621:AH629" si="531">AF621</f>
        <v>59106.829628787935</v>
      </c>
      <c r="AI621" s="9"/>
      <c r="AJ621" s="9"/>
      <c r="AK621" s="9"/>
      <c r="AM621" s="9">
        <f t="shared" si="521"/>
        <v>3636366.5350317005</v>
      </c>
      <c r="AN621" s="9">
        <f t="shared" si="523"/>
        <v>3695473.3646604884</v>
      </c>
    </row>
    <row r="622" spans="1:40" s="11" customFormat="1" ht="12.75" x14ac:dyDescent="0.2">
      <c r="A622" s="8" t="s">
        <v>1247</v>
      </c>
      <c r="B622" s="8" t="s">
        <v>1248</v>
      </c>
      <c r="C622" s="8" t="s">
        <v>862</v>
      </c>
      <c r="D622" s="8" t="s">
        <v>862</v>
      </c>
      <c r="E622" s="8" t="s">
        <v>1440</v>
      </c>
      <c r="G622" s="9"/>
      <c r="H622" s="9"/>
      <c r="I622" s="9">
        <f t="shared" si="524"/>
        <v>1971513.5031130568</v>
      </c>
      <c r="J622" s="9">
        <f t="shared" si="525"/>
        <v>2034526.6092007996</v>
      </c>
      <c r="K622" s="9"/>
      <c r="L622" s="9"/>
      <c r="M622" s="9"/>
      <c r="N622" s="9"/>
      <c r="O622" s="9"/>
      <c r="P622" s="9"/>
      <c r="Q622" s="10">
        <f t="shared" si="522"/>
        <v>1971513.5031130568</v>
      </c>
      <c r="R622" s="10">
        <f t="shared" si="526"/>
        <v>2034526.6092007996</v>
      </c>
      <c r="S622" s="9"/>
      <c r="T622" s="10">
        <f t="shared" si="517"/>
        <v>7958997</v>
      </c>
      <c r="V622" s="9"/>
      <c r="W622" s="9">
        <f t="shared" si="527"/>
        <v>-249668.54402999324</v>
      </c>
      <c r="X622" s="9"/>
      <c r="Y622" s="9"/>
      <c r="Z622" s="9"/>
      <c r="AA622" s="10">
        <f t="shared" si="518"/>
        <v>-249668.54402999324</v>
      </c>
      <c r="AB622" s="10">
        <f t="shared" si="519"/>
        <v>1721844.9590830635</v>
      </c>
      <c r="AC622" s="10">
        <f t="shared" si="528"/>
        <v>9680841.9590830635</v>
      </c>
      <c r="AD622" s="10">
        <f t="shared" si="529"/>
        <v>9298211.8891141601</v>
      </c>
      <c r="AE622" s="10">
        <f t="shared" si="520"/>
        <v>1339214.8891141601</v>
      </c>
      <c r="AF622" s="10">
        <f t="shared" si="530"/>
        <v>-695311.72008663951</v>
      </c>
      <c r="AG622" s="9"/>
      <c r="AH622" s="9">
        <f t="shared" si="531"/>
        <v>-695311.72008663951</v>
      </c>
      <c r="AI622" s="9"/>
      <c r="AJ622" s="9"/>
      <c r="AK622" s="9"/>
      <c r="AM622" s="9">
        <f t="shared" si="521"/>
        <v>2048440.2518017611</v>
      </c>
      <c r="AN622" s="9">
        <f t="shared" si="523"/>
        <v>1353128.5317151216</v>
      </c>
    </row>
    <row r="623" spans="1:40" s="11" customFormat="1" ht="12.75" x14ac:dyDescent="0.2">
      <c r="A623" s="8" t="s">
        <v>1249</v>
      </c>
      <c r="B623" s="8" t="s">
        <v>1250</v>
      </c>
      <c r="C623" s="8" t="s">
        <v>862</v>
      </c>
      <c r="D623" s="8" t="s">
        <v>862</v>
      </c>
      <c r="E623" s="8" t="s">
        <v>1440</v>
      </c>
      <c r="G623" s="9"/>
      <c r="H623" s="9"/>
      <c r="I623" s="9">
        <f t="shared" si="524"/>
        <v>2058109.4039335614</v>
      </c>
      <c r="J623" s="9">
        <f t="shared" si="525"/>
        <v>2123890.2702606078</v>
      </c>
      <c r="K623" s="9"/>
      <c r="L623" s="9"/>
      <c r="M623" s="9"/>
      <c r="N623" s="9"/>
      <c r="O623" s="9"/>
      <c r="P623" s="9"/>
      <c r="Q623" s="10">
        <f t="shared" si="522"/>
        <v>2058109.4039335614</v>
      </c>
      <c r="R623" s="10">
        <f t="shared" si="526"/>
        <v>2123890.2702606078</v>
      </c>
      <c r="S623" s="9"/>
      <c r="T623" s="10">
        <f t="shared" si="517"/>
        <v>8521573</v>
      </c>
      <c r="V623" s="9"/>
      <c r="W623" s="9">
        <f t="shared" si="527"/>
        <v>-294410.01974885818</v>
      </c>
      <c r="X623" s="9"/>
      <c r="Y623" s="9"/>
      <c r="Z623" s="9"/>
      <c r="AA623" s="10">
        <f t="shared" si="518"/>
        <v>-294410.01974885818</v>
      </c>
      <c r="AB623" s="10">
        <f t="shared" si="519"/>
        <v>1763699.3841847032</v>
      </c>
      <c r="AC623" s="10">
        <f t="shared" si="528"/>
        <v>10285272.384184703</v>
      </c>
      <c r="AD623" s="10">
        <f t="shared" si="529"/>
        <v>9878752.5268578958</v>
      </c>
      <c r="AE623" s="10">
        <f t="shared" si="520"/>
        <v>1357179.5268578958</v>
      </c>
      <c r="AF623" s="10">
        <f t="shared" si="530"/>
        <v>-766710.74340271205</v>
      </c>
      <c r="AG623" s="9"/>
      <c r="AH623" s="9">
        <f t="shared" si="531"/>
        <v>-766710.74340271205</v>
      </c>
      <c r="AI623" s="9"/>
      <c r="AJ623" s="9"/>
      <c r="AK623" s="9"/>
      <c r="AM623" s="9">
        <f t="shared" si="521"/>
        <v>2138415.0496419268</v>
      </c>
      <c r="AN623" s="9">
        <f t="shared" si="523"/>
        <v>1371704.3062392147</v>
      </c>
    </row>
    <row r="624" spans="1:40" s="11" customFormat="1" ht="12.75" x14ac:dyDescent="0.2">
      <c r="A624" s="8" t="s">
        <v>1251</v>
      </c>
      <c r="B624" s="8" t="s">
        <v>1252</v>
      </c>
      <c r="C624" s="8" t="s">
        <v>862</v>
      </c>
      <c r="D624" s="8" t="s">
        <v>862</v>
      </c>
      <c r="E624" s="8" t="s">
        <v>1440</v>
      </c>
      <c r="G624" s="9"/>
      <c r="H624" s="9"/>
      <c r="I624" s="9">
        <f t="shared" si="524"/>
        <v>2586770.5300292321</v>
      </c>
      <c r="J624" s="9">
        <f t="shared" si="525"/>
        <v>2669448.3537296522</v>
      </c>
      <c r="K624" s="9"/>
      <c r="L624" s="9"/>
      <c r="M624" s="9"/>
      <c r="N624" s="9"/>
      <c r="O624" s="9"/>
      <c r="P624" s="9"/>
      <c r="Q624" s="10">
        <f t="shared" si="522"/>
        <v>2586770.5300292321</v>
      </c>
      <c r="R624" s="10">
        <f t="shared" si="526"/>
        <v>2669448.3537296522</v>
      </c>
      <c r="S624" s="9"/>
      <c r="T624" s="10">
        <f t="shared" si="517"/>
        <v>7897910</v>
      </c>
      <c r="V624" s="9"/>
      <c r="W624" s="9">
        <f t="shared" si="527"/>
        <v>7680.0584668680094</v>
      </c>
      <c r="X624" s="9"/>
      <c r="Y624" s="9"/>
      <c r="Z624" s="9"/>
      <c r="AA624" s="10">
        <f t="shared" si="518"/>
        <v>7680.0584668680094</v>
      </c>
      <c r="AB624" s="10">
        <f t="shared" si="519"/>
        <v>2594450.5884961002</v>
      </c>
      <c r="AC624" s="10">
        <f t="shared" si="528"/>
        <v>10492360.5884961</v>
      </c>
      <c r="AD624" s="10">
        <f t="shared" si="529"/>
        <v>10077655.681310995</v>
      </c>
      <c r="AE624" s="10">
        <f t="shared" si="520"/>
        <v>2179745.6813109946</v>
      </c>
      <c r="AF624" s="10">
        <f t="shared" si="530"/>
        <v>-489702.67241865769</v>
      </c>
      <c r="AG624" s="9"/>
      <c r="AH624" s="9">
        <f t="shared" si="531"/>
        <v>-489702.67241865769</v>
      </c>
      <c r="AI624" s="9"/>
      <c r="AJ624" s="9"/>
      <c r="AK624" s="9"/>
      <c r="AM624" s="9">
        <f t="shared" si="521"/>
        <v>2687704.0748234689</v>
      </c>
      <c r="AN624" s="9">
        <f t="shared" si="523"/>
        <v>2198001.4024048112</v>
      </c>
    </row>
    <row r="625" spans="1:40" s="11" customFormat="1" ht="12.75" x14ac:dyDescent="0.2">
      <c r="A625" s="8" t="s">
        <v>1253</v>
      </c>
      <c r="B625" s="8" t="s">
        <v>1254</v>
      </c>
      <c r="C625" s="8" t="s">
        <v>862</v>
      </c>
      <c r="D625" s="8" t="s">
        <v>862</v>
      </c>
      <c r="E625" s="8" t="s">
        <v>1440</v>
      </c>
      <c r="G625" s="9"/>
      <c r="H625" s="9"/>
      <c r="I625" s="9">
        <f t="shared" si="524"/>
        <v>3595518.5604084311</v>
      </c>
      <c r="J625" s="9">
        <f t="shared" si="525"/>
        <v>3710437.7796426462</v>
      </c>
      <c r="K625" s="9"/>
      <c r="L625" s="9"/>
      <c r="M625" s="9"/>
      <c r="N625" s="9"/>
      <c r="O625" s="9"/>
      <c r="P625" s="9"/>
      <c r="Q625" s="10">
        <f t="shared" si="522"/>
        <v>3595518.5604084311</v>
      </c>
      <c r="R625" s="10">
        <f t="shared" si="526"/>
        <v>3710437.7796426462</v>
      </c>
      <c r="S625" s="9"/>
      <c r="T625" s="10">
        <f t="shared" si="517"/>
        <v>13008898</v>
      </c>
      <c r="V625" s="9"/>
      <c r="W625" s="9">
        <f t="shared" si="527"/>
        <v>-280975.72872912604</v>
      </c>
      <c r="X625" s="9"/>
      <c r="Y625" s="9"/>
      <c r="Z625" s="9"/>
      <c r="AA625" s="10">
        <f t="shared" si="518"/>
        <v>-280975.72872912604</v>
      </c>
      <c r="AB625" s="10">
        <f t="shared" si="519"/>
        <v>3314542.8316793051</v>
      </c>
      <c r="AC625" s="10">
        <f t="shared" si="528"/>
        <v>16323440.831679305</v>
      </c>
      <c r="AD625" s="10">
        <f t="shared" si="529"/>
        <v>15678265.615106482</v>
      </c>
      <c r="AE625" s="10">
        <f t="shared" si="520"/>
        <v>2669367.6151064821</v>
      </c>
      <c r="AF625" s="10">
        <f t="shared" si="530"/>
        <v>-1041070.1645361641</v>
      </c>
      <c r="AG625" s="9"/>
      <c r="AH625" s="9">
        <f t="shared" si="531"/>
        <v>-1041070.1645361641</v>
      </c>
      <c r="AI625" s="9"/>
      <c r="AJ625" s="9"/>
      <c r="AK625" s="9"/>
      <c r="AM625" s="9">
        <f t="shared" si="521"/>
        <v>3735812.5793260634</v>
      </c>
      <c r="AN625" s="9">
        <f t="shared" si="523"/>
        <v>2694742.4147898993</v>
      </c>
    </row>
    <row r="626" spans="1:40" s="11" customFormat="1" ht="12.75" x14ac:dyDescent="0.2">
      <c r="A626" s="8" t="s">
        <v>1255</v>
      </c>
      <c r="B626" s="8" t="s">
        <v>1256</v>
      </c>
      <c r="C626" s="8" t="s">
        <v>862</v>
      </c>
      <c r="D626" s="8" t="s">
        <v>862</v>
      </c>
      <c r="E626" s="8" t="s">
        <v>1440</v>
      </c>
      <c r="G626" s="9"/>
      <c r="H626" s="9"/>
      <c r="I626" s="9">
        <f t="shared" si="524"/>
        <v>1574258.3710150735</v>
      </c>
      <c r="J626" s="9">
        <f t="shared" si="525"/>
        <v>1624574.4908821976</v>
      </c>
      <c r="K626" s="9"/>
      <c r="L626" s="9"/>
      <c r="M626" s="9"/>
      <c r="N626" s="9"/>
      <c r="O626" s="9"/>
      <c r="P626" s="9"/>
      <c r="Q626" s="10">
        <f t="shared" si="522"/>
        <v>1574258.3710150735</v>
      </c>
      <c r="R626" s="10">
        <f t="shared" si="526"/>
        <v>1624574.4908821976</v>
      </c>
      <c r="S626" s="9"/>
      <c r="T626" s="10">
        <f t="shared" si="517"/>
        <v>3664423</v>
      </c>
      <c r="V626" s="9"/>
      <c r="W626" s="9">
        <f t="shared" si="527"/>
        <v>143023.57054463611</v>
      </c>
      <c r="X626" s="9"/>
      <c r="Y626" s="9"/>
      <c r="Z626" s="9"/>
      <c r="AA626" s="10">
        <f t="shared" si="518"/>
        <v>143023.57054463611</v>
      </c>
      <c r="AB626" s="10">
        <f t="shared" si="519"/>
        <v>1717281.9415597096</v>
      </c>
      <c r="AC626" s="10">
        <f t="shared" si="528"/>
        <v>5381704.9415597096</v>
      </c>
      <c r="AD626" s="10">
        <f t="shared" si="529"/>
        <v>5168995.9491968155</v>
      </c>
      <c r="AE626" s="10">
        <f t="shared" si="520"/>
        <v>1504572.9491968155</v>
      </c>
      <c r="AF626" s="10">
        <f t="shared" si="530"/>
        <v>-120001.54168538214</v>
      </c>
      <c r="AG626" s="9"/>
      <c r="AH626" s="9">
        <f t="shared" si="531"/>
        <v>-120001.54168538214</v>
      </c>
      <c r="AI626" s="9"/>
      <c r="AJ626" s="9"/>
      <c r="AK626" s="9"/>
      <c r="AM626" s="9">
        <f t="shared" si="521"/>
        <v>1635684.5686479793</v>
      </c>
      <c r="AN626" s="9">
        <f t="shared" si="523"/>
        <v>1515683.0269625972</v>
      </c>
    </row>
    <row r="627" spans="1:40" s="11" customFormat="1" ht="12.75" x14ac:dyDescent="0.2">
      <c r="A627" s="8" t="s">
        <v>1257</v>
      </c>
      <c r="B627" s="8" t="s">
        <v>1258</v>
      </c>
      <c r="C627" s="8" t="s">
        <v>862</v>
      </c>
      <c r="D627" s="8" t="s">
        <v>862</v>
      </c>
      <c r="E627" s="8" t="s">
        <v>1440</v>
      </c>
      <c r="G627" s="9"/>
      <c r="H627" s="9"/>
      <c r="I627" s="9">
        <f t="shared" si="524"/>
        <v>2362139.6410251632</v>
      </c>
      <c r="J627" s="9">
        <f t="shared" si="525"/>
        <v>2437637.8587948876</v>
      </c>
      <c r="K627" s="9"/>
      <c r="L627" s="9"/>
      <c r="M627" s="9"/>
      <c r="N627" s="9"/>
      <c r="O627" s="9"/>
      <c r="P627" s="9"/>
      <c r="Q627" s="10">
        <f t="shared" si="522"/>
        <v>2362139.6410251632</v>
      </c>
      <c r="R627" s="10">
        <f t="shared" si="526"/>
        <v>2437637.8587948876</v>
      </c>
      <c r="S627" s="9"/>
      <c r="T627" s="10">
        <f t="shared" si="517"/>
        <v>4716951</v>
      </c>
      <c r="V627" s="9"/>
      <c r="W627" s="9">
        <f t="shared" si="527"/>
        <v>265212.99143036176</v>
      </c>
      <c r="X627" s="9"/>
      <c r="Y627" s="9"/>
      <c r="Z627" s="9"/>
      <c r="AA627" s="10">
        <f t="shared" si="518"/>
        <v>265212.99143036176</v>
      </c>
      <c r="AB627" s="10">
        <f t="shared" si="519"/>
        <v>2627352.632455525</v>
      </c>
      <c r="AC627" s="10">
        <f t="shared" si="528"/>
        <v>7344303.632455525</v>
      </c>
      <c r="AD627" s="10">
        <f t="shared" si="529"/>
        <v>7054023.9827477131</v>
      </c>
      <c r="AE627" s="10">
        <f t="shared" si="520"/>
        <v>2337072.9827477131</v>
      </c>
      <c r="AF627" s="10">
        <f t="shared" si="530"/>
        <v>-100564.87604717445</v>
      </c>
      <c r="AG627" s="9"/>
      <c r="AH627" s="9">
        <f t="shared" si="531"/>
        <v>-100564.87604717445</v>
      </c>
      <c r="AI627" s="9"/>
      <c r="AJ627" s="9"/>
      <c r="AK627" s="9"/>
      <c r="AM627" s="9">
        <f t="shared" si="521"/>
        <v>2454308.2831601738</v>
      </c>
      <c r="AN627" s="9">
        <f t="shared" si="523"/>
        <v>2353743.4071129994</v>
      </c>
    </row>
    <row r="628" spans="1:40" s="11" customFormat="1" ht="12.75" x14ac:dyDescent="0.2">
      <c r="A628" s="8" t="s">
        <v>1259</v>
      </c>
      <c r="B628" s="8" t="s">
        <v>1260</v>
      </c>
      <c r="C628" s="8" t="s">
        <v>862</v>
      </c>
      <c r="D628" s="8" t="s">
        <v>862</v>
      </c>
      <c r="E628" s="8" t="s">
        <v>1440</v>
      </c>
      <c r="G628" s="9"/>
      <c r="H628" s="9"/>
      <c r="I628" s="9">
        <f t="shared" si="524"/>
        <v>4403509.0253427802</v>
      </c>
      <c r="J628" s="9">
        <f t="shared" si="525"/>
        <v>4544253.0684011281</v>
      </c>
      <c r="K628" s="9"/>
      <c r="L628" s="9"/>
      <c r="M628" s="9"/>
      <c r="N628" s="9"/>
      <c r="O628" s="9"/>
      <c r="P628" s="9"/>
      <c r="Q628" s="10">
        <f t="shared" si="522"/>
        <v>4403509.0253427802</v>
      </c>
      <c r="R628" s="10">
        <f t="shared" si="526"/>
        <v>4544253.0684011281</v>
      </c>
      <c r="S628" s="9"/>
      <c r="T628" s="10">
        <f t="shared" si="517"/>
        <v>7768256</v>
      </c>
      <c r="V628" s="9"/>
      <c r="W628" s="9">
        <f t="shared" si="527"/>
        <v>603786.47433497477</v>
      </c>
      <c r="X628" s="9"/>
      <c r="Y628" s="9"/>
      <c r="Z628" s="9"/>
      <c r="AA628" s="10">
        <f t="shared" si="518"/>
        <v>603786.47433497477</v>
      </c>
      <c r="AB628" s="10">
        <f t="shared" si="519"/>
        <v>5007295.4996777549</v>
      </c>
      <c r="AC628" s="10">
        <f t="shared" si="528"/>
        <v>12775551.499677755</v>
      </c>
      <c r="AD628" s="10">
        <f t="shared" si="529"/>
        <v>12270604.700125206</v>
      </c>
      <c r="AE628" s="10">
        <f t="shared" si="520"/>
        <v>4502348.7001252063</v>
      </c>
      <c r="AF628" s="10">
        <f t="shared" si="530"/>
        <v>-41904.368275921792</v>
      </c>
      <c r="AG628" s="9"/>
      <c r="AH628" s="9">
        <f t="shared" si="531"/>
        <v>-41904.368275921792</v>
      </c>
      <c r="AI628" s="9"/>
      <c r="AJ628" s="9"/>
      <c r="AK628" s="9"/>
      <c r="AM628" s="9">
        <f t="shared" si="521"/>
        <v>4575330.1321250023</v>
      </c>
      <c r="AN628" s="9">
        <f t="shared" si="523"/>
        <v>4533425.7638490805</v>
      </c>
    </row>
    <row r="629" spans="1:40" s="11" customFormat="1" ht="12.75" x14ac:dyDescent="0.2">
      <c r="A629" s="8" t="s">
        <v>1261</v>
      </c>
      <c r="B629" s="8" t="s">
        <v>1262</v>
      </c>
      <c r="C629" s="8" t="s">
        <v>862</v>
      </c>
      <c r="D629" s="8" t="s">
        <v>862</v>
      </c>
      <c r="E629" s="8" t="s">
        <v>1440</v>
      </c>
      <c r="G629" s="9"/>
      <c r="H629" s="9"/>
      <c r="I629" s="9">
        <f t="shared" si="524"/>
        <v>1756545.0833820654</v>
      </c>
      <c r="J629" s="9">
        <f t="shared" si="525"/>
        <v>1812687.4133799493</v>
      </c>
      <c r="K629" s="9"/>
      <c r="L629" s="9"/>
      <c r="M629" s="9"/>
      <c r="N629" s="9"/>
      <c r="O629" s="9"/>
      <c r="P629" s="9"/>
      <c r="Q629" s="10">
        <f t="shared" si="522"/>
        <v>1756545.0833820654</v>
      </c>
      <c r="R629" s="10">
        <f t="shared" si="526"/>
        <v>1812687.4133799493</v>
      </c>
      <c r="S629" s="9"/>
      <c r="T629" s="10">
        <f t="shared" si="517"/>
        <v>3982105</v>
      </c>
      <c r="V629" s="9"/>
      <c r="W629" s="9">
        <f t="shared" si="527"/>
        <v>103595.29231021274</v>
      </c>
      <c r="X629" s="9"/>
      <c r="Y629" s="9"/>
      <c r="Z629" s="9"/>
      <c r="AA629" s="10">
        <f t="shared" si="518"/>
        <v>103595.29231021274</v>
      </c>
      <c r="AB629" s="10">
        <f t="shared" si="519"/>
        <v>1860140.3756922781</v>
      </c>
      <c r="AC629" s="10">
        <f t="shared" si="528"/>
        <v>5842245.3756922781</v>
      </c>
      <c r="AD629" s="10">
        <f t="shared" si="529"/>
        <v>5611333.7704491774</v>
      </c>
      <c r="AE629" s="10">
        <f t="shared" si="520"/>
        <v>1629228.7704491774</v>
      </c>
      <c r="AF629" s="10">
        <f t="shared" si="530"/>
        <v>-183458.64293077192</v>
      </c>
      <c r="AG629" s="9"/>
      <c r="AH629" s="9">
        <f t="shared" si="531"/>
        <v>-183458.64293077192</v>
      </c>
      <c r="AI629" s="9"/>
      <c r="AJ629" s="9"/>
      <c r="AK629" s="9"/>
      <c r="AM629" s="9">
        <f t="shared" si="521"/>
        <v>1825083.9505906061</v>
      </c>
      <c r="AN629" s="9">
        <f t="shared" si="523"/>
        <v>1641625.3076598342</v>
      </c>
    </row>
    <row r="630" spans="1:40" s="20" customFormat="1" ht="12.75" x14ac:dyDescent="0.2">
      <c r="A630" s="17" t="s">
        <v>1263</v>
      </c>
      <c r="B630" s="17" t="s">
        <v>1264</v>
      </c>
      <c r="C630" s="17" t="s">
        <v>1265</v>
      </c>
      <c r="D630" s="17" t="s">
        <v>1265</v>
      </c>
      <c r="E630" s="17" t="s">
        <v>1443</v>
      </c>
      <c r="G630" s="18"/>
      <c r="H630" s="18"/>
      <c r="I630" s="18"/>
      <c r="J630" s="18"/>
      <c r="K630" s="18">
        <f t="shared" ref="K630:K644" si="532">FIREFUND1819BL</f>
        <v>30777952.639381889</v>
      </c>
      <c r="L630" s="18">
        <f t="shared" ref="L630:L644" si="533">K630*RPI_INC1920</f>
        <v>31761671.184431937</v>
      </c>
      <c r="M630" s="18"/>
      <c r="N630" s="18"/>
      <c r="O630" s="18"/>
      <c r="P630" s="18"/>
      <c r="Q630" s="19">
        <f t="shared" si="522"/>
        <v>30777952.639381889</v>
      </c>
      <c r="R630" s="19">
        <f t="shared" si="526"/>
        <v>31761671.184431937</v>
      </c>
      <c r="S630" s="18"/>
      <c r="T630" s="19">
        <f t="shared" si="517"/>
        <v>39792984</v>
      </c>
      <c r="V630" s="18"/>
      <c r="W630" s="18"/>
      <c r="X630" s="18">
        <f t="shared" ref="X630:X644" si="534">FIREFUND1819RSG</f>
        <v>19938198.594980281</v>
      </c>
      <c r="Y630" s="18"/>
      <c r="Z630" s="18"/>
      <c r="AA630" s="19">
        <f t="shared" si="518"/>
        <v>19938198.594980281</v>
      </c>
      <c r="AB630" s="19">
        <f t="shared" si="519"/>
        <v>50716151.23436217</v>
      </c>
      <c r="AC630" s="19">
        <f t="shared" ref="AC630:AC644" si="535">X630+K630+T630</f>
        <v>90509135.23436217</v>
      </c>
      <c r="AD630" s="19">
        <f t="shared" ref="AD630:AD644" si="536">AC630*FR_SF1920</f>
        <v>89809221.754612625</v>
      </c>
      <c r="AE630" s="19">
        <f t="shared" si="520"/>
        <v>50016237.754612625</v>
      </c>
      <c r="AF630" s="19">
        <f t="shared" si="530"/>
        <v>18254566.570180688</v>
      </c>
      <c r="AG630" s="18"/>
      <c r="AH630" s="18"/>
      <c r="AI630" s="18">
        <f t="shared" ref="AI630:AI644" si="537">AF630</f>
        <v>18254566.570180688</v>
      </c>
      <c r="AJ630" s="18"/>
      <c r="AK630" s="18"/>
      <c r="AM630" s="18">
        <f t="shared" si="521"/>
        <v>31978881.684049349</v>
      </c>
      <c r="AN630" s="18">
        <f t="shared" si="523"/>
        <v>50233448.254230037</v>
      </c>
    </row>
    <row r="631" spans="1:40" s="20" customFormat="1" ht="12.75" x14ac:dyDescent="0.2">
      <c r="A631" s="17" t="s">
        <v>1266</v>
      </c>
      <c r="B631" s="17" t="s">
        <v>1267</v>
      </c>
      <c r="C631" s="17" t="s">
        <v>1265</v>
      </c>
      <c r="D631" s="17" t="s">
        <v>1265</v>
      </c>
      <c r="E631" s="17" t="s">
        <v>1443</v>
      </c>
      <c r="G631" s="18"/>
      <c r="H631" s="18"/>
      <c r="I631" s="18"/>
      <c r="J631" s="18"/>
      <c r="K631" s="18">
        <f t="shared" si="532"/>
        <v>19344919.246732615</v>
      </c>
      <c r="L631" s="18">
        <f t="shared" si="533"/>
        <v>19963217.547418043</v>
      </c>
      <c r="M631" s="18"/>
      <c r="N631" s="18"/>
      <c r="O631" s="18"/>
      <c r="P631" s="18"/>
      <c r="Q631" s="19">
        <f t="shared" si="522"/>
        <v>19344919.246732615</v>
      </c>
      <c r="R631" s="19">
        <f t="shared" si="526"/>
        <v>19963217.547418043</v>
      </c>
      <c r="S631" s="18"/>
      <c r="T631" s="19">
        <f t="shared" si="517"/>
        <v>24481934</v>
      </c>
      <c r="V631" s="18"/>
      <c r="W631" s="18"/>
      <c r="X631" s="18">
        <f t="shared" si="534"/>
        <v>12050294.96957314</v>
      </c>
      <c r="Y631" s="18"/>
      <c r="Z631" s="18"/>
      <c r="AA631" s="19">
        <f t="shared" si="518"/>
        <v>12050294.96957314</v>
      </c>
      <c r="AB631" s="19">
        <f t="shared" si="519"/>
        <v>31395214.216305755</v>
      </c>
      <c r="AC631" s="19">
        <f t="shared" si="535"/>
        <v>55877148.216305755</v>
      </c>
      <c r="AD631" s="19">
        <f t="shared" si="536"/>
        <v>55445046.316919714</v>
      </c>
      <c r="AE631" s="19">
        <f t="shared" si="520"/>
        <v>30963112.316919714</v>
      </c>
      <c r="AF631" s="19">
        <f t="shared" si="530"/>
        <v>10999894.769501671</v>
      </c>
      <c r="AG631" s="18"/>
      <c r="AH631" s="18"/>
      <c r="AI631" s="18">
        <f t="shared" si="537"/>
        <v>10999894.769501671</v>
      </c>
      <c r="AJ631" s="18"/>
      <c r="AK631" s="18"/>
      <c r="AM631" s="18">
        <f t="shared" si="521"/>
        <v>20099741.234483074</v>
      </c>
      <c r="AN631" s="18">
        <f t="shared" si="523"/>
        <v>31099636.003984746</v>
      </c>
    </row>
    <row r="632" spans="1:40" s="20" customFormat="1" ht="12.75" x14ac:dyDescent="0.2">
      <c r="A632" s="17" t="s">
        <v>1268</v>
      </c>
      <c r="B632" s="17" t="s">
        <v>1269</v>
      </c>
      <c r="C632" s="17" t="s">
        <v>1265</v>
      </c>
      <c r="D632" s="17" t="s">
        <v>1265</v>
      </c>
      <c r="E632" s="17" t="s">
        <v>1443</v>
      </c>
      <c r="G632" s="18"/>
      <c r="H632" s="18"/>
      <c r="I632" s="18"/>
      <c r="J632" s="18"/>
      <c r="K632" s="18">
        <f t="shared" si="532"/>
        <v>15058628.794556707</v>
      </c>
      <c r="L632" s="18">
        <f t="shared" si="533"/>
        <v>15539929.567931592</v>
      </c>
      <c r="M632" s="18"/>
      <c r="N632" s="18"/>
      <c r="O632" s="18"/>
      <c r="P632" s="18"/>
      <c r="Q632" s="19">
        <f t="shared" si="522"/>
        <v>15058628.794556707</v>
      </c>
      <c r="R632" s="19">
        <f t="shared" si="526"/>
        <v>15539929.567931592</v>
      </c>
      <c r="S632" s="18"/>
      <c r="T632" s="19">
        <f t="shared" si="517"/>
        <v>21998059</v>
      </c>
      <c r="V632" s="18"/>
      <c r="W632" s="18"/>
      <c r="X632" s="18">
        <f t="shared" si="534"/>
        <v>9114707.8950409815</v>
      </c>
      <c r="Y632" s="18"/>
      <c r="Z632" s="18"/>
      <c r="AA632" s="19">
        <f t="shared" si="518"/>
        <v>9114707.8950409815</v>
      </c>
      <c r="AB632" s="19">
        <f t="shared" si="519"/>
        <v>24173336.689597689</v>
      </c>
      <c r="AC632" s="19">
        <f t="shared" si="535"/>
        <v>46171395.689597689</v>
      </c>
      <c r="AD632" s="19">
        <f t="shared" si="536"/>
        <v>45814349.054047354</v>
      </c>
      <c r="AE632" s="19">
        <f t="shared" si="520"/>
        <v>23816290.054047354</v>
      </c>
      <c r="AF632" s="19">
        <f t="shared" si="530"/>
        <v>8276360.4861157611</v>
      </c>
      <c r="AG632" s="18"/>
      <c r="AH632" s="18"/>
      <c r="AI632" s="18">
        <f t="shared" si="537"/>
        <v>8276360.4861157611</v>
      </c>
      <c r="AJ632" s="18"/>
      <c r="AK632" s="18"/>
      <c r="AM632" s="18">
        <f t="shared" si="521"/>
        <v>15646203.442686781</v>
      </c>
      <c r="AN632" s="18">
        <f t="shared" si="523"/>
        <v>23922563.928802542</v>
      </c>
    </row>
    <row r="633" spans="1:40" s="20" customFormat="1" ht="12.75" x14ac:dyDescent="0.2">
      <c r="A633" s="17" t="s">
        <v>1270</v>
      </c>
      <c r="B633" s="17" t="s">
        <v>1271</v>
      </c>
      <c r="C633" s="17" t="s">
        <v>1265</v>
      </c>
      <c r="D633" s="17" t="s">
        <v>1265</v>
      </c>
      <c r="E633" s="17" t="s">
        <v>1443</v>
      </c>
      <c r="G633" s="18"/>
      <c r="H633" s="18"/>
      <c r="I633" s="18"/>
      <c r="J633" s="18"/>
      <c r="K633" s="18">
        <f t="shared" si="532"/>
        <v>14934516.638858421</v>
      </c>
      <c r="L633" s="18">
        <f t="shared" si="533"/>
        <v>15411850.565228987</v>
      </c>
      <c r="M633" s="18"/>
      <c r="N633" s="18"/>
      <c r="O633" s="18"/>
      <c r="P633" s="18"/>
      <c r="Q633" s="19">
        <f t="shared" si="522"/>
        <v>14934516.638858421</v>
      </c>
      <c r="R633" s="19">
        <f t="shared" si="526"/>
        <v>15411850.565228987</v>
      </c>
      <c r="S633" s="18"/>
      <c r="T633" s="19">
        <f t="shared" si="517"/>
        <v>20265076</v>
      </c>
      <c r="V633" s="18"/>
      <c r="W633" s="18"/>
      <c r="X633" s="18">
        <f t="shared" si="534"/>
        <v>9620152.9938833434</v>
      </c>
      <c r="Y633" s="18"/>
      <c r="Z633" s="18"/>
      <c r="AA633" s="19">
        <f t="shared" si="518"/>
        <v>9620152.9938833434</v>
      </c>
      <c r="AB633" s="19">
        <f t="shared" si="519"/>
        <v>24554669.632741764</v>
      </c>
      <c r="AC633" s="19">
        <f t="shared" si="535"/>
        <v>44819745.632741764</v>
      </c>
      <c r="AD633" s="19">
        <f t="shared" si="536"/>
        <v>44473151.40171665</v>
      </c>
      <c r="AE633" s="19">
        <f t="shared" si="520"/>
        <v>24208075.40171665</v>
      </c>
      <c r="AF633" s="19">
        <f t="shared" si="530"/>
        <v>8796224.836487662</v>
      </c>
      <c r="AG633" s="18"/>
      <c r="AH633" s="18"/>
      <c r="AI633" s="18">
        <f t="shared" si="537"/>
        <v>8796224.836487662</v>
      </c>
      <c r="AJ633" s="18"/>
      <c r="AK633" s="18"/>
      <c r="AM633" s="18">
        <f t="shared" si="521"/>
        <v>15517248.538209178</v>
      </c>
      <c r="AN633" s="18">
        <f t="shared" si="523"/>
        <v>24313473.37469684</v>
      </c>
    </row>
    <row r="634" spans="1:40" s="20" customFormat="1" ht="12.75" x14ac:dyDescent="0.2">
      <c r="A634" s="17" t="s">
        <v>1272</v>
      </c>
      <c r="B634" s="17" t="s">
        <v>1273</v>
      </c>
      <c r="C634" s="17" t="s">
        <v>1265</v>
      </c>
      <c r="D634" s="17" t="s">
        <v>1265</v>
      </c>
      <c r="E634" s="17" t="s">
        <v>1443</v>
      </c>
      <c r="G634" s="18"/>
      <c r="H634" s="18"/>
      <c r="I634" s="18"/>
      <c r="J634" s="18"/>
      <c r="K634" s="18">
        <f t="shared" si="532"/>
        <v>32406749.399776291</v>
      </c>
      <c r="L634" s="18">
        <f t="shared" si="533"/>
        <v>33442527.209394418</v>
      </c>
      <c r="M634" s="18"/>
      <c r="N634" s="18"/>
      <c r="O634" s="18"/>
      <c r="P634" s="18"/>
      <c r="Q634" s="19">
        <f t="shared" si="522"/>
        <v>32406749.399776291</v>
      </c>
      <c r="R634" s="19">
        <f t="shared" si="526"/>
        <v>33442527.209394418</v>
      </c>
      <c r="S634" s="18"/>
      <c r="T634" s="19">
        <f t="shared" si="517"/>
        <v>36211270</v>
      </c>
      <c r="V634" s="18"/>
      <c r="W634" s="18"/>
      <c r="X634" s="18">
        <f t="shared" si="534"/>
        <v>20582370.281881768</v>
      </c>
      <c r="Y634" s="18"/>
      <c r="Z634" s="18"/>
      <c r="AA634" s="19">
        <f t="shared" si="518"/>
        <v>20582370.281881768</v>
      </c>
      <c r="AB634" s="19">
        <f t="shared" si="519"/>
        <v>52989119.681658059</v>
      </c>
      <c r="AC634" s="19">
        <f t="shared" si="535"/>
        <v>89200389.681658059</v>
      </c>
      <c r="AD634" s="19">
        <f t="shared" si="536"/>
        <v>88510596.822899178</v>
      </c>
      <c r="AE634" s="19">
        <f t="shared" si="520"/>
        <v>52299326.822899178</v>
      </c>
      <c r="AF634" s="19">
        <f t="shared" si="530"/>
        <v>18856799.61350476</v>
      </c>
      <c r="AG634" s="18"/>
      <c r="AH634" s="18"/>
      <c r="AI634" s="18">
        <f t="shared" si="537"/>
        <v>18856799.61350476</v>
      </c>
      <c r="AJ634" s="18"/>
      <c r="AK634" s="18"/>
      <c r="AM634" s="18">
        <f t="shared" si="521"/>
        <v>33671232.682775877</v>
      </c>
      <c r="AN634" s="18">
        <f t="shared" si="523"/>
        <v>52528032.296280637</v>
      </c>
    </row>
    <row r="635" spans="1:40" s="20" customFormat="1" ht="12.75" x14ac:dyDescent="0.2">
      <c r="A635" s="17" t="s">
        <v>1274</v>
      </c>
      <c r="B635" s="17" t="s">
        <v>1275</v>
      </c>
      <c r="C635" s="17" t="s">
        <v>1265</v>
      </c>
      <c r="D635" s="17" t="s">
        <v>1265</v>
      </c>
      <c r="E635" s="17" t="s">
        <v>1443</v>
      </c>
      <c r="G635" s="18"/>
      <c r="H635" s="18"/>
      <c r="I635" s="18"/>
      <c r="J635" s="18"/>
      <c r="K635" s="18">
        <f t="shared" si="532"/>
        <v>23764083.880616941</v>
      </c>
      <c r="L635" s="18">
        <f t="shared" si="533"/>
        <v>24523626.605677072</v>
      </c>
      <c r="M635" s="18"/>
      <c r="N635" s="18"/>
      <c r="O635" s="18"/>
      <c r="P635" s="18"/>
      <c r="Q635" s="19">
        <f t="shared" si="522"/>
        <v>23764083.880616941</v>
      </c>
      <c r="R635" s="19">
        <f t="shared" si="526"/>
        <v>24523626.605677072</v>
      </c>
      <c r="S635" s="18"/>
      <c r="T635" s="19">
        <f t="shared" si="517"/>
        <v>35438407</v>
      </c>
      <c r="V635" s="18"/>
      <c r="W635" s="18"/>
      <c r="X635" s="18">
        <f t="shared" si="534"/>
        <v>14669803.952722751</v>
      </c>
      <c r="Y635" s="18"/>
      <c r="Z635" s="18"/>
      <c r="AA635" s="19">
        <f t="shared" si="518"/>
        <v>14669803.952722751</v>
      </c>
      <c r="AB635" s="19">
        <f t="shared" si="519"/>
        <v>38433887.833339691</v>
      </c>
      <c r="AC635" s="19">
        <f t="shared" si="535"/>
        <v>73872294.833339691</v>
      </c>
      <c r="AD635" s="19">
        <f t="shared" si="536"/>
        <v>73301035.205236897</v>
      </c>
      <c r="AE635" s="19">
        <f t="shared" si="520"/>
        <v>37862628.205236897</v>
      </c>
      <c r="AF635" s="19">
        <f t="shared" si="530"/>
        <v>13339001.599559825</v>
      </c>
      <c r="AG635" s="18"/>
      <c r="AH635" s="18"/>
      <c r="AI635" s="18">
        <f t="shared" si="537"/>
        <v>13339001.599559825</v>
      </c>
      <c r="AJ635" s="18"/>
      <c r="AK635" s="18"/>
      <c r="AM635" s="18">
        <f t="shared" si="521"/>
        <v>24691337.843430232</v>
      </c>
      <c r="AN635" s="18">
        <f t="shared" si="523"/>
        <v>38030339.442990057</v>
      </c>
    </row>
    <row r="636" spans="1:40" s="20" customFormat="1" ht="12.75" x14ac:dyDescent="0.2">
      <c r="A636" s="17" t="s">
        <v>1276</v>
      </c>
      <c r="B636" s="17" t="s">
        <v>1277</v>
      </c>
      <c r="C636" s="17" t="s">
        <v>1278</v>
      </c>
      <c r="D636" s="17" t="s">
        <v>1278</v>
      </c>
      <c r="E636" s="17" t="s">
        <v>1443</v>
      </c>
      <c r="G636" s="18"/>
      <c r="H636" s="18"/>
      <c r="I636" s="18"/>
      <c r="J636" s="18"/>
      <c r="K636" s="18">
        <f t="shared" si="532"/>
        <v>15304088.768559691</v>
      </c>
      <c r="L636" s="18">
        <f t="shared" si="533"/>
        <v>15793234.882764207</v>
      </c>
      <c r="M636" s="18"/>
      <c r="N636" s="18"/>
      <c r="O636" s="18"/>
      <c r="P636" s="18"/>
      <c r="Q636" s="19">
        <f t="shared" si="522"/>
        <v>15304088.768559691</v>
      </c>
      <c r="R636" s="19">
        <f t="shared" si="526"/>
        <v>15793234.882764207</v>
      </c>
      <c r="S636" s="18"/>
      <c r="T636" s="19">
        <f t="shared" si="517"/>
        <v>44562981</v>
      </c>
      <c r="V636" s="18"/>
      <c r="W636" s="18"/>
      <c r="X636" s="18">
        <f t="shared" si="534"/>
        <v>7294991.7109333016</v>
      </c>
      <c r="Y636" s="18"/>
      <c r="Z636" s="18"/>
      <c r="AA636" s="19">
        <f t="shared" si="518"/>
        <v>7294991.7109333016</v>
      </c>
      <c r="AB636" s="19">
        <f t="shared" si="519"/>
        <v>22599080.479492992</v>
      </c>
      <c r="AC636" s="19">
        <f t="shared" si="535"/>
        <v>67162061.479492992</v>
      </c>
      <c r="AD636" s="19">
        <f t="shared" si="536"/>
        <v>66642692.555731378</v>
      </c>
      <c r="AE636" s="19">
        <f t="shared" si="520"/>
        <v>22079711.555731378</v>
      </c>
      <c r="AF636" s="19">
        <f t="shared" si="530"/>
        <v>6286476.6729671713</v>
      </c>
      <c r="AG636" s="18"/>
      <c r="AH636" s="18"/>
      <c r="AI636" s="18">
        <f t="shared" si="537"/>
        <v>6286476.6729671713</v>
      </c>
      <c r="AJ636" s="18"/>
      <c r="AK636" s="18"/>
      <c r="AM636" s="18">
        <f t="shared" si="521"/>
        <v>15901241.052198447</v>
      </c>
      <c r="AN636" s="18">
        <f t="shared" si="523"/>
        <v>22187717.72516562</v>
      </c>
    </row>
    <row r="637" spans="1:40" s="20" customFormat="1" ht="12.75" x14ac:dyDescent="0.2">
      <c r="A637" s="17" t="s">
        <v>1401</v>
      </c>
      <c r="B637" s="17" t="s">
        <v>1402</v>
      </c>
      <c r="C637" s="17" t="s">
        <v>1278</v>
      </c>
      <c r="D637" s="17" t="s">
        <v>1278</v>
      </c>
      <c r="E637" s="17" t="s">
        <v>1443</v>
      </c>
      <c r="G637" s="18"/>
      <c r="H637" s="18"/>
      <c r="I637" s="18"/>
      <c r="J637" s="18"/>
      <c r="K637" s="18">
        <f t="shared" si="532"/>
        <v>10043165.078902878</v>
      </c>
      <c r="L637" s="18">
        <f t="shared" si="533"/>
        <v>10364162.640205065</v>
      </c>
      <c r="M637" s="18"/>
      <c r="N637" s="18"/>
      <c r="O637" s="18"/>
      <c r="P637" s="18"/>
      <c r="Q637" s="19">
        <f t="shared" si="522"/>
        <v>10043165.078902878</v>
      </c>
      <c r="R637" s="19">
        <f t="shared" si="526"/>
        <v>10364162.640205065</v>
      </c>
      <c r="S637" s="18"/>
      <c r="T637" s="19">
        <f t="shared" si="517"/>
        <v>34176216</v>
      </c>
      <c r="V637" s="18"/>
      <c r="W637" s="18"/>
      <c r="X637" s="18">
        <f t="shared" si="534"/>
        <v>4493101.1353334114</v>
      </c>
      <c r="Y637" s="18"/>
      <c r="Z637" s="18"/>
      <c r="AA637" s="19">
        <f t="shared" si="518"/>
        <v>4493101.1353334114</v>
      </c>
      <c r="AB637" s="19">
        <f t="shared" si="519"/>
        <v>14536266.214236289</v>
      </c>
      <c r="AC637" s="19">
        <f t="shared" si="535"/>
        <v>48712482.214236289</v>
      </c>
      <c r="AD637" s="19">
        <f t="shared" si="536"/>
        <v>48335785.178677164</v>
      </c>
      <c r="AE637" s="19">
        <f t="shared" si="520"/>
        <v>14159569.178677164</v>
      </c>
      <c r="AF637" s="19">
        <f t="shared" si="530"/>
        <v>3795406.5384720992</v>
      </c>
      <c r="AG637" s="18"/>
      <c r="AH637" s="18"/>
      <c r="AI637" s="18">
        <f t="shared" si="537"/>
        <v>3795406.5384720992</v>
      </c>
      <c r="AJ637" s="18"/>
      <c r="AK637" s="18"/>
      <c r="AM637" s="18">
        <f t="shared" si="521"/>
        <v>10435040.678458247</v>
      </c>
      <c r="AN637" s="18">
        <f t="shared" si="523"/>
        <v>14230447.216930347</v>
      </c>
    </row>
    <row r="638" spans="1:40" s="20" customFormat="1" ht="12.75" x14ac:dyDescent="0.2">
      <c r="A638" s="17" t="s">
        <v>1279</v>
      </c>
      <c r="B638" s="17" t="s">
        <v>1280</v>
      </c>
      <c r="C638" s="17" t="s">
        <v>1278</v>
      </c>
      <c r="D638" s="17" t="s">
        <v>1278</v>
      </c>
      <c r="E638" s="17" t="s">
        <v>1443</v>
      </c>
      <c r="G638" s="18"/>
      <c r="H638" s="18"/>
      <c r="I638" s="18"/>
      <c r="J638" s="18"/>
      <c r="K638" s="18">
        <f t="shared" si="532"/>
        <v>10478829.751806613</v>
      </c>
      <c r="L638" s="18">
        <f t="shared" si="533"/>
        <v>10813751.937114172</v>
      </c>
      <c r="M638" s="18"/>
      <c r="N638" s="18"/>
      <c r="O638" s="18"/>
      <c r="P638" s="18"/>
      <c r="Q638" s="19">
        <f t="shared" si="522"/>
        <v>10478829.751806613</v>
      </c>
      <c r="R638" s="19">
        <f t="shared" si="526"/>
        <v>10813751.937114172</v>
      </c>
      <c r="S638" s="18"/>
      <c r="T638" s="19">
        <f t="shared" si="517"/>
        <v>22829016</v>
      </c>
      <c r="V638" s="18"/>
      <c r="W638" s="18"/>
      <c r="X638" s="18">
        <f t="shared" si="534"/>
        <v>5670263.5142817385</v>
      </c>
      <c r="Y638" s="18"/>
      <c r="Z638" s="18"/>
      <c r="AA638" s="19">
        <f t="shared" si="518"/>
        <v>5670263.5142817385</v>
      </c>
      <c r="AB638" s="19">
        <f t="shared" si="519"/>
        <v>16149093.266088352</v>
      </c>
      <c r="AC638" s="19">
        <f t="shared" si="535"/>
        <v>38978109.266088352</v>
      </c>
      <c r="AD638" s="19">
        <f t="shared" si="536"/>
        <v>38676688.818087779</v>
      </c>
      <c r="AE638" s="19">
        <f t="shared" si="520"/>
        <v>15847672.818087779</v>
      </c>
      <c r="AF638" s="19">
        <f t="shared" si="530"/>
        <v>5033920.8809736073</v>
      </c>
      <c r="AG638" s="18"/>
      <c r="AH638" s="18"/>
      <c r="AI638" s="18">
        <f t="shared" si="537"/>
        <v>5033920.8809736073</v>
      </c>
      <c r="AJ638" s="18"/>
      <c r="AK638" s="18"/>
      <c r="AM638" s="18">
        <f t="shared" si="521"/>
        <v>10887704.609420367</v>
      </c>
      <c r="AN638" s="18">
        <f t="shared" si="523"/>
        <v>15921625.490393974</v>
      </c>
    </row>
    <row r="639" spans="1:40" s="20" customFormat="1" ht="12.75" x14ac:dyDescent="0.2">
      <c r="A639" s="17" t="s">
        <v>1281</v>
      </c>
      <c r="B639" s="17" t="s">
        <v>1282</v>
      </c>
      <c r="C639" s="17" t="s">
        <v>1278</v>
      </c>
      <c r="D639" s="17" t="s">
        <v>1278</v>
      </c>
      <c r="E639" s="17" t="s">
        <v>1443</v>
      </c>
      <c r="G639" s="18"/>
      <c r="H639" s="18"/>
      <c r="I639" s="18"/>
      <c r="J639" s="18"/>
      <c r="K639" s="18">
        <f t="shared" si="532"/>
        <v>8997160.5194858853</v>
      </c>
      <c r="L639" s="18">
        <f t="shared" si="533"/>
        <v>9284725.8997927457</v>
      </c>
      <c r="M639" s="18"/>
      <c r="N639" s="18"/>
      <c r="O639" s="18"/>
      <c r="P639" s="18"/>
      <c r="Q639" s="19">
        <f t="shared" si="522"/>
        <v>8997160.5194858853</v>
      </c>
      <c r="R639" s="19">
        <f t="shared" si="526"/>
        <v>9284725.8997927457</v>
      </c>
      <c r="S639" s="18"/>
      <c r="T639" s="19">
        <f t="shared" si="517"/>
        <v>10040534</v>
      </c>
      <c r="V639" s="18"/>
      <c r="W639" s="18"/>
      <c r="X639" s="18">
        <f t="shared" si="534"/>
        <v>5717800.4715001229</v>
      </c>
      <c r="Y639" s="18"/>
      <c r="Z639" s="18"/>
      <c r="AA639" s="19">
        <f t="shared" si="518"/>
        <v>5717800.4715001229</v>
      </c>
      <c r="AB639" s="19">
        <f t="shared" si="519"/>
        <v>14714960.990986008</v>
      </c>
      <c r="AC639" s="19">
        <f t="shared" si="535"/>
        <v>24755494.990986008</v>
      </c>
      <c r="AD639" s="19">
        <f t="shared" si="536"/>
        <v>24564059.014968801</v>
      </c>
      <c r="AE639" s="19">
        <f t="shared" si="520"/>
        <v>14523525.014968801</v>
      </c>
      <c r="AF639" s="19">
        <f t="shared" si="530"/>
        <v>5238799.1151760556</v>
      </c>
      <c r="AG639" s="18"/>
      <c r="AH639" s="18"/>
      <c r="AI639" s="18">
        <f t="shared" si="537"/>
        <v>5238799.1151760556</v>
      </c>
      <c r="AJ639" s="18"/>
      <c r="AK639" s="18"/>
      <c r="AM639" s="18">
        <f t="shared" si="521"/>
        <v>9348221.9274354335</v>
      </c>
      <c r="AN639" s="18">
        <f t="shared" si="523"/>
        <v>14587021.042611489</v>
      </c>
    </row>
    <row r="640" spans="1:40" s="20" customFormat="1" ht="12.75" x14ac:dyDescent="0.2">
      <c r="A640" s="17" t="s">
        <v>1283</v>
      </c>
      <c r="B640" s="17" t="s">
        <v>1284</v>
      </c>
      <c r="C640" s="17" t="s">
        <v>1278</v>
      </c>
      <c r="D640" s="17" t="s">
        <v>1278</v>
      </c>
      <c r="E640" s="17" t="s">
        <v>1443</v>
      </c>
      <c r="G640" s="18"/>
      <c r="H640" s="18"/>
      <c r="I640" s="18"/>
      <c r="J640" s="18"/>
      <c r="K640" s="18">
        <f t="shared" si="532"/>
        <v>12281601.782887667</v>
      </c>
      <c r="L640" s="18">
        <f t="shared" si="533"/>
        <v>12674143.794317216</v>
      </c>
      <c r="M640" s="18"/>
      <c r="N640" s="18"/>
      <c r="O640" s="18"/>
      <c r="P640" s="18"/>
      <c r="Q640" s="19">
        <f t="shared" si="522"/>
        <v>12281601.782887667</v>
      </c>
      <c r="R640" s="19">
        <f t="shared" si="526"/>
        <v>12674143.794317216</v>
      </c>
      <c r="S640" s="18"/>
      <c r="T640" s="19">
        <f t="shared" si="517"/>
        <v>19406725</v>
      </c>
      <c r="V640" s="18"/>
      <c r="W640" s="18"/>
      <c r="X640" s="18">
        <f t="shared" si="534"/>
        <v>7918516.3512602076</v>
      </c>
      <c r="Y640" s="18"/>
      <c r="Z640" s="18"/>
      <c r="AA640" s="19">
        <f t="shared" si="518"/>
        <v>7918516.3512602076</v>
      </c>
      <c r="AB640" s="19">
        <f t="shared" si="519"/>
        <v>20200118.134147875</v>
      </c>
      <c r="AC640" s="19">
        <f t="shared" si="535"/>
        <v>39606843.134147875</v>
      </c>
      <c r="AD640" s="19">
        <f t="shared" si="536"/>
        <v>39300560.643124901</v>
      </c>
      <c r="AE640" s="19">
        <f t="shared" si="520"/>
        <v>19893835.643124901</v>
      </c>
      <c r="AF640" s="19">
        <f t="shared" si="530"/>
        <v>7219691.8488076851</v>
      </c>
      <c r="AG640" s="18"/>
      <c r="AH640" s="18"/>
      <c r="AI640" s="18">
        <f t="shared" si="537"/>
        <v>7219691.8488076851</v>
      </c>
      <c r="AJ640" s="18"/>
      <c r="AK640" s="18"/>
      <c r="AM640" s="18">
        <f t="shared" si="521"/>
        <v>12760819.243156191</v>
      </c>
      <c r="AN640" s="18">
        <f t="shared" si="523"/>
        <v>19980511.091963876</v>
      </c>
    </row>
    <row r="641" spans="1:40" s="20" customFormat="1" ht="12.75" x14ac:dyDescent="0.2">
      <c r="A641" s="17" t="s">
        <v>1285</v>
      </c>
      <c r="B641" s="17" t="s">
        <v>1286</v>
      </c>
      <c r="C641" s="17" t="s">
        <v>1278</v>
      </c>
      <c r="D641" s="17" t="s">
        <v>1278</v>
      </c>
      <c r="E641" s="17" t="s">
        <v>1443</v>
      </c>
      <c r="G641" s="18"/>
      <c r="H641" s="18"/>
      <c r="I641" s="18"/>
      <c r="J641" s="18"/>
      <c r="K641" s="18">
        <f t="shared" si="532"/>
        <v>5912914.9080735836</v>
      </c>
      <c r="L641" s="18">
        <f t="shared" si="533"/>
        <v>6101902.2692059875</v>
      </c>
      <c r="M641" s="18"/>
      <c r="N641" s="18"/>
      <c r="O641" s="18"/>
      <c r="P641" s="18"/>
      <c r="Q641" s="19">
        <f t="shared" si="522"/>
        <v>5912914.9080735836</v>
      </c>
      <c r="R641" s="19">
        <f t="shared" si="526"/>
        <v>6101902.2692059875</v>
      </c>
      <c r="S641" s="18"/>
      <c r="T641" s="19">
        <f t="shared" si="517"/>
        <v>18228753</v>
      </c>
      <c r="V641" s="18"/>
      <c r="W641" s="18"/>
      <c r="X641" s="18">
        <f t="shared" si="534"/>
        <v>2897067.4861806761</v>
      </c>
      <c r="Y641" s="18"/>
      <c r="Z641" s="18"/>
      <c r="AA641" s="19">
        <f t="shared" si="518"/>
        <v>2897067.4861806761</v>
      </c>
      <c r="AB641" s="19">
        <f t="shared" si="519"/>
        <v>8809982.3942542598</v>
      </c>
      <c r="AC641" s="19">
        <f t="shared" si="535"/>
        <v>27038735.39425426</v>
      </c>
      <c r="AD641" s="19">
        <f t="shared" si="536"/>
        <v>26829642.960337877</v>
      </c>
      <c r="AE641" s="19">
        <f t="shared" si="520"/>
        <v>8600889.9603378773</v>
      </c>
      <c r="AF641" s="19">
        <f t="shared" si="530"/>
        <v>2498987.6911318898</v>
      </c>
      <c r="AG641" s="18"/>
      <c r="AH641" s="18"/>
      <c r="AI641" s="18">
        <f t="shared" si="537"/>
        <v>2498987.6911318898</v>
      </c>
      <c r="AJ641" s="18"/>
      <c r="AK641" s="18"/>
      <c r="AM641" s="18">
        <f t="shared" si="521"/>
        <v>6143631.7245868025</v>
      </c>
      <c r="AN641" s="18">
        <f t="shared" si="523"/>
        <v>8642619.4157186933</v>
      </c>
    </row>
    <row r="642" spans="1:40" s="20" customFormat="1" ht="12.75" x14ac:dyDescent="0.2">
      <c r="A642" s="17" t="s">
        <v>1287</v>
      </c>
      <c r="B642" s="17" t="s">
        <v>1288</v>
      </c>
      <c r="C642" s="17" t="s">
        <v>1278</v>
      </c>
      <c r="D642" s="17" t="s">
        <v>1278</v>
      </c>
      <c r="E642" s="17" t="s">
        <v>1443</v>
      </c>
      <c r="G642" s="18"/>
      <c r="H642" s="18"/>
      <c r="I642" s="18"/>
      <c r="J642" s="18"/>
      <c r="K642" s="18">
        <f t="shared" si="532"/>
        <v>5708523.7480751099</v>
      </c>
      <c r="L642" s="18">
        <f t="shared" si="533"/>
        <v>5890978.4013016112</v>
      </c>
      <c r="M642" s="18"/>
      <c r="N642" s="18"/>
      <c r="O642" s="18"/>
      <c r="P642" s="18"/>
      <c r="Q642" s="19">
        <f t="shared" si="522"/>
        <v>5708523.7480751099</v>
      </c>
      <c r="R642" s="19">
        <f t="shared" si="526"/>
        <v>5890978.4013016112</v>
      </c>
      <c r="S642" s="18"/>
      <c r="T642" s="19">
        <f t="shared" si="517"/>
        <v>17264329</v>
      </c>
      <c r="V642" s="18"/>
      <c r="W642" s="18"/>
      <c r="X642" s="18">
        <f t="shared" si="534"/>
        <v>2855709.7098562671</v>
      </c>
      <c r="Y642" s="18"/>
      <c r="Z642" s="18"/>
      <c r="AA642" s="19">
        <f t="shared" si="518"/>
        <v>2855709.7098562671</v>
      </c>
      <c r="AB642" s="19">
        <f t="shared" si="519"/>
        <v>8564233.457931377</v>
      </c>
      <c r="AC642" s="19">
        <f t="shared" si="535"/>
        <v>25828562.457931377</v>
      </c>
      <c r="AD642" s="19">
        <f t="shared" si="536"/>
        <v>25628828.376061641</v>
      </c>
      <c r="AE642" s="19">
        <f t="shared" si="520"/>
        <v>8364499.3760616407</v>
      </c>
      <c r="AF642" s="19">
        <f t="shared" si="530"/>
        <v>2473520.9747600295</v>
      </c>
      <c r="AG642" s="18"/>
      <c r="AH642" s="18"/>
      <c r="AI642" s="18">
        <f t="shared" si="537"/>
        <v>2473520.9747600295</v>
      </c>
      <c r="AJ642" s="18"/>
      <c r="AK642" s="18"/>
      <c r="AM642" s="18">
        <f t="shared" si="521"/>
        <v>5931265.3986183414</v>
      </c>
      <c r="AN642" s="18">
        <f t="shared" si="523"/>
        <v>8404786.37337837</v>
      </c>
    </row>
    <row r="643" spans="1:40" s="20" customFormat="1" ht="12.75" x14ac:dyDescent="0.2">
      <c r="A643" s="17" t="s">
        <v>1289</v>
      </c>
      <c r="B643" s="17" t="s">
        <v>1290</v>
      </c>
      <c r="C643" s="17" t="s">
        <v>1278</v>
      </c>
      <c r="D643" s="17" t="s">
        <v>1278</v>
      </c>
      <c r="E643" s="17" t="s">
        <v>1443</v>
      </c>
      <c r="G643" s="18"/>
      <c r="H643" s="18"/>
      <c r="I643" s="18"/>
      <c r="J643" s="18"/>
      <c r="K643" s="18">
        <f t="shared" si="532"/>
        <v>4943443.8424075376</v>
      </c>
      <c r="L643" s="18">
        <f t="shared" si="533"/>
        <v>5101445.1702140979</v>
      </c>
      <c r="M643" s="18"/>
      <c r="N643" s="18"/>
      <c r="O643" s="18"/>
      <c r="P643" s="18"/>
      <c r="Q643" s="19">
        <f t="shared" si="522"/>
        <v>4943443.8424075376</v>
      </c>
      <c r="R643" s="19">
        <f t="shared" si="526"/>
        <v>5101445.1702140979</v>
      </c>
      <c r="S643" s="18"/>
      <c r="T643" s="19">
        <f t="shared" ref="T643:T663" si="538">CTR_1516</f>
        <v>16801994</v>
      </c>
      <c r="V643" s="18"/>
      <c r="W643" s="18"/>
      <c r="X643" s="18">
        <f t="shared" si="534"/>
        <v>2632631.7153414954</v>
      </c>
      <c r="Y643" s="18"/>
      <c r="Z643" s="18"/>
      <c r="AA643" s="19">
        <f t="shared" si="518"/>
        <v>2632631.7153414954</v>
      </c>
      <c r="AB643" s="19">
        <f t="shared" si="519"/>
        <v>7576075.557749033</v>
      </c>
      <c r="AC643" s="19">
        <f t="shared" si="535"/>
        <v>24378069.557749033</v>
      </c>
      <c r="AD643" s="19">
        <f t="shared" si="536"/>
        <v>24189552.239032429</v>
      </c>
      <c r="AE643" s="19">
        <f t="shared" ref="AE643:AE644" si="539">R643+AF643</f>
        <v>7387558.2390324287</v>
      </c>
      <c r="AF643" s="19">
        <f t="shared" si="530"/>
        <v>2286113.0688183308</v>
      </c>
      <c r="AG643" s="18"/>
      <c r="AH643" s="18"/>
      <c r="AI643" s="18">
        <f t="shared" si="537"/>
        <v>2286113.0688183308</v>
      </c>
      <c r="AJ643" s="18"/>
      <c r="AK643" s="18"/>
      <c r="AM643" s="18">
        <f t="shared" ref="AM643:AM663" si="540">FUND1819BL_U*RPI_INCBFL1920</f>
        <v>5136332.7379292436</v>
      </c>
      <c r="AN643" s="18">
        <f t="shared" si="523"/>
        <v>7422445.8067475744</v>
      </c>
    </row>
    <row r="644" spans="1:40" s="20" customFormat="1" ht="12.75" x14ac:dyDescent="0.2">
      <c r="A644" s="17" t="s">
        <v>1291</v>
      </c>
      <c r="B644" s="17" t="s">
        <v>1292</v>
      </c>
      <c r="C644" s="17" t="s">
        <v>1278</v>
      </c>
      <c r="D644" s="17" t="s">
        <v>1278</v>
      </c>
      <c r="E644" s="17" t="s">
        <v>1443</v>
      </c>
      <c r="G644" s="18"/>
      <c r="H644" s="18"/>
      <c r="I644" s="18"/>
      <c r="J644" s="18"/>
      <c r="K644" s="18">
        <f t="shared" si="532"/>
        <v>8630245.2180156521</v>
      </c>
      <c r="L644" s="18">
        <f t="shared" si="533"/>
        <v>8906083.327481987</v>
      </c>
      <c r="M644" s="18"/>
      <c r="N644" s="18"/>
      <c r="O644" s="18"/>
      <c r="P644" s="18"/>
      <c r="Q644" s="19">
        <f t="shared" ref="Q644:Q663" si="541">G644+I644+K644+M644+O644</f>
        <v>8630245.2180156521</v>
      </c>
      <c r="R644" s="19">
        <f t="shared" si="526"/>
        <v>8906083.327481987</v>
      </c>
      <c r="S644" s="18"/>
      <c r="T644" s="19">
        <f t="shared" si="538"/>
        <v>20751263</v>
      </c>
      <c r="V644" s="18"/>
      <c r="W644" s="18"/>
      <c r="X644" s="18">
        <f t="shared" si="534"/>
        <v>4710961.5701610558</v>
      </c>
      <c r="Y644" s="18"/>
      <c r="Z644" s="18"/>
      <c r="AA644" s="19">
        <f t="shared" si="518"/>
        <v>4710961.5701610558</v>
      </c>
      <c r="AB644" s="19">
        <f t="shared" si="519"/>
        <v>13341206.788176708</v>
      </c>
      <c r="AC644" s="19">
        <f t="shared" si="535"/>
        <v>34092469.788176708</v>
      </c>
      <c r="AD644" s="19">
        <f t="shared" si="536"/>
        <v>33828830.332326069</v>
      </c>
      <c r="AE644" s="19">
        <f t="shared" si="539"/>
        <v>13077567.332326069</v>
      </c>
      <c r="AF644" s="19">
        <f t="shared" si="530"/>
        <v>4171484.0048440825</v>
      </c>
      <c r="AG644" s="18"/>
      <c r="AH644" s="18"/>
      <c r="AI644" s="18">
        <f t="shared" si="537"/>
        <v>4171484.0048440825</v>
      </c>
      <c r="AJ644" s="18"/>
      <c r="AK644" s="18"/>
      <c r="AM644" s="18">
        <f t="shared" si="540"/>
        <v>8966989.9088127837</v>
      </c>
      <c r="AN644" s="18">
        <f t="shared" ref="AN644:AN663" si="542">AF644+AM644</f>
        <v>13138473.913656866</v>
      </c>
    </row>
    <row r="645" spans="1:40" s="20" customFormat="1" ht="12.75" x14ac:dyDescent="0.2">
      <c r="A645" s="17" t="s">
        <v>1293</v>
      </c>
      <c r="B645" s="17" t="s">
        <v>1294</v>
      </c>
      <c r="C645" s="17" t="s">
        <v>1278</v>
      </c>
      <c r="D645" s="17" t="s">
        <v>1278</v>
      </c>
      <c r="E645" s="17" t="s">
        <v>1443</v>
      </c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9"/>
      <c r="R645" s="19"/>
      <c r="S645" s="18"/>
      <c r="T645" s="19">
        <f t="shared" si="538"/>
        <v>0</v>
      </c>
      <c r="V645" s="18"/>
      <c r="W645" s="18"/>
      <c r="X645" s="18"/>
      <c r="Y645" s="18"/>
      <c r="Z645" s="18"/>
      <c r="AA645" s="19"/>
      <c r="AB645" s="19"/>
      <c r="AC645" s="19"/>
      <c r="AD645" s="19"/>
      <c r="AE645" s="19"/>
      <c r="AF645" s="19"/>
      <c r="AG645" s="18"/>
      <c r="AH645" s="18"/>
      <c r="AI645" s="18"/>
      <c r="AJ645" s="18"/>
      <c r="AK645" s="18"/>
      <c r="AM645" s="18">
        <f t="shared" si="540"/>
        <v>0</v>
      </c>
      <c r="AN645" s="18">
        <f t="shared" si="542"/>
        <v>0</v>
      </c>
    </row>
    <row r="646" spans="1:40" s="20" customFormat="1" ht="12.75" x14ac:dyDescent="0.2">
      <c r="A646" s="17" t="s">
        <v>1295</v>
      </c>
      <c r="B646" s="17" t="s">
        <v>1296</v>
      </c>
      <c r="C646" s="17" t="s">
        <v>1278</v>
      </c>
      <c r="D646" s="17" t="s">
        <v>1278</v>
      </c>
      <c r="E646" s="17" t="s">
        <v>1443</v>
      </c>
      <c r="G646" s="18"/>
      <c r="H646" s="18"/>
      <c r="I646" s="18"/>
      <c r="J646" s="18"/>
      <c r="K646" s="18">
        <f>FIREFUND1819BL</f>
        <v>6843127.4908698369</v>
      </c>
      <c r="L646" s="18">
        <f>K646*RPI_INC1920</f>
        <v>7061846.1138329804</v>
      </c>
      <c r="M646" s="18"/>
      <c r="N646" s="18"/>
      <c r="O646" s="18"/>
      <c r="P646" s="18"/>
      <c r="Q646" s="19">
        <f t="shared" si="541"/>
        <v>6843127.4908698369</v>
      </c>
      <c r="R646" s="19">
        <f>H646+J646+L646+N646+P646</f>
        <v>7061846.1138329804</v>
      </c>
      <c r="S646" s="18"/>
      <c r="T646" s="19">
        <f t="shared" si="538"/>
        <v>15183372</v>
      </c>
      <c r="V646" s="18"/>
      <c r="W646" s="18"/>
      <c r="X646" s="18">
        <f>FIREFUND1819RSG</f>
        <v>3842802.5330919269</v>
      </c>
      <c r="Y646" s="18"/>
      <c r="Z646" s="18"/>
      <c r="AA646" s="19">
        <f>RSG_1819</f>
        <v>3842802.5330919269</v>
      </c>
      <c r="AB646" s="19">
        <f>SFA_1819</f>
        <v>10685930.023961764</v>
      </c>
      <c r="AC646" s="19">
        <f>X646+K646+T646</f>
        <v>25869302.023961764</v>
      </c>
      <c r="AD646" s="19">
        <f>AC646*FR_SF1920</f>
        <v>25669252.900175538</v>
      </c>
      <c r="AE646" s="19">
        <f>R646+AF646</f>
        <v>10485880.900175538</v>
      </c>
      <c r="AF646" s="19">
        <f>AD646-T646-R646</f>
        <v>3424034.7863425575</v>
      </c>
      <c r="AG646" s="18"/>
      <c r="AH646" s="18"/>
      <c r="AI646" s="18">
        <f>AF646</f>
        <v>3424034.7863425575</v>
      </c>
      <c r="AJ646" s="18"/>
      <c r="AK646" s="18"/>
      <c r="AM646" s="18">
        <f t="shared" si="540"/>
        <v>7110140.396388201</v>
      </c>
      <c r="AN646" s="18">
        <f t="shared" si="542"/>
        <v>10534175.182730759</v>
      </c>
    </row>
    <row r="647" spans="1:40" s="20" customFormat="1" ht="12.75" x14ac:dyDescent="0.2">
      <c r="A647" s="17" t="s">
        <v>1297</v>
      </c>
      <c r="B647" s="17" t="s">
        <v>1298</v>
      </c>
      <c r="C647" s="17" t="s">
        <v>1278</v>
      </c>
      <c r="D647" s="17" t="s">
        <v>1278</v>
      </c>
      <c r="E647" s="17" t="s">
        <v>1443</v>
      </c>
      <c r="G647" s="18"/>
      <c r="H647" s="18"/>
      <c r="I647" s="18"/>
      <c r="J647" s="18"/>
      <c r="K647" s="18">
        <f>FIREFUND1819BL</f>
        <v>7458582.1687436057</v>
      </c>
      <c r="L647" s="18">
        <f>K647*RPI_INC1920</f>
        <v>7696971.8265983798</v>
      </c>
      <c r="M647" s="18"/>
      <c r="N647" s="18"/>
      <c r="O647" s="18"/>
      <c r="P647" s="18"/>
      <c r="Q647" s="19">
        <f t="shared" si="541"/>
        <v>7458582.1687436057</v>
      </c>
      <c r="R647" s="19">
        <f>H647+J647+L647+N647+P647</f>
        <v>7696971.8265983798</v>
      </c>
      <c r="S647" s="18"/>
      <c r="T647" s="19">
        <f t="shared" si="538"/>
        <v>23170178</v>
      </c>
      <c r="V647" s="18"/>
      <c r="W647" s="18"/>
      <c r="X647" s="18">
        <f>FIREFUND1819RSG</f>
        <v>3660105.4894882338</v>
      </c>
      <c r="Y647" s="18"/>
      <c r="Z647" s="18"/>
      <c r="AA647" s="19">
        <f>RSG_1819</f>
        <v>3660105.4894882338</v>
      </c>
      <c r="AB647" s="19">
        <f>SFA_1819</f>
        <v>11118687.65823184</v>
      </c>
      <c r="AC647" s="19">
        <f>X647+K647+T647</f>
        <v>34288865.65823184</v>
      </c>
      <c r="AD647" s="19">
        <f>AC647*FR_SF1920</f>
        <v>34023707.459367439</v>
      </c>
      <c r="AE647" s="19">
        <f>R647+AF647</f>
        <v>10853529.459367439</v>
      </c>
      <c r="AF647" s="19">
        <f>AD647-T647-R647</f>
        <v>3156557.6327690594</v>
      </c>
      <c r="AG647" s="18"/>
      <c r="AH647" s="18"/>
      <c r="AI647" s="18">
        <f>AF647</f>
        <v>3156557.6327690594</v>
      </c>
      <c r="AJ647" s="18"/>
      <c r="AK647" s="18"/>
      <c r="AM647" s="18">
        <f t="shared" si="540"/>
        <v>7749609.5825366145</v>
      </c>
      <c r="AN647" s="18">
        <f t="shared" si="542"/>
        <v>10906167.215305675</v>
      </c>
    </row>
    <row r="648" spans="1:40" s="20" customFormat="1" ht="12.75" x14ac:dyDescent="0.2">
      <c r="A648" s="17" t="s">
        <v>1299</v>
      </c>
      <c r="B648" s="17" t="s">
        <v>1300</v>
      </c>
      <c r="C648" s="17" t="s">
        <v>1278</v>
      </c>
      <c r="D648" s="17" t="s">
        <v>1278</v>
      </c>
      <c r="E648" s="17" t="s">
        <v>1443</v>
      </c>
      <c r="G648" s="18"/>
      <c r="H648" s="18"/>
      <c r="I648" s="18"/>
      <c r="J648" s="18"/>
      <c r="K648" s="18">
        <f>FIREFUND1819BL</f>
        <v>13994815.338166228</v>
      </c>
      <c r="L648" s="18">
        <f>K648*RPI_INC1920</f>
        <v>14442114.726270733</v>
      </c>
      <c r="M648" s="18"/>
      <c r="N648" s="18"/>
      <c r="O648" s="18"/>
      <c r="P648" s="18"/>
      <c r="Q648" s="19">
        <f t="shared" si="541"/>
        <v>13994815.338166228</v>
      </c>
      <c r="R648" s="19">
        <f>H648+J648+L648+N648+P648</f>
        <v>14442114.726270733</v>
      </c>
      <c r="S648" s="18"/>
      <c r="T648" s="19">
        <f t="shared" si="538"/>
        <v>36739933</v>
      </c>
      <c r="V648" s="18"/>
      <c r="W648" s="18"/>
      <c r="X648" s="18">
        <f>FIREFUND1819RSG</f>
        <v>8117615.9629065488</v>
      </c>
      <c r="Y648" s="18"/>
      <c r="Z648" s="18"/>
      <c r="AA648" s="19">
        <f>RSG_1819</f>
        <v>8117615.9629065488</v>
      </c>
      <c r="AB648" s="19">
        <f>SFA_1819</f>
        <v>22112431.301072776</v>
      </c>
      <c r="AC648" s="19">
        <f>X648+K648+T648</f>
        <v>58852364.301072776</v>
      </c>
      <c r="AD648" s="19">
        <f>AC648*FR_SF1920</f>
        <v>58397254.847393967</v>
      </c>
      <c r="AE648" s="19">
        <f>R648+AF648</f>
        <v>21657321.847393967</v>
      </c>
      <c r="AF648" s="19">
        <f>AD648-T648-R648</f>
        <v>7215207.1211232338</v>
      </c>
      <c r="AG648" s="18"/>
      <c r="AH648" s="18"/>
      <c r="AI648" s="18">
        <f>AF648</f>
        <v>7215207.1211232338</v>
      </c>
      <c r="AJ648" s="18"/>
      <c r="AK648" s="18"/>
      <c r="AM648" s="18">
        <f t="shared" si="540"/>
        <v>14540880.906960962</v>
      </c>
      <c r="AN648" s="18">
        <f t="shared" si="542"/>
        <v>21756088.028084196</v>
      </c>
    </row>
    <row r="649" spans="1:40" s="20" customFormat="1" ht="12.75" x14ac:dyDescent="0.2">
      <c r="A649" s="17" t="s">
        <v>1301</v>
      </c>
      <c r="B649" s="17" t="s">
        <v>1302</v>
      </c>
      <c r="C649" s="17" t="s">
        <v>1278</v>
      </c>
      <c r="D649" s="17" t="s">
        <v>1278</v>
      </c>
      <c r="E649" s="17" t="s">
        <v>1443</v>
      </c>
      <c r="G649" s="18"/>
      <c r="H649" s="18"/>
      <c r="I649" s="18"/>
      <c r="J649" s="18"/>
      <c r="K649" s="18">
        <f>FIREFUND1819BL</f>
        <v>8653732.5789829679</v>
      </c>
      <c r="L649" s="18">
        <f>K649*RPI_INC1920</f>
        <v>8930321.3866139445</v>
      </c>
      <c r="M649" s="18"/>
      <c r="N649" s="18"/>
      <c r="O649" s="18"/>
      <c r="P649" s="18"/>
      <c r="Q649" s="19">
        <f t="shared" si="541"/>
        <v>8653732.5789829679</v>
      </c>
      <c r="R649" s="19">
        <f>H649+J649+L649+N649+P649</f>
        <v>8930321.3866139445</v>
      </c>
      <c r="S649" s="18"/>
      <c r="T649" s="19">
        <f t="shared" si="538"/>
        <v>17866516</v>
      </c>
      <c r="V649" s="18"/>
      <c r="W649" s="18"/>
      <c r="X649" s="18">
        <f>FIREFUND1819RSG</f>
        <v>4767678.3413879946</v>
      </c>
      <c r="Y649" s="18"/>
      <c r="Z649" s="18"/>
      <c r="AA649" s="19">
        <f>RSG_1819</f>
        <v>4767678.3413879946</v>
      </c>
      <c r="AB649" s="19">
        <f>SFA_1819</f>
        <v>13421410.920370962</v>
      </c>
      <c r="AC649" s="19">
        <f>X649+K649+T649</f>
        <v>31287926.920370962</v>
      </c>
      <c r="AD649" s="19">
        <f>AC649*FR_SF1920</f>
        <v>31045975.190876674</v>
      </c>
      <c r="AE649" s="19">
        <f>R649+AF649</f>
        <v>13179459.190876674</v>
      </c>
      <c r="AF649" s="19">
        <f>AD649-T649-R649</f>
        <v>4249137.8042627294</v>
      </c>
      <c r="AG649" s="18"/>
      <c r="AH649" s="18"/>
      <c r="AI649" s="18">
        <f>AF649</f>
        <v>4249137.8042627294</v>
      </c>
      <c r="AJ649" s="18"/>
      <c r="AK649" s="18"/>
      <c r="AM649" s="18">
        <f t="shared" si="540"/>
        <v>8991393.726254601</v>
      </c>
      <c r="AN649" s="18">
        <f t="shared" si="542"/>
        <v>13240531.53051733</v>
      </c>
    </row>
    <row r="650" spans="1:40" s="20" customFormat="1" ht="12.75" x14ac:dyDescent="0.2">
      <c r="A650" s="17" t="s">
        <v>1303</v>
      </c>
      <c r="B650" s="17" t="s">
        <v>1304</v>
      </c>
      <c r="C650" s="17" t="s">
        <v>1278</v>
      </c>
      <c r="D650" s="17" t="s">
        <v>1278</v>
      </c>
      <c r="E650" s="17" t="s">
        <v>1443</v>
      </c>
      <c r="G650" s="18"/>
      <c r="H650" s="18"/>
      <c r="I650" s="18"/>
      <c r="J650" s="18"/>
      <c r="K650" s="18">
        <f>FIREFUND1819BL</f>
        <v>9240885.7601971216</v>
      </c>
      <c r="L650" s="18">
        <f>K650*RPI_INC1920</f>
        <v>9536241.0361475814</v>
      </c>
      <c r="M650" s="18"/>
      <c r="N650" s="18"/>
      <c r="O650" s="18"/>
      <c r="P650" s="18"/>
      <c r="Q650" s="19">
        <f t="shared" si="541"/>
        <v>9240885.7601971216</v>
      </c>
      <c r="R650" s="19">
        <f>H650+J650+L650+N650+P650</f>
        <v>9536241.0361475814</v>
      </c>
      <c r="S650" s="18"/>
      <c r="T650" s="19">
        <f t="shared" si="538"/>
        <v>22422305</v>
      </c>
      <c r="V650" s="18"/>
      <c r="W650" s="18"/>
      <c r="X650" s="18">
        <f>FIREFUND1819RSG</f>
        <v>5255373.6047431268</v>
      </c>
      <c r="Y650" s="18"/>
      <c r="Z650" s="18"/>
      <c r="AA650" s="19">
        <f>RSG_1819</f>
        <v>5255373.6047431268</v>
      </c>
      <c r="AB650" s="19">
        <f>SFA_1819</f>
        <v>14496259.364940248</v>
      </c>
      <c r="AC650" s="19">
        <f>X650+K650+T650</f>
        <v>36918564.364940248</v>
      </c>
      <c r="AD650" s="19">
        <f>AC650*FR_SF1920</f>
        <v>36633070.521858953</v>
      </c>
      <c r="AE650" s="19">
        <f>R650+AF650</f>
        <v>14210765.521858953</v>
      </c>
      <c r="AF650" s="19">
        <f>AD650-T650-R650</f>
        <v>4674524.4857113715</v>
      </c>
      <c r="AG650" s="18"/>
      <c r="AH650" s="18"/>
      <c r="AI650" s="18">
        <f>AF650</f>
        <v>4674524.4857113715</v>
      </c>
      <c r="AJ650" s="18"/>
      <c r="AK650" s="18"/>
      <c r="AM650" s="18">
        <f t="shared" si="540"/>
        <v>9601457.1158653572</v>
      </c>
      <c r="AN650" s="18">
        <f t="shared" si="542"/>
        <v>14275981.601576729</v>
      </c>
    </row>
    <row r="651" spans="1:40" s="20" customFormat="1" ht="12.75" x14ac:dyDescent="0.2">
      <c r="A651" s="17" t="s">
        <v>1305</v>
      </c>
      <c r="B651" s="17" t="s">
        <v>1306</v>
      </c>
      <c r="C651" s="17" t="s">
        <v>1278</v>
      </c>
      <c r="D651" s="17" t="s">
        <v>1278</v>
      </c>
      <c r="E651" s="17" t="s">
        <v>1443</v>
      </c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9"/>
      <c r="R651" s="19"/>
      <c r="S651" s="18"/>
      <c r="T651" s="19">
        <f t="shared" si="538"/>
        <v>0</v>
      </c>
      <c r="V651" s="18"/>
      <c r="W651" s="18"/>
      <c r="X651" s="18"/>
      <c r="Y651" s="18"/>
      <c r="Z651" s="18"/>
      <c r="AA651" s="19"/>
      <c r="AB651" s="19"/>
      <c r="AC651" s="19"/>
      <c r="AD651" s="19"/>
      <c r="AE651" s="19"/>
      <c r="AF651" s="19"/>
      <c r="AG651" s="18"/>
      <c r="AH651" s="18"/>
      <c r="AI651" s="18"/>
      <c r="AJ651" s="18"/>
      <c r="AK651" s="18"/>
      <c r="AM651" s="18">
        <f t="shared" si="540"/>
        <v>0</v>
      </c>
      <c r="AN651" s="18">
        <f t="shared" si="542"/>
        <v>0</v>
      </c>
    </row>
    <row r="652" spans="1:40" s="20" customFormat="1" ht="12.75" x14ac:dyDescent="0.2">
      <c r="A652" s="17" t="s">
        <v>1307</v>
      </c>
      <c r="B652" s="17" t="s">
        <v>1308</v>
      </c>
      <c r="C652" s="17" t="s">
        <v>1278</v>
      </c>
      <c r="D652" s="17" t="s">
        <v>1278</v>
      </c>
      <c r="E652" s="17" t="s">
        <v>1443</v>
      </c>
      <c r="G652" s="18"/>
      <c r="H652" s="18"/>
      <c r="I652" s="18"/>
      <c r="J652" s="18"/>
      <c r="K652" s="18">
        <f t="shared" ref="K652:K660" si="543">FIREFUND1819BL</f>
        <v>6847179.5304714683</v>
      </c>
      <c r="L652" s="18">
        <f t="shared" ref="L652:L660" si="544">K652*RPI_INC1920</f>
        <v>7066027.6638847739</v>
      </c>
      <c r="M652" s="18"/>
      <c r="N652" s="18"/>
      <c r="O652" s="18"/>
      <c r="P652" s="18"/>
      <c r="Q652" s="19">
        <f t="shared" si="541"/>
        <v>6847179.5304714683</v>
      </c>
      <c r="R652" s="19">
        <f t="shared" ref="R652:R663" si="545">H652+J652+L652+N652+P652</f>
        <v>7066027.6638847739</v>
      </c>
      <c r="S652" s="18"/>
      <c r="T652" s="19">
        <f t="shared" si="538"/>
        <v>19572620</v>
      </c>
      <c r="V652" s="18"/>
      <c r="W652" s="18"/>
      <c r="X652" s="18">
        <f t="shared" ref="X652:X660" si="546">FIREFUND1819RSG</f>
        <v>3479094.7588821854</v>
      </c>
      <c r="Y652" s="18"/>
      <c r="Z652" s="18"/>
      <c r="AA652" s="19">
        <f t="shared" ref="AA652:AA663" si="547">RSG_1819</f>
        <v>3479094.7588821854</v>
      </c>
      <c r="AB652" s="19">
        <f t="shared" ref="AB652:AB663" si="548">SFA_1819</f>
        <v>10326274.289353654</v>
      </c>
      <c r="AC652" s="19">
        <f t="shared" ref="AC652:AC660" si="549">X652+K652+T652</f>
        <v>29898894.289353654</v>
      </c>
      <c r="AD652" s="19">
        <f t="shared" ref="AD652:AD660" si="550">AC652*FR_SF1920</f>
        <v>29667684.046447914</v>
      </c>
      <c r="AE652" s="19">
        <f t="shared" ref="AE652:AE663" si="551">R652+AF652</f>
        <v>10095064.046447914</v>
      </c>
      <c r="AF652" s="19">
        <f t="shared" ref="AF652:AF660" si="552">AD652-T652-R652</f>
        <v>3029036.3825631402</v>
      </c>
      <c r="AG652" s="18"/>
      <c r="AH652" s="18"/>
      <c r="AI652" s="18">
        <f t="shared" ref="AI652:AI660" si="553">AF652</f>
        <v>3029036.3825631402</v>
      </c>
      <c r="AJ652" s="18"/>
      <c r="AK652" s="18"/>
      <c r="AM652" s="18">
        <f t="shared" si="540"/>
        <v>7114350.5430642292</v>
      </c>
      <c r="AN652" s="18">
        <f t="shared" si="542"/>
        <v>10143386.925627369</v>
      </c>
    </row>
    <row r="653" spans="1:40" s="20" customFormat="1" ht="12.75" x14ac:dyDescent="0.2">
      <c r="A653" s="17" t="s">
        <v>1309</v>
      </c>
      <c r="B653" s="17" t="s">
        <v>1310</v>
      </c>
      <c r="C653" s="17" t="s">
        <v>1278</v>
      </c>
      <c r="D653" s="17" t="s">
        <v>1278</v>
      </c>
      <c r="E653" s="17" t="s">
        <v>1443</v>
      </c>
      <c r="G653" s="18"/>
      <c r="H653" s="18"/>
      <c r="I653" s="18"/>
      <c r="J653" s="18"/>
      <c r="K653" s="18">
        <f t="shared" si="543"/>
        <v>5875267.3205449916</v>
      </c>
      <c r="L653" s="18">
        <f t="shared" si="544"/>
        <v>6063051.3972854083</v>
      </c>
      <c r="M653" s="18"/>
      <c r="N653" s="18"/>
      <c r="O653" s="18"/>
      <c r="P653" s="18"/>
      <c r="Q653" s="19">
        <f t="shared" si="541"/>
        <v>5875267.3205449916</v>
      </c>
      <c r="R653" s="19">
        <f t="shared" si="545"/>
        <v>6063051.3972854083</v>
      </c>
      <c r="S653" s="18"/>
      <c r="T653" s="19">
        <f t="shared" si="538"/>
        <v>17086207</v>
      </c>
      <c r="V653" s="18"/>
      <c r="W653" s="18"/>
      <c r="X653" s="18">
        <f t="shared" si="546"/>
        <v>3140028.2694274671</v>
      </c>
      <c r="Y653" s="18"/>
      <c r="Z653" s="18"/>
      <c r="AA653" s="19">
        <f t="shared" si="547"/>
        <v>3140028.2694274671</v>
      </c>
      <c r="AB653" s="19">
        <f t="shared" si="548"/>
        <v>9015295.5899724588</v>
      </c>
      <c r="AC653" s="19">
        <f t="shared" si="549"/>
        <v>26101502.589972459</v>
      </c>
      <c r="AD653" s="19">
        <f t="shared" si="550"/>
        <v>25899657.842951789</v>
      </c>
      <c r="AE653" s="19">
        <f t="shared" si="551"/>
        <v>8813450.8429517895</v>
      </c>
      <c r="AF653" s="19">
        <f t="shared" si="552"/>
        <v>2750399.4456663812</v>
      </c>
      <c r="AG653" s="18"/>
      <c r="AH653" s="18"/>
      <c r="AI653" s="18">
        <f t="shared" si="553"/>
        <v>2750399.4456663812</v>
      </c>
      <c r="AJ653" s="18"/>
      <c r="AK653" s="18"/>
      <c r="AM653" s="18">
        <f t="shared" si="540"/>
        <v>6104515.1608123081</v>
      </c>
      <c r="AN653" s="18">
        <f t="shared" si="542"/>
        <v>8854914.6064786892</v>
      </c>
    </row>
    <row r="654" spans="1:40" s="20" customFormat="1" ht="12.75" x14ac:dyDescent="0.2">
      <c r="A654" s="17" t="s">
        <v>1311</v>
      </c>
      <c r="B654" s="17" t="s">
        <v>1312</v>
      </c>
      <c r="C654" s="17" t="s">
        <v>1278</v>
      </c>
      <c r="D654" s="17" t="s">
        <v>1278</v>
      </c>
      <c r="E654" s="17" t="s">
        <v>1443</v>
      </c>
      <c r="G654" s="18"/>
      <c r="H654" s="18"/>
      <c r="I654" s="18"/>
      <c r="J654" s="18"/>
      <c r="K654" s="18">
        <f t="shared" si="543"/>
        <v>9097105.6306135226</v>
      </c>
      <c r="L654" s="18">
        <f t="shared" si="544"/>
        <v>9387865.4358535577</v>
      </c>
      <c r="M654" s="18"/>
      <c r="N654" s="18"/>
      <c r="O654" s="18"/>
      <c r="P654" s="18"/>
      <c r="Q654" s="19">
        <f t="shared" si="541"/>
        <v>9097105.6306135226</v>
      </c>
      <c r="R654" s="19">
        <f t="shared" si="545"/>
        <v>9387865.4358535577</v>
      </c>
      <c r="S654" s="18"/>
      <c r="T654" s="19">
        <f t="shared" si="538"/>
        <v>24512646</v>
      </c>
      <c r="V654" s="18"/>
      <c r="W654" s="18"/>
      <c r="X654" s="18">
        <f t="shared" si="546"/>
        <v>4512884.8781454097</v>
      </c>
      <c r="Y654" s="18"/>
      <c r="Z654" s="18"/>
      <c r="AA654" s="19">
        <f t="shared" si="547"/>
        <v>4512884.8781454097</v>
      </c>
      <c r="AB654" s="19">
        <f t="shared" si="548"/>
        <v>13609990.508758932</v>
      </c>
      <c r="AC654" s="19">
        <f t="shared" si="549"/>
        <v>38122636.508758932</v>
      </c>
      <c r="AD654" s="19">
        <f t="shared" si="550"/>
        <v>37827831.491486572</v>
      </c>
      <c r="AE654" s="19">
        <f t="shared" si="551"/>
        <v>13315185.491486572</v>
      </c>
      <c r="AF654" s="19">
        <f t="shared" si="552"/>
        <v>3927320.0556330141</v>
      </c>
      <c r="AG654" s="18"/>
      <c r="AH654" s="18"/>
      <c r="AI654" s="18">
        <f t="shared" si="553"/>
        <v>3927320.0556330141</v>
      </c>
      <c r="AJ654" s="18"/>
      <c r="AK654" s="18"/>
      <c r="AM654" s="18">
        <f t="shared" si="540"/>
        <v>9452066.8102025986</v>
      </c>
      <c r="AN654" s="18">
        <f t="shared" si="542"/>
        <v>13379386.865835613</v>
      </c>
    </row>
    <row r="655" spans="1:40" s="20" customFormat="1" ht="12.75" x14ac:dyDescent="0.2">
      <c r="A655" s="17" t="s">
        <v>1313</v>
      </c>
      <c r="B655" s="17" t="s">
        <v>1314</v>
      </c>
      <c r="C655" s="17" t="s">
        <v>1278</v>
      </c>
      <c r="D655" s="17" t="s">
        <v>1278</v>
      </c>
      <c r="E655" s="17" t="s">
        <v>1443</v>
      </c>
      <c r="G655" s="18"/>
      <c r="H655" s="18"/>
      <c r="I655" s="18"/>
      <c r="J655" s="18"/>
      <c r="K655" s="18">
        <f t="shared" si="543"/>
        <v>15870214.830506906</v>
      </c>
      <c r="L655" s="18">
        <f t="shared" si="544"/>
        <v>16377455.348601727</v>
      </c>
      <c r="M655" s="18"/>
      <c r="N655" s="18"/>
      <c r="O655" s="18"/>
      <c r="P655" s="18"/>
      <c r="Q655" s="19">
        <f t="shared" si="541"/>
        <v>15870214.830506906</v>
      </c>
      <c r="R655" s="19">
        <f t="shared" si="545"/>
        <v>16377455.348601727</v>
      </c>
      <c r="S655" s="18"/>
      <c r="T655" s="19">
        <f t="shared" si="538"/>
        <v>39757759</v>
      </c>
      <c r="V655" s="18"/>
      <c r="W655" s="18"/>
      <c r="X655" s="18">
        <f t="shared" si="546"/>
        <v>9346795.468111366</v>
      </c>
      <c r="Y655" s="18"/>
      <c r="Z655" s="18"/>
      <c r="AA655" s="19">
        <f t="shared" si="547"/>
        <v>9346795.468111366</v>
      </c>
      <c r="AB655" s="19">
        <f t="shared" si="548"/>
        <v>25217010.298618272</v>
      </c>
      <c r="AC655" s="19">
        <f t="shared" si="549"/>
        <v>64974769.298618272</v>
      </c>
      <c r="AD655" s="19">
        <f t="shared" si="550"/>
        <v>64472314.858434267</v>
      </c>
      <c r="AE655" s="19">
        <f t="shared" si="551"/>
        <v>24714555.858434267</v>
      </c>
      <c r="AF655" s="19">
        <f t="shared" si="552"/>
        <v>8337100.5098325405</v>
      </c>
      <c r="AG655" s="18"/>
      <c r="AH655" s="18"/>
      <c r="AI655" s="18">
        <f t="shared" si="553"/>
        <v>8337100.5098325405</v>
      </c>
      <c r="AJ655" s="18"/>
      <c r="AK655" s="18"/>
      <c r="AM655" s="18">
        <f t="shared" si="540"/>
        <v>16489456.862567255</v>
      </c>
      <c r="AN655" s="18">
        <f t="shared" si="542"/>
        <v>24826557.372399796</v>
      </c>
    </row>
    <row r="656" spans="1:40" s="20" customFormat="1" ht="12.75" x14ac:dyDescent="0.2">
      <c r="A656" s="17" t="s">
        <v>1315</v>
      </c>
      <c r="B656" s="17" t="s">
        <v>1316</v>
      </c>
      <c r="C656" s="17" t="s">
        <v>1278</v>
      </c>
      <c r="D656" s="17" t="s">
        <v>1278</v>
      </c>
      <c r="E656" s="17" t="s">
        <v>1443</v>
      </c>
      <c r="G656" s="18"/>
      <c r="H656" s="18"/>
      <c r="I656" s="18"/>
      <c r="J656" s="18"/>
      <c r="K656" s="18">
        <f t="shared" si="543"/>
        <v>5464244.6090655057</v>
      </c>
      <c r="L656" s="18">
        <f t="shared" si="544"/>
        <v>5638891.6630657632</v>
      </c>
      <c r="M656" s="18"/>
      <c r="N656" s="18"/>
      <c r="O656" s="18"/>
      <c r="P656" s="18"/>
      <c r="Q656" s="19">
        <f t="shared" si="541"/>
        <v>5464244.6090655057</v>
      </c>
      <c r="R656" s="19">
        <f t="shared" si="545"/>
        <v>5638891.6630657632</v>
      </c>
      <c r="S656" s="18"/>
      <c r="T656" s="19">
        <f t="shared" si="538"/>
        <v>20062304</v>
      </c>
      <c r="V656" s="18"/>
      <c r="W656" s="18"/>
      <c r="X656" s="18">
        <f t="shared" si="546"/>
        <v>2426499.9986655088</v>
      </c>
      <c r="Y656" s="18"/>
      <c r="Z656" s="18"/>
      <c r="AA656" s="19">
        <f t="shared" si="547"/>
        <v>2426499.9986655088</v>
      </c>
      <c r="AB656" s="19">
        <f t="shared" si="548"/>
        <v>7890744.6077310145</v>
      </c>
      <c r="AC656" s="19">
        <f t="shared" si="549"/>
        <v>27953048.607731014</v>
      </c>
      <c r="AD656" s="19">
        <f t="shared" si="550"/>
        <v>27736885.725719329</v>
      </c>
      <c r="AE656" s="19">
        <f t="shared" si="551"/>
        <v>7674581.725719329</v>
      </c>
      <c r="AF656" s="19">
        <f t="shared" si="552"/>
        <v>2035690.0626535658</v>
      </c>
      <c r="AG656" s="18"/>
      <c r="AH656" s="18"/>
      <c r="AI656" s="18">
        <f t="shared" si="553"/>
        <v>2035690.0626535658</v>
      </c>
      <c r="AJ656" s="18"/>
      <c r="AK656" s="18"/>
      <c r="AM656" s="18">
        <f t="shared" si="540"/>
        <v>5677454.6992583722</v>
      </c>
      <c r="AN656" s="18">
        <f t="shared" si="542"/>
        <v>7713144.761911938</v>
      </c>
    </row>
    <row r="657" spans="1:40" s="20" customFormat="1" ht="12.75" x14ac:dyDescent="0.2">
      <c r="A657" s="17" t="s">
        <v>1317</v>
      </c>
      <c r="B657" s="17" t="s">
        <v>1318</v>
      </c>
      <c r="C657" s="17" t="s">
        <v>1278</v>
      </c>
      <c r="D657" s="17" t="s">
        <v>1278</v>
      </c>
      <c r="E657" s="17" t="s">
        <v>1443</v>
      </c>
      <c r="G657" s="18"/>
      <c r="H657" s="18"/>
      <c r="I657" s="18"/>
      <c r="J657" s="18"/>
      <c r="K657" s="18">
        <f t="shared" si="543"/>
        <v>14317631.606506595</v>
      </c>
      <c r="L657" s="18">
        <f t="shared" si="544"/>
        <v>14775248.781292075</v>
      </c>
      <c r="M657" s="18"/>
      <c r="N657" s="18"/>
      <c r="O657" s="18"/>
      <c r="P657" s="18"/>
      <c r="Q657" s="19">
        <f t="shared" si="541"/>
        <v>14317631.606506595</v>
      </c>
      <c r="R657" s="19">
        <f t="shared" si="545"/>
        <v>14775248.781292075</v>
      </c>
      <c r="S657" s="18"/>
      <c r="T657" s="19">
        <f t="shared" si="538"/>
        <v>41253830</v>
      </c>
      <c r="V657" s="18"/>
      <c r="W657" s="18"/>
      <c r="X657" s="18">
        <f t="shared" si="546"/>
        <v>7262495.8702359181</v>
      </c>
      <c r="Y657" s="18"/>
      <c r="Z657" s="18"/>
      <c r="AA657" s="19">
        <f t="shared" si="547"/>
        <v>7262495.8702359181</v>
      </c>
      <c r="AB657" s="19">
        <f t="shared" si="548"/>
        <v>21580127.476742513</v>
      </c>
      <c r="AC657" s="19">
        <f t="shared" si="549"/>
        <v>62833957.476742513</v>
      </c>
      <c r="AD657" s="19">
        <f t="shared" si="550"/>
        <v>62348058.084265664</v>
      </c>
      <c r="AE657" s="19">
        <f t="shared" si="551"/>
        <v>21094228.084265664</v>
      </c>
      <c r="AF657" s="19">
        <f t="shared" si="552"/>
        <v>6318979.3029735889</v>
      </c>
      <c r="AG657" s="18"/>
      <c r="AH657" s="18"/>
      <c r="AI657" s="18">
        <f t="shared" si="553"/>
        <v>6318979.3029735889</v>
      </c>
      <c r="AJ657" s="18"/>
      <c r="AK657" s="18"/>
      <c r="AM657" s="18">
        <f t="shared" si="540"/>
        <v>14876293.18639029</v>
      </c>
      <c r="AN657" s="18">
        <f t="shared" si="542"/>
        <v>21195272.489363879</v>
      </c>
    </row>
    <row r="658" spans="1:40" s="20" customFormat="1" ht="12.75" x14ac:dyDescent="0.2">
      <c r="A658" s="17" t="s">
        <v>1319</v>
      </c>
      <c r="B658" s="17" t="s">
        <v>1320</v>
      </c>
      <c r="C658" s="17" t="s">
        <v>1278</v>
      </c>
      <c r="D658" s="17" t="s">
        <v>1278</v>
      </c>
      <c r="E658" s="17" t="s">
        <v>1443</v>
      </c>
      <c r="G658" s="18"/>
      <c r="H658" s="18"/>
      <c r="I658" s="18"/>
      <c r="J658" s="18"/>
      <c r="K658" s="18">
        <f t="shared" si="543"/>
        <v>15065437.111277523</v>
      </c>
      <c r="L658" s="18">
        <f t="shared" si="544"/>
        <v>15546955.490660751</v>
      </c>
      <c r="M658" s="18"/>
      <c r="N658" s="18"/>
      <c r="O658" s="18"/>
      <c r="P658" s="18"/>
      <c r="Q658" s="19">
        <f t="shared" si="541"/>
        <v>15065437.111277523</v>
      </c>
      <c r="R658" s="19">
        <f t="shared" si="545"/>
        <v>15546955.490660751</v>
      </c>
      <c r="S658" s="18"/>
      <c r="T658" s="19">
        <f t="shared" si="538"/>
        <v>26628618</v>
      </c>
      <c r="V658" s="18"/>
      <c r="W658" s="18"/>
      <c r="X658" s="18">
        <f t="shared" si="546"/>
        <v>9261648.7983101886</v>
      </c>
      <c r="Y658" s="18"/>
      <c r="Z658" s="18"/>
      <c r="AA658" s="19">
        <f t="shared" si="547"/>
        <v>9261648.7983101886</v>
      </c>
      <c r="AB658" s="19">
        <f t="shared" si="548"/>
        <v>24327085.909587711</v>
      </c>
      <c r="AC658" s="19">
        <f t="shared" si="549"/>
        <v>50955703.909587711</v>
      </c>
      <c r="AD658" s="19">
        <f t="shared" si="550"/>
        <v>50561659.883599639</v>
      </c>
      <c r="AE658" s="19">
        <f t="shared" si="551"/>
        <v>23933041.883599639</v>
      </c>
      <c r="AF658" s="19">
        <f t="shared" si="552"/>
        <v>8386086.3929388877</v>
      </c>
      <c r="AG658" s="18"/>
      <c r="AH658" s="18"/>
      <c r="AI658" s="18">
        <f t="shared" si="553"/>
        <v>8386086.3929388877</v>
      </c>
      <c r="AJ658" s="18"/>
      <c r="AK658" s="18"/>
      <c r="AM658" s="18">
        <f t="shared" si="540"/>
        <v>15653277.414027028</v>
      </c>
      <c r="AN658" s="18">
        <f t="shared" si="542"/>
        <v>24039363.806965917</v>
      </c>
    </row>
    <row r="659" spans="1:40" s="20" customFormat="1" ht="12.75" x14ac:dyDescent="0.2">
      <c r="A659" s="17" t="s">
        <v>1321</v>
      </c>
      <c r="B659" s="17" t="s">
        <v>1322</v>
      </c>
      <c r="C659" s="17" t="s">
        <v>1278</v>
      </c>
      <c r="D659" s="17" t="s">
        <v>1278</v>
      </c>
      <c r="E659" s="17" t="s">
        <v>1443</v>
      </c>
      <c r="G659" s="18"/>
      <c r="H659" s="18"/>
      <c r="I659" s="18"/>
      <c r="J659" s="18"/>
      <c r="K659" s="18">
        <f t="shared" si="543"/>
        <v>10420292.993200822</v>
      </c>
      <c r="L659" s="18">
        <f t="shared" si="544"/>
        <v>10753344.238758674</v>
      </c>
      <c r="M659" s="18"/>
      <c r="N659" s="18"/>
      <c r="O659" s="18"/>
      <c r="P659" s="18"/>
      <c r="Q659" s="19">
        <f t="shared" si="541"/>
        <v>10420292.993200822</v>
      </c>
      <c r="R659" s="19">
        <f t="shared" si="545"/>
        <v>10753344.238758674</v>
      </c>
      <c r="S659" s="18"/>
      <c r="T659" s="19">
        <f t="shared" si="538"/>
        <v>21521973</v>
      </c>
      <c r="V659" s="18"/>
      <c r="W659" s="18"/>
      <c r="X659" s="18">
        <f t="shared" si="546"/>
        <v>5961472.4487773124</v>
      </c>
      <c r="Y659" s="18"/>
      <c r="Z659" s="18"/>
      <c r="AA659" s="19">
        <f t="shared" si="547"/>
        <v>5961472.4487773124</v>
      </c>
      <c r="AB659" s="19">
        <f t="shared" si="548"/>
        <v>16381765.441978134</v>
      </c>
      <c r="AC659" s="19">
        <f t="shared" si="549"/>
        <v>37903738.441978134</v>
      </c>
      <c r="AD659" s="19">
        <f t="shared" si="550"/>
        <v>37610626.178782299</v>
      </c>
      <c r="AE659" s="19">
        <f t="shared" si="551"/>
        <v>16088653.178782299</v>
      </c>
      <c r="AF659" s="19">
        <f t="shared" si="552"/>
        <v>5335308.9400236253</v>
      </c>
      <c r="AG659" s="18"/>
      <c r="AH659" s="18"/>
      <c r="AI659" s="18">
        <f t="shared" si="553"/>
        <v>5335308.9400236253</v>
      </c>
      <c r="AJ659" s="18"/>
      <c r="AK659" s="18"/>
      <c r="AM659" s="18">
        <f t="shared" si="540"/>
        <v>10826883.797212502</v>
      </c>
      <c r="AN659" s="18">
        <f t="shared" si="542"/>
        <v>16162192.737236127</v>
      </c>
    </row>
    <row r="660" spans="1:40" s="20" customFormat="1" ht="12.75" x14ac:dyDescent="0.2">
      <c r="A660" s="17" t="s">
        <v>1323</v>
      </c>
      <c r="B660" s="17" t="s">
        <v>1324</v>
      </c>
      <c r="C660" s="17" t="s">
        <v>1278</v>
      </c>
      <c r="D660" s="17" t="s">
        <v>1278</v>
      </c>
      <c r="E660" s="17" t="s">
        <v>1443</v>
      </c>
      <c r="G660" s="18"/>
      <c r="H660" s="18"/>
      <c r="I660" s="18"/>
      <c r="J660" s="18"/>
      <c r="K660" s="18">
        <f t="shared" si="543"/>
        <v>3767399.1489178268</v>
      </c>
      <c r="L660" s="18">
        <f t="shared" si="544"/>
        <v>3887811.9799082205</v>
      </c>
      <c r="M660" s="18"/>
      <c r="N660" s="18"/>
      <c r="O660" s="18"/>
      <c r="P660" s="18"/>
      <c r="Q660" s="19">
        <f t="shared" si="541"/>
        <v>3767399.1489178268</v>
      </c>
      <c r="R660" s="19">
        <f t="shared" si="545"/>
        <v>3887811.9799082205</v>
      </c>
      <c r="S660" s="18"/>
      <c r="T660" s="19">
        <f t="shared" si="538"/>
        <v>13611952</v>
      </c>
      <c r="V660" s="18"/>
      <c r="W660" s="18"/>
      <c r="X660" s="18">
        <f t="shared" si="546"/>
        <v>1560553.6593833948</v>
      </c>
      <c r="Y660" s="18"/>
      <c r="Z660" s="18"/>
      <c r="AA660" s="19">
        <f t="shared" si="547"/>
        <v>1560553.6593833948</v>
      </c>
      <c r="AB660" s="19">
        <f t="shared" si="548"/>
        <v>5327952.8083012216</v>
      </c>
      <c r="AC660" s="19">
        <f t="shared" si="549"/>
        <v>18939904.808301222</v>
      </c>
      <c r="AD660" s="19">
        <f t="shared" si="550"/>
        <v>18793441.198344309</v>
      </c>
      <c r="AE660" s="19">
        <f t="shared" si="551"/>
        <v>5181489.1983443089</v>
      </c>
      <c r="AF660" s="19">
        <f t="shared" si="552"/>
        <v>1293677.2184360884</v>
      </c>
      <c r="AG660" s="18"/>
      <c r="AH660" s="18"/>
      <c r="AI660" s="18">
        <f t="shared" si="553"/>
        <v>1293677.2184360884</v>
      </c>
      <c r="AJ660" s="18"/>
      <c r="AK660" s="18"/>
      <c r="AM660" s="18">
        <f t="shared" si="540"/>
        <v>3914399.7994744773</v>
      </c>
      <c r="AN660" s="18">
        <f t="shared" si="542"/>
        <v>5208077.0179105662</v>
      </c>
    </row>
    <row r="661" spans="1:40" s="34" customFormat="1" ht="12.75" x14ac:dyDescent="0.2">
      <c r="A661" s="28" t="s">
        <v>1375</v>
      </c>
      <c r="B661" s="28" t="s">
        <v>1376</v>
      </c>
      <c r="C661" s="28" t="s">
        <v>1327</v>
      </c>
      <c r="D661" s="28"/>
      <c r="E661" s="28" t="s">
        <v>1442</v>
      </c>
      <c r="G661" s="32"/>
      <c r="H661" s="32"/>
      <c r="I661" s="32"/>
      <c r="J661" s="32"/>
      <c r="K661" s="32"/>
      <c r="L661" s="32"/>
      <c r="M661" s="32"/>
      <c r="N661" s="32"/>
      <c r="O661" s="32">
        <f>POLFUND1819BL</f>
        <v>7259769.2338983137</v>
      </c>
      <c r="P661" s="32">
        <f>O661*RPI_INC1920</f>
        <v>7491804.4739237195</v>
      </c>
      <c r="Q661" s="33">
        <f t="shared" si="541"/>
        <v>7259769.2338983137</v>
      </c>
      <c r="R661" s="33">
        <f t="shared" si="545"/>
        <v>7491804.4739237195</v>
      </c>
      <c r="S661" s="32"/>
      <c r="T661" s="33">
        <f t="shared" si="538"/>
        <v>566527128</v>
      </c>
      <c r="V661" s="32"/>
      <c r="W661" s="32"/>
      <c r="X661" s="32"/>
      <c r="Y661" s="32"/>
      <c r="Z661" s="32">
        <f>POLFUND1819RSG</f>
        <v>29241898.255612686</v>
      </c>
      <c r="AA661" s="33">
        <f t="shared" si="547"/>
        <v>29241898.255612686</v>
      </c>
      <c r="AB661" s="33">
        <f t="shared" si="548"/>
        <v>36501667.489510998</v>
      </c>
      <c r="AC661" s="33">
        <f>Z661+O661+T661</f>
        <v>603028795.48951101</v>
      </c>
      <c r="AD661" s="33">
        <f>AC661</f>
        <v>603028795.48951101</v>
      </c>
      <c r="AE661" s="33">
        <f t="shared" si="551"/>
        <v>36501667.489510998</v>
      </c>
      <c r="AF661" s="33">
        <f>O661+Z661-P661</f>
        <v>29009863.015587278</v>
      </c>
      <c r="AG661" s="32"/>
      <c r="AH661" s="32"/>
      <c r="AI661" s="32"/>
      <c r="AJ661" s="32"/>
      <c r="AK661" s="32">
        <f>AF661</f>
        <v>29009863.015587278</v>
      </c>
      <c r="AM661" s="32">
        <f t="shared" si="540"/>
        <v>7543039.1392336022</v>
      </c>
      <c r="AN661" s="32">
        <f t="shared" si="542"/>
        <v>36552902.154820882</v>
      </c>
    </row>
    <row r="662" spans="1:40" s="20" customFormat="1" ht="12.75" x14ac:dyDescent="0.2">
      <c r="A662" s="17" t="s">
        <v>1325</v>
      </c>
      <c r="B662" s="17" t="s">
        <v>1326</v>
      </c>
      <c r="C662" s="17" t="s">
        <v>1327</v>
      </c>
      <c r="D662" s="17"/>
      <c r="E662" s="17" t="s">
        <v>1443</v>
      </c>
      <c r="G662" s="18"/>
      <c r="H662" s="18"/>
      <c r="I662" s="18"/>
      <c r="J662" s="18"/>
      <c r="K662" s="18">
        <f>FIREFUND1819BL</f>
        <v>126193435.38585265</v>
      </c>
      <c r="L662" s="18">
        <f>K662*RPI_INC1920</f>
        <v>130226803.82030129</v>
      </c>
      <c r="M662" s="18"/>
      <c r="N662" s="18"/>
      <c r="O662" s="18"/>
      <c r="P662" s="18"/>
      <c r="Q662" s="19">
        <f t="shared" si="541"/>
        <v>126193435.38585265</v>
      </c>
      <c r="R662" s="19">
        <f t="shared" si="545"/>
        <v>130226803.82030129</v>
      </c>
      <c r="S662" s="18"/>
      <c r="T662" s="19">
        <f t="shared" si="538"/>
        <v>138149407.41999999</v>
      </c>
      <c r="V662" s="18"/>
      <c r="W662" s="18"/>
      <c r="X662" s="18">
        <f>FIREFUND1819RSG</f>
        <v>84934320.282444909</v>
      </c>
      <c r="Y662" s="18"/>
      <c r="Z662" s="18"/>
      <c r="AA662" s="19">
        <f t="shared" si="547"/>
        <v>84934320.282444909</v>
      </c>
      <c r="AB662" s="19">
        <f t="shared" si="548"/>
        <v>211127755.66829756</v>
      </c>
      <c r="AC662" s="19">
        <f>X662+K662+T662</f>
        <v>349277163.08829755</v>
      </c>
      <c r="AD662" s="19">
        <f>AC662*FR_SF1920</f>
        <v>346576178.33155257</v>
      </c>
      <c r="AE662" s="19">
        <f t="shared" si="551"/>
        <v>208426770.91155258</v>
      </c>
      <c r="AF662" s="19">
        <f>AD662-T662-R662</f>
        <v>78199967.091251284</v>
      </c>
      <c r="AG662" s="18"/>
      <c r="AH662" s="18"/>
      <c r="AI662" s="18">
        <f>AF662</f>
        <v>78199967.091251284</v>
      </c>
      <c r="AJ662" s="18"/>
      <c r="AK662" s="18"/>
      <c r="AM662" s="18">
        <f t="shared" si="540"/>
        <v>131117393.89527354</v>
      </c>
      <c r="AN662" s="18">
        <f t="shared" si="542"/>
        <v>209317360.98652482</v>
      </c>
    </row>
    <row r="663" spans="1:40" s="25" customFormat="1" ht="12.75" x14ac:dyDescent="0.2">
      <c r="A663" s="22" t="s">
        <v>1328</v>
      </c>
      <c r="B663" s="22" t="s">
        <v>1329</v>
      </c>
      <c r="C663" s="22" t="s">
        <v>1327</v>
      </c>
      <c r="D663" s="22" t="s">
        <v>1327</v>
      </c>
      <c r="E663" s="22" t="s">
        <v>1327</v>
      </c>
      <c r="G663" s="23"/>
      <c r="H663" s="23"/>
      <c r="I663" s="23"/>
      <c r="J663" s="23"/>
      <c r="K663" s="23"/>
      <c r="L663" s="23"/>
      <c r="M663" s="23">
        <f>GLAFUND1819BL</f>
        <v>904156680.74667084</v>
      </c>
      <c r="N663" s="23">
        <f>M663*RPI_INC1920</f>
        <v>933055149.23490024</v>
      </c>
      <c r="O663" s="23"/>
      <c r="P663" s="23"/>
      <c r="Q663" s="24">
        <f t="shared" si="541"/>
        <v>904156680.74667084</v>
      </c>
      <c r="R663" s="24">
        <f t="shared" si="545"/>
        <v>933055149.23490024</v>
      </c>
      <c r="S663" s="23"/>
      <c r="T663" s="24">
        <f t="shared" si="538"/>
        <v>96002130.579999998</v>
      </c>
      <c r="V663" s="23"/>
      <c r="W663" s="23"/>
      <c r="X663" s="23"/>
      <c r="Y663" s="23">
        <f>GLAFUND1819RSG</f>
        <v>22277726.253329158</v>
      </c>
      <c r="Z663" s="23"/>
      <c r="AA663" s="24">
        <f t="shared" si="547"/>
        <v>22277726.253329158</v>
      </c>
      <c r="AB663" s="24">
        <f t="shared" si="548"/>
        <v>926434407</v>
      </c>
      <c r="AC663" s="24">
        <f>Y663+M663+T663</f>
        <v>1022436537.58</v>
      </c>
      <c r="AD663" s="24">
        <f>AC663*GLA_SF1920+(26659198+1558005)</f>
        <v>1049705206.58</v>
      </c>
      <c r="AE663" s="24">
        <f t="shared" si="551"/>
        <v>953703076</v>
      </c>
      <c r="AF663" s="24">
        <f>AD663-T663-R663</f>
        <v>20647926.765099764</v>
      </c>
      <c r="AG663" s="23"/>
      <c r="AH663" s="23"/>
      <c r="AI663" s="23"/>
      <c r="AJ663" s="23">
        <f>AF663</f>
        <v>20647926.765099764</v>
      </c>
      <c r="AK663" s="23"/>
      <c r="AM663" s="23">
        <f t="shared" si="540"/>
        <v>939436091.02977836</v>
      </c>
      <c r="AN663" s="23">
        <f t="shared" si="542"/>
        <v>960084017.79487813</v>
      </c>
    </row>
    <row r="664" spans="1:40" ht="12.75" x14ac:dyDescent="0.2">
      <c r="A664" s="1"/>
      <c r="B664" s="1"/>
      <c r="C664" s="21"/>
      <c r="D664" s="21"/>
      <c r="E664" s="21"/>
    </row>
    <row r="665" spans="1:40" ht="12.75" x14ac:dyDescent="0.2">
      <c r="A665" s="1" t="s">
        <v>1330</v>
      </c>
      <c r="B665" s="21" t="s">
        <v>1331</v>
      </c>
      <c r="C665" s="21" t="s">
        <v>223</v>
      </c>
      <c r="D665" s="21"/>
      <c r="E665" s="21"/>
      <c r="G665" s="5">
        <f t="shared" ref="G665:R666" si="554">SUMIF($C$3:$C$663,$C665,G$3:G$663)</f>
        <v>757028177.56829548</v>
      </c>
      <c r="H665" s="5">
        <f t="shared" si="554"/>
        <v>781224155.32305014</v>
      </c>
      <c r="I665" s="5">
        <f t="shared" si="554"/>
        <v>300577533.03283167</v>
      </c>
      <c r="J665" s="5">
        <f t="shared" si="554"/>
        <v>310184529.86378551</v>
      </c>
      <c r="K665" s="5">
        <f t="shared" si="554"/>
        <v>0</v>
      </c>
      <c r="L665" s="5">
        <f t="shared" si="554"/>
        <v>0</v>
      </c>
      <c r="M665" s="5">
        <f t="shared" si="554"/>
        <v>0</v>
      </c>
      <c r="N665" s="5">
        <f t="shared" si="554"/>
        <v>0</v>
      </c>
      <c r="O665" s="5">
        <f t="shared" si="554"/>
        <v>31954.102578011229</v>
      </c>
      <c r="P665" s="5">
        <f t="shared" si="554"/>
        <v>32975.412983700786</v>
      </c>
      <c r="Q665" s="6">
        <f t="shared" si="554"/>
        <v>1057637664.7037054</v>
      </c>
      <c r="R665" s="6">
        <f t="shared" si="554"/>
        <v>1091441660.5998194</v>
      </c>
      <c r="T665" s="6">
        <f>SUMIF($D$3:$D$663,$C665,T$3:T$663)</f>
        <v>836691758.99999905</v>
      </c>
      <c r="V665" s="5">
        <f t="shared" ref="V665:AC678" si="555">SUMIF($D$3:$D$663,$C665,V$3:V$663)</f>
        <v>343473833.01685512</v>
      </c>
      <c r="W665" s="5">
        <f t="shared" si="555"/>
        <v>85161192.00136517</v>
      </c>
      <c r="X665" s="5">
        <f t="shared" si="555"/>
        <v>0</v>
      </c>
      <c r="Y665" s="5">
        <f t="shared" si="555"/>
        <v>0</v>
      </c>
      <c r="Z665" s="5">
        <f t="shared" si="555"/>
        <v>131747.19862761683</v>
      </c>
      <c r="AA665" s="6">
        <f t="shared" si="555"/>
        <v>428766772.21684796</v>
      </c>
      <c r="AB665" s="6">
        <f t="shared" si="555"/>
        <v>1486404436.920553</v>
      </c>
      <c r="AC665" s="6">
        <f t="shared" si="555"/>
        <v>2323096195.9205523</v>
      </c>
      <c r="AD665" s="6">
        <f t="shared" ref="AD665:AD678" si="556">SUMIF($D$3:$D$663,$C665,AD$3:AD$663)</f>
        <v>2248808239.8819079</v>
      </c>
      <c r="AE665" s="6">
        <f t="shared" ref="AE665:AE678" si="557">SUMIF($D$3:$D$663,$C665,AE$3:AE$663)</f>
        <v>1412116480.8819091</v>
      </c>
      <c r="AF665" s="6">
        <f t="shared" ref="AF665:AK678" si="558">SUMIF($D$3:$D$663,$C665,AF$3:AF$663)</f>
        <v>320674820.28208989</v>
      </c>
      <c r="AG665" s="5">
        <f t="shared" si="558"/>
        <v>270204375.23712951</v>
      </c>
      <c r="AH665" s="5">
        <f t="shared" si="558"/>
        <v>50339719.15673846</v>
      </c>
      <c r="AI665" s="5">
        <f t="shared" si="558"/>
        <v>0</v>
      </c>
      <c r="AJ665" s="5">
        <f t="shared" si="558"/>
        <v>0</v>
      </c>
      <c r="AK665" s="5">
        <f t="shared" si="558"/>
        <v>130725.88822192728</v>
      </c>
      <c r="AM665" s="5">
        <f t="shared" ref="AM665:AN678" si="559">SUMIF($D$3:$D$663,$C665,AM$3:AM$663)</f>
        <v>1098905769.9983938</v>
      </c>
      <c r="AN665" s="5">
        <f t="shared" si="559"/>
        <v>1419580590.2804835</v>
      </c>
    </row>
    <row r="666" spans="1:40" ht="12.75" x14ac:dyDescent="0.2">
      <c r="A666" s="1" t="s">
        <v>1332</v>
      </c>
      <c r="B666" s="21" t="s">
        <v>1333</v>
      </c>
      <c r="C666" s="21" t="s">
        <v>302</v>
      </c>
      <c r="D666" s="21"/>
      <c r="E666" s="21"/>
      <c r="G666" s="5">
        <f t="shared" si="554"/>
        <v>826392000.22865403</v>
      </c>
      <c r="H666" s="5">
        <f t="shared" si="554"/>
        <v>852804970.11105394</v>
      </c>
      <c r="I666" s="5">
        <f t="shared" si="554"/>
        <v>240016455.70540589</v>
      </c>
      <c r="J666" s="5">
        <f t="shared" si="554"/>
        <v>247687811.9311114</v>
      </c>
      <c r="K666" s="5">
        <f t="shared" si="554"/>
        <v>0</v>
      </c>
      <c r="L666" s="5">
        <f t="shared" si="554"/>
        <v>0</v>
      </c>
      <c r="M666" s="5">
        <f t="shared" si="554"/>
        <v>0</v>
      </c>
      <c r="N666" s="5">
        <f t="shared" si="554"/>
        <v>0</v>
      </c>
      <c r="O666" s="5">
        <f t="shared" si="554"/>
        <v>0</v>
      </c>
      <c r="P666" s="5">
        <f t="shared" si="554"/>
        <v>0</v>
      </c>
      <c r="Q666" s="6">
        <f t="shared" si="554"/>
        <v>1066408455.9340601</v>
      </c>
      <c r="R666" s="6">
        <f t="shared" si="554"/>
        <v>1100492782.0421655</v>
      </c>
      <c r="T666" s="6">
        <f t="shared" ref="T666:T678" si="560">SUMIF($D$3:$D$663,$C666,T$3:T$663)</f>
        <v>1891750437.0000014</v>
      </c>
      <c r="V666" s="5">
        <f t="shared" si="555"/>
        <v>323907462.44121999</v>
      </c>
      <c r="W666" s="5">
        <f t="shared" si="555"/>
        <v>20100277.405792341</v>
      </c>
      <c r="X666" s="5">
        <f t="shared" si="555"/>
        <v>0</v>
      </c>
      <c r="Y666" s="5">
        <f t="shared" si="555"/>
        <v>0</v>
      </c>
      <c r="Z666" s="5">
        <f t="shared" si="555"/>
        <v>0</v>
      </c>
      <c r="AA666" s="6">
        <f t="shared" si="555"/>
        <v>344007739.8470124</v>
      </c>
      <c r="AB666" s="6">
        <f t="shared" si="555"/>
        <v>1410416195.7810721</v>
      </c>
      <c r="AC666" s="6">
        <f t="shared" si="555"/>
        <v>3302166632.7810731</v>
      </c>
      <c r="AD666" s="6">
        <f t="shared" si="556"/>
        <v>3197367890.7301993</v>
      </c>
      <c r="AE666" s="6">
        <f t="shared" si="557"/>
        <v>1305617453.7301984</v>
      </c>
      <c r="AF666" s="6">
        <f t="shared" si="558"/>
        <v>205124671.68803328</v>
      </c>
      <c r="AG666" s="5">
        <f t="shared" si="558"/>
        <v>224989783.73974058</v>
      </c>
      <c r="AH666" s="5">
        <f t="shared" si="558"/>
        <v>-19865112.051707242</v>
      </c>
      <c r="AI666" s="5">
        <f t="shared" si="558"/>
        <v>0</v>
      </c>
      <c r="AJ666" s="5">
        <f t="shared" si="558"/>
        <v>0</v>
      </c>
      <c r="AK666" s="5">
        <f t="shared" si="558"/>
        <v>0</v>
      </c>
      <c r="AM666" s="5">
        <f t="shared" si="559"/>
        <v>1108018789.9031718</v>
      </c>
      <c r="AN666" s="5">
        <f t="shared" si="559"/>
        <v>1313143461.5912049</v>
      </c>
    </row>
    <row r="667" spans="1:40" ht="12.75" x14ac:dyDescent="0.2">
      <c r="A667" s="1" t="s">
        <v>1334</v>
      </c>
      <c r="B667" s="21" t="s">
        <v>1335</v>
      </c>
      <c r="C667" s="21"/>
      <c r="D667" s="21"/>
      <c r="E667" s="21"/>
      <c r="G667" s="5">
        <f t="shared" ref="G667:R667" si="561">G665+G666</f>
        <v>1583420177.7969494</v>
      </c>
      <c r="H667" s="5">
        <f t="shared" si="561"/>
        <v>1634029125.434104</v>
      </c>
      <c r="I667" s="5">
        <f t="shared" si="561"/>
        <v>540593988.73823762</v>
      </c>
      <c r="J667" s="5">
        <f t="shared" si="561"/>
        <v>557872341.79489684</v>
      </c>
      <c r="K667" s="5">
        <f t="shared" si="561"/>
        <v>0</v>
      </c>
      <c r="L667" s="5">
        <f t="shared" si="561"/>
        <v>0</v>
      </c>
      <c r="M667" s="5">
        <f t="shared" si="561"/>
        <v>0</v>
      </c>
      <c r="N667" s="5">
        <f t="shared" si="561"/>
        <v>0</v>
      </c>
      <c r="O667" s="5">
        <f t="shared" si="561"/>
        <v>31954.102578011229</v>
      </c>
      <c r="P667" s="5">
        <f t="shared" si="561"/>
        <v>32975.412983700786</v>
      </c>
      <c r="Q667" s="6">
        <f t="shared" si="561"/>
        <v>2124046120.6377654</v>
      </c>
      <c r="R667" s="6">
        <f t="shared" si="561"/>
        <v>2191934442.6419849</v>
      </c>
      <c r="T667" s="6">
        <f>T665+T666</f>
        <v>2728442196.0000005</v>
      </c>
      <c r="V667" s="5">
        <f t="shared" ref="V667:AC667" si="562">V665+V666</f>
        <v>667381295.45807505</v>
      </c>
      <c r="W667" s="5">
        <f t="shared" si="562"/>
        <v>105261469.40715751</v>
      </c>
      <c r="X667" s="5">
        <f t="shared" si="562"/>
        <v>0</v>
      </c>
      <c r="Y667" s="5">
        <f t="shared" si="562"/>
        <v>0</v>
      </c>
      <c r="Z667" s="5">
        <f t="shared" si="562"/>
        <v>131747.19862761683</v>
      </c>
      <c r="AA667" s="6">
        <f t="shared" si="562"/>
        <v>772774512.06386042</v>
      </c>
      <c r="AB667" s="6">
        <f t="shared" si="562"/>
        <v>2896820632.7016249</v>
      </c>
      <c r="AC667" s="6">
        <f t="shared" si="562"/>
        <v>5625262828.7016258</v>
      </c>
      <c r="AD667" s="6">
        <f t="shared" ref="AD667" si="563">AD665+AD666</f>
        <v>5446176130.6121073</v>
      </c>
      <c r="AE667" s="6">
        <f t="shared" ref="AE667" si="564">AE665+AE666</f>
        <v>2717733934.6121073</v>
      </c>
      <c r="AF667" s="6">
        <f t="shared" ref="AF667:AK667" si="565">AF665+AF666</f>
        <v>525799491.97012317</v>
      </c>
      <c r="AG667" s="5">
        <f t="shared" si="565"/>
        <v>495194158.97687006</v>
      </c>
      <c r="AH667" s="5">
        <f t="shared" si="565"/>
        <v>30474607.105031218</v>
      </c>
      <c r="AI667" s="5">
        <f t="shared" si="565"/>
        <v>0</v>
      </c>
      <c r="AJ667" s="5">
        <f t="shared" si="565"/>
        <v>0</v>
      </c>
      <c r="AK667" s="5">
        <f t="shared" si="565"/>
        <v>130725.88822192728</v>
      </c>
      <c r="AM667" s="5">
        <f t="shared" ref="AM667:AN667" si="566">AM665+AM666</f>
        <v>2206924559.9015656</v>
      </c>
      <c r="AN667" s="5">
        <f t="shared" si="566"/>
        <v>2732724051.8716884</v>
      </c>
    </row>
    <row r="668" spans="1:40" ht="12.75" x14ac:dyDescent="0.2">
      <c r="A668" s="1" t="s">
        <v>1336</v>
      </c>
      <c r="B668" s="21" t="s">
        <v>1327</v>
      </c>
      <c r="C668" s="21" t="s">
        <v>1327</v>
      </c>
      <c r="D668" s="21"/>
      <c r="E668" s="21"/>
      <c r="G668" s="5">
        <f t="shared" ref="G668:R668" si="567">SUMIF($C$3:$C$663,$C668,G$3:G$663)</f>
        <v>0</v>
      </c>
      <c r="H668" s="5">
        <f t="shared" si="567"/>
        <v>0</v>
      </c>
      <c r="I668" s="5">
        <f t="shared" si="567"/>
        <v>0</v>
      </c>
      <c r="J668" s="5">
        <f t="shared" si="567"/>
        <v>0</v>
      </c>
      <c r="K668" s="5">
        <f t="shared" si="567"/>
        <v>126193435.38585265</v>
      </c>
      <c r="L668" s="5">
        <f t="shared" si="567"/>
        <v>130226803.82030129</v>
      </c>
      <c r="M668" s="5">
        <f t="shared" si="567"/>
        <v>904156680.74667084</v>
      </c>
      <c r="N668" s="5">
        <f t="shared" si="567"/>
        <v>933055149.23490024</v>
      </c>
      <c r="O668" s="5">
        <f t="shared" si="567"/>
        <v>7259769.2338983137</v>
      </c>
      <c r="P668" s="5">
        <f t="shared" si="567"/>
        <v>7491804.4739237195</v>
      </c>
      <c r="Q668" s="6">
        <f t="shared" si="567"/>
        <v>1037609885.3664218</v>
      </c>
      <c r="R668" s="6">
        <f t="shared" si="567"/>
        <v>1070773757.5291252</v>
      </c>
      <c r="T668" s="6">
        <f>VLOOKUP($A668,[9]CTR1516_statsrel!$A$1:$D$387,4,FALSE)</f>
        <v>800678666</v>
      </c>
      <c r="V668" s="5">
        <f t="shared" ref="V668:AC668" si="568">SUMIF($C$3:$C$663,$C668,V$3:V$663)</f>
        <v>0</v>
      </c>
      <c r="W668" s="5">
        <f t="shared" si="568"/>
        <v>0</v>
      </c>
      <c r="X668" s="5">
        <f t="shared" si="568"/>
        <v>84934320.282444909</v>
      </c>
      <c r="Y668" s="5">
        <f t="shared" si="568"/>
        <v>22277726.253329158</v>
      </c>
      <c r="Z668" s="5">
        <f t="shared" si="568"/>
        <v>29241898.255612686</v>
      </c>
      <c r="AA668" s="6">
        <f t="shared" si="568"/>
        <v>136453944.79138675</v>
      </c>
      <c r="AB668" s="6">
        <f t="shared" si="568"/>
        <v>1174063830.1578085</v>
      </c>
      <c r="AC668" s="6">
        <f t="shared" si="568"/>
        <v>1974742496.1578088</v>
      </c>
      <c r="AD668" s="6">
        <f t="shared" ref="AD668" si="569">SUMIF($C$3:$C$663,$C668,AD$3:AD$663)</f>
        <v>1999310180.4010634</v>
      </c>
      <c r="AE668" s="6">
        <f t="shared" ref="AE668" si="570">SUMIF($C$3:$C$663,$C668,AE$3:AE$663)</f>
        <v>1198631514.4010634</v>
      </c>
      <c r="AF668" s="6">
        <f t="shared" ref="AF668:AK668" si="571">SUMIF($C$3:$C$663,$C668,AF$3:AF$663)</f>
        <v>127857756.87193832</v>
      </c>
      <c r="AG668" s="5">
        <f t="shared" si="571"/>
        <v>0</v>
      </c>
      <c r="AH668" s="5">
        <f t="shared" si="571"/>
        <v>0</v>
      </c>
      <c r="AI668" s="5">
        <f t="shared" si="571"/>
        <v>78199967.091251284</v>
      </c>
      <c r="AJ668" s="5">
        <f t="shared" si="571"/>
        <v>20647926.765099764</v>
      </c>
      <c r="AK668" s="5">
        <f t="shared" si="571"/>
        <v>29009863.015587278</v>
      </c>
      <c r="AM668" s="5">
        <f t="shared" ref="AM668:AN668" si="572">SUMIF($C$3:$C$663,$C668,AM$3:AM$663)</f>
        <v>1078096524.0642855</v>
      </c>
      <c r="AN668" s="5">
        <f t="shared" si="572"/>
        <v>1205954280.9362237</v>
      </c>
    </row>
    <row r="669" spans="1:40" ht="12.75" x14ac:dyDescent="0.2">
      <c r="A669" s="1"/>
      <c r="B669" s="1"/>
      <c r="C669" s="21"/>
      <c r="D669" s="21"/>
      <c r="E669" s="21"/>
    </row>
    <row r="670" spans="1:40" ht="12.75" x14ac:dyDescent="0.2">
      <c r="A670" s="1" t="s">
        <v>1337</v>
      </c>
      <c r="B670" s="1" t="s">
        <v>1338</v>
      </c>
      <c r="C670" s="21" t="s">
        <v>7</v>
      </c>
      <c r="D670" s="21"/>
      <c r="E670" s="21"/>
      <c r="G670" s="5">
        <f t="shared" ref="G670:R671" si="573">SUMIF($C$3:$C$663,$C670,G$3:G$663)</f>
        <v>2530684281.6257944</v>
      </c>
      <c r="H670" s="5">
        <f t="shared" si="573"/>
        <v>2611569488.275847</v>
      </c>
      <c r="I670" s="5">
        <f t="shared" si="573"/>
        <v>436497763.44628429</v>
      </c>
      <c r="J670" s="5">
        <f t="shared" si="573"/>
        <v>450449014.51896119</v>
      </c>
      <c r="K670" s="5">
        <f t="shared" si="573"/>
        <v>0</v>
      </c>
      <c r="L670" s="5">
        <f t="shared" si="573"/>
        <v>0</v>
      </c>
      <c r="M670" s="5">
        <f t="shared" si="573"/>
        <v>0</v>
      </c>
      <c r="N670" s="5">
        <f t="shared" si="573"/>
        <v>0</v>
      </c>
      <c r="O670" s="5">
        <f t="shared" si="573"/>
        <v>0</v>
      </c>
      <c r="P670" s="5">
        <f t="shared" si="573"/>
        <v>0</v>
      </c>
      <c r="Q670" s="6">
        <f t="shared" si="573"/>
        <v>2967182045.0720792</v>
      </c>
      <c r="R670" s="6">
        <f t="shared" si="573"/>
        <v>3062018502.7948084</v>
      </c>
      <c r="T670" s="6">
        <f t="shared" si="560"/>
        <v>3626969949.9999976</v>
      </c>
      <c r="V670" s="5">
        <f t="shared" si="555"/>
        <v>1025069946.596927</v>
      </c>
      <c r="W670" s="5">
        <f t="shared" si="555"/>
        <v>86388636.206883311</v>
      </c>
      <c r="X670" s="5">
        <f t="shared" si="555"/>
        <v>0</v>
      </c>
      <c r="Y670" s="5">
        <f t="shared" si="555"/>
        <v>0</v>
      </c>
      <c r="Z670" s="5">
        <f t="shared" si="555"/>
        <v>0</v>
      </c>
      <c r="AA670" s="6">
        <f t="shared" si="555"/>
        <v>1111458582.8038104</v>
      </c>
      <c r="AB670" s="6">
        <f t="shared" si="555"/>
        <v>4078640627.8758898</v>
      </c>
      <c r="AC670" s="6">
        <f t="shared" si="555"/>
        <v>7705610577.875885</v>
      </c>
      <c r="AD670" s="6">
        <f t="shared" si="556"/>
        <v>7469507985.9386215</v>
      </c>
      <c r="AE670" s="6">
        <f t="shared" si="557"/>
        <v>3842538035.9386225</v>
      </c>
      <c r="AF670" s="6">
        <f t="shared" si="558"/>
        <v>780519533.14381409</v>
      </c>
      <c r="AG670" s="5">
        <f t="shared" si="558"/>
        <v>751185035.14460015</v>
      </c>
      <c r="AH670" s="5">
        <f t="shared" si="558"/>
        <v>29334497.999213874</v>
      </c>
      <c r="AI670" s="5">
        <f t="shared" si="558"/>
        <v>0</v>
      </c>
      <c r="AJ670" s="5">
        <f t="shared" si="558"/>
        <v>0</v>
      </c>
      <c r="AK670" s="5">
        <f t="shared" si="558"/>
        <v>0</v>
      </c>
      <c r="AM670" s="5">
        <f t="shared" si="559"/>
        <v>3082958917.5786452</v>
      </c>
      <c r="AN670" s="5">
        <f t="shared" si="559"/>
        <v>3863478450.7224593</v>
      </c>
    </row>
    <row r="671" spans="1:40" ht="12.75" x14ac:dyDescent="0.2">
      <c r="A671" s="1" t="s">
        <v>1339</v>
      </c>
      <c r="B671" s="1" t="s">
        <v>1340</v>
      </c>
      <c r="C671" s="21" t="s">
        <v>1265</v>
      </c>
      <c r="D671" s="21"/>
      <c r="E671" s="21"/>
      <c r="G671" s="5">
        <f t="shared" si="573"/>
        <v>0</v>
      </c>
      <c r="H671" s="5">
        <f t="shared" si="573"/>
        <v>0</v>
      </c>
      <c r="I671" s="5">
        <f t="shared" si="573"/>
        <v>0</v>
      </c>
      <c r="J671" s="5">
        <f t="shared" si="573"/>
        <v>0</v>
      </c>
      <c r="K671" s="5">
        <f t="shared" si="573"/>
        <v>136286850.59992287</v>
      </c>
      <c r="L671" s="5">
        <f t="shared" si="573"/>
        <v>140642822.68008205</v>
      </c>
      <c r="M671" s="5">
        <f t="shared" si="573"/>
        <v>0</v>
      </c>
      <c r="N671" s="5">
        <f t="shared" si="573"/>
        <v>0</v>
      </c>
      <c r="O671" s="5">
        <f t="shared" si="573"/>
        <v>0</v>
      </c>
      <c r="P671" s="5">
        <f t="shared" si="573"/>
        <v>0</v>
      </c>
      <c r="Q671" s="6">
        <f t="shared" si="573"/>
        <v>136286850.59992287</v>
      </c>
      <c r="R671" s="6">
        <f t="shared" si="573"/>
        <v>140642822.68008205</v>
      </c>
      <c r="T671" s="6">
        <f t="shared" si="560"/>
        <v>178187730</v>
      </c>
      <c r="V671" s="5">
        <f t="shared" si="555"/>
        <v>0</v>
      </c>
      <c r="W671" s="5">
        <f t="shared" si="555"/>
        <v>0</v>
      </c>
      <c r="X671" s="5">
        <f t="shared" si="555"/>
        <v>85975528.688082248</v>
      </c>
      <c r="Y671" s="5">
        <f t="shared" si="555"/>
        <v>0</v>
      </c>
      <c r="Z671" s="5">
        <f t="shared" si="555"/>
        <v>0</v>
      </c>
      <c r="AA671" s="6">
        <f t="shared" si="555"/>
        <v>85975528.688082248</v>
      </c>
      <c r="AB671" s="6">
        <f t="shared" si="555"/>
        <v>222262379.28800511</v>
      </c>
      <c r="AC671" s="6">
        <f t="shared" si="555"/>
        <v>400450109.28800511</v>
      </c>
      <c r="AD671" s="6">
        <f t="shared" si="556"/>
        <v>397353400.55543244</v>
      </c>
      <c r="AE671" s="6">
        <f t="shared" si="557"/>
        <v>219165670.55543244</v>
      </c>
      <c r="AF671" s="6">
        <f t="shared" si="558"/>
        <v>78522847.875350371</v>
      </c>
      <c r="AG671" s="5">
        <f t="shared" si="558"/>
        <v>0</v>
      </c>
      <c r="AH671" s="5">
        <f t="shared" si="558"/>
        <v>0</v>
      </c>
      <c r="AI671" s="5">
        <f t="shared" si="558"/>
        <v>78522847.875350371</v>
      </c>
      <c r="AJ671" s="5">
        <f t="shared" si="558"/>
        <v>0</v>
      </c>
      <c r="AK671" s="5">
        <f t="shared" si="558"/>
        <v>0</v>
      </c>
      <c r="AM671" s="5">
        <f t="shared" si="559"/>
        <v>141604645.42563447</v>
      </c>
      <c r="AN671" s="5">
        <f t="shared" si="559"/>
        <v>220127493.30098486</v>
      </c>
    </row>
    <row r="672" spans="1:40" ht="12.75" x14ac:dyDescent="0.2">
      <c r="A672" s="1"/>
      <c r="B672" s="1"/>
      <c r="C672" s="21"/>
      <c r="D672" s="21"/>
      <c r="E672" s="21"/>
    </row>
    <row r="673" spans="1:40" ht="12.75" x14ac:dyDescent="0.2">
      <c r="A673" s="1" t="s">
        <v>1341</v>
      </c>
      <c r="B673" s="1" t="s">
        <v>1342</v>
      </c>
      <c r="C673" s="21" t="s">
        <v>423</v>
      </c>
      <c r="D673" s="21"/>
      <c r="E673" s="21"/>
      <c r="G673" s="5">
        <f t="shared" ref="G673:R678" si="574">SUMIF($C$3:$C$663,$C673,G$3:G$663)</f>
        <v>969501221.27186561</v>
      </c>
      <c r="H673" s="5">
        <f t="shared" si="574"/>
        <v>1000488218.4249344</v>
      </c>
      <c r="I673" s="5">
        <f t="shared" si="574"/>
        <v>0</v>
      </c>
      <c r="J673" s="5">
        <f t="shared" si="574"/>
        <v>0</v>
      </c>
      <c r="K673" s="5">
        <f t="shared" si="574"/>
        <v>68372476.589875817</v>
      </c>
      <c r="L673" s="5">
        <f t="shared" si="574"/>
        <v>70557783.519824103</v>
      </c>
      <c r="M673" s="5">
        <f t="shared" si="574"/>
        <v>0</v>
      </c>
      <c r="N673" s="5">
        <f t="shared" si="574"/>
        <v>0</v>
      </c>
      <c r="O673" s="5">
        <f t="shared" si="574"/>
        <v>0</v>
      </c>
      <c r="P673" s="5">
        <f t="shared" si="574"/>
        <v>0</v>
      </c>
      <c r="Q673" s="6">
        <f t="shared" si="574"/>
        <v>1037873697.8617415</v>
      </c>
      <c r="R673" s="6">
        <f t="shared" si="574"/>
        <v>1071046001.9447583</v>
      </c>
      <c r="T673" s="6">
        <f t="shared" si="560"/>
        <v>3417716386.999999</v>
      </c>
      <c r="V673" s="5">
        <f t="shared" si="555"/>
        <v>221073856.16573545</v>
      </c>
      <c r="W673" s="5">
        <f t="shared" si="555"/>
        <v>0</v>
      </c>
      <c r="X673" s="5">
        <f t="shared" si="555"/>
        <v>26933186.423506401</v>
      </c>
      <c r="Y673" s="5">
        <f t="shared" si="555"/>
        <v>0</v>
      </c>
      <c r="Z673" s="5">
        <f t="shared" si="555"/>
        <v>0</v>
      </c>
      <c r="AA673" s="6">
        <f t="shared" si="555"/>
        <v>248007042.58924186</v>
      </c>
      <c r="AB673" s="6">
        <f t="shared" si="555"/>
        <v>1285880740.4509833</v>
      </c>
      <c r="AC673" s="6">
        <f t="shared" si="555"/>
        <v>4703597127.4509811</v>
      </c>
      <c r="AD673" s="6">
        <f t="shared" si="556"/>
        <v>4575096163.1953592</v>
      </c>
      <c r="AE673" s="6">
        <f t="shared" si="557"/>
        <v>1157379776.1953599</v>
      </c>
      <c r="AF673" s="6">
        <f t="shared" si="558"/>
        <v>86333774.250601724</v>
      </c>
      <c r="AG673" s="5">
        <f t="shared" si="558"/>
        <v>64734271.290624201</v>
      </c>
      <c r="AH673" s="5">
        <f t="shared" si="558"/>
        <v>0</v>
      </c>
      <c r="AI673" s="5">
        <f t="shared" si="558"/>
        <v>21599502.959977522</v>
      </c>
      <c r="AJ673" s="5">
        <f t="shared" si="558"/>
        <v>0</v>
      </c>
      <c r="AK673" s="5">
        <f t="shared" si="558"/>
        <v>0</v>
      </c>
      <c r="AM673" s="5">
        <f t="shared" si="559"/>
        <v>1078370630.2945943</v>
      </c>
      <c r="AN673" s="5">
        <f t="shared" si="559"/>
        <v>1164704404.5451958</v>
      </c>
    </row>
    <row r="674" spans="1:40" ht="12.75" x14ac:dyDescent="0.2">
      <c r="A674" s="1" t="s">
        <v>1343</v>
      </c>
      <c r="B674" s="1" t="s">
        <v>1344</v>
      </c>
      <c r="C674" s="21" t="s">
        <v>826</v>
      </c>
      <c r="D674" s="21"/>
      <c r="E674" s="21"/>
      <c r="G674" s="5">
        <f t="shared" si="574"/>
        <v>1524004890.5130799</v>
      </c>
      <c r="H674" s="5">
        <f t="shared" si="574"/>
        <v>1572714819.0489497</v>
      </c>
      <c r="I674" s="5">
        <f t="shared" si="574"/>
        <v>0</v>
      </c>
      <c r="J674" s="5">
        <f t="shared" si="574"/>
        <v>0</v>
      </c>
      <c r="K674" s="5">
        <f t="shared" si="574"/>
        <v>0</v>
      </c>
      <c r="L674" s="5">
        <f t="shared" si="574"/>
        <v>0</v>
      </c>
      <c r="M674" s="5">
        <f t="shared" si="574"/>
        <v>0</v>
      </c>
      <c r="N674" s="5">
        <f t="shared" si="574"/>
        <v>0</v>
      </c>
      <c r="O674" s="5">
        <f t="shared" si="574"/>
        <v>0</v>
      </c>
      <c r="P674" s="5">
        <f t="shared" si="574"/>
        <v>0</v>
      </c>
      <c r="Q674" s="6">
        <f t="shared" si="574"/>
        <v>1524004890.5130799</v>
      </c>
      <c r="R674" s="6">
        <f t="shared" si="574"/>
        <v>1572714819.0489497</v>
      </c>
      <c r="T674" s="6">
        <f t="shared" si="560"/>
        <v>4908183951</v>
      </c>
      <c r="V674" s="5">
        <f t="shared" si="555"/>
        <v>310905876.53674793</v>
      </c>
      <c r="W674" s="5">
        <f t="shared" si="555"/>
        <v>0</v>
      </c>
      <c r="X674" s="5">
        <f t="shared" si="555"/>
        <v>0</v>
      </c>
      <c r="Y674" s="5">
        <f t="shared" si="555"/>
        <v>0</v>
      </c>
      <c r="Z674" s="5">
        <f t="shared" si="555"/>
        <v>0</v>
      </c>
      <c r="AA674" s="6">
        <f t="shared" si="555"/>
        <v>310905876.53674793</v>
      </c>
      <c r="AB674" s="6">
        <f t="shared" si="555"/>
        <v>1834910767.0498276</v>
      </c>
      <c r="AC674" s="6">
        <f t="shared" si="555"/>
        <v>6743094718.0498285</v>
      </c>
      <c r="AD674" s="6">
        <f t="shared" si="556"/>
        <v>6546359901.8106623</v>
      </c>
      <c r="AE674" s="6">
        <f t="shared" si="557"/>
        <v>1638175950.810662</v>
      </c>
      <c r="AF674" s="6">
        <f t="shared" si="558"/>
        <v>65461131.761712328</v>
      </c>
      <c r="AG674" s="5">
        <f t="shared" si="558"/>
        <v>65461131.761712328</v>
      </c>
      <c r="AH674" s="5">
        <f t="shared" si="558"/>
        <v>0</v>
      </c>
      <c r="AI674" s="5">
        <f t="shared" si="558"/>
        <v>0</v>
      </c>
      <c r="AJ674" s="5">
        <f t="shared" si="558"/>
        <v>0</v>
      </c>
      <c r="AK674" s="5">
        <f t="shared" si="558"/>
        <v>0</v>
      </c>
      <c r="AM674" s="5">
        <f t="shared" si="559"/>
        <v>1583470240.878541</v>
      </c>
      <c r="AN674" s="5">
        <f t="shared" si="559"/>
        <v>1648931372.6402533</v>
      </c>
    </row>
    <row r="675" spans="1:40" ht="12.75" x14ac:dyDescent="0.2">
      <c r="A675" s="1" t="s">
        <v>1345</v>
      </c>
      <c r="B675" s="1" t="s">
        <v>1346</v>
      </c>
      <c r="C675" s="21" t="s">
        <v>490</v>
      </c>
      <c r="D675" s="21"/>
      <c r="E675" s="21"/>
      <c r="G675" s="5">
        <f t="shared" si="574"/>
        <v>163524290.24984634</v>
      </c>
      <c r="H675" s="5">
        <f t="shared" si="574"/>
        <v>168750819.73248288</v>
      </c>
      <c r="I675" s="5">
        <f t="shared" si="574"/>
        <v>29112126.99507666</v>
      </c>
      <c r="J675" s="5">
        <f t="shared" si="574"/>
        <v>30042602.766043477</v>
      </c>
      <c r="K675" s="5">
        <f t="shared" si="574"/>
        <v>12783611.308391467</v>
      </c>
      <c r="L675" s="5">
        <f t="shared" si="574"/>
        <v>13192198.444258496</v>
      </c>
      <c r="M675" s="5">
        <f t="shared" si="574"/>
        <v>0</v>
      </c>
      <c r="N675" s="5">
        <f t="shared" si="574"/>
        <v>0</v>
      </c>
      <c r="O675" s="5">
        <f t="shared" si="574"/>
        <v>0</v>
      </c>
      <c r="P675" s="5">
        <f t="shared" si="574"/>
        <v>0</v>
      </c>
      <c r="Q675" s="6">
        <f t="shared" si="574"/>
        <v>205420028.55331442</v>
      </c>
      <c r="R675" s="6">
        <f t="shared" si="574"/>
        <v>211985620.94278488</v>
      </c>
      <c r="T675" s="6">
        <f t="shared" si="560"/>
        <v>438690740</v>
      </c>
      <c r="V675" s="5">
        <f t="shared" si="555"/>
        <v>47110457.606549069</v>
      </c>
      <c r="W675" s="5">
        <f t="shared" si="555"/>
        <v>1981673.184284796</v>
      </c>
      <c r="X675" s="5">
        <f t="shared" si="555"/>
        <v>7076268.2392394608</v>
      </c>
      <c r="Y675" s="5">
        <f t="shared" si="555"/>
        <v>0</v>
      </c>
      <c r="Z675" s="5">
        <f t="shared" si="555"/>
        <v>0</v>
      </c>
      <c r="AA675" s="6">
        <f t="shared" si="555"/>
        <v>56168399.03007333</v>
      </c>
      <c r="AB675" s="6">
        <f t="shared" si="555"/>
        <v>261588427.58338773</v>
      </c>
      <c r="AC675" s="6">
        <f t="shared" si="555"/>
        <v>700279167.58338773</v>
      </c>
      <c r="AD675" s="6">
        <f t="shared" si="556"/>
        <v>679930594.97693253</v>
      </c>
      <c r="AE675" s="6">
        <f t="shared" si="557"/>
        <v>241239854.97693253</v>
      </c>
      <c r="AF675" s="6">
        <f t="shared" si="558"/>
        <v>29254234.034147672</v>
      </c>
      <c r="AG675" s="5">
        <f t="shared" si="558"/>
        <v>25652888.27259564</v>
      </c>
      <c r="AH675" s="5">
        <f t="shared" si="558"/>
        <v>-2683860.4993503103</v>
      </c>
      <c r="AI675" s="5">
        <f t="shared" si="558"/>
        <v>6285206.2609023433</v>
      </c>
      <c r="AJ675" s="5">
        <f t="shared" si="558"/>
        <v>0</v>
      </c>
      <c r="AK675" s="5">
        <f t="shared" si="558"/>
        <v>0</v>
      </c>
      <c r="AM675" s="5">
        <f t="shared" si="559"/>
        <v>213435340.08285511</v>
      </c>
      <c r="AN675" s="5">
        <f t="shared" si="559"/>
        <v>242689574.11700279</v>
      </c>
    </row>
    <row r="676" spans="1:40" ht="12.75" x14ac:dyDescent="0.2">
      <c r="A676" s="1" t="s">
        <v>1347</v>
      </c>
      <c r="B676" s="1" t="s">
        <v>1348</v>
      </c>
      <c r="C676" s="21" t="s">
        <v>499</v>
      </c>
      <c r="D676" s="21"/>
      <c r="E676" s="21"/>
      <c r="G676" s="5">
        <f t="shared" si="574"/>
        <v>1804089382.971698</v>
      </c>
      <c r="H676" s="5">
        <f t="shared" si="574"/>
        <v>1861751314.0218585</v>
      </c>
      <c r="I676" s="5">
        <f t="shared" si="574"/>
        <v>381609391.57565838</v>
      </c>
      <c r="J676" s="5">
        <f t="shared" si="574"/>
        <v>393806311.87950951</v>
      </c>
      <c r="K676" s="5">
        <f t="shared" si="574"/>
        <v>0</v>
      </c>
      <c r="L676" s="5">
        <f t="shared" si="574"/>
        <v>0</v>
      </c>
      <c r="M676" s="5">
        <f t="shared" si="574"/>
        <v>0</v>
      </c>
      <c r="N676" s="5">
        <f t="shared" si="574"/>
        <v>0</v>
      </c>
      <c r="O676" s="5">
        <f t="shared" si="574"/>
        <v>0</v>
      </c>
      <c r="P676" s="5">
        <f t="shared" si="574"/>
        <v>0</v>
      </c>
      <c r="Q676" s="6">
        <f t="shared" si="574"/>
        <v>2185698774.5473566</v>
      </c>
      <c r="R676" s="6">
        <f t="shared" si="574"/>
        <v>2255557625.9013681</v>
      </c>
      <c r="T676" s="6">
        <f t="shared" si="560"/>
        <v>4150993743.0000086</v>
      </c>
      <c r="V676" s="5">
        <f t="shared" si="555"/>
        <v>633771817.20673168</v>
      </c>
      <c r="W676" s="5">
        <f t="shared" si="555"/>
        <v>24166539.838890545</v>
      </c>
      <c r="X676" s="5">
        <f t="shared" si="555"/>
        <v>0</v>
      </c>
      <c r="Y676" s="5">
        <f t="shared" si="555"/>
        <v>0</v>
      </c>
      <c r="Z676" s="5">
        <f t="shared" si="555"/>
        <v>0</v>
      </c>
      <c r="AA676" s="6">
        <f t="shared" si="555"/>
        <v>657938357.04562211</v>
      </c>
      <c r="AB676" s="6">
        <f t="shared" si="555"/>
        <v>2843637131.592978</v>
      </c>
      <c r="AC676" s="6">
        <f t="shared" si="555"/>
        <v>6994630874.592988</v>
      </c>
      <c r="AD676" s="6">
        <f t="shared" si="556"/>
        <v>6777250248.2764788</v>
      </c>
      <c r="AE676" s="6">
        <f t="shared" si="557"/>
        <v>2626256505.2764697</v>
      </c>
      <c r="AF676" s="6">
        <f t="shared" si="558"/>
        <v>370698879.37510115</v>
      </c>
      <c r="AG676" s="5">
        <f t="shared" si="558"/>
        <v>409552393.61541945</v>
      </c>
      <c r="AH676" s="5">
        <f t="shared" si="558"/>
        <v>-38853514.240318231</v>
      </c>
      <c r="AI676" s="5">
        <f t="shared" si="558"/>
        <v>0</v>
      </c>
      <c r="AJ676" s="5">
        <f t="shared" si="558"/>
        <v>0</v>
      </c>
      <c r="AK676" s="5">
        <f t="shared" si="558"/>
        <v>0</v>
      </c>
      <c r="AM676" s="5">
        <f t="shared" si="559"/>
        <v>2270982846.9482393</v>
      </c>
      <c r="AN676" s="5">
        <f t="shared" si="559"/>
        <v>2641681726.3233409</v>
      </c>
    </row>
    <row r="677" spans="1:40" ht="12.75" x14ac:dyDescent="0.2">
      <c r="A677" s="1" t="s">
        <v>1349</v>
      </c>
      <c r="B677" s="1" t="s">
        <v>1350</v>
      </c>
      <c r="C677" s="21" t="s">
        <v>862</v>
      </c>
      <c r="D677" s="21"/>
      <c r="E677" s="21"/>
      <c r="G677" s="5">
        <f t="shared" si="574"/>
        <v>0</v>
      </c>
      <c r="H677" s="5">
        <f t="shared" si="574"/>
        <v>0</v>
      </c>
      <c r="I677" s="5">
        <f t="shared" si="574"/>
        <v>550745097.16870606</v>
      </c>
      <c r="J677" s="5">
        <f t="shared" si="574"/>
        <v>568347897.8497045</v>
      </c>
      <c r="K677" s="5">
        <f t="shared" si="574"/>
        <v>0</v>
      </c>
      <c r="L677" s="5">
        <f t="shared" si="574"/>
        <v>0</v>
      </c>
      <c r="M677" s="5">
        <f t="shared" si="574"/>
        <v>0</v>
      </c>
      <c r="N677" s="5">
        <f t="shared" si="574"/>
        <v>0</v>
      </c>
      <c r="O677" s="5">
        <f t="shared" si="574"/>
        <v>0</v>
      </c>
      <c r="P677" s="5">
        <f t="shared" si="574"/>
        <v>0</v>
      </c>
      <c r="Q677" s="6">
        <f t="shared" si="574"/>
        <v>550745097.16870606</v>
      </c>
      <c r="R677" s="6">
        <f t="shared" si="574"/>
        <v>568347897.8497045</v>
      </c>
      <c r="T677" s="6">
        <f t="shared" si="560"/>
        <v>1241151698</v>
      </c>
      <c r="V677" s="5">
        <f t="shared" si="555"/>
        <v>0</v>
      </c>
      <c r="W677" s="5">
        <f t="shared" si="555"/>
        <v>52202688.438821509</v>
      </c>
      <c r="X677" s="5">
        <f t="shared" si="555"/>
        <v>0</v>
      </c>
      <c r="Y677" s="5">
        <f t="shared" si="555"/>
        <v>0</v>
      </c>
      <c r="Z677" s="5">
        <f t="shared" si="555"/>
        <v>0</v>
      </c>
      <c r="AA677" s="6">
        <f t="shared" si="555"/>
        <v>52202688.438821509</v>
      </c>
      <c r="AB677" s="6">
        <f t="shared" si="555"/>
        <v>602947785.60752761</v>
      </c>
      <c r="AC677" s="6">
        <f t="shared" si="555"/>
        <v>1844099483.607528</v>
      </c>
      <c r="AD677" s="6">
        <f t="shared" si="556"/>
        <v>1771212443.6760139</v>
      </c>
      <c r="AE677" s="6">
        <f t="shared" si="557"/>
        <v>530060745.67601347</v>
      </c>
      <c r="AF677" s="6">
        <f t="shared" si="558"/>
        <v>-38287152.173691072</v>
      </c>
      <c r="AG677" s="5">
        <f t="shared" si="558"/>
        <v>0</v>
      </c>
      <c r="AH677" s="5">
        <f t="shared" si="558"/>
        <v>-38287152.173691072</v>
      </c>
      <c r="AI677" s="5">
        <f t="shared" si="558"/>
        <v>0</v>
      </c>
      <c r="AJ677" s="5">
        <f t="shared" si="558"/>
        <v>0</v>
      </c>
      <c r="AK677" s="5">
        <f t="shared" si="558"/>
        <v>0</v>
      </c>
      <c r="AM677" s="5">
        <f t="shared" si="559"/>
        <v>572234693.67135966</v>
      </c>
      <c r="AN677" s="5">
        <f t="shared" si="559"/>
        <v>533947541.49766845</v>
      </c>
    </row>
    <row r="678" spans="1:40" ht="12.75" x14ac:dyDescent="0.2">
      <c r="A678" s="1" t="s">
        <v>1351</v>
      </c>
      <c r="B678" s="1" t="s">
        <v>1352</v>
      </c>
      <c r="C678" s="21" t="s">
        <v>1278</v>
      </c>
      <c r="D678" s="21"/>
      <c r="E678" s="21"/>
      <c r="G678" s="5">
        <f t="shared" si="574"/>
        <v>0</v>
      </c>
      <c r="H678" s="5">
        <f t="shared" si="574"/>
        <v>0</v>
      </c>
      <c r="I678" s="5">
        <f t="shared" si="574"/>
        <v>0</v>
      </c>
      <c r="J678" s="5">
        <f t="shared" si="574"/>
        <v>0</v>
      </c>
      <c r="K678" s="5">
        <f t="shared" si="574"/>
        <v>215215889.73627952</v>
      </c>
      <c r="L678" s="5">
        <f t="shared" si="574"/>
        <v>222094575.41117167</v>
      </c>
      <c r="M678" s="5">
        <f t="shared" si="574"/>
        <v>0</v>
      </c>
      <c r="N678" s="5">
        <f t="shared" si="574"/>
        <v>0</v>
      </c>
      <c r="O678" s="5">
        <f t="shared" si="574"/>
        <v>0</v>
      </c>
      <c r="P678" s="5">
        <f t="shared" si="574"/>
        <v>0</v>
      </c>
      <c r="Q678" s="6">
        <f t="shared" si="574"/>
        <v>215215889.73627952</v>
      </c>
      <c r="R678" s="6">
        <f t="shared" si="574"/>
        <v>222094575.41117167</v>
      </c>
      <c r="T678" s="6">
        <f t="shared" si="560"/>
        <v>543452024</v>
      </c>
      <c r="V678" s="5">
        <f t="shared" si="555"/>
        <v>0</v>
      </c>
      <c r="W678" s="5">
        <f t="shared" si="555"/>
        <v>0</v>
      </c>
      <c r="X678" s="5">
        <f t="shared" si="555"/>
        <v>116786093.74640486</v>
      </c>
      <c r="Y678" s="5">
        <f t="shared" si="555"/>
        <v>0</v>
      </c>
      <c r="Z678" s="5">
        <f t="shared" si="555"/>
        <v>0</v>
      </c>
      <c r="AA678" s="6">
        <f t="shared" si="555"/>
        <v>116786093.74640486</v>
      </c>
      <c r="AB678" s="6">
        <f t="shared" si="555"/>
        <v>332001983.48268443</v>
      </c>
      <c r="AC678" s="6">
        <f t="shared" si="555"/>
        <v>875454007.48268437</v>
      </c>
      <c r="AD678" s="6">
        <f t="shared" si="556"/>
        <v>868684060.3480525</v>
      </c>
      <c r="AE678" s="6">
        <f t="shared" si="557"/>
        <v>325232036.34805238</v>
      </c>
      <c r="AF678" s="6">
        <f t="shared" si="558"/>
        <v>103137460.93688075</v>
      </c>
      <c r="AG678" s="5">
        <f t="shared" si="558"/>
        <v>0</v>
      </c>
      <c r="AH678" s="5">
        <f t="shared" si="558"/>
        <v>0</v>
      </c>
      <c r="AI678" s="5">
        <f t="shared" si="558"/>
        <v>103137460.93688075</v>
      </c>
      <c r="AJ678" s="5">
        <f t="shared" si="558"/>
        <v>0</v>
      </c>
      <c r="AK678" s="5">
        <f t="shared" si="558"/>
        <v>0</v>
      </c>
      <c r="AM678" s="5">
        <f t="shared" si="559"/>
        <v>223613427.28163067</v>
      </c>
      <c r="AN678" s="5">
        <f t="shared" si="559"/>
        <v>326750888.2185114</v>
      </c>
    </row>
    <row r="679" spans="1:40" ht="12.75" x14ac:dyDescent="0.2">
      <c r="A679" s="1"/>
      <c r="B679" s="1"/>
      <c r="C679" s="21"/>
      <c r="D679" s="21"/>
      <c r="E679" s="21"/>
    </row>
    <row r="680" spans="1:40" ht="12.75" x14ac:dyDescent="0.2">
      <c r="A680" s="1" t="s">
        <v>1353</v>
      </c>
      <c r="B680" s="1" t="s">
        <v>1354</v>
      </c>
      <c r="C680" s="21"/>
      <c r="D680" s="21"/>
      <c r="E680" s="21"/>
      <c r="G680" s="5">
        <f t="shared" ref="G680:R680" si="575">SUM(G667:G668)</f>
        <v>1583420177.7969494</v>
      </c>
      <c r="H680" s="5">
        <f t="shared" si="575"/>
        <v>1634029125.434104</v>
      </c>
      <c r="I680" s="5">
        <f t="shared" si="575"/>
        <v>540593988.73823762</v>
      </c>
      <c r="J680" s="5">
        <f t="shared" si="575"/>
        <v>557872341.79489684</v>
      </c>
      <c r="K680" s="5">
        <f t="shared" si="575"/>
        <v>126193435.38585265</v>
      </c>
      <c r="L680" s="5">
        <f t="shared" si="575"/>
        <v>130226803.82030129</v>
      </c>
      <c r="M680" s="5">
        <f t="shared" si="575"/>
        <v>904156680.74667084</v>
      </c>
      <c r="N680" s="5">
        <f t="shared" si="575"/>
        <v>933055149.23490024</v>
      </c>
      <c r="O680" s="5">
        <f t="shared" si="575"/>
        <v>7291723.3364763251</v>
      </c>
      <c r="P680" s="5">
        <f t="shared" si="575"/>
        <v>7524779.8869074201</v>
      </c>
      <c r="Q680" s="6">
        <f t="shared" si="575"/>
        <v>3161656006.0041871</v>
      </c>
      <c r="R680" s="6">
        <f t="shared" si="575"/>
        <v>3262708200.1711102</v>
      </c>
      <c r="T680" s="6">
        <f t="shared" ref="T680" si="576">SUM(T667:T668)</f>
        <v>3529120862.0000005</v>
      </c>
      <c r="V680" s="5">
        <f t="shared" ref="V680:AC680" si="577">SUM(V667:V668)</f>
        <v>667381295.45807505</v>
      </c>
      <c r="W680" s="5">
        <f t="shared" si="577"/>
        <v>105261469.40715751</v>
      </c>
      <c r="X680" s="5">
        <f t="shared" si="577"/>
        <v>84934320.282444909</v>
      </c>
      <c r="Y680" s="5">
        <f t="shared" si="577"/>
        <v>22277726.253329158</v>
      </c>
      <c r="Z680" s="5">
        <f t="shared" si="577"/>
        <v>29373645.454240303</v>
      </c>
      <c r="AA680" s="6">
        <f t="shared" si="577"/>
        <v>909228456.85524714</v>
      </c>
      <c r="AB680" s="6">
        <f t="shared" si="577"/>
        <v>4070884462.8594332</v>
      </c>
      <c r="AC680" s="6">
        <f t="shared" si="577"/>
        <v>7600005324.8594341</v>
      </c>
      <c r="AD680" s="6">
        <f t="shared" ref="AD680" si="578">SUM(AD667:AD668)</f>
        <v>7445486311.0131702</v>
      </c>
      <c r="AE680" s="6">
        <f t="shared" ref="AE680" si="579">SUM(AE667:AE668)</f>
        <v>3916365449.0131707</v>
      </c>
      <c r="AF680" s="6">
        <f t="shared" ref="AF680:AK680" si="580">SUM(AF667:AF668)</f>
        <v>653657248.84206152</v>
      </c>
      <c r="AG680" s="5">
        <f t="shared" si="580"/>
        <v>495194158.97687006</v>
      </c>
      <c r="AH680" s="5">
        <f t="shared" si="580"/>
        <v>30474607.105031218</v>
      </c>
      <c r="AI680" s="5">
        <f t="shared" si="580"/>
        <v>78199967.091251284</v>
      </c>
      <c r="AJ680" s="5">
        <f t="shared" si="580"/>
        <v>20647926.765099764</v>
      </c>
      <c r="AK680" s="5">
        <f t="shared" si="580"/>
        <v>29140588.903809205</v>
      </c>
      <c r="AM680" s="5">
        <f t="shared" ref="AM680:AN680" si="581">SUM(AM667:AM668)</f>
        <v>3285021083.9658508</v>
      </c>
      <c r="AN680" s="5">
        <f t="shared" si="581"/>
        <v>3938678332.8079119</v>
      </c>
    </row>
    <row r="681" spans="1:40" ht="12.75" x14ac:dyDescent="0.2">
      <c r="A681" s="1" t="s">
        <v>1355</v>
      </c>
      <c r="B681" s="1" t="s">
        <v>1356</v>
      </c>
      <c r="C681" s="21"/>
      <c r="D681" s="21"/>
      <c r="E681" s="21"/>
      <c r="G681" s="5">
        <f t="shared" ref="G681:R681" si="582">SUM(G670:G671)</f>
        <v>2530684281.6257944</v>
      </c>
      <c r="H681" s="5">
        <f t="shared" si="582"/>
        <v>2611569488.275847</v>
      </c>
      <c r="I681" s="5">
        <f t="shared" si="582"/>
        <v>436497763.44628429</v>
      </c>
      <c r="J681" s="5">
        <f t="shared" si="582"/>
        <v>450449014.51896119</v>
      </c>
      <c r="K681" s="5">
        <f t="shared" si="582"/>
        <v>136286850.59992287</v>
      </c>
      <c r="L681" s="5">
        <f t="shared" si="582"/>
        <v>140642822.68008205</v>
      </c>
      <c r="M681" s="5">
        <f t="shared" si="582"/>
        <v>0</v>
      </c>
      <c r="N681" s="5">
        <f t="shared" si="582"/>
        <v>0</v>
      </c>
      <c r="O681" s="5">
        <f t="shared" si="582"/>
        <v>0</v>
      </c>
      <c r="P681" s="5">
        <f t="shared" si="582"/>
        <v>0</v>
      </c>
      <c r="Q681" s="6">
        <f t="shared" si="582"/>
        <v>3103468895.6720018</v>
      </c>
      <c r="R681" s="6">
        <f t="shared" si="582"/>
        <v>3202661325.4748902</v>
      </c>
      <c r="T681" s="6">
        <f t="shared" ref="T681" si="583">SUM(T670:T671)</f>
        <v>3805157679.9999976</v>
      </c>
      <c r="V681" s="5">
        <f t="shared" ref="V681:AC681" si="584">SUM(V670:V671)</f>
        <v>1025069946.596927</v>
      </c>
      <c r="W681" s="5">
        <f t="shared" si="584"/>
        <v>86388636.206883311</v>
      </c>
      <c r="X681" s="5">
        <f t="shared" si="584"/>
        <v>85975528.688082248</v>
      </c>
      <c r="Y681" s="5">
        <f t="shared" si="584"/>
        <v>0</v>
      </c>
      <c r="Z681" s="5">
        <f t="shared" si="584"/>
        <v>0</v>
      </c>
      <c r="AA681" s="6">
        <f t="shared" si="584"/>
        <v>1197434111.4918926</v>
      </c>
      <c r="AB681" s="6">
        <f t="shared" si="584"/>
        <v>4300903007.1638947</v>
      </c>
      <c r="AC681" s="6">
        <f t="shared" si="584"/>
        <v>8106060687.1638899</v>
      </c>
      <c r="AD681" s="6">
        <f t="shared" ref="AD681" si="585">SUM(AD670:AD671)</f>
        <v>7866861386.4940538</v>
      </c>
      <c r="AE681" s="6">
        <f t="shared" ref="AE681" si="586">SUM(AE670:AE671)</f>
        <v>4061703706.4940548</v>
      </c>
      <c r="AF681" s="6">
        <f t="shared" ref="AF681:AK681" si="587">SUM(AF670:AF671)</f>
        <v>859042381.01916444</v>
      </c>
      <c r="AG681" s="5">
        <f t="shared" si="587"/>
        <v>751185035.14460015</v>
      </c>
      <c r="AH681" s="5">
        <f t="shared" si="587"/>
        <v>29334497.999213874</v>
      </c>
      <c r="AI681" s="5">
        <f t="shared" si="587"/>
        <v>78522847.875350371</v>
      </c>
      <c r="AJ681" s="5">
        <f t="shared" si="587"/>
        <v>0</v>
      </c>
      <c r="AK681" s="5">
        <f t="shared" si="587"/>
        <v>0</v>
      </c>
      <c r="AM681" s="5">
        <f t="shared" ref="AM681:AN681" si="588">SUM(AM670:AM671)</f>
        <v>3224563563.0042796</v>
      </c>
      <c r="AN681" s="5">
        <f t="shared" si="588"/>
        <v>4083605944.0234442</v>
      </c>
    </row>
    <row r="682" spans="1:40" ht="12.75" x14ac:dyDescent="0.2">
      <c r="A682" s="1" t="s">
        <v>1357</v>
      </c>
      <c r="B682" s="1" t="s">
        <v>1358</v>
      </c>
      <c r="C682" s="21"/>
      <c r="D682" s="21"/>
      <c r="E682" s="21"/>
      <c r="G682" s="5">
        <f t="shared" ref="G682:R682" si="589">SUM(G673:G678)</f>
        <v>4461119785.0064898</v>
      </c>
      <c r="H682" s="5">
        <f t="shared" si="589"/>
        <v>4603705171.2282257</v>
      </c>
      <c r="I682" s="5">
        <f t="shared" si="589"/>
        <v>961466615.73944116</v>
      </c>
      <c r="J682" s="5">
        <f t="shared" si="589"/>
        <v>992196812.4952575</v>
      </c>
      <c r="K682" s="5">
        <f t="shared" si="589"/>
        <v>296371977.63454682</v>
      </c>
      <c r="L682" s="5">
        <f t="shared" si="589"/>
        <v>305844557.37525427</v>
      </c>
      <c r="M682" s="5">
        <f t="shared" si="589"/>
        <v>0</v>
      </c>
      <c r="N682" s="5">
        <f t="shared" si="589"/>
        <v>0</v>
      </c>
      <c r="O682" s="5">
        <f t="shared" si="589"/>
        <v>0</v>
      </c>
      <c r="P682" s="5">
        <f t="shared" si="589"/>
        <v>0</v>
      </c>
      <c r="Q682" s="6">
        <f t="shared" si="589"/>
        <v>5718958378.3804779</v>
      </c>
      <c r="R682" s="6">
        <f t="shared" si="589"/>
        <v>5901746541.0987377</v>
      </c>
      <c r="T682" s="6">
        <f t="shared" ref="T682" si="590">SUM(T673:T678)</f>
        <v>14700188543.000008</v>
      </c>
      <c r="V682" s="5">
        <f t="shared" ref="V682:AC682" si="591">SUM(V673:V678)</f>
        <v>1212862007.5157642</v>
      </c>
      <c r="W682" s="5">
        <f t="shared" si="591"/>
        <v>78350901.461996853</v>
      </c>
      <c r="X682" s="5">
        <f t="shared" si="591"/>
        <v>150795548.40915072</v>
      </c>
      <c r="Y682" s="5">
        <f t="shared" si="591"/>
        <v>0</v>
      </c>
      <c r="Z682" s="5">
        <f t="shared" si="591"/>
        <v>0</v>
      </c>
      <c r="AA682" s="6">
        <f t="shared" si="591"/>
        <v>1442008457.3869116</v>
      </c>
      <c r="AB682" s="6">
        <f t="shared" si="591"/>
        <v>7160966835.7673883</v>
      </c>
      <c r="AC682" s="6">
        <f t="shared" si="591"/>
        <v>21861155378.767399</v>
      </c>
      <c r="AD682" s="6">
        <f t="shared" ref="AD682" si="592">SUM(AD673:AD678)</f>
        <v>21218533412.283501</v>
      </c>
      <c r="AE682" s="6">
        <f t="shared" ref="AE682" si="593">SUM(AE673:AE678)</f>
        <v>6518344869.2834902</v>
      </c>
      <c r="AF682" s="6">
        <f t="shared" ref="AF682:AK682" si="594">SUM(AF673:AF678)</f>
        <v>616598328.18475258</v>
      </c>
      <c r="AG682" s="5">
        <f t="shared" si="594"/>
        <v>565400684.94035161</v>
      </c>
      <c r="AH682" s="5">
        <f t="shared" si="594"/>
        <v>-79824526.913359612</v>
      </c>
      <c r="AI682" s="5">
        <f t="shared" si="594"/>
        <v>131022170.15776062</v>
      </c>
      <c r="AJ682" s="5">
        <f t="shared" si="594"/>
        <v>0</v>
      </c>
      <c r="AK682" s="5">
        <f t="shared" si="594"/>
        <v>0</v>
      </c>
      <c r="AM682" s="5">
        <f t="shared" ref="AM682:AN682" si="595">SUM(AM673:AM678)</f>
        <v>5942107179.1572199</v>
      </c>
      <c r="AN682" s="5">
        <f t="shared" si="595"/>
        <v>6558705507.3419733</v>
      </c>
    </row>
    <row r="683" spans="1:40" ht="12.75" x14ac:dyDescent="0.2">
      <c r="A683" s="1"/>
      <c r="B683" s="1"/>
      <c r="C683" s="21"/>
      <c r="D683" s="21"/>
      <c r="E683" s="21"/>
    </row>
    <row r="684" spans="1:40" ht="12.75" x14ac:dyDescent="0.2">
      <c r="A684" s="1" t="s">
        <v>1359</v>
      </c>
      <c r="B684" s="1" t="s">
        <v>1360</v>
      </c>
      <c r="C684" s="21"/>
      <c r="D684" s="21"/>
      <c r="E684" s="21"/>
      <c r="G684" s="5">
        <f t="shared" ref="G684:J684" si="596">SUM(G680:G682)+G428</f>
        <v>8575224244.4292336</v>
      </c>
      <c r="H684" s="5">
        <f t="shared" si="596"/>
        <v>8849303784.9381771</v>
      </c>
      <c r="I684" s="5">
        <f t="shared" si="596"/>
        <v>1938558367.9239631</v>
      </c>
      <c r="J684" s="5">
        <f t="shared" si="596"/>
        <v>2000518168.8091154</v>
      </c>
      <c r="K684" s="5">
        <f t="shared" ref="K684:P684" si="597">SUM(K680:K682)+K428</f>
        <v>558852263.62032235</v>
      </c>
      <c r="L684" s="5">
        <f t="shared" si="597"/>
        <v>576714183.87563765</v>
      </c>
      <c r="M684" s="5">
        <f t="shared" si="597"/>
        <v>904156680.74667084</v>
      </c>
      <c r="N684" s="5">
        <f t="shared" si="597"/>
        <v>933055149.23490024</v>
      </c>
      <c r="O684" s="5">
        <f t="shared" si="597"/>
        <v>7291723.3364763251</v>
      </c>
      <c r="P684" s="5">
        <f t="shared" si="597"/>
        <v>7524779.8869074201</v>
      </c>
      <c r="Q684" s="6">
        <f t="shared" ref="Q684:R684" si="598">SUM(Q680:Q682)+Q428</f>
        <v>11985547799.363171</v>
      </c>
      <c r="R684" s="6">
        <f t="shared" si="598"/>
        <v>12368627394.713865</v>
      </c>
      <c r="T684" s="6">
        <f t="shared" ref="T684" si="599">SUM(T680:T682)+T428</f>
        <v>22035883031.000008</v>
      </c>
      <c r="V684" s="5">
        <f t="shared" ref="V684:Y684" si="600">SUM(V680:V682)+V428</f>
        <v>2905313249.5707664</v>
      </c>
      <c r="W684" s="5">
        <f t="shared" si="600"/>
        <v>270001007.07603765</v>
      </c>
      <c r="X684" s="5">
        <f t="shared" si="600"/>
        <v>321705397.37967789</v>
      </c>
      <c r="Y684" s="5">
        <f t="shared" si="600"/>
        <v>22277726.253329158</v>
      </c>
      <c r="Z684" s="5">
        <f t="shared" ref="Z684:AC684" si="601">SUM(Z680:Z682)+Z428</f>
        <v>29373645.454240303</v>
      </c>
      <c r="AA684" s="6">
        <f t="shared" si="601"/>
        <v>3550491506.4275484</v>
      </c>
      <c r="AB684" s="6">
        <f t="shared" si="601"/>
        <v>15536039305.790716</v>
      </c>
      <c r="AC684" s="6">
        <f t="shared" si="601"/>
        <v>37567221390.790726</v>
      </c>
      <c r="AD684" s="6">
        <f t="shared" ref="AD684" si="602">SUM(AD680:AD682)+AD428</f>
        <v>36530881109.790726</v>
      </c>
      <c r="AE684" s="6">
        <f t="shared" ref="AE684" si="603">SUM(AE680:AE682)+AE428</f>
        <v>14499699024.790714</v>
      </c>
      <c r="AF684" s="6">
        <f t="shared" ref="AF684:AK684" si="604">SUM(AF680:AF682)+AF428</f>
        <v>2131071630.0768502</v>
      </c>
      <c r="AG684" s="5">
        <f t="shared" si="604"/>
        <v>1811779879.0618219</v>
      </c>
      <c r="AH684" s="5">
        <f t="shared" si="604"/>
        <v>-20015421.809114516</v>
      </c>
      <c r="AI684" s="5">
        <f t="shared" si="604"/>
        <v>287744985.12436229</v>
      </c>
      <c r="AJ684" s="5">
        <f t="shared" si="604"/>
        <v>20647926.765099764</v>
      </c>
      <c r="AK684" s="5">
        <f t="shared" si="604"/>
        <v>29140588.903809205</v>
      </c>
      <c r="AM684" s="5">
        <f t="shared" ref="AM684:AN684" si="605">SUM(AM680:AM682)+AM428</f>
        <v>12453213489.708271</v>
      </c>
      <c r="AN684" s="5">
        <f t="shared" si="605"/>
        <v>14584285119.785122</v>
      </c>
    </row>
    <row r="685" spans="1:40" ht="12.75" x14ac:dyDescent="0.2">
      <c r="A685" s="1"/>
      <c r="B685" s="1"/>
      <c r="C685" s="1"/>
      <c r="D685" s="1"/>
      <c r="E685" s="1"/>
    </row>
    <row r="686" spans="1:40" ht="12.75" x14ac:dyDescent="0.2">
      <c r="A686" s="1"/>
      <c r="B686" s="1"/>
      <c r="C686" s="1"/>
      <c r="D686" s="1"/>
      <c r="E686" s="1"/>
    </row>
    <row r="687" spans="1:40" ht="12.75" x14ac:dyDescent="0.2">
      <c r="A687" s="7" t="s">
        <v>1430</v>
      </c>
      <c r="B687" s="7" t="s">
        <v>1429</v>
      </c>
      <c r="T687" s="6">
        <f>T662+T663</f>
        <v>234151538</v>
      </c>
    </row>
    <row r="690" spans="1:20" ht="12.75" x14ac:dyDescent="0.2">
      <c r="B690" s="7" t="s">
        <v>1444</v>
      </c>
      <c r="E690" s="7" t="s">
        <v>1441</v>
      </c>
      <c r="T690" s="6">
        <f>SUMIF($E$3:$E$663,$E690,T$3:T$663)</f>
        <v>16606279564.559202</v>
      </c>
    </row>
    <row r="691" spans="1:20" ht="12.75" x14ac:dyDescent="0.2">
      <c r="B691" s="7" t="s">
        <v>1445</v>
      </c>
      <c r="E691" s="7" t="s">
        <v>1440</v>
      </c>
      <c r="T691" s="6">
        <f t="shared" ref="T691:T694" si="606">SUMIF($E$3:$E$663,$E691,T$3:T$663)</f>
        <v>3561452829.1344695</v>
      </c>
    </row>
    <row r="692" spans="1:20" ht="12.75" x14ac:dyDescent="0.2">
      <c r="B692" s="7" t="s">
        <v>1446</v>
      </c>
      <c r="E692" s="7" t="s">
        <v>1443</v>
      </c>
      <c r="T692" s="6">
        <f t="shared" si="606"/>
        <v>1201214774.6712193</v>
      </c>
    </row>
    <row r="693" spans="1:20" ht="12.75" x14ac:dyDescent="0.2">
      <c r="B693" s="7" t="s">
        <v>1447</v>
      </c>
      <c r="E693" s="7" t="s">
        <v>1327</v>
      </c>
      <c r="T693" s="6">
        <f t="shared" si="606"/>
        <v>96002130.579999998</v>
      </c>
    </row>
    <row r="694" spans="1:20" ht="12.75" x14ac:dyDescent="0.2">
      <c r="B694" s="7" t="s">
        <v>1448</v>
      </c>
      <c r="E694" s="7" t="s">
        <v>1442</v>
      </c>
      <c r="T694" s="6">
        <f t="shared" si="606"/>
        <v>569517786.05511153</v>
      </c>
    </row>
    <row r="696" spans="1:20" ht="14.25" x14ac:dyDescent="0.2">
      <c r="A696" s="7" t="s">
        <v>1623</v>
      </c>
    </row>
    <row r="697" spans="1:20" ht="14.25" x14ac:dyDescent="0.2">
      <c r="A697" s="7" t="s">
        <v>1619</v>
      </c>
    </row>
    <row r="698" spans="1:20" ht="14.25" x14ac:dyDescent="0.2">
      <c r="A698" s="7" t="s">
        <v>1622</v>
      </c>
    </row>
    <row r="699" spans="1:20" ht="14.25" x14ac:dyDescent="0.2">
      <c r="A699" s="7" t="s">
        <v>1621</v>
      </c>
    </row>
    <row r="700" spans="1:20" ht="15.6" x14ac:dyDescent="0.25">
      <c r="A700" s="7" t="s">
        <v>1629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67"/>
  <sheetViews>
    <sheetView workbookViewId="0">
      <selection activeCell="D7" sqref="D7"/>
    </sheetView>
  </sheetViews>
  <sheetFormatPr defaultColWidth="8.90625" defaultRowHeight="13.2" x14ac:dyDescent="0.25"/>
  <cols>
    <col min="1" max="1" width="46.81640625" style="7" customWidth="1"/>
    <col min="2" max="2" width="16.453125" style="7" customWidth="1"/>
    <col min="3" max="3" width="17.90625" style="7" customWidth="1"/>
    <col min="4" max="4" width="17.81640625" style="7" customWidth="1"/>
    <col min="5" max="5" width="17.6328125" style="7" customWidth="1"/>
    <col min="6" max="16384" width="8.90625" style="7"/>
  </cols>
  <sheetData>
    <row r="2" spans="1:5" ht="12.75" x14ac:dyDescent="0.2">
      <c r="A2" s="7" t="s">
        <v>1417</v>
      </c>
      <c r="B2" s="47">
        <v>0.48</v>
      </c>
    </row>
    <row r="3" spans="1:5" ht="12.75" x14ac:dyDescent="0.2">
      <c r="A3" s="7" t="s">
        <v>1418</v>
      </c>
      <c r="B3" s="7">
        <v>0.48399999999999999</v>
      </c>
    </row>
    <row r="4" spans="1:5" ht="12.75" x14ac:dyDescent="0.2">
      <c r="A4" s="7" t="s">
        <v>1419</v>
      </c>
      <c r="B4" s="47">
        <f>B3/B2</f>
        <v>1.0083333333333333</v>
      </c>
    </row>
    <row r="6" spans="1:5" ht="12.75" x14ac:dyDescent="0.2">
      <c r="B6" s="52"/>
      <c r="C6" s="68" t="s">
        <v>1504</v>
      </c>
      <c r="D6" s="68" t="s">
        <v>1505</v>
      </c>
      <c r="E6" s="68" t="s">
        <v>1506</v>
      </c>
    </row>
    <row r="7" spans="1:5" ht="12.75" x14ac:dyDescent="0.2">
      <c r="A7" s="7" t="s">
        <v>1502</v>
      </c>
      <c r="B7" s="52"/>
      <c r="C7" s="53">
        <v>259.3</v>
      </c>
      <c r="D7" s="53">
        <v>264.39999999999998</v>
      </c>
      <c r="E7" s="53">
        <v>272.2</v>
      </c>
    </row>
    <row r="8" spans="1:5" ht="12.75" x14ac:dyDescent="0.2">
      <c r="A8" s="7" t="s">
        <v>1501</v>
      </c>
      <c r="B8" s="52"/>
      <c r="C8" s="53">
        <v>264.39999999999998</v>
      </c>
      <c r="D8" s="53">
        <v>272.2</v>
      </c>
      <c r="E8" s="53">
        <v>280.89999999999998</v>
      </c>
    </row>
    <row r="9" spans="1:5" ht="12.75" x14ac:dyDescent="0.2">
      <c r="A9" s="7" t="s">
        <v>1503</v>
      </c>
      <c r="B9" s="52"/>
      <c r="C9" s="54">
        <f>C8/C7</f>
        <v>1.0196683378326261</v>
      </c>
      <c r="D9" s="54">
        <f t="shared" ref="D9:E9" si="0">D8/D7</f>
        <v>1.0295007564296521</v>
      </c>
      <c r="E9" s="54">
        <f t="shared" si="0"/>
        <v>1.0319617927994122</v>
      </c>
    </row>
    <row r="10" spans="1:5" ht="12.75" x14ac:dyDescent="0.2">
      <c r="B10" s="52"/>
      <c r="C10" s="52"/>
      <c r="D10" s="52"/>
      <c r="E10" s="52"/>
    </row>
    <row r="11" spans="1:5" ht="12.75" x14ac:dyDescent="0.2">
      <c r="A11" s="48" t="s">
        <v>1438</v>
      </c>
      <c r="B11" s="52"/>
      <c r="C11" s="52"/>
      <c r="D11" s="52"/>
      <c r="E11" s="52"/>
    </row>
    <row r="12" spans="1:5" ht="12.75" x14ac:dyDescent="0.2">
      <c r="B12" s="52"/>
      <c r="C12" s="52"/>
      <c r="D12" s="52"/>
      <c r="E12" s="52"/>
    </row>
    <row r="13" spans="1:5" ht="12.75" x14ac:dyDescent="0.2">
      <c r="A13" s="48" t="s">
        <v>1495</v>
      </c>
      <c r="B13" s="68" t="s">
        <v>1457</v>
      </c>
      <c r="C13" s="68" t="s">
        <v>1458</v>
      </c>
      <c r="D13" s="68" t="s">
        <v>1459</v>
      </c>
      <c r="E13" s="68" t="s">
        <v>1456</v>
      </c>
    </row>
    <row r="15" spans="1:5" ht="12.75" x14ac:dyDescent="0.2">
      <c r="A15" s="55" t="s">
        <v>1451</v>
      </c>
      <c r="B15" s="56">
        <f>'Adjusted 1516 data'!BH684</f>
        <v>7840481053.5289907</v>
      </c>
      <c r="C15" s="56">
        <f>'Adjusted 1516 data'!BI684</f>
        <v>1466425843.8611786</v>
      </c>
      <c r="D15" s="56">
        <f>'Adjusted 1516 data'!BJ684</f>
        <v>561568006.47866201</v>
      </c>
      <c r="E15" s="57">
        <f>'Adjusted 1516 data'!BK684</f>
        <v>26612195.560485639</v>
      </c>
    </row>
    <row r="16" spans="1:5" ht="13.5" thickBot="1" x14ac:dyDescent="0.25">
      <c r="A16" s="58" t="s">
        <v>1452</v>
      </c>
      <c r="B16" s="49">
        <f>'Adjusted 1516 data'!BC684</f>
        <v>8101319447.5883703</v>
      </c>
      <c r="C16" s="49">
        <f>'Adjusted 1516 data'!BD684</f>
        <v>1831425063.4961548</v>
      </c>
      <c r="D16" s="49">
        <f>'Adjusted 1516 data'!BE684</f>
        <v>527967617.23604882</v>
      </c>
      <c r="E16" s="59">
        <f>'Adjusted 1516 data'!BF684</f>
        <v>854188985.9216733</v>
      </c>
    </row>
    <row r="17" spans="1:5" ht="13.5" thickTop="1" x14ac:dyDescent="0.2">
      <c r="A17" s="60" t="s">
        <v>1453</v>
      </c>
      <c r="B17" s="51">
        <f>SUM(B15:B16)</f>
        <v>15941800501.117361</v>
      </c>
      <c r="C17" s="51">
        <f>SUM(C15:C16)</f>
        <v>3297850907.3573332</v>
      </c>
      <c r="D17" s="51">
        <f>SUM(D15:D16)</f>
        <v>1089535623.7147107</v>
      </c>
      <c r="E17" s="61">
        <f>SUM(E15:E16)</f>
        <v>880801181.4821589</v>
      </c>
    </row>
    <row r="18" spans="1:5" ht="13.5" thickBot="1" x14ac:dyDescent="0.25">
      <c r="A18" s="62" t="s">
        <v>1428</v>
      </c>
      <c r="B18" s="49">
        <f>'1617 Calculations'!X690</f>
        <v>16606279564.559202</v>
      </c>
      <c r="C18" s="49">
        <f>'1617 Calculations'!X691</f>
        <v>3561452829.1344695</v>
      </c>
      <c r="D18" s="49">
        <f>'1617 Calculations'!X692</f>
        <v>1201214774.6712193</v>
      </c>
      <c r="E18" s="59">
        <f>'1617 Calculations'!X693</f>
        <v>96002130.579999998</v>
      </c>
    </row>
    <row r="19" spans="1:5" ht="13.5" thickTop="1" x14ac:dyDescent="0.2">
      <c r="A19" s="60" t="s">
        <v>1437</v>
      </c>
      <c r="B19" s="51">
        <f>SUM(B17:B18)</f>
        <v>32548080065.676563</v>
      </c>
      <c r="C19" s="51">
        <f>SUM(C17:C18)</f>
        <v>6859303736.4918022</v>
      </c>
      <c r="D19" s="51">
        <f>SUM(D17:D18)</f>
        <v>2290750398.3859301</v>
      </c>
      <c r="E19" s="61">
        <f>SUM(E17:E18)</f>
        <v>976803312.06215894</v>
      </c>
    </row>
    <row r="20" spans="1:5" ht="12.75" x14ac:dyDescent="0.2">
      <c r="A20" s="63"/>
      <c r="B20" s="50"/>
      <c r="C20" s="50"/>
      <c r="D20" s="50"/>
      <c r="E20" s="64"/>
    </row>
    <row r="21" spans="1:5" ht="12.75" x14ac:dyDescent="0.2">
      <c r="A21" s="63" t="s">
        <v>1454</v>
      </c>
      <c r="B21" s="51">
        <v>13868591099</v>
      </c>
      <c r="C21" s="51">
        <v>2793188061</v>
      </c>
      <c r="D21" s="51">
        <v>1013032606</v>
      </c>
      <c r="E21" s="61">
        <f>886700063-6566667-383766</f>
        <v>879749630</v>
      </c>
    </row>
    <row r="22" spans="1:5" ht="13.5" thickBot="1" x14ac:dyDescent="0.25">
      <c r="A22" s="62" t="s">
        <v>1428</v>
      </c>
      <c r="B22" s="49">
        <f>B18</f>
        <v>16606279564.559202</v>
      </c>
      <c r="C22" s="49">
        <f>C18</f>
        <v>3561452829.1344695</v>
      </c>
      <c r="D22" s="49">
        <f>D18</f>
        <v>1201214774.6712193</v>
      </c>
      <c r="E22" s="59">
        <f>E18</f>
        <v>96002130.579999998</v>
      </c>
    </row>
    <row r="23" spans="1:5" ht="13.5" thickTop="1" x14ac:dyDescent="0.2">
      <c r="A23" s="63" t="s">
        <v>1455</v>
      </c>
      <c r="B23" s="51">
        <f>B21+B22</f>
        <v>30474870663.559204</v>
      </c>
      <c r="C23" s="51">
        <f>C21+C22</f>
        <v>6354640890.13447</v>
      </c>
      <c r="D23" s="51">
        <f>D21+D22</f>
        <v>2214247380.6712193</v>
      </c>
      <c r="E23" s="61">
        <f>E21+E22</f>
        <v>975751760.58000004</v>
      </c>
    </row>
    <row r="24" spans="1:5" ht="12.75" x14ac:dyDescent="0.2">
      <c r="A24" s="63"/>
      <c r="B24" s="50"/>
      <c r="C24" s="50"/>
      <c r="D24" s="50"/>
      <c r="E24" s="64"/>
    </row>
    <row r="25" spans="1:5" ht="12.75" x14ac:dyDescent="0.2">
      <c r="A25" s="69" t="s">
        <v>1567</v>
      </c>
      <c r="B25" s="70">
        <f>B23/B19</f>
        <v>0.93630317370689853</v>
      </c>
      <c r="C25" s="70">
        <f>C23/C19</f>
        <v>0.9264265199873708</v>
      </c>
      <c r="D25" s="70">
        <f>D23/D19</f>
        <v>0.96660351220778351</v>
      </c>
      <c r="E25" s="71">
        <f>E23/E19</f>
        <v>0.99892347674380944</v>
      </c>
    </row>
    <row r="27" spans="1:5" ht="12.75" x14ac:dyDescent="0.2">
      <c r="A27" s="65" t="s">
        <v>1504</v>
      </c>
      <c r="B27" s="66" t="s">
        <v>1457</v>
      </c>
      <c r="C27" s="66" t="s">
        <v>1458</v>
      </c>
      <c r="D27" s="66" t="s">
        <v>1459</v>
      </c>
      <c r="E27" s="67" t="s">
        <v>1456</v>
      </c>
    </row>
    <row r="28" spans="1:5" ht="12.75" x14ac:dyDescent="0.2">
      <c r="A28" s="63"/>
      <c r="B28" s="50"/>
      <c r="C28" s="50"/>
      <c r="D28" s="50"/>
      <c r="E28" s="64"/>
    </row>
    <row r="29" spans="1:5" ht="12.75" x14ac:dyDescent="0.2">
      <c r="A29" s="63" t="s">
        <v>1519</v>
      </c>
      <c r="B29" s="51">
        <f>'1718 Calculations'!V684</f>
        <v>5699760656.0150614</v>
      </c>
      <c r="C29" s="51">
        <f>'1718 Calculations'!W684</f>
        <v>946501121.97471154</v>
      </c>
      <c r="D29" s="51">
        <f>'1718 Calculations'!X684</f>
        <v>480665258.62031758</v>
      </c>
      <c r="E29" s="61">
        <f>'1718 Calculations'!Y684</f>
        <v>25392835.528979421</v>
      </c>
    </row>
    <row r="30" spans="1:5" ht="13.5" thickBot="1" x14ac:dyDescent="0.25">
      <c r="A30" s="58" t="s">
        <v>1520</v>
      </c>
      <c r="B30" s="49">
        <f>'1718 Calculations'!G684</f>
        <v>8168830442.9849386</v>
      </c>
      <c r="C30" s="49">
        <f>'1718 Calculations'!I684</f>
        <v>1846686939.0252891</v>
      </c>
      <c r="D30" s="49">
        <f>'1718 Calculations'!K684</f>
        <v>532367347.3796826</v>
      </c>
      <c r="E30" s="59">
        <f>'1718 Calculations'!M684</f>
        <v>861307227.47102058</v>
      </c>
    </row>
    <row r="31" spans="1:5" ht="13.5" thickTop="1" x14ac:dyDescent="0.2">
      <c r="A31" s="60" t="s">
        <v>1541</v>
      </c>
      <c r="B31" s="51">
        <f>SUM(B29:B30)</f>
        <v>13868591099</v>
      </c>
      <c r="C31" s="51">
        <f>SUM(C29:C30)</f>
        <v>2793188061.0000005</v>
      </c>
      <c r="D31" s="51">
        <f>SUM(D29:D30)</f>
        <v>1013032606.0000002</v>
      </c>
      <c r="E31" s="61">
        <f>SUM(E29:E30)</f>
        <v>886700063</v>
      </c>
    </row>
    <row r="32" spans="1:5" ht="13.5" thickBot="1" x14ac:dyDescent="0.25">
      <c r="A32" s="62" t="s">
        <v>1428</v>
      </c>
      <c r="B32" s="49">
        <f>B22</f>
        <v>16606279564.559202</v>
      </c>
      <c r="C32" s="49">
        <f t="shared" ref="C32:E32" si="1">C22</f>
        <v>3561452829.1344695</v>
      </c>
      <c r="D32" s="49">
        <f t="shared" si="1"/>
        <v>1201214774.6712193</v>
      </c>
      <c r="E32" s="59">
        <f t="shared" si="1"/>
        <v>96002130.579999998</v>
      </c>
    </row>
    <row r="33" spans="1:5" ht="13.5" thickTop="1" x14ac:dyDescent="0.2">
      <c r="A33" s="60" t="s">
        <v>1450</v>
      </c>
      <c r="B33" s="51">
        <f>SUM(B31:B32)</f>
        <v>30474870663.559204</v>
      </c>
      <c r="C33" s="51">
        <f>SUM(C31:C32)</f>
        <v>6354640890.13447</v>
      </c>
      <c r="D33" s="51">
        <f>SUM(D31:D32)</f>
        <v>2214247380.6712198</v>
      </c>
      <c r="E33" s="61">
        <f>SUM(E31:E32)</f>
        <v>982702193.58000004</v>
      </c>
    </row>
    <row r="34" spans="1:5" ht="12.75" x14ac:dyDescent="0.2">
      <c r="A34" s="63"/>
      <c r="B34" s="50"/>
      <c r="C34" s="50"/>
      <c r="D34" s="50"/>
      <c r="E34" s="64"/>
    </row>
    <row r="35" spans="1:5" ht="12.75" x14ac:dyDescent="0.2">
      <c r="A35" s="63" t="s">
        <v>1537</v>
      </c>
      <c r="B35" s="51">
        <v>12346838435</v>
      </c>
      <c r="C35" s="51">
        <v>2412647040</v>
      </c>
      <c r="D35" s="51">
        <v>920023451</v>
      </c>
      <c r="E35" s="61">
        <f>902163468-15627806-913313</f>
        <v>885622349</v>
      </c>
    </row>
    <row r="36" spans="1:5" ht="13.5" thickBot="1" x14ac:dyDescent="0.25">
      <c r="A36" s="62" t="s">
        <v>1428</v>
      </c>
      <c r="B36" s="49">
        <f>B32</f>
        <v>16606279564.559202</v>
      </c>
      <c r="C36" s="49">
        <f>C32</f>
        <v>3561452829.1344695</v>
      </c>
      <c r="D36" s="49">
        <f>D32</f>
        <v>1201214774.6712193</v>
      </c>
      <c r="E36" s="59">
        <f>E32</f>
        <v>96002130.579999998</v>
      </c>
    </row>
    <row r="37" spans="1:5" ht="13.5" thickTop="1" x14ac:dyDescent="0.2">
      <c r="A37" s="63" t="s">
        <v>1538</v>
      </c>
      <c r="B37" s="51">
        <f>B35+B36</f>
        <v>28953117999.559204</v>
      </c>
      <c r="C37" s="51">
        <f>C35+C36</f>
        <v>5974099869.13447</v>
      </c>
      <c r="D37" s="51">
        <f>D35+D36</f>
        <v>2121238225.6712193</v>
      </c>
      <c r="E37" s="61">
        <f>E35+E36</f>
        <v>981624479.58000004</v>
      </c>
    </row>
    <row r="38" spans="1:5" ht="12.75" x14ac:dyDescent="0.2">
      <c r="A38" s="63"/>
      <c r="B38" s="50"/>
      <c r="C38" s="50"/>
      <c r="D38" s="50"/>
      <c r="E38" s="64"/>
    </row>
    <row r="39" spans="1:5" x14ac:dyDescent="0.25">
      <c r="A39" s="69" t="s">
        <v>1568</v>
      </c>
      <c r="B39" s="70">
        <f>B37/B33</f>
        <v>0.95006532822402889</v>
      </c>
      <c r="C39" s="70">
        <f>C37/C33</f>
        <v>0.94011604627559886</v>
      </c>
      <c r="D39" s="70">
        <f>D37/D33</f>
        <v>0.95799513829759797</v>
      </c>
      <c r="E39" s="71">
        <f>E37/E33</f>
        <v>0.99890331576845892</v>
      </c>
    </row>
    <row r="41" spans="1:5" ht="15" customHeight="1" x14ac:dyDescent="0.25">
      <c r="A41" s="65" t="s">
        <v>1505</v>
      </c>
      <c r="B41" s="66" t="s">
        <v>1457</v>
      </c>
      <c r="C41" s="66" t="s">
        <v>1458</v>
      </c>
      <c r="D41" s="66" t="s">
        <v>1459</v>
      </c>
      <c r="E41" s="67" t="s">
        <v>1456</v>
      </c>
    </row>
    <row r="42" spans="1:5" x14ac:dyDescent="0.25">
      <c r="A42" s="63"/>
      <c r="B42" s="50"/>
      <c r="C42" s="50"/>
      <c r="D42" s="50"/>
      <c r="E42" s="64"/>
    </row>
    <row r="43" spans="1:5" ht="15" customHeight="1" x14ac:dyDescent="0.25">
      <c r="A43" s="63" t="s">
        <v>1539</v>
      </c>
      <c r="B43" s="51">
        <f>'1819 Calculations'!V684</f>
        <v>4017340675.1649923</v>
      </c>
      <c r="C43" s="51">
        <f>'1819 Calculations'!W684</f>
        <v>529638838.38686407</v>
      </c>
      <c r="D43" s="51">
        <f>'1819 Calculations'!X684</f>
        <v>377185322.78099442</v>
      </c>
      <c r="E43" s="61">
        <f>'1819 Calculations'!Y684</f>
        <v>23915759.001396894</v>
      </c>
    </row>
    <row r="44" spans="1:5" ht="15" customHeight="1" thickBot="1" x14ac:dyDescent="0.3">
      <c r="A44" s="58" t="s">
        <v>1540</v>
      </c>
      <c r="B44" s="49">
        <f>'1819 Calculations'!G684</f>
        <v>8329497759.8350077</v>
      </c>
      <c r="C44" s="49">
        <f>'1819 Calculations'!I684</f>
        <v>1883008201.6131363</v>
      </c>
      <c r="D44" s="49">
        <f>'1819 Calculations'!K684</f>
        <v>542838128.21900511</v>
      </c>
      <c r="E44" s="59">
        <f>'1819 Calculations'!M684</f>
        <v>878247708.99860311</v>
      </c>
    </row>
    <row r="45" spans="1:5" ht="15" customHeight="1" thickTop="1" x14ac:dyDescent="0.25">
      <c r="A45" s="60" t="s">
        <v>1542</v>
      </c>
      <c r="B45" s="51">
        <f>SUM(B43:B44)</f>
        <v>12346838435</v>
      </c>
      <c r="C45" s="51">
        <f>SUM(C43:C44)</f>
        <v>2412647040.0000005</v>
      </c>
      <c r="D45" s="51">
        <f>SUM(D43:D44)</f>
        <v>920023450.99999952</v>
      </c>
      <c r="E45" s="61">
        <f>SUM(E43:E44)</f>
        <v>902163468</v>
      </c>
    </row>
    <row r="46" spans="1:5" ht="15" customHeight="1" thickBot="1" x14ac:dyDescent="0.3">
      <c r="A46" s="62" t="s">
        <v>1428</v>
      </c>
      <c r="B46" s="49">
        <f>B36</f>
        <v>16606279564.559202</v>
      </c>
      <c r="C46" s="49">
        <f t="shared" ref="C46:E46" si="2">C36</f>
        <v>3561452829.1344695</v>
      </c>
      <c r="D46" s="49">
        <f t="shared" si="2"/>
        <v>1201214774.6712193</v>
      </c>
      <c r="E46" s="59">
        <f t="shared" si="2"/>
        <v>96002130.579999998</v>
      </c>
    </row>
    <row r="47" spans="1:5" ht="15" customHeight="1" thickTop="1" x14ac:dyDescent="0.25">
      <c r="A47" s="60" t="s">
        <v>1518</v>
      </c>
      <c r="B47" s="51">
        <f>SUM(B45:B46)</f>
        <v>28953117999.559204</v>
      </c>
      <c r="C47" s="51">
        <f>SUM(C45:C46)</f>
        <v>5974099869.13447</v>
      </c>
      <c r="D47" s="51">
        <f>SUM(D45:D46)</f>
        <v>2121238225.6712189</v>
      </c>
      <c r="E47" s="61">
        <f>SUM(E45:E46)</f>
        <v>998165598.58000004</v>
      </c>
    </row>
    <row r="48" spans="1:5" x14ac:dyDescent="0.25">
      <c r="A48" s="63"/>
      <c r="B48" s="50"/>
      <c r="C48" s="50"/>
      <c r="D48" s="50"/>
      <c r="E48" s="64"/>
    </row>
    <row r="49" spans="1:5" ht="15" customHeight="1" x14ac:dyDescent="0.25">
      <c r="A49" s="63" t="s">
        <v>1543</v>
      </c>
      <c r="B49" s="51">
        <v>11480537494</v>
      </c>
      <c r="C49" s="51">
        <v>2208559375</v>
      </c>
      <c r="D49" s="51">
        <v>880557661</v>
      </c>
      <c r="E49" s="61">
        <f>926434407-23901350-1396832</f>
        <v>901136225</v>
      </c>
    </row>
    <row r="50" spans="1:5" ht="15" customHeight="1" thickBot="1" x14ac:dyDescent="0.3">
      <c r="A50" s="62" t="s">
        <v>1428</v>
      </c>
      <c r="B50" s="49">
        <f>B46</f>
        <v>16606279564.559202</v>
      </c>
      <c r="C50" s="49">
        <f>C46</f>
        <v>3561452829.1344695</v>
      </c>
      <c r="D50" s="49">
        <f>D46</f>
        <v>1201214774.6712193</v>
      </c>
      <c r="E50" s="59">
        <f>E46</f>
        <v>96002130.579999998</v>
      </c>
    </row>
    <row r="51" spans="1:5" ht="15" customHeight="1" thickTop="1" x14ac:dyDescent="0.25">
      <c r="A51" s="63" t="s">
        <v>1544</v>
      </c>
      <c r="B51" s="51">
        <f>B49+B50</f>
        <v>28086817058.559204</v>
      </c>
      <c r="C51" s="51">
        <f>C49+C50</f>
        <v>5770012204.13447</v>
      </c>
      <c r="D51" s="51">
        <f>D49+D50</f>
        <v>2081772435.6712193</v>
      </c>
      <c r="E51" s="61">
        <f>E49+E50</f>
        <v>997138355.58000004</v>
      </c>
    </row>
    <row r="52" spans="1:5" x14ac:dyDescent="0.25">
      <c r="A52" s="63"/>
      <c r="B52" s="50"/>
      <c r="C52" s="50"/>
      <c r="D52" s="50"/>
      <c r="E52" s="64"/>
    </row>
    <row r="53" spans="1:5" ht="15" customHeight="1" x14ac:dyDescent="0.25">
      <c r="A53" s="69" t="s">
        <v>1569</v>
      </c>
      <c r="B53" s="70">
        <f>B51/B47</f>
        <v>0.97007918314658925</v>
      </c>
      <c r="C53" s="70">
        <f>C51/C47</f>
        <v>0.965837922118706</v>
      </c>
      <c r="D53" s="70">
        <f>D51/D47</f>
        <v>0.98139492796123295</v>
      </c>
      <c r="E53" s="71">
        <f>E51/E47</f>
        <v>0.99897086916092748</v>
      </c>
    </row>
    <row r="55" spans="1:5" x14ac:dyDescent="0.25">
      <c r="A55" s="65" t="s">
        <v>1506</v>
      </c>
      <c r="B55" s="66" t="s">
        <v>1457</v>
      </c>
      <c r="C55" s="66" t="s">
        <v>1458</v>
      </c>
      <c r="D55" s="66" t="s">
        <v>1459</v>
      </c>
      <c r="E55" s="67" t="s">
        <v>1456</v>
      </c>
    </row>
    <row r="56" spans="1:5" x14ac:dyDescent="0.25">
      <c r="A56" s="63"/>
      <c r="B56" s="50"/>
      <c r="C56" s="50"/>
      <c r="D56" s="50"/>
      <c r="E56" s="64"/>
    </row>
    <row r="57" spans="1:5" x14ac:dyDescent="0.25">
      <c r="A57" s="63" t="s">
        <v>1560</v>
      </c>
      <c r="B57" s="51">
        <f>'1920 Calculations'!V684</f>
        <v>2905313249.5707664</v>
      </c>
      <c r="C57" s="51">
        <f>'1920 Calculations'!W684</f>
        <v>270001007.07603765</v>
      </c>
      <c r="D57" s="51">
        <f>'1920 Calculations'!X684</f>
        <v>321705397.37967789</v>
      </c>
      <c r="E57" s="61">
        <f>'1920 Calculations'!Y684</f>
        <v>22277726.253329158</v>
      </c>
    </row>
    <row r="58" spans="1:5" ht="13.8" thickBot="1" x14ac:dyDescent="0.3">
      <c r="A58" s="58" t="s">
        <v>1561</v>
      </c>
      <c r="B58" s="49">
        <f>'1920 Calculations'!G684</f>
        <v>8575224244.4292336</v>
      </c>
      <c r="C58" s="49">
        <f>'1920 Calculations'!I684</f>
        <v>1938558367.9239631</v>
      </c>
      <c r="D58" s="49">
        <f>'1920 Calculations'!K684</f>
        <v>558852263.62032235</v>
      </c>
      <c r="E58" s="59">
        <f>'1920 Calculations'!M684</f>
        <v>904156680.74667084</v>
      </c>
    </row>
    <row r="59" spans="1:5" ht="13.8" thickTop="1" x14ac:dyDescent="0.25">
      <c r="A59" s="60" t="s">
        <v>1562</v>
      </c>
      <c r="B59" s="51">
        <f>SUM(B57:B58)</f>
        <v>11480537494</v>
      </c>
      <c r="C59" s="51">
        <f>SUM(C57:C58)</f>
        <v>2208559375.000001</v>
      </c>
      <c r="D59" s="51">
        <f>SUM(D57:D58)</f>
        <v>880557661.00000024</v>
      </c>
      <c r="E59" s="61">
        <f>SUM(E57:E58)</f>
        <v>926434407</v>
      </c>
    </row>
    <row r="60" spans="1:5" ht="13.8" thickBot="1" x14ac:dyDescent="0.3">
      <c r="A60" s="62" t="s">
        <v>1428</v>
      </c>
      <c r="B60" s="49">
        <f>B50</f>
        <v>16606279564.559202</v>
      </c>
      <c r="C60" s="49">
        <f t="shared" ref="C60:E60" si="3">C50</f>
        <v>3561452829.1344695</v>
      </c>
      <c r="D60" s="49">
        <f t="shared" si="3"/>
        <v>1201214774.6712193</v>
      </c>
      <c r="E60" s="59">
        <f t="shared" si="3"/>
        <v>96002130.579999998</v>
      </c>
    </row>
    <row r="61" spans="1:5" ht="13.8" thickTop="1" x14ac:dyDescent="0.25">
      <c r="A61" s="60" t="s">
        <v>1536</v>
      </c>
      <c r="B61" s="51">
        <f>SUM(B59:B60)</f>
        <v>28086817058.559204</v>
      </c>
      <c r="C61" s="51">
        <f>SUM(C59:C60)</f>
        <v>5770012204.13447</v>
      </c>
      <c r="D61" s="51">
        <f>SUM(D59:D60)</f>
        <v>2081772435.6712196</v>
      </c>
      <c r="E61" s="61">
        <f>SUM(E59:E60)</f>
        <v>1022436537.58</v>
      </c>
    </row>
    <row r="62" spans="1:5" x14ac:dyDescent="0.25">
      <c r="A62" s="63"/>
      <c r="B62" s="50"/>
      <c r="C62" s="50"/>
      <c r="D62" s="50"/>
      <c r="E62" s="64"/>
    </row>
    <row r="63" spans="1:5" x14ac:dyDescent="0.25">
      <c r="A63" s="63" t="s">
        <v>1563</v>
      </c>
      <c r="B63" s="51">
        <v>10661083664</v>
      </c>
      <c r="C63" s="51">
        <v>1980502747</v>
      </c>
      <c r="D63" s="51">
        <v>864459169</v>
      </c>
      <c r="E63" s="61">
        <f>953703076-26659198-1558005</f>
        <v>925485873</v>
      </c>
    </row>
    <row r="64" spans="1:5" ht="13.8" thickBot="1" x14ac:dyDescent="0.3">
      <c r="A64" s="62" t="s">
        <v>1428</v>
      </c>
      <c r="B64" s="49">
        <f>B60</f>
        <v>16606279564.559202</v>
      </c>
      <c r="C64" s="49">
        <f>C60</f>
        <v>3561452829.1344695</v>
      </c>
      <c r="D64" s="49">
        <f>D60</f>
        <v>1201214774.6712193</v>
      </c>
      <c r="E64" s="59">
        <f>E60</f>
        <v>96002130.579999998</v>
      </c>
    </row>
    <row r="65" spans="1:5" ht="13.8" thickTop="1" x14ac:dyDescent="0.25">
      <c r="A65" s="63" t="s">
        <v>1564</v>
      </c>
      <c r="B65" s="51">
        <f>B63+B64</f>
        <v>27267363228.559204</v>
      </c>
      <c r="C65" s="51">
        <f>C63+C64</f>
        <v>5541955576.13447</v>
      </c>
      <c r="D65" s="51">
        <f>D63+D64</f>
        <v>2065673943.6712193</v>
      </c>
      <c r="E65" s="61">
        <f>E63+E64</f>
        <v>1021488003.58</v>
      </c>
    </row>
    <row r="66" spans="1:5" x14ac:dyDescent="0.25">
      <c r="A66" s="63"/>
      <c r="B66" s="50"/>
      <c r="C66" s="50"/>
      <c r="D66" s="50"/>
      <c r="E66" s="64"/>
    </row>
    <row r="67" spans="1:5" x14ac:dyDescent="0.25">
      <c r="A67" s="69" t="s">
        <v>1570</v>
      </c>
      <c r="B67" s="70">
        <f>B65/B61</f>
        <v>0.97082425437202469</v>
      </c>
      <c r="C67" s="70">
        <f>C65/C61</f>
        <v>0.96047553801765151</v>
      </c>
      <c r="D67" s="70">
        <f>D65/D61</f>
        <v>0.99226692998516441</v>
      </c>
      <c r="E67" s="71">
        <f>E65/E61</f>
        <v>0.99907228080654753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7"/>
  <sheetViews>
    <sheetView workbookViewId="0"/>
  </sheetViews>
  <sheetFormatPr defaultColWidth="8.90625" defaultRowHeight="13.2" x14ac:dyDescent="0.25"/>
  <cols>
    <col min="1" max="1" width="22.54296875" style="7" bestFit="1" customWidth="1"/>
    <col min="2" max="2" width="8.08984375" style="7" bestFit="1" customWidth="1"/>
    <col min="3" max="3" width="4.6328125" style="7" bestFit="1" customWidth="1"/>
    <col min="4" max="4" width="9" style="7" bestFit="1" customWidth="1"/>
    <col min="5" max="5" width="4.6328125" style="7" bestFit="1" customWidth="1"/>
    <col min="6" max="6" width="9" style="7" bestFit="1" customWidth="1"/>
    <col min="7" max="7" width="6" style="7" bestFit="1" customWidth="1"/>
    <col min="8" max="16384" width="8.90625" style="7"/>
  </cols>
  <sheetData>
    <row r="2" spans="1:7" x14ac:dyDescent="0.2">
      <c r="A2" s="48" t="s">
        <v>1584</v>
      </c>
    </row>
    <row r="4" spans="1:7" x14ac:dyDescent="0.2">
      <c r="B4" s="74" t="s">
        <v>1504</v>
      </c>
      <c r="C4" s="74"/>
      <c r="D4" s="74" t="s">
        <v>1505</v>
      </c>
      <c r="E4" s="74"/>
      <c r="F4" s="74" t="s">
        <v>1506</v>
      </c>
      <c r="G4" s="74"/>
    </row>
    <row r="5" spans="1:7" x14ac:dyDescent="0.2">
      <c r="B5" s="7" t="s">
        <v>1579</v>
      </c>
      <c r="C5" s="7">
        <v>259.60000000000002</v>
      </c>
      <c r="D5" s="7" t="s">
        <v>1581</v>
      </c>
      <c r="E5" s="7">
        <v>264.2</v>
      </c>
      <c r="F5" s="7" t="s">
        <v>1582</v>
      </c>
      <c r="G5" s="72">
        <v>272.7</v>
      </c>
    </row>
    <row r="6" spans="1:7" x14ac:dyDescent="0.2">
      <c r="B6" s="7" t="s">
        <v>1580</v>
      </c>
      <c r="C6" s="7">
        <v>264.89999999999998</v>
      </c>
      <c r="D6" s="7" t="s">
        <v>1582</v>
      </c>
      <c r="E6" s="7">
        <v>272.7</v>
      </c>
      <c r="F6" s="7" t="s">
        <v>1583</v>
      </c>
      <c r="G6" s="72">
        <v>282.39999999999998</v>
      </c>
    </row>
    <row r="7" spans="1:7" x14ac:dyDescent="0.2">
      <c r="A7" s="52" t="s">
        <v>1503</v>
      </c>
      <c r="C7" s="73">
        <f>C6/C5</f>
        <v>1.0204160246533127</v>
      </c>
      <c r="D7" s="73"/>
      <c r="E7" s="73">
        <f>E6/E5</f>
        <v>1.0321725965177895</v>
      </c>
      <c r="F7" s="73"/>
      <c r="G7" s="73">
        <f>G6/G5</f>
        <v>1.0355702236890356</v>
      </c>
    </row>
  </sheetData>
  <mergeCells count="3">
    <mergeCell ref="F4:G4"/>
    <mergeCell ref="D4:E4"/>
    <mergeCell ref="B4:C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8270c081-d9f3-48ae-83c7-c2320a8ca25c"/>
</file>

<file path=customXml/itemProps1.xml><?xml version="1.0" encoding="utf-8"?>
<ds:datastoreItem xmlns:ds="http://schemas.openxmlformats.org/officeDocument/2006/customXml" ds:itemID="{EF87F2B3-C051-4502-A83A-B035D6769B82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108</vt:i4>
      </vt:variant>
    </vt:vector>
  </HeadingPairs>
  <TitlesOfParts>
    <vt:vector size="116" baseType="lpstr">
      <vt:lpstr>1516 data</vt:lpstr>
      <vt:lpstr>Adjusted 1516 data</vt:lpstr>
      <vt:lpstr>1617 Calculations</vt:lpstr>
      <vt:lpstr>1718 Calculations</vt:lpstr>
      <vt:lpstr>1819 Calculations</vt:lpstr>
      <vt:lpstr>1920 Calculations</vt:lpstr>
      <vt:lpstr>Calculation of Scaling Factors</vt:lpstr>
      <vt:lpstr>RPI forecasts, Nov 2016</vt:lpstr>
      <vt:lpstr>ADJ1516RSG</vt:lpstr>
      <vt:lpstr>ADJFIREFUND1516BL</vt:lpstr>
      <vt:lpstr>ADJFIREFUND1516RSG</vt:lpstr>
      <vt:lpstr>ADJGLAFUND1516BL</vt:lpstr>
      <vt:lpstr>ADJGLAFUND1516RSG</vt:lpstr>
      <vt:lpstr>ADJLTFUND1516BL</vt:lpstr>
      <vt:lpstr>ADJLTFUND1516RSG</vt:lpstr>
      <vt:lpstr>ADJPOLFUND1516BL</vt:lpstr>
      <vt:lpstr>ADJPOLFUND1516RSG</vt:lpstr>
      <vt:lpstr>ADJSFAPY</vt:lpstr>
      <vt:lpstr>ADJUTFUND1516BL</vt:lpstr>
      <vt:lpstr>ADJUTFUND1516RSG</vt:lpstr>
      <vt:lpstr>BASELINE1516</vt:lpstr>
      <vt:lpstr>BSOG1516BL</vt:lpstr>
      <vt:lpstr>CRC1516RSG</vt:lpstr>
      <vt:lpstr>CTF1415RSG</vt:lpstr>
      <vt:lpstr>CTFREEZE11516BL</vt:lpstr>
      <vt:lpstr>CTFREEZE11516RSG</vt:lpstr>
      <vt:lpstr>CTFREEZE1314RSG</vt:lpstr>
      <vt:lpstr>CTFREEZE21516RSG</vt:lpstr>
      <vt:lpstr>CTR_1516</vt:lpstr>
      <vt:lpstr>EIF1516BL</vt:lpstr>
      <vt:lpstr>EIF1516RSG</vt:lpstr>
      <vt:lpstr>ESG1415RSG</vt:lpstr>
      <vt:lpstr>FIREFUND1516BL</vt:lpstr>
      <vt:lpstr>FIREFUND1516RSG</vt:lpstr>
      <vt:lpstr>FIREFUND1617BL</vt:lpstr>
      <vt:lpstr>FIREFUND1617RSG</vt:lpstr>
      <vt:lpstr>FIREFUND1718BL</vt:lpstr>
      <vt:lpstr>FIREFUND1718RSG</vt:lpstr>
      <vt:lpstr>FIREFUND1819BL</vt:lpstr>
      <vt:lpstr>FIREFUND1819RSG</vt:lpstr>
      <vt:lpstr>FR_SF1617</vt:lpstr>
      <vt:lpstr>FR_SF1718</vt:lpstr>
      <vt:lpstr>FR_SF1819</vt:lpstr>
      <vt:lpstr>FR_SF1920</vt:lpstr>
      <vt:lpstr>FUND1718BL_U</vt:lpstr>
      <vt:lpstr>FUND1819BL_U</vt:lpstr>
      <vt:lpstr>FUND1920BL_U</vt:lpstr>
      <vt:lpstr>GLA_SF1617</vt:lpstr>
      <vt:lpstr>GLA_SF1718</vt:lpstr>
      <vt:lpstr>GLA_SF1819</vt:lpstr>
      <vt:lpstr>GLA_SF1920</vt:lpstr>
      <vt:lpstr>GLAFUND1617BL</vt:lpstr>
      <vt:lpstr>GLAFUND1617RSG</vt:lpstr>
      <vt:lpstr>GLAFUND1718BL</vt:lpstr>
      <vt:lpstr>GLAFUND1718RSG</vt:lpstr>
      <vt:lpstr>GLAFUND1819BL</vt:lpstr>
      <vt:lpstr>GLAFUND1819RSG</vt:lpstr>
      <vt:lpstr>GLAGEN1516BL</vt:lpstr>
      <vt:lpstr>GLAGEN1516RSG</vt:lpstr>
      <vt:lpstr>HPF1516BL</vt:lpstr>
      <vt:lpstr>HPF1516RSG</vt:lpstr>
      <vt:lpstr>LDHR1516BL</vt:lpstr>
      <vt:lpstr>LDHR1516RSG</vt:lpstr>
      <vt:lpstr>LLFA1516BL</vt:lpstr>
      <vt:lpstr>LLFA1516RSG</vt:lpstr>
      <vt:lpstr>LT_SF1617</vt:lpstr>
      <vt:lpstr>LT_SF1718</vt:lpstr>
      <vt:lpstr>LT_SF1819</vt:lpstr>
      <vt:lpstr>LT_SF1920</vt:lpstr>
      <vt:lpstr>LTFUND1516BL</vt:lpstr>
      <vt:lpstr>LTFUND1516RSG</vt:lpstr>
      <vt:lpstr>LTFUND1617BL</vt:lpstr>
      <vt:lpstr>LTFUND1617RSG</vt:lpstr>
      <vt:lpstr>LTFUND1718BL</vt:lpstr>
      <vt:lpstr>LTFUND1718RSG</vt:lpstr>
      <vt:lpstr>LTFUND1819BL</vt:lpstr>
      <vt:lpstr>LTFUND1819RSG</vt:lpstr>
      <vt:lpstr>LWP1516RSG</vt:lpstr>
      <vt:lpstr>ORIGRSG1516</vt:lpstr>
      <vt:lpstr>ORIGSFA1516</vt:lpstr>
      <vt:lpstr>POLFUND1617BL</vt:lpstr>
      <vt:lpstr>POLFUND1617RSG</vt:lpstr>
      <vt:lpstr>POLFUND1718BL</vt:lpstr>
      <vt:lpstr>POLFUND1718RSG</vt:lpstr>
      <vt:lpstr>POLFUND1819BL</vt:lpstr>
      <vt:lpstr>POLFUND1819RSG</vt:lpstr>
      <vt:lpstr>RPI_INC1718</vt:lpstr>
      <vt:lpstr>RPI_INC1819</vt:lpstr>
      <vt:lpstr>RPI_INC1920</vt:lpstr>
      <vt:lpstr>RPI_INCBFL1718</vt:lpstr>
      <vt:lpstr>RPI_INCBFL1819</vt:lpstr>
      <vt:lpstr>RPI_INCBFL1920</vt:lpstr>
      <vt:lpstr>RSG_1617</vt:lpstr>
      <vt:lpstr>RSG_1718</vt:lpstr>
      <vt:lpstr>RSG_1819</vt:lpstr>
      <vt:lpstr>RURAL1516RSG</vt:lpstr>
      <vt:lpstr>SBRR_INC</vt:lpstr>
      <vt:lpstr>SCF_1617</vt:lpstr>
      <vt:lpstr>SCF_1718</vt:lpstr>
      <vt:lpstr>SCF_1819</vt:lpstr>
      <vt:lpstr>SFA_1617</vt:lpstr>
      <vt:lpstr>SFA_1718</vt:lpstr>
      <vt:lpstr>SFA_1819</vt:lpstr>
      <vt:lpstr>TFL1516BL</vt:lpstr>
      <vt:lpstr>UT_SF1617</vt:lpstr>
      <vt:lpstr>UT_SF1718</vt:lpstr>
      <vt:lpstr>UT_SF1819</vt:lpstr>
      <vt:lpstr>UT_SF1920</vt:lpstr>
      <vt:lpstr>UTFUND1516BL</vt:lpstr>
      <vt:lpstr>UTFUND1516RSG</vt:lpstr>
      <vt:lpstr>UTFUND1617BL</vt:lpstr>
      <vt:lpstr>UTFUND1617RSG</vt:lpstr>
      <vt:lpstr>UTFUND1718BL</vt:lpstr>
      <vt:lpstr>UTFUND1718RSG</vt:lpstr>
      <vt:lpstr>UTFUND1819BL</vt:lpstr>
      <vt:lpstr>UTFUND1819RSG</vt:lpstr>
    </vt:vector>
  </TitlesOfParts>
  <Company>Department for Communities and Local Government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Sussex</dc:creator>
  <cp:lastModifiedBy>John Norman</cp:lastModifiedBy>
  <dcterms:created xsi:type="dcterms:W3CDTF">2015-12-13T07:19:02Z</dcterms:created>
  <dcterms:modified xsi:type="dcterms:W3CDTF">2016-12-19T14:09:46Z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b500a9c2-e84b-4ed3-be52-04f4633655df</vt:lpwstr>
  </property>
  <property fmtid="{D5CDD505-2E9C-101B-9397-08002B2CF9AE}" pid="3" name="bjSaver">
    <vt:lpwstr>m5jS0LVHdCX04/2siV3Kk/yXBjUuMvBB</vt:lpwstr>
  </property>
  <property fmtid="{D5CDD505-2E9C-101B-9397-08002B2CF9AE}" pid="4" name="bjDocumentSecurityLabel">
    <vt:lpwstr>No Marking</vt:lpwstr>
  </property>
</Properties>
</file>